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bookViews>
    <workbookView xWindow="0" yWindow="0" windowWidth="16380" windowHeight="8190" tabRatio="633"/>
  </bookViews>
  <sheets>
    <sheet name="Title" sheetId="62" r:id="rId1"/>
    <sheet name="Champions" sheetId="116" r:id="rId2"/>
    <sheet name="Contenders" sheetId="117" r:id="rId3"/>
    <sheet name="Challengers" sheetId="118" r:id="rId4"/>
    <sheet name="All CCC" sheetId="4" r:id="rId5"/>
    <sheet name="Historical" sheetId="12" r:id="rId6"/>
    <sheet name="WatchList" sheetId="5" r:id="rId7"/>
    <sheet name="Changes" sheetId="6" r:id="rId8"/>
    <sheet name="Summary" sheetId="7" r:id="rId9"/>
    <sheet name="Revisions" sheetId="8" r:id="rId10"/>
    <sheet name="Notes" sheetId="9" r:id="rId11"/>
  </sheets>
  <definedNames>
    <definedName name="_xlnm._FilterDatabase" localSheetId="4" hidden="1">'All CCC'!$A$6:$BG$731</definedName>
    <definedName name="_xlnm._FilterDatabase" localSheetId="3" hidden="1">Challengers!$A$6:$BG$314</definedName>
    <definedName name="_xlnm._FilterDatabase" localSheetId="1" hidden="1">Champions!$A$6:$BG$144</definedName>
    <definedName name="_xlnm._FilterDatabase" localSheetId="7" hidden="1">Changes!$A$7:$Y$7</definedName>
    <definedName name="_xlnm._FilterDatabase" localSheetId="2" hidden="1">Contenders!$A$6:$BG$285</definedName>
    <definedName name="_xlnm._FilterDatabase" localSheetId="5" hidden="1">Historical!$A$6:$AV$6</definedName>
    <definedName name="_xlnm._FilterDatabase" localSheetId="10" hidden="1">Notes!$A$185:$F$185</definedName>
    <definedName name="ChampsData" localSheetId="3">#REF!</definedName>
    <definedName name="ChampsData" localSheetId="1">#REF!</definedName>
    <definedName name="ChampsData" localSheetId="2">#REF!</definedName>
    <definedName name="ChampsData" localSheetId="6">WatchList!$A$6:$B$20</definedName>
    <definedName name="ChampsData">#REF!</definedName>
    <definedName name="ContendersData" localSheetId="3">#REF!</definedName>
    <definedName name="ContendersData" localSheetId="1">#REF!</definedName>
    <definedName name="ContendersData" localSheetId="2">#REF!</definedName>
    <definedName name="ContendersData">#REF!</definedName>
    <definedName name="CzallengersData" localSheetId="3">#REF!</definedName>
    <definedName name="CzallengersData" localSheetId="1">#REF!</definedName>
    <definedName name="CzallengersData" localSheetId="2">#REF!</definedName>
    <definedName name="CzallengersData">#REF!</definedName>
    <definedName name="DataAll" localSheetId="3">Challengers!$A$7:$BC$199</definedName>
    <definedName name="DataAll" localSheetId="1">Champions!$A$7:$BC$144</definedName>
    <definedName name="DataAll" localSheetId="2">Contenders!$A$7:$BC$285</definedName>
    <definedName name="DataAll" localSheetId="5">Historical!$A$7:$AV$621</definedName>
    <definedName name="DataAll">'All CCC'!$A$7:$BC$616</definedName>
    <definedName name="Deletions">Changes!$A$8:$I$824</definedName>
    <definedName name="FrozenAngels">Notes!$A$230:$J$265</definedName>
    <definedName name="NearChallengers">Notes!$A$186:$F$214</definedName>
    <definedName name="_xlnm.Print_Area" localSheetId="7">Changes!$A$1:$I$1010</definedName>
    <definedName name="_xlnm.Print_Area" localSheetId="10">Notes!$A$1:$K$265</definedName>
    <definedName name="_xlnm.Print_Area" localSheetId="9">Revisions!$B$3:$K$248</definedName>
    <definedName name="_xlnm.Print_Area" localSheetId="8">Summary!$A$1:$AX$171</definedName>
    <definedName name="_xlnm.Print_Area" localSheetId="6">WatchList!#REF!</definedName>
    <definedName name="_xlnm.Print_Titles" localSheetId="4">('All CCC'!$A:$B,'All CCC'!$1:$6)</definedName>
    <definedName name="_xlnm.Print_Titles" localSheetId="3">(Challengers!$A:$B,Challengers!$1:$6)</definedName>
    <definedName name="_xlnm.Print_Titles" localSheetId="1">(Champions!$A:$B,Champions!$1:$6)</definedName>
    <definedName name="_xlnm.Print_Titles" localSheetId="2">(Contenders!$A:$B,Contenders!$1:$6)</definedName>
    <definedName name="_xlnm.Print_Titles" localSheetId="5">(Historical!$A:$B,Historical!$1:$6)</definedName>
    <definedName name="_xlnm.Print_Titles" localSheetId="9">Revisions!$1:$2</definedName>
    <definedName name="_xlnm.Print_Titles" localSheetId="8">Summary!$1:$3</definedName>
    <definedName name="_xlnm.Print_Titles" localSheetId="6">(WatchList!$A:$B,WatchList!$3:$5)</definedName>
    <definedName name="WatchList">WatchList!$A$6:$B$20</definedName>
  </definedNames>
  <calcPr calcId="152511"/>
</workbook>
</file>

<file path=xl/calcChain.xml><?xml version="1.0" encoding="utf-8"?>
<calcChain xmlns="http://schemas.openxmlformats.org/spreadsheetml/2006/main">
  <c r="BG329" i="118" l="1"/>
  <c r="BE329" i="118"/>
  <c r="BC329" i="118"/>
  <c r="BB329" i="118"/>
  <c r="BA329" i="118"/>
  <c r="AZ329" i="118"/>
  <c r="AY329" i="118"/>
  <c r="AN329" i="118"/>
  <c r="AM329" i="118"/>
  <c r="AL329" i="118"/>
  <c r="AK329" i="118"/>
  <c r="AJ329" i="118"/>
  <c r="AI329" i="118"/>
  <c r="AH329" i="118"/>
  <c r="AG329" i="118"/>
  <c r="AF329" i="118"/>
  <c r="AE329" i="118"/>
  <c r="AD329" i="118"/>
  <c r="AC329" i="118"/>
  <c r="O329" i="118"/>
  <c r="K329" i="118"/>
  <c r="I329" i="118"/>
  <c r="E329" i="118"/>
  <c r="B329" i="118"/>
  <c r="BG328" i="118"/>
  <c r="BE328" i="118"/>
  <c r="BC328" i="118"/>
  <c r="BB328" i="118"/>
  <c r="BA328" i="118"/>
  <c r="AZ328" i="118"/>
  <c r="AY328" i="118"/>
  <c r="AN328" i="118"/>
  <c r="AM328" i="118"/>
  <c r="AL328" i="118"/>
  <c r="AK328" i="118"/>
  <c r="AJ328" i="118"/>
  <c r="AI328" i="118"/>
  <c r="AH328" i="118"/>
  <c r="AG328" i="118"/>
  <c r="AF328" i="118"/>
  <c r="AE328" i="118"/>
  <c r="AD328" i="118"/>
  <c r="AC328" i="118"/>
  <c r="O328" i="118"/>
  <c r="K328" i="118"/>
  <c r="I328" i="118"/>
  <c r="E328" i="118"/>
  <c r="B328" i="118"/>
  <c r="BG327" i="118"/>
  <c r="BE327" i="118"/>
  <c r="BC327" i="118"/>
  <c r="BB327" i="118"/>
  <c r="BA327" i="118"/>
  <c r="AZ327" i="118"/>
  <c r="AY327" i="118"/>
  <c r="AN327" i="118"/>
  <c r="AM327" i="118"/>
  <c r="AL327" i="118"/>
  <c r="AK327" i="118"/>
  <c r="AJ327" i="118"/>
  <c r="AI327" i="118"/>
  <c r="AH327" i="118"/>
  <c r="AG327" i="118"/>
  <c r="AF327" i="118"/>
  <c r="AE327" i="118"/>
  <c r="AD327" i="118"/>
  <c r="AC327" i="118"/>
  <c r="O327" i="118"/>
  <c r="K327" i="118"/>
  <c r="I327" i="118"/>
  <c r="E327" i="118"/>
  <c r="B327" i="118"/>
  <c r="BG326" i="118"/>
  <c r="BE326" i="118"/>
  <c r="BC326" i="118"/>
  <c r="BB326" i="118"/>
  <c r="BA326" i="118"/>
  <c r="AZ326" i="118"/>
  <c r="AY326" i="118"/>
  <c r="AN326" i="118"/>
  <c r="AM326" i="118"/>
  <c r="AL326" i="118"/>
  <c r="AK326" i="118"/>
  <c r="AJ326" i="118"/>
  <c r="AI326" i="118"/>
  <c r="AH326" i="118"/>
  <c r="AG326" i="118"/>
  <c r="AF326" i="118"/>
  <c r="AE326" i="118"/>
  <c r="AD326" i="118"/>
  <c r="AC326" i="118"/>
  <c r="O326" i="118"/>
  <c r="K326" i="118"/>
  <c r="I326" i="118"/>
  <c r="E326" i="118"/>
  <c r="B326" i="118"/>
  <c r="BG325" i="118"/>
  <c r="BE325" i="118"/>
  <c r="BC325" i="118"/>
  <c r="BB325" i="118"/>
  <c r="BA325" i="118"/>
  <c r="AZ325" i="118"/>
  <c r="AY325" i="118"/>
  <c r="AN325" i="118"/>
  <c r="AM325" i="118"/>
  <c r="AL325" i="118"/>
  <c r="AK325" i="118"/>
  <c r="AJ325" i="118"/>
  <c r="AI325" i="118"/>
  <c r="AH325" i="118"/>
  <c r="AG325" i="118"/>
  <c r="AF325" i="118"/>
  <c r="AE325" i="118"/>
  <c r="AD325" i="118"/>
  <c r="AC325" i="118"/>
  <c r="O325" i="118"/>
  <c r="K325" i="118"/>
  <c r="I325" i="118"/>
  <c r="E325" i="118"/>
  <c r="B325" i="118"/>
  <c r="BG324" i="118"/>
  <c r="BE324" i="118"/>
  <c r="BC324" i="118"/>
  <c r="BB324" i="118"/>
  <c r="BA324" i="118"/>
  <c r="AZ324" i="118"/>
  <c r="AY324" i="118"/>
  <c r="AN324" i="118"/>
  <c r="AM324" i="118"/>
  <c r="AL324" i="118"/>
  <c r="AK324" i="118"/>
  <c r="AJ324" i="118"/>
  <c r="AI324" i="118"/>
  <c r="AH324" i="118"/>
  <c r="AG324" i="118"/>
  <c r="AF324" i="118"/>
  <c r="AE324" i="118"/>
  <c r="AD324" i="118"/>
  <c r="AC324" i="118"/>
  <c r="O324" i="118"/>
  <c r="K324" i="118"/>
  <c r="I324" i="118"/>
  <c r="E324" i="118"/>
  <c r="B324" i="118"/>
  <c r="BG323" i="118"/>
  <c r="BE323" i="118"/>
  <c r="BC323" i="118"/>
  <c r="BB323" i="118"/>
  <c r="BA323" i="118"/>
  <c r="AZ323" i="118"/>
  <c r="AY323" i="118"/>
  <c r="AN323" i="118"/>
  <c r="AM323" i="118"/>
  <c r="AL323" i="118"/>
  <c r="AK323" i="118"/>
  <c r="AJ323" i="118"/>
  <c r="AI323" i="118"/>
  <c r="AH323" i="118"/>
  <c r="AG323" i="118"/>
  <c r="AF323" i="118"/>
  <c r="AE323" i="118"/>
  <c r="AD323" i="118"/>
  <c r="AC323" i="118"/>
  <c r="O323" i="118"/>
  <c r="K323" i="118"/>
  <c r="I323" i="118"/>
  <c r="E323" i="118"/>
  <c r="B323" i="118"/>
  <c r="BG322" i="118"/>
  <c r="BE322" i="118"/>
  <c r="BC322" i="118"/>
  <c r="BB322" i="118"/>
  <c r="BA322" i="118"/>
  <c r="AZ322" i="118"/>
  <c r="AY322" i="118"/>
  <c r="AN322" i="118"/>
  <c r="AM322" i="118"/>
  <c r="AL322" i="118"/>
  <c r="AK322" i="118"/>
  <c r="AJ322" i="118"/>
  <c r="AI322" i="118"/>
  <c r="AH322" i="118"/>
  <c r="AG322" i="118"/>
  <c r="AF322" i="118"/>
  <c r="AE322" i="118"/>
  <c r="AD322" i="118"/>
  <c r="AC322" i="118"/>
  <c r="O322" i="118"/>
  <c r="K322" i="118"/>
  <c r="I322" i="118"/>
  <c r="E322" i="118"/>
  <c r="B322" i="118"/>
  <c r="BG321" i="118"/>
  <c r="BE321" i="118"/>
  <c r="BC321" i="118"/>
  <c r="BB321" i="118"/>
  <c r="BA321" i="118"/>
  <c r="AZ321" i="118"/>
  <c r="AY321" i="118"/>
  <c r="AN321" i="118"/>
  <c r="AM321" i="118"/>
  <c r="AL321" i="118"/>
  <c r="AK321" i="118"/>
  <c r="AJ321" i="118"/>
  <c r="AI321" i="118"/>
  <c r="AH321" i="118"/>
  <c r="AG321" i="118"/>
  <c r="AF321" i="118"/>
  <c r="AE321" i="118"/>
  <c r="AD321" i="118"/>
  <c r="AC321" i="118"/>
  <c r="O321" i="118"/>
  <c r="K321" i="118"/>
  <c r="I321" i="118"/>
  <c r="E321" i="118"/>
  <c r="B321" i="118"/>
  <c r="BG320" i="118"/>
  <c r="BE320" i="118"/>
  <c r="BC320" i="118"/>
  <c r="BB320" i="118"/>
  <c r="BA320" i="118"/>
  <c r="AZ320" i="118"/>
  <c r="AY320" i="118"/>
  <c r="AN320" i="118"/>
  <c r="AM320" i="118"/>
  <c r="AL320" i="118"/>
  <c r="AK320" i="118"/>
  <c r="AJ320" i="118"/>
  <c r="AI320" i="118"/>
  <c r="AH320" i="118"/>
  <c r="AG320" i="118"/>
  <c r="AF320" i="118"/>
  <c r="AE320" i="118"/>
  <c r="AD320" i="118"/>
  <c r="AC320" i="118"/>
  <c r="O320" i="118"/>
  <c r="K320" i="118"/>
  <c r="I320" i="118"/>
  <c r="E320" i="118"/>
  <c r="B320" i="118"/>
  <c r="BG319" i="118"/>
  <c r="BE319" i="118"/>
  <c r="BC319" i="118"/>
  <c r="BB319" i="118"/>
  <c r="BA319" i="118"/>
  <c r="AZ319" i="118"/>
  <c r="AY319" i="118"/>
  <c r="AN319" i="118"/>
  <c r="AM319" i="118"/>
  <c r="AL319" i="118"/>
  <c r="AK319" i="118"/>
  <c r="AJ319" i="118"/>
  <c r="AI319" i="118"/>
  <c r="AH319" i="118"/>
  <c r="AG319" i="118"/>
  <c r="AF319" i="118"/>
  <c r="AE319" i="118"/>
  <c r="AD319" i="118"/>
  <c r="AC319" i="118"/>
  <c r="O319" i="118"/>
  <c r="K319" i="118"/>
  <c r="I319" i="118"/>
  <c r="E319" i="118"/>
  <c r="B319" i="118"/>
  <c r="BG316" i="118"/>
  <c r="BE316" i="118"/>
  <c r="BC316" i="118"/>
  <c r="BB316" i="118"/>
  <c r="BA316" i="118"/>
  <c r="AZ316" i="118"/>
  <c r="AY316" i="118"/>
  <c r="AN316" i="118"/>
  <c r="AM316" i="118"/>
  <c r="AL316" i="118"/>
  <c r="AK316" i="118"/>
  <c r="AJ316" i="118"/>
  <c r="AI316" i="118"/>
  <c r="AH316" i="118"/>
  <c r="AG316" i="118"/>
  <c r="AF316" i="118"/>
  <c r="AE316" i="118"/>
  <c r="AD316" i="118"/>
  <c r="AC316" i="118"/>
  <c r="O316" i="118"/>
  <c r="K316" i="118"/>
  <c r="I316" i="118"/>
  <c r="E316" i="118"/>
  <c r="B316" i="118"/>
  <c r="BF298" i="118"/>
  <c r="AR298" i="118"/>
  <c r="AQ298" i="118"/>
  <c r="AA298" i="118"/>
  <c r="V298" i="118"/>
  <c r="U298" i="118"/>
  <c r="AP298" i="118" s="1"/>
  <c r="T298" i="118"/>
  <c r="S298" i="118"/>
  <c r="R298" i="118"/>
  <c r="M298" i="118"/>
  <c r="Z298" i="118" s="1"/>
  <c r="BF274" i="118"/>
  <c r="AR274" i="118"/>
  <c r="AS274" i="118" s="1"/>
  <c r="AQ274" i="118"/>
  <c r="AA274" i="118"/>
  <c r="V274" i="118"/>
  <c r="U274" i="118"/>
  <c r="AO274" i="118" s="1"/>
  <c r="T274" i="118"/>
  <c r="S274" i="118"/>
  <c r="R274" i="118"/>
  <c r="M274" i="118"/>
  <c r="Z274" i="118" s="1"/>
  <c r="BF273" i="118"/>
  <c r="AR273" i="118"/>
  <c r="AS273" i="118" s="1"/>
  <c r="AT273" i="118" s="1"/>
  <c r="AU273" i="118" s="1"/>
  <c r="AV273" i="118" s="1"/>
  <c r="AQ273" i="118"/>
  <c r="AA273" i="118"/>
  <c r="V273" i="118"/>
  <c r="U273" i="118"/>
  <c r="AP273" i="118" s="1"/>
  <c r="T273" i="118"/>
  <c r="S273" i="118"/>
  <c r="R273" i="118"/>
  <c r="M273" i="118"/>
  <c r="Z273" i="118" s="1"/>
  <c r="BF271" i="118"/>
  <c r="AR271" i="118"/>
  <c r="AQ271" i="118"/>
  <c r="AA271" i="118"/>
  <c r="V271" i="118"/>
  <c r="U271" i="118"/>
  <c r="AP271" i="118" s="1"/>
  <c r="T271" i="118"/>
  <c r="S271" i="118"/>
  <c r="R271" i="118"/>
  <c r="M271" i="118"/>
  <c r="Z271" i="118" s="1"/>
  <c r="BF256" i="118"/>
  <c r="AR256" i="118"/>
  <c r="AQ256" i="118"/>
  <c r="AA256" i="118"/>
  <c r="V256" i="118"/>
  <c r="U256" i="118"/>
  <c r="AO256" i="118" s="1"/>
  <c r="T256" i="118"/>
  <c r="S256" i="118"/>
  <c r="R256" i="118"/>
  <c r="M256" i="118"/>
  <c r="Z256" i="118" s="1"/>
  <c r="BF250" i="118"/>
  <c r="AR250" i="118"/>
  <c r="AS250" i="118" s="1"/>
  <c r="AQ250" i="118"/>
  <c r="AA250" i="118"/>
  <c r="V250" i="118"/>
  <c r="U250" i="118"/>
  <c r="T250" i="118"/>
  <c r="S250" i="118"/>
  <c r="R250" i="118"/>
  <c r="M250" i="118"/>
  <c r="Z250" i="118" s="1"/>
  <c r="BF235" i="118"/>
  <c r="AR235" i="118"/>
  <c r="AQ235" i="118"/>
  <c r="AA235" i="118"/>
  <c r="V235" i="118"/>
  <c r="U235" i="118"/>
  <c r="AO235" i="118" s="1"/>
  <c r="T235" i="118"/>
  <c r="S235" i="118"/>
  <c r="R235" i="118"/>
  <c r="M235" i="118"/>
  <c r="Z235" i="118" s="1"/>
  <c r="BF224" i="118"/>
  <c r="AR224" i="118"/>
  <c r="AQ224" i="118"/>
  <c r="AA224" i="118"/>
  <c r="V224" i="118"/>
  <c r="U224" i="118"/>
  <c r="T224" i="118"/>
  <c r="S224" i="118"/>
  <c r="R224" i="118"/>
  <c r="M224" i="118"/>
  <c r="Z224" i="118" s="1"/>
  <c r="BF198" i="118"/>
  <c r="AR198" i="118"/>
  <c r="AQ198" i="118"/>
  <c r="AA198" i="118"/>
  <c r="V198" i="118"/>
  <c r="U198" i="118"/>
  <c r="AO198" i="118" s="1"/>
  <c r="T198" i="118"/>
  <c r="S198" i="118"/>
  <c r="R198" i="118"/>
  <c r="M198" i="118"/>
  <c r="Z198" i="118" s="1"/>
  <c r="J198" i="118"/>
  <c r="BF192" i="118"/>
  <c r="AR192" i="118"/>
  <c r="AS192" i="118" s="1"/>
  <c r="AQ192" i="118"/>
  <c r="AA192" i="118"/>
  <c r="V192" i="118"/>
  <c r="U192" i="118"/>
  <c r="T192" i="118"/>
  <c r="S192" i="118"/>
  <c r="R192" i="118"/>
  <c r="M192" i="118"/>
  <c r="Z192" i="118" s="1"/>
  <c r="BF191" i="118"/>
  <c r="AR191" i="118"/>
  <c r="AQ191" i="118"/>
  <c r="AA191" i="118"/>
  <c r="V191" i="118"/>
  <c r="U191" i="118"/>
  <c r="AO191" i="118" s="1"/>
  <c r="T191" i="118"/>
  <c r="S191" i="118"/>
  <c r="R191" i="118"/>
  <c r="M191" i="118"/>
  <c r="Z191" i="118" s="1"/>
  <c r="BF187" i="118"/>
  <c r="AR187" i="118"/>
  <c r="AQ187" i="118"/>
  <c r="AA187" i="118"/>
  <c r="V187" i="118"/>
  <c r="U187" i="118"/>
  <c r="AP187" i="118" s="1"/>
  <c r="T187" i="118"/>
  <c r="S187" i="118"/>
  <c r="R187" i="118"/>
  <c r="M187" i="118"/>
  <c r="Z187" i="118" s="1"/>
  <c r="BF174" i="118"/>
  <c r="AR174" i="118"/>
  <c r="AQ174" i="118"/>
  <c r="AA174" i="118"/>
  <c r="V174" i="118"/>
  <c r="U174" i="118"/>
  <c r="AO174" i="118" s="1"/>
  <c r="T174" i="118"/>
  <c r="S174" i="118"/>
  <c r="R174" i="118"/>
  <c r="M174" i="118"/>
  <c r="Z174" i="118" s="1"/>
  <c r="BF170" i="118"/>
  <c r="AR170" i="118"/>
  <c r="AS170" i="118" s="1"/>
  <c r="AQ170" i="118"/>
  <c r="AA170" i="118"/>
  <c r="V170" i="118"/>
  <c r="U170" i="118"/>
  <c r="T170" i="118"/>
  <c r="S170" i="118"/>
  <c r="R170" i="118"/>
  <c r="M170" i="118"/>
  <c r="Z170" i="118" s="1"/>
  <c r="BF169" i="118"/>
  <c r="AR169" i="118"/>
  <c r="AQ169" i="118"/>
  <c r="AA169" i="118"/>
  <c r="V169" i="118"/>
  <c r="U169" i="118"/>
  <c r="AP169" i="118" s="1"/>
  <c r="T169" i="118"/>
  <c r="S169" i="118"/>
  <c r="R169" i="118"/>
  <c r="M169" i="118"/>
  <c r="Z169" i="118" s="1"/>
  <c r="BF167" i="118"/>
  <c r="AR167" i="118"/>
  <c r="AQ167" i="118"/>
  <c r="AA167" i="118"/>
  <c r="V167" i="118"/>
  <c r="U167" i="118"/>
  <c r="T167" i="118"/>
  <c r="S167" i="118"/>
  <c r="R167" i="118"/>
  <c r="M167" i="118"/>
  <c r="Z167" i="118" s="1"/>
  <c r="BF148" i="118"/>
  <c r="AR148" i="118"/>
  <c r="AQ148" i="118"/>
  <c r="AA148" i="118"/>
  <c r="V148" i="118"/>
  <c r="U148" i="118"/>
  <c r="AO148" i="118" s="1"/>
  <c r="T148" i="118"/>
  <c r="S148" i="118"/>
  <c r="R148" i="118"/>
  <c r="M148" i="118"/>
  <c r="Z148" i="118" s="1"/>
  <c r="BF145" i="118"/>
  <c r="AR145" i="118"/>
  <c r="AS145" i="118" s="1"/>
  <c r="AQ145" i="118"/>
  <c r="AA145" i="118"/>
  <c r="V145" i="118"/>
  <c r="U145" i="118"/>
  <c r="AP145" i="118" s="1"/>
  <c r="T145" i="118"/>
  <c r="S145" i="118"/>
  <c r="R145" i="118"/>
  <c r="M145" i="118"/>
  <c r="Z145" i="118" s="1"/>
  <c r="BF131" i="118"/>
  <c r="AR131" i="118"/>
  <c r="AQ131" i="118"/>
  <c r="AA131" i="118"/>
  <c r="V131" i="118"/>
  <c r="U131" i="118"/>
  <c r="AO131" i="118" s="1"/>
  <c r="T131" i="118"/>
  <c r="S131" i="118"/>
  <c r="R131" i="118"/>
  <c r="M131" i="118"/>
  <c r="Z131" i="118" s="1"/>
  <c r="BF122" i="118"/>
  <c r="AR122" i="118"/>
  <c r="AQ122" i="118"/>
  <c r="AA122" i="118"/>
  <c r="V122" i="118"/>
  <c r="U122" i="118"/>
  <c r="T122" i="118"/>
  <c r="S122" i="118"/>
  <c r="R122" i="118"/>
  <c r="M122" i="118"/>
  <c r="J122" i="118" s="1"/>
  <c r="BF116" i="118"/>
  <c r="AR116" i="118"/>
  <c r="AQ116" i="118"/>
  <c r="AA116" i="118"/>
  <c r="V116" i="118"/>
  <c r="U116" i="118"/>
  <c r="T116" i="118"/>
  <c r="S116" i="118"/>
  <c r="R116" i="118"/>
  <c r="M116" i="118"/>
  <c r="Z116" i="118" s="1"/>
  <c r="BF112" i="118"/>
  <c r="AR112" i="118"/>
  <c r="AS112" i="118" s="1"/>
  <c r="AQ112" i="118"/>
  <c r="AA112" i="118"/>
  <c r="V112" i="118"/>
  <c r="U112" i="118"/>
  <c r="T112" i="118"/>
  <c r="S112" i="118"/>
  <c r="R112" i="118"/>
  <c r="M112" i="118"/>
  <c r="Z112" i="118" s="1"/>
  <c r="BF106" i="118"/>
  <c r="AR106" i="118"/>
  <c r="AS106" i="118" s="1"/>
  <c r="AT106" i="118" s="1"/>
  <c r="AU106" i="118" s="1"/>
  <c r="AV106" i="118" s="1"/>
  <c r="AQ106" i="118"/>
  <c r="AA106" i="118"/>
  <c r="V106" i="118"/>
  <c r="U106" i="118"/>
  <c r="X106" i="118" s="1"/>
  <c r="T106" i="118"/>
  <c r="S106" i="118"/>
  <c r="R106" i="118"/>
  <c r="M106" i="118"/>
  <c r="Z106" i="118" s="1"/>
  <c r="BF98" i="118"/>
  <c r="AR98" i="118"/>
  <c r="AS98" i="118" s="1"/>
  <c r="AT98" i="118" s="1"/>
  <c r="AU98" i="118" s="1"/>
  <c r="AV98" i="118" s="1"/>
  <c r="AQ98" i="118"/>
  <c r="AA98" i="118"/>
  <c r="V98" i="118"/>
  <c r="U98" i="118"/>
  <c r="T98" i="118"/>
  <c r="S98" i="118"/>
  <c r="R98" i="118"/>
  <c r="M98" i="118"/>
  <c r="J98" i="118" s="1"/>
  <c r="BF93" i="118"/>
  <c r="AR93" i="118"/>
  <c r="AQ93" i="118"/>
  <c r="AA93" i="118"/>
  <c r="V93" i="118"/>
  <c r="U93" i="118"/>
  <c r="T93" i="118"/>
  <c r="S93" i="118"/>
  <c r="R93" i="118"/>
  <c r="M93" i="118"/>
  <c r="Z93" i="118" s="1"/>
  <c r="BF69" i="118"/>
  <c r="AR69" i="118"/>
  <c r="AQ69" i="118"/>
  <c r="AA69" i="118"/>
  <c r="V69" i="118"/>
  <c r="U69" i="118"/>
  <c r="AP69" i="118" s="1"/>
  <c r="T69" i="118"/>
  <c r="S69" i="118"/>
  <c r="R69" i="118"/>
  <c r="M69" i="118"/>
  <c r="Z69" i="118" s="1"/>
  <c r="BF56" i="118"/>
  <c r="AR56" i="118"/>
  <c r="AQ56" i="118"/>
  <c r="AA56" i="118"/>
  <c r="V56" i="118"/>
  <c r="U56" i="118"/>
  <c r="AP56" i="118" s="1"/>
  <c r="T56" i="118"/>
  <c r="S56" i="118"/>
  <c r="R56" i="118"/>
  <c r="M56" i="118"/>
  <c r="J56" i="118" s="1"/>
  <c r="BF51" i="118"/>
  <c r="AR51" i="118"/>
  <c r="AQ51" i="118"/>
  <c r="AA51" i="118"/>
  <c r="V51" i="118"/>
  <c r="U51" i="118"/>
  <c r="X51" i="118" s="1"/>
  <c r="T51" i="118"/>
  <c r="S51" i="118"/>
  <c r="R51" i="118"/>
  <c r="M51" i="118"/>
  <c r="Z51" i="118" s="1"/>
  <c r="BF49" i="118"/>
  <c r="AR49" i="118"/>
  <c r="AS49" i="118" s="1"/>
  <c r="AT49" i="118" s="1"/>
  <c r="AU49" i="118" s="1"/>
  <c r="AV49" i="118" s="1"/>
  <c r="AQ49" i="118"/>
  <c r="AA49" i="118"/>
  <c r="V49" i="118"/>
  <c r="U49" i="118"/>
  <c r="T49" i="118"/>
  <c r="S49" i="118"/>
  <c r="R49" i="118"/>
  <c r="M49" i="118"/>
  <c r="Z49" i="118" s="1"/>
  <c r="BF25" i="118"/>
  <c r="AR25" i="118"/>
  <c r="AQ25" i="118"/>
  <c r="AA25" i="118"/>
  <c r="V25" i="118"/>
  <c r="U25" i="118"/>
  <c r="T25" i="118"/>
  <c r="S25" i="118"/>
  <c r="R25" i="118"/>
  <c r="M25" i="118"/>
  <c r="Z25" i="118" s="1"/>
  <c r="BF23" i="118"/>
  <c r="AR23" i="118"/>
  <c r="AQ23" i="118"/>
  <c r="AA23" i="118"/>
  <c r="V23" i="118"/>
  <c r="U23" i="118"/>
  <c r="AP23" i="118" s="1"/>
  <c r="T23" i="118"/>
  <c r="S23" i="118"/>
  <c r="R23" i="118"/>
  <c r="M23" i="118"/>
  <c r="J23" i="118" s="1"/>
  <c r="BF14" i="118"/>
  <c r="AR14" i="118"/>
  <c r="AS14" i="118" s="1"/>
  <c r="AT14" i="118" s="1"/>
  <c r="AU14" i="118" s="1"/>
  <c r="AV14" i="118" s="1"/>
  <c r="AQ14" i="118"/>
  <c r="AQ327" i="118" s="1"/>
  <c r="AA14" i="118"/>
  <c r="V14" i="118"/>
  <c r="U14" i="118"/>
  <c r="X14" i="118" s="1"/>
  <c r="T14" i="118"/>
  <c r="T327" i="118" s="1"/>
  <c r="S14" i="118"/>
  <c r="R14" i="118"/>
  <c r="M14" i="118"/>
  <c r="Z14" i="118" s="1"/>
  <c r="BF311" i="118"/>
  <c r="AR311" i="118"/>
  <c r="AQ311" i="118"/>
  <c r="AA311" i="118"/>
  <c r="V311" i="118"/>
  <c r="U311" i="118"/>
  <c r="T311" i="118"/>
  <c r="S311" i="118"/>
  <c r="R311" i="118"/>
  <c r="M311" i="118"/>
  <c r="Z311" i="118" s="1"/>
  <c r="BF305" i="118"/>
  <c r="AR305" i="118"/>
  <c r="AQ305" i="118"/>
  <c r="AA305" i="118"/>
  <c r="V305" i="118"/>
  <c r="U305" i="118"/>
  <c r="T305" i="118"/>
  <c r="S305" i="118"/>
  <c r="R305" i="118"/>
  <c r="M305" i="118"/>
  <c r="J305" i="118" s="1"/>
  <c r="BF304" i="118"/>
  <c r="AR304" i="118"/>
  <c r="AQ304" i="118"/>
  <c r="AA304" i="118"/>
  <c r="V304" i="118"/>
  <c r="U304" i="118"/>
  <c r="T304" i="118"/>
  <c r="S304" i="118"/>
  <c r="R304" i="118"/>
  <c r="M304" i="118"/>
  <c r="Z304" i="118" s="1"/>
  <c r="BF301" i="118"/>
  <c r="AR301" i="118"/>
  <c r="AS301" i="118" s="1"/>
  <c r="AT301" i="118" s="1"/>
  <c r="AU301" i="118" s="1"/>
  <c r="AV301" i="118" s="1"/>
  <c r="AQ301" i="118"/>
  <c r="AA301" i="118"/>
  <c r="Z301" i="118"/>
  <c r="V301" i="118"/>
  <c r="U301" i="118"/>
  <c r="T301" i="118"/>
  <c r="S301" i="118"/>
  <c r="R301" i="118"/>
  <c r="M301" i="118"/>
  <c r="J301" i="118" s="1"/>
  <c r="BF296" i="118"/>
  <c r="AR296" i="118"/>
  <c r="AQ296" i="118"/>
  <c r="AA296" i="118"/>
  <c r="V296" i="118"/>
  <c r="U296" i="118"/>
  <c r="T296" i="118"/>
  <c r="S296" i="118"/>
  <c r="R296" i="118"/>
  <c r="M296" i="118"/>
  <c r="Z296" i="118" s="1"/>
  <c r="BF295" i="118"/>
  <c r="AR295" i="118"/>
  <c r="AQ295" i="118"/>
  <c r="AA295" i="118"/>
  <c r="V295" i="118"/>
  <c r="U295" i="118"/>
  <c r="T295" i="118"/>
  <c r="S295" i="118"/>
  <c r="R295" i="118"/>
  <c r="M295" i="118"/>
  <c r="J295" i="118" s="1"/>
  <c r="BF285" i="118"/>
  <c r="AR285" i="118"/>
  <c r="AS285" i="118" s="1"/>
  <c r="AT285" i="118" s="1"/>
  <c r="AU285" i="118" s="1"/>
  <c r="AV285" i="118" s="1"/>
  <c r="AQ285" i="118"/>
  <c r="AA285" i="118"/>
  <c r="V285" i="118"/>
  <c r="U285" i="118"/>
  <c r="AO285" i="118" s="1"/>
  <c r="T285" i="118"/>
  <c r="S285" i="118"/>
  <c r="R285" i="118"/>
  <c r="M285" i="118"/>
  <c r="Z285" i="118" s="1"/>
  <c r="BF269" i="118"/>
  <c r="AR269" i="118"/>
  <c r="AS269" i="118" s="1"/>
  <c r="AT269" i="118" s="1"/>
  <c r="AU269" i="118" s="1"/>
  <c r="AV269" i="118" s="1"/>
  <c r="AQ269" i="118"/>
  <c r="AA269" i="118"/>
  <c r="V269" i="118"/>
  <c r="U269" i="118"/>
  <c r="X269" i="118" s="1"/>
  <c r="T269" i="118"/>
  <c r="S269" i="118"/>
  <c r="R269" i="118"/>
  <c r="M269" i="118"/>
  <c r="Z269" i="118" s="1"/>
  <c r="BF266" i="118"/>
  <c r="AR266" i="118"/>
  <c r="AQ266" i="118"/>
  <c r="AA266" i="118"/>
  <c r="V266" i="118"/>
  <c r="U266" i="118"/>
  <c r="T266" i="118"/>
  <c r="S266" i="118"/>
  <c r="R266" i="118"/>
  <c r="M266" i="118"/>
  <c r="Z266" i="118" s="1"/>
  <c r="BF262" i="118"/>
  <c r="AR262" i="118"/>
  <c r="AQ262" i="118"/>
  <c r="AA262" i="118"/>
  <c r="V262" i="118"/>
  <c r="U262" i="118"/>
  <c r="AP262" i="118" s="1"/>
  <c r="T262" i="118"/>
  <c r="S262" i="118"/>
  <c r="R262" i="118"/>
  <c r="M262" i="118"/>
  <c r="J262" i="118" s="1"/>
  <c r="BF258" i="118"/>
  <c r="AR258" i="118"/>
  <c r="AS258" i="118" s="1"/>
  <c r="AQ258" i="118"/>
  <c r="AQ322" i="118" s="1"/>
  <c r="AA258" i="118"/>
  <c r="V258" i="118"/>
  <c r="U258" i="118"/>
  <c r="AO258" i="118" s="1"/>
  <c r="T258" i="118"/>
  <c r="S258" i="118"/>
  <c r="R258" i="118"/>
  <c r="M258" i="118"/>
  <c r="Z258" i="118" s="1"/>
  <c r="BF247" i="118"/>
  <c r="AR247" i="118"/>
  <c r="AS247" i="118" s="1"/>
  <c r="AT247" i="118" s="1"/>
  <c r="AU247" i="118" s="1"/>
  <c r="AV247" i="118" s="1"/>
  <c r="AQ247" i="118"/>
  <c r="AA247" i="118"/>
  <c r="V247" i="118"/>
  <c r="U247" i="118"/>
  <c r="AP247" i="118" s="1"/>
  <c r="T247" i="118"/>
  <c r="S247" i="118"/>
  <c r="R247" i="118"/>
  <c r="M247" i="118"/>
  <c r="Z247" i="118" s="1"/>
  <c r="BF238" i="118"/>
  <c r="AR238" i="118"/>
  <c r="AQ238" i="118"/>
  <c r="AA238" i="118"/>
  <c r="V238" i="118"/>
  <c r="U238" i="118"/>
  <c r="AP238" i="118" s="1"/>
  <c r="T238" i="118"/>
  <c r="S238" i="118"/>
  <c r="R238" i="118"/>
  <c r="M238" i="118"/>
  <c r="Z238" i="118" s="1"/>
  <c r="BF227" i="118"/>
  <c r="AR227" i="118"/>
  <c r="AQ227" i="118"/>
  <c r="AA227" i="118"/>
  <c r="V227" i="118"/>
  <c r="U227" i="118"/>
  <c r="T227" i="118"/>
  <c r="S227" i="118"/>
  <c r="R227" i="118"/>
  <c r="M227" i="118"/>
  <c r="BF217" i="118"/>
  <c r="AR217" i="118"/>
  <c r="AS217" i="118" s="1"/>
  <c r="AT217" i="118" s="1"/>
  <c r="AU217" i="118" s="1"/>
  <c r="AV217" i="118" s="1"/>
  <c r="AQ217" i="118"/>
  <c r="AA217" i="118"/>
  <c r="V217" i="118"/>
  <c r="U217" i="118"/>
  <c r="AO217" i="118" s="1"/>
  <c r="T217" i="118"/>
  <c r="S217" i="118"/>
  <c r="R217" i="118"/>
  <c r="M217" i="118"/>
  <c r="Z217" i="118" s="1"/>
  <c r="BF213" i="118"/>
  <c r="AR213" i="118"/>
  <c r="AS213" i="118" s="1"/>
  <c r="AT213" i="118" s="1"/>
  <c r="AU213" i="118" s="1"/>
  <c r="AV213" i="118" s="1"/>
  <c r="AQ213" i="118"/>
  <c r="AA213" i="118"/>
  <c r="V213" i="118"/>
  <c r="U213" i="118"/>
  <c r="AP213" i="118" s="1"/>
  <c r="T213" i="118"/>
  <c r="S213" i="118"/>
  <c r="R213" i="118"/>
  <c r="M213" i="118"/>
  <c r="Z213" i="118" s="1"/>
  <c r="BF210" i="118"/>
  <c r="AR210" i="118"/>
  <c r="AQ210" i="118"/>
  <c r="AA210" i="118"/>
  <c r="V210" i="118"/>
  <c r="U210" i="118"/>
  <c r="AP210" i="118" s="1"/>
  <c r="T210" i="118"/>
  <c r="S210" i="118"/>
  <c r="R210" i="118"/>
  <c r="M210" i="118"/>
  <c r="Z210" i="118" s="1"/>
  <c r="BF209" i="118"/>
  <c r="AR209" i="118"/>
  <c r="AQ209" i="118"/>
  <c r="AA209" i="118"/>
  <c r="Z209" i="118"/>
  <c r="V209" i="118"/>
  <c r="U209" i="118"/>
  <c r="T209" i="118"/>
  <c r="S209" i="118"/>
  <c r="R209" i="118"/>
  <c r="M209" i="118"/>
  <c r="J209" i="118" s="1"/>
  <c r="BF208" i="118"/>
  <c r="AR208" i="118"/>
  <c r="AS208" i="118" s="1"/>
  <c r="AT208" i="118" s="1"/>
  <c r="AU208" i="118" s="1"/>
  <c r="AV208" i="118" s="1"/>
  <c r="AQ208" i="118"/>
  <c r="AA208" i="118"/>
  <c r="V208" i="118"/>
  <c r="U208" i="118"/>
  <c r="T208" i="118"/>
  <c r="S208" i="118"/>
  <c r="R208" i="118"/>
  <c r="M208" i="118"/>
  <c r="Z208" i="118" s="1"/>
  <c r="BF201" i="118"/>
  <c r="AR201" i="118"/>
  <c r="AS201" i="118" s="1"/>
  <c r="AT201" i="118" s="1"/>
  <c r="AU201" i="118" s="1"/>
  <c r="AV201" i="118" s="1"/>
  <c r="AQ201" i="118"/>
  <c r="AA201" i="118"/>
  <c r="V201" i="118"/>
  <c r="U201" i="118"/>
  <c r="X201" i="118" s="1"/>
  <c r="T201" i="118"/>
  <c r="S201" i="118"/>
  <c r="R201" i="118"/>
  <c r="M201" i="118"/>
  <c r="Z201" i="118" s="1"/>
  <c r="BF197" i="118"/>
  <c r="AR197" i="118"/>
  <c r="AQ197" i="118"/>
  <c r="AA197" i="118"/>
  <c r="V197" i="118"/>
  <c r="U197" i="118"/>
  <c r="T197" i="118"/>
  <c r="S197" i="118"/>
  <c r="R197" i="118"/>
  <c r="M197" i="118"/>
  <c r="Z197" i="118" s="1"/>
  <c r="BF194" i="118"/>
  <c r="AR194" i="118"/>
  <c r="AQ194" i="118"/>
  <c r="AA194" i="118"/>
  <c r="V194" i="118"/>
  <c r="U194" i="118"/>
  <c r="T194" i="118"/>
  <c r="S194" i="118"/>
  <c r="R194" i="118"/>
  <c r="M194" i="118"/>
  <c r="J194" i="118" s="1"/>
  <c r="BF176" i="118"/>
  <c r="AR176" i="118"/>
  <c r="AS176" i="118" s="1"/>
  <c r="AQ176" i="118"/>
  <c r="AA176" i="118"/>
  <c r="V176" i="118"/>
  <c r="U176" i="118"/>
  <c r="T176" i="118"/>
  <c r="S176" i="118"/>
  <c r="R176" i="118"/>
  <c r="M176" i="118"/>
  <c r="Z176" i="118" s="1"/>
  <c r="BF172" i="118"/>
  <c r="AR172" i="118"/>
  <c r="AS172" i="118" s="1"/>
  <c r="AT172" i="118" s="1"/>
  <c r="AU172" i="118" s="1"/>
  <c r="AV172" i="118" s="1"/>
  <c r="AQ172" i="118"/>
  <c r="AA172" i="118"/>
  <c r="Z172" i="118"/>
  <c r="V172" i="118"/>
  <c r="U172" i="118"/>
  <c r="X172" i="118" s="1"/>
  <c r="T172" i="118"/>
  <c r="S172" i="118"/>
  <c r="R172" i="118"/>
  <c r="M172" i="118"/>
  <c r="J172" i="118" s="1"/>
  <c r="BF171" i="118"/>
  <c r="AR171" i="118"/>
  <c r="AQ171" i="118"/>
  <c r="AA171" i="118"/>
  <c r="V171" i="118"/>
  <c r="W171" i="118" s="1"/>
  <c r="U171" i="118"/>
  <c r="AP171" i="118" s="1"/>
  <c r="T171" i="118"/>
  <c r="S171" i="118"/>
  <c r="R171" i="118"/>
  <c r="M171" i="118"/>
  <c r="Z171" i="118" s="1"/>
  <c r="BF158" i="118"/>
  <c r="AR158" i="118"/>
  <c r="AQ158" i="118"/>
  <c r="AA158" i="118"/>
  <c r="V158" i="118"/>
  <c r="U158" i="118"/>
  <c r="T158" i="118"/>
  <c r="S158" i="118"/>
  <c r="R158" i="118"/>
  <c r="M158" i="118"/>
  <c r="J158" i="118" s="1"/>
  <c r="BF157" i="118"/>
  <c r="AR157" i="118"/>
  <c r="AQ157" i="118"/>
  <c r="AA157" i="118"/>
  <c r="V157" i="118"/>
  <c r="U157" i="118"/>
  <c r="X157" i="118" s="1"/>
  <c r="T157" i="118"/>
  <c r="S157" i="118"/>
  <c r="R157" i="118"/>
  <c r="M157" i="118"/>
  <c r="Z157" i="118" s="1"/>
  <c r="BF144" i="118"/>
  <c r="AR144" i="118"/>
  <c r="AS144" i="118" s="1"/>
  <c r="AT144" i="118" s="1"/>
  <c r="AU144" i="118" s="1"/>
  <c r="AV144" i="118" s="1"/>
  <c r="AQ144" i="118"/>
  <c r="AA144" i="118"/>
  <c r="V144" i="118"/>
  <c r="U144" i="118"/>
  <c r="X144" i="118" s="1"/>
  <c r="T144" i="118"/>
  <c r="S144" i="118"/>
  <c r="R144" i="118"/>
  <c r="M144" i="118"/>
  <c r="Z144" i="118" s="1"/>
  <c r="BF142" i="118"/>
  <c r="AR142" i="118"/>
  <c r="AQ142" i="118"/>
  <c r="AA142" i="118"/>
  <c r="V142" i="118"/>
  <c r="W142" i="118" s="1"/>
  <c r="U142" i="118"/>
  <c r="AP142" i="118" s="1"/>
  <c r="T142" i="118"/>
  <c r="S142" i="118"/>
  <c r="R142" i="118"/>
  <c r="M142" i="118"/>
  <c r="Z142" i="118" s="1"/>
  <c r="BF136" i="118"/>
  <c r="AR136" i="118"/>
  <c r="AQ136" i="118"/>
  <c r="AA136" i="118"/>
  <c r="V136" i="118"/>
  <c r="U136" i="118"/>
  <c r="T136" i="118"/>
  <c r="S136" i="118"/>
  <c r="R136" i="118"/>
  <c r="M136" i="118"/>
  <c r="J136" i="118" s="1"/>
  <c r="BF133" i="118"/>
  <c r="AR133" i="118"/>
  <c r="AQ133" i="118"/>
  <c r="AA133" i="118"/>
  <c r="V133" i="118"/>
  <c r="U133" i="118"/>
  <c r="X133" i="118" s="1"/>
  <c r="T133" i="118"/>
  <c r="S133" i="118"/>
  <c r="R133" i="118"/>
  <c r="M133" i="118"/>
  <c r="Z133" i="118" s="1"/>
  <c r="BF130" i="118"/>
  <c r="AR130" i="118"/>
  <c r="AS130" i="118" s="1"/>
  <c r="AT130" i="118" s="1"/>
  <c r="AU130" i="118" s="1"/>
  <c r="AV130" i="118" s="1"/>
  <c r="AQ130" i="118"/>
  <c r="AA130" i="118"/>
  <c r="V130" i="118"/>
  <c r="U130" i="118"/>
  <c r="AP130" i="118" s="1"/>
  <c r="T130" i="118"/>
  <c r="S130" i="118"/>
  <c r="R130" i="118"/>
  <c r="M130" i="118"/>
  <c r="Z130" i="118" s="1"/>
  <c r="BF121" i="118"/>
  <c r="AR121" i="118"/>
  <c r="AQ121" i="118"/>
  <c r="AA121" i="118"/>
  <c r="V121" i="118"/>
  <c r="U121" i="118"/>
  <c r="AP121" i="118" s="1"/>
  <c r="T121" i="118"/>
  <c r="S121" i="118"/>
  <c r="R121" i="118"/>
  <c r="M121" i="118"/>
  <c r="Z121" i="118" s="1"/>
  <c r="BF107" i="118"/>
  <c r="AR107" i="118"/>
  <c r="AQ107" i="118"/>
  <c r="AA107" i="118"/>
  <c r="V107" i="118"/>
  <c r="U107" i="118"/>
  <c r="T107" i="118"/>
  <c r="S107" i="118"/>
  <c r="R107" i="118"/>
  <c r="M107" i="118"/>
  <c r="J107" i="118" s="1"/>
  <c r="BF96" i="118"/>
  <c r="AR96" i="118"/>
  <c r="AQ96" i="118"/>
  <c r="AA96" i="118"/>
  <c r="AA322" i="118" s="1"/>
  <c r="V96" i="118"/>
  <c r="U96" i="118"/>
  <c r="AO96" i="118" s="1"/>
  <c r="T96" i="118"/>
  <c r="S96" i="118"/>
  <c r="S322" i="118" s="1"/>
  <c r="R96" i="118"/>
  <c r="M96" i="118"/>
  <c r="Z96" i="118" s="1"/>
  <c r="BF95" i="118"/>
  <c r="AR95" i="118"/>
  <c r="AS95" i="118" s="1"/>
  <c r="AT95" i="118" s="1"/>
  <c r="AU95" i="118" s="1"/>
  <c r="AV95" i="118" s="1"/>
  <c r="AQ95" i="118"/>
  <c r="AA95" i="118"/>
  <c r="V95" i="118"/>
  <c r="U95" i="118"/>
  <c r="X95" i="118" s="1"/>
  <c r="T95" i="118"/>
  <c r="S95" i="118"/>
  <c r="R95" i="118"/>
  <c r="M95" i="118"/>
  <c r="Z95" i="118" s="1"/>
  <c r="BF94" i="118"/>
  <c r="AR94" i="118"/>
  <c r="AQ94" i="118"/>
  <c r="AA94" i="118"/>
  <c r="V94" i="118"/>
  <c r="U94" i="118"/>
  <c r="X94" i="118" s="1"/>
  <c r="T94" i="118"/>
  <c r="S94" i="118"/>
  <c r="R94" i="118"/>
  <c r="M94" i="118"/>
  <c r="Z94" i="118" s="1"/>
  <c r="BF90" i="118"/>
  <c r="AR90" i="118"/>
  <c r="AQ90" i="118"/>
  <c r="AA90" i="118"/>
  <c r="V90" i="118"/>
  <c r="U90" i="118"/>
  <c r="T90" i="118"/>
  <c r="S90" i="118"/>
  <c r="R90" i="118"/>
  <c r="M90" i="118"/>
  <c r="J90" i="118" s="1"/>
  <c r="BF89" i="118"/>
  <c r="AR89" i="118"/>
  <c r="AQ89" i="118"/>
  <c r="AA89" i="118"/>
  <c r="V89" i="118"/>
  <c r="U89" i="118"/>
  <c r="AO89" i="118" s="1"/>
  <c r="T89" i="118"/>
  <c r="S89" i="118"/>
  <c r="R89" i="118"/>
  <c r="M89" i="118"/>
  <c r="Z89" i="118" s="1"/>
  <c r="BF88" i="118"/>
  <c r="AR88" i="118"/>
  <c r="AS88" i="118" s="1"/>
  <c r="AT88" i="118" s="1"/>
  <c r="AU88" i="118" s="1"/>
  <c r="AV88" i="118" s="1"/>
  <c r="AQ88" i="118"/>
  <c r="AA88" i="118"/>
  <c r="V88" i="118"/>
  <c r="U88" i="118"/>
  <c r="X88" i="118" s="1"/>
  <c r="T88" i="118"/>
  <c r="S88" i="118"/>
  <c r="R88" i="118"/>
  <c r="M88" i="118"/>
  <c r="Z88" i="118" s="1"/>
  <c r="BF85" i="118"/>
  <c r="AR85" i="118"/>
  <c r="AQ85" i="118"/>
  <c r="AA85" i="118"/>
  <c r="V85" i="118"/>
  <c r="U85" i="118"/>
  <c r="T85" i="118"/>
  <c r="S85" i="118"/>
  <c r="R85" i="118"/>
  <c r="M85" i="118"/>
  <c r="Z85" i="118" s="1"/>
  <c r="BF84" i="118"/>
  <c r="AR84" i="118"/>
  <c r="AQ84" i="118"/>
  <c r="AA84" i="118"/>
  <c r="V84" i="118"/>
  <c r="U84" i="118"/>
  <c r="T84" i="118"/>
  <c r="S84" i="118"/>
  <c r="R84" i="118"/>
  <c r="M84" i="118"/>
  <c r="J84" i="118" s="1"/>
  <c r="BF78" i="118"/>
  <c r="AR78" i="118"/>
  <c r="AQ78" i="118"/>
  <c r="AA78" i="118"/>
  <c r="V78" i="118"/>
  <c r="U78" i="118"/>
  <c r="AO78" i="118" s="1"/>
  <c r="T78" i="118"/>
  <c r="S78" i="118"/>
  <c r="R78" i="118"/>
  <c r="M78" i="118"/>
  <c r="Z78" i="118" s="1"/>
  <c r="J78" i="118"/>
  <c r="BF63" i="118"/>
  <c r="AR63" i="118"/>
  <c r="AS63" i="118" s="1"/>
  <c r="AT63" i="118" s="1"/>
  <c r="AU63" i="118" s="1"/>
  <c r="AV63" i="118" s="1"/>
  <c r="AQ63" i="118"/>
  <c r="AA63" i="118"/>
  <c r="V63" i="118"/>
  <c r="U63" i="118"/>
  <c r="AP63" i="118" s="1"/>
  <c r="T63" i="118"/>
  <c r="S63" i="118"/>
  <c r="R63" i="118"/>
  <c r="M63" i="118"/>
  <c r="Z63" i="118" s="1"/>
  <c r="BF61" i="118"/>
  <c r="AR61" i="118"/>
  <c r="AQ61" i="118"/>
  <c r="AA61" i="118"/>
  <c r="V61" i="118"/>
  <c r="U61" i="118"/>
  <c r="AO61" i="118" s="1"/>
  <c r="T61" i="118"/>
  <c r="S61" i="118"/>
  <c r="R61" i="118"/>
  <c r="M61" i="118"/>
  <c r="Z61" i="118" s="1"/>
  <c r="BF52" i="118"/>
  <c r="AR52" i="118"/>
  <c r="AQ52" i="118"/>
  <c r="AA52" i="118"/>
  <c r="V52" i="118"/>
  <c r="U52" i="118"/>
  <c r="AP52" i="118" s="1"/>
  <c r="T52" i="118"/>
  <c r="S52" i="118"/>
  <c r="R52" i="118"/>
  <c r="M52" i="118"/>
  <c r="J52" i="118" s="1"/>
  <c r="BF48" i="118"/>
  <c r="AR48" i="118"/>
  <c r="AQ48" i="118"/>
  <c r="AA48" i="118"/>
  <c r="V48" i="118"/>
  <c r="U48" i="118"/>
  <c r="AO48" i="118" s="1"/>
  <c r="T48" i="118"/>
  <c r="S48" i="118"/>
  <c r="R48" i="118"/>
  <c r="M48" i="118"/>
  <c r="Z48" i="118" s="1"/>
  <c r="BF44" i="118"/>
  <c r="AR44" i="118"/>
  <c r="AS44" i="118" s="1"/>
  <c r="AT44" i="118" s="1"/>
  <c r="AU44" i="118" s="1"/>
  <c r="AV44" i="118" s="1"/>
  <c r="AQ44" i="118"/>
  <c r="AA44" i="118"/>
  <c r="V44" i="118"/>
  <c r="U44" i="118"/>
  <c r="X44" i="118" s="1"/>
  <c r="T44" i="118"/>
  <c r="S44" i="118"/>
  <c r="R44" i="118"/>
  <c r="M44" i="118"/>
  <c r="Z44" i="118" s="1"/>
  <c r="BF41" i="118"/>
  <c r="AR41" i="118"/>
  <c r="AQ41" i="118"/>
  <c r="AA41" i="118"/>
  <c r="V41" i="118"/>
  <c r="U41" i="118"/>
  <c r="X41" i="118" s="1"/>
  <c r="T41" i="118"/>
  <c r="S41" i="118"/>
  <c r="R41" i="118"/>
  <c r="M41" i="118"/>
  <c r="Z41" i="118" s="1"/>
  <c r="BF36" i="118"/>
  <c r="AR36" i="118"/>
  <c r="AQ36" i="118"/>
  <c r="AA36" i="118"/>
  <c r="V36" i="118"/>
  <c r="U36" i="118"/>
  <c r="T36" i="118"/>
  <c r="S36" i="118"/>
  <c r="R36" i="118"/>
  <c r="M36" i="118"/>
  <c r="J36" i="118" s="1"/>
  <c r="BF24" i="118"/>
  <c r="AR24" i="118"/>
  <c r="AQ24" i="118"/>
  <c r="AA24" i="118"/>
  <c r="V24" i="118"/>
  <c r="U24" i="118"/>
  <c r="AO24" i="118" s="1"/>
  <c r="T24" i="118"/>
  <c r="S24" i="118"/>
  <c r="R24" i="118"/>
  <c r="M24" i="118"/>
  <c r="Z24" i="118" s="1"/>
  <c r="BF21" i="118"/>
  <c r="AS21" i="118"/>
  <c r="AT21" i="118" s="1"/>
  <c r="AU21" i="118" s="1"/>
  <c r="AV21" i="118" s="1"/>
  <c r="AR21" i="118"/>
  <c r="AQ21" i="118"/>
  <c r="AA21" i="118"/>
  <c r="V21" i="118"/>
  <c r="U21" i="118"/>
  <c r="X21" i="118" s="1"/>
  <c r="T21" i="118"/>
  <c r="S21" i="118"/>
  <c r="R21" i="118"/>
  <c r="M21" i="118"/>
  <c r="Z21" i="118" s="1"/>
  <c r="BF313" i="118"/>
  <c r="AR313" i="118"/>
  <c r="AQ313" i="118"/>
  <c r="AA313" i="118"/>
  <c r="V313" i="118"/>
  <c r="U313" i="118"/>
  <c r="T313" i="118"/>
  <c r="S313" i="118"/>
  <c r="R313" i="118"/>
  <c r="M313" i="118"/>
  <c r="Z313" i="118" s="1"/>
  <c r="BF310" i="118"/>
  <c r="AR310" i="118"/>
  <c r="AQ310" i="118"/>
  <c r="AA310" i="118"/>
  <c r="V310" i="118"/>
  <c r="U310" i="118"/>
  <c r="T310" i="118"/>
  <c r="S310" i="118"/>
  <c r="R310" i="118"/>
  <c r="M310" i="118"/>
  <c r="J310" i="118" s="1"/>
  <c r="BF309" i="118"/>
  <c r="AR309" i="118"/>
  <c r="AQ309" i="118"/>
  <c r="AA309" i="118"/>
  <c r="V309" i="118"/>
  <c r="U309" i="118"/>
  <c r="T309" i="118"/>
  <c r="S309" i="118"/>
  <c r="R309" i="118"/>
  <c r="M309" i="118"/>
  <c r="Z309" i="118" s="1"/>
  <c r="BF306" i="118"/>
  <c r="AR306" i="118"/>
  <c r="AS306" i="118" s="1"/>
  <c r="AT306" i="118" s="1"/>
  <c r="AU306" i="118" s="1"/>
  <c r="AV306" i="118" s="1"/>
  <c r="AQ306" i="118"/>
  <c r="AA306" i="118"/>
  <c r="V306" i="118"/>
  <c r="U306" i="118"/>
  <c r="T306" i="118"/>
  <c r="S306" i="118"/>
  <c r="R306" i="118"/>
  <c r="M306" i="118"/>
  <c r="Z306" i="118" s="1"/>
  <c r="BF302" i="118"/>
  <c r="AR302" i="118"/>
  <c r="AQ302" i="118"/>
  <c r="AA302" i="118"/>
  <c r="V302" i="118"/>
  <c r="U302" i="118"/>
  <c r="T302" i="118"/>
  <c r="S302" i="118"/>
  <c r="R302" i="118"/>
  <c r="M302" i="118"/>
  <c r="Z302" i="118" s="1"/>
  <c r="BF297" i="118"/>
  <c r="AR297" i="118"/>
  <c r="AQ297" i="118"/>
  <c r="AA297" i="118"/>
  <c r="V297" i="118"/>
  <c r="U297" i="118"/>
  <c r="T297" i="118"/>
  <c r="S297" i="118"/>
  <c r="R297" i="118"/>
  <c r="M297" i="118"/>
  <c r="J297" i="118" s="1"/>
  <c r="BF293" i="118"/>
  <c r="AR293" i="118"/>
  <c r="AQ293" i="118"/>
  <c r="AA293" i="118"/>
  <c r="V293" i="118"/>
  <c r="U293" i="118"/>
  <c r="T293" i="118"/>
  <c r="S293" i="118"/>
  <c r="R293" i="118"/>
  <c r="M293" i="118"/>
  <c r="Z293" i="118" s="1"/>
  <c r="BF290" i="118"/>
  <c r="AR290" i="118"/>
  <c r="AS290" i="118" s="1"/>
  <c r="AT290" i="118" s="1"/>
  <c r="AU290" i="118" s="1"/>
  <c r="AV290" i="118" s="1"/>
  <c r="AQ290" i="118"/>
  <c r="AA290" i="118"/>
  <c r="Z290" i="118"/>
  <c r="V290" i="118"/>
  <c r="U290" i="118"/>
  <c r="T290" i="118"/>
  <c r="S290" i="118"/>
  <c r="R290" i="118"/>
  <c r="M290" i="118"/>
  <c r="J290" i="118" s="1"/>
  <c r="BF289" i="118"/>
  <c r="AR289" i="118"/>
  <c r="AQ289" i="118"/>
  <c r="AA289" i="118"/>
  <c r="V289" i="118"/>
  <c r="U289" i="118"/>
  <c r="T289" i="118"/>
  <c r="S289" i="118"/>
  <c r="R289" i="118"/>
  <c r="M289" i="118"/>
  <c r="Z289" i="118" s="1"/>
  <c r="BF288" i="118"/>
  <c r="AR288" i="118"/>
  <c r="AQ288" i="118"/>
  <c r="AA288" i="118"/>
  <c r="V288" i="118"/>
  <c r="U288" i="118"/>
  <c r="T288" i="118"/>
  <c r="S288" i="118"/>
  <c r="R288" i="118"/>
  <c r="M288" i="118"/>
  <c r="J288" i="118" s="1"/>
  <c r="BF286" i="118"/>
  <c r="AR286" i="118"/>
  <c r="AQ286" i="118"/>
  <c r="AA286" i="118"/>
  <c r="V286" i="118"/>
  <c r="U286" i="118"/>
  <c r="T286" i="118"/>
  <c r="S286" i="118"/>
  <c r="R286" i="118"/>
  <c r="M286" i="118"/>
  <c r="Z286" i="118" s="1"/>
  <c r="BF280" i="118"/>
  <c r="AR280" i="118"/>
  <c r="AQ280" i="118"/>
  <c r="AA280" i="118"/>
  <c r="V280" i="118"/>
  <c r="U280" i="118"/>
  <c r="X280" i="118" s="1"/>
  <c r="T280" i="118"/>
  <c r="S280" i="118"/>
  <c r="R280" i="118"/>
  <c r="M280" i="118"/>
  <c r="Z280" i="118" s="1"/>
  <c r="BF279" i="118"/>
  <c r="AR279" i="118"/>
  <c r="AQ279" i="118"/>
  <c r="AA279" i="118"/>
  <c r="V279" i="118"/>
  <c r="U279" i="118"/>
  <c r="T279" i="118"/>
  <c r="S279" i="118"/>
  <c r="R279" i="118"/>
  <c r="M279" i="118"/>
  <c r="Z279" i="118" s="1"/>
  <c r="BF275" i="118"/>
  <c r="AR275" i="118"/>
  <c r="AQ275" i="118"/>
  <c r="AA275" i="118"/>
  <c r="V275" i="118"/>
  <c r="U275" i="118"/>
  <c r="T275" i="118"/>
  <c r="S275" i="118"/>
  <c r="R275" i="118"/>
  <c r="M275" i="118"/>
  <c r="Z275" i="118" s="1"/>
  <c r="BF272" i="118"/>
  <c r="AR272" i="118"/>
  <c r="AQ272" i="118"/>
  <c r="AA272" i="118"/>
  <c r="V272" i="118"/>
  <c r="U272" i="118"/>
  <c r="T272" i="118"/>
  <c r="S272" i="118"/>
  <c r="R272" i="118"/>
  <c r="M272" i="118"/>
  <c r="Z272" i="118" s="1"/>
  <c r="BF268" i="118"/>
  <c r="AR268" i="118"/>
  <c r="AQ268" i="118"/>
  <c r="AA268" i="118"/>
  <c r="Z268" i="118"/>
  <c r="V268" i="118"/>
  <c r="U268" i="118"/>
  <c r="T268" i="118"/>
  <c r="S268" i="118"/>
  <c r="R268" i="118"/>
  <c r="M268" i="118"/>
  <c r="J268" i="118" s="1"/>
  <c r="BF267" i="118"/>
  <c r="AR267" i="118"/>
  <c r="AQ267" i="118"/>
  <c r="AA267" i="118"/>
  <c r="V267" i="118"/>
  <c r="U267" i="118"/>
  <c r="T267" i="118"/>
  <c r="S267" i="118"/>
  <c r="R267" i="118"/>
  <c r="M267" i="118"/>
  <c r="J267" i="118" s="1"/>
  <c r="BF263" i="118"/>
  <c r="AR263" i="118"/>
  <c r="AQ263" i="118"/>
  <c r="AA263" i="118"/>
  <c r="V263" i="118"/>
  <c r="U263" i="118"/>
  <c r="T263" i="118"/>
  <c r="S263" i="118"/>
  <c r="R263" i="118"/>
  <c r="M263" i="118"/>
  <c r="Z263" i="118" s="1"/>
  <c r="BF259" i="118"/>
  <c r="AR259" i="118"/>
  <c r="AS259" i="118" s="1"/>
  <c r="AQ259" i="118"/>
  <c r="AA259" i="118"/>
  <c r="V259" i="118"/>
  <c r="U259" i="118"/>
  <c r="T259" i="118"/>
  <c r="S259" i="118"/>
  <c r="R259" i="118"/>
  <c r="M259" i="118"/>
  <c r="Z259" i="118" s="1"/>
  <c r="BF253" i="118"/>
  <c r="AR253" i="118"/>
  <c r="AQ253" i="118"/>
  <c r="AA253" i="118"/>
  <c r="V253" i="118"/>
  <c r="U253" i="118"/>
  <c r="T253" i="118"/>
  <c r="S253" i="118"/>
  <c r="R253" i="118"/>
  <c r="M253" i="118"/>
  <c r="Z253" i="118" s="1"/>
  <c r="BF245" i="118"/>
  <c r="AR245" i="118"/>
  <c r="AQ245" i="118"/>
  <c r="AA245" i="118"/>
  <c r="V245" i="118"/>
  <c r="U245" i="118"/>
  <c r="T245" i="118"/>
  <c r="S245" i="118"/>
  <c r="R245" i="118"/>
  <c r="M245" i="118"/>
  <c r="J245" i="118" s="1"/>
  <c r="BF243" i="118"/>
  <c r="AR243" i="118"/>
  <c r="AQ243" i="118"/>
  <c r="AA243" i="118"/>
  <c r="V243" i="118"/>
  <c r="U243" i="118"/>
  <c r="T243" i="118"/>
  <c r="S243" i="118"/>
  <c r="R243" i="118"/>
  <c r="M243" i="118"/>
  <c r="Z243" i="118" s="1"/>
  <c r="BF242" i="118"/>
  <c r="AR242" i="118"/>
  <c r="AQ242" i="118"/>
  <c r="AA242" i="118"/>
  <c r="V242" i="118"/>
  <c r="U242" i="118"/>
  <c r="T242" i="118"/>
  <c r="S242" i="118"/>
  <c r="R242" i="118"/>
  <c r="M242" i="118"/>
  <c r="Z242" i="118" s="1"/>
  <c r="BF241" i="118"/>
  <c r="AR241" i="118"/>
  <c r="AQ241" i="118"/>
  <c r="AA241" i="118"/>
  <c r="V241" i="118"/>
  <c r="U241" i="118"/>
  <c r="X241" i="118" s="1"/>
  <c r="T241" i="118"/>
  <c r="S241" i="118"/>
  <c r="R241" i="118"/>
  <c r="M241" i="118"/>
  <c r="Z241" i="118" s="1"/>
  <c r="BF240" i="118"/>
  <c r="AR240" i="118"/>
  <c r="AS240" i="118" s="1"/>
  <c r="AT240" i="118" s="1"/>
  <c r="AU240" i="118" s="1"/>
  <c r="AV240" i="118" s="1"/>
  <c r="AQ240" i="118"/>
  <c r="AA240" i="118"/>
  <c r="V240" i="118"/>
  <c r="U240" i="118"/>
  <c r="T240" i="118"/>
  <c r="S240" i="118"/>
  <c r="R240" i="118"/>
  <c r="M240" i="118"/>
  <c r="J240" i="118" s="1"/>
  <c r="BF239" i="118"/>
  <c r="AR239" i="118"/>
  <c r="AQ239" i="118"/>
  <c r="AA239" i="118"/>
  <c r="Z239" i="118"/>
  <c r="V239" i="118"/>
  <c r="U239" i="118"/>
  <c r="T239" i="118"/>
  <c r="S239" i="118"/>
  <c r="R239" i="118"/>
  <c r="M239" i="118"/>
  <c r="J239" i="118" s="1"/>
  <c r="BF228" i="118"/>
  <c r="AR228" i="118"/>
  <c r="AS228" i="118" s="1"/>
  <c r="AQ228" i="118"/>
  <c r="AA228" i="118"/>
  <c r="V228" i="118"/>
  <c r="U228" i="118"/>
  <c r="T228" i="118"/>
  <c r="S228" i="118"/>
  <c r="R228" i="118"/>
  <c r="M228" i="118"/>
  <c r="Z228" i="118" s="1"/>
  <c r="BF221" i="118"/>
  <c r="AR221" i="118"/>
  <c r="AS221" i="118" s="1"/>
  <c r="AT221" i="118" s="1"/>
  <c r="AU221" i="118" s="1"/>
  <c r="AV221" i="118" s="1"/>
  <c r="AQ221" i="118"/>
  <c r="AA221" i="118"/>
  <c r="V221" i="118"/>
  <c r="U221" i="118"/>
  <c r="X221" i="118" s="1"/>
  <c r="T221" i="118"/>
  <c r="S221" i="118"/>
  <c r="R221" i="118"/>
  <c r="M221" i="118"/>
  <c r="Z221" i="118" s="1"/>
  <c r="BF220" i="118"/>
  <c r="AR220" i="118"/>
  <c r="AQ220" i="118"/>
  <c r="AA220" i="118"/>
  <c r="V220" i="118"/>
  <c r="U220" i="118"/>
  <c r="T220" i="118"/>
  <c r="S220" i="118"/>
  <c r="R220" i="118"/>
  <c r="M220" i="118"/>
  <c r="J220" i="118" s="1"/>
  <c r="BF216" i="118"/>
  <c r="AR216" i="118"/>
  <c r="AQ216" i="118"/>
  <c r="AA216" i="118"/>
  <c r="V216" i="118"/>
  <c r="U216" i="118"/>
  <c r="T216" i="118"/>
  <c r="S216" i="118"/>
  <c r="R216" i="118"/>
  <c r="M216" i="118"/>
  <c r="Z216" i="118" s="1"/>
  <c r="BF215" i="118"/>
  <c r="AR215" i="118"/>
  <c r="AS215" i="118" s="1"/>
  <c r="AT215" i="118" s="1"/>
  <c r="AU215" i="118" s="1"/>
  <c r="AV215" i="118" s="1"/>
  <c r="AQ215" i="118"/>
  <c r="AA215" i="118"/>
  <c r="Z215" i="118"/>
  <c r="V215" i="118"/>
  <c r="U215" i="118"/>
  <c r="T215" i="118"/>
  <c r="S215" i="118"/>
  <c r="R215" i="118"/>
  <c r="M215" i="118"/>
  <c r="J215" i="118" s="1"/>
  <c r="BF211" i="118"/>
  <c r="AR211" i="118"/>
  <c r="AS211" i="118" s="1"/>
  <c r="AT211" i="118" s="1"/>
  <c r="AU211" i="118" s="1"/>
  <c r="AV211" i="118" s="1"/>
  <c r="AQ211" i="118"/>
  <c r="AA211" i="118"/>
  <c r="V211" i="118"/>
  <c r="U211" i="118"/>
  <c r="X211" i="118" s="1"/>
  <c r="T211" i="118"/>
  <c r="S211" i="118"/>
  <c r="R211" i="118"/>
  <c r="M211" i="118"/>
  <c r="Z211" i="118" s="1"/>
  <c r="BF206" i="118"/>
  <c r="AR206" i="118"/>
  <c r="AQ206" i="118"/>
  <c r="AA206" i="118"/>
  <c r="V206" i="118"/>
  <c r="U206" i="118"/>
  <c r="T206" i="118"/>
  <c r="S206" i="118"/>
  <c r="R206" i="118"/>
  <c r="M206" i="118"/>
  <c r="J206" i="118" s="1"/>
  <c r="BF205" i="118"/>
  <c r="AR205" i="118"/>
  <c r="AQ205" i="118"/>
  <c r="AA205" i="118"/>
  <c r="Z205" i="118"/>
  <c r="V205" i="118"/>
  <c r="U205" i="118"/>
  <c r="T205" i="118"/>
  <c r="S205" i="118"/>
  <c r="R205" i="118"/>
  <c r="M205" i="118"/>
  <c r="J205" i="118" s="1"/>
  <c r="BF203" i="118"/>
  <c r="AR203" i="118"/>
  <c r="AS203" i="118" s="1"/>
  <c r="AT203" i="118" s="1"/>
  <c r="AU203" i="118" s="1"/>
  <c r="AV203" i="118" s="1"/>
  <c r="AQ203" i="118"/>
  <c r="AA203" i="118"/>
  <c r="V203" i="118"/>
  <c r="U203" i="118"/>
  <c r="T203" i="118"/>
  <c r="S203" i="118"/>
  <c r="R203" i="118"/>
  <c r="M203" i="118"/>
  <c r="Z203" i="118" s="1"/>
  <c r="BF202" i="118"/>
  <c r="AR202" i="118"/>
  <c r="AS202" i="118" s="1"/>
  <c r="AT202" i="118" s="1"/>
  <c r="AU202" i="118" s="1"/>
  <c r="AV202" i="118" s="1"/>
  <c r="AQ202" i="118"/>
  <c r="AA202" i="118"/>
  <c r="V202" i="118"/>
  <c r="U202" i="118"/>
  <c r="T202" i="118"/>
  <c r="S202" i="118"/>
  <c r="R202" i="118"/>
  <c r="M202" i="118"/>
  <c r="Z202" i="118" s="1"/>
  <c r="BF199" i="118"/>
  <c r="AR199" i="118"/>
  <c r="AQ199" i="118"/>
  <c r="AA199" i="118"/>
  <c r="V199" i="118"/>
  <c r="U199" i="118"/>
  <c r="T199" i="118"/>
  <c r="S199" i="118"/>
  <c r="R199" i="118"/>
  <c r="M199" i="118"/>
  <c r="J199" i="118" s="1"/>
  <c r="BF196" i="118"/>
  <c r="AR196" i="118"/>
  <c r="AQ196" i="118"/>
  <c r="AA196" i="118"/>
  <c r="V196" i="118"/>
  <c r="U196" i="118"/>
  <c r="T196" i="118"/>
  <c r="S196" i="118"/>
  <c r="R196" i="118"/>
  <c r="M196" i="118"/>
  <c r="Z196" i="118" s="1"/>
  <c r="BF193" i="118"/>
  <c r="AR193" i="118"/>
  <c r="AS193" i="118" s="1"/>
  <c r="AT193" i="118" s="1"/>
  <c r="AU193" i="118" s="1"/>
  <c r="AV193" i="118" s="1"/>
  <c r="AQ193" i="118"/>
  <c r="AA193" i="118"/>
  <c r="Z193" i="118"/>
  <c r="V193" i="118"/>
  <c r="U193" i="118"/>
  <c r="T193" i="118"/>
  <c r="S193" i="118"/>
  <c r="R193" i="118"/>
  <c r="M193" i="118"/>
  <c r="J193" i="118" s="1"/>
  <c r="BF190" i="118"/>
  <c r="AR190" i="118"/>
  <c r="AS190" i="118" s="1"/>
  <c r="AT190" i="118" s="1"/>
  <c r="AU190" i="118" s="1"/>
  <c r="AV190" i="118" s="1"/>
  <c r="AQ190" i="118"/>
  <c r="AA190" i="118"/>
  <c r="V190" i="118"/>
  <c r="U190" i="118"/>
  <c r="X190" i="118" s="1"/>
  <c r="T190" i="118"/>
  <c r="S190" i="118"/>
  <c r="R190" i="118"/>
  <c r="M190" i="118"/>
  <c r="BF189" i="118"/>
  <c r="AR189" i="118"/>
  <c r="AQ189" i="118"/>
  <c r="AA189" i="118"/>
  <c r="V189" i="118"/>
  <c r="U189" i="118"/>
  <c r="T189" i="118"/>
  <c r="S189" i="118"/>
  <c r="R189" i="118"/>
  <c r="M189" i="118"/>
  <c r="J189" i="118" s="1"/>
  <c r="BF185" i="118"/>
  <c r="AR185" i="118"/>
  <c r="AQ185" i="118"/>
  <c r="AA185" i="118"/>
  <c r="V185" i="118"/>
  <c r="U185" i="118"/>
  <c r="T185" i="118"/>
  <c r="S185" i="118"/>
  <c r="R185" i="118"/>
  <c r="M185" i="118"/>
  <c r="Z185" i="118" s="1"/>
  <c r="BF182" i="118"/>
  <c r="AR182" i="118"/>
  <c r="AS182" i="118" s="1"/>
  <c r="AQ182" i="118"/>
  <c r="AA182" i="118"/>
  <c r="V182" i="118"/>
  <c r="U182" i="118"/>
  <c r="X182" i="118" s="1"/>
  <c r="T182" i="118"/>
  <c r="S182" i="118"/>
  <c r="R182" i="118"/>
  <c r="M182" i="118"/>
  <c r="Z182" i="118" s="1"/>
  <c r="BF178" i="118"/>
  <c r="AR178" i="118"/>
  <c r="AS178" i="118" s="1"/>
  <c r="AT178" i="118" s="1"/>
  <c r="AU178" i="118" s="1"/>
  <c r="AV178" i="118" s="1"/>
  <c r="AQ178" i="118"/>
  <c r="AA178" i="118"/>
  <c r="V178" i="118"/>
  <c r="U178" i="118"/>
  <c r="T178" i="118"/>
  <c r="S178" i="118"/>
  <c r="R178" i="118"/>
  <c r="M178" i="118"/>
  <c r="BF177" i="118"/>
  <c r="AR177" i="118"/>
  <c r="AQ177" i="118"/>
  <c r="AA177" i="118"/>
  <c r="V177" i="118"/>
  <c r="U177" i="118"/>
  <c r="T177" i="118"/>
  <c r="S177" i="118"/>
  <c r="R177" i="118"/>
  <c r="M177" i="118"/>
  <c r="J177" i="118" s="1"/>
  <c r="BF161" i="118"/>
  <c r="AR161" i="118"/>
  <c r="AQ161" i="118"/>
  <c r="AA161" i="118"/>
  <c r="V161" i="118"/>
  <c r="U161" i="118"/>
  <c r="T161" i="118"/>
  <c r="S161" i="118"/>
  <c r="R161" i="118"/>
  <c r="M161" i="118"/>
  <c r="Z161" i="118" s="1"/>
  <c r="BF156" i="118"/>
  <c r="AR156" i="118"/>
  <c r="AQ156" i="118"/>
  <c r="AA156" i="118"/>
  <c r="V156" i="118"/>
  <c r="U156" i="118"/>
  <c r="X156" i="118" s="1"/>
  <c r="T156" i="118"/>
  <c r="S156" i="118"/>
  <c r="R156" i="118"/>
  <c r="M156" i="118"/>
  <c r="BF153" i="118"/>
  <c r="AR153" i="118"/>
  <c r="AS153" i="118" s="1"/>
  <c r="AT153" i="118" s="1"/>
  <c r="AU153" i="118" s="1"/>
  <c r="AV153" i="118" s="1"/>
  <c r="AQ153" i="118"/>
  <c r="AA153" i="118"/>
  <c r="V153" i="118"/>
  <c r="U153" i="118"/>
  <c r="T153" i="118"/>
  <c r="S153" i="118"/>
  <c r="R153" i="118"/>
  <c r="M153" i="118"/>
  <c r="Z153" i="118" s="1"/>
  <c r="BF152" i="118"/>
  <c r="AR152" i="118"/>
  <c r="AQ152" i="118"/>
  <c r="AA152" i="118"/>
  <c r="V152" i="118"/>
  <c r="U152" i="118"/>
  <c r="T152" i="118"/>
  <c r="S152" i="118"/>
  <c r="R152" i="118"/>
  <c r="M152" i="118"/>
  <c r="J152" i="118" s="1"/>
  <c r="BF139" i="118"/>
  <c r="AR139" i="118"/>
  <c r="AQ139" i="118"/>
  <c r="AA139" i="118"/>
  <c r="V139" i="118"/>
  <c r="U139" i="118"/>
  <c r="T139" i="118"/>
  <c r="S139" i="118"/>
  <c r="R139" i="118"/>
  <c r="M139" i="118"/>
  <c r="Z139" i="118" s="1"/>
  <c r="BF138" i="118"/>
  <c r="AR138" i="118"/>
  <c r="AQ138" i="118"/>
  <c r="AA138" i="118"/>
  <c r="V138" i="118"/>
  <c r="U138" i="118"/>
  <c r="T138" i="118"/>
  <c r="S138" i="118"/>
  <c r="R138" i="118"/>
  <c r="M138" i="118"/>
  <c r="Z138" i="118" s="1"/>
  <c r="BF129" i="118"/>
  <c r="AR129" i="118"/>
  <c r="AS129" i="118" s="1"/>
  <c r="AT129" i="118" s="1"/>
  <c r="AU129" i="118" s="1"/>
  <c r="AV129" i="118" s="1"/>
  <c r="AQ129" i="118"/>
  <c r="AA129" i="118"/>
  <c r="V129" i="118"/>
  <c r="U129" i="118"/>
  <c r="T129" i="118"/>
  <c r="S129" i="118"/>
  <c r="R129" i="118"/>
  <c r="M129" i="118"/>
  <c r="Z129" i="118" s="1"/>
  <c r="BF128" i="118"/>
  <c r="AR128" i="118"/>
  <c r="AQ128" i="118"/>
  <c r="AA128" i="118"/>
  <c r="V128" i="118"/>
  <c r="U128" i="118"/>
  <c r="T128" i="118"/>
  <c r="S128" i="118"/>
  <c r="R128" i="118"/>
  <c r="M128" i="118"/>
  <c r="J128" i="118" s="1"/>
  <c r="BF127" i="118"/>
  <c r="AR127" i="118"/>
  <c r="AQ127" i="118"/>
  <c r="AA127" i="118"/>
  <c r="V127" i="118"/>
  <c r="U127" i="118"/>
  <c r="T127" i="118"/>
  <c r="S127" i="118"/>
  <c r="R127" i="118"/>
  <c r="M127" i="118"/>
  <c r="Z127" i="118" s="1"/>
  <c r="BF123" i="118"/>
  <c r="AR123" i="118"/>
  <c r="AQ123" i="118"/>
  <c r="AA123" i="118"/>
  <c r="Z123" i="118"/>
  <c r="V123" i="118"/>
  <c r="U123" i="118"/>
  <c r="T123" i="118"/>
  <c r="S123" i="118"/>
  <c r="R123" i="118"/>
  <c r="M123" i="118"/>
  <c r="J123" i="118" s="1"/>
  <c r="AP123" i="118" s="1"/>
  <c r="BF120" i="118"/>
  <c r="AR120" i="118"/>
  <c r="AS120" i="118" s="1"/>
  <c r="AT120" i="118" s="1"/>
  <c r="AU120" i="118" s="1"/>
  <c r="AV120" i="118" s="1"/>
  <c r="AQ120" i="118"/>
  <c r="AA120" i="118"/>
  <c r="V120" i="118"/>
  <c r="U120" i="118"/>
  <c r="X120" i="118" s="1"/>
  <c r="T120" i="118"/>
  <c r="S120" i="118"/>
  <c r="R120" i="118"/>
  <c r="M120" i="118"/>
  <c r="Z120" i="118" s="1"/>
  <c r="BF114" i="118"/>
  <c r="AR114" i="118"/>
  <c r="AQ114" i="118"/>
  <c r="AA114" i="118"/>
  <c r="V114" i="118"/>
  <c r="U114" i="118"/>
  <c r="T114" i="118"/>
  <c r="S114" i="118"/>
  <c r="R114" i="118"/>
  <c r="M114" i="118"/>
  <c r="J114" i="118" s="1"/>
  <c r="BF110" i="118"/>
  <c r="AR110" i="118"/>
  <c r="AQ110" i="118"/>
  <c r="AA110" i="118"/>
  <c r="V110" i="118"/>
  <c r="U110" i="118"/>
  <c r="T110" i="118"/>
  <c r="S110" i="118"/>
  <c r="R110" i="118"/>
  <c r="M110" i="118"/>
  <c r="Z110" i="118" s="1"/>
  <c r="BF92" i="118"/>
  <c r="AR92" i="118"/>
  <c r="AQ92" i="118"/>
  <c r="AA92" i="118"/>
  <c r="V92" i="118"/>
  <c r="U92" i="118"/>
  <c r="X92" i="118" s="1"/>
  <c r="T92" i="118"/>
  <c r="S92" i="118"/>
  <c r="S324" i="118" s="1"/>
  <c r="R92" i="118"/>
  <c r="M92" i="118"/>
  <c r="Z92" i="118" s="1"/>
  <c r="BF82" i="118"/>
  <c r="AR82" i="118"/>
  <c r="AS82" i="118" s="1"/>
  <c r="AT82" i="118" s="1"/>
  <c r="AU82" i="118" s="1"/>
  <c r="AV82" i="118" s="1"/>
  <c r="AQ82" i="118"/>
  <c r="AA82" i="118"/>
  <c r="V82" i="118"/>
  <c r="U82" i="118"/>
  <c r="T82" i="118"/>
  <c r="S82" i="118"/>
  <c r="R82" i="118"/>
  <c r="M82" i="118"/>
  <c r="Z82" i="118" s="1"/>
  <c r="BF81" i="118"/>
  <c r="AR81" i="118"/>
  <c r="AQ81" i="118"/>
  <c r="AA81" i="118"/>
  <c r="V81" i="118"/>
  <c r="U81" i="118"/>
  <c r="T81" i="118"/>
  <c r="S81" i="118"/>
  <c r="R81" i="118"/>
  <c r="M81" i="118"/>
  <c r="J81" i="118" s="1"/>
  <c r="BF80" i="118"/>
  <c r="AR80" i="118"/>
  <c r="AR320" i="118" s="1"/>
  <c r="AQ80" i="118"/>
  <c r="AA80" i="118"/>
  <c r="V80" i="118"/>
  <c r="U80" i="118"/>
  <c r="T80" i="118"/>
  <c r="S80" i="118"/>
  <c r="R80" i="118"/>
  <c r="M80" i="118"/>
  <c r="J80" i="118" s="1"/>
  <c r="BF74" i="118"/>
  <c r="AR74" i="118"/>
  <c r="AS74" i="118" s="1"/>
  <c r="AT74" i="118" s="1"/>
  <c r="AU74" i="118" s="1"/>
  <c r="AV74" i="118" s="1"/>
  <c r="AQ74" i="118"/>
  <c r="AA74" i="118"/>
  <c r="V74" i="118"/>
  <c r="U74" i="118"/>
  <c r="X74" i="118" s="1"/>
  <c r="T74" i="118"/>
  <c r="S74" i="118"/>
  <c r="R74" i="118"/>
  <c r="M74" i="118"/>
  <c r="Z74" i="118" s="1"/>
  <c r="BF72" i="118"/>
  <c r="AR72" i="118"/>
  <c r="AS72" i="118" s="1"/>
  <c r="AT72" i="118" s="1"/>
  <c r="AU72" i="118" s="1"/>
  <c r="AV72" i="118" s="1"/>
  <c r="AQ72" i="118"/>
  <c r="AA72" i="118"/>
  <c r="V72" i="118"/>
  <c r="U72" i="118"/>
  <c r="X72" i="118" s="1"/>
  <c r="T72" i="118"/>
  <c r="S72" i="118"/>
  <c r="R72" i="118"/>
  <c r="M72" i="118"/>
  <c r="Z72" i="118" s="1"/>
  <c r="BF68" i="118"/>
  <c r="AR68" i="118"/>
  <c r="AS68" i="118" s="1"/>
  <c r="AT68" i="118" s="1"/>
  <c r="AU68" i="118" s="1"/>
  <c r="AV68" i="118" s="1"/>
  <c r="AQ68" i="118"/>
  <c r="AA68" i="118"/>
  <c r="V68" i="118"/>
  <c r="U68" i="118"/>
  <c r="T68" i="118"/>
  <c r="S68" i="118"/>
  <c r="R68" i="118"/>
  <c r="M68" i="118"/>
  <c r="Z68" i="118" s="1"/>
  <c r="BF60" i="118"/>
  <c r="AR60" i="118"/>
  <c r="AQ60" i="118"/>
  <c r="AA60" i="118"/>
  <c r="V60" i="118"/>
  <c r="U60" i="118"/>
  <c r="T60" i="118"/>
  <c r="S60" i="118"/>
  <c r="R60" i="118"/>
  <c r="M60" i="118"/>
  <c r="Z60" i="118" s="1"/>
  <c r="BF55" i="118"/>
  <c r="AR55" i="118"/>
  <c r="AS55" i="118" s="1"/>
  <c r="AT55" i="118" s="1"/>
  <c r="AU55" i="118" s="1"/>
  <c r="AV55" i="118" s="1"/>
  <c r="AQ55" i="118"/>
  <c r="AA55" i="118"/>
  <c r="V55" i="118"/>
  <c r="U55" i="118"/>
  <c r="T55" i="118"/>
  <c r="S55" i="118"/>
  <c r="R55" i="118"/>
  <c r="M55" i="118"/>
  <c r="Z55" i="118" s="1"/>
  <c r="BF54" i="118"/>
  <c r="AR54" i="118"/>
  <c r="AQ54" i="118"/>
  <c r="AA54" i="118"/>
  <c r="V54" i="118"/>
  <c r="U54" i="118"/>
  <c r="T54" i="118"/>
  <c r="S54" i="118"/>
  <c r="R54" i="118"/>
  <c r="M54" i="118"/>
  <c r="Z54" i="118" s="1"/>
  <c r="BF47" i="118"/>
  <c r="AR47" i="118"/>
  <c r="AQ47" i="118"/>
  <c r="AA47" i="118"/>
  <c r="V47" i="118"/>
  <c r="U47" i="118"/>
  <c r="T47" i="118"/>
  <c r="S47" i="118"/>
  <c r="R47" i="118"/>
  <c r="M47" i="118"/>
  <c r="Z47" i="118" s="1"/>
  <c r="BF39" i="118"/>
  <c r="AR39" i="118"/>
  <c r="AQ39" i="118"/>
  <c r="AA39" i="118"/>
  <c r="V39" i="118"/>
  <c r="U39" i="118"/>
  <c r="T39" i="118"/>
  <c r="S39" i="118"/>
  <c r="R39" i="118"/>
  <c r="M39" i="118"/>
  <c r="Z39" i="118" s="1"/>
  <c r="BF34" i="118"/>
  <c r="AR34" i="118"/>
  <c r="AS34" i="118" s="1"/>
  <c r="AT34" i="118" s="1"/>
  <c r="AU34" i="118" s="1"/>
  <c r="AV34" i="118" s="1"/>
  <c r="AQ34" i="118"/>
  <c r="AA34" i="118"/>
  <c r="Z34" i="118"/>
  <c r="V34" i="118"/>
  <c r="U34" i="118"/>
  <c r="T34" i="118"/>
  <c r="S34" i="118"/>
  <c r="R34" i="118"/>
  <c r="M34" i="118"/>
  <c r="J34" i="118" s="1"/>
  <c r="BF22" i="118"/>
  <c r="AR22" i="118"/>
  <c r="AQ22" i="118"/>
  <c r="AA22" i="118"/>
  <c r="V22" i="118"/>
  <c r="U22" i="118"/>
  <c r="X22" i="118" s="1"/>
  <c r="T22" i="118"/>
  <c r="S22" i="118"/>
  <c r="R22" i="118"/>
  <c r="M22" i="118"/>
  <c r="Z22" i="118" s="1"/>
  <c r="BF19" i="118"/>
  <c r="AR19" i="118"/>
  <c r="AQ19" i="118"/>
  <c r="AA19" i="118"/>
  <c r="V19" i="118"/>
  <c r="U19" i="118"/>
  <c r="T19" i="118"/>
  <c r="S19" i="118"/>
  <c r="R19" i="118"/>
  <c r="M19" i="118"/>
  <c r="Z19" i="118" s="1"/>
  <c r="BF16" i="118"/>
  <c r="AR16" i="118"/>
  <c r="AQ16" i="118"/>
  <c r="AA16" i="118"/>
  <c r="X16" i="118"/>
  <c r="V16" i="118"/>
  <c r="U16" i="118"/>
  <c r="T16" i="118"/>
  <c r="S16" i="118"/>
  <c r="S325" i="118" s="1"/>
  <c r="R16" i="118"/>
  <c r="M16" i="118"/>
  <c r="Z16" i="118" s="1"/>
  <c r="BF13" i="118"/>
  <c r="AR13" i="118"/>
  <c r="AS13" i="118" s="1"/>
  <c r="AT13" i="118" s="1"/>
  <c r="AU13" i="118" s="1"/>
  <c r="AV13" i="118" s="1"/>
  <c r="AQ13" i="118"/>
  <c r="AA13" i="118"/>
  <c r="V13" i="118"/>
  <c r="U13" i="118"/>
  <c r="T13" i="118"/>
  <c r="S13" i="118"/>
  <c r="R13" i="118"/>
  <c r="M13" i="118"/>
  <c r="Z13" i="118" s="1"/>
  <c r="BF11" i="118"/>
  <c r="AR11" i="118"/>
  <c r="AQ11" i="118"/>
  <c r="AA11" i="118"/>
  <c r="V11" i="118"/>
  <c r="U11" i="118"/>
  <c r="X11" i="118" s="1"/>
  <c r="T11" i="118"/>
  <c r="S11" i="118"/>
  <c r="S328" i="118" s="1"/>
  <c r="R11" i="118"/>
  <c r="M11" i="118"/>
  <c r="Z11" i="118" s="1"/>
  <c r="BF10" i="118"/>
  <c r="AR10" i="118"/>
  <c r="AQ10" i="118"/>
  <c r="AA10" i="118"/>
  <c r="V10" i="118"/>
  <c r="U10" i="118"/>
  <c r="T10" i="118"/>
  <c r="S10" i="118"/>
  <c r="R10" i="118"/>
  <c r="M10" i="118"/>
  <c r="Z10" i="118" s="1"/>
  <c r="BF314" i="118"/>
  <c r="AR314" i="118"/>
  <c r="AQ314" i="118"/>
  <c r="AA314" i="118"/>
  <c r="V314" i="118"/>
  <c r="U314" i="118"/>
  <c r="T314" i="118"/>
  <c r="S314" i="118"/>
  <c r="R314" i="118"/>
  <c r="M314" i="118"/>
  <c r="Z314" i="118" s="1"/>
  <c r="BF312" i="118"/>
  <c r="AR312" i="118"/>
  <c r="AQ312" i="118"/>
  <c r="AA312" i="118"/>
  <c r="Z312" i="118"/>
  <c r="V312" i="118"/>
  <c r="U312" i="118"/>
  <c r="T312" i="118"/>
  <c r="S312" i="118"/>
  <c r="R312" i="118"/>
  <c r="M312" i="118"/>
  <c r="J312" i="118" s="1"/>
  <c r="BF308" i="118"/>
  <c r="AR308" i="118"/>
  <c r="AQ308" i="118"/>
  <c r="AA308" i="118"/>
  <c r="Z308" i="118"/>
  <c r="V308" i="118"/>
  <c r="U308" i="118"/>
  <c r="T308" i="118"/>
  <c r="S308" i="118"/>
  <c r="R308" i="118"/>
  <c r="M308" i="118"/>
  <c r="J308" i="118" s="1"/>
  <c r="BF292" i="118"/>
  <c r="AR292" i="118"/>
  <c r="AQ292" i="118"/>
  <c r="AA292" i="118"/>
  <c r="V292" i="118"/>
  <c r="U292" i="118"/>
  <c r="T292" i="118"/>
  <c r="S292" i="118"/>
  <c r="R292" i="118"/>
  <c r="M292" i="118"/>
  <c r="Z292" i="118" s="1"/>
  <c r="BF291" i="118"/>
  <c r="AR291" i="118"/>
  <c r="AQ291" i="118"/>
  <c r="AA291" i="118"/>
  <c r="V291" i="118"/>
  <c r="U291" i="118"/>
  <c r="T291" i="118"/>
  <c r="S291" i="118"/>
  <c r="R291" i="118"/>
  <c r="M291" i="118"/>
  <c r="Z291" i="118" s="1"/>
  <c r="BF283" i="118"/>
  <c r="AR283" i="118"/>
  <c r="AQ283" i="118"/>
  <c r="AA283" i="118"/>
  <c r="V283" i="118"/>
  <c r="U283" i="118"/>
  <c r="T283" i="118"/>
  <c r="S283" i="118"/>
  <c r="R283" i="118"/>
  <c r="M283" i="118"/>
  <c r="Z283" i="118" s="1"/>
  <c r="BF282" i="118"/>
  <c r="AR282" i="118"/>
  <c r="AS282" i="118" s="1"/>
  <c r="AT282" i="118" s="1"/>
  <c r="AU282" i="118" s="1"/>
  <c r="AV282" i="118" s="1"/>
  <c r="AQ282" i="118"/>
  <c r="AA282" i="118"/>
  <c r="Z282" i="118"/>
  <c r="V282" i="118"/>
  <c r="U282" i="118"/>
  <c r="T282" i="118"/>
  <c r="S282" i="118"/>
  <c r="R282" i="118"/>
  <c r="M282" i="118"/>
  <c r="J282" i="118" s="1"/>
  <c r="BF281" i="118"/>
  <c r="AR281" i="118"/>
  <c r="AQ281" i="118"/>
  <c r="AA281" i="118"/>
  <c r="V281" i="118"/>
  <c r="U281" i="118"/>
  <c r="T281" i="118"/>
  <c r="S281" i="118"/>
  <c r="R281" i="118"/>
  <c r="M281" i="118"/>
  <c r="Z281" i="118" s="1"/>
  <c r="BF277" i="118"/>
  <c r="AR277" i="118"/>
  <c r="AQ277" i="118"/>
  <c r="AA277" i="118"/>
  <c r="Z277" i="118"/>
  <c r="V277" i="118"/>
  <c r="U277" i="118"/>
  <c r="T277" i="118"/>
  <c r="S277" i="118"/>
  <c r="R277" i="118"/>
  <c r="M277" i="118"/>
  <c r="J277" i="118" s="1"/>
  <c r="BF276" i="118"/>
  <c r="AR276" i="118"/>
  <c r="AQ276" i="118"/>
  <c r="AA276" i="118"/>
  <c r="V276" i="118"/>
  <c r="U276" i="118"/>
  <c r="T276" i="118"/>
  <c r="S276" i="118"/>
  <c r="R276" i="118"/>
  <c r="M276" i="118"/>
  <c r="Z276" i="118" s="1"/>
  <c r="BF264" i="118"/>
  <c r="AR264" i="118"/>
  <c r="AS264" i="118" s="1"/>
  <c r="AT264" i="118" s="1"/>
  <c r="AU264" i="118" s="1"/>
  <c r="AV264" i="118" s="1"/>
  <c r="AQ264" i="118"/>
  <c r="AA264" i="118"/>
  <c r="Z264" i="118"/>
  <c r="V264" i="118"/>
  <c r="U264" i="118"/>
  <c r="T264" i="118"/>
  <c r="S264" i="118"/>
  <c r="R264" i="118"/>
  <c r="M264" i="118"/>
  <c r="J264" i="118" s="1"/>
  <c r="BF261" i="118"/>
  <c r="AR261" i="118"/>
  <c r="AQ261" i="118"/>
  <c r="AA261" i="118"/>
  <c r="V261" i="118"/>
  <c r="U261" i="118"/>
  <c r="T261" i="118"/>
  <c r="S261" i="118"/>
  <c r="R261" i="118"/>
  <c r="M261" i="118"/>
  <c r="Z261" i="118" s="1"/>
  <c r="BF257" i="118"/>
  <c r="AR257" i="118"/>
  <c r="AQ257" i="118"/>
  <c r="AA257" i="118"/>
  <c r="V257" i="118"/>
  <c r="U257" i="118"/>
  <c r="T257" i="118"/>
  <c r="S257" i="118"/>
  <c r="R257" i="118"/>
  <c r="M257" i="118"/>
  <c r="Z257" i="118" s="1"/>
  <c r="BF255" i="118"/>
  <c r="AR255" i="118"/>
  <c r="AQ255" i="118"/>
  <c r="AA255" i="118"/>
  <c r="V255" i="118"/>
  <c r="U255" i="118"/>
  <c r="T255" i="118"/>
  <c r="S255" i="118"/>
  <c r="R255" i="118"/>
  <c r="M255" i="118"/>
  <c r="Z255" i="118" s="1"/>
  <c r="BF252" i="118"/>
  <c r="AR252" i="118"/>
  <c r="AS252" i="118" s="1"/>
  <c r="AT252" i="118" s="1"/>
  <c r="AU252" i="118" s="1"/>
  <c r="AV252" i="118" s="1"/>
  <c r="AQ252" i="118"/>
  <c r="AA252" i="118"/>
  <c r="V252" i="118"/>
  <c r="U252" i="118"/>
  <c r="T252" i="118"/>
  <c r="S252" i="118"/>
  <c r="R252" i="118"/>
  <c r="M252" i="118"/>
  <c r="J252" i="118" s="1"/>
  <c r="BF249" i="118"/>
  <c r="AR249" i="118"/>
  <c r="AQ249" i="118"/>
  <c r="AA249" i="118"/>
  <c r="V249" i="118"/>
  <c r="U249" i="118"/>
  <c r="T249" i="118"/>
  <c r="S249" i="118"/>
  <c r="R249" i="118"/>
  <c r="M249" i="118"/>
  <c r="Z249" i="118" s="1"/>
  <c r="BF246" i="118"/>
  <c r="AR246" i="118"/>
  <c r="AQ246" i="118"/>
  <c r="AA246" i="118"/>
  <c r="V246" i="118"/>
  <c r="U246" i="118"/>
  <c r="T246" i="118"/>
  <c r="S246" i="118"/>
  <c r="R246" i="118"/>
  <c r="M246" i="118"/>
  <c r="Z246" i="118" s="1"/>
  <c r="BF244" i="118"/>
  <c r="AR244" i="118"/>
  <c r="AQ244" i="118"/>
  <c r="AA244" i="118"/>
  <c r="V244" i="118"/>
  <c r="U244" i="118"/>
  <c r="T244" i="118"/>
  <c r="S244" i="118"/>
  <c r="R244" i="118"/>
  <c r="M244" i="118"/>
  <c r="Z244" i="118" s="1"/>
  <c r="J244" i="118"/>
  <c r="BF237" i="118"/>
  <c r="AR237" i="118"/>
  <c r="AS237" i="118" s="1"/>
  <c r="AT237" i="118" s="1"/>
  <c r="AU237" i="118" s="1"/>
  <c r="AV237" i="118" s="1"/>
  <c r="AQ237" i="118"/>
  <c r="AA237" i="118"/>
  <c r="V237" i="118"/>
  <c r="U237" i="118"/>
  <c r="T237" i="118"/>
  <c r="S237" i="118"/>
  <c r="R237" i="118"/>
  <c r="M237" i="118"/>
  <c r="J237" i="118" s="1"/>
  <c r="BF236" i="118"/>
  <c r="AR236" i="118"/>
  <c r="AQ236" i="118"/>
  <c r="AA236" i="118"/>
  <c r="Z236" i="118"/>
  <c r="V236" i="118"/>
  <c r="U236" i="118"/>
  <c r="T236" i="118"/>
  <c r="S236" i="118"/>
  <c r="R236" i="118"/>
  <c r="M236" i="118"/>
  <c r="J236" i="118" s="1"/>
  <c r="AP236" i="118" s="1"/>
  <c r="BF233" i="118"/>
  <c r="AR233" i="118"/>
  <c r="AS233" i="118" s="1"/>
  <c r="AT233" i="118" s="1"/>
  <c r="AU233" i="118" s="1"/>
  <c r="AV233" i="118" s="1"/>
  <c r="AQ233" i="118"/>
  <c r="AA233" i="118"/>
  <c r="Z233" i="118"/>
  <c r="V233" i="118"/>
  <c r="U233" i="118"/>
  <c r="T233" i="118"/>
  <c r="S233" i="118"/>
  <c r="R233" i="118"/>
  <c r="M233" i="118"/>
  <c r="J233" i="118" s="1"/>
  <c r="BF232" i="118"/>
  <c r="AR232" i="118"/>
  <c r="AQ232" i="118"/>
  <c r="AA232" i="118"/>
  <c r="V232" i="118"/>
  <c r="U232" i="118"/>
  <c r="T232" i="118"/>
  <c r="S232" i="118"/>
  <c r="R232" i="118"/>
  <c r="M232" i="118"/>
  <c r="Z232" i="118" s="1"/>
  <c r="BF223" i="118"/>
  <c r="AR223" i="118"/>
  <c r="AS223" i="118" s="1"/>
  <c r="AT223" i="118" s="1"/>
  <c r="AU223" i="118" s="1"/>
  <c r="AV223" i="118" s="1"/>
  <c r="AQ223" i="118"/>
  <c r="AA223" i="118"/>
  <c r="V223" i="118"/>
  <c r="U223" i="118"/>
  <c r="T223" i="118"/>
  <c r="S223" i="118"/>
  <c r="R223" i="118"/>
  <c r="M223" i="118"/>
  <c r="J223" i="118" s="1"/>
  <c r="BF219" i="118"/>
  <c r="AR219" i="118"/>
  <c r="AQ219" i="118"/>
  <c r="AA219" i="118"/>
  <c r="V219" i="118"/>
  <c r="U219" i="118"/>
  <c r="X219" i="118" s="1"/>
  <c r="T219" i="118"/>
  <c r="S219" i="118"/>
  <c r="R219" i="118"/>
  <c r="M219" i="118"/>
  <c r="Z219" i="118" s="1"/>
  <c r="BF218" i="118"/>
  <c r="AR218" i="118"/>
  <c r="AS218" i="118" s="1"/>
  <c r="AT218" i="118" s="1"/>
  <c r="AU218" i="118" s="1"/>
  <c r="AV218" i="118" s="1"/>
  <c r="AQ218" i="118"/>
  <c r="AA218" i="118"/>
  <c r="V218" i="118"/>
  <c r="U218" i="118"/>
  <c r="T218" i="118"/>
  <c r="S218" i="118"/>
  <c r="R218" i="118"/>
  <c r="M218" i="118"/>
  <c r="Z218" i="118" s="1"/>
  <c r="BF214" i="118"/>
  <c r="AR214" i="118"/>
  <c r="AQ214" i="118"/>
  <c r="AA214" i="118"/>
  <c r="V214" i="118"/>
  <c r="U214" i="118"/>
  <c r="T214" i="118"/>
  <c r="S214" i="118"/>
  <c r="R214" i="118"/>
  <c r="M214" i="118"/>
  <c r="Z214" i="118" s="1"/>
  <c r="BF212" i="118"/>
  <c r="AR212" i="118"/>
  <c r="AS212" i="118" s="1"/>
  <c r="AQ212" i="118"/>
  <c r="AA212" i="118"/>
  <c r="V212" i="118"/>
  <c r="U212" i="118"/>
  <c r="T212" i="118"/>
  <c r="S212" i="118"/>
  <c r="R212" i="118"/>
  <c r="M212" i="118"/>
  <c r="J212" i="118" s="1"/>
  <c r="BF200" i="118"/>
  <c r="AR200" i="118"/>
  <c r="AQ200" i="118"/>
  <c r="AA200" i="118"/>
  <c r="V200" i="118"/>
  <c r="U200" i="118"/>
  <c r="T200" i="118"/>
  <c r="S200" i="118"/>
  <c r="R200" i="118"/>
  <c r="M200" i="118"/>
  <c r="Z200" i="118" s="1"/>
  <c r="BF195" i="118"/>
  <c r="AR195" i="118"/>
  <c r="AS195" i="118" s="1"/>
  <c r="AT195" i="118" s="1"/>
  <c r="AU195" i="118" s="1"/>
  <c r="AV195" i="118" s="1"/>
  <c r="AQ195" i="118"/>
  <c r="AA195" i="118"/>
  <c r="Z195" i="118"/>
  <c r="V195" i="118"/>
  <c r="U195" i="118"/>
  <c r="T195" i="118"/>
  <c r="T322" i="118" s="1"/>
  <c r="S195" i="118"/>
  <c r="R195" i="118"/>
  <c r="M195" i="118"/>
  <c r="J195" i="118" s="1"/>
  <c r="BF188" i="118"/>
  <c r="AR188" i="118"/>
  <c r="AQ188" i="118"/>
  <c r="AA188" i="118"/>
  <c r="V188" i="118"/>
  <c r="U188" i="118"/>
  <c r="T188" i="118"/>
  <c r="S188" i="118"/>
  <c r="R188" i="118"/>
  <c r="M188" i="118"/>
  <c r="Z188" i="118" s="1"/>
  <c r="BF175" i="118"/>
  <c r="AR175" i="118"/>
  <c r="AQ175" i="118"/>
  <c r="AA175" i="118"/>
  <c r="V175" i="118"/>
  <c r="U175" i="118"/>
  <c r="T175" i="118"/>
  <c r="S175" i="118"/>
  <c r="R175" i="118"/>
  <c r="M175" i="118"/>
  <c r="J175" i="118" s="1"/>
  <c r="BF165" i="118"/>
  <c r="AR165" i="118"/>
  <c r="AQ165" i="118"/>
  <c r="AA165" i="118"/>
  <c r="V165" i="118"/>
  <c r="U165" i="118"/>
  <c r="X165" i="118" s="1"/>
  <c r="T165" i="118"/>
  <c r="S165" i="118"/>
  <c r="R165" i="118"/>
  <c r="M165" i="118"/>
  <c r="Z165" i="118" s="1"/>
  <c r="BF163" i="118"/>
  <c r="AR163" i="118"/>
  <c r="AS163" i="118" s="1"/>
  <c r="AT163" i="118" s="1"/>
  <c r="AU163" i="118" s="1"/>
  <c r="AV163" i="118" s="1"/>
  <c r="AQ163" i="118"/>
  <c r="AA163" i="118"/>
  <c r="V163" i="118"/>
  <c r="U163" i="118"/>
  <c r="T163" i="118"/>
  <c r="S163" i="118"/>
  <c r="R163" i="118"/>
  <c r="M163" i="118"/>
  <c r="Z163" i="118" s="1"/>
  <c r="BF162" i="118"/>
  <c r="AR162" i="118"/>
  <c r="AQ162" i="118"/>
  <c r="AA162" i="118"/>
  <c r="V162" i="118"/>
  <c r="U162" i="118"/>
  <c r="T162" i="118"/>
  <c r="S162" i="118"/>
  <c r="R162" i="118"/>
  <c r="M162" i="118"/>
  <c r="Z162" i="118" s="1"/>
  <c r="BF159" i="118"/>
  <c r="AR159" i="118"/>
  <c r="AQ159" i="118"/>
  <c r="AA159" i="118"/>
  <c r="V159" i="118"/>
  <c r="U159" i="118"/>
  <c r="T159" i="118"/>
  <c r="S159" i="118"/>
  <c r="R159" i="118"/>
  <c r="M159" i="118"/>
  <c r="J159" i="118" s="1"/>
  <c r="BF154" i="118"/>
  <c r="AR154" i="118"/>
  <c r="AQ154" i="118"/>
  <c r="AA154" i="118"/>
  <c r="V154" i="118"/>
  <c r="U154" i="118"/>
  <c r="T154" i="118"/>
  <c r="S154" i="118"/>
  <c r="R154" i="118"/>
  <c r="M154" i="118"/>
  <c r="Z154" i="118" s="1"/>
  <c r="BF151" i="118"/>
  <c r="AR151" i="118"/>
  <c r="AS151" i="118" s="1"/>
  <c r="AT151" i="118" s="1"/>
  <c r="AU151" i="118" s="1"/>
  <c r="AV151" i="118" s="1"/>
  <c r="AQ151" i="118"/>
  <c r="AA151" i="118"/>
  <c r="V151" i="118"/>
  <c r="U151" i="118"/>
  <c r="T151" i="118"/>
  <c r="S151" i="118"/>
  <c r="R151" i="118"/>
  <c r="M151" i="118"/>
  <c r="Z151" i="118" s="1"/>
  <c r="BF149" i="118"/>
  <c r="AR149" i="118"/>
  <c r="AQ149" i="118"/>
  <c r="AA149" i="118"/>
  <c r="Z149" i="118"/>
  <c r="V149" i="118"/>
  <c r="U149" i="118"/>
  <c r="T149" i="118"/>
  <c r="S149" i="118"/>
  <c r="R149" i="118"/>
  <c r="M149" i="118"/>
  <c r="J149" i="118" s="1"/>
  <c r="BF147" i="118"/>
  <c r="AR147" i="118"/>
  <c r="AQ147" i="118"/>
  <c r="AA147" i="118"/>
  <c r="V147" i="118"/>
  <c r="U147" i="118"/>
  <c r="T147" i="118"/>
  <c r="S147" i="118"/>
  <c r="R147" i="118"/>
  <c r="M147" i="118"/>
  <c r="BF141" i="118"/>
  <c r="AR141" i="118"/>
  <c r="AQ141" i="118"/>
  <c r="AA141" i="118"/>
  <c r="Z141" i="118"/>
  <c r="V141" i="118"/>
  <c r="U141" i="118"/>
  <c r="AO141" i="118" s="1"/>
  <c r="T141" i="118"/>
  <c r="S141" i="118"/>
  <c r="R141" i="118"/>
  <c r="M141" i="118"/>
  <c r="J141" i="118" s="1"/>
  <c r="AP141" i="118" s="1"/>
  <c r="BF124" i="118"/>
  <c r="AR124" i="118"/>
  <c r="AS124" i="118" s="1"/>
  <c r="AT124" i="118" s="1"/>
  <c r="AU124" i="118" s="1"/>
  <c r="AV124" i="118" s="1"/>
  <c r="AQ124" i="118"/>
  <c r="AA124" i="118"/>
  <c r="V124" i="118"/>
  <c r="U124" i="118"/>
  <c r="T124" i="118"/>
  <c r="S124" i="118"/>
  <c r="R124" i="118"/>
  <c r="M124" i="118"/>
  <c r="Z124" i="118" s="1"/>
  <c r="BF119" i="118"/>
  <c r="AR119" i="118"/>
  <c r="AQ119" i="118"/>
  <c r="AA119" i="118"/>
  <c r="V119" i="118"/>
  <c r="U119" i="118"/>
  <c r="X119" i="118" s="1"/>
  <c r="T119" i="118"/>
  <c r="S119" i="118"/>
  <c r="R119" i="118"/>
  <c r="M119" i="118"/>
  <c r="Z119" i="118" s="1"/>
  <c r="BF118" i="118"/>
  <c r="AR118" i="118"/>
  <c r="AS118" i="118" s="1"/>
  <c r="AT118" i="118" s="1"/>
  <c r="AU118" i="118" s="1"/>
  <c r="AV118" i="118" s="1"/>
  <c r="AQ118" i="118"/>
  <c r="AA118" i="118"/>
  <c r="V118" i="118"/>
  <c r="U118" i="118"/>
  <c r="X118" i="118" s="1"/>
  <c r="T118" i="118"/>
  <c r="S118" i="118"/>
  <c r="R118" i="118"/>
  <c r="M118" i="118"/>
  <c r="Z118" i="118" s="1"/>
  <c r="BF115" i="118"/>
  <c r="AR115" i="118"/>
  <c r="AQ115" i="118"/>
  <c r="AA115" i="118"/>
  <c r="V115" i="118"/>
  <c r="U115" i="118"/>
  <c r="T115" i="118"/>
  <c r="S115" i="118"/>
  <c r="R115" i="118"/>
  <c r="M115" i="118"/>
  <c r="Z115" i="118" s="1"/>
  <c r="BF111" i="118"/>
  <c r="AR111" i="118"/>
  <c r="AQ111" i="118"/>
  <c r="AA111" i="118"/>
  <c r="Z111" i="118"/>
  <c r="V111" i="118"/>
  <c r="U111" i="118"/>
  <c r="T111" i="118"/>
  <c r="S111" i="118"/>
  <c r="R111" i="118"/>
  <c r="M111" i="118"/>
  <c r="J111" i="118" s="1"/>
  <c r="BF109" i="118"/>
  <c r="AR109" i="118"/>
  <c r="AS109" i="118" s="1"/>
  <c r="AT109" i="118" s="1"/>
  <c r="AU109" i="118" s="1"/>
  <c r="AV109" i="118" s="1"/>
  <c r="AQ109" i="118"/>
  <c r="AA109" i="118"/>
  <c r="V109" i="118"/>
  <c r="U109" i="118"/>
  <c r="T109" i="118"/>
  <c r="S109" i="118"/>
  <c r="R109" i="118"/>
  <c r="M109" i="118"/>
  <c r="Z109" i="118" s="1"/>
  <c r="BF105" i="118"/>
  <c r="AR105" i="118"/>
  <c r="AS105" i="118" s="1"/>
  <c r="AT105" i="118" s="1"/>
  <c r="AU105" i="118" s="1"/>
  <c r="AV105" i="118" s="1"/>
  <c r="AQ105" i="118"/>
  <c r="AA105" i="118"/>
  <c r="V105" i="118"/>
  <c r="U105" i="118"/>
  <c r="X105" i="118" s="1"/>
  <c r="T105" i="118"/>
  <c r="S105" i="118"/>
  <c r="R105" i="118"/>
  <c r="M105" i="118"/>
  <c r="Z105" i="118" s="1"/>
  <c r="BF104" i="118"/>
  <c r="AR104" i="118"/>
  <c r="AQ104" i="118"/>
  <c r="AA104" i="118"/>
  <c r="V104" i="118"/>
  <c r="U104" i="118"/>
  <c r="T104" i="118"/>
  <c r="S104" i="118"/>
  <c r="R104" i="118"/>
  <c r="M104" i="118"/>
  <c r="Z104" i="118" s="1"/>
  <c r="BF103" i="118"/>
  <c r="AR103" i="118"/>
  <c r="AQ103" i="118"/>
  <c r="AA103" i="118"/>
  <c r="Z103" i="118"/>
  <c r="V103" i="118"/>
  <c r="U103" i="118"/>
  <c r="T103" i="118"/>
  <c r="S103" i="118"/>
  <c r="R103" i="118"/>
  <c r="M103" i="118"/>
  <c r="J103" i="118" s="1"/>
  <c r="BF102" i="118"/>
  <c r="AR102" i="118"/>
  <c r="AS102" i="118" s="1"/>
  <c r="AT102" i="118" s="1"/>
  <c r="AU102" i="118" s="1"/>
  <c r="AV102" i="118" s="1"/>
  <c r="AQ102" i="118"/>
  <c r="AA102" i="118"/>
  <c r="V102" i="118"/>
  <c r="U102" i="118"/>
  <c r="T102" i="118"/>
  <c r="S102" i="118"/>
  <c r="R102" i="118"/>
  <c r="M102" i="118"/>
  <c r="Z102" i="118" s="1"/>
  <c r="BF101" i="118"/>
  <c r="AS101" i="118"/>
  <c r="AT101" i="118" s="1"/>
  <c r="AU101" i="118" s="1"/>
  <c r="AV101" i="118" s="1"/>
  <c r="AR101" i="118"/>
  <c r="AQ101" i="118"/>
  <c r="AA101" i="118"/>
  <c r="V101" i="118"/>
  <c r="U101" i="118"/>
  <c r="T101" i="118"/>
  <c r="S101" i="118"/>
  <c r="R101" i="118"/>
  <c r="M101" i="118"/>
  <c r="Z101" i="118" s="1"/>
  <c r="BF100" i="118"/>
  <c r="AR100" i="118"/>
  <c r="AQ100" i="118"/>
  <c r="AA100" i="118"/>
  <c r="Z100" i="118"/>
  <c r="V100" i="118"/>
  <c r="W100" i="118" s="1"/>
  <c r="U100" i="118"/>
  <c r="T100" i="118"/>
  <c r="S100" i="118"/>
  <c r="R100" i="118"/>
  <c r="M100" i="118"/>
  <c r="J100" i="118" s="1"/>
  <c r="BF99" i="118"/>
  <c r="AR99" i="118"/>
  <c r="AQ99" i="118"/>
  <c r="AA99" i="118"/>
  <c r="V99" i="118"/>
  <c r="U99" i="118"/>
  <c r="T99" i="118"/>
  <c r="S99" i="118"/>
  <c r="R99" i="118"/>
  <c r="M99" i="118"/>
  <c r="Z99" i="118" s="1"/>
  <c r="BF87" i="118"/>
  <c r="AS87" i="118"/>
  <c r="AT87" i="118" s="1"/>
  <c r="AU87" i="118" s="1"/>
  <c r="AV87" i="118" s="1"/>
  <c r="AR87" i="118"/>
  <c r="AQ87" i="118"/>
  <c r="AA87" i="118"/>
  <c r="V87" i="118"/>
  <c r="U87" i="118"/>
  <c r="T87" i="118"/>
  <c r="S87" i="118"/>
  <c r="R87" i="118"/>
  <c r="M87" i="118"/>
  <c r="Z87" i="118" s="1"/>
  <c r="BF83" i="118"/>
  <c r="AS83" i="118"/>
  <c r="AT83" i="118" s="1"/>
  <c r="AU83" i="118" s="1"/>
  <c r="AV83" i="118" s="1"/>
  <c r="AR83" i="118"/>
  <c r="AQ83" i="118"/>
  <c r="AA83" i="118"/>
  <c r="V83" i="118"/>
  <c r="V322" i="118" s="1"/>
  <c r="U83" i="118"/>
  <c r="T83" i="118"/>
  <c r="S83" i="118"/>
  <c r="R83" i="118"/>
  <c r="R322" i="118" s="1"/>
  <c r="M83" i="118"/>
  <c r="Z83" i="118" s="1"/>
  <c r="BF71" i="118"/>
  <c r="AR71" i="118"/>
  <c r="AQ71" i="118"/>
  <c r="AA71" i="118"/>
  <c r="Z71" i="118"/>
  <c r="V71" i="118"/>
  <c r="U71" i="118"/>
  <c r="T71" i="118"/>
  <c r="S71" i="118"/>
  <c r="R71" i="118"/>
  <c r="M71" i="118"/>
  <c r="J71" i="118" s="1"/>
  <c r="BF70" i="118"/>
  <c r="AR70" i="118"/>
  <c r="AQ70" i="118"/>
  <c r="AA70" i="118"/>
  <c r="V70" i="118"/>
  <c r="U70" i="118"/>
  <c r="T70" i="118"/>
  <c r="S70" i="118"/>
  <c r="R70" i="118"/>
  <c r="M70" i="118"/>
  <c r="Z70" i="118" s="1"/>
  <c r="BF67" i="118"/>
  <c r="AR67" i="118"/>
  <c r="AS67" i="118" s="1"/>
  <c r="AT67" i="118" s="1"/>
  <c r="AU67" i="118" s="1"/>
  <c r="AV67" i="118" s="1"/>
  <c r="AQ67" i="118"/>
  <c r="AA67" i="118"/>
  <c r="Z67" i="118"/>
  <c r="V67" i="118"/>
  <c r="U67" i="118"/>
  <c r="X67" i="118" s="1"/>
  <c r="T67" i="118"/>
  <c r="S67" i="118"/>
  <c r="R67" i="118"/>
  <c r="M67" i="118"/>
  <c r="J67" i="118" s="1"/>
  <c r="BF62" i="118"/>
  <c r="AR62" i="118"/>
  <c r="AS62" i="118" s="1"/>
  <c r="AT62" i="118" s="1"/>
  <c r="AU62" i="118" s="1"/>
  <c r="AV62" i="118" s="1"/>
  <c r="AQ62" i="118"/>
  <c r="AA62" i="118"/>
  <c r="V62" i="118"/>
  <c r="U62" i="118"/>
  <c r="T62" i="118"/>
  <c r="S62" i="118"/>
  <c r="R62" i="118"/>
  <c r="M62" i="118"/>
  <c r="Z62" i="118" s="1"/>
  <c r="BF59" i="118"/>
  <c r="AR59" i="118"/>
  <c r="AQ59" i="118"/>
  <c r="AA59" i="118"/>
  <c r="V59" i="118"/>
  <c r="U59" i="118"/>
  <c r="T59" i="118"/>
  <c r="S59" i="118"/>
  <c r="R59" i="118"/>
  <c r="M59" i="118"/>
  <c r="Z59" i="118" s="1"/>
  <c r="BF58" i="118"/>
  <c r="AR58" i="118"/>
  <c r="AQ58" i="118"/>
  <c r="AA58" i="118"/>
  <c r="V58" i="118"/>
  <c r="U58" i="118"/>
  <c r="T58" i="118"/>
  <c r="S58" i="118"/>
  <c r="R58" i="118"/>
  <c r="M58" i="118"/>
  <c r="Z58" i="118" s="1"/>
  <c r="BF53" i="118"/>
  <c r="AR53" i="118"/>
  <c r="AS53" i="118" s="1"/>
  <c r="AT53" i="118" s="1"/>
  <c r="AU53" i="118" s="1"/>
  <c r="AV53" i="118" s="1"/>
  <c r="AQ53" i="118"/>
  <c r="AA53" i="118"/>
  <c r="Z53" i="118"/>
  <c r="V53" i="118"/>
  <c r="U53" i="118"/>
  <c r="T53" i="118"/>
  <c r="S53" i="118"/>
  <c r="S327" i="118" s="1"/>
  <c r="R53" i="118"/>
  <c r="M53" i="118"/>
  <c r="J53" i="118" s="1"/>
  <c r="AP53" i="118" s="1"/>
  <c r="BF50" i="118"/>
  <c r="AS50" i="118"/>
  <c r="AT50" i="118" s="1"/>
  <c r="AU50" i="118" s="1"/>
  <c r="AV50" i="118" s="1"/>
  <c r="AR50" i="118"/>
  <c r="AQ50" i="118"/>
  <c r="AA50" i="118"/>
  <c r="V50" i="118"/>
  <c r="U50" i="118"/>
  <c r="X50" i="118" s="1"/>
  <c r="T50" i="118"/>
  <c r="S50" i="118"/>
  <c r="R50" i="118"/>
  <c r="M50" i="118"/>
  <c r="Z50" i="118" s="1"/>
  <c r="BF46" i="118"/>
  <c r="AR46" i="118"/>
  <c r="AQ46" i="118"/>
  <c r="AA46" i="118"/>
  <c r="V46" i="118"/>
  <c r="U46" i="118"/>
  <c r="T46" i="118"/>
  <c r="S46" i="118"/>
  <c r="R46" i="118"/>
  <c r="M46" i="118"/>
  <c r="Z46" i="118" s="1"/>
  <c r="BF45" i="118"/>
  <c r="AR45" i="118"/>
  <c r="AQ45" i="118"/>
  <c r="AA45" i="118"/>
  <c r="Z45" i="118"/>
  <c r="V45" i="118"/>
  <c r="U45" i="118"/>
  <c r="T45" i="118"/>
  <c r="S45" i="118"/>
  <c r="R45" i="118"/>
  <c r="M45" i="118"/>
  <c r="J45" i="118" s="1"/>
  <c r="BF43" i="118"/>
  <c r="AR43" i="118"/>
  <c r="AS43" i="118" s="1"/>
  <c r="AT43" i="118" s="1"/>
  <c r="AU43" i="118" s="1"/>
  <c r="AV43" i="118" s="1"/>
  <c r="AQ43" i="118"/>
  <c r="AA43" i="118"/>
  <c r="Z43" i="118"/>
  <c r="V43" i="118"/>
  <c r="U43" i="118"/>
  <c r="T43" i="118"/>
  <c r="S43" i="118"/>
  <c r="R43" i="118"/>
  <c r="M43" i="118"/>
  <c r="J43" i="118" s="1"/>
  <c r="AP43" i="118" s="1"/>
  <c r="BF40" i="118"/>
  <c r="AR40" i="118"/>
  <c r="AS40" i="118" s="1"/>
  <c r="AT40" i="118" s="1"/>
  <c r="AU40" i="118" s="1"/>
  <c r="AV40" i="118" s="1"/>
  <c r="AQ40" i="118"/>
  <c r="AA40" i="118"/>
  <c r="AA320" i="118" s="1"/>
  <c r="V40" i="118"/>
  <c r="U40" i="118"/>
  <c r="T40" i="118"/>
  <c r="S40" i="118"/>
  <c r="R40" i="118"/>
  <c r="M40" i="118"/>
  <c r="Z40" i="118" s="1"/>
  <c r="BF35" i="118"/>
  <c r="AR35" i="118"/>
  <c r="AQ35" i="118"/>
  <c r="AA35" i="118"/>
  <c r="V35" i="118"/>
  <c r="U35" i="118"/>
  <c r="T35" i="118"/>
  <c r="S35" i="118"/>
  <c r="R35" i="118"/>
  <c r="M35" i="118"/>
  <c r="Z35" i="118" s="1"/>
  <c r="BF31" i="118"/>
  <c r="AR31" i="118"/>
  <c r="AQ31" i="118"/>
  <c r="AA31" i="118"/>
  <c r="V31" i="118"/>
  <c r="U31" i="118"/>
  <c r="T31" i="118"/>
  <c r="S31" i="118"/>
  <c r="R31" i="118"/>
  <c r="M31" i="118"/>
  <c r="Z31" i="118" s="1"/>
  <c r="BF26" i="118"/>
  <c r="AR26" i="118"/>
  <c r="AS26" i="118" s="1"/>
  <c r="AQ26" i="118"/>
  <c r="AA26" i="118"/>
  <c r="V26" i="118"/>
  <c r="U26" i="118"/>
  <c r="X26" i="118" s="1"/>
  <c r="T26" i="118"/>
  <c r="S26" i="118"/>
  <c r="R26" i="118"/>
  <c r="M26" i="118"/>
  <c r="Z26" i="118" s="1"/>
  <c r="BF12" i="118"/>
  <c r="AR12" i="118"/>
  <c r="AS12" i="118" s="1"/>
  <c r="AT12" i="118" s="1"/>
  <c r="AU12" i="118" s="1"/>
  <c r="AV12" i="118" s="1"/>
  <c r="AQ12" i="118"/>
  <c r="AA12" i="118"/>
  <c r="V12" i="118"/>
  <c r="U12" i="118"/>
  <c r="X12" i="118" s="1"/>
  <c r="T12" i="118"/>
  <c r="S12" i="118"/>
  <c r="R12" i="118"/>
  <c r="M12" i="118"/>
  <c r="Z12" i="118" s="1"/>
  <c r="BF307" i="118"/>
  <c r="AR307" i="118"/>
  <c r="AQ307" i="118"/>
  <c r="AA307" i="118"/>
  <c r="V307" i="118"/>
  <c r="U307" i="118"/>
  <c r="T307" i="118"/>
  <c r="S307" i="118"/>
  <c r="R307" i="118"/>
  <c r="M307" i="118"/>
  <c r="Z307" i="118" s="1"/>
  <c r="BF303" i="118"/>
  <c r="AR303" i="118"/>
  <c r="AQ303" i="118"/>
  <c r="AA303" i="118"/>
  <c r="V303" i="118"/>
  <c r="U303" i="118"/>
  <c r="T303" i="118"/>
  <c r="S303" i="118"/>
  <c r="R303" i="118"/>
  <c r="M303" i="118"/>
  <c r="Z303" i="118" s="1"/>
  <c r="BF300" i="118"/>
  <c r="AR300" i="118"/>
  <c r="AS300" i="118" s="1"/>
  <c r="AT300" i="118" s="1"/>
  <c r="AU300" i="118" s="1"/>
  <c r="AV300" i="118" s="1"/>
  <c r="AQ300" i="118"/>
  <c r="AA300" i="118"/>
  <c r="V300" i="118"/>
  <c r="U300" i="118"/>
  <c r="T300" i="118"/>
  <c r="S300" i="118"/>
  <c r="R300" i="118"/>
  <c r="M300" i="118"/>
  <c r="Z300" i="118" s="1"/>
  <c r="BF299" i="118"/>
  <c r="AR299" i="118"/>
  <c r="AS299" i="118" s="1"/>
  <c r="AT299" i="118" s="1"/>
  <c r="AU299" i="118" s="1"/>
  <c r="AV299" i="118" s="1"/>
  <c r="AQ299" i="118"/>
  <c r="AA299" i="118"/>
  <c r="V299" i="118"/>
  <c r="U299" i="118"/>
  <c r="T299" i="118"/>
  <c r="S299" i="118"/>
  <c r="R299" i="118"/>
  <c r="M299" i="118"/>
  <c r="Z299" i="118" s="1"/>
  <c r="BF294" i="118"/>
  <c r="AR294" i="118"/>
  <c r="AQ294" i="118"/>
  <c r="AA294" i="118"/>
  <c r="V294" i="118"/>
  <c r="U294" i="118"/>
  <c r="T294" i="118"/>
  <c r="S294" i="118"/>
  <c r="R294" i="118"/>
  <c r="M294" i="118"/>
  <c r="Z294" i="118" s="1"/>
  <c r="BF287" i="118"/>
  <c r="AR287" i="118"/>
  <c r="AQ287" i="118"/>
  <c r="AA287" i="118"/>
  <c r="Z287" i="118"/>
  <c r="V287" i="118"/>
  <c r="U287" i="118"/>
  <c r="T287" i="118"/>
  <c r="S287" i="118"/>
  <c r="R287" i="118"/>
  <c r="M287" i="118"/>
  <c r="J287" i="118" s="1"/>
  <c r="BF284" i="118"/>
  <c r="AR284" i="118"/>
  <c r="AS284" i="118" s="1"/>
  <c r="AT284" i="118" s="1"/>
  <c r="AU284" i="118" s="1"/>
  <c r="AV284" i="118" s="1"/>
  <c r="AQ284" i="118"/>
  <c r="AA284" i="118"/>
  <c r="V284" i="118"/>
  <c r="U284" i="118"/>
  <c r="X284" i="118" s="1"/>
  <c r="T284" i="118"/>
  <c r="S284" i="118"/>
  <c r="R284" i="118"/>
  <c r="M284" i="118"/>
  <c r="Z284" i="118" s="1"/>
  <c r="BF278" i="118"/>
  <c r="AR278" i="118"/>
  <c r="AS278" i="118" s="1"/>
  <c r="AT278" i="118" s="1"/>
  <c r="AU278" i="118" s="1"/>
  <c r="AV278" i="118" s="1"/>
  <c r="AQ278" i="118"/>
  <c r="AA278" i="118"/>
  <c r="V278" i="118"/>
  <c r="U278" i="118"/>
  <c r="T278" i="118"/>
  <c r="S278" i="118"/>
  <c r="R278" i="118"/>
  <c r="M278" i="118"/>
  <c r="Z278" i="118" s="1"/>
  <c r="BF270" i="118"/>
  <c r="AR270" i="118"/>
  <c r="AQ270" i="118"/>
  <c r="AA270" i="118"/>
  <c r="V270" i="118"/>
  <c r="U270" i="118"/>
  <c r="T270" i="118"/>
  <c r="S270" i="118"/>
  <c r="R270" i="118"/>
  <c r="M270" i="118"/>
  <c r="Z270" i="118" s="1"/>
  <c r="BF265" i="118"/>
  <c r="AR265" i="118"/>
  <c r="AQ265" i="118"/>
  <c r="AA265" i="118"/>
  <c r="V265" i="118"/>
  <c r="U265" i="118"/>
  <c r="T265" i="118"/>
  <c r="S265" i="118"/>
  <c r="R265" i="118"/>
  <c r="M265" i="118"/>
  <c r="Z265" i="118" s="1"/>
  <c r="BF260" i="118"/>
  <c r="AR260" i="118"/>
  <c r="AS260" i="118" s="1"/>
  <c r="AT260" i="118" s="1"/>
  <c r="AU260" i="118" s="1"/>
  <c r="AV260" i="118" s="1"/>
  <c r="AQ260" i="118"/>
  <c r="AA260" i="118"/>
  <c r="V260" i="118"/>
  <c r="U260" i="118"/>
  <c r="X260" i="118" s="1"/>
  <c r="T260" i="118"/>
  <c r="S260" i="118"/>
  <c r="R260" i="118"/>
  <c r="M260" i="118"/>
  <c r="Z260" i="118" s="1"/>
  <c r="BF254" i="118"/>
  <c r="AR254" i="118"/>
  <c r="AS254" i="118" s="1"/>
  <c r="AT254" i="118" s="1"/>
  <c r="AU254" i="118" s="1"/>
  <c r="AV254" i="118" s="1"/>
  <c r="AQ254" i="118"/>
  <c r="AA254" i="118"/>
  <c r="V254" i="118"/>
  <c r="U254" i="118"/>
  <c r="T254" i="118"/>
  <c r="S254" i="118"/>
  <c r="R254" i="118"/>
  <c r="M254" i="118"/>
  <c r="Z254" i="118" s="1"/>
  <c r="BF251" i="118"/>
  <c r="AR251" i="118"/>
  <c r="AQ251" i="118"/>
  <c r="AA251" i="118"/>
  <c r="V251" i="118"/>
  <c r="U251" i="118"/>
  <c r="T251" i="118"/>
  <c r="S251" i="118"/>
  <c r="R251" i="118"/>
  <c r="M251" i="118"/>
  <c r="Z251" i="118" s="1"/>
  <c r="BF248" i="118"/>
  <c r="AR248" i="118"/>
  <c r="AQ248" i="118"/>
  <c r="AA248" i="118"/>
  <c r="V248" i="118"/>
  <c r="U248" i="118"/>
  <c r="T248" i="118"/>
  <c r="S248" i="118"/>
  <c r="R248" i="118"/>
  <c r="M248" i="118"/>
  <c r="Z248" i="118" s="1"/>
  <c r="BF234" i="118"/>
  <c r="AR234" i="118"/>
  <c r="AS234" i="118" s="1"/>
  <c r="AT234" i="118" s="1"/>
  <c r="AU234" i="118" s="1"/>
  <c r="AV234" i="118" s="1"/>
  <c r="AQ234" i="118"/>
  <c r="AA234" i="118"/>
  <c r="Z234" i="118"/>
  <c r="V234" i="118"/>
  <c r="U234" i="118"/>
  <c r="T234" i="118"/>
  <c r="S234" i="118"/>
  <c r="R234" i="118"/>
  <c r="M234" i="118"/>
  <c r="J234" i="118" s="1"/>
  <c r="AP234" i="118" s="1"/>
  <c r="BF231" i="118"/>
  <c r="AR231" i="118"/>
  <c r="AS231" i="118" s="1"/>
  <c r="AT231" i="118" s="1"/>
  <c r="AU231" i="118" s="1"/>
  <c r="AV231" i="118" s="1"/>
  <c r="AQ231" i="118"/>
  <c r="AA231" i="118"/>
  <c r="V231" i="118"/>
  <c r="U231" i="118"/>
  <c r="T231" i="118"/>
  <c r="S231" i="118"/>
  <c r="R231" i="118"/>
  <c r="M231" i="118"/>
  <c r="Z231" i="118" s="1"/>
  <c r="BF230" i="118"/>
  <c r="AR230" i="118"/>
  <c r="AQ230" i="118"/>
  <c r="AA230" i="118"/>
  <c r="V230" i="118"/>
  <c r="U230" i="118"/>
  <c r="T230" i="118"/>
  <c r="S230" i="118"/>
  <c r="R230" i="118"/>
  <c r="M230" i="118"/>
  <c r="Z230" i="118" s="1"/>
  <c r="BF229" i="118"/>
  <c r="AR229" i="118"/>
  <c r="AQ229" i="118"/>
  <c r="AA229" i="118"/>
  <c r="V229" i="118"/>
  <c r="U229" i="118"/>
  <c r="T229" i="118"/>
  <c r="S229" i="118"/>
  <c r="R229" i="118"/>
  <c r="M229" i="118"/>
  <c r="Z229" i="118" s="1"/>
  <c r="BF226" i="118"/>
  <c r="AR226" i="118"/>
  <c r="AS226" i="118" s="1"/>
  <c r="AT226" i="118" s="1"/>
  <c r="AU226" i="118" s="1"/>
  <c r="AV226" i="118" s="1"/>
  <c r="AQ226" i="118"/>
  <c r="AA226" i="118"/>
  <c r="V226" i="118"/>
  <c r="U226" i="118"/>
  <c r="X226" i="118" s="1"/>
  <c r="T226" i="118"/>
  <c r="S226" i="118"/>
  <c r="R226" i="118"/>
  <c r="M226" i="118"/>
  <c r="Z226" i="118" s="1"/>
  <c r="BF225" i="118"/>
  <c r="AR225" i="118"/>
  <c r="AS225" i="118" s="1"/>
  <c r="AT225" i="118" s="1"/>
  <c r="AU225" i="118" s="1"/>
  <c r="AV225" i="118" s="1"/>
  <c r="AQ225" i="118"/>
  <c r="AA225" i="118"/>
  <c r="V225" i="118"/>
  <c r="U225" i="118"/>
  <c r="T225" i="118"/>
  <c r="S225" i="118"/>
  <c r="R225" i="118"/>
  <c r="M225" i="118"/>
  <c r="Z225" i="118" s="1"/>
  <c r="BF222" i="118"/>
  <c r="AR222" i="118"/>
  <c r="AS222" i="118" s="1"/>
  <c r="AT222" i="118" s="1"/>
  <c r="AU222" i="118" s="1"/>
  <c r="AV222" i="118" s="1"/>
  <c r="AQ222" i="118"/>
  <c r="AA222" i="118"/>
  <c r="V222" i="118"/>
  <c r="U222" i="118"/>
  <c r="T222" i="118"/>
  <c r="S222" i="118"/>
  <c r="R222" i="118"/>
  <c r="M222" i="118"/>
  <c r="J222" i="118" s="1"/>
  <c r="BF207" i="118"/>
  <c r="AR207" i="118"/>
  <c r="AQ207" i="118"/>
  <c r="AA207" i="118"/>
  <c r="Z207" i="118"/>
  <c r="V207" i="118"/>
  <c r="U207" i="118"/>
  <c r="T207" i="118"/>
  <c r="S207" i="118"/>
  <c r="R207" i="118"/>
  <c r="M207" i="118"/>
  <c r="J207" i="118" s="1"/>
  <c r="BF204" i="118"/>
  <c r="AR204" i="118"/>
  <c r="AQ204" i="118"/>
  <c r="AA204" i="118"/>
  <c r="V204" i="118"/>
  <c r="U204" i="118"/>
  <c r="T204" i="118"/>
  <c r="S204" i="118"/>
  <c r="R204" i="118"/>
  <c r="M204" i="118"/>
  <c r="Z204" i="118" s="1"/>
  <c r="BF186" i="118"/>
  <c r="AR186" i="118"/>
  <c r="AQ186" i="118"/>
  <c r="AA186" i="118"/>
  <c r="V186" i="118"/>
  <c r="U186" i="118"/>
  <c r="T186" i="118"/>
  <c r="S186" i="118"/>
  <c r="R186" i="118"/>
  <c r="M186" i="118"/>
  <c r="Z186" i="118" s="1"/>
  <c r="BF184" i="118"/>
  <c r="AR184" i="118"/>
  <c r="AS184" i="118" s="1"/>
  <c r="AT184" i="118" s="1"/>
  <c r="AU184" i="118" s="1"/>
  <c r="AV184" i="118" s="1"/>
  <c r="AQ184" i="118"/>
  <c r="AA184" i="118"/>
  <c r="V184" i="118"/>
  <c r="U184" i="118"/>
  <c r="T184" i="118"/>
  <c r="S184" i="118"/>
  <c r="R184" i="118"/>
  <c r="M184" i="118"/>
  <c r="J184" i="118" s="1"/>
  <c r="BF183" i="118"/>
  <c r="AR183" i="118"/>
  <c r="AQ183" i="118"/>
  <c r="AA183" i="118"/>
  <c r="V183" i="118"/>
  <c r="U183" i="118"/>
  <c r="X183" i="118" s="1"/>
  <c r="T183" i="118"/>
  <c r="S183" i="118"/>
  <c r="R183" i="118"/>
  <c r="M183" i="118"/>
  <c r="Z183" i="118" s="1"/>
  <c r="BF181" i="118"/>
  <c r="AR181" i="118"/>
  <c r="AS181" i="118" s="1"/>
  <c r="AT181" i="118" s="1"/>
  <c r="AU181" i="118" s="1"/>
  <c r="AV181" i="118" s="1"/>
  <c r="AQ181" i="118"/>
  <c r="AA181" i="118"/>
  <c r="Z181" i="118"/>
  <c r="V181" i="118"/>
  <c r="U181" i="118"/>
  <c r="T181" i="118"/>
  <c r="S181" i="118"/>
  <c r="R181" i="118"/>
  <c r="M181" i="118"/>
  <c r="J181" i="118" s="1"/>
  <c r="BF180" i="118"/>
  <c r="AR180" i="118"/>
  <c r="AQ180" i="118"/>
  <c r="AA180" i="118"/>
  <c r="V180" i="118"/>
  <c r="U180" i="118"/>
  <c r="T180" i="118"/>
  <c r="S180" i="118"/>
  <c r="R180" i="118"/>
  <c r="M180" i="118"/>
  <c r="Z180" i="118" s="1"/>
  <c r="BF179" i="118"/>
  <c r="BF327" i="118" s="1"/>
  <c r="AR179" i="118"/>
  <c r="AS179" i="118" s="1"/>
  <c r="AT179" i="118" s="1"/>
  <c r="AU179" i="118" s="1"/>
  <c r="AV179" i="118" s="1"/>
  <c r="AQ179" i="118"/>
  <c r="AA179" i="118"/>
  <c r="V179" i="118"/>
  <c r="V327" i="118" s="1"/>
  <c r="U179" i="118"/>
  <c r="T179" i="118"/>
  <c r="S179" i="118"/>
  <c r="R179" i="118"/>
  <c r="R327" i="118" s="1"/>
  <c r="M179" i="118"/>
  <c r="J179" i="118" s="1"/>
  <c r="BF173" i="118"/>
  <c r="AR173" i="118"/>
  <c r="AQ173" i="118"/>
  <c r="AA173" i="118"/>
  <c r="V173" i="118"/>
  <c r="U173" i="118"/>
  <c r="X173" i="118" s="1"/>
  <c r="T173" i="118"/>
  <c r="S173" i="118"/>
  <c r="R173" i="118"/>
  <c r="M173" i="118"/>
  <c r="Z173" i="118" s="1"/>
  <c r="BF168" i="118"/>
  <c r="AS168" i="118"/>
  <c r="AT168" i="118" s="1"/>
  <c r="AU168" i="118" s="1"/>
  <c r="AV168" i="118" s="1"/>
  <c r="AR168" i="118"/>
  <c r="AQ168" i="118"/>
  <c r="AA168" i="118"/>
  <c r="V168" i="118"/>
  <c r="W168" i="118" s="1"/>
  <c r="U168" i="118"/>
  <c r="T168" i="118"/>
  <c r="S168" i="118"/>
  <c r="R168" i="118"/>
  <c r="M168" i="118"/>
  <c r="Z168" i="118" s="1"/>
  <c r="BF166" i="118"/>
  <c r="AR166" i="118"/>
  <c r="AR327" i="118" s="1"/>
  <c r="AQ166" i="118"/>
  <c r="AA166" i="118"/>
  <c r="V166" i="118"/>
  <c r="U166" i="118"/>
  <c r="U327" i="118" s="1"/>
  <c r="T166" i="118"/>
  <c r="S166" i="118"/>
  <c r="R166" i="118"/>
  <c r="M166" i="118"/>
  <c r="Z166" i="118" s="1"/>
  <c r="BF164" i="118"/>
  <c r="AR164" i="118"/>
  <c r="AS164" i="118" s="1"/>
  <c r="AT164" i="118" s="1"/>
  <c r="AU164" i="118" s="1"/>
  <c r="AV164" i="118" s="1"/>
  <c r="AQ164" i="118"/>
  <c r="AA164" i="118"/>
  <c r="V164" i="118"/>
  <c r="U164" i="118"/>
  <c r="T164" i="118"/>
  <c r="S164" i="118"/>
  <c r="R164" i="118"/>
  <c r="M164" i="118"/>
  <c r="J164" i="118" s="1"/>
  <c r="BF160" i="118"/>
  <c r="AR160" i="118"/>
  <c r="AQ160" i="118"/>
  <c r="AA160" i="118"/>
  <c r="V160" i="118"/>
  <c r="U160" i="118"/>
  <c r="X160" i="118" s="1"/>
  <c r="T160" i="118"/>
  <c r="S160" i="118"/>
  <c r="R160" i="118"/>
  <c r="M160" i="118"/>
  <c r="Z160" i="118" s="1"/>
  <c r="BF155" i="118"/>
  <c r="AR155" i="118"/>
  <c r="AS155" i="118" s="1"/>
  <c r="AT155" i="118" s="1"/>
  <c r="AU155" i="118" s="1"/>
  <c r="AV155" i="118" s="1"/>
  <c r="AQ155" i="118"/>
  <c r="AA155" i="118"/>
  <c r="V155" i="118"/>
  <c r="U155" i="118"/>
  <c r="T155" i="118"/>
  <c r="S155" i="118"/>
  <c r="R155" i="118"/>
  <c r="M155" i="118"/>
  <c r="Z155" i="118" s="1"/>
  <c r="BF150" i="118"/>
  <c r="AR150" i="118"/>
  <c r="AQ150" i="118"/>
  <c r="AA150" i="118"/>
  <c r="V150" i="118"/>
  <c r="U150" i="118"/>
  <c r="T150" i="118"/>
  <c r="S150" i="118"/>
  <c r="R150" i="118"/>
  <c r="M150" i="118"/>
  <c r="Z150" i="118" s="1"/>
  <c r="BF146" i="118"/>
  <c r="AR146" i="118"/>
  <c r="AS146" i="118" s="1"/>
  <c r="AT146" i="118" s="1"/>
  <c r="AU146" i="118" s="1"/>
  <c r="AV146" i="118" s="1"/>
  <c r="AQ146" i="118"/>
  <c r="AA146" i="118"/>
  <c r="V146" i="118"/>
  <c r="U146" i="118"/>
  <c r="T146" i="118"/>
  <c r="S146" i="118"/>
  <c r="R146" i="118"/>
  <c r="M146" i="118"/>
  <c r="J146" i="118" s="1"/>
  <c r="BF143" i="118"/>
  <c r="AR143" i="118"/>
  <c r="AS143" i="118" s="1"/>
  <c r="AT143" i="118" s="1"/>
  <c r="AU143" i="118" s="1"/>
  <c r="AV143" i="118" s="1"/>
  <c r="AQ143" i="118"/>
  <c r="AA143" i="118"/>
  <c r="V143" i="118"/>
  <c r="U143" i="118"/>
  <c r="X143" i="118" s="1"/>
  <c r="T143" i="118"/>
  <c r="S143" i="118"/>
  <c r="R143" i="118"/>
  <c r="M143" i="118"/>
  <c r="Z143" i="118" s="1"/>
  <c r="BF140" i="118"/>
  <c r="AR140" i="118"/>
  <c r="AS140" i="118" s="1"/>
  <c r="AT140" i="118" s="1"/>
  <c r="AU140" i="118" s="1"/>
  <c r="AV140" i="118" s="1"/>
  <c r="AQ140" i="118"/>
  <c r="AA140" i="118"/>
  <c r="V140" i="118"/>
  <c r="U140" i="118"/>
  <c r="T140" i="118"/>
  <c r="S140" i="118"/>
  <c r="R140" i="118"/>
  <c r="M140" i="118"/>
  <c r="Z140" i="118" s="1"/>
  <c r="BF137" i="118"/>
  <c r="AR137" i="118"/>
  <c r="AQ137" i="118"/>
  <c r="AA137" i="118"/>
  <c r="V137" i="118"/>
  <c r="U137" i="118"/>
  <c r="T137" i="118"/>
  <c r="S137" i="118"/>
  <c r="R137" i="118"/>
  <c r="M137" i="118"/>
  <c r="Z137" i="118" s="1"/>
  <c r="BF135" i="118"/>
  <c r="AR135" i="118"/>
  <c r="AS135" i="118" s="1"/>
  <c r="AT135" i="118" s="1"/>
  <c r="AU135" i="118" s="1"/>
  <c r="AV135" i="118" s="1"/>
  <c r="AQ135" i="118"/>
  <c r="AA135" i="118"/>
  <c r="V135" i="118"/>
  <c r="U135" i="118"/>
  <c r="T135" i="118"/>
  <c r="S135" i="118"/>
  <c r="R135" i="118"/>
  <c r="M135" i="118"/>
  <c r="J135" i="118" s="1"/>
  <c r="BF134" i="118"/>
  <c r="AR134" i="118"/>
  <c r="AS134" i="118" s="1"/>
  <c r="AQ134" i="118"/>
  <c r="AA134" i="118"/>
  <c r="V134" i="118"/>
  <c r="U134" i="118"/>
  <c r="X134" i="118" s="1"/>
  <c r="T134" i="118"/>
  <c r="S134" i="118"/>
  <c r="R134" i="118"/>
  <c r="M134" i="118"/>
  <c r="BF132" i="118"/>
  <c r="AR132" i="118"/>
  <c r="AS132" i="118" s="1"/>
  <c r="AT132" i="118" s="1"/>
  <c r="AU132" i="118" s="1"/>
  <c r="AV132" i="118" s="1"/>
  <c r="AQ132" i="118"/>
  <c r="AA132" i="118"/>
  <c r="V132" i="118"/>
  <c r="U132" i="118"/>
  <c r="T132" i="118"/>
  <c r="S132" i="118"/>
  <c r="R132" i="118"/>
  <c r="M132" i="118"/>
  <c r="Z132" i="118" s="1"/>
  <c r="BF126" i="118"/>
  <c r="AR126" i="118"/>
  <c r="AQ126" i="118"/>
  <c r="AA126" i="118"/>
  <c r="V126" i="118"/>
  <c r="U126" i="118"/>
  <c r="T126" i="118"/>
  <c r="S126" i="118"/>
  <c r="R126" i="118"/>
  <c r="M126" i="118"/>
  <c r="Z126" i="118" s="1"/>
  <c r="BF125" i="118"/>
  <c r="AR125" i="118"/>
  <c r="AS125" i="118" s="1"/>
  <c r="AQ125" i="118"/>
  <c r="AA125" i="118"/>
  <c r="Z125" i="118"/>
  <c r="V125" i="118"/>
  <c r="U125" i="118"/>
  <c r="T125" i="118"/>
  <c r="S125" i="118"/>
  <c r="R125" i="118"/>
  <c r="M125" i="118"/>
  <c r="J125" i="118" s="1"/>
  <c r="BF117" i="118"/>
  <c r="AR117" i="118"/>
  <c r="AS117" i="118" s="1"/>
  <c r="AQ117" i="118"/>
  <c r="AA117" i="118"/>
  <c r="X117" i="118"/>
  <c r="V117" i="118"/>
  <c r="U117" i="118"/>
  <c r="T117" i="118"/>
  <c r="S117" i="118"/>
  <c r="R117" i="118"/>
  <c r="M117" i="118"/>
  <c r="BF113" i="118"/>
  <c r="AR113" i="118"/>
  <c r="AS113" i="118" s="1"/>
  <c r="AT113" i="118" s="1"/>
  <c r="AU113" i="118" s="1"/>
  <c r="AV113" i="118" s="1"/>
  <c r="AQ113" i="118"/>
  <c r="AA113" i="118"/>
  <c r="V113" i="118"/>
  <c r="U113" i="118"/>
  <c r="T113" i="118"/>
  <c r="S113" i="118"/>
  <c r="R113" i="118"/>
  <c r="M113" i="118"/>
  <c r="Z113" i="118" s="1"/>
  <c r="BF108" i="118"/>
  <c r="AR108" i="118"/>
  <c r="AQ108" i="118"/>
  <c r="AA108" i="118"/>
  <c r="V108" i="118"/>
  <c r="U108" i="118"/>
  <c r="T108" i="118"/>
  <c r="S108" i="118"/>
  <c r="R108" i="118"/>
  <c r="M108" i="118"/>
  <c r="Z108" i="118" s="1"/>
  <c r="BF97" i="118"/>
  <c r="AR97" i="118"/>
  <c r="AS97" i="118" s="1"/>
  <c r="AT97" i="118" s="1"/>
  <c r="AU97" i="118" s="1"/>
  <c r="AV97" i="118" s="1"/>
  <c r="AQ97" i="118"/>
  <c r="AA97" i="118"/>
  <c r="V97" i="118"/>
  <c r="U97" i="118"/>
  <c r="T97" i="118"/>
  <c r="S97" i="118"/>
  <c r="R97" i="118"/>
  <c r="M97" i="118"/>
  <c r="J97" i="118" s="1"/>
  <c r="BF91" i="118"/>
  <c r="AR91" i="118"/>
  <c r="AS91" i="118" s="1"/>
  <c r="AQ91" i="118"/>
  <c r="AA91" i="118"/>
  <c r="V91" i="118"/>
  <c r="U91" i="118"/>
  <c r="X91" i="118" s="1"/>
  <c r="T91" i="118"/>
  <c r="S91" i="118"/>
  <c r="R91" i="118"/>
  <c r="M91" i="118"/>
  <c r="Z91" i="118" s="1"/>
  <c r="BF86" i="118"/>
  <c r="AR86" i="118"/>
  <c r="AS86" i="118" s="1"/>
  <c r="AT86" i="118" s="1"/>
  <c r="AU86" i="118" s="1"/>
  <c r="AV86" i="118" s="1"/>
  <c r="AQ86" i="118"/>
  <c r="AA86" i="118"/>
  <c r="V86" i="118"/>
  <c r="U86" i="118"/>
  <c r="T86" i="118"/>
  <c r="S86" i="118"/>
  <c r="R86" i="118"/>
  <c r="M86" i="118"/>
  <c r="Z86" i="118" s="1"/>
  <c r="BF79" i="118"/>
  <c r="AR79" i="118"/>
  <c r="AQ79" i="118"/>
  <c r="AA79" i="118"/>
  <c r="V79" i="118"/>
  <c r="U79" i="118"/>
  <c r="T79" i="118"/>
  <c r="S79" i="118"/>
  <c r="R79" i="118"/>
  <c r="M79" i="118"/>
  <c r="Z79" i="118" s="1"/>
  <c r="BF77" i="118"/>
  <c r="AR77" i="118"/>
  <c r="AS77" i="118" s="1"/>
  <c r="AQ77" i="118"/>
  <c r="AA77" i="118"/>
  <c r="V77" i="118"/>
  <c r="U77" i="118"/>
  <c r="T77" i="118"/>
  <c r="S77" i="118"/>
  <c r="R77" i="118"/>
  <c r="M77" i="118"/>
  <c r="J77" i="118" s="1"/>
  <c r="BF76" i="118"/>
  <c r="AR76" i="118"/>
  <c r="AS76" i="118" s="1"/>
  <c r="AT76" i="118" s="1"/>
  <c r="AU76" i="118" s="1"/>
  <c r="AV76" i="118" s="1"/>
  <c r="AQ76" i="118"/>
  <c r="AQ320" i="118" s="1"/>
  <c r="AA76" i="118"/>
  <c r="Z76" i="118"/>
  <c r="V76" i="118"/>
  <c r="U76" i="118"/>
  <c r="U320" i="118" s="1"/>
  <c r="T76" i="118"/>
  <c r="S76" i="118"/>
  <c r="R76" i="118"/>
  <c r="M76" i="118"/>
  <c r="J76" i="118" s="1"/>
  <c r="BF75" i="118"/>
  <c r="AR75" i="118"/>
  <c r="AQ75" i="118"/>
  <c r="AA75" i="118"/>
  <c r="AA321" i="118" s="1"/>
  <c r="Z75" i="118"/>
  <c r="V75" i="118"/>
  <c r="U75" i="118"/>
  <c r="T75" i="118"/>
  <c r="T321" i="118" s="1"/>
  <c r="S75" i="118"/>
  <c r="R75" i="118"/>
  <c r="M75" i="118"/>
  <c r="J75" i="118" s="1"/>
  <c r="BF73" i="118"/>
  <c r="BF320" i="118" s="1"/>
  <c r="AR73" i="118"/>
  <c r="AQ73" i="118"/>
  <c r="AA73" i="118"/>
  <c r="Z73" i="118"/>
  <c r="V73" i="118"/>
  <c r="V320" i="118" s="1"/>
  <c r="U73" i="118"/>
  <c r="T73" i="118"/>
  <c r="S73" i="118"/>
  <c r="R73" i="118"/>
  <c r="M73" i="118"/>
  <c r="J73" i="118" s="1"/>
  <c r="BF66" i="118"/>
  <c r="AR66" i="118"/>
  <c r="AS66" i="118" s="1"/>
  <c r="AT66" i="118" s="1"/>
  <c r="AU66" i="118" s="1"/>
  <c r="AV66" i="118" s="1"/>
  <c r="AQ66" i="118"/>
  <c r="AA66" i="118"/>
  <c r="V66" i="118"/>
  <c r="U66" i="118"/>
  <c r="T66" i="118"/>
  <c r="S66" i="118"/>
  <c r="R66" i="118"/>
  <c r="M66" i="118"/>
  <c r="J66" i="118" s="1"/>
  <c r="BF65" i="118"/>
  <c r="AR65" i="118"/>
  <c r="AS65" i="118" s="1"/>
  <c r="AQ65" i="118"/>
  <c r="AA65" i="118"/>
  <c r="Z65" i="118"/>
  <c r="V65" i="118"/>
  <c r="U65" i="118"/>
  <c r="X65" i="118" s="1"/>
  <c r="T65" i="118"/>
  <c r="S65" i="118"/>
  <c r="R65" i="118"/>
  <c r="M65" i="118"/>
  <c r="J65" i="118" s="1"/>
  <c r="BF64" i="118"/>
  <c r="AR64" i="118"/>
  <c r="AS64" i="118" s="1"/>
  <c r="AT64" i="118" s="1"/>
  <c r="AU64" i="118" s="1"/>
  <c r="AV64" i="118" s="1"/>
  <c r="AQ64" i="118"/>
  <c r="AA64" i="118"/>
  <c r="V64" i="118"/>
  <c r="U64" i="118"/>
  <c r="T64" i="118"/>
  <c r="S64" i="118"/>
  <c r="R64" i="118"/>
  <c r="M64" i="118"/>
  <c r="Z64" i="118" s="1"/>
  <c r="BF57" i="118"/>
  <c r="AR57" i="118"/>
  <c r="AQ57" i="118"/>
  <c r="AQ319" i="118" s="1"/>
  <c r="AA57" i="118"/>
  <c r="AA319" i="118" s="1"/>
  <c r="V57" i="118"/>
  <c r="U57" i="118"/>
  <c r="T57" i="118"/>
  <c r="T319" i="118" s="1"/>
  <c r="S57" i="118"/>
  <c r="R57" i="118"/>
  <c r="M57" i="118"/>
  <c r="Z57" i="118" s="1"/>
  <c r="BF42" i="118"/>
  <c r="AR42" i="118"/>
  <c r="AS42" i="118" s="1"/>
  <c r="AT42" i="118" s="1"/>
  <c r="AU42" i="118" s="1"/>
  <c r="AV42" i="118" s="1"/>
  <c r="AQ42" i="118"/>
  <c r="AA42" i="118"/>
  <c r="V42" i="118"/>
  <c r="U42" i="118"/>
  <c r="T42" i="118"/>
  <c r="S42" i="118"/>
  <c r="R42" i="118"/>
  <c r="M42" i="118"/>
  <c r="J42" i="118" s="1"/>
  <c r="BF38" i="118"/>
  <c r="AR38" i="118"/>
  <c r="AS38" i="118" s="1"/>
  <c r="AT38" i="118" s="1"/>
  <c r="AU38" i="118" s="1"/>
  <c r="AV38" i="118" s="1"/>
  <c r="AQ38" i="118"/>
  <c r="AA38" i="118"/>
  <c r="Z38" i="118"/>
  <c r="V38" i="118"/>
  <c r="U38" i="118"/>
  <c r="X38" i="118" s="1"/>
  <c r="T38" i="118"/>
  <c r="S38" i="118"/>
  <c r="R38" i="118"/>
  <c r="M38" i="118"/>
  <c r="J38" i="118" s="1"/>
  <c r="BF37" i="118"/>
  <c r="AR37" i="118"/>
  <c r="AS37" i="118" s="1"/>
  <c r="AT37" i="118" s="1"/>
  <c r="AU37" i="118" s="1"/>
  <c r="AV37" i="118" s="1"/>
  <c r="AQ37" i="118"/>
  <c r="AA37" i="118"/>
  <c r="V37" i="118"/>
  <c r="U37" i="118"/>
  <c r="T37" i="118"/>
  <c r="S37" i="118"/>
  <c r="R37" i="118"/>
  <c r="M37" i="118"/>
  <c r="Z37" i="118" s="1"/>
  <c r="BF33" i="118"/>
  <c r="AR33" i="118"/>
  <c r="AQ33" i="118"/>
  <c r="AA33" i="118"/>
  <c r="V33" i="118"/>
  <c r="U33" i="118"/>
  <c r="T33" i="118"/>
  <c r="S33" i="118"/>
  <c r="R33" i="118"/>
  <c r="M33" i="118"/>
  <c r="Z33" i="118" s="1"/>
  <c r="BF32" i="118"/>
  <c r="AR32" i="118"/>
  <c r="AS32" i="118" s="1"/>
  <c r="AT32" i="118" s="1"/>
  <c r="AU32" i="118" s="1"/>
  <c r="AV32" i="118" s="1"/>
  <c r="AQ32" i="118"/>
  <c r="AA32" i="118"/>
  <c r="V32" i="118"/>
  <c r="U32" i="118"/>
  <c r="T32" i="118"/>
  <c r="S32" i="118"/>
  <c r="R32" i="118"/>
  <c r="M32" i="118"/>
  <c r="J32" i="118" s="1"/>
  <c r="BF30" i="118"/>
  <c r="AR30" i="118"/>
  <c r="AS30" i="118" s="1"/>
  <c r="AT30" i="118" s="1"/>
  <c r="AU30" i="118" s="1"/>
  <c r="AV30" i="118" s="1"/>
  <c r="AQ30" i="118"/>
  <c r="AA30" i="118"/>
  <c r="V30" i="118"/>
  <c r="U30" i="118"/>
  <c r="X30" i="118" s="1"/>
  <c r="T30" i="118"/>
  <c r="S30" i="118"/>
  <c r="R30" i="118"/>
  <c r="M30" i="118"/>
  <c r="Z30" i="118" s="1"/>
  <c r="BF29" i="118"/>
  <c r="AR29" i="118"/>
  <c r="AS29" i="118" s="1"/>
  <c r="AT29" i="118" s="1"/>
  <c r="AU29" i="118" s="1"/>
  <c r="AV29" i="118" s="1"/>
  <c r="AQ29" i="118"/>
  <c r="AA29" i="118"/>
  <c r="Z29" i="118"/>
  <c r="V29" i="118"/>
  <c r="U29" i="118"/>
  <c r="T29" i="118"/>
  <c r="S29" i="118"/>
  <c r="R29" i="118"/>
  <c r="M29" i="118"/>
  <c r="J29" i="118" s="1"/>
  <c r="BF28" i="118"/>
  <c r="AR28" i="118"/>
  <c r="AQ28" i="118"/>
  <c r="AA28" i="118"/>
  <c r="V28" i="118"/>
  <c r="V326" i="118" s="1"/>
  <c r="U28" i="118"/>
  <c r="T28" i="118"/>
  <c r="S28" i="118"/>
  <c r="R28" i="118"/>
  <c r="M28" i="118"/>
  <c r="Z28" i="118" s="1"/>
  <c r="BF27" i="118"/>
  <c r="AR27" i="118"/>
  <c r="AS27" i="118" s="1"/>
  <c r="AT27" i="118" s="1"/>
  <c r="AU27" i="118" s="1"/>
  <c r="AV27" i="118" s="1"/>
  <c r="AQ27" i="118"/>
  <c r="AA27" i="118"/>
  <c r="V27" i="118"/>
  <c r="U27" i="118"/>
  <c r="T27" i="118"/>
  <c r="S27" i="118"/>
  <c r="R27" i="118"/>
  <c r="M27" i="118"/>
  <c r="J27" i="118" s="1"/>
  <c r="BF20" i="118"/>
  <c r="AR20" i="118"/>
  <c r="AS20" i="118" s="1"/>
  <c r="AT20" i="118" s="1"/>
  <c r="AU20" i="118" s="1"/>
  <c r="AV20" i="118" s="1"/>
  <c r="AQ20" i="118"/>
  <c r="AA20" i="118"/>
  <c r="V20" i="118"/>
  <c r="U20" i="118"/>
  <c r="X20" i="118" s="1"/>
  <c r="T20" i="118"/>
  <c r="S20" i="118"/>
  <c r="R20" i="118"/>
  <c r="M20" i="118"/>
  <c r="Z20" i="118" s="1"/>
  <c r="BF18" i="118"/>
  <c r="AR18" i="118"/>
  <c r="AS18" i="118" s="1"/>
  <c r="AT18" i="118" s="1"/>
  <c r="AU18" i="118" s="1"/>
  <c r="AV18" i="118" s="1"/>
  <c r="AQ18" i="118"/>
  <c r="AA18" i="118"/>
  <c r="V18" i="118"/>
  <c r="U18" i="118"/>
  <c r="W18" i="118" s="1"/>
  <c r="T18" i="118"/>
  <c r="S18" i="118"/>
  <c r="R18" i="118"/>
  <c r="M18" i="118"/>
  <c r="Z18" i="118" s="1"/>
  <c r="BF17" i="118"/>
  <c r="AR17" i="118"/>
  <c r="AQ17" i="118"/>
  <c r="AA17" i="118"/>
  <c r="V17" i="118"/>
  <c r="U17" i="118"/>
  <c r="T17" i="118"/>
  <c r="S17" i="118"/>
  <c r="R17" i="118"/>
  <c r="M17" i="118"/>
  <c r="Z17" i="118" s="1"/>
  <c r="BF15" i="118"/>
  <c r="AR15" i="118"/>
  <c r="AS15" i="118" s="1"/>
  <c r="AQ15" i="118"/>
  <c r="AA15" i="118"/>
  <c r="Z15" i="118"/>
  <c r="V15" i="118"/>
  <c r="U15" i="118"/>
  <c r="T15" i="118"/>
  <c r="S15" i="118"/>
  <c r="R15" i="118"/>
  <c r="M15" i="118"/>
  <c r="J15" i="118" s="1"/>
  <c r="BF9" i="118"/>
  <c r="AR9" i="118"/>
  <c r="AS9" i="118" s="1"/>
  <c r="AT9" i="118" s="1"/>
  <c r="AU9" i="118" s="1"/>
  <c r="AV9" i="118" s="1"/>
  <c r="AQ9" i="118"/>
  <c r="AA9" i="118"/>
  <c r="V9" i="118"/>
  <c r="U9" i="118"/>
  <c r="T9" i="118"/>
  <c r="S9" i="118"/>
  <c r="R9" i="118"/>
  <c r="M9" i="118"/>
  <c r="Z9" i="118" s="1"/>
  <c r="BF8" i="118"/>
  <c r="AR8" i="118"/>
  <c r="AR324" i="118" s="1"/>
  <c r="AQ8" i="118"/>
  <c r="AA8" i="118"/>
  <c r="V8" i="118"/>
  <c r="U8" i="118"/>
  <c r="T8" i="118"/>
  <c r="S8" i="118"/>
  <c r="R8" i="118"/>
  <c r="M8" i="118"/>
  <c r="Z8" i="118" s="1"/>
  <c r="BF7" i="118"/>
  <c r="AR7" i="118"/>
  <c r="AQ7" i="118"/>
  <c r="AA7" i="118"/>
  <c r="V7" i="118"/>
  <c r="U7" i="118"/>
  <c r="T7" i="118"/>
  <c r="S7" i="118"/>
  <c r="R7" i="118"/>
  <c r="R326" i="118" s="1"/>
  <c r="M7" i="118"/>
  <c r="BF322" i="118"/>
  <c r="AR322" i="118"/>
  <c r="U322" i="118"/>
  <c r="M322" i="118"/>
  <c r="S319" i="118"/>
  <c r="AA327" i="118"/>
  <c r="M328" i="118"/>
  <c r="AQ321" i="118"/>
  <c r="R321" i="118"/>
  <c r="T320" i="118"/>
  <c r="R320" i="118"/>
  <c r="BG300" i="117"/>
  <c r="BE300" i="117"/>
  <c r="BC300" i="117"/>
  <c r="BB300" i="117"/>
  <c r="BA300" i="117"/>
  <c r="AZ300" i="117"/>
  <c r="AY300" i="117"/>
  <c r="AN300" i="117"/>
  <c r="AM300" i="117"/>
  <c r="AL300" i="117"/>
  <c r="AK300" i="117"/>
  <c r="AJ300" i="117"/>
  <c r="AI300" i="117"/>
  <c r="AH300" i="117"/>
  <c r="AG300" i="117"/>
  <c r="AF300" i="117"/>
  <c r="AE300" i="117"/>
  <c r="AD300" i="117"/>
  <c r="AC300" i="117"/>
  <c r="O300" i="117"/>
  <c r="K300" i="117"/>
  <c r="I300" i="117"/>
  <c r="E300" i="117"/>
  <c r="B300" i="117"/>
  <c r="BG299" i="117"/>
  <c r="BE299" i="117"/>
  <c r="BC299" i="117"/>
  <c r="BB299" i="117"/>
  <c r="BA299" i="117"/>
  <c r="AZ299" i="117"/>
  <c r="AY299" i="117"/>
  <c r="AN299" i="117"/>
  <c r="AM299" i="117"/>
  <c r="AL299" i="117"/>
  <c r="AK299" i="117"/>
  <c r="AJ299" i="117"/>
  <c r="AI299" i="117"/>
  <c r="AH299" i="117"/>
  <c r="AG299" i="117"/>
  <c r="AF299" i="117"/>
  <c r="AE299" i="117"/>
  <c r="AD299" i="117"/>
  <c r="AC299" i="117"/>
  <c r="O299" i="117"/>
  <c r="K299" i="117"/>
  <c r="I299" i="117"/>
  <c r="E299" i="117"/>
  <c r="B299" i="117"/>
  <c r="BG298" i="117"/>
  <c r="BE298" i="117"/>
  <c r="BC298" i="117"/>
  <c r="BB298" i="117"/>
  <c r="BA298" i="117"/>
  <c r="AZ298" i="117"/>
  <c r="AY298" i="117"/>
  <c r="AN298" i="117"/>
  <c r="AM298" i="117"/>
  <c r="AL298" i="117"/>
  <c r="AK298" i="117"/>
  <c r="AJ298" i="117"/>
  <c r="AI298" i="117"/>
  <c r="AH298" i="117"/>
  <c r="AG298" i="117"/>
  <c r="AF298" i="117"/>
  <c r="AE298" i="117"/>
  <c r="AD298" i="117"/>
  <c r="AC298" i="117"/>
  <c r="O298" i="117"/>
  <c r="K298" i="117"/>
  <c r="I298" i="117"/>
  <c r="E298" i="117"/>
  <c r="B298" i="117"/>
  <c r="BG297" i="117"/>
  <c r="BE297" i="117"/>
  <c r="BC297" i="117"/>
  <c r="BB297" i="117"/>
  <c r="BA297" i="117"/>
  <c r="AZ297" i="117"/>
  <c r="AY297" i="117"/>
  <c r="AN297" i="117"/>
  <c r="AM297" i="117"/>
  <c r="AL297" i="117"/>
  <c r="AK297" i="117"/>
  <c r="AJ297" i="117"/>
  <c r="AI297" i="117"/>
  <c r="AH297" i="117"/>
  <c r="AG297" i="117"/>
  <c r="AF297" i="117"/>
  <c r="AE297" i="117"/>
  <c r="AD297" i="117"/>
  <c r="AC297" i="117"/>
  <c r="O297" i="117"/>
  <c r="K297" i="117"/>
  <c r="I297" i="117"/>
  <c r="E297" i="117"/>
  <c r="B297" i="117"/>
  <c r="BG296" i="117"/>
  <c r="BE296" i="117"/>
  <c r="BC296" i="117"/>
  <c r="BB296" i="117"/>
  <c r="BA296" i="117"/>
  <c r="AZ296" i="117"/>
  <c r="AY296" i="117"/>
  <c r="AN296" i="117"/>
  <c r="AM296" i="117"/>
  <c r="AL296" i="117"/>
  <c r="AK296" i="117"/>
  <c r="AJ296" i="117"/>
  <c r="AI296" i="117"/>
  <c r="AH296" i="117"/>
  <c r="AG296" i="117"/>
  <c r="AF296" i="117"/>
  <c r="AE296" i="117"/>
  <c r="AD296" i="117"/>
  <c r="AC296" i="117"/>
  <c r="O296" i="117"/>
  <c r="K296" i="117"/>
  <c r="I296" i="117"/>
  <c r="E296" i="117"/>
  <c r="B296" i="117"/>
  <c r="BG295" i="117"/>
  <c r="BE295" i="117"/>
  <c r="BC295" i="117"/>
  <c r="BB295" i="117"/>
  <c r="BA295" i="117"/>
  <c r="AZ295" i="117"/>
  <c r="AY295" i="117"/>
  <c r="AN295" i="117"/>
  <c r="AM295" i="117"/>
  <c r="AL295" i="117"/>
  <c r="AK295" i="117"/>
  <c r="AJ295" i="117"/>
  <c r="AI295" i="117"/>
  <c r="AH295" i="117"/>
  <c r="AG295" i="117"/>
  <c r="AF295" i="117"/>
  <c r="AE295" i="117"/>
  <c r="AD295" i="117"/>
  <c r="AC295" i="117"/>
  <c r="O295" i="117"/>
  <c r="K295" i="117"/>
  <c r="I295" i="117"/>
  <c r="E295" i="117"/>
  <c r="B295" i="117"/>
  <c r="BG294" i="117"/>
  <c r="BE294" i="117"/>
  <c r="BC294" i="117"/>
  <c r="BB294" i="117"/>
  <c r="BA294" i="117"/>
  <c r="AZ294" i="117"/>
  <c r="AY294" i="117"/>
  <c r="AN294" i="117"/>
  <c r="AM294" i="117"/>
  <c r="AL294" i="117"/>
  <c r="AK294" i="117"/>
  <c r="AJ294" i="117"/>
  <c r="AI294" i="117"/>
  <c r="AH294" i="117"/>
  <c r="AG294" i="117"/>
  <c r="AF294" i="117"/>
  <c r="AE294" i="117"/>
  <c r="AD294" i="117"/>
  <c r="AC294" i="117"/>
  <c r="O294" i="117"/>
  <c r="K294" i="117"/>
  <c r="I294" i="117"/>
  <c r="E294" i="117"/>
  <c r="B294" i="117"/>
  <c r="BG293" i="117"/>
  <c r="BE293" i="117"/>
  <c r="BC293" i="117"/>
  <c r="BB293" i="117"/>
  <c r="BA293" i="117"/>
  <c r="AZ293" i="117"/>
  <c r="AY293" i="117"/>
  <c r="AN293" i="117"/>
  <c r="AM293" i="117"/>
  <c r="AL293" i="117"/>
  <c r="AK293" i="117"/>
  <c r="AJ293" i="117"/>
  <c r="AI293" i="117"/>
  <c r="AH293" i="117"/>
  <c r="AG293" i="117"/>
  <c r="AF293" i="117"/>
  <c r="AE293" i="117"/>
  <c r="AD293" i="117"/>
  <c r="AC293" i="117"/>
  <c r="O293" i="117"/>
  <c r="K293" i="117"/>
  <c r="I293" i="117"/>
  <c r="E293" i="117"/>
  <c r="B293" i="117"/>
  <c r="BG292" i="117"/>
  <c r="BE292" i="117"/>
  <c r="BC292" i="117"/>
  <c r="BB292" i="117"/>
  <c r="BA292" i="117"/>
  <c r="AZ292" i="117"/>
  <c r="AY292" i="117"/>
  <c r="AN292" i="117"/>
  <c r="AM292" i="117"/>
  <c r="AL292" i="117"/>
  <c r="AK292" i="117"/>
  <c r="AJ292" i="117"/>
  <c r="AI292" i="117"/>
  <c r="AH292" i="117"/>
  <c r="AG292" i="117"/>
  <c r="AF292" i="117"/>
  <c r="AE292" i="117"/>
  <c r="AD292" i="117"/>
  <c r="AC292" i="117"/>
  <c r="O292" i="117"/>
  <c r="K292" i="117"/>
  <c r="I292" i="117"/>
  <c r="E292" i="117"/>
  <c r="B292" i="117"/>
  <c r="BG291" i="117"/>
  <c r="BE291" i="117"/>
  <c r="BC291" i="117"/>
  <c r="BB291" i="117"/>
  <c r="BA291" i="117"/>
  <c r="AZ291" i="117"/>
  <c r="AY291" i="117"/>
  <c r="AN291" i="117"/>
  <c r="AM291" i="117"/>
  <c r="AL291" i="117"/>
  <c r="AK291" i="117"/>
  <c r="AJ291" i="117"/>
  <c r="AI291" i="117"/>
  <c r="AH291" i="117"/>
  <c r="AG291" i="117"/>
  <c r="AF291" i="117"/>
  <c r="AE291" i="117"/>
  <c r="AD291" i="117"/>
  <c r="AC291" i="117"/>
  <c r="O291" i="117"/>
  <c r="K291" i="117"/>
  <c r="I291" i="117"/>
  <c r="E291" i="117"/>
  <c r="B291" i="117"/>
  <c r="BG290" i="117"/>
  <c r="BE290" i="117"/>
  <c r="BC290" i="117"/>
  <c r="BB290" i="117"/>
  <c r="BA290" i="117"/>
  <c r="AZ290" i="117"/>
  <c r="AY290" i="117"/>
  <c r="AN290" i="117"/>
  <c r="AM290" i="117"/>
  <c r="AL290" i="117"/>
  <c r="AK290" i="117"/>
  <c r="AJ290" i="117"/>
  <c r="AI290" i="117"/>
  <c r="AH290" i="117"/>
  <c r="AG290" i="117"/>
  <c r="AF290" i="117"/>
  <c r="AE290" i="117"/>
  <c r="AD290" i="117"/>
  <c r="AC290" i="117"/>
  <c r="O290" i="117"/>
  <c r="K290" i="117"/>
  <c r="I290" i="117"/>
  <c r="E290" i="117"/>
  <c r="B290" i="117"/>
  <c r="BG287" i="117"/>
  <c r="BE287" i="117"/>
  <c r="BC287" i="117"/>
  <c r="BB287" i="117"/>
  <c r="BA287" i="117"/>
  <c r="AZ287" i="117"/>
  <c r="AY287" i="117"/>
  <c r="AN287" i="117"/>
  <c r="AM287" i="117"/>
  <c r="AL287" i="117"/>
  <c r="AK287" i="117"/>
  <c r="AJ287" i="117"/>
  <c r="AI287" i="117"/>
  <c r="AH287" i="117"/>
  <c r="AG287" i="117"/>
  <c r="AF287" i="117"/>
  <c r="AE287" i="117"/>
  <c r="AD287" i="117"/>
  <c r="AC287" i="117"/>
  <c r="O287" i="117"/>
  <c r="K287" i="117"/>
  <c r="I287" i="117"/>
  <c r="E287" i="117"/>
  <c r="B287" i="117"/>
  <c r="BF284" i="117"/>
  <c r="AR284" i="117"/>
  <c r="AQ284" i="117"/>
  <c r="AA284" i="117"/>
  <c r="V284" i="117"/>
  <c r="U284" i="117"/>
  <c r="T284" i="117"/>
  <c r="S284" i="117"/>
  <c r="R284" i="117"/>
  <c r="M284" i="117"/>
  <c r="Z284" i="117" s="1"/>
  <c r="BF280" i="117"/>
  <c r="AR280" i="117"/>
  <c r="AS280" i="117" s="1"/>
  <c r="AQ280" i="117"/>
  <c r="AA280" i="117"/>
  <c r="V280" i="117"/>
  <c r="U280" i="117"/>
  <c r="X280" i="117" s="1"/>
  <c r="T280" i="117"/>
  <c r="S280" i="117"/>
  <c r="R280" i="117"/>
  <c r="M280" i="117"/>
  <c r="Z280" i="117" s="1"/>
  <c r="BF277" i="117"/>
  <c r="AR277" i="117"/>
  <c r="AS277" i="117" s="1"/>
  <c r="AT277" i="117" s="1"/>
  <c r="AU277" i="117" s="1"/>
  <c r="AV277" i="117" s="1"/>
  <c r="AQ277" i="117"/>
  <c r="AA277" i="117"/>
  <c r="V277" i="117"/>
  <c r="U277" i="117"/>
  <c r="X277" i="117" s="1"/>
  <c r="T277" i="117"/>
  <c r="S277" i="117"/>
  <c r="R277" i="117"/>
  <c r="M277" i="117"/>
  <c r="Z277" i="117" s="1"/>
  <c r="BF276" i="117"/>
  <c r="AR276" i="117"/>
  <c r="AQ276" i="117"/>
  <c r="AA276" i="117"/>
  <c r="Z276" i="117"/>
  <c r="V276" i="117"/>
  <c r="U276" i="117"/>
  <c r="T276" i="117"/>
  <c r="S276" i="117"/>
  <c r="R276" i="117"/>
  <c r="M276" i="117"/>
  <c r="J276" i="117" s="1"/>
  <c r="BF273" i="117"/>
  <c r="AR273" i="117"/>
  <c r="AQ273" i="117"/>
  <c r="AA273" i="117"/>
  <c r="V273" i="117"/>
  <c r="U273" i="117"/>
  <c r="T273" i="117"/>
  <c r="S273" i="117"/>
  <c r="R273" i="117"/>
  <c r="M273" i="117"/>
  <c r="Z273" i="117" s="1"/>
  <c r="BF269" i="117"/>
  <c r="AR269" i="117"/>
  <c r="AS269" i="117" s="1"/>
  <c r="AQ269" i="117"/>
  <c r="AA269" i="117"/>
  <c r="V269" i="117"/>
  <c r="U269" i="117"/>
  <c r="T269" i="117"/>
  <c r="S269" i="117"/>
  <c r="R269" i="117"/>
  <c r="M269" i="117"/>
  <c r="Z269" i="117" s="1"/>
  <c r="BF266" i="117"/>
  <c r="AR266" i="117"/>
  <c r="AQ266" i="117"/>
  <c r="AA266" i="117"/>
  <c r="Z266" i="117"/>
  <c r="V266" i="117"/>
  <c r="U266" i="117"/>
  <c r="X266" i="117" s="1"/>
  <c r="T266" i="117"/>
  <c r="S266" i="117"/>
  <c r="R266" i="117"/>
  <c r="M266" i="117"/>
  <c r="J266" i="117" s="1"/>
  <c r="AP266" i="117" s="1"/>
  <c r="BF263" i="117"/>
  <c r="AR263" i="117"/>
  <c r="AQ263" i="117"/>
  <c r="AA263" i="117"/>
  <c r="V263" i="117"/>
  <c r="U263" i="117"/>
  <c r="T263" i="117"/>
  <c r="S263" i="117"/>
  <c r="R263" i="117"/>
  <c r="M263" i="117"/>
  <c r="Z263" i="117" s="1"/>
  <c r="BF258" i="117"/>
  <c r="AR258" i="117"/>
  <c r="AQ258" i="117"/>
  <c r="AA258" i="117"/>
  <c r="V258" i="117"/>
  <c r="U258" i="117"/>
  <c r="T258" i="117"/>
  <c r="S258" i="117"/>
  <c r="R258" i="117"/>
  <c r="M258" i="117"/>
  <c r="Z258" i="117" s="1"/>
  <c r="BF253" i="117"/>
  <c r="AR253" i="117"/>
  <c r="AS253" i="117" s="1"/>
  <c r="AT253" i="117" s="1"/>
  <c r="AU253" i="117" s="1"/>
  <c r="AV253" i="117" s="1"/>
  <c r="AQ253" i="117"/>
  <c r="AA253" i="117"/>
  <c r="V253" i="117"/>
  <c r="U253" i="117"/>
  <c r="T253" i="117"/>
  <c r="S253" i="117"/>
  <c r="R253" i="117"/>
  <c r="M253" i="117"/>
  <c r="Z253" i="117" s="1"/>
  <c r="BF252" i="117"/>
  <c r="AR252" i="117"/>
  <c r="AQ252" i="117"/>
  <c r="AA252" i="117"/>
  <c r="Z252" i="117"/>
  <c r="V252" i="117"/>
  <c r="U252" i="117"/>
  <c r="X252" i="117" s="1"/>
  <c r="T252" i="117"/>
  <c r="S252" i="117"/>
  <c r="R252" i="117"/>
  <c r="M252" i="117"/>
  <c r="J252" i="117" s="1"/>
  <c r="AP252" i="117" s="1"/>
  <c r="BF247" i="117"/>
  <c r="AR247" i="117"/>
  <c r="AQ247" i="117"/>
  <c r="AA247" i="117"/>
  <c r="V247" i="117"/>
  <c r="U247" i="117"/>
  <c r="T247" i="117"/>
  <c r="S247" i="117"/>
  <c r="R247" i="117"/>
  <c r="M247" i="117"/>
  <c r="Z247" i="117" s="1"/>
  <c r="BF246" i="117"/>
  <c r="AR246" i="117"/>
  <c r="AQ246" i="117"/>
  <c r="AA246" i="117"/>
  <c r="V246" i="117"/>
  <c r="U246" i="117"/>
  <c r="X246" i="117" s="1"/>
  <c r="T246" i="117"/>
  <c r="S246" i="117"/>
  <c r="R246" i="117"/>
  <c r="M246" i="117"/>
  <c r="Z246" i="117" s="1"/>
  <c r="BF244" i="117"/>
  <c r="AR244" i="117"/>
  <c r="AS244" i="117" s="1"/>
  <c r="AT244" i="117" s="1"/>
  <c r="AU244" i="117" s="1"/>
  <c r="AV244" i="117" s="1"/>
  <c r="AQ244" i="117"/>
  <c r="AA244" i="117"/>
  <c r="V244" i="117"/>
  <c r="U244" i="117"/>
  <c r="T244" i="117"/>
  <c r="S244" i="117"/>
  <c r="R244" i="117"/>
  <c r="M244" i="117"/>
  <c r="Z244" i="117" s="1"/>
  <c r="BF242" i="117"/>
  <c r="AR242" i="117"/>
  <c r="AQ242" i="117"/>
  <c r="AA242" i="117"/>
  <c r="V242" i="117"/>
  <c r="U242" i="117"/>
  <c r="X242" i="117" s="1"/>
  <c r="T242" i="117"/>
  <c r="S242" i="117"/>
  <c r="R242" i="117"/>
  <c r="M242" i="117"/>
  <c r="Z242" i="117" s="1"/>
  <c r="BF240" i="117"/>
  <c r="AR240" i="117"/>
  <c r="AS240" i="117" s="1"/>
  <c r="AQ240" i="117"/>
  <c r="AA240" i="117"/>
  <c r="V240" i="117"/>
  <c r="U240" i="117"/>
  <c r="T240" i="117"/>
  <c r="S240" i="117"/>
  <c r="R240" i="117"/>
  <c r="M240" i="117"/>
  <c r="Z240" i="117" s="1"/>
  <c r="BF237" i="117"/>
  <c r="AR237" i="117"/>
  <c r="AQ237" i="117"/>
  <c r="AA237" i="117"/>
  <c r="V237" i="117"/>
  <c r="U237" i="117"/>
  <c r="X237" i="117" s="1"/>
  <c r="T237" i="117"/>
  <c r="S237" i="117"/>
  <c r="R237" i="117"/>
  <c r="M237" i="117"/>
  <c r="Z237" i="117" s="1"/>
  <c r="BF230" i="117"/>
  <c r="AR230" i="117"/>
  <c r="AQ230" i="117"/>
  <c r="AA230" i="117"/>
  <c r="V230" i="117"/>
  <c r="U230" i="117"/>
  <c r="T230" i="117"/>
  <c r="S230" i="117"/>
  <c r="R230" i="117"/>
  <c r="M230" i="117"/>
  <c r="Z230" i="117" s="1"/>
  <c r="BF227" i="117"/>
  <c r="AR227" i="117"/>
  <c r="AQ227" i="117"/>
  <c r="AA227" i="117"/>
  <c r="V227" i="117"/>
  <c r="U227" i="117"/>
  <c r="X227" i="117" s="1"/>
  <c r="T227" i="117"/>
  <c r="S227" i="117"/>
  <c r="R227" i="117"/>
  <c r="M227" i="117"/>
  <c r="Z227" i="117" s="1"/>
  <c r="BF224" i="117"/>
  <c r="AR224" i="117"/>
  <c r="AS224" i="117" s="1"/>
  <c r="AQ224" i="117"/>
  <c r="AA224" i="117"/>
  <c r="V224" i="117"/>
  <c r="U224" i="117"/>
  <c r="T224" i="117"/>
  <c r="S224" i="117"/>
  <c r="R224" i="117"/>
  <c r="M224" i="117"/>
  <c r="Z224" i="117" s="1"/>
  <c r="BF215" i="117"/>
  <c r="AR215" i="117"/>
  <c r="AQ215" i="117"/>
  <c r="AA215" i="117"/>
  <c r="Z215" i="117"/>
  <c r="V215" i="117"/>
  <c r="U215" i="117"/>
  <c r="X215" i="117" s="1"/>
  <c r="T215" i="117"/>
  <c r="S215" i="117"/>
  <c r="R215" i="117"/>
  <c r="M215" i="117"/>
  <c r="J215" i="117" s="1"/>
  <c r="BF208" i="117"/>
  <c r="AR208" i="117"/>
  <c r="AQ208" i="117"/>
  <c r="AA208" i="117"/>
  <c r="V208" i="117"/>
  <c r="U208" i="117"/>
  <c r="T208" i="117"/>
  <c r="S208" i="117"/>
  <c r="R208" i="117"/>
  <c r="M208" i="117"/>
  <c r="Z208" i="117" s="1"/>
  <c r="BF203" i="117"/>
  <c r="AR203" i="117"/>
  <c r="AQ203" i="117"/>
  <c r="AA203" i="117"/>
  <c r="V203" i="117"/>
  <c r="U203" i="117"/>
  <c r="X203" i="117" s="1"/>
  <c r="T203" i="117"/>
  <c r="S203" i="117"/>
  <c r="R203" i="117"/>
  <c r="M203" i="117"/>
  <c r="Z203" i="117" s="1"/>
  <c r="BF198" i="117"/>
  <c r="AR198" i="117"/>
  <c r="AS198" i="117" s="1"/>
  <c r="AQ198" i="117"/>
  <c r="AA198" i="117"/>
  <c r="V198" i="117"/>
  <c r="U198" i="117"/>
  <c r="T198" i="117"/>
  <c r="S198" i="117"/>
  <c r="S290" i="117" s="1"/>
  <c r="R198" i="117"/>
  <c r="M198" i="117"/>
  <c r="Z198" i="117" s="1"/>
  <c r="BF189" i="117"/>
  <c r="AR189" i="117"/>
  <c r="AQ189" i="117"/>
  <c r="AA189" i="117"/>
  <c r="V189" i="117"/>
  <c r="U189" i="117"/>
  <c r="X189" i="117" s="1"/>
  <c r="T189" i="117"/>
  <c r="S189" i="117"/>
  <c r="R189" i="117"/>
  <c r="M189" i="117"/>
  <c r="Z189" i="117" s="1"/>
  <c r="BF187" i="117"/>
  <c r="AR187" i="117"/>
  <c r="AQ187" i="117"/>
  <c r="AA187" i="117"/>
  <c r="Z187" i="117"/>
  <c r="V187" i="117"/>
  <c r="U187" i="117"/>
  <c r="T187" i="117"/>
  <c r="S187" i="117"/>
  <c r="R187" i="117"/>
  <c r="M187" i="117"/>
  <c r="J187" i="117" s="1"/>
  <c r="BF176" i="117"/>
  <c r="AR176" i="117"/>
  <c r="AQ176" i="117"/>
  <c r="AA176" i="117"/>
  <c r="V176" i="117"/>
  <c r="U176" i="117"/>
  <c r="X176" i="117" s="1"/>
  <c r="T176" i="117"/>
  <c r="S176" i="117"/>
  <c r="R176" i="117"/>
  <c r="M176" i="117"/>
  <c r="Z176" i="117" s="1"/>
  <c r="BF175" i="117"/>
  <c r="AR175" i="117"/>
  <c r="AS175" i="117" s="1"/>
  <c r="AQ175" i="117"/>
  <c r="AA175" i="117"/>
  <c r="Z175" i="117"/>
  <c r="V175" i="117"/>
  <c r="U175" i="117"/>
  <c r="T175" i="117"/>
  <c r="S175" i="117"/>
  <c r="R175" i="117"/>
  <c r="M175" i="117"/>
  <c r="J175" i="117" s="1"/>
  <c r="BF174" i="117"/>
  <c r="AR174" i="117"/>
  <c r="AQ174" i="117"/>
  <c r="AA174" i="117"/>
  <c r="V174" i="117"/>
  <c r="U174" i="117"/>
  <c r="X174" i="117" s="1"/>
  <c r="T174" i="117"/>
  <c r="S174" i="117"/>
  <c r="R174" i="117"/>
  <c r="M174" i="117"/>
  <c r="Z174" i="117" s="1"/>
  <c r="BF173" i="117"/>
  <c r="AR173" i="117"/>
  <c r="AQ173" i="117"/>
  <c r="AA173" i="117"/>
  <c r="V173" i="117"/>
  <c r="U173" i="117"/>
  <c r="T173" i="117"/>
  <c r="S173" i="117"/>
  <c r="R173" i="117"/>
  <c r="M173" i="117"/>
  <c r="Z173" i="117" s="1"/>
  <c r="BF164" i="117"/>
  <c r="AR164" i="117"/>
  <c r="AQ164" i="117"/>
  <c r="AA164" i="117"/>
  <c r="V164" i="117"/>
  <c r="U164" i="117"/>
  <c r="X164" i="117" s="1"/>
  <c r="T164" i="117"/>
  <c r="S164" i="117"/>
  <c r="R164" i="117"/>
  <c r="M164" i="117"/>
  <c r="Z164" i="117" s="1"/>
  <c r="BF163" i="117"/>
  <c r="AR163" i="117"/>
  <c r="AS163" i="117" s="1"/>
  <c r="AQ163" i="117"/>
  <c r="AA163" i="117"/>
  <c r="V163" i="117"/>
  <c r="U163" i="117"/>
  <c r="T163" i="117"/>
  <c r="S163" i="117"/>
  <c r="R163" i="117"/>
  <c r="M163" i="117"/>
  <c r="Z163" i="117" s="1"/>
  <c r="BF156" i="117"/>
  <c r="AR156" i="117"/>
  <c r="AQ156" i="117"/>
  <c r="AA156" i="117"/>
  <c r="V156" i="117"/>
  <c r="U156" i="117"/>
  <c r="X156" i="117" s="1"/>
  <c r="T156" i="117"/>
  <c r="S156" i="117"/>
  <c r="R156" i="117"/>
  <c r="M156" i="117"/>
  <c r="Z156" i="117" s="1"/>
  <c r="BF155" i="117"/>
  <c r="AR155" i="117"/>
  <c r="AQ155" i="117"/>
  <c r="AA155" i="117"/>
  <c r="V155" i="117"/>
  <c r="U155" i="117"/>
  <c r="T155" i="117"/>
  <c r="S155" i="117"/>
  <c r="R155" i="117"/>
  <c r="M155" i="117"/>
  <c r="Z155" i="117" s="1"/>
  <c r="BF153" i="117"/>
  <c r="AR153" i="117"/>
  <c r="AQ153" i="117"/>
  <c r="AA153" i="117"/>
  <c r="V153" i="117"/>
  <c r="U153" i="117"/>
  <c r="X153" i="117" s="1"/>
  <c r="T153" i="117"/>
  <c r="S153" i="117"/>
  <c r="R153" i="117"/>
  <c r="M153" i="117"/>
  <c r="Z153" i="117" s="1"/>
  <c r="BF148" i="117"/>
  <c r="AR148" i="117"/>
  <c r="AS148" i="117" s="1"/>
  <c r="AQ148" i="117"/>
  <c r="AA148" i="117"/>
  <c r="V148" i="117"/>
  <c r="U148" i="117"/>
  <c r="T148" i="117"/>
  <c r="S148" i="117"/>
  <c r="R148" i="117"/>
  <c r="M148" i="117"/>
  <c r="Z148" i="117" s="1"/>
  <c r="BF141" i="117"/>
  <c r="AR141" i="117"/>
  <c r="AQ141" i="117"/>
  <c r="AA141" i="117"/>
  <c r="V141" i="117"/>
  <c r="U141" i="117"/>
  <c r="X141" i="117" s="1"/>
  <c r="T141" i="117"/>
  <c r="S141" i="117"/>
  <c r="R141" i="117"/>
  <c r="M141" i="117"/>
  <c r="Z141" i="117" s="1"/>
  <c r="BF140" i="117"/>
  <c r="AR140" i="117"/>
  <c r="AQ140" i="117"/>
  <c r="AA140" i="117"/>
  <c r="V140" i="117"/>
  <c r="U140" i="117"/>
  <c r="T140" i="117"/>
  <c r="S140" i="117"/>
  <c r="R140" i="117"/>
  <c r="M140" i="117"/>
  <c r="Z140" i="117" s="1"/>
  <c r="BF139" i="117"/>
  <c r="AR139" i="117"/>
  <c r="AQ139" i="117"/>
  <c r="AA139" i="117"/>
  <c r="V139" i="117"/>
  <c r="U139" i="117"/>
  <c r="X139" i="117" s="1"/>
  <c r="T139" i="117"/>
  <c r="S139" i="117"/>
  <c r="R139" i="117"/>
  <c r="M139" i="117"/>
  <c r="Z139" i="117" s="1"/>
  <c r="BF138" i="117"/>
  <c r="AR138" i="117"/>
  <c r="AS138" i="117" s="1"/>
  <c r="AQ138" i="117"/>
  <c r="AA138" i="117"/>
  <c r="V138" i="117"/>
  <c r="U138" i="117"/>
  <c r="T138" i="117"/>
  <c r="S138" i="117"/>
  <c r="R138" i="117"/>
  <c r="M138" i="117"/>
  <c r="Z138" i="117" s="1"/>
  <c r="BF137" i="117"/>
  <c r="AR137" i="117"/>
  <c r="AQ137" i="117"/>
  <c r="AA137" i="117"/>
  <c r="V137" i="117"/>
  <c r="U137" i="117"/>
  <c r="X137" i="117" s="1"/>
  <c r="T137" i="117"/>
  <c r="S137" i="117"/>
  <c r="R137" i="117"/>
  <c r="M137" i="117"/>
  <c r="Z137" i="117" s="1"/>
  <c r="BF135" i="117"/>
  <c r="AR135" i="117"/>
  <c r="AQ135" i="117"/>
  <c r="AA135" i="117"/>
  <c r="V135" i="117"/>
  <c r="U135" i="117"/>
  <c r="T135" i="117"/>
  <c r="S135" i="117"/>
  <c r="R135" i="117"/>
  <c r="M135" i="117"/>
  <c r="Z135" i="117" s="1"/>
  <c r="BF134" i="117"/>
  <c r="AR134" i="117"/>
  <c r="AQ134" i="117"/>
  <c r="AA134" i="117"/>
  <c r="V134" i="117"/>
  <c r="U134" i="117"/>
  <c r="T134" i="117"/>
  <c r="S134" i="117"/>
  <c r="R134" i="117"/>
  <c r="M134" i="117"/>
  <c r="Z134" i="117" s="1"/>
  <c r="BF132" i="117"/>
  <c r="AR132" i="117"/>
  <c r="AS132" i="117" s="1"/>
  <c r="AQ132" i="117"/>
  <c r="AA132" i="117"/>
  <c r="V132" i="117"/>
  <c r="U132" i="117"/>
  <c r="X132" i="117" s="1"/>
  <c r="T132" i="117"/>
  <c r="S132" i="117"/>
  <c r="R132" i="117"/>
  <c r="M132" i="117"/>
  <c r="Z132" i="117" s="1"/>
  <c r="BF129" i="117"/>
  <c r="AR129" i="117"/>
  <c r="AQ129" i="117"/>
  <c r="AA129" i="117"/>
  <c r="V129" i="117"/>
  <c r="U129" i="117"/>
  <c r="X129" i="117" s="1"/>
  <c r="T129" i="117"/>
  <c r="S129" i="117"/>
  <c r="R129" i="117"/>
  <c r="M129" i="117"/>
  <c r="Z129" i="117" s="1"/>
  <c r="BF126" i="117"/>
  <c r="AR126" i="117"/>
  <c r="AQ126" i="117"/>
  <c r="AA126" i="117"/>
  <c r="V126" i="117"/>
  <c r="U126" i="117"/>
  <c r="T126" i="117"/>
  <c r="S126" i="117"/>
  <c r="R126" i="117"/>
  <c r="M126" i="117"/>
  <c r="Z126" i="117" s="1"/>
  <c r="BF125" i="117"/>
  <c r="AR125" i="117"/>
  <c r="AQ125" i="117"/>
  <c r="AA125" i="117"/>
  <c r="V125" i="117"/>
  <c r="U125" i="117"/>
  <c r="T125" i="117"/>
  <c r="S125" i="117"/>
  <c r="R125" i="117"/>
  <c r="M125" i="117"/>
  <c r="Z125" i="117" s="1"/>
  <c r="BF123" i="117"/>
  <c r="AR123" i="117"/>
  <c r="AS123" i="117" s="1"/>
  <c r="AQ123" i="117"/>
  <c r="AA123" i="117"/>
  <c r="V123" i="117"/>
  <c r="U123" i="117"/>
  <c r="T123" i="117"/>
  <c r="S123" i="117"/>
  <c r="R123" i="117"/>
  <c r="M123" i="117"/>
  <c r="Z123" i="117" s="1"/>
  <c r="BF120" i="117"/>
  <c r="AR120" i="117"/>
  <c r="AQ120" i="117"/>
  <c r="AA120" i="117"/>
  <c r="V120" i="117"/>
  <c r="U120" i="117"/>
  <c r="X120" i="117" s="1"/>
  <c r="T120" i="117"/>
  <c r="S120" i="117"/>
  <c r="R120" i="117"/>
  <c r="M120" i="117"/>
  <c r="Z120" i="117" s="1"/>
  <c r="BF115" i="117"/>
  <c r="AR115" i="117"/>
  <c r="AQ115" i="117"/>
  <c r="AA115" i="117"/>
  <c r="V115" i="117"/>
  <c r="U115" i="117"/>
  <c r="T115" i="117"/>
  <c r="S115" i="117"/>
  <c r="R115" i="117"/>
  <c r="M115" i="117"/>
  <c r="Z115" i="117" s="1"/>
  <c r="BF114" i="117"/>
  <c r="AR114" i="117"/>
  <c r="AQ114" i="117"/>
  <c r="AA114" i="117"/>
  <c r="V114" i="117"/>
  <c r="U114" i="117"/>
  <c r="T114" i="117"/>
  <c r="S114" i="117"/>
  <c r="R114" i="117"/>
  <c r="M114" i="117"/>
  <c r="Z114" i="117" s="1"/>
  <c r="BF111" i="117"/>
  <c r="AR111" i="117"/>
  <c r="AS111" i="117" s="1"/>
  <c r="AQ111" i="117"/>
  <c r="AA111" i="117"/>
  <c r="V111" i="117"/>
  <c r="U111" i="117"/>
  <c r="W111" i="117" s="1"/>
  <c r="T111" i="117"/>
  <c r="S111" i="117"/>
  <c r="R111" i="117"/>
  <c r="M111" i="117"/>
  <c r="Z111" i="117" s="1"/>
  <c r="BF110" i="117"/>
  <c r="AR110" i="117"/>
  <c r="AQ110" i="117"/>
  <c r="AA110" i="117"/>
  <c r="V110" i="117"/>
  <c r="U110" i="117"/>
  <c r="X110" i="117" s="1"/>
  <c r="T110" i="117"/>
  <c r="S110" i="117"/>
  <c r="R110" i="117"/>
  <c r="M110" i="117"/>
  <c r="Z110" i="117" s="1"/>
  <c r="BF108" i="117"/>
  <c r="AR108" i="117"/>
  <c r="AQ108" i="117"/>
  <c r="AA108" i="117"/>
  <c r="V108" i="117"/>
  <c r="U108" i="117"/>
  <c r="T108" i="117"/>
  <c r="S108" i="117"/>
  <c r="R108" i="117"/>
  <c r="M108" i="117"/>
  <c r="Z108" i="117" s="1"/>
  <c r="BF105" i="117"/>
  <c r="AR105" i="117"/>
  <c r="AQ105" i="117"/>
  <c r="AA105" i="117"/>
  <c r="V105" i="117"/>
  <c r="U105" i="117"/>
  <c r="T105" i="117"/>
  <c r="S105" i="117"/>
  <c r="R105" i="117"/>
  <c r="M105" i="117"/>
  <c r="Z105" i="117" s="1"/>
  <c r="BF104" i="117"/>
  <c r="AR104" i="117"/>
  <c r="AS104" i="117" s="1"/>
  <c r="AQ104" i="117"/>
  <c r="AA104" i="117"/>
  <c r="V104" i="117"/>
  <c r="U104" i="117"/>
  <c r="X104" i="117" s="1"/>
  <c r="T104" i="117"/>
  <c r="S104" i="117"/>
  <c r="R104" i="117"/>
  <c r="M104" i="117"/>
  <c r="Z104" i="117" s="1"/>
  <c r="BF101" i="117"/>
  <c r="AR101" i="117"/>
  <c r="AQ101" i="117"/>
  <c r="AA101" i="117"/>
  <c r="V101" i="117"/>
  <c r="U101" i="117"/>
  <c r="X101" i="117" s="1"/>
  <c r="T101" i="117"/>
  <c r="S101" i="117"/>
  <c r="R101" i="117"/>
  <c r="M101" i="117"/>
  <c r="Z101" i="117" s="1"/>
  <c r="BF100" i="117"/>
  <c r="AR100" i="117"/>
  <c r="AQ100" i="117"/>
  <c r="AA100" i="117"/>
  <c r="V100" i="117"/>
  <c r="U100" i="117"/>
  <c r="T100" i="117"/>
  <c r="S100" i="117"/>
  <c r="R100" i="117"/>
  <c r="M100" i="117"/>
  <c r="Z100" i="117" s="1"/>
  <c r="BF96" i="117"/>
  <c r="AR96" i="117"/>
  <c r="AQ96" i="117"/>
  <c r="AA96" i="117"/>
  <c r="V96" i="117"/>
  <c r="U96" i="117"/>
  <c r="T96" i="117"/>
  <c r="S96" i="117"/>
  <c r="R96" i="117"/>
  <c r="M96" i="117"/>
  <c r="Z96" i="117" s="1"/>
  <c r="BF88" i="117"/>
  <c r="AR88" i="117"/>
  <c r="AS88" i="117" s="1"/>
  <c r="AQ88" i="117"/>
  <c r="AA88" i="117"/>
  <c r="V88" i="117"/>
  <c r="U88" i="117"/>
  <c r="T88" i="117"/>
  <c r="S88" i="117"/>
  <c r="R88" i="117"/>
  <c r="M88" i="117"/>
  <c r="Z88" i="117" s="1"/>
  <c r="BF87" i="117"/>
  <c r="AR87" i="117"/>
  <c r="AQ87" i="117"/>
  <c r="AA87" i="117"/>
  <c r="V87" i="117"/>
  <c r="U87" i="117"/>
  <c r="X87" i="117" s="1"/>
  <c r="T87" i="117"/>
  <c r="S87" i="117"/>
  <c r="R87" i="117"/>
  <c r="M87" i="117"/>
  <c r="Z87" i="117" s="1"/>
  <c r="BF78" i="117"/>
  <c r="AR78" i="117"/>
  <c r="AR299" i="117" s="1"/>
  <c r="AQ78" i="117"/>
  <c r="AA78" i="117"/>
  <c r="V78" i="117"/>
  <c r="U78" i="117"/>
  <c r="T78" i="117"/>
  <c r="S78" i="117"/>
  <c r="R78" i="117"/>
  <c r="M78" i="117"/>
  <c r="Z78" i="117" s="1"/>
  <c r="BF75" i="117"/>
  <c r="AR75" i="117"/>
  <c r="AQ75" i="117"/>
  <c r="AA75" i="117"/>
  <c r="V75" i="117"/>
  <c r="U75" i="117"/>
  <c r="T75" i="117"/>
  <c r="S75" i="117"/>
  <c r="R75" i="117"/>
  <c r="M75" i="117"/>
  <c r="Z75" i="117" s="1"/>
  <c r="BF73" i="117"/>
  <c r="AR73" i="117"/>
  <c r="AS73" i="117" s="1"/>
  <c r="AQ73" i="117"/>
  <c r="AA73" i="117"/>
  <c r="V73" i="117"/>
  <c r="U73" i="117"/>
  <c r="T73" i="117"/>
  <c r="S73" i="117"/>
  <c r="R73" i="117"/>
  <c r="M73" i="117"/>
  <c r="Z73" i="117" s="1"/>
  <c r="BF72" i="117"/>
  <c r="AR72" i="117"/>
  <c r="AQ72" i="117"/>
  <c r="AA72" i="117"/>
  <c r="V72" i="117"/>
  <c r="U72" i="117"/>
  <c r="X72" i="117" s="1"/>
  <c r="T72" i="117"/>
  <c r="S72" i="117"/>
  <c r="R72" i="117"/>
  <c r="M72" i="117"/>
  <c r="Z72" i="117" s="1"/>
  <c r="BF69" i="117"/>
  <c r="AR69" i="117"/>
  <c r="AQ69" i="117"/>
  <c r="AA69" i="117"/>
  <c r="V69" i="117"/>
  <c r="U69" i="117"/>
  <c r="T69" i="117"/>
  <c r="S69" i="117"/>
  <c r="R69" i="117"/>
  <c r="M69" i="117"/>
  <c r="J69" i="117" s="1"/>
  <c r="BF68" i="117"/>
  <c r="AR68" i="117"/>
  <c r="AQ68" i="117"/>
  <c r="AA68" i="117"/>
  <c r="V68" i="117"/>
  <c r="U68" i="117"/>
  <c r="X68" i="117" s="1"/>
  <c r="T68" i="117"/>
  <c r="S68" i="117"/>
  <c r="R68" i="117"/>
  <c r="M68" i="117"/>
  <c r="Z68" i="117" s="1"/>
  <c r="BF64" i="117"/>
  <c r="AR64" i="117"/>
  <c r="AS64" i="117" s="1"/>
  <c r="AT64" i="117" s="1"/>
  <c r="AU64" i="117" s="1"/>
  <c r="AV64" i="117" s="1"/>
  <c r="AQ64" i="117"/>
  <c r="AA64" i="117"/>
  <c r="V64" i="117"/>
  <c r="U64" i="117"/>
  <c r="X64" i="117" s="1"/>
  <c r="T64" i="117"/>
  <c r="S64" i="117"/>
  <c r="R64" i="117"/>
  <c r="M64" i="117"/>
  <c r="Z64" i="117" s="1"/>
  <c r="BF59" i="117"/>
  <c r="AR59" i="117"/>
  <c r="AS59" i="117" s="1"/>
  <c r="AT59" i="117" s="1"/>
  <c r="AU59" i="117" s="1"/>
  <c r="AV59" i="117" s="1"/>
  <c r="AQ59" i="117"/>
  <c r="AA59" i="117"/>
  <c r="V59" i="117"/>
  <c r="U59" i="117"/>
  <c r="X59" i="117" s="1"/>
  <c r="T59" i="117"/>
  <c r="S59" i="117"/>
  <c r="R59" i="117"/>
  <c r="M59" i="117"/>
  <c r="Z59" i="117" s="1"/>
  <c r="BF57" i="117"/>
  <c r="AR57" i="117"/>
  <c r="AS57" i="117" s="1"/>
  <c r="AT57" i="117" s="1"/>
  <c r="AU57" i="117" s="1"/>
  <c r="AV57" i="117" s="1"/>
  <c r="AQ57" i="117"/>
  <c r="AA57" i="117"/>
  <c r="V57" i="117"/>
  <c r="U57" i="117"/>
  <c r="T57" i="117"/>
  <c r="S57" i="117"/>
  <c r="R57" i="117"/>
  <c r="M57" i="117"/>
  <c r="J57" i="117" s="1"/>
  <c r="BF47" i="117"/>
  <c r="AR47" i="117"/>
  <c r="AQ47" i="117"/>
  <c r="AA47" i="117"/>
  <c r="V47" i="117"/>
  <c r="U47" i="117"/>
  <c r="X47" i="117" s="1"/>
  <c r="T47" i="117"/>
  <c r="S47" i="117"/>
  <c r="R47" i="117"/>
  <c r="M47" i="117"/>
  <c r="J47" i="117" s="1"/>
  <c r="BF43" i="117"/>
  <c r="AR43" i="117"/>
  <c r="AS43" i="117" s="1"/>
  <c r="AT43" i="117" s="1"/>
  <c r="AQ43" i="117"/>
  <c r="AA43" i="117"/>
  <c r="V43" i="117"/>
  <c r="U43" i="117"/>
  <c r="X43" i="117" s="1"/>
  <c r="T43" i="117"/>
  <c r="S43" i="117"/>
  <c r="R43" i="117"/>
  <c r="M43" i="117"/>
  <c r="Z43" i="117" s="1"/>
  <c r="BF35" i="117"/>
  <c r="AR35" i="117"/>
  <c r="AS35" i="117" s="1"/>
  <c r="AT35" i="117" s="1"/>
  <c r="AU35" i="117" s="1"/>
  <c r="AV35" i="117" s="1"/>
  <c r="AQ35" i="117"/>
  <c r="AA35" i="117"/>
  <c r="V35" i="117"/>
  <c r="U35" i="117"/>
  <c r="X35" i="117" s="1"/>
  <c r="T35" i="117"/>
  <c r="S35" i="117"/>
  <c r="S298" i="117" s="1"/>
  <c r="R35" i="117"/>
  <c r="M35" i="117"/>
  <c r="Z35" i="117" s="1"/>
  <c r="BF33" i="117"/>
  <c r="AR33" i="117"/>
  <c r="AS33" i="117" s="1"/>
  <c r="AT33" i="117" s="1"/>
  <c r="AU33" i="117" s="1"/>
  <c r="AV33" i="117" s="1"/>
  <c r="AQ33" i="117"/>
  <c r="AA33" i="117"/>
  <c r="V33" i="117"/>
  <c r="U33" i="117"/>
  <c r="T33" i="117"/>
  <c r="S33" i="117"/>
  <c r="R33" i="117"/>
  <c r="M33" i="117"/>
  <c r="J33" i="117" s="1"/>
  <c r="BF28" i="117"/>
  <c r="AR28" i="117"/>
  <c r="AQ28" i="117"/>
  <c r="AA28" i="117"/>
  <c r="V28" i="117"/>
  <c r="U28" i="117"/>
  <c r="X28" i="117" s="1"/>
  <c r="T28" i="117"/>
  <c r="S28" i="117"/>
  <c r="R28" i="117"/>
  <c r="M28" i="117"/>
  <c r="Z28" i="117" s="1"/>
  <c r="BF27" i="117"/>
  <c r="AR27" i="117"/>
  <c r="AS27" i="117" s="1"/>
  <c r="AT27" i="117" s="1"/>
  <c r="AQ27" i="117"/>
  <c r="AA27" i="117"/>
  <c r="Z27" i="117"/>
  <c r="V27" i="117"/>
  <c r="U27" i="117"/>
  <c r="X27" i="117" s="1"/>
  <c r="T27" i="117"/>
  <c r="S27" i="117"/>
  <c r="R27" i="117"/>
  <c r="M27" i="117"/>
  <c r="J27" i="117" s="1"/>
  <c r="AP27" i="117" s="1"/>
  <c r="BF26" i="117"/>
  <c r="AR26" i="117"/>
  <c r="AS26" i="117" s="1"/>
  <c r="AT26" i="117" s="1"/>
  <c r="AU26" i="117" s="1"/>
  <c r="AV26" i="117" s="1"/>
  <c r="AQ26" i="117"/>
  <c r="AA26" i="117"/>
  <c r="V26" i="117"/>
  <c r="U26" i="117"/>
  <c r="T26" i="117"/>
  <c r="S26" i="117"/>
  <c r="R26" i="117"/>
  <c r="M26" i="117"/>
  <c r="Z26" i="117" s="1"/>
  <c r="BF25" i="117"/>
  <c r="AR25" i="117"/>
  <c r="AS25" i="117" s="1"/>
  <c r="AT25" i="117" s="1"/>
  <c r="AU25" i="117" s="1"/>
  <c r="AV25" i="117" s="1"/>
  <c r="AQ25" i="117"/>
  <c r="AA25" i="117"/>
  <c r="V25" i="117"/>
  <c r="U25" i="117"/>
  <c r="T25" i="117"/>
  <c r="S25" i="117"/>
  <c r="R25" i="117"/>
  <c r="M25" i="117"/>
  <c r="J25" i="117" s="1"/>
  <c r="BF23" i="117"/>
  <c r="AR23" i="117"/>
  <c r="AQ23" i="117"/>
  <c r="AA23" i="117"/>
  <c r="V23" i="117"/>
  <c r="U23" i="117"/>
  <c r="X23" i="117" s="1"/>
  <c r="T23" i="117"/>
  <c r="S23" i="117"/>
  <c r="R23" i="117"/>
  <c r="M23" i="117"/>
  <c r="J23" i="117" s="1"/>
  <c r="BF21" i="117"/>
  <c r="AR21" i="117"/>
  <c r="AS21" i="117" s="1"/>
  <c r="AT21" i="117" s="1"/>
  <c r="AQ21" i="117"/>
  <c r="AA21" i="117"/>
  <c r="V21" i="117"/>
  <c r="U21" i="117"/>
  <c r="X21" i="117" s="1"/>
  <c r="T21" i="117"/>
  <c r="S21" i="117"/>
  <c r="R21" i="117"/>
  <c r="M21" i="117"/>
  <c r="Z21" i="117" s="1"/>
  <c r="BF20" i="117"/>
  <c r="AR20" i="117"/>
  <c r="AS20" i="117" s="1"/>
  <c r="AT20" i="117" s="1"/>
  <c r="AU20" i="117" s="1"/>
  <c r="AV20" i="117" s="1"/>
  <c r="AQ20" i="117"/>
  <c r="AA20" i="117"/>
  <c r="V20" i="117"/>
  <c r="U20" i="117"/>
  <c r="X20" i="117" s="1"/>
  <c r="T20" i="117"/>
  <c r="S20" i="117"/>
  <c r="R20" i="117"/>
  <c r="M20" i="117"/>
  <c r="Z20" i="117" s="1"/>
  <c r="BF19" i="117"/>
  <c r="AR19" i="117"/>
  <c r="AS19" i="117" s="1"/>
  <c r="AT19" i="117" s="1"/>
  <c r="AU19" i="117" s="1"/>
  <c r="AV19" i="117" s="1"/>
  <c r="AQ19" i="117"/>
  <c r="AA19" i="117"/>
  <c r="V19" i="117"/>
  <c r="U19" i="117"/>
  <c r="T19" i="117"/>
  <c r="S19" i="117"/>
  <c r="R19" i="117"/>
  <c r="M19" i="117"/>
  <c r="J19" i="117" s="1"/>
  <c r="BF18" i="117"/>
  <c r="AR18" i="117"/>
  <c r="AQ18" i="117"/>
  <c r="AA18" i="117"/>
  <c r="V18" i="117"/>
  <c r="U18" i="117"/>
  <c r="X18" i="117" s="1"/>
  <c r="T18" i="117"/>
  <c r="S18" i="117"/>
  <c r="R18" i="117"/>
  <c r="M18" i="117"/>
  <c r="Z18" i="117" s="1"/>
  <c r="BF16" i="117"/>
  <c r="AR16" i="117"/>
  <c r="AS16" i="117" s="1"/>
  <c r="AT16" i="117" s="1"/>
  <c r="AQ16" i="117"/>
  <c r="AA16" i="117"/>
  <c r="V16" i="117"/>
  <c r="U16" i="117"/>
  <c r="T16" i="117"/>
  <c r="S16" i="117"/>
  <c r="R16" i="117"/>
  <c r="M16" i="117"/>
  <c r="Z16" i="117" s="1"/>
  <c r="BF7" i="117"/>
  <c r="AR7" i="117"/>
  <c r="AS7" i="117" s="1"/>
  <c r="AT7" i="117" s="1"/>
  <c r="AU7" i="117" s="1"/>
  <c r="AV7" i="117" s="1"/>
  <c r="AQ7" i="117"/>
  <c r="AA7" i="117"/>
  <c r="V7" i="117"/>
  <c r="U7" i="117"/>
  <c r="X7" i="117" s="1"/>
  <c r="T7" i="117"/>
  <c r="S7" i="117"/>
  <c r="R7" i="117"/>
  <c r="M7" i="117"/>
  <c r="Z7" i="117" s="1"/>
  <c r="BF271" i="117"/>
  <c r="AR271" i="117"/>
  <c r="AS271" i="117" s="1"/>
  <c r="AT271" i="117" s="1"/>
  <c r="AU271" i="117" s="1"/>
  <c r="AV271" i="117" s="1"/>
  <c r="AQ271" i="117"/>
  <c r="AA271" i="117"/>
  <c r="V271" i="117"/>
  <c r="U271" i="117"/>
  <c r="T271" i="117"/>
  <c r="S271" i="117"/>
  <c r="R271" i="117"/>
  <c r="M271" i="117"/>
  <c r="J271" i="117" s="1"/>
  <c r="BF270" i="117"/>
  <c r="AR270" i="117"/>
  <c r="AS270" i="117" s="1"/>
  <c r="AT270" i="117" s="1"/>
  <c r="AU270" i="117" s="1"/>
  <c r="AV270" i="117" s="1"/>
  <c r="AQ270" i="117"/>
  <c r="AA270" i="117"/>
  <c r="V270" i="117"/>
  <c r="U270" i="117"/>
  <c r="T270" i="117"/>
  <c r="S270" i="117"/>
  <c r="R270" i="117"/>
  <c r="M270" i="117"/>
  <c r="Z270" i="117" s="1"/>
  <c r="BF262" i="117"/>
  <c r="AR262" i="117"/>
  <c r="AQ262" i="117"/>
  <c r="AA262" i="117"/>
  <c r="V262" i="117"/>
  <c r="U262" i="117"/>
  <c r="T262" i="117"/>
  <c r="S262" i="117"/>
  <c r="R262" i="117"/>
  <c r="M262" i="117"/>
  <c r="Z262" i="117" s="1"/>
  <c r="BF260" i="117"/>
  <c r="AR260" i="117"/>
  <c r="AS260" i="117" s="1"/>
  <c r="AT260" i="117" s="1"/>
  <c r="AU260" i="117" s="1"/>
  <c r="AV260" i="117" s="1"/>
  <c r="AQ260" i="117"/>
  <c r="AA260" i="117"/>
  <c r="V260" i="117"/>
  <c r="U260" i="117"/>
  <c r="T260" i="117"/>
  <c r="S260" i="117"/>
  <c r="R260" i="117"/>
  <c r="M260" i="117"/>
  <c r="J260" i="117" s="1"/>
  <c r="BF259" i="117"/>
  <c r="AR259" i="117"/>
  <c r="AQ259" i="117"/>
  <c r="AA259" i="117"/>
  <c r="V259" i="117"/>
  <c r="U259" i="117"/>
  <c r="T259" i="117"/>
  <c r="S259" i="117"/>
  <c r="R259" i="117"/>
  <c r="M259" i="117"/>
  <c r="Z259" i="117" s="1"/>
  <c r="BF256" i="117"/>
  <c r="AR256" i="117"/>
  <c r="AS256" i="117" s="1"/>
  <c r="AT256" i="117" s="1"/>
  <c r="AU256" i="117" s="1"/>
  <c r="AV256" i="117" s="1"/>
  <c r="AQ256" i="117"/>
  <c r="AA256" i="117"/>
  <c r="V256" i="117"/>
  <c r="U256" i="117"/>
  <c r="T256" i="117"/>
  <c r="S256" i="117"/>
  <c r="R256" i="117"/>
  <c r="M256" i="117"/>
  <c r="Z256" i="117" s="1"/>
  <c r="BF255" i="117"/>
  <c r="AR255" i="117"/>
  <c r="AQ255" i="117"/>
  <c r="AA255" i="117"/>
  <c r="V255" i="117"/>
  <c r="U255" i="117"/>
  <c r="T255" i="117"/>
  <c r="S255" i="117"/>
  <c r="R255" i="117"/>
  <c r="M255" i="117"/>
  <c r="Z255" i="117" s="1"/>
  <c r="BF249" i="117"/>
  <c r="AR249" i="117"/>
  <c r="AS249" i="117" s="1"/>
  <c r="AT249" i="117" s="1"/>
  <c r="AU249" i="117" s="1"/>
  <c r="AV249" i="117" s="1"/>
  <c r="AQ249" i="117"/>
  <c r="AA249" i="117"/>
  <c r="V249" i="117"/>
  <c r="U249" i="117"/>
  <c r="T249" i="117"/>
  <c r="S249" i="117"/>
  <c r="R249" i="117"/>
  <c r="M249" i="117"/>
  <c r="J249" i="117" s="1"/>
  <c r="BF235" i="117"/>
  <c r="AR235" i="117"/>
  <c r="AQ235" i="117"/>
  <c r="AA235" i="117"/>
  <c r="V235" i="117"/>
  <c r="U235" i="117"/>
  <c r="X235" i="117" s="1"/>
  <c r="T235" i="117"/>
  <c r="S235" i="117"/>
  <c r="R235" i="117"/>
  <c r="M235" i="117"/>
  <c r="Z235" i="117" s="1"/>
  <c r="BF234" i="117"/>
  <c r="AR234" i="117"/>
  <c r="AS234" i="117" s="1"/>
  <c r="AT234" i="117" s="1"/>
  <c r="AU234" i="117" s="1"/>
  <c r="AV234" i="117" s="1"/>
  <c r="AQ234" i="117"/>
  <c r="AA234" i="117"/>
  <c r="V234" i="117"/>
  <c r="U234" i="117"/>
  <c r="T234" i="117"/>
  <c r="S234" i="117"/>
  <c r="R234" i="117"/>
  <c r="M234" i="117"/>
  <c r="Z234" i="117" s="1"/>
  <c r="BF229" i="117"/>
  <c r="AR229" i="117"/>
  <c r="AQ229" i="117"/>
  <c r="AA229" i="117"/>
  <c r="V229" i="117"/>
  <c r="U229" i="117"/>
  <c r="T229" i="117"/>
  <c r="S229" i="117"/>
  <c r="R229" i="117"/>
  <c r="M229" i="117"/>
  <c r="Z229" i="117" s="1"/>
  <c r="BF226" i="117"/>
  <c r="AR226" i="117"/>
  <c r="AS226" i="117" s="1"/>
  <c r="AT226" i="117" s="1"/>
  <c r="AU226" i="117" s="1"/>
  <c r="AV226" i="117" s="1"/>
  <c r="AQ226" i="117"/>
  <c r="AA226" i="117"/>
  <c r="V226" i="117"/>
  <c r="U226" i="117"/>
  <c r="T226" i="117"/>
  <c r="S226" i="117"/>
  <c r="R226" i="117"/>
  <c r="M226" i="117"/>
  <c r="J226" i="117" s="1"/>
  <c r="BF221" i="117"/>
  <c r="AR221" i="117"/>
  <c r="AQ221" i="117"/>
  <c r="AA221" i="117"/>
  <c r="V221" i="117"/>
  <c r="U221" i="117"/>
  <c r="T221" i="117"/>
  <c r="S221" i="117"/>
  <c r="R221" i="117"/>
  <c r="M221" i="117"/>
  <c r="Z221" i="117" s="1"/>
  <c r="BF212" i="117"/>
  <c r="AR212" i="117"/>
  <c r="AQ212" i="117"/>
  <c r="AA212" i="117"/>
  <c r="V212" i="117"/>
  <c r="U212" i="117"/>
  <c r="T212" i="117"/>
  <c r="S212" i="117"/>
  <c r="R212" i="117"/>
  <c r="M212" i="117"/>
  <c r="Z212" i="117" s="1"/>
  <c r="BF207" i="117"/>
  <c r="AR207" i="117"/>
  <c r="AQ207" i="117"/>
  <c r="AA207" i="117"/>
  <c r="Z207" i="117"/>
  <c r="V207" i="117"/>
  <c r="U207" i="117"/>
  <c r="T207" i="117"/>
  <c r="S207" i="117"/>
  <c r="R207" i="117"/>
  <c r="M207" i="117"/>
  <c r="J207" i="117" s="1"/>
  <c r="AP207" i="117" s="1"/>
  <c r="BF205" i="117"/>
  <c r="AR205" i="117"/>
  <c r="AS205" i="117" s="1"/>
  <c r="AT205" i="117" s="1"/>
  <c r="AU205" i="117" s="1"/>
  <c r="AV205" i="117" s="1"/>
  <c r="AQ205" i="117"/>
  <c r="AA205" i="117"/>
  <c r="Z205" i="117"/>
  <c r="V205" i="117"/>
  <c r="U205" i="117"/>
  <c r="T205" i="117"/>
  <c r="S205" i="117"/>
  <c r="R205" i="117"/>
  <c r="M205" i="117"/>
  <c r="J205" i="117" s="1"/>
  <c r="BF199" i="117"/>
  <c r="AR199" i="117"/>
  <c r="AQ199" i="117"/>
  <c r="AA199" i="117"/>
  <c r="V199" i="117"/>
  <c r="U199" i="117"/>
  <c r="T199" i="117"/>
  <c r="S199" i="117"/>
  <c r="R199" i="117"/>
  <c r="M199" i="117"/>
  <c r="Z199" i="117" s="1"/>
  <c r="BF191" i="117"/>
  <c r="AR191" i="117"/>
  <c r="AS191" i="117" s="1"/>
  <c r="AT191" i="117" s="1"/>
  <c r="AU191" i="117" s="1"/>
  <c r="AV191" i="117" s="1"/>
  <c r="AQ191" i="117"/>
  <c r="AA191" i="117"/>
  <c r="V191" i="117"/>
  <c r="U191" i="117"/>
  <c r="T191" i="117"/>
  <c r="S191" i="117"/>
  <c r="R191" i="117"/>
  <c r="M191" i="117"/>
  <c r="Z191" i="117" s="1"/>
  <c r="BF188" i="117"/>
  <c r="AR188" i="117"/>
  <c r="AQ188" i="117"/>
  <c r="AA188" i="117"/>
  <c r="V188" i="117"/>
  <c r="U188" i="117"/>
  <c r="X188" i="117" s="1"/>
  <c r="T188" i="117"/>
  <c r="S188" i="117"/>
  <c r="R188" i="117"/>
  <c r="M188" i="117"/>
  <c r="Z188" i="117" s="1"/>
  <c r="BF178" i="117"/>
  <c r="AR178" i="117"/>
  <c r="AS178" i="117" s="1"/>
  <c r="AT178" i="117" s="1"/>
  <c r="AU178" i="117" s="1"/>
  <c r="AV178" i="117" s="1"/>
  <c r="AQ178" i="117"/>
  <c r="AA178" i="117"/>
  <c r="V178" i="117"/>
  <c r="U178" i="117"/>
  <c r="T178" i="117"/>
  <c r="S178" i="117"/>
  <c r="R178" i="117"/>
  <c r="M178" i="117"/>
  <c r="J178" i="117" s="1"/>
  <c r="BF170" i="117"/>
  <c r="AR170" i="117"/>
  <c r="AQ170" i="117"/>
  <c r="AA170" i="117"/>
  <c r="V170" i="117"/>
  <c r="U170" i="117"/>
  <c r="X170" i="117" s="1"/>
  <c r="T170" i="117"/>
  <c r="S170" i="117"/>
  <c r="R170" i="117"/>
  <c r="M170" i="117"/>
  <c r="Z170" i="117" s="1"/>
  <c r="BF168" i="117"/>
  <c r="AR168" i="117"/>
  <c r="AS168" i="117" s="1"/>
  <c r="AT168" i="117" s="1"/>
  <c r="AU168" i="117" s="1"/>
  <c r="AV168" i="117" s="1"/>
  <c r="AQ168" i="117"/>
  <c r="AA168" i="117"/>
  <c r="V168" i="117"/>
  <c r="U168" i="117"/>
  <c r="T168" i="117"/>
  <c r="S168" i="117"/>
  <c r="R168" i="117"/>
  <c r="M168" i="117"/>
  <c r="Z168" i="117" s="1"/>
  <c r="BF167" i="117"/>
  <c r="AR167" i="117"/>
  <c r="AQ167" i="117"/>
  <c r="AA167" i="117"/>
  <c r="V167" i="117"/>
  <c r="U167" i="117"/>
  <c r="X167" i="117" s="1"/>
  <c r="T167" i="117"/>
  <c r="S167" i="117"/>
  <c r="R167" i="117"/>
  <c r="M167" i="117"/>
  <c r="Z167" i="117" s="1"/>
  <c r="BF158" i="117"/>
  <c r="AR158" i="117"/>
  <c r="AS158" i="117" s="1"/>
  <c r="AT158" i="117" s="1"/>
  <c r="AU158" i="117" s="1"/>
  <c r="AV158" i="117" s="1"/>
  <c r="AQ158" i="117"/>
  <c r="AA158" i="117"/>
  <c r="V158" i="117"/>
  <c r="U158" i="117"/>
  <c r="T158" i="117"/>
  <c r="S158" i="117"/>
  <c r="R158" i="117"/>
  <c r="M158" i="117"/>
  <c r="J158" i="117" s="1"/>
  <c r="BF150" i="117"/>
  <c r="AR150" i="117"/>
  <c r="AQ150" i="117"/>
  <c r="AA150" i="117"/>
  <c r="V150" i="117"/>
  <c r="U150" i="117"/>
  <c r="T150" i="117"/>
  <c r="T291" i="117" s="1"/>
  <c r="S150" i="117"/>
  <c r="R150" i="117"/>
  <c r="M150" i="117"/>
  <c r="Z150" i="117" s="1"/>
  <c r="BF146" i="117"/>
  <c r="AR146" i="117"/>
  <c r="AS146" i="117" s="1"/>
  <c r="AT146" i="117" s="1"/>
  <c r="AU146" i="117" s="1"/>
  <c r="AV146" i="117" s="1"/>
  <c r="AQ146" i="117"/>
  <c r="AA146" i="117"/>
  <c r="V146" i="117"/>
  <c r="U146" i="117"/>
  <c r="T146" i="117"/>
  <c r="S146" i="117"/>
  <c r="R146" i="117"/>
  <c r="M146" i="117"/>
  <c r="Z146" i="117" s="1"/>
  <c r="BF130" i="117"/>
  <c r="AR130" i="117"/>
  <c r="AQ130" i="117"/>
  <c r="AA130" i="117"/>
  <c r="V130" i="117"/>
  <c r="U130" i="117"/>
  <c r="X130" i="117" s="1"/>
  <c r="T130" i="117"/>
  <c r="S130" i="117"/>
  <c r="R130" i="117"/>
  <c r="M130" i="117"/>
  <c r="Z130" i="117" s="1"/>
  <c r="BF128" i="117"/>
  <c r="AR128" i="117"/>
  <c r="AS128" i="117" s="1"/>
  <c r="AT128" i="117" s="1"/>
  <c r="AU128" i="117" s="1"/>
  <c r="AV128" i="117" s="1"/>
  <c r="AQ128" i="117"/>
  <c r="AA128" i="117"/>
  <c r="V128" i="117"/>
  <c r="U128" i="117"/>
  <c r="T128" i="117"/>
  <c r="S128" i="117"/>
  <c r="R128" i="117"/>
  <c r="M128" i="117"/>
  <c r="J128" i="117" s="1"/>
  <c r="BF124" i="117"/>
  <c r="AR124" i="117"/>
  <c r="AQ124" i="117"/>
  <c r="AA124" i="117"/>
  <c r="V124" i="117"/>
  <c r="U124" i="117"/>
  <c r="X124" i="117" s="1"/>
  <c r="T124" i="117"/>
  <c r="S124" i="117"/>
  <c r="R124" i="117"/>
  <c r="M124" i="117"/>
  <c r="Z124" i="117" s="1"/>
  <c r="BF118" i="117"/>
  <c r="AR118" i="117"/>
  <c r="AS118" i="117" s="1"/>
  <c r="AT118" i="117" s="1"/>
  <c r="AU118" i="117" s="1"/>
  <c r="AV118" i="117" s="1"/>
  <c r="AQ118" i="117"/>
  <c r="AA118" i="117"/>
  <c r="V118" i="117"/>
  <c r="U118" i="117"/>
  <c r="T118" i="117"/>
  <c r="S118" i="117"/>
  <c r="R118" i="117"/>
  <c r="M118" i="117"/>
  <c r="Z118" i="117" s="1"/>
  <c r="BF103" i="117"/>
  <c r="AR103" i="117"/>
  <c r="AQ103" i="117"/>
  <c r="AA103" i="117"/>
  <c r="V103" i="117"/>
  <c r="U103" i="117"/>
  <c r="X103" i="117" s="1"/>
  <c r="T103" i="117"/>
  <c r="S103" i="117"/>
  <c r="R103" i="117"/>
  <c r="M103" i="117"/>
  <c r="Z103" i="117" s="1"/>
  <c r="BF97" i="117"/>
  <c r="AR97" i="117"/>
  <c r="AS97" i="117" s="1"/>
  <c r="AT97" i="117" s="1"/>
  <c r="AU97" i="117" s="1"/>
  <c r="AV97" i="117" s="1"/>
  <c r="AQ97" i="117"/>
  <c r="AA97" i="117"/>
  <c r="V97" i="117"/>
  <c r="U97" i="117"/>
  <c r="T97" i="117"/>
  <c r="S97" i="117"/>
  <c r="R97" i="117"/>
  <c r="M97" i="117"/>
  <c r="J97" i="117" s="1"/>
  <c r="BF93" i="117"/>
  <c r="AR93" i="117"/>
  <c r="AQ93" i="117"/>
  <c r="AA93" i="117"/>
  <c r="V93" i="117"/>
  <c r="U93" i="117"/>
  <c r="X93" i="117" s="1"/>
  <c r="T93" i="117"/>
  <c r="S93" i="117"/>
  <c r="R93" i="117"/>
  <c r="M93" i="117"/>
  <c r="Z93" i="117" s="1"/>
  <c r="BF67" i="117"/>
  <c r="AR67" i="117"/>
  <c r="AS67" i="117" s="1"/>
  <c r="AT67" i="117" s="1"/>
  <c r="AU67" i="117" s="1"/>
  <c r="AV67" i="117" s="1"/>
  <c r="AQ67" i="117"/>
  <c r="AA67" i="117"/>
  <c r="V67" i="117"/>
  <c r="U67" i="117"/>
  <c r="T67" i="117"/>
  <c r="S67" i="117"/>
  <c r="R67" i="117"/>
  <c r="M67" i="117"/>
  <c r="Z67" i="117" s="1"/>
  <c r="BF62" i="117"/>
  <c r="AR62" i="117"/>
  <c r="AQ62" i="117"/>
  <c r="AA62" i="117"/>
  <c r="V62" i="117"/>
  <c r="U62" i="117"/>
  <c r="X62" i="117" s="1"/>
  <c r="T62" i="117"/>
  <c r="S62" i="117"/>
  <c r="R62" i="117"/>
  <c r="M62" i="117"/>
  <c r="Z62" i="117" s="1"/>
  <c r="BF55" i="117"/>
  <c r="AR55" i="117"/>
  <c r="AS55" i="117" s="1"/>
  <c r="AT55" i="117" s="1"/>
  <c r="AU55" i="117" s="1"/>
  <c r="AV55" i="117" s="1"/>
  <c r="AQ55" i="117"/>
  <c r="AA55" i="117"/>
  <c r="V55" i="117"/>
  <c r="U55" i="117"/>
  <c r="T55" i="117"/>
  <c r="S55" i="117"/>
  <c r="R55" i="117"/>
  <c r="M55" i="117"/>
  <c r="J55" i="117" s="1"/>
  <c r="BF48" i="117"/>
  <c r="AR48" i="117"/>
  <c r="AQ48" i="117"/>
  <c r="AA48" i="117"/>
  <c r="Z48" i="117"/>
  <c r="V48" i="117"/>
  <c r="U48" i="117"/>
  <c r="X48" i="117" s="1"/>
  <c r="T48" i="117"/>
  <c r="S48" i="117"/>
  <c r="R48" i="117"/>
  <c r="M48" i="117"/>
  <c r="J48" i="117" s="1"/>
  <c r="BF45" i="117"/>
  <c r="AR45" i="117"/>
  <c r="AS45" i="117" s="1"/>
  <c r="AT45" i="117" s="1"/>
  <c r="AU45" i="117" s="1"/>
  <c r="AV45" i="117" s="1"/>
  <c r="AQ45" i="117"/>
  <c r="AA45" i="117"/>
  <c r="V45" i="117"/>
  <c r="U45" i="117"/>
  <c r="T45" i="117"/>
  <c r="S45" i="117"/>
  <c r="R45" i="117"/>
  <c r="M45" i="117"/>
  <c r="Z45" i="117" s="1"/>
  <c r="BF40" i="117"/>
  <c r="AR40" i="117"/>
  <c r="AQ40" i="117"/>
  <c r="AA40" i="117"/>
  <c r="Z40" i="117"/>
  <c r="V40" i="117"/>
  <c r="U40" i="117"/>
  <c r="T40" i="117"/>
  <c r="S40" i="117"/>
  <c r="R40" i="117"/>
  <c r="M40" i="117"/>
  <c r="J40" i="117" s="1"/>
  <c r="AP40" i="117" s="1"/>
  <c r="BF39" i="117"/>
  <c r="AR39" i="117"/>
  <c r="AS39" i="117" s="1"/>
  <c r="AT39" i="117" s="1"/>
  <c r="AU39" i="117" s="1"/>
  <c r="AV39" i="117" s="1"/>
  <c r="AQ39" i="117"/>
  <c r="AA39" i="117"/>
  <c r="V39" i="117"/>
  <c r="U39" i="117"/>
  <c r="T39" i="117"/>
  <c r="T298" i="117" s="1"/>
  <c r="S39" i="117"/>
  <c r="R39" i="117"/>
  <c r="M39" i="117"/>
  <c r="J39" i="117" s="1"/>
  <c r="BF34" i="117"/>
  <c r="AR34" i="117"/>
  <c r="AQ34" i="117"/>
  <c r="AA34" i="117"/>
  <c r="V34" i="117"/>
  <c r="U34" i="117"/>
  <c r="X34" i="117" s="1"/>
  <c r="T34" i="117"/>
  <c r="S34" i="117"/>
  <c r="R34" i="117"/>
  <c r="M34" i="117"/>
  <c r="Z34" i="117" s="1"/>
  <c r="BF30" i="117"/>
  <c r="AR30" i="117"/>
  <c r="AS30" i="117" s="1"/>
  <c r="AT30" i="117" s="1"/>
  <c r="AU30" i="117" s="1"/>
  <c r="AV30" i="117" s="1"/>
  <c r="AQ30" i="117"/>
  <c r="AQ290" i="117" s="1"/>
  <c r="AA30" i="117"/>
  <c r="V30" i="117"/>
  <c r="U30" i="117"/>
  <c r="T30" i="117"/>
  <c r="T290" i="117" s="1"/>
  <c r="S30" i="117"/>
  <c r="R30" i="117"/>
  <c r="M30" i="117"/>
  <c r="Z30" i="117" s="1"/>
  <c r="BF15" i="117"/>
  <c r="AR15" i="117"/>
  <c r="AQ15" i="117"/>
  <c r="AA15" i="117"/>
  <c r="V15" i="117"/>
  <c r="U15" i="117"/>
  <c r="X15" i="117" s="1"/>
  <c r="T15" i="117"/>
  <c r="S15" i="117"/>
  <c r="R15" i="117"/>
  <c r="M15" i="117"/>
  <c r="Z15" i="117" s="1"/>
  <c r="BF13" i="117"/>
  <c r="AR13" i="117"/>
  <c r="AS13" i="117" s="1"/>
  <c r="AT13" i="117" s="1"/>
  <c r="AU13" i="117" s="1"/>
  <c r="AV13" i="117" s="1"/>
  <c r="AQ13" i="117"/>
  <c r="AA13" i="117"/>
  <c r="V13" i="117"/>
  <c r="U13" i="117"/>
  <c r="W13" i="117" s="1"/>
  <c r="T13" i="117"/>
  <c r="S13" i="117"/>
  <c r="R13" i="117"/>
  <c r="M13" i="117"/>
  <c r="J13" i="117" s="1"/>
  <c r="BF216" i="117"/>
  <c r="AR216" i="117"/>
  <c r="AQ216" i="117"/>
  <c r="AA216" i="117"/>
  <c r="Z216" i="117"/>
  <c r="V216" i="117"/>
  <c r="U216" i="117"/>
  <c r="T216" i="117"/>
  <c r="S216" i="117"/>
  <c r="R216" i="117"/>
  <c r="M216" i="117"/>
  <c r="J216" i="117" s="1"/>
  <c r="AP216" i="117" s="1"/>
  <c r="BF213" i="117"/>
  <c r="AR213" i="117"/>
  <c r="AS213" i="117" s="1"/>
  <c r="AT213" i="117" s="1"/>
  <c r="AU213" i="117" s="1"/>
  <c r="AV213" i="117" s="1"/>
  <c r="AQ213" i="117"/>
  <c r="AA213" i="117"/>
  <c r="Z213" i="117"/>
  <c r="V213" i="117"/>
  <c r="U213" i="117"/>
  <c r="T213" i="117"/>
  <c r="S213" i="117"/>
  <c r="R213" i="117"/>
  <c r="M213" i="117"/>
  <c r="J213" i="117" s="1"/>
  <c r="BF204" i="117"/>
  <c r="AR204" i="117"/>
  <c r="AQ204" i="117"/>
  <c r="AA204" i="117"/>
  <c r="V204" i="117"/>
  <c r="U204" i="117"/>
  <c r="X204" i="117" s="1"/>
  <c r="T204" i="117"/>
  <c r="S204" i="117"/>
  <c r="R204" i="117"/>
  <c r="M204" i="117"/>
  <c r="Z204" i="117" s="1"/>
  <c r="BF202" i="117"/>
  <c r="AR202" i="117"/>
  <c r="AS202" i="117" s="1"/>
  <c r="AT202" i="117" s="1"/>
  <c r="AU202" i="117" s="1"/>
  <c r="AV202" i="117" s="1"/>
  <c r="AQ202" i="117"/>
  <c r="AA202" i="117"/>
  <c r="V202" i="117"/>
  <c r="U202" i="117"/>
  <c r="T202" i="117"/>
  <c r="S202" i="117"/>
  <c r="R202" i="117"/>
  <c r="M202" i="117"/>
  <c r="J202" i="117" s="1"/>
  <c r="BF169" i="117"/>
  <c r="AR169" i="117"/>
  <c r="AQ169" i="117"/>
  <c r="AA169" i="117"/>
  <c r="V169" i="117"/>
  <c r="U169" i="117"/>
  <c r="X169" i="117" s="1"/>
  <c r="T169" i="117"/>
  <c r="S169" i="117"/>
  <c r="R169" i="117"/>
  <c r="M169" i="117"/>
  <c r="Z169" i="117" s="1"/>
  <c r="BF152" i="117"/>
  <c r="AR152" i="117"/>
  <c r="AS152" i="117" s="1"/>
  <c r="AT152" i="117" s="1"/>
  <c r="AU152" i="117" s="1"/>
  <c r="AV152" i="117" s="1"/>
  <c r="AQ152" i="117"/>
  <c r="AA152" i="117"/>
  <c r="V152" i="117"/>
  <c r="U152" i="117"/>
  <c r="T152" i="117"/>
  <c r="S152" i="117"/>
  <c r="R152" i="117"/>
  <c r="M152" i="117"/>
  <c r="Z152" i="117" s="1"/>
  <c r="BF82" i="117"/>
  <c r="AR82" i="117"/>
  <c r="AQ82" i="117"/>
  <c r="AA82" i="117"/>
  <c r="V82" i="117"/>
  <c r="U82" i="117"/>
  <c r="X82" i="117" s="1"/>
  <c r="T82" i="117"/>
  <c r="S82" i="117"/>
  <c r="R82" i="117"/>
  <c r="M82" i="117"/>
  <c r="Z82" i="117" s="1"/>
  <c r="BF60" i="117"/>
  <c r="AR60" i="117"/>
  <c r="AS60" i="117" s="1"/>
  <c r="AT60" i="117" s="1"/>
  <c r="AU60" i="117" s="1"/>
  <c r="AV60" i="117" s="1"/>
  <c r="AQ60" i="117"/>
  <c r="AA60" i="117"/>
  <c r="V60" i="117"/>
  <c r="U60" i="117"/>
  <c r="T60" i="117"/>
  <c r="S60" i="117"/>
  <c r="R60" i="117"/>
  <c r="M60" i="117"/>
  <c r="J60" i="117" s="1"/>
  <c r="BF265" i="117"/>
  <c r="AR265" i="117"/>
  <c r="AQ265" i="117"/>
  <c r="AA265" i="117"/>
  <c r="V265" i="117"/>
  <c r="U265" i="117"/>
  <c r="X265" i="117" s="1"/>
  <c r="T265" i="117"/>
  <c r="S265" i="117"/>
  <c r="R265" i="117"/>
  <c r="M265" i="117"/>
  <c r="Z265" i="117" s="1"/>
  <c r="BF261" i="117"/>
  <c r="AS261" i="117"/>
  <c r="AT261" i="117" s="1"/>
  <c r="AU261" i="117" s="1"/>
  <c r="AV261" i="117" s="1"/>
  <c r="AR261" i="117"/>
  <c r="AQ261" i="117"/>
  <c r="AA261" i="117"/>
  <c r="V261" i="117"/>
  <c r="U261" i="117"/>
  <c r="T261" i="117"/>
  <c r="S261" i="117"/>
  <c r="R261" i="117"/>
  <c r="M261" i="117"/>
  <c r="Z261" i="117" s="1"/>
  <c r="BF206" i="117"/>
  <c r="AR206" i="117"/>
  <c r="AQ206" i="117"/>
  <c r="AA206" i="117"/>
  <c r="V206" i="117"/>
  <c r="U206" i="117"/>
  <c r="T206" i="117"/>
  <c r="S206" i="117"/>
  <c r="R206" i="117"/>
  <c r="M206" i="117"/>
  <c r="Z206" i="117" s="1"/>
  <c r="BF166" i="117"/>
  <c r="AR166" i="117"/>
  <c r="AS166" i="117" s="1"/>
  <c r="AT166" i="117" s="1"/>
  <c r="AU166" i="117" s="1"/>
  <c r="AV166" i="117" s="1"/>
  <c r="AQ166" i="117"/>
  <c r="AA166" i="117"/>
  <c r="V166" i="117"/>
  <c r="U166" i="117"/>
  <c r="T166" i="117"/>
  <c r="S166" i="117"/>
  <c r="R166" i="117"/>
  <c r="M166" i="117"/>
  <c r="J166" i="117" s="1"/>
  <c r="BF149" i="117"/>
  <c r="AR149" i="117"/>
  <c r="AQ149" i="117"/>
  <c r="AA149" i="117"/>
  <c r="V149" i="117"/>
  <c r="U149" i="117"/>
  <c r="X149" i="117" s="1"/>
  <c r="T149" i="117"/>
  <c r="S149" i="117"/>
  <c r="R149" i="117"/>
  <c r="M149" i="117"/>
  <c r="Z149" i="117" s="1"/>
  <c r="BF131" i="117"/>
  <c r="AR131" i="117"/>
  <c r="AS131" i="117" s="1"/>
  <c r="AT131" i="117" s="1"/>
  <c r="AU131" i="117" s="1"/>
  <c r="AV131" i="117" s="1"/>
  <c r="AQ131" i="117"/>
  <c r="AA131" i="117"/>
  <c r="V131" i="117"/>
  <c r="U131" i="117"/>
  <c r="T131" i="117"/>
  <c r="S131" i="117"/>
  <c r="R131" i="117"/>
  <c r="M131" i="117"/>
  <c r="Z131" i="117" s="1"/>
  <c r="BF121" i="117"/>
  <c r="AR121" i="117"/>
  <c r="AQ121" i="117"/>
  <c r="AA121" i="117"/>
  <c r="Z121" i="117"/>
  <c r="V121" i="117"/>
  <c r="U121" i="117"/>
  <c r="T121" i="117"/>
  <c r="S121" i="117"/>
  <c r="R121" i="117"/>
  <c r="M121" i="117"/>
  <c r="J121" i="117" s="1"/>
  <c r="AP121" i="117" s="1"/>
  <c r="BF119" i="117"/>
  <c r="AR119" i="117"/>
  <c r="AS119" i="117" s="1"/>
  <c r="AT119" i="117" s="1"/>
  <c r="AU119" i="117" s="1"/>
  <c r="AV119" i="117" s="1"/>
  <c r="AQ119" i="117"/>
  <c r="AA119" i="117"/>
  <c r="V119" i="117"/>
  <c r="U119" i="117"/>
  <c r="T119" i="117"/>
  <c r="S119" i="117"/>
  <c r="R119" i="117"/>
  <c r="M119" i="117"/>
  <c r="J119" i="117" s="1"/>
  <c r="BF109" i="117"/>
  <c r="AR109" i="117"/>
  <c r="AQ109" i="117"/>
  <c r="AA109" i="117"/>
  <c r="V109" i="117"/>
  <c r="U109" i="117"/>
  <c r="X109" i="117" s="1"/>
  <c r="T109" i="117"/>
  <c r="S109" i="117"/>
  <c r="R109" i="117"/>
  <c r="M109" i="117"/>
  <c r="Z109" i="117" s="1"/>
  <c r="BF102" i="117"/>
  <c r="AR102" i="117"/>
  <c r="AS102" i="117" s="1"/>
  <c r="AT102" i="117" s="1"/>
  <c r="AU102" i="117" s="1"/>
  <c r="AV102" i="117" s="1"/>
  <c r="AQ102" i="117"/>
  <c r="AA102" i="117"/>
  <c r="Z102" i="117"/>
  <c r="V102" i="117"/>
  <c r="U102" i="117"/>
  <c r="T102" i="117"/>
  <c r="S102" i="117"/>
  <c r="R102" i="117"/>
  <c r="M102" i="117"/>
  <c r="J102" i="117" s="1"/>
  <c r="BF90" i="117"/>
  <c r="AR90" i="117"/>
  <c r="AQ90" i="117"/>
  <c r="AA90" i="117"/>
  <c r="V90" i="117"/>
  <c r="U90" i="117"/>
  <c r="X90" i="117" s="1"/>
  <c r="T90" i="117"/>
  <c r="S90" i="117"/>
  <c r="R90" i="117"/>
  <c r="M90" i="117"/>
  <c r="Z90" i="117" s="1"/>
  <c r="BF63" i="117"/>
  <c r="AR63" i="117"/>
  <c r="AS63" i="117" s="1"/>
  <c r="AT63" i="117" s="1"/>
  <c r="AU63" i="117" s="1"/>
  <c r="AV63" i="117" s="1"/>
  <c r="AQ63" i="117"/>
  <c r="AA63" i="117"/>
  <c r="V63" i="117"/>
  <c r="U63" i="117"/>
  <c r="T63" i="117"/>
  <c r="S63" i="117"/>
  <c r="R63" i="117"/>
  <c r="M63" i="117"/>
  <c r="J63" i="117" s="1"/>
  <c r="BF42" i="117"/>
  <c r="AR42" i="117"/>
  <c r="AQ42" i="117"/>
  <c r="AA42" i="117"/>
  <c r="Z42" i="117"/>
  <c r="V42" i="117"/>
  <c r="U42" i="117"/>
  <c r="X42" i="117" s="1"/>
  <c r="T42" i="117"/>
  <c r="S42" i="117"/>
  <c r="R42" i="117"/>
  <c r="M42" i="117"/>
  <c r="J42" i="117" s="1"/>
  <c r="AP42" i="117" s="1"/>
  <c r="BF36" i="117"/>
  <c r="AR36" i="117"/>
  <c r="AS36" i="117" s="1"/>
  <c r="AT36" i="117" s="1"/>
  <c r="AU36" i="117" s="1"/>
  <c r="AV36" i="117" s="1"/>
  <c r="AQ36" i="117"/>
  <c r="AA36" i="117"/>
  <c r="V36" i="117"/>
  <c r="U36" i="117"/>
  <c r="T36" i="117"/>
  <c r="S36" i="117"/>
  <c r="R36" i="117"/>
  <c r="M36" i="117"/>
  <c r="Z36" i="117" s="1"/>
  <c r="BF245" i="117"/>
  <c r="AR245" i="117"/>
  <c r="AQ245" i="117"/>
  <c r="AA245" i="117"/>
  <c r="V245" i="117"/>
  <c r="U245" i="117"/>
  <c r="X245" i="117" s="1"/>
  <c r="T245" i="117"/>
  <c r="S245" i="117"/>
  <c r="R245" i="117"/>
  <c r="M245" i="117"/>
  <c r="Z245" i="117" s="1"/>
  <c r="BF243" i="117"/>
  <c r="AR243" i="117"/>
  <c r="AS243" i="117" s="1"/>
  <c r="AT243" i="117" s="1"/>
  <c r="AU243" i="117" s="1"/>
  <c r="AV243" i="117" s="1"/>
  <c r="AQ243" i="117"/>
  <c r="AA243" i="117"/>
  <c r="V243" i="117"/>
  <c r="U243" i="117"/>
  <c r="T243" i="117"/>
  <c r="S243" i="117"/>
  <c r="R243" i="117"/>
  <c r="M243" i="117"/>
  <c r="J243" i="117" s="1"/>
  <c r="BF195" i="117"/>
  <c r="AR195" i="117"/>
  <c r="AQ195" i="117"/>
  <c r="AA195" i="117"/>
  <c r="Z195" i="117"/>
  <c r="V195" i="117"/>
  <c r="U195" i="117"/>
  <c r="T195" i="117"/>
  <c r="S195" i="117"/>
  <c r="R195" i="117"/>
  <c r="M195" i="117"/>
  <c r="J195" i="117" s="1"/>
  <c r="AP195" i="117" s="1"/>
  <c r="BF182" i="117"/>
  <c r="AR182" i="117"/>
  <c r="AS182" i="117" s="1"/>
  <c r="AT182" i="117" s="1"/>
  <c r="AU182" i="117" s="1"/>
  <c r="AV182" i="117" s="1"/>
  <c r="AQ182" i="117"/>
  <c r="AA182" i="117"/>
  <c r="V182" i="117"/>
  <c r="U182" i="117"/>
  <c r="T182" i="117"/>
  <c r="S182" i="117"/>
  <c r="R182" i="117"/>
  <c r="M182" i="117"/>
  <c r="Z182" i="117" s="1"/>
  <c r="BF122" i="117"/>
  <c r="AR122" i="117"/>
  <c r="AQ122" i="117"/>
  <c r="AA122" i="117"/>
  <c r="V122" i="117"/>
  <c r="U122" i="117"/>
  <c r="X122" i="117" s="1"/>
  <c r="T122" i="117"/>
  <c r="S122" i="117"/>
  <c r="R122" i="117"/>
  <c r="M122" i="117"/>
  <c r="Z122" i="117" s="1"/>
  <c r="BF94" i="117"/>
  <c r="AR94" i="117"/>
  <c r="AS94" i="117" s="1"/>
  <c r="AT94" i="117" s="1"/>
  <c r="AU94" i="117" s="1"/>
  <c r="AV94" i="117" s="1"/>
  <c r="AQ94" i="117"/>
  <c r="AA94" i="117"/>
  <c r="V94" i="117"/>
  <c r="U94" i="117"/>
  <c r="T94" i="117"/>
  <c r="S94" i="117"/>
  <c r="R94" i="117"/>
  <c r="M94" i="117"/>
  <c r="J94" i="117" s="1"/>
  <c r="BF66" i="117"/>
  <c r="AR66" i="117"/>
  <c r="AQ66" i="117"/>
  <c r="AA66" i="117"/>
  <c r="V66" i="117"/>
  <c r="U66" i="117"/>
  <c r="X66" i="117" s="1"/>
  <c r="T66" i="117"/>
  <c r="S66" i="117"/>
  <c r="R66" i="117"/>
  <c r="M66" i="117"/>
  <c r="Z66" i="117" s="1"/>
  <c r="BF50" i="117"/>
  <c r="AR50" i="117"/>
  <c r="AS50" i="117" s="1"/>
  <c r="AT50" i="117" s="1"/>
  <c r="AU50" i="117" s="1"/>
  <c r="AV50" i="117" s="1"/>
  <c r="AQ50" i="117"/>
  <c r="AA50" i="117"/>
  <c r="V50" i="117"/>
  <c r="U50" i="117"/>
  <c r="T50" i="117"/>
  <c r="S50" i="117"/>
  <c r="R50" i="117"/>
  <c r="M50" i="117"/>
  <c r="Z50" i="117" s="1"/>
  <c r="BF281" i="117"/>
  <c r="AR281" i="117"/>
  <c r="AQ281" i="117"/>
  <c r="AA281" i="117"/>
  <c r="V281" i="117"/>
  <c r="U281" i="117"/>
  <c r="T281" i="117"/>
  <c r="S281" i="117"/>
  <c r="R281" i="117"/>
  <c r="M281" i="117"/>
  <c r="Z281" i="117" s="1"/>
  <c r="BF251" i="117"/>
  <c r="AR251" i="117"/>
  <c r="AS251" i="117" s="1"/>
  <c r="AT251" i="117" s="1"/>
  <c r="AU251" i="117" s="1"/>
  <c r="AV251" i="117" s="1"/>
  <c r="AQ251" i="117"/>
  <c r="AA251" i="117"/>
  <c r="V251" i="117"/>
  <c r="U251" i="117"/>
  <c r="T251" i="117"/>
  <c r="S251" i="117"/>
  <c r="R251" i="117"/>
  <c r="M251" i="117"/>
  <c r="J251" i="117" s="1"/>
  <c r="BF248" i="117"/>
  <c r="AR248" i="117"/>
  <c r="AQ248" i="117"/>
  <c r="AA248" i="117"/>
  <c r="V248" i="117"/>
  <c r="U248" i="117"/>
  <c r="X248" i="117" s="1"/>
  <c r="T248" i="117"/>
  <c r="S248" i="117"/>
  <c r="R248" i="117"/>
  <c r="M248" i="117"/>
  <c r="Z248" i="117" s="1"/>
  <c r="BF219" i="117"/>
  <c r="AR219" i="117"/>
  <c r="AS219" i="117" s="1"/>
  <c r="AT219" i="117" s="1"/>
  <c r="AU219" i="117" s="1"/>
  <c r="AV219" i="117" s="1"/>
  <c r="AQ219" i="117"/>
  <c r="AA219" i="117"/>
  <c r="V219" i="117"/>
  <c r="U219" i="117"/>
  <c r="T219" i="117"/>
  <c r="S219" i="117"/>
  <c r="R219" i="117"/>
  <c r="M219" i="117"/>
  <c r="Z219" i="117" s="1"/>
  <c r="BF217" i="117"/>
  <c r="AR217" i="117"/>
  <c r="AQ217" i="117"/>
  <c r="AA217" i="117"/>
  <c r="Z217" i="117"/>
  <c r="V217" i="117"/>
  <c r="U217" i="117"/>
  <c r="T217" i="117"/>
  <c r="S217" i="117"/>
  <c r="R217" i="117"/>
  <c r="M217" i="117"/>
  <c r="J217" i="117" s="1"/>
  <c r="AP217" i="117" s="1"/>
  <c r="BF209" i="117"/>
  <c r="AR209" i="117"/>
  <c r="AS209" i="117" s="1"/>
  <c r="AT209" i="117" s="1"/>
  <c r="AU209" i="117" s="1"/>
  <c r="AQ209" i="117"/>
  <c r="AA209" i="117"/>
  <c r="V209" i="117"/>
  <c r="U209" i="117"/>
  <c r="T209" i="117"/>
  <c r="S209" i="117"/>
  <c r="R209" i="117"/>
  <c r="M209" i="117"/>
  <c r="J209" i="117" s="1"/>
  <c r="BF172" i="117"/>
  <c r="AR172" i="117"/>
  <c r="AQ172" i="117"/>
  <c r="AA172" i="117"/>
  <c r="V172" i="117"/>
  <c r="U172" i="117"/>
  <c r="X172" i="117" s="1"/>
  <c r="T172" i="117"/>
  <c r="S172" i="117"/>
  <c r="R172" i="117"/>
  <c r="M172" i="117"/>
  <c r="Z172" i="117" s="1"/>
  <c r="BF147" i="117"/>
  <c r="AR147" i="117"/>
  <c r="AS147" i="117" s="1"/>
  <c r="AT147" i="117" s="1"/>
  <c r="AU147" i="117" s="1"/>
  <c r="AV147" i="117" s="1"/>
  <c r="AQ147" i="117"/>
  <c r="AA147" i="117"/>
  <c r="V147" i="117"/>
  <c r="U147" i="117"/>
  <c r="T147" i="117"/>
  <c r="S147" i="117"/>
  <c r="R147" i="117"/>
  <c r="M147" i="117"/>
  <c r="J147" i="117" s="1"/>
  <c r="BF142" i="117"/>
  <c r="AR142" i="117"/>
  <c r="AQ142" i="117"/>
  <c r="AA142" i="117"/>
  <c r="Z142" i="117"/>
  <c r="V142" i="117"/>
  <c r="U142" i="117"/>
  <c r="T142" i="117"/>
  <c r="S142" i="117"/>
  <c r="R142" i="117"/>
  <c r="M142" i="117"/>
  <c r="J142" i="117" s="1"/>
  <c r="BF113" i="117"/>
  <c r="AR113" i="117"/>
  <c r="AS113" i="117" s="1"/>
  <c r="AT113" i="117" s="1"/>
  <c r="AU113" i="117" s="1"/>
  <c r="AV113" i="117" s="1"/>
  <c r="AQ113" i="117"/>
  <c r="AA113" i="117"/>
  <c r="V113" i="117"/>
  <c r="U113" i="117"/>
  <c r="T113" i="117"/>
  <c r="S113" i="117"/>
  <c r="R113" i="117"/>
  <c r="M113" i="117"/>
  <c r="J113" i="117" s="1"/>
  <c r="BF65" i="117"/>
  <c r="AR65" i="117"/>
  <c r="AQ65" i="117"/>
  <c r="AA65" i="117"/>
  <c r="V65" i="117"/>
  <c r="U65" i="117"/>
  <c r="T65" i="117"/>
  <c r="S65" i="117"/>
  <c r="R65" i="117"/>
  <c r="M65" i="117"/>
  <c r="Z65" i="117" s="1"/>
  <c r="BF14" i="117"/>
  <c r="AR14" i="117"/>
  <c r="AS14" i="117" s="1"/>
  <c r="AT14" i="117" s="1"/>
  <c r="AU14" i="117" s="1"/>
  <c r="AV14" i="117" s="1"/>
  <c r="AQ14" i="117"/>
  <c r="AA14" i="117"/>
  <c r="V14" i="117"/>
  <c r="U14" i="117"/>
  <c r="T14" i="117"/>
  <c r="S14" i="117"/>
  <c r="R14" i="117"/>
  <c r="M14" i="117"/>
  <c r="BF268" i="117"/>
  <c r="BF290" i="117" s="1"/>
  <c r="AR268" i="117"/>
  <c r="AQ268" i="117"/>
  <c r="AA268" i="117"/>
  <c r="V268" i="117"/>
  <c r="U268" i="117"/>
  <c r="X268" i="117" s="1"/>
  <c r="T268" i="117"/>
  <c r="S268" i="117"/>
  <c r="R268" i="117"/>
  <c r="M268" i="117"/>
  <c r="BF267" i="117"/>
  <c r="AR267" i="117"/>
  <c r="AS267" i="117" s="1"/>
  <c r="AT267" i="117" s="1"/>
  <c r="AU267" i="117" s="1"/>
  <c r="AV267" i="117" s="1"/>
  <c r="AQ267" i="117"/>
  <c r="AA267" i="117"/>
  <c r="Z267" i="117"/>
  <c r="V267" i="117"/>
  <c r="U267" i="117"/>
  <c r="T267" i="117"/>
  <c r="S267" i="117"/>
  <c r="R267" i="117"/>
  <c r="M267" i="117"/>
  <c r="J267" i="117" s="1"/>
  <c r="BF254" i="117"/>
  <c r="AR254" i="117"/>
  <c r="AQ254" i="117"/>
  <c r="AA254" i="117"/>
  <c r="V254" i="117"/>
  <c r="U254" i="117"/>
  <c r="T254" i="117"/>
  <c r="S254" i="117"/>
  <c r="R254" i="117"/>
  <c r="M254" i="117"/>
  <c r="Z254" i="117" s="1"/>
  <c r="BF241" i="117"/>
  <c r="AR241" i="117"/>
  <c r="AS241" i="117" s="1"/>
  <c r="AT241" i="117" s="1"/>
  <c r="AU241" i="117" s="1"/>
  <c r="AV241" i="117" s="1"/>
  <c r="AQ241" i="117"/>
  <c r="AA241" i="117"/>
  <c r="V241" i="117"/>
  <c r="U241" i="117"/>
  <c r="T241" i="117"/>
  <c r="S241" i="117"/>
  <c r="R241" i="117"/>
  <c r="M241" i="117"/>
  <c r="J241" i="117" s="1"/>
  <c r="BF222" i="117"/>
  <c r="AR222" i="117"/>
  <c r="AQ222" i="117"/>
  <c r="AA222" i="117"/>
  <c r="V222" i="117"/>
  <c r="U222" i="117"/>
  <c r="T222" i="117"/>
  <c r="S222" i="117"/>
  <c r="R222" i="117"/>
  <c r="M222" i="117"/>
  <c r="J222" i="117" s="1"/>
  <c r="BF192" i="117"/>
  <c r="AR192" i="117"/>
  <c r="AS192" i="117" s="1"/>
  <c r="AQ192" i="117"/>
  <c r="AA192" i="117"/>
  <c r="V192" i="117"/>
  <c r="U192" i="117"/>
  <c r="X192" i="117" s="1"/>
  <c r="T192" i="117"/>
  <c r="S192" i="117"/>
  <c r="R192" i="117"/>
  <c r="M192" i="117"/>
  <c r="Z192" i="117" s="1"/>
  <c r="BF183" i="117"/>
  <c r="AR183" i="117"/>
  <c r="AS183" i="117" s="1"/>
  <c r="AT183" i="117" s="1"/>
  <c r="AU183" i="117" s="1"/>
  <c r="AV183" i="117" s="1"/>
  <c r="AQ183" i="117"/>
  <c r="AA183" i="117"/>
  <c r="V183" i="117"/>
  <c r="U183" i="117"/>
  <c r="T183" i="117"/>
  <c r="S183" i="117"/>
  <c r="R183" i="117"/>
  <c r="M183" i="117"/>
  <c r="Z183" i="117" s="1"/>
  <c r="BF161" i="117"/>
  <c r="AR161" i="117"/>
  <c r="AQ161" i="117"/>
  <c r="AA161" i="117"/>
  <c r="V161" i="117"/>
  <c r="U161" i="117"/>
  <c r="T161" i="117"/>
  <c r="S161" i="117"/>
  <c r="R161" i="117"/>
  <c r="M161" i="117"/>
  <c r="Z161" i="117" s="1"/>
  <c r="BF145" i="117"/>
  <c r="AR145" i="117"/>
  <c r="AQ145" i="117"/>
  <c r="AA145" i="117"/>
  <c r="V145" i="117"/>
  <c r="U145" i="117"/>
  <c r="T145" i="117"/>
  <c r="S145" i="117"/>
  <c r="R145" i="117"/>
  <c r="M145" i="117"/>
  <c r="J145" i="117" s="1"/>
  <c r="BF144" i="117"/>
  <c r="BF292" i="117" s="1"/>
  <c r="AR144" i="117"/>
  <c r="AS144" i="117" s="1"/>
  <c r="AT144" i="117" s="1"/>
  <c r="AU144" i="117" s="1"/>
  <c r="AV144" i="117" s="1"/>
  <c r="AQ144" i="117"/>
  <c r="AA144" i="117"/>
  <c r="V144" i="117"/>
  <c r="U144" i="117"/>
  <c r="T144" i="117"/>
  <c r="S144" i="117"/>
  <c r="R144" i="117"/>
  <c r="M144" i="117"/>
  <c r="BF133" i="117"/>
  <c r="AR133" i="117"/>
  <c r="AS133" i="117" s="1"/>
  <c r="AT133" i="117" s="1"/>
  <c r="AU133" i="117" s="1"/>
  <c r="AV133" i="117" s="1"/>
  <c r="AQ133" i="117"/>
  <c r="AA133" i="117"/>
  <c r="V133" i="117"/>
  <c r="U133" i="117"/>
  <c r="T133" i="117"/>
  <c r="S133" i="117"/>
  <c r="R133" i="117"/>
  <c r="M133" i="117"/>
  <c r="BF127" i="117"/>
  <c r="AR127" i="117"/>
  <c r="AQ127" i="117"/>
  <c r="AA127" i="117"/>
  <c r="Z127" i="117"/>
  <c r="V127" i="117"/>
  <c r="U127" i="117"/>
  <c r="T127" i="117"/>
  <c r="S127" i="117"/>
  <c r="R127" i="117"/>
  <c r="M127" i="117"/>
  <c r="J127" i="117" s="1"/>
  <c r="BF116" i="117"/>
  <c r="AR116" i="117"/>
  <c r="AQ116" i="117"/>
  <c r="AA116" i="117"/>
  <c r="V116" i="117"/>
  <c r="U116" i="117"/>
  <c r="T116" i="117"/>
  <c r="S116" i="117"/>
  <c r="R116" i="117"/>
  <c r="M116" i="117"/>
  <c r="J116" i="117" s="1"/>
  <c r="BF107" i="117"/>
  <c r="AR107" i="117"/>
  <c r="AS107" i="117" s="1"/>
  <c r="AQ107" i="117"/>
  <c r="AA107" i="117"/>
  <c r="V107" i="117"/>
  <c r="U107" i="117"/>
  <c r="X107" i="117" s="1"/>
  <c r="T107" i="117"/>
  <c r="S107" i="117"/>
  <c r="R107" i="117"/>
  <c r="M107" i="117"/>
  <c r="Z107" i="117" s="1"/>
  <c r="BF95" i="117"/>
  <c r="AR95" i="117"/>
  <c r="AS95" i="117" s="1"/>
  <c r="AT95" i="117" s="1"/>
  <c r="AU95" i="117" s="1"/>
  <c r="AV95" i="117" s="1"/>
  <c r="AQ95" i="117"/>
  <c r="AA95" i="117"/>
  <c r="V95" i="117"/>
  <c r="U95" i="117"/>
  <c r="X95" i="117" s="1"/>
  <c r="T95" i="117"/>
  <c r="S95" i="117"/>
  <c r="R95" i="117"/>
  <c r="M95" i="117"/>
  <c r="Z95" i="117" s="1"/>
  <c r="BF86" i="117"/>
  <c r="AR86" i="117"/>
  <c r="AQ86" i="117"/>
  <c r="AA86" i="117"/>
  <c r="V86" i="117"/>
  <c r="U86" i="117"/>
  <c r="T86" i="117"/>
  <c r="S86" i="117"/>
  <c r="R86" i="117"/>
  <c r="M86" i="117"/>
  <c r="Z86" i="117" s="1"/>
  <c r="BF83" i="117"/>
  <c r="AR83" i="117"/>
  <c r="AQ83" i="117"/>
  <c r="AA83" i="117"/>
  <c r="V83" i="117"/>
  <c r="U83" i="117"/>
  <c r="T83" i="117"/>
  <c r="S83" i="117"/>
  <c r="R83" i="117"/>
  <c r="M83" i="117"/>
  <c r="J83" i="117" s="1"/>
  <c r="BF81" i="117"/>
  <c r="AR81" i="117"/>
  <c r="AS81" i="117" s="1"/>
  <c r="AT81" i="117" s="1"/>
  <c r="AU81" i="117" s="1"/>
  <c r="AV81" i="117" s="1"/>
  <c r="AQ81" i="117"/>
  <c r="AA81" i="117"/>
  <c r="V81" i="117"/>
  <c r="U81" i="117"/>
  <c r="T81" i="117"/>
  <c r="S81" i="117"/>
  <c r="R81" i="117"/>
  <c r="M81" i="117"/>
  <c r="BF74" i="117"/>
  <c r="AR74" i="117"/>
  <c r="AS74" i="117" s="1"/>
  <c r="AT74" i="117" s="1"/>
  <c r="AU74" i="117" s="1"/>
  <c r="AV74" i="117" s="1"/>
  <c r="AQ74" i="117"/>
  <c r="AA74" i="117"/>
  <c r="V74" i="117"/>
  <c r="U74" i="117"/>
  <c r="T74" i="117"/>
  <c r="S74" i="117"/>
  <c r="R74" i="117"/>
  <c r="M74" i="117"/>
  <c r="M296" i="117" s="1"/>
  <c r="BF49" i="117"/>
  <c r="AR49" i="117"/>
  <c r="AQ49" i="117"/>
  <c r="AA49" i="117"/>
  <c r="V49" i="117"/>
  <c r="U49" i="117"/>
  <c r="T49" i="117"/>
  <c r="S49" i="117"/>
  <c r="R49" i="117"/>
  <c r="M49" i="117"/>
  <c r="Z49" i="117" s="1"/>
  <c r="BF46" i="117"/>
  <c r="AR46" i="117"/>
  <c r="AQ46" i="117"/>
  <c r="AA46" i="117"/>
  <c r="V46" i="117"/>
  <c r="U46" i="117"/>
  <c r="T46" i="117"/>
  <c r="S46" i="117"/>
  <c r="R46" i="117"/>
  <c r="M46" i="117"/>
  <c r="J46" i="117" s="1"/>
  <c r="BF41" i="117"/>
  <c r="AR41" i="117"/>
  <c r="AS41" i="117" s="1"/>
  <c r="AQ41" i="117"/>
  <c r="AA41" i="117"/>
  <c r="V41" i="117"/>
  <c r="U41" i="117"/>
  <c r="X41" i="117" s="1"/>
  <c r="T41" i="117"/>
  <c r="S41" i="117"/>
  <c r="R41" i="117"/>
  <c r="M41" i="117"/>
  <c r="Z41" i="117" s="1"/>
  <c r="BF22" i="117"/>
  <c r="AR22" i="117"/>
  <c r="AS22" i="117" s="1"/>
  <c r="AT22" i="117" s="1"/>
  <c r="AU22" i="117" s="1"/>
  <c r="AV22" i="117" s="1"/>
  <c r="AQ22" i="117"/>
  <c r="AA22" i="117"/>
  <c r="V22" i="117"/>
  <c r="U22" i="117"/>
  <c r="T22" i="117"/>
  <c r="S22" i="117"/>
  <c r="R22" i="117"/>
  <c r="M22" i="117"/>
  <c r="Z22" i="117" s="1"/>
  <c r="BF10" i="117"/>
  <c r="AR10" i="117"/>
  <c r="AQ10" i="117"/>
  <c r="AA10" i="117"/>
  <c r="V10" i="117"/>
  <c r="U10" i="117"/>
  <c r="T10" i="117"/>
  <c r="S10" i="117"/>
  <c r="R10" i="117"/>
  <c r="M10" i="117"/>
  <c r="Z10" i="117" s="1"/>
  <c r="BF9" i="117"/>
  <c r="AR9" i="117"/>
  <c r="AQ9" i="117"/>
  <c r="AA9" i="117"/>
  <c r="Z9" i="117"/>
  <c r="V9" i="117"/>
  <c r="U9" i="117"/>
  <c r="T9" i="117"/>
  <c r="S9" i="117"/>
  <c r="R9" i="117"/>
  <c r="M9" i="117"/>
  <c r="J9" i="117" s="1"/>
  <c r="BF282" i="117"/>
  <c r="AR282" i="117"/>
  <c r="AS282" i="117" s="1"/>
  <c r="AQ282" i="117"/>
  <c r="AA282" i="117"/>
  <c r="V282" i="117"/>
  <c r="U282" i="117"/>
  <c r="X282" i="117" s="1"/>
  <c r="T282" i="117"/>
  <c r="S282" i="117"/>
  <c r="R282" i="117"/>
  <c r="M282" i="117"/>
  <c r="Z282" i="117" s="1"/>
  <c r="BF275" i="117"/>
  <c r="AR275" i="117"/>
  <c r="AS275" i="117" s="1"/>
  <c r="AT275" i="117" s="1"/>
  <c r="AU275" i="117" s="1"/>
  <c r="AV275" i="117" s="1"/>
  <c r="AQ275" i="117"/>
  <c r="AA275" i="117"/>
  <c r="V275" i="117"/>
  <c r="U275" i="117"/>
  <c r="T275" i="117"/>
  <c r="S275" i="117"/>
  <c r="R275" i="117"/>
  <c r="M275" i="117"/>
  <c r="BF274" i="117"/>
  <c r="AR274" i="117"/>
  <c r="AQ274" i="117"/>
  <c r="AA274" i="117"/>
  <c r="V274" i="117"/>
  <c r="U274" i="117"/>
  <c r="T274" i="117"/>
  <c r="S274" i="117"/>
  <c r="R274" i="117"/>
  <c r="M274" i="117"/>
  <c r="Z274" i="117" s="1"/>
  <c r="BF272" i="117"/>
  <c r="AR272" i="117"/>
  <c r="AQ272" i="117"/>
  <c r="AA272" i="117"/>
  <c r="V272" i="117"/>
  <c r="U272" i="117"/>
  <c r="T272" i="117"/>
  <c r="S272" i="117"/>
  <c r="R272" i="117"/>
  <c r="M272" i="117"/>
  <c r="J272" i="117" s="1"/>
  <c r="BF257" i="117"/>
  <c r="AR257" i="117"/>
  <c r="AS257" i="117" s="1"/>
  <c r="AQ257" i="117"/>
  <c r="AA257" i="117"/>
  <c r="V257" i="117"/>
  <c r="U257" i="117"/>
  <c r="X257" i="117" s="1"/>
  <c r="T257" i="117"/>
  <c r="S257" i="117"/>
  <c r="R257" i="117"/>
  <c r="M257" i="117"/>
  <c r="Z257" i="117" s="1"/>
  <c r="BF250" i="117"/>
  <c r="AR250" i="117"/>
  <c r="AS250" i="117" s="1"/>
  <c r="AT250" i="117" s="1"/>
  <c r="AU250" i="117" s="1"/>
  <c r="AV250" i="117" s="1"/>
  <c r="AQ250" i="117"/>
  <c r="AA250" i="117"/>
  <c r="V250" i="117"/>
  <c r="U250" i="117"/>
  <c r="T250" i="117"/>
  <c r="S250" i="117"/>
  <c r="R250" i="117"/>
  <c r="M250" i="117"/>
  <c r="Z250" i="117" s="1"/>
  <c r="BF239" i="117"/>
  <c r="AR239" i="117"/>
  <c r="AQ239" i="117"/>
  <c r="AA239" i="117"/>
  <c r="V239" i="117"/>
  <c r="U239" i="117"/>
  <c r="T239" i="117"/>
  <c r="S239" i="117"/>
  <c r="R239" i="117"/>
  <c r="M239" i="117"/>
  <c r="Z239" i="117" s="1"/>
  <c r="BF233" i="117"/>
  <c r="AR233" i="117"/>
  <c r="AS233" i="117" s="1"/>
  <c r="AT233" i="117" s="1"/>
  <c r="AU233" i="117" s="1"/>
  <c r="AV233" i="117" s="1"/>
  <c r="AQ233" i="117"/>
  <c r="AA233" i="117"/>
  <c r="V233" i="117"/>
  <c r="U233" i="117"/>
  <c r="T233" i="117"/>
  <c r="S233" i="117"/>
  <c r="R233" i="117"/>
  <c r="M233" i="117"/>
  <c r="J233" i="117" s="1"/>
  <c r="BF225" i="117"/>
  <c r="AR225" i="117"/>
  <c r="AQ225" i="117"/>
  <c r="AA225" i="117"/>
  <c r="V225" i="117"/>
  <c r="U225" i="117"/>
  <c r="X225" i="117" s="1"/>
  <c r="T225" i="117"/>
  <c r="S225" i="117"/>
  <c r="R225" i="117"/>
  <c r="M225" i="117"/>
  <c r="Z225" i="117" s="1"/>
  <c r="BF196" i="117"/>
  <c r="AR196" i="117"/>
  <c r="AS196" i="117" s="1"/>
  <c r="AT196" i="117" s="1"/>
  <c r="AU196" i="117" s="1"/>
  <c r="AV196" i="117" s="1"/>
  <c r="AQ196" i="117"/>
  <c r="AA196" i="117"/>
  <c r="V196" i="117"/>
  <c r="U196" i="117"/>
  <c r="T196" i="117"/>
  <c r="S196" i="117"/>
  <c r="R196" i="117"/>
  <c r="M196" i="117"/>
  <c r="Z196" i="117" s="1"/>
  <c r="BF186" i="117"/>
  <c r="AR186" i="117"/>
  <c r="AQ186" i="117"/>
  <c r="AA186" i="117"/>
  <c r="V186" i="117"/>
  <c r="U186" i="117"/>
  <c r="T186" i="117"/>
  <c r="S186" i="117"/>
  <c r="R186" i="117"/>
  <c r="M186" i="117"/>
  <c r="Z186" i="117" s="1"/>
  <c r="BF179" i="117"/>
  <c r="AR179" i="117"/>
  <c r="AS179" i="117" s="1"/>
  <c r="AT179" i="117" s="1"/>
  <c r="AU179" i="117" s="1"/>
  <c r="AV179" i="117" s="1"/>
  <c r="AQ179" i="117"/>
  <c r="AA179" i="117"/>
  <c r="V179" i="117"/>
  <c r="U179" i="117"/>
  <c r="T179" i="117"/>
  <c r="S179" i="117"/>
  <c r="R179" i="117"/>
  <c r="M179" i="117"/>
  <c r="J179" i="117" s="1"/>
  <c r="BF160" i="117"/>
  <c r="AR160" i="117"/>
  <c r="AQ160" i="117"/>
  <c r="AA160" i="117"/>
  <c r="V160" i="117"/>
  <c r="U160" i="117"/>
  <c r="X160" i="117" s="1"/>
  <c r="T160" i="117"/>
  <c r="S160" i="117"/>
  <c r="R160" i="117"/>
  <c r="M160" i="117"/>
  <c r="Z160" i="117" s="1"/>
  <c r="BF151" i="117"/>
  <c r="AR151" i="117"/>
  <c r="AS151" i="117" s="1"/>
  <c r="AT151" i="117" s="1"/>
  <c r="AU151" i="117" s="1"/>
  <c r="AV151" i="117" s="1"/>
  <c r="AQ151" i="117"/>
  <c r="AA151" i="117"/>
  <c r="V151" i="117"/>
  <c r="U151" i="117"/>
  <c r="T151" i="117"/>
  <c r="S151" i="117"/>
  <c r="R151" i="117"/>
  <c r="M151" i="117"/>
  <c r="Z151" i="117" s="1"/>
  <c r="BF143" i="117"/>
  <c r="AR143" i="117"/>
  <c r="AQ143" i="117"/>
  <c r="AA143" i="117"/>
  <c r="V143" i="117"/>
  <c r="U143" i="117"/>
  <c r="T143" i="117"/>
  <c r="S143" i="117"/>
  <c r="R143" i="117"/>
  <c r="M143" i="117"/>
  <c r="Z143" i="117" s="1"/>
  <c r="BF85" i="117"/>
  <c r="AR85" i="117"/>
  <c r="AS85" i="117" s="1"/>
  <c r="AT85" i="117" s="1"/>
  <c r="AU85" i="117" s="1"/>
  <c r="AV85" i="117" s="1"/>
  <c r="AQ85" i="117"/>
  <c r="AA85" i="117"/>
  <c r="V85" i="117"/>
  <c r="U85" i="117"/>
  <c r="T85" i="117"/>
  <c r="S85" i="117"/>
  <c r="R85" i="117"/>
  <c r="M85" i="117"/>
  <c r="J85" i="117" s="1"/>
  <c r="BF77" i="117"/>
  <c r="AR77" i="117"/>
  <c r="AQ77" i="117"/>
  <c r="AA77" i="117"/>
  <c r="V77" i="117"/>
  <c r="U77" i="117"/>
  <c r="X77" i="117" s="1"/>
  <c r="T77" i="117"/>
  <c r="S77" i="117"/>
  <c r="R77" i="117"/>
  <c r="M77" i="117"/>
  <c r="Z77" i="117" s="1"/>
  <c r="BF71" i="117"/>
  <c r="AR71" i="117"/>
  <c r="AS71" i="117" s="1"/>
  <c r="AT71" i="117" s="1"/>
  <c r="AU71" i="117" s="1"/>
  <c r="AV71" i="117" s="1"/>
  <c r="AQ71" i="117"/>
  <c r="AA71" i="117"/>
  <c r="V71" i="117"/>
  <c r="U71" i="117"/>
  <c r="T71" i="117"/>
  <c r="S71" i="117"/>
  <c r="R71" i="117"/>
  <c r="M71" i="117"/>
  <c r="Z71" i="117" s="1"/>
  <c r="BF70" i="117"/>
  <c r="AR70" i="117"/>
  <c r="AQ70" i="117"/>
  <c r="AA70" i="117"/>
  <c r="V70" i="117"/>
  <c r="U70" i="117"/>
  <c r="T70" i="117"/>
  <c r="S70" i="117"/>
  <c r="R70" i="117"/>
  <c r="M70" i="117"/>
  <c r="Z70" i="117" s="1"/>
  <c r="BF38" i="117"/>
  <c r="AR38" i="117"/>
  <c r="AS38" i="117" s="1"/>
  <c r="AQ38" i="117"/>
  <c r="AA38" i="117"/>
  <c r="V38" i="117"/>
  <c r="U38" i="117"/>
  <c r="T38" i="117"/>
  <c r="S38" i="117"/>
  <c r="R38" i="117"/>
  <c r="M38" i="117"/>
  <c r="J38" i="117" s="1"/>
  <c r="BF17" i="117"/>
  <c r="AR17" i="117"/>
  <c r="AQ17" i="117"/>
  <c r="AA17" i="117"/>
  <c r="V17" i="117"/>
  <c r="U17" i="117"/>
  <c r="X17" i="117" s="1"/>
  <c r="T17" i="117"/>
  <c r="S17" i="117"/>
  <c r="R17" i="117"/>
  <c r="M17" i="117"/>
  <c r="Z17" i="117" s="1"/>
  <c r="BF8" i="117"/>
  <c r="AR8" i="117"/>
  <c r="AS8" i="117" s="1"/>
  <c r="AT8" i="117" s="1"/>
  <c r="AU8" i="117" s="1"/>
  <c r="AV8" i="117" s="1"/>
  <c r="AQ8" i="117"/>
  <c r="AA8" i="117"/>
  <c r="Z8" i="117"/>
  <c r="V8" i="117"/>
  <c r="V291" i="117" s="1"/>
  <c r="U8" i="117"/>
  <c r="T8" i="117"/>
  <c r="S8" i="117"/>
  <c r="R8" i="117"/>
  <c r="M8" i="117"/>
  <c r="J8" i="117" s="1"/>
  <c r="BF283" i="117"/>
  <c r="AR283" i="117"/>
  <c r="AQ283" i="117"/>
  <c r="AA283" i="117"/>
  <c r="V283" i="117"/>
  <c r="U283" i="117"/>
  <c r="T283" i="117"/>
  <c r="S283" i="117"/>
  <c r="R283" i="117"/>
  <c r="M283" i="117"/>
  <c r="Z283" i="117" s="1"/>
  <c r="BF264" i="117"/>
  <c r="AR264" i="117"/>
  <c r="AS264" i="117" s="1"/>
  <c r="AT264" i="117" s="1"/>
  <c r="AU264" i="117" s="1"/>
  <c r="AV264" i="117" s="1"/>
  <c r="AQ264" i="117"/>
  <c r="AA264" i="117"/>
  <c r="V264" i="117"/>
  <c r="U264" i="117"/>
  <c r="T264" i="117"/>
  <c r="S264" i="117"/>
  <c r="R264" i="117"/>
  <c r="M264" i="117"/>
  <c r="J264" i="117" s="1"/>
  <c r="BF238" i="117"/>
  <c r="AR238" i="117"/>
  <c r="AQ238" i="117"/>
  <c r="AA238" i="117"/>
  <c r="V238" i="117"/>
  <c r="U238" i="117"/>
  <c r="X238" i="117" s="1"/>
  <c r="T238" i="117"/>
  <c r="S238" i="117"/>
  <c r="R238" i="117"/>
  <c r="M238" i="117"/>
  <c r="Z238" i="117" s="1"/>
  <c r="BF228" i="117"/>
  <c r="AR228" i="117"/>
  <c r="AS228" i="117" s="1"/>
  <c r="AT228" i="117" s="1"/>
  <c r="AU228" i="117" s="1"/>
  <c r="AV228" i="117" s="1"/>
  <c r="AQ228" i="117"/>
  <c r="AA228" i="117"/>
  <c r="V228" i="117"/>
  <c r="U228" i="117"/>
  <c r="T228" i="117"/>
  <c r="S228" i="117"/>
  <c r="R228" i="117"/>
  <c r="M228" i="117"/>
  <c r="Z228" i="117" s="1"/>
  <c r="BF214" i="117"/>
  <c r="AR214" i="117"/>
  <c r="AQ214" i="117"/>
  <c r="AA214" i="117"/>
  <c r="V214" i="117"/>
  <c r="U214" i="117"/>
  <c r="T214" i="117"/>
  <c r="S214" i="117"/>
  <c r="R214" i="117"/>
  <c r="M214" i="117"/>
  <c r="Z214" i="117" s="1"/>
  <c r="BF211" i="117"/>
  <c r="AR211" i="117"/>
  <c r="AS211" i="117" s="1"/>
  <c r="AT211" i="117" s="1"/>
  <c r="AU211" i="117" s="1"/>
  <c r="AV211" i="117" s="1"/>
  <c r="AQ211" i="117"/>
  <c r="AA211" i="117"/>
  <c r="Z211" i="117"/>
  <c r="V211" i="117"/>
  <c r="U211" i="117"/>
  <c r="T211" i="117"/>
  <c r="S211" i="117"/>
  <c r="R211" i="117"/>
  <c r="M211" i="117"/>
  <c r="J211" i="117" s="1"/>
  <c r="BF197" i="117"/>
  <c r="AR197" i="117"/>
  <c r="AQ197" i="117"/>
  <c r="AA197" i="117"/>
  <c r="V197" i="117"/>
  <c r="U197" i="117"/>
  <c r="X197" i="117" s="1"/>
  <c r="T197" i="117"/>
  <c r="S197" i="117"/>
  <c r="R197" i="117"/>
  <c r="M197" i="117"/>
  <c r="Z197" i="117" s="1"/>
  <c r="BF194" i="117"/>
  <c r="AR194" i="117"/>
  <c r="AS194" i="117" s="1"/>
  <c r="AT194" i="117" s="1"/>
  <c r="AU194" i="117" s="1"/>
  <c r="AV194" i="117" s="1"/>
  <c r="AQ194" i="117"/>
  <c r="AA194" i="117"/>
  <c r="V194" i="117"/>
  <c r="U194" i="117"/>
  <c r="T194" i="117"/>
  <c r="S194" i="117"/>
  <c r="R194" i="117"/>
  <c r="M194" i="117"/>
  <c r="Z194" i="117" s="1"/>
  <c r="BF185" i="117"/>
  <c r="AR185" i="117"/>
  <c r="AQ185" i="117"/>
  <c r="AA185" i="117"/>
  <c r="V185" i="117"/>
  <c r="U185" i="117"/>
  <c r="T185" i="117"/>
  <c r="S185" i="117"/>
  <c r="R185" i="117"/>
  <c r="M185" i="117"/>
  <c r="Z185" i="117" s="1"/>
  <c r="BF184" i="117"/>
  <c r="AR184" i="117"/>
  <c r="AS184" i="117" s="1"/>
  <c r="AT184" i="117" s="1"/>
  <c r="AU184" i="117" s="1"/>
  <c r="AV184" i="117" s="1"/>
  <c r="AQ184" i="117"/>
  <c r="AA184" i="117"/>
  <c r="V184" i="117"/>
  <c r="U184" i="117"/>
  <c r="T184" i="117"/>
  <c r="S184" i="117"/>
  <c r="R184" i="117"/>
  <c r="M184" i="117"/>
  <c r="J184" i="117" s="1"/>
  <c r="BF180" i="117"/>
  <c r="AR180" i="117"/>
  <c r="AQ180" i="117"/>
  <c r="AA180" i="117"/>
  <c r="V180" i="117"/>
  <c r="U180" i="117"/>
  <c r="X180" i="117" s="1"/>
  <c r="T180" i="117"/>
  <c r="S180" i="117"/>
  <c r="R180" i="117"/>
  <c r="M180" i="117"/>
  <c r="Z180" i="117" s="1"/>
  <c r="BF159" i="117"/>
  <c r="AR159" i="117"/>
  <c r="AS159" i="117" s="1"/>
  <c r="AT159" i="117" s="1"/>
  <c r="AU159" i="117" s="1"/>
  <c r="AV159" i="117" s="1"/>
  <c r="AQ159" i="117"/>
  <c r="AA159" i="117"/>
  <c r="V159" i="117"/>
  <c r="U159" i="117"/>
  <c r="T159" i="117"/>
  <c r="S159" i="117"/>
  <c r="R159" i="117"/>
  <c r="M159" i="117"/>
  <c r="Z159" i="117" s="1"/>
  <c r="BF157" i="117"/>
  <c r="AR157" i="117"/>
  <c r="AQ157" i="117"/>
  <c r="AA157" i="117"/>
  <c r="V157" i="117"/>
  <c r="U157" i="117"/>
  <c r="T157" i="117"/>
  <c r="S157" i="117"/>
  <c r="R157" i="117"/>
  <c r="M157" i="117"/>
  <c r="Z157" i="117" s="1"/>
  <c r="BF136" i="117"/>
  <c r="AR136" i="117"/>
  <c r="AS136" i="117" s="1"/>
  <c r="AT136" i="117" s="1"/>
  <c r="AU136" i="117" s="1"/>
  <c r="AV136" i="117" s="1"/>
  <c r="AQ136" i="117"/>
  <c r="AA136" i="117"/>
  <c r="V136" i="117"/>
  <c r="U136" i="117"/>
  <c r="T136" i="117"/>
  <c r="S136" i="117"/>
  <c r="R136" i="117"/>
  <c r="M136" i="117"/>
  <c r="J136" i="117" s="1"/>
  <c r="BF117" i="117"/>
  <c r="AR117" i="117"/>
  <c r="AQ117" i="117"/>
  <c r="AA117" i="117"/>
  <c r="V117" i="117"/>
  <c r="U117" i="117"/>
  <c r="X117" i="117" s="1"/>
  <c r="T117" i="117"/>
  <c r="S117" i="117"/>
  <c r="R117" i="117"/>
  <c r="M117" i="117"/>
  <c r="Z117" i="117" s="1"/>
  <c r="BF80" i="117"/>
  <c r="AR80" i="117"/>
  <c r="AS80" i="117" s="1"/>
  <c r="AT80" i="117" s="1"/>
  <c r="AU80" i="117" s="1"/>
  <c r="AV80" i="117" s="1"/>
  <c r="AQ80" i="117"/>
  <c r="AA80" i="117"/>
  <c r="Z80" i="117"/>
  <c r="V80" i="117"/>
  <c r="U80" i="117"/>
  <c r="AO80" i="117" s="1"/>
  <c r="T80" i="117"/>
  <c r="S80" i="117"/>
  <c r="R80" i="117"/>
  <c r="M80" i="117"/>
  <c r="J80" i="117" s="1"/>
  <c r="BF79" i="117"/>
  <c r="AR79" i="117"/>
  <c r="AQ79" i="117"/>
  <c r="AA79" i="117"/>
  <c r="X79" i="117"/>
  <c r="V79" i="117"/>
  <c r="U79" i="117"/>
  <c r="T79" i="117"/>
  <c r="S79" i="117"/>
  <c r="R79" i="117"/>
  <c r="M79" i="117"/>
  <c r="Z79" i="117" s="1"/>
  <c r="BF52" i="117"/>
  <c r="AR52" i="117"/>
  <c r="AS52" i="117" s="1"/>
  <c r="AT52" i="117" s="1"/>
  <c r="AU52" i="117" s="1"/>
  <c r="AV52" i="117" s="1"/>
  <c r="AQ52" i="117"/>
  <c r="AA52" i="117"/>
  <c r="V52" i="117"/>
  <c r="U52" i="117"/>
  <c r="T52" i="117"/>
  <c r="S52" i="117"/>
  <c r="R52" i="117"/>
  <c r="M52" i="117"/>
  <c r="J52" i="117" s="1"/>
  <c r="BF37" i="117"/>
  <c r="AR37" i="117"/>
  <c r="AQ37" i="117"/>
  <c r="AA37" i="117"/>
  <c r="Z37" i="117"/>
  <c r="V37" i="117"/>
  <c r="U37" i="117"/>
  <c r="X37" i="117" s="1"/>
  <c r="T37" i="117"/>
  <c r="S37" i="117"/>
  <c r="R37" i="117"/>
  <c r="M37" i="117"/>
  <c r="J37" i="117" s="1"/>
  <c r="AP37" i="117" s="1"/>
  <c r="BF32" i="117"/>
  <c r="AR32" i="117"/>
  <c r="AS32" i="117" s="1"/>
  <c r="AT32" i="117" s="1"/>
  <c r="AU32" i="117" s="1"/>
  <c r="AV32" i="117" s="1"/>
  <c r="AQ32" i="117"/>
  <c r="AA32" i="117"/>
  <c r="V32" i="117"/>
  <c r="U32" i="117"/>
  <c r="T32" i="117"/>
  <c r="S32" i="117"/>
  <c r="R32" i="117"/>
  <c r="M32" i="117"/>
  <c r="Z32" i="117" s="1"/>
  <c r="BF29" i="117"/>
  <c r="AR29" i="117"/>
  <c r="AQ29" i="117"/>
  <c r="AA29" i="117"/>
  <c r="V29" i="117"/>
  <c r="U29" i="117"/>
  <c r="X29" i="117" s="1"/>
  <c r="T29" i="117"/>
  <c r="S29" i="117"/>
  <c r="R29" i="117"/>
  <c r="M29" i="117"/>
  <c r="Z29" i="117" s="1"/>
  <c r="BF24" i="117"/>
  <c r="AR24" i="117"/>
  <c r="AS24" i="117" s="1"/>
  <c r="AT24" i="117" s="1"/>
  <c r="AU24" i="117" s="1"/>
  <c r="AV24" i="117" s="1"/>
  <c r="AQ24" i="117"/>
  <c r="AA24" i="117"/>
  <c r="Z24" i="117"/>
  <c r="V24" i="117"/>
  <c r="U24" i="117"/>
  <c r="T24" i="117"/>
  <c r="S24" i="117"/>
  <c r="R24" i="117"/>
  <c r="M24" i="117"/>
  <c r="J24" i="117" s="1"/>
  <c r="BF12" i="117"/>
  <c r="AR12" i="117"/>
  <c r="AQ12" i="117"/>
  <c r="AA12" i="117"/>
  <c r="V12" i="117"/>
  <c r="U12" i="117"/>
  <c r="X12" i="117" s="1"/>
  <c r="T12" i="117"/>
  <c r="S12" i="117"/>
  <c r="R12" i="117"/>
  <c r="M12" i="117"/>
  <c r="Z12" i="117" s="1"/>
  <c r="BF11" i="117"/>
  <c r="AR11" i="117"/>
  <c r="AS11" i="117" s="1"/>
  <c r="AT11" i="117" s="1"/>
  <c r="AU11" i="117" s="1"/>
  <c r="AV11" i="117" s="1"/>
  <c r="AQ11" i="117"/>
  <c r="AA11" i="117"/>
  <c r="V11" i="117"/>
  <c r="U11" i="117"/>
  <c r="T11" i="117"/>
  <c r="S11" i="117"/>
  <c r="R11" i="117"/>
  <c r="M11" i="117"/>
  <c r="Z11" i="117" s="1"/>
  <c r="BF279" i="117"/>
  <c r="AR279" i="117"/>
  <c r="AQ279" i="117"/>
  <c r="AA279" i="117"/>
  <c r="V279" i="117"/>
  <c r="U279" i="117"/>
  <c r="T279" i="117"/>
  <c r="S279" i="117"/>
  <c r="R279" i="117"/>
  <c r="M279" i="117"/>
  <c r="Z279" i="117" s="1"/>
  <c r="BF210" i="117"/>
  <c r="AR210" i="117"/>
  <c r="AS210" i="117" s="1"/>
  <c r="AT210" i="117" s="1"/>
  <c r="AU210" i="117" s="1"/>
  <c r="AV210" i="117" s="1"/>
  <c r="AQ210" i="117"/>
  <c r="AA210" i="117"/>
  <c r="V210" i="117"/>
  <c r="U210" i="117"/>
  <c r="T210" i="117"/>
  <c r="S210" i="117"/>
  <c r="R210" i="117"/>
  <c r="M210" i="117"/>
  <c r="J210" i="117" s="1"/>
  <c r="BF181" i="117"/>
  <c r="AR181" i="117"/>
  <c r="AQ181" i="117"/>
  <c r="AA181" i="117"/>
  <c r="Z181" i="117"/>
  <c r="V181" i="117"/>
  <c r="U181" i="117"/>
  <c r="X181" i="117" s="1"/>
  <c r="T181" i="117"/>
  <c r="S181" i="117"/>
  <c r="R181" i="117"/>
  <c r="M181" i="117"/>
  <c r="J181" i="117" s="1"/>
  <c r="AP181" i="117" s="1"/>
  <c r="BF177" i="117"/>
  <c r="AR177" i="117"/>
  <c r="AS177" i="117" s="1"/>
  <c r="AT177" i="117" s="1"/>
  <c r="AU177" i="117" s="1"/>
  <c r="AV177" i="117" s="1"/>
  <c r="AQ177" i="117"/>
  <c r="AA177" i="117"/>
  <c r="V177" i="117"/>
  <c r="U177" i="117"/>
  <c r="T177" i="117"/>
  <c r="S177" i="117"/>
  <c r="R177" i="117"/>
  <c r="M177" i="117"/>
  <c r="Z177" i="117" s="1"/>
  <c r="BF165" i="117"/>
  <c r="AR165" i="117"/>
  <c r="AQ165" i="117"/>
  <c r="AA165" i="117"/>
  <c r="V165" i="117"/>
  <c r="U165" i="117"/>
  <c r="T165" i="117"/>
  <c r="S165" i="117"/>
  <c r="R165" i="117"/>
  <c r="M165" i="117"/>
  <c r="Z165" i="117" s="1"/>
  <c r="BF154" i="117"/>
  <c r="AR154" i="117"/>
  <c r="AS154" i="117" s="1"/>
  <c r="AT154" i="117" s="1"/>
  <c r="AU154" i="117" s="1"/>
  <c r="AV154" i="117" s="1"/>
  <c r="AQ154" i="117"/>
  <c r="AA154" i="117"/>
  <c r="V154" i="117"/>
  <c r="U154" i="117"/>
  <c r="T154" i="117"/>
  <c r="S154" i="117"/>
  <c r="R154" i="117"/>
  <c r="M154" i="117"/>
  <c r="J154" i="117" s="1"/>
  <c r="BF106" i="117"/>
  <c r="AR106" i="117"/>
  <c r="AQ106" i="117"/>
  <c r="AA106" i="117"/>
  <c r="V106" i="117"/>
  <c r="U106" i="117"/>
  <c r="X106" i="117" s="1"/>
  <c r="T106" i="117"/>
  <c r="S106" i="117"/>
  <c r="R106" i="117"/>
  <c r="M106" i="117"/>
  <c r="Z106" i="117" s="1"/>
  <c r="J106" i="117"/>
  <c r="AP106" i="117" s="1"/>
  <c r="BF31" i="117"/>
  <c r="AR31" i="117"/>
  <c r="AS31" i="117" s="1"/>
  <c r="AT31" i="117" s="1"/>
  <c r="AU31" i="117" s="1"/>
  <c r="AV31" i="117" s="1"/>
  <c r="AQ31" i="117"/>
  <c r="AA31" i="117"/>
  <c r="V31" i="117"/>
  <c r="U31" i="117"/>
  <c r="T31" i="117"/>
  <c r="S31" i="117"/>
  <c r="R31" i="117"/>
  <c r="M31" i="117"/>
  <c r="Z31" i="117" s="1"/>
  <c r="BF236" i="117"/>
  <c r="AR236" i="117"/>
  <c r="AQ236" i="117"/>
  <c r="AA236" i="117"/>
  <c r="V236" i="117"/>
  <c r="U236" i="117"/>
  <c r="T236" i="117"/>
  <c r="S236" i="117"/>
  <c r="R236" i="117"/>
  <c r="M236" i="117"/>
  <c r="Z236" i="117" s="1"/>
  <c r="BF223" i="117"/>
  <c r="AR223" i="117"/>
  <c r="AS223" i="117" s="1"/>
  <c r="AT223" i="117" s="1"/>
  <c r="AU223" i="117" s="1"/>
  <c r="AV223" i="117" s="1"/>
  <c r="AQ223" i="117"/>
  <c r="AA223" i="117"/>
  <c r="V223" i="117"/>
  <c r="U223" i="117"/>
  <c r="T223" i="117"/>
  <c r="S223" i="117"/>
  <c r="R223" i="117"/>
  <c r="M223" i="117"/>
  <c r="J223" i="117" s="1"/>
  <c r="BF218" i="117"/>
  <c r="AR218" i="117"/>
  <c r="AQ218" i="117"/>
  <c r="AA218" i="117"/>
  <c r="V218" i="117"/>
  <c r="U218" i="117"/>
  <c r="T218" i="117"/>
  <c r="S218" i="117"/>
  <c r="R218" i="117"/>
  <c r="M218" i="117"/>
  <c r="Z218" i="117" s="1"/>
  <c r="BF190" i="117"/>
  <c r="AR190" i="117"/>
  <c r="AS190" i="117" s="1"/>
  <c r="AT190" i="117" s="1"/>
  <c r="AU190" i="117" s="1"/>
  <c r="AV190" i="117" s="1"/>
  <c r="AQ190" i="117"/>
  <c r="AA190" i="117"/>
  <c r="V190" i="117"/>
  <c r="U190" i="117"/>
  <c r="T190" i="117"/>
  <c r="S190" i="117"/>
  <c r="R190" i="117"/>
  <c r="M190" i="117"/>
  <c r="Z190" i="117" s="1"/>
  <c r="BF171" i="117"/>
  <c r="AR171" i="117"/>
  <c r="AQ171" i="117"/>
  <c r="AA171" i="117"/>
  <c r="V171" i="117"/>
  <c r="U171" i="117"/>
  <c r="X171" i="117" s="1"/>
  <c r="T171" i="117"/>
  <c r="S171" i="117"/>
  <c r="R171" i="117"/>
  <c r="M171" i="117"/>
  <c r="Z171" i="117" s="1"/>
  <c r="BF162" i="117"/>
  <c r="AR162" i="117"/>
  <c r="AS162" i="117" s="1"/>
  <c r="AT162" i="117" s="1"/>
  <c r="AU162" i="117" s="1"/>
  <c r="AV162" i="117" s="1"/>
  <c r="AQ162" i="117"/>
  <c r="AA162" i="117"/>
  <c r="Z162" i="117"/>
  <c r="V162" i="117"/>
  <c r="U162" i="117"/>
  <c r="T162" i="117"/>
  <c r="S162" i="117"/>
  <c r="R162" i="117"/>
  <c r="M162" i="117"/>
  <c r="J162" i="117" s="1"/>
  <c r="BF53" i="117"/>
  <c r="AR53" i="117"/>
  <c r="AQ53" i="117"/>
  <c r="AA53" i="117"/>
  <c r="V53" i="117"/>
  <c r="U53" i="117"/>
  <c r="X53" i="117" s="1"/>
  <c r="T53" i="117"/>
  <c r="S53" i="117"/>
  <c r="R53" i="117"/>
  <c r="M53" i="117"/>
  <c r="Z53" i="117" s="1"/>
  <c r="BF44" i="117"/>
  <c r="AR44" i="117"/>
  <c r="AS44" i="117" s="1"/>
  <c r="AT44" i="117" s="1"/>
  <c r="AU44" i="117" s="1"/>
  <c r="AV44" i="117" s="1"/>
  <c r="AQ44" i="117"/>
  <c r="AA44" i="117"/>
  <c r="Z44" i="117"/>
  <c r="V44" i="117"/>
  <c r="U44" i="117"/>
  <c r="T44" i="117"/>
  <c r="S44" i="117"/>
  <c r="R44" i="117"/>
  <c r="M44" i="117"/>
  <c r="J44" i="117" s="1"/>
  <c r="BF98" i="117"/>
  <c r="AR98" i="117"/>
  <c r="AQ98" i="117"/>
  <c r="AA98" i="117"/>
  <c r="V98" i="117"/>
  <c r="U98" i="117"/>
  <c r="X98" i="117" s="1"/>
  <c r="T98" i="117"/>
  <c r="S98" i="117"/>
  <c r="R98" i="117"/>
  <c r="M98" i="117"/>
  <c r="Z98" i="117" s="1"/>
  <c r="BF84" i="117"/>
  <c r="AR84" i="117"/>
  <c r="AS84" i="117" s="1"/>
  <c r="AT84" i="117" s="1"/>
  <c r="AU84" i="117" s="1"/>
  <c r="AV84" i="117" s="1"/>
  <c r="AQ84" i="117"/>
  <c r="AA84" i="117"/>
  <c r="V84" i="117"/>
  <c r="U84" i="117"/>
  <c r="T84" i="117"/>
  <c r="S84" i="117"/>
  <c r="R84" i="117"/>
  <c r="M84" i="117"/>
  <c r="J84" i="117" s="1"/>
  <c r="BF231" i="117"/>
  <c r="AR231" i="117"/>
  <c r="AQ231" i="117"/>
  <c r="AA231" i="117"/>
  <c r="V231" i="117"/>
  <c r="U231" i="117"/>
  <c r="X231" i="117" s="1"/>
  <c r="T231" i="117"/>
  <c r="S231" i="117"/>
  <c r="R231" i="117"/>
  <c r="M231" i="117"/>
  <c r="Z231" i="117" s="1"/>
  <c r="BF220" i="117"/>
  <c r="AR220" i="117"/>
  <c r="AS220" i="117" s="1"/>
  <c r="AT220" i="117" s="1"/>
  <c r="AU220" i="117" s="1"/>
  <c r="AV220" i="117" s="1"/>
  <c r="AQ220" i="117"/>
  <c r="AA220" i="117"/>
  <c r="V220" i="117"/>
  <c r="U220" i="117"/>
  <c r="W220" i="117" s="1"/>
  <c r="T220" i="117"/>
  <c r="S220" i="117"/>
  <c r="R220" i="117"/>
  <c r="M220" i="117"/>
  <c r="Z220" i="117" s="1"/>
  <c r="BF193" i="117"/>
  <c r="AR193" i="117"/>
  <c r="AQ193" i="117"/>
  <c r="AA193" i="117"/>
  <c r="V193" i="117"/>
  <c r="U193" i="117"/>
  <c r="X193" i="117" s="1"/>
  <c r="T193" i="117"/>
  <c r="S193" i="117"/>
  <c r="R193" i="117"/>
  <c r="M193" i="117"/>
  <c r="Z193" i="117" s="1"/>
  <c r="BF99" i="117"/>
  <c r="AR99" i="117"/>
  <c r="AS99" i="117" s="1"/>
  <c r="AT99" i="117" s="1"/>
  <c r="AU99" i="117" s="1"/>
  <c r="AV99" i="117" s="1"/>
  <c r="AQ99" i="117"/>
  <c r="AA99" i="117"/>
  <c r="V99" i="117"/>
  <c r="U99" i="117"/>
  <c r="T99" i="117"/>
  <c r="S99" i="117"/>
  <c r="R99" i="117"/>
  <c r="M99" i="117"/>
  <c r="J99" i="117" s="1"/>
  <c r="BF92" i="117"/>
  <c r="AR92" i="117"/>
  <c r="AQ92" i="117"/>
  <c r="AA92" i="117"/>
  <c r="V92" i="117"/>
  <c r="U92" i="117"/>
  <c r="X92" i="117" s="1"/>
  <c r="T92" i="117"/>
  <c r="S92" i="117"/>
  <c r="R92" i="117"/>
  <c r="M92" i="117"/>
  <c r="Z92" i="117" s="1"/>
  <c r="BF76" i="117"/>
  <c r="AR76" i="117"/>
  <c r="AS76" i="117" s="1"/>
  <c r="AT76" i="117" s="1"/>
  <c r="AU76" i="117" s="1"/>
  <c r="AV76" i="117" s="1"/>
  <c r="AQ76" i="117"/>
  <c r="AA76" i="117"/>
  <c r="Z76" i="117"/>
  <c r="V76" i="117"/>
  <c r="U76" i="117"/>
  <c r="T76" i="117"/>
  <c r="S76" i="117"/>
  <c r="R76" i="117"/>
  <c r="M76" i="117"/>
  <c r="J76" i="117" s="1"/>
  <c r="BF61" i="117"/>
  <c r="AR61" i="117"/>
  <c r="AQ61" i="117"/>
  <c r="AA61" i="117"/>
  <c r="V61" i="117"/>
  <c r="U61" i="117"/>
  <c r="X61" i="117" s="1"/>
  <c r="T61" i="117"/>
  <c r="S61" i="117"/>
  <c r="R61" i="117"/>
  <c r="M61" i="117"/>
  <c r="BF54" i="117"/>
  <c r="AR54" i="117"/>
  <c r="AS54" i="117" s="1"/>
  <c r="AT54" i="117" s="1"/>
  <c r="AU54" i="117" s="1"/>
  <c r="AV54" i="117" s="1"/>
  <c r="AQ54" i="117"/>
  <c r="AA54" i="117"/>
  <c r="V54" i="117"/>
  <c r="U54" i="117"/>
  <c r="T54" i="117"/>
  <c r="S54" i="117"/>
  <c r="R54" i="117"/>
  <c r="M54" i="117"/>
  <c r="J54" i="117" s="1"/>
  <c r="BF285" i="117"/>
  <c r="AR285" i="117"/>
  <c r="AQ285" i="117"/>
  <c r="AA285" i="117"/>
  <c r="V285" i="117"/>
  <c r="U285" i="117"/>
  <c r="X285" i="117" s="1"/>
  <c r="T285" i="117"/>
  <c r="S285" i="117"/>
  <c r="R285" i="117"/>
  <c r="M285" i="117"/>
  <c r="Z285" i="117" s="1"/>
  <c r="BF278" i="117"/>
  <c r="AR278" i="117"/>
  <c r="AS278" i="117" s="1"/>
  <c r="AT278" i="117" s="1"/>
  <c r="AU278" i="117" s="1"/>
  <c r="AV278" i="117" s="1"/>
  <c r="AQ278" i="117"/>
  <c r="AA278" i="117"/>
  <c r="V278" i="117"/>
  <c r="V299" i="117" s="1"/>
  <c r="U278" i="117"/>
  <c r="T278" i="117"/>
  <c r="S278" i="117"/>
  <c r="R278" i="117"/>
  <c r="R299" i="117" s="1"/>
  <c r="M278" i="117"/>
  <c r="Z278" i="117" s="1"/>
  <c r="BF232" i="117"/>
  <c r="AR232" i="117"/>
  <c r="AQ232" i="117"/>
  <c r="AA232" i="117"/>
  <c r="V232" i="117"/>
  <c r="U232" i="117"/>
  <c r="X232" i="117" s="1"/>
  <c r="T232" i="117"/>
  <c r="S232" i="117"/>
  <c r="R232" i="117"/>
  <c r="M232" i="117"/>
  <c r="Z232" i="117" s="1"/>
  <c r="BF201" i="117"/>
  <c r="AR201" i="117"/>
  <c r="AS201" i="117" s="1"/>
  <c r="AT201" i="117" s="1"/>
  <c r="AU201" i="117" s="1"/>
  <c r="AV201" i="117" s="1"/>
  <c r="AQ201" i="117"/>
  <c r="AA201" i="117"/>
  <c r="V201" i="117"/>
  <c r="U201" i="117"/>
  <c r="T201" i="117"/>
  <c r="S201" i="117"/>
  <c r="R201" i="117"/>
  <c r="M201" i="117"/>
  <c r="BF112" i="117"/>
  <c r="AR112" i="117"/>
  <c r="AQ112" i="117"/>
  <c r="AQ296" i="117" s="1"/>
  <c r="AA112" i="117"/>
  <c r="V112" i="117"/>
  <c r="U112" i="117"/>
  <c r="X112" i="117" s="1"/>
  <c r="T112" i="117"/>
  <c r="S112" i="117"/>
  <c r="R112" i="117"/>
  <c r="M112" i="117"/>
  <c r="Z112" i="117" s="1"/>
  <c r="J112" i="117"/>
  <c r="AP112" i="117" s="1"/>
  <c r="BF91" i="117"/>
  <c r="AR91" i="117"/>
  <c r="AS91" i="117" s="1"/>
  <c r="AT91" i="117" s="1"/>
  <c r="AU91" i="117" s="1"/>
  <c r="AV91" i="117" s="1"/>
  <c r="AQ91" i="117"/>
  <c r="AA91" i="117"/>
  <c r="V91" i="117"/>
  <c r="U91" i="117"/>
  <c r="T91" i="117"/>
  <c r="S91" i="117"/>
  <c r="R91" i="117"/>
  <c r="M91" i="117"/>
  <c r="Z91" i="117" s="1"/>
  <c r="BF56" i="117"/>
  <c r="AR56" i="117"/>
  <c r="AQ56" i="117"/>
  <c r="AA56" i="117"/>
  <c r="Z56" i="117"/>
  <c r="V56" i="117"/>
  <c r="U56" i="117"/>
  <c r="T56" i="117"/>
  <c r="S56" i="117"/>
  <c r="R56" i="117"/>
  <c r="M56" i="117"/>
  <c r="J56" i="117" s="1"/>
  <c r="BF200" i="117"/>
  <c r="AR200" i="117"/>
  <c r="AS200" i="117" s="1"/>
  <c r="AT200" i="117" s="1"/>
  <c r="AU200" i="117" s="1"/>
  <c r="AV200" i="117" s="1"/>
  <c r="AQ200" i="117"/>
  <c r="AA200" i="117"/>
  <c r="V200" i="117"/>
  <c r="U200" i="117"/>
  <c r="T200" i="117"/>
  <c r="S200" i="117"/>
  <c r="R200" i="117"/>
  <c r="M200" i="117"/>
  <c r="J200" i="117" s="1"/>
  <c r="BF89" i="117"/>
  <c r="AR89" i="117"/>
  <c r="AQ89" i="117"/>
  <c r="AA89" i="117"/>
  <c r="V89" i="117"/>
  <c r="U89" i="117"/>
  <c r="X89" i="117" s="1"/>
  <c r="T89" i="117"/>
  <c r="S89" i="117"/>
  <c r="R89" i="117"/>
  <c r="M89" i="117"/>
  <c r="Z89" i="117" s="1"/>
  <c r="BF58" i="117"/>
  <c r="AR58" i="117"/>
  <c r="AS58" i="117" s="1"/>
  <c r="AT58" i="117" s="1"/>
  <c r="AU58" i="117" s="1"/>
  <c r="AV58" i="117" s="1"/>
  <c r="AQ58" i="117"/>
  <c r="AQ292" i="117" s="1"/>
  <c r="AA58" i="117"/>
  <c r="V58" i="117"/>
  <c r="U58" i="117"/>
  <c r="W58" i="117" s="1"/>
  <c r="T58" i="117"/>
  <c r="S58" i="117"/>
  <c r="R58" i="117"/>
  <c r="M58" i="117"/>
  <c r="Z58" i="117" s="1"/>
  <c r="BF51" i="117"/>
  <c r="AR51" i="117"/>
  <c r="AQ51" i="117"/>
  <c r="AA51" i="117"/>
  <c r="V51" i="117"/>
  <c r="U51" i="117"/>
  <c r="X51" i="117" s="1"/>
  <c r="T51" i="117"/>
  <c r="S51" i="117"/>
  <c r="R51" i="117"/>
  <c r="M51" i="117"/>
  <c r="U290" i="117"/>
  <c r="AQ297" i="117"/>
  <c r="AR295" i="117"/>
  <c r="R291" i="117"/>
  <c r="BG159" i="116"/>
  <c r="BE159" i="116"/>
  <c r="BC159" i="116"/>
  <c r="BB159" i="116"/>
  <c r="BA159" i="116"/>
  <c r="AZ159" i="116"/>
  <c r="AY159" i="116"/>
  <c r="AN159" i="116"/>
  <c r="AM159" i="116"/>
  <c r="AL159" i="116"/>
  <c r="AK159" i="116"/>
  <c r="AJ159" i="116"/>
  <c r="AI159" i="116"/>
  <c r="AH159" i="116"/>
  <c r="AG159" i="116"/>
  <c r="AF159" i="116"/>
  <c r="AE159" i="116"/>
  <c r="AD159" i="116"/>
  <c r="AC159" i="116"/>
  <c r="O159" i="116"/>
  <c r="K159" i="116"/>
  <c r="I159" i="116"/>
  <c r="E159" i="116"/>
  <c r="B159" i="116"/>
  <c r="BG158" i="116"/>
  <c r="BE158" i="116"/>
  <c r="BC158" i="116"/>
  <c r="BB158" i="116"/>
  <c r="BA158" i="116"/>
  <c r="AZ158" i="116"/>
  <c r="AY158" i="116"/>
  <c r="AN158" i="116"/>
  <c r="AM158" i="116"/>
  <c r="AL158" i="116"/>
  <c r="AK158" i="116"/>
  <c r="AJ158" i="116"/>
  <c r="AI158" i="116"/>
  <c r="AH158" i="116"/>
  <c r="AG158" i="116"/>
  <c r="AF158" i="116"/>
  <c r="AE158" i="116"/>
  <c r="AD158" i="116"/>
  <c r="AC158" i="116"/>
  <c r="O158" i="116"/>
  <c r="K158" i="116"/>
  <c r="I158" i="116"/>
  <c r="E158" i="116"/>
  <c r="B158" i="116"/>
  <c r="BG157" i="116"/>
  <c r="BE157" i="116"/>
  <c r="BC157" i="116"/>
  <c r="BB157" i="116"/>
  <c r="BA157" i="116"/>
  <c r="AZ157" i="116"/>
  <c r="AY157" i="116"/>
  <c r="AN157" i="116"/>
  <c r="AM157" i="116"/>
  <c r="AL157" i="116"/>
  <c r="AK157" i="116"/>
  <c r="AJ157" i="116"/>
  <c r="AI157" i="116"/>
  <c r="AH157" i="116"/>
  <c r="AG157" i="116"/>
  <c r="AF157" i="116"/>
  <c r="AE157" i="116"/>
  <c r="AD157" i="116"/>
  <c r="AC157" i="116"/>
  <c r="O157" i="116"/>
  <c r="K157" i="116"/>
  <c r="I157" i="116"/>
  <c r="E157" i="116"/>
  <c r="B157" i="116"/>
  <c r="BG156" i="116"/>
  <c r="BE156" i="116"/>
  <c r="BC156" i="116"/>
  <c r="BB156" i="116"/>
  <c r="BA156" i="116"/>
  <c r="AZ156" i="116"/>
  <c r="AY156" i="116"/>
  <c r="AN156" i="116"/>
  <c r="AM156" i="116"/>
  <c r="AL156" i="116"/>
  <c r="AK156" i="116"/>
  <c r="AJ156" i="116"/>
  <c r="AI156" i="116"/>
  <c r="AH156" i="116"/>
  <c r="AG156" i="116"/>
  <c r="AF156" i="116"/>
  <c r="AE156" i="116"/>
  <c r="AD156" i="116"/>
  <c r="AC156" i="116"/>
  <c r="O156" i="116"/>
  <c r="K156" i="116"/>
  <c r="I156" i="116"/>
  <c r="E156" i="116"/>
  <c r="B156" i="116"/>
  <c r="BG155" i="116"/>
  <c r="BE155" i="116"/>
  <c r="BC155" i="116"/>
  <c r="BB155" i="116"/>
  <c r="BA155" i="116"/>
  <c r="AZ155" i="116"/>
  <c r="AY155" i="116"/>
  <c r="AN155" i="116"/>
  <c r="AM155" i="116"/>
  <c r="AL155" i="116"/>
  <c r="AK155" i="116"/>
  <c r="AJ155" i="116"/>
  <c r="AI155" i="116"/>
  <c r="AH155" i="116"/>
  <c r="AG155" i="116"/>
  <c r="AF155" i="116"/>
  <c r="AE155" i="116"/>
  <c r="AD155" i="116"/>
  <c r="AC155" i="116"/>
  <c r="O155" i="116"/>
  <c r="K155" i="116"/>
  <c r="I155" i="116"/>
  <c r="E155" i="116"/>
  <c r="B155" i="116"/>
  <c r="BG154" i="116"/>
  <c r="BE154" i="116"/>
  <c r="BC154" i="116"/>
  <c r="BB154" i="116"/>
  <c r="BA154" i="116"/>
  <c r="AZ154" i="116"/>
  <c r="AY154" i="116"/>
  <c r="AN154" i="116"/>
  <c r="AM154" i="116"/>
  <c r="AL154" i="116"/>
  <c r="AK154" i="116"/>
  <c r="AJ154" i="116"/>
  <c r="AI154" i="116"/>
  <c r="AH154" i="116"/>
  <c r="AG154" i="116"/>
  <c r="AF154" i="116"/>
  <c r="AE154" i="116"/>
  <c r="AD154" i="116"/>
  <c r="AC154" i="116"/>
  <c r="O154" i="116"/>
  <c r="K154" i="116"/>
  <c r="I154" i="116"/>
  <c r="E154" i="116"/>
  <c r="B154" i="116"/>
  <c r="BG153" i="116"/>
  <c r="BE153" i="116"/>
  <c r="BC153" i="116"/>
  <c r="BB153" i="116"/>
  <c r="BA153" i="116"/>
  <c r="AZ153" i="116"/>
  <c r="AY153" i="116"/>
  <c r="AN153" i="116"/>
  <c r="AM153" i="116"/>
  <c r="AL153" i="116"/>
  <c r="AK153" i="116"/>
  <c r="AJ153" i="116"/>
  <c r="AI153" i="116"/>
  <c r="AH153" i="116"/>
  <c r="AG153" i="116"/>
  <c r="AF153" i="116"/>
  <c r="AE153" i="116"/>
  <c r="AD153" i="116"/>
  <c r="AC153" i="116"/>
  <c r="O153" i="116"/>
  <c r="K153" i="116"/>
  <c r="I153" i="116"/>
  <c r="E153" i="116"/>
  <c r="B153" i="116"/>
  <c r="BG152" i="116"/>
  <c r="BE152" i="116"/>
  <c r="BC152" i="116"/>
  <c r="BB152" i="116"/>
  <c r="BA152" i="116"/>
  <c r="AZ152" i="116"/>
  <c r="AY152" i="116"/>
  <c r="AN152" i="116"/>
  <c r="AM152" i="116"/>
  <c r="AL152" i="116"/>
  <c r="AK152" i="116"/>
  <c r="AJ152" i="116"/>
  <c r="AI152" i="116"/>
  <c r="AH152" i="116"/>
  <c r="AG152" i="116"/>
  <c r="AF152" i="116"/>
  <c r="AE152" i="116"/>
  <c r="AD152" i="116"/>
  <c r="AC152" i="116"/>
  <c r="O152" i="116"/>
  <c r="K152" i="116"/>
  <c r="I152" i="116"/>
  <c r="E152" i="116"/>
  <c r="B152" i="116"/>
  <c r="BG151" i="116"/>
  <c r="BE151" i="116"/>
  <c r="BC151" i="116"/>
  <c r="BB151" i="116"/>
  <c r="BA151" i="116"/>
  <c r="AZ151" i="116"/>
  <c r="AY151" i="116"/>
  <c r="AN151" i="116"/>
  <c r="AM151" i="116"/>
  <c r="AL151" i="116"/>
  <c r="AK151" i="116"/>
  <c r="AJ151" i="116"/>
  <c r="AI151" i="116"/>
  <c r="AH151" i="116"/>
  <c r="AG151" i="116"/>
  <c r="AF151" i="116"/>
  <c r="AE151" i="116"/>
  <c r="AD151" i="116"/>
  <c r="AC151" i="116"/>
  <c r="O151" i="116"/>
  <c r="K151" i="116"/>
  <c r="I151" i="116"/>
  <c r="E151" i="116"/>
  <c r="B151" i="116"/>
  <c r="BG150" i="116"/>
  <c r="BE150" i="116"/>
  <c r="BC150" i="116"/>
  <c r="BB150" i="116"/>
  <c r="BA150" i="116"/>
  <c r="AZ150" i="116"/>
  <c r="AY150" i="116"/>
  <c r="AN150" i="116"/>
  <c r="AM150" i="116"/>
  <c r="AL150" i="116"/>
  <c r="AK150" i="116"/>
  <c r="AJ150" i="116"/>
  <c r="AI150" i="116"/>
  <c r="AH150" i="116"/>
  <c r="AG150" i="116"/>
  <c r="AF150" i="116"/>
  <c r="AE150" i="116"/>
  <c r="AD150" i="116"/>
  <c r="AC150" i="116"/>
  <c r="O150" i="116"/>
  <c r="K150" i="116"/>
  <c r="I150" i="116"/>
  <c r="E150" i="116"/>
  <c r="B150" i="116"/>
  <c r="BG149" i="116"/>
  <c r="BE149" i="116"/>
  <c r="BC149" i="116"/>
  <c r="BB149" i="116"/>
  <c r="BA149" i="116"/>
  <c r="AZ149" i="116"/>
  <c r="AY149" i="116"/>
  <c r="AN149" i="116"/>
  <c r="AM149" i="116"/>
  <c r="AL149" i="116"/>
  <c r="AK149" i="116"/>
  <c r="AJ149" i="116"/>
  <c r="AI149" i="116"/>
  <c r="AH149" i="116"/>
  <c r="AG149" i="116"/>
  <c r="AF149" i="116"/>
  <c r="AE149" i="116"/>
  <c r="AD149" i="116"/>
  <c r="AC149" i="116"/>
  <c r="O149" i="116"/>
  <c r="K149" i="116"/>
  <c r="I149" i="116"/>
  <c r="E149" i="116"/>
  <c r="B149" i="116"/>
  <c r="BG146" i="116"/>
  <c r="BE146" i="116"/>
  <c r="BC146" i="116"/>
  <c r="BB146" i="116"/>
  <c r="BA146" i="116"/>
  <c r="AZ146" i="116"/>
  <c r="AY146" i="116"/>
  <c r="AN146" i="116"/>
  <c r="AM146" i="116"/>
  <c r="AL146" i="116"/>
  <c r="AK146" i="116"/>
  <c r="AJ146" i="116"/>
  <c r="AI146" i="116"/>
  <c r="AH146" i="116"/>
  <c r="AG146" i="116"/>
  <c r="AF146" i="116"/>
  <c r="AE146" i="116"/>
  <c r="AD146" i="116"/>
  <c r="AC146" i="116"/>
  <c r="O146" i="116"/>
  <c r="K146" i="116"/>
  <c r="I146" i="116"/>
  <c r="E146" i="116"/>
  <c r="B146" i="116"/>
  <c r="BF108" i="116"/>
  <c r="AR108" i="116"/>
  <c r="AS108" i="116" s="1"/>
  <c r="AT108" i="116" s="1"/>
  <c r="AU108" i="116" s="1"/>
  <c r="AV108" i="116" s="1"/>
  <c r="AQ108" i="116"/>
  <c r="AA108" i="116"/>
  <c r="V108" i="116"/>
  <c r="U108" i="116"/>
  <c r="T108" i="116"/>
  <c r="S108" i="116"/>
  <c r="R108" i="116"/>
  <c r="M108" i="116"/>
  <c r="Z108" i="116" s="1"/>
  <c r="BF103" i="116"/>
  <c r="AR103" i="116"/>
  <c r="AS103" i="116" s="1"/>
  <c r="AQ103" i="116"/>
  <c r="AA103" i="116"/>
  <c r="V103" i="116"/>
  <c r="U103" i="116"/>
  <c r="T103" i="116"/>
  <c r="S103" i="116"/>
  <c r="R103" i="116"/>
  <c r="M103" i="116"/>
  <c r="Z103" i="116" s="1"/>
  <c r="BF93" i="116"/>
  <c r="AR93" i="116"/>
  <c r="AQ93" i="116"/>
  <c r="AA93" i="116"/>
  <c r="V93" i="116"/>
  <c r="U93" i="116"/>
  <c r="T93" i="116"/>
  <c r="S93" i="116"/>
  <c r="R93" i="116"/>
  <c r="M93" i="116"/>
  <c r="Z93" i="116" s="1"/>
  <c r="BF64" i="116"/>
  <c r="AR64" i="116"/>
  <c r="AQ64" i="116"/>
  <c r="AA64" i="116"/>
  <c r="V64" i="116"/>
  <c r="U64" i="116"/>
  <c r="T64" i="116"/>
  <c r="S64" i="116"/>
  <c r="R64" i="116"/>
  <c r="M64" i="116"/>
  <c r="Z64" i="116" s="1"/>
  <c r="BF55" i="116"/>
  <c r="AR55" i="116"/>
  <c r="AS55" i="116" s="1"/>
  <c r="AQ55" i="116"/>
  <c r="AA55" i="116"/>
  <c r="V55" i="116"/>
  <c r="U55" i="116"/>
  <c r="X55" i="116" s="1"/>
  <c r="T55" i="116"/>
  <c r="S55" i="116"/>
  <c r="R55" i="116"/>
  <c r="M55" i="116"/>
  <c r="Z55" i="116" s="1"/>
  <c r="BF35" i="116"/>
  <c r="AR35" i="116"/>
  <c r="AS35" i="116" s="1"/>
  <c r="AQ35" i="116"/>
  <c r="AA35" i="116"/>
  <c r="X35" i="116"/>
  <c r="V35" i="116"/>
  <c r="W35" i="116" s="1"/>
  <c r="U35" i="116"/>
  <c r="T35" i="116"/>
  <c r="S35" i="116"/>
  <c r="R35" i="116"/>
  <c r="M35" i="116"/>
  <c r="Z35" i="116" s="1"/>
  <c r="J35" i="116"/>
  <c r="AP35" i="116" s="1"/>
  <c r="BF111" i="116"/>
  <c r="AR111" i="116"/>
  <c r="AQ111" i="116"/>
  <c r="AA111" i="116"/>
  <c r="V111" i="116"/>
  <c r="U111" i="116"/>
  <c r="T111" i="116"/>
  <c r="S111" i="116"/>
  <c r="R111" i="116"/>
  <c r="M111" i="116"/>
  <c r="Z111" i="116" s="1"/>
  <c r="BF92" i="116"/>
  <c r="AR92" i="116"/>
  <c r="AQ92" i="116"/>
  <c r="AA92" i="116"/>
  <c r="Z92" i="116"/>
  <c r="V92" i="116"/>
  <c r="U92" i="116"/>
  <c r="T92" i="116"/>
  <c r="S92" i="116"/>
  <c r="R92" i="116"/>
  <c r="M92" i="116"/>
  <c r="J92" i="116" s="1"/>
  <c r="BF90" i="116"/>
  <c r="AR90" i="116"/>
  <c r="AS90" i="116" s="1"/>
  <c r="AT90" i="116" s="1"/>
  <c r="AU90" i="116" s="1"/>
  <c r="AV90" i="116" s="1"/>
  <c r="AQ90" i="116"/>
  <c r="AA90" i="116"/>
  <c r="V90" i="116"/>
  <c r="U90" i="116"/>
  <c r="T90" i="116"/>
  <c r="S90" i="116"/>
  <c r="R90" i="116"/>
  <c r="M90" i="116"/>
  <c r="Z90" i="116" s="1"/>
  <c r="BF76" i="116"/>
  <c r="AR76" i="116"/>
  <c r="AS76" i="116" s="1"/>
  <c r="AQ76" i="116"/>
  <c r="AA76" i="116"/>
  <c r="Z76" i="116"/>
  <c r="V76" i="116"/>
  <c r="U76" i="116"/>
  <c r="X76" i="116" s="1"/>
  <c r="T76" i="116"/>
  <c r="S76" i="116"/>
  <c r="R76" i="116"/>
  <c r="M76" i="116"/>
  <c r="J76" i="116" s="1"/>
  <c r="AP76" i="116" s="1"/>
  <c r="BF72" i="116"/>
  <c r="AR72" i="116"/>
  <c r="AQ72" i="116"/>
  <c r="AA72" i="116"/>
  <c r="V72" i="116"/>
  <c r="U72" i="116"/>
  <c r="T72" i="116"/>
  <c r="S72" i="116"/>
  <c r="R72" i="116"/>
  <c r="M72" i="116"/>
  <c r="Z72" i="116" s="1"/>
  <c r="BF53" i="116"/>
  <c r="AR53" i="116"/>
  <c r="AQ53" i="116"/>
  <c r="AA53" i="116"/>
  <c r="V53" i="116"/>
  <c r="U53" i="116"/>
  <c r="T53" i="116"/>
  <c r="S53" i="116"/>
  <c r="R53" i="116"/>
  <c r="M53" i="116"/>
  <c r="Z53" i="116" s="1"/>
  <c r="BF51" i="116"/>
  <c r="AR51" i="116"/>
  <c r="AS51" i="116" s="1"/>
  <c r="AT51" i="116" s="1"/>
  <c r="AU51" i="116" s="1"/>
  <c r="AV51" i="116" s="1"/>
  <c r="AQ51" i="116"/>
  <c r="AA51" i="116"/>
  <c r="V51" i="116"/>
  <c r="U51" i="116"/>
  <c r="X51" i="116" s="1"/>
  <c r="T51" i="116"/>
  <c r="S51" i="116"/>
  <c r="R51" i="116"/>
  <c r="M51" i="116"/>
  <c r="Z51" i="116" s="1"/>
  <c r="BF27" i="116"/>
  <c r="AR27" i="116"/>
  <c r="AS27" i="116" s="1"/>
  <c r="AQ27" i="116"/>
  <c r="AA27" i="116"/>
  <c r="V27" i="116"/>
  <c r="U27" i="116"/>
  <c r="T27" i="116"/>
  <c r="S27" i="116"/>
  <c r="R27" i="116"/>
  <c r="M27" i="116"/>
  <c r="Z27" i="116" s="1"/>
  <c r="BF17" i="116"/>
  <c r="AR17" i="116"/>
  <c r="AQ17" i="116"/>
  <c r="AA17" i="116"/>
  <c r="V17" i="116"/>
  <c r="U17" i="116"/>
  <c r="T17" i="116"/>
  <c r="S17" i="116"/>
  <c r="R17" i="116"/>
  <c r="M17" i="116"/>
  <c r="Z17" i="116" s="1"/>
  <c r="BF11" i="116"/>
  <c r="AR11" i="116"/>
  <c r="AQ11" i="116"/>
  <c r="AA11" i="116"/>
  <c r="V11" i="116"/>
  <c r="U11" i="116"/>
  <c r="T11" i="116"/>
  <c r="S11" i="116"/>
  <c r="R11" i="116"/>
  <c r="M11" i="116"/>
  <c r="Z11" i="116" s="1"/>
  <c r="BF129" i="116"/>
  <c r="AR129" i="116"/>
  <c r="AS129" i="116" s="1"/>
  <c r="AT129" i="116" s="1"/>
  <c r="AU129" i="116" s="1"/>
  <c r="AV129" i="116" s="1"/>
  <c r="AQ129" i="116"/>
  <c r="AA129" i="116"/>
  <c r="V129" i="116"/>
  <c r="U129" i="116"/>
  <c r="T129" i="116"/>
  <c r="S129" i="116"/>
  <c r="R129" i="116"/>
  <c r="M129" i="116"/>
  <c r="Z129" i="116" s="1"/>
  <c r="BF120" i="116"/>
  <c r="AR120" i="116"/>
  <c r="AS120" i="116" s="1"/>
  <c r="AQ120" i="116"/>
  <c r="AA120" i="116"/>
  <c r="V120" i="116"/>
  <c r="U120" i="116"/>
  <c r="T120" i="116"/>
  <c r="S120" i="116"/>
  <c r="R120" i="116"/>
  <c r="M120" i="116"/>
  <c r="Z120" i="116" s="1"/>
  <c r="BF106" i="116"/>
  <c r="AR106" i="116"/>
  <c r="AQ106" i="116"/>
  <c r="AA106" i="116"/>
  <c r="Z106" i="116"/>
  <c r="V106" i="116"/>
  <c r="U106" i="116"/>
  <c r="T106" i="116"/>
  <c r="S106" i="116"/>
  <c r="R106" i="116"/>
  <c r="M106" i="116"/>
  <c r="J106" i="116" s="1"/>
  <c r="BF97" i="116"/>
  <c r="AR97" i="116"/>
  <c r="AQ97" i="116"/>
  <c r="AA97" i="116"/>
  <c r="V97" i="116"/>
  <c r="U97" i="116"/>
  <c r="T97" i="116"/>
  <c r="S97" i="116"/>
  <c r="R97" i="116"/>
  <c r="M97" i="116"/>
  <c r="Z97" i="116" s="1"/>
  <c r="BF74" i="116"/>
  <c r="AR74" i="116"/>
  <c r="AS74" i="116" s="1"/>
  <c r="AQ74" i="116"/>
  <c r="AA74" i="116"/>
  <c r="V74" i="116"/>
  <c r="U74" i="116"/>
  <c r="X74" i="116" s="1"/>
  <c r="T74" i="116"/>
  <c r="S74" i="116"/>
  <c r="R74" i="116"/>
  <c r="M74" i="116"/>
  <c r="Z74" i="116" s="1"/>
  <c r="BF68" i="116"/>
  <c r="AR68" i="116"/>
  <c r="AS68" i="116" s="1"/>
  <c r="AQ68" i="116"/>
  <c r="AA68" i="116"/>
  <c r="Z68" i="116"/>
  <c r="V68" i="116"/>
  <c r="U68" i="116"/>
  <c r="T68" i="116"/>
  <c r="S68" i="116"/>
  <c r="R68" i="116"/>
  <c r="M68" i="116"/>
  <c r="J68" i="116" s="1"/>
  <c r="BF31" i="116"/>
  <c r="AR31" i="116"/>
  <c r="AQ31" i="116"/>
  <c r="AA31" i="116"/>
  <c r="V31" i="116"/>
  <c r="U31" i="116"/>
  <c r="T31" i="116"/>
  <c r="S31" i="116"/>
  <c r="R31" i="116"/>
  <c r="M31" i="116"/>
  <c r="Z31" i="116" s="1"/>
  <c r="BF28" i="116"/>
  <c r="AR28" i="116"/>
  <c r="AQ28" i="116"/>
  <c r="AA28" i="116"/>
  <c r="V28" i="116"/>
  <c r="U28" i="116"/>
  <c r="T28" i="116"/>
  <c r="S28" i="116"/>
  <c r="R28" i="116"/>
  <c r="M28" i="116"/>
  <c r="Z28" i="116" s="1"/>
  <c r="BF26" i="116"/>
  <c r="AR26" i="116"/>
  <c r="AS26" i="116" s="1"/>
  <c r="AQ26" i="116"/>
  <c r="AA26" i="116"/>
  <c r="V26" i="116"/>
  <c r="U26" i="116"/>
  <c r="X26" i="116" s="1"/>
  <c r="T26" i="116"/>
  <c r="S26" i="116"/>
  <c r="R26" i="116"/>
  <c r="M26" i="116"/>
  <c r="Z26" i="116" s="1"/>
  <c r="BF19" i="116"/>
  <c r="AR19" i="116"/>
  <c r="AS19" i="116" s="1"/>
  <c r="AQ19" i="116"/>
  <c r="AA19" i="116"/>
  <c r="V19" i="116"/>
  <c r="U19" i="116"/>
  <c r="X19" i="116" s="1"/>
  <c r="T19" i="116"/>
  <c r="S19" i="116"/>
  <c r="R19" i="116"/>
  <c r="M19" i="116"/>
  <c r="Z19" i="116" s="1"/>
  <c r="BF12" i="116"/>
  <c r="AR12" i="116"/>
  <c r="AQ12" i="116"/>
  <c r="AA12" i="116"/>
  <c r="V12" i="116"/>
  <c r="U12" i="116"/>
  <c r="T12" i="116"/>
  <c r="S12" i="116"/>
  <c r="R12" i="116"/>
  <c r="M12" i="116"/>
  <c r="Z12" i="116" s="1"/>
  <c r="BF143" i="116"/>
  <c r="AR143" i="116"/>
  <c r="AQ143" i="116"/>
  <c r="AA143" i="116"/>
  <c r="V143" i="116"/>
  <c r="U143" i="116"/>
  <c r="T143" i="116"/>
  <c r="S143" i="116"/>
  <c r="R143" i="116"/>
  <c r="M143" i="116"/>
  <c r="Z143" i="116" s="1"/>
  <c r="BF142" i="116"/>
  <c r="AR142" i="116"/>
  <c r="AS142" i="116" s="1"/>
  <c r="AT142" i="116" s="1"/>
  <c r="AU142" i="116" s="1"/>
  <c r="AV142" i="116" s="1"/>
  <c r="AQ142" i="116"/>
  <c r="AA142" i="116"/>
  <c r="V142" i="116"/>
  <c r="U142" i="116"/>
  <c r="X142" i="116" s="1"/>
  <c r="T142" i="116"/>
  <c r="S142" i="116"/>
  <c r="R142" i="116"/>
  <c r="M142" i="116"/>
  <c r="Z142" i="116" s="1"/>
  <c r="BF138" i="116"/>
  <c r="AR138" i="116"/>
  <c r="AS138" i="116" s="1"/>
  <c r="AQ138" i="116"/>
  <c r="AA138" i="116"/>
  <c r="V138" i="116"/>
  <c r="U138" i="116"/>
  <c r="T138" i="116"/>
  <c r="S138" i="116"/>
  <c r="R138" i="116"/>
  <c r="M138" i="116"/>
  <c r="Z138" i="116" s="1"/>
  <c r="BF109" i="116"/>
  <c r="AR109" i="116"/>
  <c r="AQ109" i="116"/>
  <c r="AA109" i="116"/>
  <c r="V109" i="116"/>
  <c r="U109" i="116"/>
  <c r="T109" i="116"/>
  <c r="S109" i="116"/>
  <c r="R109" i="116"/>
  <c r="M109" i="116"/>
  <c r="Z109" i="116" s="1"/>
  <c r="BF99" i="116"/>
  <c r="AR99" i="116"/>
  <c r="AQ99" i="116"/>
  <c r="AA99" i="116"/>
  <c r="V99" i="116"/>
  <c r="U99" i="116"/>
  <c r="T99" i="116"/>
  <c r="S99" i="116"/>
  <c r="R99" i="116"/>
  <c r="M99" i="116"/>
  <c r="Z99" i="116" s="1"/>
  <c r="BF82" i="116"/>
  <c r="AR82" i="116"/>
  <c r="AS82" i="116" s="1"/>
  <c r="AT82" i="116" s="1"/>
  <c r="AU82" i="116" s="1"/>
  <c r="AV82" i="116" s="1"/>
  <c r="AQ82" i="116"/>
  <c r="AA82" i="116"/>
  <c r="V82" i="116"/>
  <c r="U82" i="116"/>
  <c r="T82" i="116"/>
  <c r="S82" i="116"/>
  <c r="R82" i="116"/>
  <c r="M82" i="116"/>
  <c r="Z82" i="116" s="1"/>
  <c r="BF54" i="116"/>
  <c r="AR54" i="116"/>
  <c r="AS54" i="116" s="1"/>
  <c r="AQ54" i="116"/>
  <c r="AA54" i="116"/>
  <c r="V54" i="116"/>
  <c r="U54" i="116"/>
  <c r="T54" i="116"/>
  <c r="S54" i="116"/>
  <c r="R54" i="116"/>
  <c r="M54" i="116"/>
  <c r="Z54" i="116" s="1"/>
  <c r="BF46" i="116"/>
  <c r="AR46" i="116"/>
  <c r="AQ46" i="116"/>
  <c r="AA46" i="116"/>
  <c r="V46" i="116"/>
  <c r="U46" i="116"/>
  <c r="T46" i="116"/>
  <c r="S46" i="116"/>
  <c r="R46" i="116"/>
  <c r="M46" i="116"/>
  <c r="Z46" i="116" s="1"/>
  <c r="BF45" i="116"/>
  <c r="AR45" i="116"/>
  <c r="AQ45" i="116"/>
  <c r="AA45" i="116"/>
  <c r="V45" i="116"/>
  <c r="U45" i="116"/>
  <c r="T45" i="116"/>
  <c r="S45" i="116"/>
  <c r="R45" i="116"/>
  <c r="M45" i="116"/>
  <c r="Z45" i="116" s="1"/>
  <c r="BF36" i="116"/>
  <c r="AR36" i="116"/>
  <c r="AS36" i="116" s="1"/>
  <c r="AQ36" i="116"/>
  <c r="AA36" i="116"/>
  <c r="Z36" i="116"/>
  <c r="V36" i="116"/>
  <c r="U36" i="116"/>
  <c r="T36" i="116"/>
  <c r="S36" i="116"/>
  <c r="R36" i="116"/>
  <c r="M36" i="116"/>
  <c r="J36" i="116" s="1"/>
  <c r="AP36" i="116" s="1"/>
  <c r="BF24" i="116"/>
  <c r="AR24" i="116"/>
  <c r="AS24" i="116" s="1"/>
  <c r="AQ24" i="116"/>
  <c r="AA24" i="116"/>
  <c r="V24" i="116"/>
  <c r="W24" i="116" s="1"/>
  <c r="U24" i="116"/>
  <c r="X24" i="116" s="1"/>
  <c r="T24" i="116"/>
  <c r="S24" i="116"/>
  <c r="R24" i="116"/>
  <c r="M24" i="116"/>
  <c r="Z24" i="116" s="1"/>
  <c r="BF15" i="116"/>
  <c r="AR15" i="116"/>
  <c r="AQ15" i="116"/>
  <c r="AA15" i="116"/>
  <c r="V15" i="116"/>
  <c r="U15" i="116"/>
  <c r="T15" i="116"/>
  <c r="S15" i="116"/>
  <c r="R15" i="116"/>
  <c r="M15" i="116"/>
  <c r="Z15" i="116" s="1"/>
  <c r="BF14" i="116"/>
  <c r="AR14" i="116"/>
  <c r="AQ14" i="116"/>
  <c r="AA14" i="116"/>
  <c r="V14" i="116"/>
  <c r="U14" i="116"/>
  <c r="T14" i="116"/>
  <c r="S14" i="116"/>
  <c r="R14" i="116"/>
  <c r="M14" i="116"/>
  <c r="Z14" i="116" s="1"/>
  <c r="BF135" i="116"/>
  <c r="AR135" i="116"/>
  <c r="AS135" i="116" s="1"/>
  <c r="AT135" i="116" s="1"/>
  <c r="AU135" i="116" s="1"/>
  <c r="AV135" i="116" s="1"/>
  <c r="AQ135" i="116"/>
  <c r="AA135" i="116"/>
  <c r="V135" i="116"/>
  <c r="U135" i="116"/>
  <c r="X135" i="116" s="1"/>
  <c r="T135" i="116"/>
  <c r="S135" i="116"/>
  <c r="R135" i="116"/>
  <c r="M135" i="116"/>
  <c r="Z135" i="116" s="1"/>
  <c r="BF113" i="116"/>
  <c r="AR113" i="116"/>
  <c r="AS113" i="116" s="1"/>
  <c r="AQ113" i="116"/>
  <c r="AA113" i="116"/>
  <c r="V113" i="116"/>
  <c r="U113" i="116"/>
  <c r="T113" i="116"/>
  <c r="S113" i="116"/>
  <c r="R113" i="116"/>
  <c r="M113" i="116"/>
  <c r="Z113" i="116" s="1"/>
  <c r="BF80" i="116"/>
  <c r="AR80" i="116"/>
  <c r="AQ80" i="116"/>
  <c r="AA80" i="116"/>
  <c r="V80" i="116"/>
  <c r="U80" i="116"/>
  <c r="T80" i="116"/>
  <c r="S80" i="116"/>
  <c r="R80" i="116"/>
  <c r="M80" i="116"/>
  <c r="Z80" i="116" s="1"/>
  <c r="BF59" i="116"/>
  <c r="AR59" i="116"/>
  <c r="AQ59" i="116"/>
  <c r="AA59" i="116"/>
  <c r="V59" i="116"/>
  <c r="U59" i="116"/>
  <c r="T59" i="116"/>
  <c r="S59" i="116"/>
  <c r="R59" i="116"/>
  <c r="M59" i="116"/>
  <c r="Z59" i="116" s="1"/>
  <c r="BF30" i="116"/>
  <c r="AR30" i="116"/>
  <c r="AS30" i="116" s="1"/>
  <c r="AT30" i="116" s="1"/>
  <c r="AU30" i="116" s="1"/>
  <c r="AV30" i="116" s="1"/>
  <c r="AQ30" i="116"/>
  <c r="AA30" i="116"/>
  <c r="V30" i="116"/>
  <c r="W30" i="116" s="1"/>
  <c r="U30" i="116"/>
  <c r="X30" i="116" s="1"/>
  <c r="T30" i="116"/>
  <c r="S30" i="116"/>
  <c r="R30" i="116"/>
  <c r="M30" i="116"/>
  <c r="Z30" i="116" s="1"/>
  <c r="BF66" i="116"/>
  <c r="AR66" i="116"/>
  <c r="AS66" i="116" s="1"/>
  <c r="AQ66" i="116"/>
  <c r="AA66" i="116"/>
  <c r="V66" i="116"/>
  <c r="U66" i="116"/>
  <c r="X66" i="116" s="1"/>
  <c r="T66" i="116"/>
  <c r="S66" i="116"/>
  <c r="R66" i="116"/>
  <c r="M66" i="116"/>
  <c r="Z66" i="116" s="1"/>
  <c r="BF50" i="116"/>
  <c r="AR50" i="116"/>
  <c r="AQ50" i="116"/>
  <c r="AA50" i="116"/>
  <c r="V50" i="116"/>
  <c r="U50" i="116"/>
  <c r="T50" i="116"/>
  <c r="S50" i="116"/>
  <c r="R50" i="116"/>
  <c r="M50" i="116"/>
  <c r="Z50" i="116" s="1"/>
  <c r="BF131" i="116"/>
  <c r="AR131" i="116"/>
  <c r="AQ131" i="116"/>
  <c r="AA131" i="116"/>
  <c r="Z131" i="116"/>
  <c r="V131" i="116"/>
  <c r="U131" i="116"/>
  <c r="T131" i="116"/>
  <c r="S131" i="116"/>
  <c r="R131" i="116"/>
  <c r="M131" i="116"/>
  <c r="J131" i="116" s="1"/>
  <c r="BF94" i="116"/>
  <c r="AR94" i="116"/>
  <c r="AS94" i="116" s="1"/>
  <c r="AT94" i="116" s="1"/>
  <c r="AU94" i="116" s="1"/>
  <c r="AV94" i="116" s="1"/>
  <c r="AQ94" i="116"/>
  <c r="AA94" i="116"/>
  <c r="V94" i="116"/>
  <c r="U94" i="116"/>
  <c r="X94" i="116" s="1"/>
  <c r="T94" i="116"/>
  <c r="S94" i="116"/>
  <c r="R94" i="116"/>
  <c r="M94" i="116"/>
  <c r="Z94" i="116" s="1"/>
  <c r="BF125" i="116"/>
  <c r="AR125" i="116"/>
  <c r="AS125" i="116" s="1"/>
  <c r="AQ125" i="116"/>
  <c r="AA125" i="116"/>
  <c r="V125" i="116"/>
  <c r="U125" i="116"/>
  <c r="T125" i="116"/>
  <c r="S125" i="116"/>
  <c r="R125" i="116"/>
  <c r="M125" i="116"/>
  <c r="Z125" i="116" s="1"/>
  <c r="BF118" i="116"/>
  <c r="AR118" i="116"/>
  <c r="AQ118" i="116"/>
  <c r="AA118" i="116"/>
  <c r="V118" i="116"/>
  <c r="U118" i="116"/>
  <c r="T118" i="116"/>
  <c r="S118" i="116"/>
  <c r="R118" i="116"/>
  <c r="M118" i="116"/>
  <c r="Z118" i="116" s="1"/>
  <c r="BF133" i="116"/>
  <c r="AR133" i="116"/>
  <c r="AQ133" i="116"/>
  <c r="AA133" i="116"/>
  <c r="V133" i="116"/>
  <c r="U133" i="116"/>
  <c r="T133" i="116"/>
  <c r="S133" i="116"/>
  <c r="R133" i="116"/>
  <c r="M133" i="116"/>
  <c r="Z133" i="116" s="1"/>
  <c r="BF48" i="116"/>
  <c r="AR48" i="116"/>
  <c r="AS48" i="116" s="1"/>
  <c r="AT48" i="116" s="1"/>
  <c r="AU48" i="116" s="1"/>
  <c r="AV48" i="116" s="1"/>
  <c r="AQ48" i="116"/>
  <c r="AA48" i="116"/>
  <c r="Z48" i="116"/>
  <c r="V48" i="116"/>
  <c r="U48" i="116"/>
  <c r="T48" i="116"/>
  <c r="S48" i="116"/>
  <c r="R48" i="116"/>
  <c r="M48" i="116"/>
  <c r="J48" i="116" s="1"/>
  <c r="AP48" i="116" s="1"/>
  <c r="BF43" i="116"/>
  <c r="AR43" i="116"/>
  <c r="AS43" i="116" s="1"/>
  <c r="AQ43" i="116"/>
  <c r="AA43" i="116"/>
  <c r="V43" i="116"/>
  <c r="U43" i="116"/>
  <c r="X43" i="116" s="1"/>
  <c r="T43" i="116"/>
  <c r="S43" i="116"/>
  <c r="R43" i="116"/>
  <c r="M43" i="116"/>
  <c r="Z43" i="116" s="1"/>
  <c r="BF41" i="116"/>
  <c r="AR41" i="116"/>
  <c r="AQ41" i="116"/>
  <c r="AA41" i="116"/>
  <c r="Z41" i="116"/>
  <c r="V41" i="116"/>
  <c r="U41" i="116"/>
  <c r="T41" i="116"/>
  <c r="S41" i="116"/>
  <c r="R41" i="116"/>
  <c r="M41" i="116"/>
  <c r="J41" i="116" s="1"/>
  <c r="BF130" i="116"/>
  <c r="AR130" i="116"/>
  <c r="AQ130" i="116"/>
  <c r="AA130" i="116"/>
  <c r="V130" i="116"/>
  <c r="U130" i="116"/>
  <c r="T130" i="116"/>
  <c r="S130" i="116"/>
  <c r="R130" i="116"/>
  <c r="M130" i="116"/>
  <c r="Z130" i="116" s="1"/>
  <c r="BF126" i="116"/>
  <c r="AS126" i="116"/>
  <c r="AT126" i="116" s="1"/>
  <c r="AU126" i="116" s="1"/>
  <c r="AV126" i="116" s="1"/>
  <c r="AR126" i="116"/>
  <c r="AQ126" i="116"/>
  <c r="AA126" i="116"/>
  <c r="V126" i="116"/>
  <c r="U126" i="116"/>
  <c r="X126" i="116" s="1"/>
  <c r="T126" i="116"/>
  <c r="S126" i="116"/>
  <c r="R126" i="116"/>
  <c r="M126" i="116"/>
  <c r="Z126" i="116" s="1"/>
  <c r="BF83" i="116"/>
  <c r="AR83" i="116"/>
  <c r="AS83" i="116" s="1"/>
  <c r="AQ83" i="116"/>
  <c r="AA83" i="116"/>
  <c r="V83" i="116"/>
  <c r="U83" i="116"/>
  <c r="X83" i="116" s="1"/>
  <c r="T83" i="116"/>
  <c r="S83" i="116"/>
  <c r="R83" i="116"/>
  <c r="M83" i="116"/>
  <c r="Z83" i="116" s="1"/>
  <c r="BF78" i="116"/>
  <c r="AR78" i="116"/>
  <c r="AQ78" i="116"/>
  <c r="AA78" i="116"/>
  <c r="V78" i="116"/>
  <c r="U78" i="116"/>
  <c r="T78" i="116"/>
  <c r="S78" i="116"/>
  <c r="R78" i="116"/>
  <c r="M78" i="116"/>
  <c r="Z78" i="116" s="1"/>
  <c r="BF134" i="116"/>
  <c r="AR134" i="116"/>
  <c r="AQ134" i="116"/>
  <c r="AA134" i="116"/>
  <c r="V134" i="116"/>
  <c r="U134" i="116"/>
  <c r="T134" i="116"/>
  <c r="S134" i="116"/>
  <c r="R134" i="116"/>
  <c r="M134" i="116"/>
  <c r="Z134" i="116" s="1"/>
  <c r="BF88" i="116"/>
  <c r="AR88" i="116"/>
  <c r="AS88" i="116" s="1"/>
  <c r="AT88" i="116" s="1"/>
  <c r="AU88" i="116" s="1"/>
  <c r="AV88" i="116" s="1"/>
  <c r="AQ88" i="116"/>
  <c r="AA88" i="116"/>
  <c r="V88" i="116"/>
  <c r="U88" i="116"/>
  <c r="T88" i="116"/>
  <c r="S88" i="116"/>
  <c r="R88" i="116"/>
  <c r="M88" i="116"/>
  <c r="Z88" i="116" s="1"/>
  <c r="BF25" i="116"/>
  <c r="AR25" i="116"/>
  <c r="AS25" i="116" s="1"/>
  <c r="AQ25" i="116"/>
  <c r="AA25" i="116"/>
  <c r="V25" i="116"/>
  <c r="U25" i="116"/>
  <c r="T25" i="116"/>
  <c r="S25" i="116"/>
  <c r="R25" i="116"/>
  <c r="M25" i="116"/>
  <c r="Z25" i="116" s="1"/>
  <c r="BF122" i="116"/>
  <c r="AR122" i="116"/>
  <c r="AQ122" i="116"/>
  <c r="AA122" i="116"/>
  <c r="V122" i="116"/>
  <c r="U122" i="116"/>
  <c r="T122" i="116"/>
  <c r="S122" i="116"/>
  <c r="R122" i="116"/>
  <c r="M122" i="116"/>
  <c r="Z122" i="116" s="1"/>
  <c r="BF144" i="116"/>
  <c r="AR144" i="116"/>
  <c r="AR152" i="116" s="1"/>
  <c r="AQ144" i="116"/>
  <c r="AA144" i="116"/>
  <c r="V144" i="116"/>
  <c r="U144" i="116"/>
  <c r="U152" i="116" s="1"/>
  <c r="T144" i="116"/>
  <c r="S144" i="116"/>
  <c r="R144" i="116"/>
  <c r="M144" i="116"/>
  <c r="M152" i="116" s="1"/>
  <c r="BF116" i="116"/>
  <c r="AR116" i="116"/>
  <c r="AS116" i="116" s="1"/>
  <c r="AQ116" i="116"/>
  <c r="AA116" i="116"/>
  <c r="V116" i="116"/>
  <c r="U116" i="116"/>
  <c r="X116" i="116" s="1"/>
  <c r="T116" i="116"/>
  <c r="S116" i="116"/>
  <c r="R116" i="116"/>
  <c r="M116" i="116"/>
  <c r="Z116" i="116" s="1"/>
  <c r="BF22" i="116"/>
  <c r="AR22" i="116"/>
  <c r="AS22" i="116" s="1"/>
  <c r="AQ22" i="116"/>
  <c r="AA22" i="116"/>
  <c r="V22" i="116"/>
  <c r="U22" i="116"/>
  <c r="X22" i="116" s="1"/>
  <c r="T22" i="116"/>
  <c r="S22" i="116"/>
  <c r="R22" i="116"/>
  <c r="M22" i="116"/>
  <c r="Z22" i="116" s="1"/>
  <c r="BF16" i="116"/>
  <c r="AR16" i="116"/>
  <c r="AQ16" i="116"/>
  <c r="AA16" i="116"/>
  <c r="V16" i="116"/>
  <c r="U16" i="116"/>
  <c r="T16" i="116"/>
  <c r="S16" i="116"/>
  <c r="R16" i="116"/>
  <c r="M16" i="116"/>
  <c r="Z16" i="116" s="1"/>
  <c r="BF140" i="116"/>
  <c r="AR140" i="116"/>
  <c r="AQ140" i="116"/>
  <c r="AA140" i="116"/>
  <c r="Z140" i="116"/>
  <c r="V140" i="116"/>
  <c r="U140" i="116"/>
  <c r="T140" i="116"/>
  <c r="S140" i="116"/>
  <c r="R140" i="116"/>
  <c r="M140" i="116"/>
  <c r="J140" i="116" s="1"/>
  <c r="BF39" i="116"/>
  <c r="AR39" i="116"/>
  <c r="AS39" i="116" s="1"/>
  <c r="AQ39" i="116"/>
  <c r="AA39" i="116"/>
  <c r="V39" i="116"/>
  <c r="U39" i="116"/>
  <c r="X39" i="116" s="1"/>
  <c r="T39" i="116"/>
  <c r="S39" i="116"/>
  <c r="R39" i="116"/>
  <c r="M39" i="116"/>
  <c r="Z39" i="116" s="1"/>
  <c r="BF13" i="116"/>
  <c r="AR13" i="116"/>
  <c r="AS13" i="116" s="1"/>
  <c r="AQ13" i="116"/>
  <c r="AA13" i="116"/>
  <c r="V13" i="116"/>
  <c r="U13" i="116"/>
  <c r="X13" i="116" s="1"/>
  <c r="T13" i="116"/>
  <c r="S13" i="116"/>
  <c r="R13" i="116"/>
  <c r="M13" i="116"/>
  <c r="Z13" i="116" s="1"/>
  <c r="BF98" i="116"/>
  <c r="AR98" i="116"/>
  <c r="AQ98" i="116"/>
  <c r="AA98" i="116"/>
  <c r="V98" i="116"/>
  <c r="U98" i="116"/>
  <c r="T98" i="116"/>
  <c r="S98" i="116"/>
  <c r="R98" i="116"/>
  <c r="M98" i="116"/>
  <c r="Z98" i="116" s="1"/>
  <c r="BF52" i="116"/>
  <c r="AR52" i="116"/>
  <c r="AQ52" i="116"/>
  <c r="AA52" i="116"/>
  <c r="V52" i="116"/>
  <c r="U52" i="116"/>
  <c r="T52" i="116"/>
  <c r="S52" i="116"/>
  <c r="R52" i="116"/>
  <c r="M52" i="116"/>
  <c r="Z52" i="116" s="1"/>
  <c r="BF10" i="116"/>
  <c r="AR10" i="116"/>
  <c r="AS10" i="116" s="1"/>
  <c r="AT10" i="116" s="1"/>
  <c r="AU10" i="116" s="1"/>
  <c r="AV10" i="116" s="1"/>
  <c r="AQ10" i="116"/>
  <c r="AA10" i="116"/>
  <c r="V10" i="116"/>
  <c r="U10" i="116"/>
  <c r="T10" i="116"/>
  <c r="S10" i="116"/>
  <c r="R10" i="116"/>
  <c r="M10" i="116"/>
  <c r="Z10" i="116" s="1"/>
  <c r="BF40" i="116"/>
  <c r="AR40" i="116"/>
  <c r="AS40" i="116" s="1"/>
  <c r="AQ40" i="116"/>
  <c r="AA40" i="116"/>
  <c r="V40" i="116"/>
  <c r="U40" i="116"/>
  <c r="T40" i="116"/>
  <c r="S40" i="116"/>
  <c r="R40" i="116"/>
  <c r="M40" i="116"/>
  <c r="Z40" i="116" s="1"/>
  <c r="BF21" i="116"/>
  <c r="AR21" i="116"/>
  <c r="AQ21" i="116"/>
  <c r="AA21" i="116"/>
  <c r="V21" i="116"/>
  <c r="U21" i="116"/>
  <c r="T21" i="116"/>
  <c r="S21" i="116"/>
  <c r="R21" i="116"/>
  <c r="M21" i="116"/>
  <c r="Z21" i="116" s="1"/>
  <c r="BF114" i="116"/>
  <c r="AR114" i="116"/>
  <c r="AQ114" i="116"/>
  <c r="AA114" i="116"/>
  <c r="V114" i="116"/>
  <c r="U114" i="116"/>
  <c r="T114" i="116"/>
  <c r="S114" i="116"/>
  <c r="R114" i="116"/>
  <c r="M114" i="116"/>
  <c r="Z114" i="116" s="1"/>
  <c r="BF79" i="116"/>
  <c r="AR79" i="116"/>
  <c r="AS79" i="116" s="1"/>
  <c r="AQ79" i="116"/>
  <c r="AA79" i="116"/>
  <c r="V79" i="116"/>
  <c r="U79" i="116"/>
  <c r="X79" i="116" s="1"/>
  <c r="T79" i="116"/>
  <c r="S79" i="116"/>
  <c r="R79" i="116"/>
  <c r="M79" i="116"/>
  <c r="Z79" i="116" s="1"/>
  <c r="BF34" i="116"/>
  <c r="AR34" i="116"/>
  <c r="AS34" i="116" s="1"/>
  <c r="AQ34" i="116"/>
  <c r="AA34" i="116"/>
  <c r="V34" i="116"/>
  <c r="U34" i="116"/>
  <c r="X34" i="116" s="1"/>
  <c r="T34" i="116"/>
  <c r="S34" i="116"/>
  <c r="R34" i="116"/>
  <c r="M34" i="116"/>
  <c r="Z34" i="116" s="1"/>
  <c r="BF104" i="116"/>
  <c r="AR104" i="116"/>
  <c r="AQ104" i="116"/>
  <c r="AA104" i="116"/>
  <c r="V104" i="116"/>
  <c r="U104" i="116"/>
  <c r="T104" i="116"/>
  <c r="S104" i="116"/>
  <c r="R104" i="116"/>
  <c r="M104" i="116"/>
  <c r="Z104" i="116" s="1"/>
  <c r="BF37" i="116"/>
  <c r="AR37" i="116"/>
  <c r="AQ37" i="116"/>
  <c r="AA37" i="116"/>
  <c r="V37" i="116"/>
  <c r="U37" i="116"/>
  <c r="T37" i="116"/>
  <c r="S37" i="116"/>
  <c r="R37" i="116"/>
  <c r="M37" i="116"/>
  <c r="Z37" i="116" s="1"/>
  <c r="BF139" i="116"/>
  <c r="AR139" i="116"/>
  <c r="AS139" i="116" s="1"/>
  <c r="AT139" i="116" s="1"/>
  <c r="AU139" i="116" s="1"/>
  <c r="AV139" i="116" s="1"/>
  <c r="AQ139" i="116"/>
  <c r="AA139" i="116"/>
  <c r="V139" i="116"/>
  <c r="U139" i="116"/>
  <c r="X139" i="116" s="1"/>
  <c r="T139" i="116"/>
  <c r="S139" i="116"/>
  <c r="R139" i="116"/>
  <c r="M139" i="116"/>
  <c r="Z139" i="116" s="1"/>
  <c r="BF132" i="116"/>
  <c r="AR132" i="116"/>
  <c r="AS132" i="116" s="1"/>
  <c r="AQ132" i="116"/>
  <c r="AA132" i="116"/>
  <c r="V132" i="116"/>
  <c r="U132" i="116"/>
  <c r="X132" i="116" s="1"/>
  <c r="T132" i="116"/>
  <c r="S132" i="116"/>
  <c r="R132" i="116"/>
  <c r="M132" i="116"/>
  <c r="Z132" i="116" s="1"/>
  <c r="BF107" i="116"/>
  <c r="AR107" i="116"/>
  <c r="AQ107" i="116"/>
  <c r="AA107" i="116"/>
  <c r="V107" i="116"/>
  <c r="U107" i="116"/>
  <c r="T107" i="116"/>
  <c r="S107" i="116"/>
  <c r="R107" i="116"/>
  <c r="M107" i="116"/>
  <c r="Z107" i="116" s="1"/>
  <c r="BF81" i="116"/>
  <c r="AR81" i="116"/>
  <c r="AQ81" i="116"/>
  <c r="AA81" i="116"/>
  <c r="V81" i="116"/>
  <c r="U81" i="116"/>
  <c r="T81" i="116"/>
  <c r="S81" i="116"/>
  <c r="R81" i="116"/>
  <c r="M81" i="116"/>
  <c r="J81" i="116" s="1"/>
  <c r="BF77" i="116"/>
  <c r="AR77" i="116"/>
  <c r="AS77" i="116" s="1"/>
  <c r="AT77" i="116" s="1"/>
  <c r="AU77" i="116" s="1"/>
  <c r="AV77" i="116" s="1"/>
  <c r="AQ77" i="116"/>
  <c r="AA77" i="116"/>
  <c r="V77" i="116"/>
  <c r="U77" i="116"/>
  <c r="X77" i="116" s="1"/>
  <c r="T77" i="116"/>
  <c r="S77" i="116"/>
  <c r="R77" i="116"/>
  <c r="M77" i="116"/>
  <c r="Z77" i="116" s="1"/>
  <c r="BF9" i="116"/>
  <c r="AR9" i="116"/>
  <c r="AS9" i="116" s="1"/>
  <c r="AT9" i="116" s="1"/>
  <c r="AU9" i="116" s="1"/>
  <c r="AV9" i="116" s="1"/>
  <c r="AQ9" i="116"/>
  <c r="AA9" i="116"/>
  <c r="V9" i="116"/>
  <c r="U9" i="116"/>
  <c r="X9" i="116" s="1"/>
  <c r="T9" i="116"/>
  <c r="S9" i="116"/>
  <c r="R9" i="116"/>
  <c r="M9" i="116"/>
  <c r="Z9" i="116" s="1"/>
  <c r="BF8" i="116"/>
  <c r="AR8" i="116"/>
  <c r="AQ8" i="116"/>
  <c r="AA8" i="116"/>
  <c r="V8" i="116"/>
  <c r="U8" i="116"/>
  <c r="T8" i="116"/>
  <c r="S8" i="116"/>
  <c r="R8" i="116"/>
  <c r="M8" i="116"/>
  <c r="Z8" i="116" s="1"/>
  <c r="BF123" i="116"/>
  <c r="BF149" i="116" s="1"/>
  <c r="AR123" i="116"/>
  <c r="AR149" i="116" s="1"/>
  <c r="AQ123" i="116"/>
  <c r="AA123" i="116"/>
  <c r="AA149" i="116" s="1"/>
  <c r="V123" i="116"/>
  <c r="V149" i="116" s="1"/>
  <c r="U123" i="116"/>
  <c r="T123" i="116"/>
  <c r="S123" i="116"/>
  <c r="S149" i="116" s="1"/>
  <c r="R123" i="116"/>
  <c r="R149" i="116" s="1"/>
  <c r="M123" i="116"/>
  <c r="Z123" i="116" s="1"/>
  <c r="BF65" i="116"/>
  <c r="AR65" i="116"/>
  <c r="AS65" i="116" s="1"/>
  <c r="AT65" i="116" s="1"/>
  <c r="AU65" i="116" s="1"/>
  <c r="AV65" i="116" s="1"/>
  <c r="AQ65" i="116"/>
  <c r="AA65" i="116"/>
  <c r="V65" i="116"/>
  <c r="U65" i="116"/>
  <c r="X65" i="116" s="1"/>
  <c r="T65" i="116"/>
  <c r="S65" i="116"/>
  <c r="R65" i="116"/>
  <c r="M65" i="116"/>
  <c r="Z65" i="116" s="1"/>
  <c r="BF47" i="116"/>
  <c r="AR47" i="116"/>
  <c r="AQ47" i="116"/>
  <c r="AA47" i="116"/>
  <c r="V47" i="116"/>
  <c r="U47" i="116"/>
  <c r="X47" i="116" s="1"/>
  <c r="T47" i="116"/>
  <c r="S47" i="116"/>
  <c r="R47" i="116"/>
  <c r="M47" i="116"/>
  <c r="Z47" i="116" s="1"/>
  <c r="BF141" i="116"/>
  <c r="AR141" i="116"/>
  <c r="AQ141" i="116"/>
  <c r="AA141" i="116"/>
  <c r="V141" i="116"/>
  <c r="U141" i="116"/>
  <c r="T141" i="116"/>
  <c r="S141" i="116"/>
  <c r="R141" i="116"/>
  <c r="M141" i="116"/>
  <c r="Z141" i="116" s="1"/>
  <c r="BF117" i="116"/>
  <c r="AR117" i="116"/>
  <c r="AQ117" i="116"/>
  <c r="AA117" i="116"/>
  <c r="V117" i="116"/>
  <c r="U117" i="116"/>
  <c r="T117" i="116"/>
  <c r="S117" i="116"/>
  <c r="R117" i="116"/>
  <c r="M117" i="116"/>
  <c r="Z117" i="116" s="1"/>
  <c r="BF110" i="116"/>
  <c r="AR110" i="116"/>
  <c r="AS110" i="116" s="1"/>
  <c r="AT110" i="116" s="1"/>
  <c r="AU110" i="116" s="1"/>
  <c r="AV110" i="116" s="1"/>
  <c r="AQ110" i="116"/>
  <c r="AA110" i="116"/>
  <c r="V110" i="116"/>
  <c r="U110" i="116"/>
  <c r="T110" i="116"/>
  <c r="S110" i="116"/>
  <c r="R110" i="116"/>
  <c r="M110" i="116"/>
  <c r="Z110" i="116" s="1"/>
  <c r="BF95" i="116"/>
  <c r="AR95" i="116"/>
  <c r="AS95" i="116" s="1"/>
  <c r="AT95" i="116" s="1"/>
  <c r="AU95" i="116" s="1"/>
  <c r="AV95" i="116" s="1"/>
  <c r="AQ95" i="116"/>
  <c r="AA95" i="116"/>
  <c r="V95" i="116"/>
  <c r="U95" i="116"/>
  <c r="X95" i="116" s="1"/>
  <c r="T95" i="116"/>
  <c r="S95" i="116"/>
  <c r="R95" i="116"/>
  <c r="M95" i="116"/>
  <c r="Z95" i="116" s="1"/>
  <c r="BF137" i="116"/>
  <c r="AR137" i="116"/>
  <c r="AS137" i="116" s="1"/>
  <c r="AT137" i="116" s="1"/>
  <c r="AU137" i="116" s="1"/>
  <c r="AV137" i="116" s="1"/>
  <c r="AQ137" i="116"/>
  <c r="AA137" i="116"/>
  <c r="Z137" i="116"/>
  <c r="V137" i="116"/>
  <c r="U137" i="116"/>
  <c r="T137" i="116"/>
  <c r="S137" i="116"/>
  <c r="R137" i="116"/>
  <c r="M137" i="116"/>
  <c r="J137" i="116" s="1"/>
  <c r="BF100" i="116"/>
  <c r="AR100" i="116"/>
  <c r="AQ100" i="116"/>
  <c r="AA100" i="116"/>
  <c r="V100" i="116"/>
  <c r="U100" i="116"/>
  <c r="T100" i="116"/>
  <c r="S100" i="116"/>
  <c r="R100" i="116"/>
  <c r="M100" i="116"/>
  <c r="Z100" i="116" s="1"/>
  <c r="BF87" i="116"/>
  <c r="AR87" i="116"/>
  <c r="AS87" i="116" s="1"/>
  <c r="AT87" i="116" s="1"/>
  <c r="AU87" i="116" s="1"/>
  <c r="AV87" i="116" s="1"/>
  <c r="AQ87" i="116"/>
  <c r="AA87" i="116"/>
  <c r="V87" i="116"/>
  <c r="U87" i="116"/>
  <c r="T87" i="116"/>
  <c r="S87" i="116"/>
  <c r="R87" i="116"/>
  <c r="M87" i="116"/>
  <c r="J87" i="116" s="1"/>
  <c r="BF73" i="116"/>
  <c r="AR73" i="116"/>
  <c r="AQ73" i="116"/>
  <c r="AA73" i="116"/>
  <c r="V73" i="116"/>
  <c r="U73" i="116"/>
  <c r="X73" i="116" s="1"/>
  <c r="T73" i="116"/>
  <c r="S73" i="116"/>
  <c r="R73" i="116"/>
  <c r="M73" i="116"/>
  <c r="Z73" i="116" s="1"/>
  <c r="BF69" i="116"/>
  <c r="AR69" i="116"/>
  <c r="AS69" i="116" s="1"/>
  <c r="AT69" i="116" s="1"/>
  <c r="AU69" i="116" s="1"/>
  <c r="AV69" i="116" s="1"/>
  <c r="AQ69" i="116"/>
  <c r="AA69" i="116"/>
  <c r="V69" i="116"/>
  <c r="U69" i="116"/>
  <c r="T69" i="116"/>
  <c r="S69" i="116"/>
  <c r="R69" i="116"/>
  <c r="M69" i="116"/>
  <c r="Z69" i="116" s="1"/>
  <c r="BF61" i="116"/>
  <c r="AR61" i="116"/>
  <c r="AQ61" i="116"/>
  <c r="AA61" i="116"/>
  <c r="V61" i="116"/>
  <c r="U61" i="116"/>
  <c r="T61" i="116"/>
  <c r="S61" i="116"/>
  <c r="R61" i="116"/>
  <c r="M61" i="116"/>
  <c r="Z61" i="116" s="1"/>
  <c r="BF136" i="116"/>
  <c r="AR136" i="116"/>
  <c r="AS136" i="116" s="1"/>
  <c r="AT136" i="116" s="1"/>
  <c r="AU136" i="116" s="1"/>
  <c r="AV136" i="116" s="1"/>
  <c r="AQ136" i="116"/>
  <c r="AA136" i="116"/>
  <c r="V136" i="116"/>
  <c r="U136" i="116"/>
  <c r="T136" i="116"/>
  <c r="S136" i="116"/>
  <c r="R136" i="116"/>
  <c r="M136" i="116"/>
  <c r="J136" i="116" s="1"/>
  <c r="BF127" i="116"/>
  <c r="AR127" i="116"/>
  <c r="AQ127" i="116"/>
  <c r="AA127" i="116"/>
  <c r="V127" i="116"/>
  <c r="U127" i="116"/>
  <c r="X127" i="116" s="1"/>
  <c r="T127" i="116"/>
  <c r="S127" i="116"/>
  <c r="R127" i="116"/>
  <c r="M127" i="116"/>
  <c r="Z127" i="116" s="1"/>
  <c r="BF105" i="116"/>
  <c r="AS105" i="116"/>
  <c r="AT105" i="116" s="1"/>
  <c r="AU105" i="116" s="1"/>
  <c r="AV105" i="116" s="1"/>
  <c r="AR105" i="116"/>
  <c r="AQ105" i="116"/>
  <c r="AA105" i="116"/>
  <c r="V105" i="116"/>
  <c r="U105" i="116"/>
  <c r="T105" i="116"/>
  <c r="S105" i="116"/>
  <c r="R105" i="116"/>
  <c r="M105" i="116"/>
  <c r="Z105" i="116" s="1"/>
  <c r="BF86" i="116"/>
  <c r="AR86" i="116"/>
  <c r="AQ86" i="116"/>
  <c r="AA86" i="116"/>
  <c r="V86" i="116"/>
  <c r="U86" i="116"/>
  <c r="T86" i="116"/>
  <c r="S86" i="116"/>
  <c r="R86" i="116"/>
  <c r="M86" i="116"/>
  <c r="Z86" i="116" s="1"/>
  <c r="BF62" i="116"/>
  <c r="AR62" i="116"/>
  <c r="AS62" i="116" s="1"/>
  <c r="AT62" i="116" s="1"/>
  <c r="AU62" i="116" s="1"/>
  <c r="AV62" i="116" s="1"/>
  <c r="AQ62" i="116"/>
  <c r="AA62" i="116"/>
  <c r="V62" i="116"/>
  <c r="U62" i="116"/>
  <c r="T62" i="116"/>
  <c r="S62" i="116"/>
  <c r="R62" i="116"/>
  <c r="M62" i="116"/>
  <c r="Z62" i="116" s="1"/>
  <c r="BF38" i="116"/>
  <c r="AR38" i="116"/>
  <c r="AQ38" i="116"/>
  <c r="AA38" i="116"/>
  <c r="V38" i="116"/>
  <c r="U38" i="116"/>
  <c r="T38" i="116"/>
  <c r="S38" i="116"/>
  <c r="R38" i="116"/>
  <c r="M38" i="116"/>
  <c r="BF20" i="116"/>
  <c r="AR20" i="116"/>
  <c r="AQ20" i="116"/>
  <c r="AA20" i="116"/>
  <c r="V20" i="116"/>
  <c r="U20" i="116"/>
  <c r="T20" i="116"/>
  <c r="S20" i="116"/>
  <c r="R20" i="116"/>
  <c r="M20" i="116"/>
  <c r="BF121" i="116"/>
  <c r="AR121" i="116"/>
  <c r="AS121" i="116" s="1"/>
  <c r="AT121" i="116" s="1"/>
  <c r="AU121" i="116" s="1"/>
  <c r="AV121" i="116" s="1"/>
  <c r="AQ121" i="116"/>
  <c r="AA121" i="116"/>
  <c r="Z121" i="116"/>
  <c r="V121" i="116"/>
  <c r="U121" i="116"/>
  <c r="T121" i="116"/>
  <c r="S121" i="116"/>
  <c r="R121" i="116"/>
  <c r="M121" i="116"/>
  <c r="J121" i="116" s="1"/>
  <c r="BF91" i="116"/>
  <c r="AR91" i="116"/>
  <c r="AQ91" i="116"/>
  <c r="AA91" i="116"/>
  <c r="Z91" i="116"/>
  <c r="V91" i="116"/>
  <c r="U91" i="116"/>
  <c r="T91" i="116"/>
  <c r="S91" i="116"/>
  <c r="R91" i="116"/>
  <c r="M91" i="116"/>
  <c r="J91" i="116" s="1"/>
  <c r="BF23" i="116"/>
  <c r="AR23" i="116"/>
  <c r="AS23" i="116" s="1"/>
  <c r="AQ23" i="116"/>
  <c r="AA23" i="116"/>
  <c r="V23" i="116"/>
  <c r="U23" i="116"/>
  <c r="T23" i="116"/>
  <c r="S23" i="116"/>
  <c r="R23" i="116"/>
  <c r="M23" i="116"/>
  <c r="Z23" i="116" s="1"/>
  <c r="BF85" i="116"/>
  <c r="AR85" i="116"/>
  <c r="AQ85" i="116"/>
  <c r="AA85" i="116"/>
  <c r="V85" i="116"/>
  <c r="U85" i="116"/>
  <c r="T85" i="116"/>
  <c r="S85" i="116"/>
  <c r="R85" i="116"/>
  <c r="M85" i="116"/>
  <c r="Z85" i="116" s="1"/>
  <c r="BF58" i="116"/>
  <c r="AR58" i="116"/>
  <c r="AS58" i="116" s="1"/>
  <c r="AT58" i="116" s="1"/>
  <c r="AU58" i="116" s="1"/>
  <c r="AV58" i="116" s="1"/>
  <c r="AQ58" i="116"/>
  <c r="AA58" i="116"/>
  <c r="V58" i="116"/>
  <c r="U58" i="116"/>
  <c r="T58" i="116"/>
  <c r="S58" i="116"/>
  <c r="R58" i="116"/>
  <c r="M58" i="116"/>
  <c r="Z58" i="116" s="1"/>
  <c r="BF128" i="116"/>
  <c r="AR128" i="116"/>
  <c r="AQ128" i="116"/>
  <c r="AA128" i="116"/>
  <c r="V128" i="116"/>
  <c r="U128" i="116"/>
  <c r="T128" i="116"/>
  <c r="S128" i="116"/>
  <c r="R128" i="116"/>
  <c r="M128" i="116"/>
  <c r="BF29" i="116"/>
  <c r="AR29" i="116"/>
  <c r="AS29" i="116" s="1"/>
  <c r="AQ29" i="116"/>
  <c r="AA29" i="116"/>
  <c r="V29" i="116"/>
  <c r="U29" i="116"/>
  <c r="T29" i="116"/>
  <c r="S29" i="116"/>
  <c r="R29" i="116"/>
  <c r="M29" i="116"/>
  <c r="Z29" i="116" s="1"/>
  <c r="BF124" i="116"/>
  <c r="AR124" i="116"/>
  <c r="AQ124" i="116"/>
  <c r="AA124" i="116"/>
  <c r="V124" i="116"/>
  <c r="U124" i="116"/>
  <c r="T124" i="116"/>
  <c r="S124" i="116"/>
  <c r="R124" i="116"/>
  <c r="M124" i="116"/>
  <c r="BF119" i="116"/>
  <c r="AS119" i="116"/>
  <c r="AT119" i="116" s="1"/>
  <c r="AU119" i="116" s="1"/>
  <c r="AV119" i="116" s="1"/>
  <c r="AR119" i="116"/>
  <c r="AQ119" i="116"/>
  <c r="AA119" i="116"/>
  <c r="V119" i="116"/>
  <c r="U119" i="116"/>
  <c r="T119" i="116"/>
  <c r="S119" i="116"/>
  <c r="R119" i="116"/>
  <c r="M119" i="116"/>
  <c r="Z119" i="116" s="1"/>
  <c r="BF115" i="116"/>
  <c r="AR115" i="116"/>
  <c r="AQ115" i="116"/>
  <c r="AA115" i="116"/>
  <c r="V115" i="116"/>
  <c r="U115" i="116"/>
  <c r="X115" i="116" s="1"/>
  <c r="T115" i="116"/>
  <c r="S115" i="116"/>
  <c r="R115" i="116"/>
  <c r="M115" i="116"/>
  <c r="Z115" i="116" s="1"/>
  <c r="BF112" i="116"/>
  <c r="AR112" i="116"/>
  <c r="AS112" i="116" s="1"/>
  <c r="AT112" i="116" s="1"/>
  <c r="AQ112" i="116"/>
  <c r="AQ157" i="116" s="1"/>
  <c r="AA112" i="116"/>
  <c r="V112" i="116"/>
  <c r="U112" i="116"/>
  <c r="T112" i="116"/>
  <c r="T157" i="116" s="1"/>
  <c r="S112" i="116"/>
  <c r="R112" i="116"/>
  <c r="M112" i="116"/>
  <c r="BF57" i="116"/>
  <c r="BF158" i="116" s="1"/>
  <c r="AR57" i="116"/>
  <c r="AQ57" i="116"/>
  <c r="AA57" i="116"/>
  <c r="V57" i="116"/>
  <c r="V158" i="116" s="1"/>
  <c r="U57" i="116"/>
  <c r="T57" i="116"/>
  <c r="S57" i="116"/>
  <c r="R57" i="116"/>
  <c r="R158" i="116" s="1"/>
  <c r="M57" i="116"/>
  <c r="BF42" i="116"/>
  <c r="AR42" i="116"/>
  <c r="AS42" i="116" s="1"/>
  <c r="AT42" i="116" s="1"/>
  <c r="AU42" i="116" s="1"/>
  <c r="AV42" i="116" s="1"/>
  <c r="AQ42" i="116"/>
  <c r="AA42" i="116"/>
  <c r="Z42" i="116"/>
  <c r="V42" i="116"/>
  <c r="U42" i="116"/>
  <c r="T42" i="116"/>
  <c r="S42" i="116"/>
  <c r="R42" i="116"/>
  <c r="M42" i="116"/>
  <c r="J42" i="116" s="1"/>
  <c r="BF7" i="116"/>
  <c r="AR7" i="116"/>
  <c r="AS7" i="116" s="1"/>
  <c r="AT7" i="116" s="1"/>
  <c r="AU7" i="116" s="1"/>
  <c r="AV7" i="116" s="1"/>
  <c r="AQ7" i="116"/>
  <c r="AA7" i="116"/>
  <c r="Z7" i="116"/>
  <c r="V7" i="116"/>
  <c r="U7" i="116"/>
  <c r="T7" i="116"/>
  <c r="S7" i="116"/>
  <c r="R7" i="116"/>
  <c r="M7" i="116"/>
  <c r="J7" i="116" s="1"/>
  <c r="AP7" i="116" s="1"/>
  <c r="BF63" i="116"/>
  <c r="AR63" i="116"/>
  <c r="AQ63" i="116"/>
  <c r="AA63" i="116"/>
  <c r="V63" i="116"/>
  <c r="U63" i="116"/>
  <c r="T63" i="116"/>
  <c r="S63" i="116"/>
  <c r="R63" i="116"/>
  <c r="M63" i="116"/>
  <c r="Z63" i="116" s="1"/>
  <c r="BF89" i="116"/>
  <c r="AR89" i="116"/>
  <c r="AQ89" i="116"/>
  <c r="AA89" i="116"/>
  <c r="V89" i="116"/>
  <c r="U89" i="116"/>
  <c r="T89" i="116"/>
  <c r="S89" i="116"/>
  <c r="R89" i="116"/>
  <c r="M89" i="116"/>
  <c r="Z89" i="116" s="1"/>
  <c r="BF33" i="116"/>
  <c r="AR33" i="116"/>
  <c r="AS33" i="116" s="1"/>
  <c r="AT33" i="116" s="1"/>
  <c r="AU33" i="116" s="1"/>
  <c r="AV33" i="116" s="1"/>
  <c r="AQ33" i="116"/>
  <c r="AA33" i="116"/>
  <c r="V33" i="116"/>
  <c r="U33" i="116"/>
  <c r="T33" i="116"/>
  <c r="S33" i="116"/>
  <c r="R33" i="116"/>
  <c r="M33" i="116"/>
  <c r="Z33" i="116" s="1"/>
  <c r="BF75" i="116"/>
  <c r="AR75" i="116"/>
  <c r="AS75" i="116" s="1"/>
  <c r="AT75" i="116" s="1"/>
  <c r="AU75" i="116" s="1"/>
  <c r="AV75" i="116" s="1"/>
  <c r="AQ75" i="116"/>
  <c r="AA75" i="116"/>
  <c r="V75" i="116"/>
  <c r="U75" i="116"/>
  <c r="X75" i="116" s="1"/>
  <c r="T75" i="116"/>
  <c r="S75" i="116"/>
  <c r="R75" i="116"/>
  <c r="M75" i="116"/>
  <c r="BF71" i="116"/>
  <c r="AR71" i="116"/>
  <c r="AQ71" i="116"/>
  <c r="AA71" i="116"/>
  <c r="V71" i="116"/>
  <c r="U71" i="116"/>
  <c r="T71" i="116"/>
  <c r="S71" i="116"/>
  <c r="R71" i="116"/>
  <c r="M71" i="116"/>
  <c r="Z71" i="116" s="1"/>
  <c r="BF70" i="116"/>
  <c r="AR70" i="116"/>
  <c r="AQ70" i="116"/>
  <c r="AA70" i="116"/>
  <c r="V70" i="116"/>
  <c r="U70" i="116"/>
  <c r="T70" i="116"/>
  <c r="S70" i="116"/>
  <c r="R70" i="116"/>
  <c r="M70" i="116"/>
  <c r="Z70" i="116" s="1"/>
  <c r="BF67" i="116"/>
  <c r="BF154" i="116" s="1"/>
  <c r="AR67" i="116"/>
  <c r="AS67" i="116" s="1"/>
  <c r="AT67" i="116" s="1"/>
  <c r="AU67" i="116" s="1"/>
  <c r="AV67" i="116" s="1"/>
  <c r="AQ67" i="116"/>
  <c r="AA67" i="116"/>
  <c r="AA154" i="116" s="1"/>
  <c r="V67" i="116"/>
  <c r="U67" i="116"/>
  <c r="T67" i="116"/>
  <c r="S67" i="116"/>
  <c r="S154" i="116" s="1"/>
  <c r="R67" i="116"/>
  <c r="M67" i="116"/>
  <c r="BF56" i="116"/>
  <c r="AS56" i="116"/>
  <c r="AT56" i="116" s="1"/>
  <c r="AU56" i="116" s="1"/>
  <c r="AV56" i="116" s="1"/>
  <c r="AR56" i="116"/>
  <c r="AQ56" i="116"/>
  <c r="AA56" i="116"/>
  <c r="Z56" i="116"/>
  <c r="V56" i="116"/>
  <c r="U56" i="116"/>
  <c r="X56" i="116" s="1"/>
  <c r="T56" i="116"/>
  <c r="S56" i="116"/>
  <c r="R56" i="116"/>
  <c r="M56" i="116"/>
  <c r="J56" i="116" s="1"/>
  <c r="BF32" i="116"/>
  <c r="AR32" i="116"/>
  <c r="AR153" i="116" s="1"/>
  <c r="AQ32" i="116"/>
  <c r="AA32" i="116"/>
  <c r="V32" i="116"/>
  <c r="U32" i="116"/>
  <c r="T32" i="116"/>
  <c r="S32" i="116"/>
  <c r="R32" i="116"/>
  <c r="M32" i="116"/>
  <c r="BF84" i="116"/>
  <c r="AR84" i="116"/>
  <c r="AQ84" i="116"/>
  <c r="AA84" i="116"/>
  <c r="V84" i="116"/>
  <c r="U84" i="116"/>
  <c r="T84" i="116"/>
  <c r="S84" i="116"/>
  <c r="R84" i="116"/>
  <c r="M84" i="116"/>
  <c r="Z84" i="116" s="1"/>
  <c r="BF102" i="116"/>
  <c r="AS102" i="116"/>
  <c r="AT102" i="116" s="1"/>
  <c r="AU102" i="116" s="1"/>
  <c r="AV102" i="116" s="1"/>
  <c r="AR102" i="116"/>
  <c r="AQ102" i="116"/>
  <c r="AA102" i="116"/>
  <c r="V102" i="116"/>
  <c r="U102" i="116"/>
  <c r="T102" i="116"/>
  <c r="S102" i="116"/>
  <c r="R102" i="116"/>
  <c r="M102" i="116"/>
  <c r="Z102" i="116" s="1"/>
  <c r="BF101" i="116"/>
  <c r="AR101" i="116"/>
  <c r="AS101" i="116" s="1"/>
  <c r="AQ101" i="116"/>
  <c r="AA101" i="116"/>
  <c r="V101" i="116"/>
  <c r="U101" i="116"/>
  <c r="T101" i="116"/>
  <c r="S101" i="116"/>
  <c r="R101" i="116"/>
  <c r="M101" i="116"/>
  <c r="J101" i="116" s="1"/>
  <c r="BF60" i="116"/>
  <c r="AR60" i="116"/>
  <c r="AQ60" i="116"/>
  <c r="AA60" i="116"/>
  <c r="V60" i="116"/>
  <c r="U60" i="116"/>
  <c r="T60" i="116"/>
  <c r="S60" i="116"/>
  <c r="R60" i="116"/>
  <c r="M60" i="116"/>
  <c r="BF49" i="116"/>
  <c r="AR49" i="116"/>
  <c r="AQ49" i="116"/>
  <c r="AA49" i="116"/>
  <c r="V49" i="116"/>
  <c r="U49" i="116"/>
  <c r="T49" i="116"/>
  <c r="S49" i="116"/>
  <c r="R49" i="116"/>
  <c r="M49" i="116"/>
  <c r="Z49" i="116" s="1"/>
  <c r="BF96" i="116"/>
  <c r="AR96" i="116"/>
  <c r="AS96" i="116" s="1"/>
  <c r="AT96" i="116" s="1"/>
  <c r="AU96" i="116" s="1"/>
  <c r="AV96" i="116" s="1"/>
  <c r="AQ96" i="116"/>
  <c r="AA96" i="116"/>
  <c r="V96" i="116"/>
  <c r="U96" i="116"/>
  <c r="X96" i="116" s="1"/>
  <c r="T96" i="116"/>
  <c r="S96" i="116"/>
  <c r="R96" i="116"/>
  <c r="M96" i="116"/>
  <c r="Z96" i="116" s="1"/>
  <c r="J96" i="116"/>
  <c r="AP96" i="116" s="1"/>
  <c r="BF44" i="116"/>
  <c r="AR44" i="116"/>
  <c r="AQ44" i="116"/>
  <c r="AA44" i="116"/>
  <c r="V44" i="116"/>
  <c r="U44" i="116"/>
  <c r="X44" i="116" s="1"/>
  <c r="T44" i="116"/>
  <c r="S44" i="116"/>
  <c r="R44" i="116"/>
  <c r="M44" i="116"/>
  <c r="J44" i="116" s="1"/>
  <c r="BF18" i="116"/>
  <c r="AR18" i="116"/>
  <c r="AQ18" i="116"/>
  <c r="AA18" i="116"/>
  <c r="V18" i="116"/>
  <c r="U18" i="116"/>
  <c r="T18" i="116"/>
  <c r="S18" i="116"/>
  <c r="R18" i="116"/>
  <c r="M18" i="116"/>
  <c r="J18" i="116" s="1"/>
  <c r="AP48" i="117" l="1"/>
  <c r="T150" i="116"/>
  <c r="AQ150" i="116"/>
  <c r="T158" i="116"/>
  <c r="AQ158" i="116"/>
  <c r="M158" i="116"/>
  <c r="U158" i="116"/>
  <c r="AR158" i="116"/>
  <c r="T156" i="116"/>
  <c r="AQ156" i="116"/>
  <c r="W69" i="116"/>
  <c r="W120" i="116"/>
  <c r="V297" i="117"/>
  <c r="W71" i="117"/>
  <c r="W55" i="117"/>
  <c r="AQ324" i="118"/>
  <c r="S321" i="118"/>
  <c r="V321" i="118"/>
  <c r="AP68" i="116"/>
  <c r="AP215" i="117"/>
  <c r="AP38" i="118"/>
  <c r="S320" i="118"/>
  <c r="AP172" i="118"/>
  <c r="S150" i="116"/>
  <c r="AA150" i="116"/>
  <c r="T154" i="116"/>
  <c r="AQ154" i="116"/>
  <c r="S158" i="116"/>
  <c r="AA158" i="116"/>
  <c r="R156" i="116"/>
  <c r="V156" i="116"/>
  <c r="BF156" i="116"/>
  <c r="T149" i="116"/>
  <c r="AQ149" i="116"/>
  <c r="J113" i="116"/>
  <c r="AP113" i="116" s="1"/>
  <c r="M290" i="117"/>
  <c r="S295" i="117"/>
  <c r="AA295" i="117"/>
  <c r="S299" i="117"/>
  <c r="AA299" i="117"/>
  <c r="T326" i="118"/>
  <c r="AQ326" i="118"/>
  <c r="V324" i="118"/>
  <c r="AA325" i="118"/>
  <c r="AO29" i="118"/>
  <c r="R325" i="118"/>
  <c r="R328" i="118"/>
  <c r="V328" i="118"/>
  <c r="BF328" i="118"/>
  <c r="U319" i="118"/>
  <c r="AR319" i="118"/>
  <c r="W278" i="118"/>
  <c r="AO290" i="118"/>
  <c r="J145" i="118"/>
  <c r="S156" i="116"/>
  <c r="AA156" i="116"/>
  <c r="AA152" i="116"/>
  <c r="J126" i="116"/>
  <c r="AP126" i="116" s="1"/>
  <c r="T299" i="117"/>
  <c r="AQ299" i="117"/>
  <c r="J98" i="117"/>
  <c r="AP98" i="117" s="1"/>
  <c r="M324" i="118"/>
  <c r="M326" i="118"/>
  <c r="AR326" i="118"/>
  <c r="R319" i="118"/>
  <c r="V319" i="118"/>
  <c r="BF319" i="118"/>
  <c r="X141" i="118"/>
  <c r="W151" i="118"/>
  <c r="J247" i="118"/>
  <c r="AP65" i="118"/>
  <c r="U323" i="118"/>
  <c r="AR325" i="118"/>
  <c r="M327" i="118"/>
  <c r="AA323" i="118"/>
  <c r="T325" i="118"/>
  <c r="W37" i="118"/>
  <c r="T328" i="118"/>
  <c r="AQ328" i="118"/>
  <c r="W173" i="118"/>
  <c r="W254" i="118"/>
  <c r="W46" i="118"/>
  <c r="J219" i="118"/>
  <c r="AP219" i="118" s="1"/>
  <c r="J255" i="118"/>
  <c r="J314" i="118"/>
  <c r="W172" i="118"/>
  <c r="W210" i="118"/>
  <c r="J192" i="118"/>
  <c r="M320" i="118"/>
  <c r="W8" i="118"/>
  <c r="V325" i="118"/>
  <c r="BF321" i="118"/>
  <c r="W299" i="118"/>
  <c r="J109" i="118"/>
  <c r="W290" i="118"/>
  <c r="J213" i="118"/>
  <c r="X247" i="118"/>
  <c r="J148" i="118"/>
  <c r="J273" i="118"/>
  <c r="AP76" i="118"/>
  <c r="AA328" i="118"/>
  <c r="W71" i="118"/>
  <c r="AO123" i="118"/>
  <c r="BF299" i="117"/>
  <c r="J111" i="117"/>
  <c r="AO111" i="117" s="1"/>
  <c r="X111" i="117"/>
  <c r="W163" i="117"/>
  <c r="J171" i="117"/>
  <c r="W177" i="117"/>
  <c r="J93" i="117"/>
  <c r="AP93" i="117" s="1"/>
  <c r="W88" i="117"/>
  <c r="J104" i="117"/>
  <c r="AP104" i="117" s="1"/>
  <c r="J110" i="117"/>
  <c r="AP110" i="117" s="1"/>
  <c r="J129" i="117"/>
  <c r="AP129" i="117" s="1"/>
  <c r="J237" i="117"/>
  <c r="AP237" i="117" s="1"/>
  <c r="R294" i="117"/>
  <c r="T294" i="117"/>
  <c r="S297" i="117"/>
  <c r="AA297" i="117"/>
  <c r="R297" i="117"/>
  <c r="BF297" i="117"/>
  <c r="W80" i="117"/>
  <c r="AA291" i="117"/>
  <c r="AO142" i="117"/>
  <c r="W42" i="117"/>
  <c r="W123" i="117"/>
  <c r="AP91" i="116"/>
  <c r="W16" i="116"/>
  <c r="R151" i="116"/>
  <c r="V151" i="116"/>
  <c r="M156" i="116"/>
  <c r="R150" i="116"/>
  <c r="V150" i="116"/>
  <c r="BF150" i="116"/>
  <c r="S153" i="116"/>
  <c r="M154" i="116"/>
  <c r="T151" i="116"/>
  <c r="R154" i="116"/>
  <c r="V154" i="116"/>
  <c r="S157" i="116"/>
  <c r="AA157" i="116"/>
  <c r="J13" i="116"/>
  <c r="AP13" i="116" s="1"/>
  <c r="W66" i="116"/>
  <c r="R324" i="118"/>
  <c r="AS8" i="118"/>
  <c r="AT8" i="118" s="1"/>
  <c r="AU8" i="118" s="1"/>
  <c r="AV8" i="118" s="1"/>
  <c r="W29" i="118"/>
  <c r="AQ323" i="118"/>
  <c r="U328" i="118"/>
  <c r="AR328" i="118"/>
  <c r="W113" i="118"/>
  <c r="J143" i="118"/>
  <c r="AO143" i="118" s="1"/>
  <c r="W225" i="118"/>
  <c r="W50" i="118"/>
  <c r="W195" i="118"/>
  <c r="J276" i="118"/>
  <c r="J281" i="118"/>
  <c r="J283" i="118"/>
  <c r="W120" i="118"/>
  <c r="J129" i="118"/>
  <c r="X89" i="118"/>
  <c r="W301" i="118"/>
  <c r="W49" i="118"/>
  <c r="J93" i="118"/>
  <c r="W98" i="118"/>
  <c r="W131" i="118"/>
  <c r="X191" i="118"/>
  <c r="J293" i="118"/>
  <c r="W95" i="118"/>
  <c r="X213" i="118"/>
  <c r="J311" i="118"/>
  <c r="AP311" i="118" s="1"/>
  <c r="J14" i="118"/>
  <c r="AP14" i="118" s="1"/>
  <c r="X131" i="118"/>
  <c r="J235" i="118"/>
  <c r="R323" i="118"/>
  <c r="W143" i="118"/>
  <c r="W12" i="118"/>
  <c r="W118" i="118"/>
  <c r="W129" i="118"/>
  <c r="V323" i="118"/>
  <c r="BF326" i="118"/>
  <c r="AA324" i="118"/>
  <c r="AO75" i="118"/>
  <c r="AO76" i="118"/>
  <c r="T324" i="118"/>
  <c r="W86" i="118"/>
  <c r="J278" i="118"/>
  <c r="AP278" i="118" s="1"/>
  <c r="AO53" i="118"/>
  <c r="W105" i="118"/>
  <c r="W163" i="118"/>
  <c r="J39" i="118"/>
  <c r="AP39" i="118" s="1"/>
  <c r="J120" i="118"/>
  <c r="AP120" i="118" s="1"/>
  <c r="X123" i="118"/>
  <c r="J48" i="118"/>
  <c r="W88" i="118"/>
  <c r="X130" i="118"/>
  <c r="W144" i="118"/>
  <c r="W169" i="118"/>
  <c r="W191" i="118"/>
  <c r="W192" i="118"/>
  <c r="M321" i="118"/>
  <c r="U321" i="118"/>
  <c r="X76" i="118"/>
  <c r="U324" i="118"/>
  <c r="M319" i="118"/>
  <c r="U326" i="118"/>
  <c r="W9" i="118"/>
  <c r="AR323" i="118"/>
  <c r="W64" i="118"/>
  <c r="W20" i="118"/>
  <c r="W30" i="118"/>
  <c r="AS75" i="118"/>
  <c r="AT75" i="118" s="1"/>
  <c r="AU75" i="118" s="1"/>
  <c r="AV75" i="118" s="1"/>
  <c r="AR321" i="118"/>
  <c r="X82" i="118"/>
  <c r="AP61" i="118"/>
  <c r="X63" i="118"/>
  <c r="X217" i="118"/>
  <c r="X258" i="118"/>
  <c r="J169" i="118"/>
  <c r="J174" i="118"/>
  <c r="AP191" i="118"/>
  <c r="X235" i="118"/>
  <c r="X274" i="118"/>
  <c r="S323" i="118"/>
  <c r="W76" i="118"/>
  <c r="W160" i="118"/>
  <c r="W183" i="118"/>
  <c r="AO207" i="118"/>
  <c r="AO222" i="118"/>
  <c r="AO234" i="118"/>
  <c r="J260" i="118"/>
  <c r="AP260" i="118" s="1"/>
  <c r="W35" i="118"/>
  <c r="W83" i="118"/>
  <c r="W101" i="118"/>
  <c r="W124" i="118"/>
  <c r="AO236" i="118"/>
  <c r="W22" i="118"/>
  <c r="J60" i="118"/>
  <c r="J82" i="118"/>
  <c r="AP82" i="118" s="1"/>
  <c r="W190" i="118"/>
  <c r="W202" i="118"/>
  <c r="AO205" i="118"/>
  <c r="W211" i="118"/>
  <c r="J221" i="118"/>
  <c r="AP221" i="118" s="1"/>
  <c r="J302" i="118"/>
  <c r="AP302" i="118" s="1"/>
  <c r="J306" i="118"/>
  <c r="AO306" i="118" s="1"/>
  <c r="J41" i="118"/>
  <c r="W61" i="118"/>
  <c r="J63" i="118"/>
  <c r="X78" i="118"/>
  <c r="X96" i="118"/>
  <c r="J130" i="118"/>
  <c r="AO171" i="118"/>
  <c r="AO172" i="118"/>
  <c r="J217" i="118"/>
  <c r="J258" i="118"/>
  <c r="Z98" i="118"/>
  <c r="W170" i="118"/>
  <c r="X61" i="118"/>
  <c r="J133" i="118"/>
  <c r="AP133" i="118" s="1"/>
  <c r="J142" i="118"/>
  <c r="AO142" i="118"/>
  <c r="AP235" i="118"/>
  <c r="S326" i="118"/>
  <c r="BF324" i="118"/>
  <c r="W75" i="118"/>
  <c r="W91" i="118"/>
  <c r="W117" i="118"/>
  <c r="W132" i="118"/>
  <c r="W140" i="118"/>
  <c r="J160" i="118"/>
  <c r="AP160" i="118" s="1"/>
  <c r="AO181" i="118"/>
  <c r="J284" i="118"/>
  <c r="AP284" i="118" s="1"/>
  <c r="J300" i="118"/>
  <c r="AP300" i="118" s="1"/>
  <c r="W40" i="118"/>
  <c r="AO43" i="118"/>
  <c r="X53" i="118"/>
  <c r="J165" i="118"/>
  <c r="AP165" i="118" s="1"/>
  <c r="J249" i="118"/>
  <c r="AO249" i="118" s="1"/>
  <c r="J292" i="118"/>
  <c r="AO292" i="118" s="1"/>
  <c r="J11" i="118"/>
  <c r="AP11" i="118" s="1"/>
  <c r="J16" i="118"/>
  <c r="AP16" i="118" s="1"/>
  <c r="J22" i="118"/>
  <c r="AP22" i="118" s="1"/>
  <c r="J74" i="118"/>
  <c r="W81" i="118"/>
  <c r="W82" i="118"/>
  <c r="J92" i="118"/>
  <c r="AP92" i="118" s="1"/>
  <c r="AO120" i="118"/>
  <c r="J153" i="118"/>
  <c r="AO153" i="118" s="1"/>
  <c r="W221" i="118"/>
  <c r="J253" i="118"/>
  <c r="AP253" i="118" s="1"/>
  <c r="W280" i="118"/>
  <c r="J61" i="118"/>
  <c r="W85" i="118"/>
  <c r="J208" i="118"/>
  <c r="AO208" i="118" s="1"/>
  <c r="J285" i="118"/>
  <c r="J304" i="118"/>
  <c r="AO304" i="118" s="1"/>
  <c r="W14" i="118"/>
  <c r="J51" i="118"/>
  <c r="AP51" i="118" s="1"/>
  <c r="W112" i="118"/>
  <c r="AP131" i="118"/>
  <c r="W145" i="118"/>
  <c r="X169" i="118"/>
  <c r="X174" i="118"/>
  <c r="W235" i="118"/>
  <c r="J250" i="118"/>
  <c r="AP250" i="118" s="1"/>
  <c r="AT91" i="118"/>
  <c r="AU91" i="118" s="1"/>
  <c r="AV91" i="118" s="1"/>
  <c r="J9" i="118"/>
  <c r="AO9" i="118" s="1"/>
  <c r="X9" i="118"/>
  <c r="AW9" i="118"/>
  <c r="AX9" i="118" s="1"/>
  <c r="W38" i="118"/>
  <c r="AO38" i="118"/>
  <c r="W65" i="118"/>
  <c r="Z117" i="118"/>
  <c r="J117" i="118"/>
  <c r="AO117" i="118" s="1"/>
  <c r="AW135" i="118"/>
  <c r="AX135" i="118" s="1"/>
  <c r="AW143" i="118"/>
  <c r="AX143" i="118" s="1"/>
  <c r="AT134" i="118"/>
  <c r="AU134" i="118" s="1"/>
  <c r="AV134" i="118" s="1"/>
  <c r="AT117" i="118"/>
  <c r="AU117" i="118" s="1"/>
  <c r="AV117" i="118" s="1"/>
  <c r="M323" i="118"/>
  <c r="AA326" i="118"/>
  <c r="AT15" i="118"/>
  <c r="AU15" i="118" s="1"/>
  <c r="AV15" i="118" s="1"/>
  <c r="J20" i="118"/>
  <c r="AO20" i="118" s="1"/>
  <c r="J30" i="118"/>
  <c r="AO30" i="118" s="1"/>
  <c r="AO65" i="118"/>
  <c r="AT65" i="118"/>
  <c r="AU65" i="118" s="1"/>
  <c r="AV65" i="118" s="1"/>
  <c r="AT77" i="118"/>
  <c r="AU77" i="118" s="1"/>
  <c r="AV77" i="118" s="1"/>
  <c r="J91" i="118"/>
  <c r="AO91" i="118" s="1"/>
  <c r="AT125" i="118"/>
  <c r="AU125" i="118" s="1"/>
  <c r="AV125" i="118" s="1"/>
  <c r="Z134" i="118"/>
  <c r="J134" i="118"/>
  <c r="AO134" i="118" s="1"/>
  <c r="AT182" i="118"/>
  <c r="AU182" i="118" s="1"/>
  <c r="AV182" i="118" s="1"/>
  <c r="AW164" i="118"/>
  <c r="AX164" i="118" s="1"/>
  <c r="J173" i="118"/>
  <c r="AP173" i="118" s="1"/>
  <c r="J183" i="118"/>
  <c r="AP183" i="118" s="1"/>
  <c r="J225" i="118"/>
  <c r="X225" i="118"/>
  <c r="J226" i="118"/>
  <c r="AP226" i="118" s="1"/>
  <c r="W231" i="118"/>
  <c r="X234" i="118"/>
  <c r="AO278" i="118"/>
  <c r="J299" i="118"/>
  <c r="AP299" i="118" s="1"/>
  <c r="X299" i="118"/>
  <c r="J40" i="118"/>
  <c r="X40" i="118"/>
  <c r="AW43" i="118"/>
  <c r="AX43" i="118" s="1"/>
  <c r="W62" i="118"/>
  <c r="J83" i="118"/>
  <c r="AP83" i="118" s="1"/>
  <c r="X83" i="118"/>
  <c r="J101" i="118"/>
  <c r="AP101" i="118" s="1"/>
  <c r="X101" i="118"/>
  <c r="J105" i="118"/>
  <c r="AP105" i="118" s="1"/>
  <c r="AW109" i="118"/>
  <c r="AX109" i="118" s="1"/>
  <c r="J154" i="118"/>
  <c r="AP154" i="118" s="1"/>
  <c r="J200" i="118"/>
  <c r="AP200" i="118" s="1"/>
  <c r="J261" i="118"/>
  <c r="AO261" i="118" s="1"/>
  <c r="J54" i="118"/>
  <c r="AP54" i="118" s="1"/>
  <c r="J72" i="118"/>
  <c r="AP72" i="118" s="1"/>
  <c r="Z156" i="118"/>
  <c r="J156" i="118"/>
  <c r="AP156" i="118" s="1"/>
  <c r="X203" i="118"/>
  <c r="J186" i="118"/>
  <c r="AP186" i="118" s="1"/>
  <c r="J231" i="118"/>
  <c r="AP231" i="118" s="1"/>
  <c r="X231" i="118"/>
  <c r="AW234" i="118"/>
  <c r="AX234" i="118" s="1"/>
  <c r="AW260" i="118"/>
  <c r="AX260" i="118" s="1"/>
  <c r="AW284" i="118"/>
  <c r="AX284" i="118" s="1"/>
  <c r="AW300" i="118"/>
  <c r="AX300" i="118" s="1"/>
  <c r="J62" i="118"/>
  <c r="AP62" i="118" s="1"/>
  <c r="X62" i="118"/>
  <c r="AW67" i="118"/>
  <c r="AX67" i="118" s="1"/>
  <c r="AW87" i="118"/>
  <c r="AX87" i="118" s="1"/>
  <c r="J119" i="118"/>
  <c r="AO154" i="118"/>
  <c r="AW193" i="118"/>
  <c r="AX193" i="118" s="1"/>
  <c r="AP67" i="118"/>
  <c r="AO195" i="118"/>
  <c r="AP255" i="118"/>
  <c r="AP276" i="118"/>
  <c r="AO281" i="118"/>
  <c r="AP312" i="118"/>
  <c r="AP60" i="118"/>
  <c r="W72" i="118"/>
  <c r="X138" i="118"/>
  <c r="AS156" i="118"/>
  <c r="AT156" i="118" s="1"/>
  <c r="AU156" i="118" s="1"/>
  <c r="AV156" i="118" s="1"/>
  <c r="W134" i="118"/>
  <c r="W155" i="118"/>
  <c r="W181" i="118"/>
  <c r="J254" i="118"/>
  <c r="AP254" i="118" s="1"/>
  <c r="AO284" i="118"/>
  <c r="J12" i="118"/>
  <c r="J26" i="118"/>
  <c r="AP26" i="118" s="1"/>
  <c r="AT26" i="118"/>
  <c r="AU26" i="118" s="1"/>
  <c r="AV26" i="118" s="1"/>
  <c r="X43" i="118"/>
  <c r="J50" i="118"/>
  <c r="W59" i="118"/>
  <c r="AO71" i="118"/>
  <c r="J87" i="118"/>
  <c r="AP87" i="118" s="1"/>
  <c r="AO100" i="118"/>
  <c r="J102" i="118"/>
  <c r="AP102" i="118" s="1"/>
  <c r="AP109" i="118"/>
  <c r="J118" i="118"/>
  <c r="AP118" i="118" s="1"/>
  <c r="X154" i="118"/>
  <c r="J163" i="118"/>
  <c r="AO163" i="118" s="1"/>
  <c r="X200" i="118"/>
  <c r="AT212" i="118"/>
  <c r="AU212" i="118" s="1"/>
  <c r="AV212" i="118" s="1"/>
  <c r="AO219" i="118"/>
  <c r="J232" i="118"/>
  <c r="AP232" i="118" s="1"/>
  <c r="X236" i="118"/>
  <c r="AP244" i="118"/>
  <c r="AP283" i="118"/>
  <c r="AP314" i="118"/>
  <c r="W11" i="118"/>
  <c r="X39" i="118"/>
  <c r="X54" i="118"/>
  <c r="J138" i="118"/>
  <c r="AP138" i="118" s="1"/>
  <c r="W153" i="118"/>
  <c r="Z178" i="118"/>
  <c r="J178" i="118"/>
  <c r="AO178" i="118" s="1"/>
  <c r="W178" i="118"/>
  <c r="Z190" i="118"/>
  <c r="J190" i="118"/>
  <c r="AP190" i="118" s="1"/>
  <c r="J203" i="118"/>
  <c r="AP203" i="118" s="1"/>
  <c r="AT228" i="118"/>
  <c r="AU228" i="118" s="1"/>
  <c r="AV228" i="118" s="1"/>
  <c r="AT259" i="118"/>
  <c r="AU259" i="118" s="1"/>
  <c r="AV259" i="118" s="1"/>
  <c r="AT176" i="118"/>
  <c r="AU176" i="118" s="1"/>
  <c r="AV176" i="118" s="1"/>
  <c r="AT258" i="118"/>
  <c r="AU258" i="118" s="1"/>
  <c r="AV258" i="118" s="1"/>
  <c r="AT274" i="118"/>
  <c r="AU274" i="118" s="1"/>
  <c r="AV274" i="118" s="1"/>
  <c r="AP24" i="118"/>
  <c r="AO94" i="118"/>
  <c r="AO106" i="118"/>
  <c r="AP256" i="118"/>
  <c r="AO273" i="118"/>
  <c r="AP215" i="118"/>
  <c r="AP268" i="118"/>
  <c r="AP306" i="118"/>
  <c r="AO41" i="118"/>
  <c r="AO44" i="118"/>
  <c r="AP48" i="118"/>
  <c r="W94" i="118"/>
  <c r="AP94" i="118"/>
  <c r="W121" i="118"/>
  <c r="W201" i="118"/>
  <c r="W238" i="118"/>
  <c r="AO269" i="118"/>
  <c r="AP285" i="118"/>
  <c r="AP93" i="118"/>
  <c r="AO93" i="118"/>
  <c r="W106" i="118"/>
  <c r="AP106" i="118"/>
  <c r="AP148" i="118"/>
  <c r="AP198" i="118"/>
  <c r="AP129" i="118"/>
  <c r="AO129" i="118"/>
  <c r="J182" i="118"/>
  <c r="AP182" i="118" s="1"/>
  <c r="AP193" i="118"/>
  <c r="J202" i="118"/>
  <c r="AO202" i="118" s="1"/>
  <c r="J211" i="118"/>
  <c r="AP211" i="118" s="1"/>
  <c r="AO239" i="118"/>
  <c r="J241" i="118"/>
  <c r="AP241" i="118" s="1"/>
  <c r="AP290" i="118"/>
  <c r="AO293" i="118"/>
  <c r="X309" i="118"/>
  <c r="W21" i="118"/>
  <c r="X24" i="118"/>
  <c r="W41" i="118"/>
  <c r="AP41" i="118"/>
  <c r="W44" i="118"/>
  <c r="AP44" i="118"/>
  <c r="AO63" i="118"/>
  <c r="AP78" i="118"/>
  <c r="J85" i="118"/>
  <c r="AO85" i="118" s="1"/>
  <c r="J88" i="118"/>
  <c r="J89" i="118"/>
  <c r="J95" i="118"/>
  <c r="J96" i="118"/>
  <c r="AO130" i="118"/>
  <c r="J144" i="118"/>
  <c r="J157" i="118"/>
  <c r="AP157" i="118" s="1"/>
  <c r="AO213" i="118"/>
  <c r="AP217" i="118"/>
  <c r="AO247" i="118"/>
  <c r="AP258" i="118"/>
  <c r="W269" i="118"/>
  <c r="AP269" i="118"/>
  <c r="AO14" i="118"/>
  <c r="J25" i="118"/>
  <c r="AP25" i="118" s="1"/>
  <c r="J49" i="118"/>
  <c r="AP49" i="118" s="1"/>
  <c r="AO51" i="118"/>
  <c r="J112" i="118"/>
  <c r="AO112" i="118" s="1"/>
  <c r="J131" i="118"/>
  <c r="AO145" i="118"/>
  <c r="AO169" i="118"/>
  <c r="AP174" i="118"/>
  <c r="J191" i="118"/>
  <c r="AP192" i="118"/>
  <c r="AO192" i="118"/>
  <c r="X256" i="118"/>
  <c r="W273" i="118"/>
  <c r="J274" i="118"/>
  <c r="J279" i="118"/>
  <c r="AP279" i="118" s="1"/>
  <c r="J286" i="118"/>
  <c r="W306" i="118"/>
  <c r="J309" i="118"/>
  <c r="AP309" i="118" s="1"/>
  <c r="J313" i="118"/>
  <c r="AP313" i="118" s="1"/>
  <c r="J21" i="118"/>
  <c r="AP21" i="118" s="1"/>
  <c r="J24" i="118"/>
  <c r="J44" i="118"/>
  <c r="X48" i="118"/>
  <c r="W63" i="118"/>
  <c r="AP89" i="118"/>
  <c r="J94" i="118"/>
  <c r="AP96" i="118"/>
  <c r="J121" i="118"/>
  <c r="AO121" i="118"/>
  <c r="W130" i="118"/>
  <c r="J176" i="118"/>
  <c r="AO176" i="118" s="1"/>
  <c r="J201" i="118"/>
  <c r="AP201" i="118" s="1"/>
  <c r="AO210" i="118"/>
  <c r="W213" i="118"/>
  <c r="AO238" i="118"/>
  <c r="W247" i="118"/>
  <c r="J269" i="118"/>
  <c r="X285" i="118"/>
  <c r="AP301" i="118"/>
  <c r="AO301" i="118"/>
  <c r="W93" i="118"/>
  <c r="J106" i="118"/>
  <c r="X148" i="118"/>
  <c r="X198" i="118"/>
  <c r="W250" i="118"/>
  <c r="J256" i="118"/>
  <c r="AP274" i="118"/>
  <c r="AR291" i="117"/>
  <c r="U295" i="117"/>
  <c r="R295" i="117"/>
  <c r="V295" i="117"/>
  <c r="BF295" i="117"/>
  <c r="AQ293" i="117"/>
  <c r="BF293" i="117"/>
  <c r="W278" i="117"/>
  <c r="AO76" i="117"/>
  <c r="J92" i="117"/>
  <c r="AP92" i="117" s="1"/>
  <c r="J238" i="117"/>
  <c r="AP238" i="117" s="1"/>
  <c r="W196" i="117"/>
  <c r="W225" i="117"/>
  <c r="AO121" i="117"/>
  <c r="J34" i="117"/>
  <c r="AP34" i="117" s="1"/>
  <c r="W39" i="117"/>
  <c r="Z19" i="117"/>
  <c r="W21" i="117"/>
  <c r="J28" i="117"/>
  <c r="AP28" i="117" s="1"/>
  <c r="J227" i="117"/>
  <c r="AP227" i="117" s="1"/>
  <c r="W266" i="117"/>
  <c r="W183" i="117"/>
  <c r="J169" i="117"/>
  <c r="AP169" i="117" s="1"/>
  <c r="J21" i="117"/>
  <c r="AO21" i="117" s="1"/>
  <c r="W26" i="117"/>
  <c r="J123" i="117"/>
  <c r="AO123" i="117" s="1"/>
  <c r="T295" i="117"/>
  <c r="AP171" i="117"/>
  <c r="W190" i="117"/>
  <c r="W159" i="117"/>
  <c r="J225" i="117"/>
  <c r="AP225" i="117" s="1"/>
  <c r="W107" i="117"/>
  <c r="U296" i="117"/>
  <c r="AP56" i="117"/>
  <c r="AO241" i="117"/>
  <c r="AO195" i="117"/>
  <c r="AO40" i="117"/>
  <c r="AO207" i="117"/>
  <c r="W25" i="117"/>
  <c r="Z47" i="117"/>
  <c r="J134" i="117"/>
  <c r="W32" i="117"/>
  <c r="J185" i="117"/>
  <c r="AP185" i="117" s="1"/>
  <c r="W194" i="117"/>
  <c r="J77" i="117"/>
  <c r="AP77" i="117" s="1"/>
  <c r="J250" i="117"/>
  <c r="AP250" i="117" s="1"/>
  <c r="W219" i="117"/>
  <c r="W152" i="117"/>
  <c r="X40" i="117"/>
  <c r="J199" i="117"/>
  <c r="AP199" i="117" s="1"/>
  <c r="J262" i="117"/>
  <c r="J18" i="117"/>
  <c r="Z33" i="117"/>
  <c r="J73" i="117"/>
  <c r="AP73" i="117" s="1"/>
  <c r="J87" i="117"/>
  <c r="AP87" i="117" s="1"/>
  <c r="J88" i="117"/>
  <c r="AO88" i="117" s="1"/>
  <c r="X88" i="117"/>
  <c r="W104" i="117"/>
  <c r="J105" i="117"/>
  <c r="AP105" i="117" s="1"/>
  <c r="J138" i="117"/>
  <c r="J139" i="117"/>
  <c r="AP139" i="117" s="1"/>
  <c r="J141" i="117"/>
  <c r="AP141" i="117" s="1"/>
  <c r="J153" i="117"/>
  <c r="AP153" i="117" s="1"/>
  <c r="J156" i="117"/>
  <c r="AP156" i="117" s="1"/>
  <c r="W215" i="117"/>
  <c r="W237" i="117"/>
  <c r="AO276" i="117"/>
  <c r="J277" i="117"/>
  <c r="AP277" i="117" s="1"/>
  <c r="AO44" i="117"/>
  <c r="J172" i="117"/>
  <c r="AP172" i="117" s="1"/>
  <c r="W209" i="117"/>
  <c r="J281" i="117"/>
  <c r="AP281" i="117" s="1"/>
  <c r="W50" i="117"/>
  <c r="W131" i="117"/>
  <c r="J103" i="117"/>
  <c r="AP103" i="117" s="1"/>
  <c r="J259" i="117"/>
  <c r="AP259" i="117" s="1"/>
  <c r="W16" i="117"/>
  <c r="J59" i="117"/>
  <c r="AP59" i="117" s="1"/>
  <c r="W73" i="117"/>
  <c r="J75" i="117"/>
  <c r="AP75" i="117" s="1"/>
  <c r="X123" i="117"/>
  <c r="AA294" i="117"/>
  <c r="W92" i="117"/>
  <c r="W44" i="117"/>
  <c r="W31" i="117"/>
  <c r="W106" i="117"/>
  <c r="T297" i="117"/>
  <c r="W257" i="117"/>
  <c r="W282" i="117"/>
  <c r="M292" i="117"/>
  <c r="AR294" i="117"/>
  <c r="M299" i="117"/>
  <c r="U299" i="117"/>
  <c r="S293" i="117"/>
  <c r="W91" i="117"/>
  <c r="BF296" i="117"/>
  <c r="W11" i="117"/>
  <c r="W228" i="117"/>
  <c r="W151" i="117"/>
  <c r="J107" i="117"/>
  <c r="AO107" i="117" s="1"/>
  <c r="X207" i="117"/>
  <c r="Z57" i="117"/>
  <c r="X73" i="117"/>
  <c r="U292" i="117"/>
  <c r="V294" i="117"/>
  <c r="Z61" i="117"/>
  <c r="J61" i="117"/>
  <c r="AP61" i="117" s="1"/>
  <c r="J51" i="117"/>
  <c r="M295" i="117"/>
  <c r="AO56" i="117"/>
  <c r="X56" i="117"/>
  <c r="W76" i="117"/>
  <c r="W181" i="117"/>
  <c r="W41" i="117"/>
  <c r="W65" i="117"/>
  <c r="AO217" i="117"/>
  <c r="W66" i="117"/>
  <c r="X195" i="117"/>
  <c r="W7" i="117"/>
  <c r="AO19" i="117"/>
  <c r="Z23" i="117"/>
  <c r="Z25" i="117"/>
  <c r="W27" i="117"/>
  <c r="AO33" i="117"/>
  <c r="AO57" i="117"/>
  <c r="W112" i="117"/>
  <c r="W53" i="117"/>
  <c r="AR297" i="117"/>
  <c r="J157" i="117"/>
  <c r="AP157" i="117" s="1"/>
  <c r="W238" i="117"/>
  <c r="W77" i="117"/>
  <c r="W250" i="117"/>
  <c r="J282" i="117"/>
  <c r="AO282" i="117" s="1"/>
  <c r="J22" i="117"/>
  <c r="AP22" i="117" s="1"/>
  <c r="J41" i="117"/>
  <c r="AO41" i="117" s="1"/>
  <c r="W95" i="117"/>
  <c r="J183" i="117"/>
  <c r="AP183" i="117" s="1"/>
  <c r="W192" i="117"/>
  <c r="X65" i="117"/>
  <c r="AO147" i="117"/>
  <c r="Z209" i="117"/>
  <c r="J206" i="117"/>
  <c r="AP206" i="117" s="1"/>
  <c r="W261" i="117"/>
  <c r="W169" i="117"/>
  <c r="AO216" i="117"/>
  <c r="J167" i="117"/>
  <c r="AP167" i="117" s="1"/>
  <c r="J255" i="117"/>
  <c r="AP255" i="117" s="1"/>
  <c r="Z271" i="117"/>
  <c r="X16" i="117"/>
  <c r="W19" i="117"/>
  <c r="X26" i="117"/>
  <c r="W33" i="117"/>
  <c r="W59" i="117"/>
  <c r="J96" i="117"/>
  <c r="AP96" i="117" s="1"/>
  <c r="J114" i="117"/>
  <c r="W129" i="117"/>
  <c r="W138" i="117"/>
  <c r="W141" i="117"/>
  <c r="W148" i="117"/>
  <c r="W156" i="117"/>
  <c r="W224" i="117"/>
  <c r="J53" i="117"/>
  <c r="AP53" i="117" s="1"/>
  <c r="J218" i="117"/>
  <c r="AP218" i="117" s="1"/>
  <c r="J279" i="117"/>
  <c r="AP279" i="117" s="1"/>
  <c r="W8" i="117"/>
  <c r="J95" i="117"/>
  <c r="AP95" i="117" s="1"/>
  <c r="J192" i="117"/>
  <c r="AO192" i="117" s="1"/>
  <c r="J254" i="117"/>
  <c r="AP254" i="117" s="1"/>
  <c r="AW14" i="117"/>
  <c r="AX14" i="117" s="1"/>
  <c r="J65" i="117"/>
  <c r="AP65" i="117" s="1"/>
  <c r="W182" i="117"/>
  <c r="W36" i="117"/>
  <c r="W102" i="117"/>
  <c r="J150" i="117"/>
  <c r="AP150" i="117" s="1"/>
  <c r="J16" i="117"/>
  <c r="AO16" i="117" s="1"/>
  <c r="AO25" i="117"/>
  <c r="J26" i="117"/>
  <c r="AP26" i="117" s="1"/>
  <c r="AO27" i="117"/>
  <c r="J137" i="117"/>
  <c r="AP137" i="117" s="1"/>
  <c r="W175" i="117"/>
  <c r="J189" i="117"/>
  <c r="AP189" i="117" s="1"/>
  <c r="W198" i="117"/>
  <c r="J253" i="117"/>
  <c r="AP253" i="117" s="1"/>
  <c r="AO277" i="117"/>
  <c r="AT257" i="117"/>
  <c r="AU257" i="117" s="1"/>
  <c r="AV257" i="117" s="1"/>
  <c r="AT38" i="117"/>
  <c r="AU38" i="117" s="1"/>
  <c r="AV38" i="117" s="1"/>
  <c r="AT282" i="117"/>
  <c r="AU282" i="117" s="1"/>
  <c r="AV282" i="117" s="1"/>
  <c r="AT41" i="117"/>
  <c r="AU41" i="117" s="1"/>
  <c r="AV41" i="117" s="1"/>
  <c r="W89" i="117"/>
  <c r="J232" i="117"/>
  <c r="AP232" i="117" s="1"/>
  <c r="J193" i="117"/>
  <c r="AP193" i="117" s="1"/>
  <c r="AO98" i="117"/>
  <c r="J236" i="117"/>
  <c r="AP236" i="117" s="1"/>
  <c r="AO181" i="117"/>
  <c r="W12" i="117"/>
  <c r="J29" i="117"/>
  <c r="AP29" i="117" s="1"/>
  <c r="W37" i="117"/>
  <c r="J79" i="117"/>
  <c r="AP79" i="117" s="1"/>
  <c r="J117" i="117"/>
  <c r="AP117" i="117" s="1"/>
  <c r="W180" i="117"/>
  <c r="J197" i="117"/>
  <c r="AP197" i="117" s="1"/>
  <c r="J17" i="117"/>
  <c r="AP17" i="117" s="1"/>
  <c r="W160" i="117"/>
  <c r="AO250" i="117"/>
  <c r="Z275" i="117"/>
  <c r="J275" i="117"/>
  <c r="AP275" i="117" s="1"/>
  <c r="AO51" i="117"/>
  <c r="AO106" i="117"/>
  <c r="AO29" i="117"/>
  <c r="Z133" i="117"/>
  <c r="J133" i="117"/>
  <c r="AP133" i="117" s="1"/>
  <c r="X133" i="117"/>
  <c r="W133" i="117"/>
  <c r="Z144" i="117"/>
  <c r="J144" i="117"/>
  <c r="AO144" i="117" s="1"/>
  <c r="X144" i="117"/>
  <c r="W144" i="117"/>
  <c r="AT192" i="117"/>
  <c r="AU192" i="117" s="1"/>
  <c r="AV192" i="117" s="1"/>
  <c r="J14" i="117"/>
  <c r="AO14" i="117" s="1"/>
  <c r="Z14" i="117"/>
  <c r="W14" i="117"/>
  <c r="J89" i="117"/>
  <c r="AP89" i="117" s="1"/>
  <c r="J285" i="117"/>
  <c r="AP285" i="117" s="1"/>
  <c r="J231" i="117"/>
  <c r="AP231" i="117" s="1"/>
  <c r="AO171" i="117"/>
  <c r="X218" i="117"/>
  <c r="J165" i="117"/>
  <c r="AP165" i="117" s="1"/>
  <c r="J12" i="117"/>
  <c r="AP12" i="117" s="1"/>
  <c r="W117" i="117"/>
  <c r="J180" i="117"/>
  <c r="AP180" i="117" s="1"/>
  <c r="W197" i="117"/>
  <c r="J214" i="117"/>
  <c r="AP214" i="117" s="1"/>
  <c r="AO8" i="117"/>
  <c r="W17" i="117"/>
  <c r="J160" i="117"/>
  <c r="AP160" i="117" s="1"/>
  <c r="J257" i="117"/>
  <c r="AO257" i="117" s="1"/>
  <c r="W275" i="117"/>
  <c r="W22" i="117"/>
  <c r="Z74" i="117"/>
  <c r="J74" i="117"/>
  <c r="X74" i="117"/>
  <c r="W74" i="117"/>
  <c r="AO95" i="117"/>
  <c r="Z268" i="117"/>
  <c r="J268" i="117"/>
  <c r="AP268" i="117" s="1"/>
  <c r="AT269" i="117"/>
  <c r="AU269" i="117" s="1"/>
  <c r="AV269" i="117" s="1"/>
  <c r="AT280" i="117"/>
  <c r="AU280" i="117" s="1"/>
  <c r="AV280" i="117" s="1"/>
  <c r="AO37" i="117"/>
  <c r="AO238" i="117"/>
  <c r="AO77" i="117"/>
  <c r="AW233" i="117"/>
  <c r="AX233" i="117" s="1"/>
  <c r="X22" i="117"/>
  <c r="Z81" i="117"/>
  <c r="J81" i="117"/>
  <c r="AO81" i="117" s="1"/>
  <c r="X81" i="117"/>
  <c r="W81" i="117"/>
  <c r="AW81" i="117"/>
  <c r="AX81" i="117" s="1"/>
  <c r="AT107" i="117"/>
  <c r="AU107" i="117" s="1"/>
  <c r="AV107" i="117" s="1"/>
  <c r="W241" i="117"/>
  <c r="AW241" i="117"/>
  <c r="AX241" i="117" s="1"/>
  <c r="AP142" i="117"/>
  <c r="AO281" i="117"/>
  <c r="AO102" i="117"/>
  <c r="W109" i="117"/>
  <c r="W149" i="117"/>
  <c r="AO39" i="117"/>
  <c r="AO48" i="117"/>
  <c r="AO259" i="117"/>
  <c r="AP18" i="117"/>
  <c r="W72" i="117"/>
  <c r="AO75" i="117"/>
  <c r="W101" i="117"/>
  <c r="AO105" i="117"/>
  <c r="AP114" i="117"/>
  <c r="W120" i="117"/>
  <c r="AO156" i="117"/>
  <c r="W174" i="117"/>
  <c r="AO175" i="117"/>
  <c r="AO237" i="117"/>
  <c r="W252" i="117"/>
  <c r="AO183" i="117"/>
  <c r="Z241" i="117"/>
  <c r="X142" i="117"/>
  <c r="W147" i="117"/>
  <c r="W172" i="117"/>
  <c r="X217" i="117"/>
  <c r="J248" i="117"/>
  <c r="AP248" i="117" s="1"/>
  <c r="J66" i="117"/>
  <c r="AP66" i="117" s="1"/>
  <c r="AO42" i="117"/>
  <c r="J265" i="117"/>
  <c r="AP265" i="117" s="1"/>
  <c r="J204" i="117"/>
  <c r="AP204" i="117" s="1"/>
  <c r="AO13" i="117"/>
  <c r="W34" i="117"/>
  <c r="W48" i="117"/>
  <c r="AO55" i="117"/>
  <c r="W93" i="117"/>
  <c r="AO103" i="117"/>
  <c r="J124" i="117"/>
  <c r="AP124" i="117" s="1"/>
  <c r="J170" i="117"/>
  <c r="AP170" i="117" s="1"/>
  <c r="AP262" i="117"/>
  <c r="J7" i="117"/>
  <c r="AP7" i="117" s="1"/>
  <c r="W20" i="117"/>
  <c r="AP23" i="117"/>
  <c r="W35" i="117"/>
  <c r="J43" i="117"/>
  <c r="AP43" i="117" s="1"/>
  <c r="AP47" i="117"/>
  <c r="W64" i="117"/>
  <c r="AO73" i="117"/>
  <c r="W87" i="117"/>
  <c r="AO104" i="117"/>
  <c r="W110" i="117"/>
  <c r="AO129" i="117"/>
  <c r="W132" i="117"/>
  <c r="AO139" i="117"/>
  <c r="J148" i="117"/>
  <c r="AP148" i="117" s="1"/>
  <c r="AO153" i="117"/>
  <c r="W189" i="117"/>
  <c r="J203" i="117"/>
  <c r="AP203" i="117" s="1"/>
  <c r="AO227" i="117"/>
  <c r="J242" i="117"/>
  <c r="AP242" i="117" s="1"/>
  <c r="J258" i="117"/>
  <c r="AO266" i="117"/>
  <c r="W277" i="117"/>
  <c r="X254" i="117"/>
  <c r="X281" i="117"/>
  <c r="J122" i="117"/>
  <c r="AP122" i="117" s="1"/>
  <c r="J245" i="117"/>
  <c r="AP245" i="117" s="1"/>
  <c r="J90" i="117"/>
  <c r="AP90" i="117" s="1"/>
  <c r="J109" i="117"/>
  <c r="AP109" i="117" s="1"/>
  <c r="X121" i="117"/>
  <c r="J149" i="117"/>
  <c r="AP149" i="117" s="1"/>
  <c r="X206" i="117"/>
  <c r="J82" i="117"/>
  <c r="AP82" i="117" s="1"/>
  <c r="X216" i="117"/>
  <c r="J15" i="117"/>
  <c r="AP15" i="117" s="1"/>
  <c r="J62" i="117"/>
  <c r="AP62" i="117" s="1"/>
  <c r="J130" i="117"/>
  <c r="AP130" i="117" s="1"/>
  <c r="X150" i="117"/>
  <c r="J188" i="117"/>
  <c r="AP188" i="117" s="1"/>
  <c r="X199" i="117"/>
  <c r="J221" i="117"/>
  <c r="AO221" i="117" s="1"/>
  <c r="J229" i="117"/>
  <c r="J235" i="117"/>
  <c r="AP235" i="117" s="1"/>
  <c r="X259" i="117"/>
  <c r="J20" i="117"/>
  <c r="AP20" i="117" s="1"/>
  <c r="J35" i="117"/>
  <c r="AP35" i="117" s="1"/>
  <c r="J64" i="117"/>
  <c r="AO64" i="117" s="1"/>
  <c r="J72" i="117"/>
  <c r="AP72" i="117" s="1"/>
  <c r="X75" i="117"/>
  <c r="J101" i="117"/>
  <c r="AP101" i="117" s="1"/>
  <c r="X105" i="117"/>
  <c r="J120" i="117"/>
  <c r="AP120" i="117" s="1"/>
  <c r="J125" i="117"/>
  <c r="J132" i="117"/>
  <c r="AO132" i="117" s="1"/>
  <c r="AP134" i="117"/>
  <c r="W137" i="117"/>
  <c r="AP138" i="117"/>
  <c r="AO138" i="117"/>
  <c r="J164" i="117"/>
  <c r="AP164" i="117" s="1"/>
  <c r="J174" i="117"/>
  <c r="AP174" i="117" s="1"/>
  <c r="J176" i="117"/>
  <c r="AP176" i="117" s="1"/>
  <c r="AO203" i="117"/>
  <c r="AO215" i="117"/>
  <c r="J246" i="117"/>
  <c r="AP246" i="117" s="1"/>
  <c r="AP258" i="117"/>
  <c r="J269" i="117"/>
  <c r="AP269" i="117" s="1"/>
  <c r="J280" i="117"/>
  <c r="AP280" i="117" s="1"/>
  <c r="AO34" i="117"/>
  <c r="AO93" i="117"/>
  <c r="AP229" i="117"/>
  <c r="AW64" i="117"/>
  <c r="AX64" i="117" s="1"/>
  <c r="AO110" i="117"/>
  <c r="AP125" i="117"/>
  <c r="AO189" i="117"/>
  <c r="AO252" i="117"/>
  <c r="AR150" i="116"/>
  <c r="R153" i="116"/>
  <c r="V153" i="116"/>
  <c r="BF153" i="116"/>
  <c r="J85" i="116"/>
  <c r="AP85" i="116" s="1"/>
  <c r="W34" i="116"/>
  <c r="AQ152" i="116"/>
  <c r="J125" i="116"/>
  <c r="AP125" i="116" s="1"/>
  <c r="J94" i="116"/>
  <c r="AP94" i="116" s="1"/>
  <c r="AO76" i="116"/>
  <c r="J55" i="116"/>
  <c r="AP55" i="116" s="1"/>
  <c r="AO48" i="116"/>
  <c r="AO36" i="116"/>
  <c r="AO68" i="116"/>
  <c r="W95" i="116"/>
  <c r="J47" i="116"/>
  <c r="AP47" i="116" s="1"/>
  <c r="J65" i="116"/>
  <c r="AP65" i="116" s="1"/>
  <c r="J9" i="116"/>
  <c r="AP9" i="116" s="1"/>
  <c r="W25" i="116"/>
  <c r="W43" i="116"/>
  <c r="W132" i="116"/>
  <c r="S151" i="116"/>
  <c r="AA151" i="116"/>
  <c r="BF151" i="116"/>
  <c r="AQ153" i="116"/>
  <c r="BF157" i="116"/>
  <c r="J73" i="116"/>
  <c r="AP73" i="116" s="1"/>
  <c r="AS47" i="116"/>
  <c r="AT47" i="116" s="1"/>
  <c r="AU47" i="116" s="1"/>
  <c r="AV47" i="116" s="1"/>
  <c r="AO9" i="116"/>
  <c r="J77" i="116"/>
  <c r="AP77" i="116" s="1"/>
  <c r="J132" i="116"/>
  <c r="AP132" i="116" s="1"/>
  <c r="W104" i="116"/>
  <c r="W40" i="116"/>
  <c r="J83" i="116"/>
  <c r="AP83" i="116" s="1"/>
  <c r="X48" i="116"/>
  <c r="AO113" i="116"/>
  <c r="J135" i="116"/>
  <c r="AP135" i="116" s="1"/>
  <c r="J24" i="116"/>
  <c r="AP24" i="116" s="1"/>
  <c r="J26" i="116"/>
  <c r="AP26" i="116" s="1"/>
  <c r="J120" i="116"/>
  <c r="AP120" i="116" s="1"/>
  <c r="W76" i="116"/>
  <c r="AO35" i="116"/>
  <c r="W55" i="116"/>
  <c r="X36" i="116"/>
  <c r="W19" i="116"/>
  <c r="AP56" i="116"/>
  <c r="W96" i="116"/>
  <c r="J49" i="116"/>
  <c r="AP49" i="116" s="1"/>
  <c r="AS32" i="116"/>
  <c r="AT32" i="116" s="1"/>
  <c r="J62" i="116"/>
  <c r="W47" i="116"/>
  <c r="W107" i="116"/>
  <c r="J139" i="116"/>
  <c r="AP139" i="116" s="1"/>
  <c r="J39" i="116"/>
  <c r="AP39" i="116" s="1"/>
  <c r="W22" i="116"/>
  <c r="X113" i="116"/>
  <c r="W54" i="116"/>
  <c r="J19" i="116"/>
  <c r="AP19" i="116" s="1"/>
  <c r="W26" i="116"/>
  <c r="W103" i="116"/>
  <c r="AP18" i="116"/>
  <c r="Z75" i="116"/>
  <c r="J75" i="116"/>
  <c r="AP75" i="116" s="1"/>
  <c r="AT116" i="116"/>
  <c r="AU116" i="116" s="1"/>
  <c r="AV116" i="116" s="1"/>
  <c r="AR155" i="116"/>
  <c r="M150" i="116"/>
  <c r="M151" i="116"/>
  <c r="AQ151" i="116"/>
  <c r="AA153" i="116"/>
  <c r="W56" i="116"/>
  <c r="AO56" i="116"/>
  <c r="W75" i="116"/>
  <c r="AP42" i="116"/>
  <c r="Z128" i="116"/>
  <c r="J128" i="116"/>
  <c r="AP128" i="116" s="1"/>
  <c r="X128" i="116"/>
  <c r="AO91" i="116"/>
  <c r="X91" i="116"/>
  <c r="U156" i="116"/>
  <c r="W38" i="116"/>
  <c r="AR156" i="116"/>
  <c r="AS38" i="116"/>
  <c r="AT38" i="116" s="1"/>
  <c r="AT79" i="116"/>
  <c r="AU79" i="116" s="1"/>
  <c r="AV79" i="116" s="1"/>
  <c r="AT39" i="116"/>
  <c r="AU39" i="116" s="1"/>
  <c r="AV39" i="116" s="1"/>
  <c r="AW102" i="116"/>
  <c r="AX102" i="116" s="1"/>
  <c r="AT74" i="116"/>
  <c r="AU74" i="116" s="1"/>
  <c r="AV74" i="116" s="1"/>
  <c r="R155" i="116"/>
  <c r="V155" i="116"/>
  <c r="U151" i="116"/>
  <c r="S155" i="116"/>
  <c r="AO96" i="116"/>
  <c r="AR151" i="116"/>
  <c r="J102" i="116"/>
  <c r="Z124" i="116"/>
  <c r="J124" i="116"/>
  <c r="AO124" i="116" s="1"/>
  <c r="AP124" i="116"/>
  <c r="Z20" i="116"/>
  <c r="J20" i="116"/>
  <c r="AP20" i="116" s="1"/>
  <c r="X20" i="116"/>
  <c r="AW56" i="116"/>
  <c r="AX56" i="116" s="1"/>
  <c r="U150" i="116"/>
  <c r="AA155" i="116"/>
  <c r="X49" i="116"/>
  <c r="X101" i="116"/>
  <c r="AP102" i="116"/>
  <c r="M153" i="116"/>
  <c r="U153" i="116"/>
  <c r="AO7" i="116"/>
  <c r="W7" i="116"/>
  <c r="X7" i="116"/>
  <c r="AT36" i="116"/>
  <c r="AU36" i="116" s="1"/>
  <c r="AV36" i="116" s="1"/>
  <c r="AW42" i="116"/>
  <c r="AX42" i="116" s="1"/>
  <c r="R157" i="116"/>
  <c r="V157" i="116"/>
  <c r="J61" i="116"/>
  <c r="AP61" i="116" s="1"/>
  <c r="J110" i="116"/>
  <c r="AP110" i="116" s="1"/>
  <c r="W9" i="116"/>
  <c r="J40" i="116"/>
  <c r="AP40" i="116" s="1"/>
  <c r="X40" i="116"/>
  <c r="J10" i="116"/>
  <c r="AP10" i="116" s="1"/>
  <c r="W13" i="116"/>
  <c r="J25" i="116"/>
  <c r="AP25" i="116" s="1"/>
  <c r="X25" i="116"/>
  <c r="J88" i="116"/>
  <c r="AP88" i="116" s="1"/>
  <c r="W83" i="116"/>
  <c r="AW126" i="116"/>
  <c r="AX126" i="116" s="1"/>
  <c r="W125" i="116"/>
  <c r="AW94" i="116"/>
  <c r="AX94" i="116" s="1"/>
  <c r="W113" i="116"/>
  <c r="AW135" i="116"/>
  <c r="AX135" i="116" s="1"/>
  <c r="AO24" i="116"/>
  <c r="J54" i="116"/>
  <c r="AP54" i="116" s="1"/>
  <c r="X54" i="116"/>
  <c r="J82" i="116"/>
  <c r="AP82" i="116" s="1"/>
  <c r="W138" i="116"/>
  <c r="AW142" i="116"/>
  <c r="AX142" i="116" s="1"/>
  <c r="X68" i="116"/>
  <c r="W74" i="116"/>
  <c r="X120" i="116"/>
  <c r="J129" i="116"/>
  <c r="AP129" i="116" s="1"/>
  <c r="W27" i="116"/>
  <c r="W51" i="116"/>
  <c r="J90" i="116"/>
  <c r="AP90" i="116" s="1"/>
  <c r="J103" i="116"/>
  <c r="X103" i="116"/>
  <c r="J108" i="116"/>
  <c r="AP108" i="116" s="1"/>
  <c r="X125" i="116"/>
  <c r="J138" i="116"/>
  <c r="AP138" i="116" s="1"/>
  <c r="X138" i="116"/>
  <c r="J142" i="116"/>
  <c r="AP142" i="116" s="1"/>
  <c r="J74" i="116"/>
  <c r="AP74" i="116" s="1"/>
  <c r="J27" i="116"/>
  <c r="AP27" i="116" s="1"/>
  <c r="X27" i="116"/>
  <c r="J51" i="116"/>
  <c r="AP51" i="116" s="1"/>
  <c r="AW51" i="116"/>
  <c r="AX51" i="116" s="1"/>
  <c r="W141" i="116"/>
  <c r="AS141" i="116"/>
  <c r="AT141" i="116" s="1"/>
  <c r="AU141" i="116" s="1"/>
  <c r="AV141" i="116" s="1"/>
  <c r="W21" i="116"/>
  <c r="AO126" i="116"/>
  <c r="U154" i="116"/>
  <c r="AR154" i="116"/>
  <c r="M157" i="116"/>
  <c r="U157" i="116"/>
  <c r="AR157" i="116"/>
  <c r="J115" i="116"/>
  <c r="AP115" i="116" s="1"/>
  <c r="AP62" i="116"/>
  <c r="J86" i="116"/>
  <c r="AP86" i="116" s="1"/>
  <c r="J127" i="116"/>
  <c r="AP127" i="116" s="1"/>
  <c r="X61" i="116"/>
  <c r="AO73" i="116"/>
  <c r="J100" i="116"/>
  <c r="AP100" i="116" s="1"/>
  <c r="W137" i="116"/>
  <c r="J95" i="116"/>
  <c r="AP95" i="116" s="1"/>
  <c r="W8" i="116"/>
  <c r="J34" i="116"/>
  <c r="J79" i="116"/>
  <c r="AP79" i="116" s="1"/>
  <c r="X10" i="116"/>
  <c r="W98" i="116"/>
  <c r="J22" i="116"/>
  <c r="J116" i="116"/>
  <c r="AP116" i="116" s="1"/>
  <c r="R152" i="116"/>
  <c r="V152" i="116"/>
  <c r="BF152" i="116"/>
  <c r="X88" i="116"/>
  <c r="J43" i="116"/>
  <c r="J66" i="116"/>
  <c r="J30" i="116"/>
  <c r="AP30" i="116" s="1"/>
  <c r="X82" i="116"/>
  <c r="AT26" i="116"/>
  <c r="AU26" i="116" s="1"/>
  <c r="AV26" i="116" s="1"/>
  <c r="W68" i="116"/>
  <c r="X129" i="116"/>
  <c r="X90" i="116"/>
  <c r="AT55" i="116"/>
  <c r="AU55" i="116" s="1"/>
  <c r="AV55" i="116" s="1"/>
  <c r="X108" i="116"/>
  <c r="R329" i="118"/>
  <c r="R316" i="118"/>
  <c r="V329" i="118"/>
  <c r="V316" i="118"/>
  <c r="AA329" i="118"/>
  <c r="AA316" i="118"/>
  <c r="AR329" i="118"/>
  <c r="AR316" i="118"/>
  <c r="S329" i="118"/>
  <c r="S316" i="118"/>
  <c r="T329" i="118"/>
  <c r="T316" i="118"/>
  <c r="M325" i="118"/>
  <c r="U325" i="118"/>
  <c r="AQ325" i="118"/>
  <c r="BF325" i="118"/>
  <c r="T323" i="118"/>
  <c r="M329" i="118"/>
  <c r="M316" i="118"/>
  <c r="U329" i="118"/>
  <c r="U316" i="118"/>
  <c r="AQ329" i="118"/>
  <c r="AQ316" i="118"/>
  <c r="BF329" i="118"/>
  <c r="BF316" i="118"/>
  <c r="BF323" i="118"/>
  <c r="AP135" i="118"/>
  <c r="AW20" i="118"/>
  <c r="AX20" i="118" s="1"/>
  <c r="AP27" i="118"/>
  <c r="AW30" i="118"/>
  <c r="AX30" i="118" s="1"/>
  <c r="AP32" i="118"/>
  <c r="AW38" i="118"/>
  <c r="AX38" i="118" s="1"/>
  <c r="AP42" i="118"/>
  <c r="AP66" i="118"/>
  <c r="AP97" i="118"/>
  <c r="AP146" i="118"/>
  <c r="AP179" i="118"/>
  <c r="AP184" i="118"/>
  <c r="AP15" i="118"/>
  <c r="AW27" i="118"/>
  <c r="AX27" i="118" s="1"/>
  <c r="AP29" i="118"/>
  <c r="AW32" i="118"/>
  <c r="AX32" i="118" s="1"/>
  <c r="AW42" i="118"/>
  <c r="AX42" i="118" s="1"/>
  <c r="AW66" i="118"/>
  <c r="AX66" i="118" s="1"/>
  <c r="AW97" i="118"/>
  <c r="AX97" i="118" s="1"/>
  <c r="AP125" i="118"/>
  <c r="AW146" i="118"/>
  <c r="AX146" i="118" s="1"/>
  <c r="AW179" i="118"/>
  <c r="AX179" i="118" s="1"/>
  <c r="AP181" i="118"/>
  <c r="AP73" i="118"/>
  <c r="AP75" i="118"/>
  <c r="AW76" i="118"/>
  <c r="AX76" i="118" s="1"/>
  <c r="AP77" i="118"/>
  <c r="AP164" i="118"/>
  <c r="AW8" i="118"/>
  <c r="AX8" i="118" s="1"/>
  <c r="AP9" i="118"/>
  <c r="AW18" i="118"/>
  <c r="AX18" i="118" s="1"/>
  <c r="AP20" i="118"/>
  <c r="Z27" i="118"/>
  <c r="AW29" i="118"/>
  <c r="AX29" i="118" s="1"/>
  <c r="AP30" i="118"/>
  <c r="Z32" i="118"/>
  <c r="AW37" i="118"/>
  <c r="AX37" i="118" s="1"/>
  <c r="Z42" i="118"/>
  <c r="AW64" i="118"/>
  <c r="AX64" i="118" s="1"/>
  <c r="Z66" i="118"/>
  <c r="AW75" i="118"/>
  <c r="AX75" i="118" s="1"/>
  <c r="Z77" i="118"/>
  <c r="AW86" i="118"/>
  <c r="AX86" i="118" s="1"/>
  <c r="AP91" i="118"/>
  <c r="Z97" i="118"/>
  <c r="AW113" i="118"/>
  <c r="AX113" i="118" s="1"/>
  <c r="AP117" i="118"/>
  <c r="AW132" i="118"/>
  <c r="AX132" i="118" s="1"/>
  <c r="AP134" i="118"/>
  <c r="Z135" i="118"/>
  <c r="AW140" i="118"/>
  <c r="AX140" i="118" s="1"/>
  <c r="AP143" i="118"/>
  <c r="Z146" i="118"/>
  <c r="AW155" i="118"/>
  <c r="AX155" i="118" s="1"/>
  <c r="Z164" i="118"/>
  <c r="AW168" i="118"/>
  <c r="AX168" i="118" s="1"/>
  <c r="Z179" i="118"/>
  <c r="AW181" i="118"/>
  <c r="AX181" i="118" s="1"/>
  <c r="Z184" i="118"/>
  <c r="W204" i="118"/>
  <c r="AS204" i="118"/>
  <c r="AT204" i="118" s="1"/>
  <c r="AU204" i="118" s="1"/>
  <c r="AV204" i="118" s="1"/>
  <c r="X207" i="118"/>
  <c r="AP207" i="118"/>
  <c r="Z222" i="118"/>
  <c r="AW222" i="118"/>
  <c r="AX222" i="118" s="1"/>
  <c r="AP45" i="118"/>
  <c r="AP71" i="118"/>
  <c r="AP100" i="118"/>
  <c r="AP111" i="118"/>
  <c r="W7" i="118"/>
  <c r="AS7" i="118"/>
  <c r="J8" i="118"/>
  <c r="AO8" i="118" s="1"/>
  <c r="X8" i="118"/>
  <c r="W17" i="118"/>
  <c r="AS17" i="118"/>
  <c r="AT17" i="118" s="1"/>
  <c r="AU17" i="118" s="1"/>
  <c r="AV17" i="118" s="1"/>
  <c r="J18" i="118"/>
  <c r="AO18" i="118" s="1"/>
  <c r="X18" i="118"/>
  <c r="W28" i="118"/>
  <c r="AS28" i="118"/>
  <c r="AT28" i="118" s="1"/>
  <c r="AU28" i="118" s="1"/>
  <c r="AV28" i="118" s="1"/>
  <c r="X29" i="118"/>
  <c r="W33" i="118"/>
  <c r="AS33" i="118"/>
  <c r="AT33" i="118" s="1"/>
  <c r="AU33" i="118" s="1"/>
  <c r="AV33" i="118" s="1"/>
  <c r="J37" i="118"/>
  <c r="AO37" i="118" s="1"/>
  <c r="X37" i="118"/>
  <c r="W57" i="118"/>
  <c r="AS57" i="118"/>
  <c r="AT57" i="118" s="1"/>
  <c r="AU57" i="118" s="1"/>
  <c r="AV57" i="118" s="1"/>
  <c r="J64" i="118"/>
  <c r="AO64" i="118" s="1"/>
  <c r="X64" i="118"/>
  <c r="W73" i="118"/>
  <c r="AO73" i="118"/>
  <c r="AS73" i="118"/>
  <c r="AT73" i="118" s="1"/>
  <c r="AU73" i="118" s="1"/>
  <c r="AV73" i="118" s="1"/>
  <c r="X75" i="118"/>
  <c r="W79" i="118"/>
  <c r="AS79" i="118"/>
  <c r="AT79" i="118" s="1"/>
  <c r="AU79" i="118" s="1"/>
  <c r="AV79" i="118" s="1"/>
  <c r="J86" i="118"/>
  <c r="AO86" i="118" s="1"/>
  <c r="X86" i="118"/>
  <c r="W108" i="118"/>
  <c r="AS108" i="118"/>
  <c r="AT108" i="118" s="1"/>
  <c r="AU108" i="118" s="1"/>
  <c r="AV108" i="118" s="1"/>
  <c r="J113" i="118"/>
  <c r="AO113" i="118" s="1"/>
  <c r="X113" i="118"/>
  <c r="W126" i="118"/>
  <c r="AS126" i="118"/>
  <c r="AT126" i="118" s="1"/>
  <c r="AU126" i="118" s="1"/>
  <c r="AV126" i="118" s="1"/>
  <c r="J132" i="118"/>
  <c r="AO132" i="118" s="1"/>
  <c r="X132" i="118"/>
  <c r="W137" i="118"/>
  <c r="AS137" i="118"/>
  <c r="AT137" i="118" s="1"/>
  <c r="AU137" i="118" s="1"/>
  <c r="AV137" i="118" s="1"/>
  <c r="J140" i="118"/>
  <c r="AO140" i="118" s="1"/>
  <c r="X140" i="118"/>
  <c r="W150" i="118"/>
  <c r="AS150" i="118"/>
  <c r="AT150" i="118" s="1"/>
  <c r="AU150" i="118" s="1"/>
  <c r="AV150" i="118" s="1"/>
  <c r="J155" i="118"/>
  <c r="AO155" i="118" s="1"/>
  <c r="X155" i="118"/>
  <c r="W166" i="118"/>
  <c r="AS166" i="118"/>
  <c r="AT166" i="118" s="1"/>
  <c r="AU166" i="118" s="1"/>
  <c r="AV166" i="118" s="1"/>
  <c r="J168" i="118"/>
  <c r="AO168" i="118" s="1"/>
  <c r="X168" i="118"/>
  <c r="W180" i="118"/>
  <c r="AS180" i="118"/>
  <c r="AT180" i="118" s="1"/>
  <c r="AU180" i="118" s="1"/>
  <c r="AV180" i="118" s="1"/>
  <c r="X181" i="118"/>
  <c r="W186" i="118"/>
  <c r="AO186" i="118"/>
  <c r="AS186" i="118"/>
  <c r="AT186" i="118" s="1"/>
  <c r="AU186" i="118" s="1"/>
  <c r="AV186" i="118" s="1"/>
  <c r="J204" i="118"/>
  <c r="AO204" i="118" s="1"/>
  <c r="X204" i="118"/>
  <c r="AP222" i="118"/>
  <c r="X222" i="118"/>
  <c r="AW225" i="118"/>
  <c r="AX225" i="118" s="1"/>
  <c r="AO226" i="118"/>
  <c r="AP287" i="118"/>
  <c r="AW102" i="118"/>
  <c r="AX102" i="118" s="1"/>
  <c r="AP103" i="118"/>
  <c r="J7" i="118"/>
  <c r="AP7" i="118" s="1"/>
  <c r="X7" i="118"/>
  <c r="W15" i="118"/>
  <c r="AO15" i="118"/>
  <c r="J17" i="118"/>
  <c r="AO17" i="118" s="1"/>
  <c r="X17" i="118"/>
  <c r="W27" i="118"/>
  <c r="AO27" i="118"/>
  <c r="J28" i="118"/>
  <c r="AP28" i="118" s="1"/>
  <c r="X28" i="118"/>
  <c r="W32" i="118"/>
  <c r="AO32" i="118"/>
  <c r="J33" i="118"/>
  <c r="AP33" i="118" s="1"/>
  <c r="X33" i="118"/>
  <c r="W42" i="118"/>
  <c r="AO42" i="118"/>
  <c r="J57" i="118"/>
  <c r="AO57" i="118" s="1"/>
  <c r="X57" i="118"/>
  <c r="W66" i="118"/>
  <c r="AO66" i="118"/>
  <c r="X73" i="118"/>
  <c r="W77" i="118"/>
  <c r="AO77" i="118"/>
  <c r="J79" i="118"/>
  <c r="AO79" i="118" s="1"/>
  <c r="X79" i="118"/>
  <c r="W97" i="118"/>
  <c r="AO97" i="118"/>
  <c r="J108" i="118"/>
  <c r="AP108" i="118" s="1"/>
  <c r="X108" i="118"/>
  <c r="W125" i="118"/>
  <c r="AO125" i="118"/>
  <c r="J126" i="118"/>
  <c r="AO126" i="118" s="1"/>
  <c r="X126" i="118"/>
  <c r="W135" i="118"/>
  <c r="AO135" i="118"/>
  <c r="J137" i="118"/>
  <c r="AO137" i="118" s="1"/>
  <c r="X137" i="118"/>
  <c r="W146" i="118"/>
  <c r="AO146" i="118"/>
  <c r="J150" i="118"/>
  <c r="AO150" i="118" s="1"/>
  <c r="X150" i="118"/>
  <c r="W164" i="118"/>
  <c r="AO164" i="118"/>
  <c r="J166" i="118"/>
  <c r="AP166" i="118" s="1"/>
  <c r="X166" i="118"/>
  <c r="W179" i="118"/>
  <c r="AO179" i="118"/>
  <c r="J180" i="118"/>
  <c r="AO180" i="118" s="1"/>
  <c r="X180" i="118"/>
  <c r="W184" i="118"/>
  <c r="AO184" i="118"/>
  <c r="AW184" i="118"/>
  <c r="AX184" i="118" s="1"/>
  <c r="X186" i="118"/>
  <c r="AS207" i="118"/>
  <c r="AT207" i="118" s="1"/>
  <c r="AU207" i="118" s="1"/>
  <c r="AV207" i="118" s="1"/>
  <c r="Z7" i="118"/>
  <c r="X15" i="118"/>
  <c r="X27" i="118"/>
  <c r="X32" i="118"/>
  <c r="X42" i="118"/>
  <c r="X66" i="118"/>
  <c r="X77" i="118"/>
  <c r="X97" i="118"/>
  <c r="X125" i="118"/>
  <c r="X135" i="118"/>
  <c r="X146" i="118"/>
  <c r="AS160" i="118"/>
  <c r="AT160" i="118" s="1"/>
  <c r="AU160" i="118" s="1"/>
  <c r="AV160" i="118" s="1"/>
  <c r="X164" i="118"/>
  <c r="AS173" i="118"/>
  <c r="AT173" i="118" s="1"/>
  <c r="AU173" i="118" s="1"/>
  <c r="AV173" i="118" s="1"/>
  <c r="X179" i="118"/>
  <c r="AS183" i="118"/>
  <c r="AT183" i="118" s="1"/>
  <c r="AU183" i="118" s="1"/>
  <c r="AV183" i="118" s="1"/>
  <c r="X184" i="118"/>
  <c r="W207" i="118"/>
  <c r="W222" i="118"/>
  <c r="AW226" i="118"/>
  <c r="AX226" i="118" s="1"/>
  <c r="AW53" i="118"/>
  <c r="AX53" i="118" s="1"/>
  <c r="W229" i="118"/>
  <c r="AS229" i="118"/>
  <c r="AT229" i="118" s="1"/>
  <c r="AU229" i="118" s="1"/>
  <c r="AV229" i="118" s="1"/>
  <c r="J230" i="118"/>
  <c r="AP230" i="118" s="1"/>
  <c r="X230" i="118"/>
  <c r="W248" i="118"/>
  <c r="AS248" i="118"/>
  <c r="AT248" i="118" s="1"/>
  <c r="AU248" i="118" s="1"/>
  <c r="AV248" i="118" s="1"/>
  <c r="J251" i="118"/>
  <c r="AO251" i="118" s="1"/>
  <c r="X251" i="118"/>
  <c r="W265" i="118"/>
  <c r="AS265" i="118"/>
  <c r="AT265" i="118" s="1"/>
  <c r="AU265" i="118" s="1"/>
  <c r="AV265" i="118" s="1"/>
  <c r="J270" i="118"/>
  <c r="AO270" i="118" s="1"/>
  <c r="X270" i="118"/>
  <c r="W287" i="118"/>
  <c r="AO287" i="118"/>
  <c r="AS287" i="118"/>
  <c r="AT287" i="118" s="1"/>
  <c r="AU287" i="118" s="1"/>
  <c r="AV287" i="118" s="1"/>
  <c r="J294" i="118"/>
  <c r="AO294" i="118" s="1"/>
  <c r="X294" i="118"/>
  <c r="W303" i="118"/>
  <c r="AS303" i="118"/>
  <c r="AT303" i="118" s="1"/>
  <c r="AU303" i="118" s="1"/>
  <c r="AV303" i="118" s="1"/>
  <c r="J307" i="118"/>
  <c r="AP307" i="118" s="1"/>
  <c r="X307" i="118"/>
  <c r="W31" i="118"/>
  <c r="AS31" i="118"/>
  <c r="AT31" i="118" s="1"/>
  <c r="AU31" i="118" s="1"/>
  <c r="AV31" i="118" s="1"/>
  <c r="J35" i="118"/>
  <c r="AP35" i="118" s="1"/>
  <c r="X35" i="118"/>
  <c r="W45" i="118"/>
  <c r="AO45" i="118"/>
  <c r="AS45" i="118"/>
  <c r="AT45" i="118" s="1"/>
  <c r="AU45" i="118" s="1"/>
  <c r="AV45" i="118" s="1"/>
  <c r="J46" i="118"/>
  <c r="AP46" i="118" s="1"/>
  <c r="X46" i="118"/>
  <c r="W58" i="118"/>
  <c r="AS58" i="118"/>
  <c r="AT58" i="118" s="1"/>
  <c r="AU58" i="118" s="1"/>
  <c r="AV58" i="118" s="1"/>
  <c r="J59" i="118"/>
  <c r="AP59" i="118" s="1"/>
  <c r="X59" i="118"/>
  <c r="W70" i="118"/>
  <c r="AS70" i="118"/>
  <c r="AT70" i="118" s="1"/>
  <c r="AU70" i="118" s="1"/>
  <c r="AV70" i="118" s="1"/>
  <c r="X71" i="118"/>
  <c r="W99" i="118"/>
  <c r="AS99" i="118"/>
  <c r="AT99" i="118" s="1"/>
  <c r="AU99" i="118" s="1"/>
  <c r="AV99" i="118" s="1"/>
  <c r="X100" i="118"/>
  <c r="W103" i="118"/>
  <c r="AO103" i="118"/>
  <c r="AS103" i="118"/>
  <c r="AT103" i="118" s="1"/>
  <c r="AU103" i="118" s="1"/>
  <c r="AV103" i="118" s="1"/>
  <c r="J104" i="118"/>
  <c r="AP104" i="118" s="1"/>
  <c r="X104" i="118"/>
  <c r="W111" i="118"/>
  <c r="AO111" i="118"/>
  <c r="AS111" i="118"/>
  <c r="AT111" i="118" s="1"/>
  <c r="AU111" i="118" s="1"/>
  <c r="AV111" i="118" s="1"/>
  <c r="J115" i="118"/>
  <c r="AO115" i="118" s="1"/>
  <c r="X115" i="118"/>
  <c r="AP119" i="118"/>
  <c r="AW124" i="118"/>
  <c r="AX124" i="118" s="1"/>
  <c r="J147" i="118"/>
  <c r="AP147" i="118" s="1"/>
  <c r="Z147" i="118"/>
  <c r="AP264" i="118"/>
  <c r="W226" i="118"/>
  <c r="J229" i="118"/>
  <c r="AP229" i="118" s="1"/>
  <c r="X229" i="118"/>
  <c r="W234" i="118"/>
  <c r="J248" i="118"/>
  <c r="AP248" i="118" s="1"/>
  <c r="X248" i="118"/>
  <c r="W260" i="118"/>
  <c r="J265" i="118"/>
  <c r="AP265" i="118" s="1"/>
  <c r="X265" i="118"/>
  <c r="W284" i="118"/>
  <c r="X287" i="118"/>
  <c r="W300" i="118"/>
  <c r="AO300" i="118"/>
  <c r="J303" i="118"/>
  <c r="AP303" i="118" s="1"/>
  <c r="X303" i="118"/>
  <c r="W26" i="118"/>
  <c r="J31" i="118"/>
  <c r="AP31" i="118" s="1"/>
  <c r="X31" i="118"/>
  <c r="W43" i="118"/>
  <c r="X45" i="118"/>
  <c r="W53" i="118"/>
  <c r="J58" i="118"/>
  <c r="AP58" i="118" s="1"/>
  <c r="X58" i="118"/>
  <c r="W67" i="118"/>
  <c r="AO67" i="118"/>
  <c r="J70" i="118"/>
  <c r="AO70" i="118" s="1"/>
  <c r="X70" i="118"/>
  <c r="W87" i="118"/>
  <c r="AO87" i="118"/>
  <c r="J99" i="118"/>
  <c r="AO99" i="118" s="1"/>
  <c r="X99" i="118"/>
  <c r="W102" i="118"/>
  <c r="AO102" i="118"/>
  <c r="X103" i="118"/>
  <c r="W109" i="118"/>
  <c r="AO109" i="118"/>
  <c r="X111" i="118"/>
  <c r="AP159" i="118"/>
  <c r="AP195" i="118"/>
  <c r="AP212" i="118"/>
  <c r="AP252" i="118"/>
  <c r="AP277" i="118"/>
  <c r="AP282" i="118"/>
  <c r="AP308" i="118"/>
  <c r="AW231" i="118"/>
  <c r="AX231" i="118" s="1"/>
  <c r="AW254" i="118"/>
  <c r="AX254" i="118" s="1"/>
  <c r="AW278" i="118"/>
  <c r="AX278" i="118" s="1"/>
  <c r="AO299" i="118"/>
  <c r="AW299" i="118"/>
  <c r="AX299" i="118" s="1"/>
  <c r="X300" i="118"/>
  <c r="AW12" i="118"/>
  <c r="AX12" i="118" s="1"/>
  <c r="AW40" i="118"/>
  <c r="AX40" i="118" s="1"/>
  <c r="AW50" i="118"/>
  <c r="AX50" i="118" s="1"/>
  <c r="AW62" i="118"/>
  <c r="AX62" i="118" s="1"/>
  <c r="AO83" i="118"/>
  <c r="AW83" i="118"/>
  <c r="AX83" i="118" s="1"/>
  <c r="X87" i="118"/>
  <c r="AO101" i="118"/>
  <c r="AW101" i="118"/>
  <c r="AX101" i="118" s="1"/>
  <c r="X102" i="118"/>
  <c r="AO105" i="118"/>
  <c r="AW105" i="118"/>
  <c r="AX105" i="118" s="1"/>
  <c r="X109" i="118"/>
  <c r="AO118" i="118"/>
  <c r="AW118" i="118"/>
  <c r="AX118" i="118" s="1"/>
  <c r="AS119" i="118"/>
  <c r="AT119" i="118" s="1"/>
  <c r="AU119" i="118" s="1"/>
  <c r="AV119" i="118" s="1"/>
  <c r="AP237" i="118"/>
  <c r="W230" i="118"/>
  <c r="AS230" i="118"/>
  <c r="AT230" i="118" s="1"/>
  <c r="AU230" i="118" s="1"/>
  <c r="AV230" i="118" s="1"/>
  <c r="W251" i="118"/>
  <c r="AS251" i="118"/>
  <c r="AT251" i="118" s="1"/>
  <c r="AU251" i="118" s="1"/>
  <c r="AV251" i="118" s="1"/>
  <c r="X254" i="118"/>
  <c r="W270" i="118"/>
  <c r="AS270" i="118"/>
  <c r="AT270" i="118" s="1"/>
  <c r="AU270" i="118" s="1"/>
  <c r="AV270" i="118" s="1"/>
  <c r="X278" i="118"/>
  <c r="W294" i="118"/>
  <c r="AS294" i="118"/>
  <c r="AT294" i="118" s="1"/>
  <c r="AU294" i="118" s="1"/>
  <c r="AV294" i="118" s="1"/>
  <c r="W307" i="118"/>
  <c r="AS307" i="118"/>
  <c r="AT307" i="118" s="1"/>
  <c r="AU307" i="118" s="1"/>
  <c r="AV307" i="118" s="1"/>
  <c r="AS35" i="118"/>
  <c r="AT35" i="118" s="1"/>
  <c r="AU35" i="118" s="1"/>
  <c r="AV35" i="118" s="1"/>
  <c r="AS46" i="118"/>
  <c r="AT46" i="118" s="1"/>
  <c r="AU46" i="118" s="1"/>
  <c r="AV46" i="118" s="1"/>
  <c r="AS59" i="118"/>
  <c r="AT59" i="118" s="1"/>
  <c r="AU59" i="118" s="1"/>
  <c r="AV59" i="118" s="1"/>
  <c r="AS71" i="118"/>
  <c r="AT71" i="118" s="1"/>
  <c r="AU71" i="118" s="1"/>
  <c r="AV71" i="118" s="1"/>
  <c r="AS100" i="118"/>
  <c r="AT100" i="118" s="1"/>
  <c r="AU100" i="118" s="1"/>
  <c r="AV100" i="118" s="1"/>
  <c r="W104" i="118"/>
  <c r="AS104" i="118"/>
  <c r="AT104" i="118" s="1"/>
  <c r="AU104" i="118" s="1"/>
  <c r="AV104" i="118" s="1"/>
  <c r="W115" i="118"/>
  <c r="AS115" i="118"/>
  <c r="AT115" i="118" s="1"/>
  <c r="AU115" i="118" s="1"/>
  <c r="AV115" i="118" s="1"/>
  <c r="AO119" i="118"/>
  <c r="W119" i="118"/>
  <c r="AP149" i="118"/>
  <c r="AP175" i="118"/>
  <c r="AP223" i="118"/>
  <c r="AP233" i="118"/>
  <c r="AP34" i="118"/>
  <c r="AW151" i="118"/>
  <c r="AX151" i="118" s="1"/>
  <c r="Z159" i="118"/>
  <c r="AW163" i="118"/>
  <c r="AX163" i="118" s="1"/>
  <c r="Z175" i="118"/>
  <c r="AW195" i="118"/>
  <c r="AX195" i="118" s="1"/>
  <c r="Z212" i="118"/>
  <c r="W218" i="118"/>
  <c r="AW218" i="118"/>
  <c r="AX218" i="118" s="1"/>
  <c r="Z223" i="118"/>
  <c r="W233" i="118"/>
  <c r="AO233" i="118"/>
  <c r="AW233" i="118"/>
  <c r="AX233" i="118" s="1"/>
  <c r="Z237" i="118"/>
  <c r="W246" i="118"/>
  <c r="AS246" i="118"/>
  <c r="AT246" i="118" s="1"/>
  <c r="AU246" i="118" s="1"/>
  <c r="AV246" i="118" s="1"/>
  <c r="X249" i="118"/>
  <c r="AP249" i="118"/>
  <c r="Z252" i="118"/>
  <c r="W257" i="118"/>
  <c r="AS257" i="118"/>
  <c r="AT257" i="118" s="1"/>
  <c r="AU257" i="118" s="1"/>
  <c r="AV257" i="118" s="1"/>
  <c r="X261" i="118"/>
  <c r="AP261" i="118"/>
  <c r="W277" i="118"/>
  <c r="AO277" i="118"/>
  <c r="AS277" i="118"/>
  <c r="AT277" i="118" s="1"/>
  <c r="AU277" i="118" s="1"/>
  <c r="AV277" i="118" s="1"/>
  <c r="X281" i="118"/>
  <c r="AP281" i="118"/>
  <c r="W291" i="118"/>
  <c r="AS291" i="118"/>
  <c r="AT291" i="118" s="1"/>
  <c r="AU291" i="118" s="1"/>
  <c r="AV291" i="118" s="1"/>
  <c r="X292" i="118"/>
  <c r="AP292" i="118"/>
  <c r="W314" i="118"/>
  <c r="AO314" i="118"/>
  <c r="AS314" i="118"/>
  <c r="AT314" i="118" s="1"/>
  <c r="AU314" i="118" s="1"/>
  <c r="AV314" i="118" s="1"/>
  <c r="J10" i="118"/>
  <c r="AO10" i="118" s="1"/>
  <c r="X10" i="118"/>
  <c r="W16" i="118"/>
  <c r="AS16" i="118"/>
  <c r="AT16" i="118" s="1"/>
  <c r="AU16" i="118" s="1"/>
  <c r="AV16" i="118" s="1"/>
  <c r="J19" i="118"/>
  <c r="AO19" i="118" s="1"/>
  <c r="X19" i="118"/>
  <c r="W39" i="118"/>
  <c r="AO39" i="118"/>
  <c r="AS39" i="118"/>
  <c r="AT39" i="118" s="1"/>
  <c r="AU39" i="118" s="1"/>
  <c r="AV39" i="118" s="1"/>
  <c r="J47" i="118"/>
  <c r="AO47" i="118" s="1"/>
  <c r="X47" i="118"/>
  <c r="W60" i="118"/>
  <c r="AO60" i="118"/>
  <c r="AS60" i="118"/>
  <c r="AT60" i="118" s="1"/>
  <c r="AU60" i="118" s="1"/>
  <c r="AV60" i="118" s="1"/>
  <c r="J68" i="118"/>
  <c r="AP68" i="118" s="1"/>
  <c r="X68" i="118"/>
  <c r="AP74" i="118"/>
  <c r="AO81" i="118"/>
  <c r="AP152" i="118"/>
  <c r="AP177" i="118"/>
  <c r="AP189" i="118"/>
  <c r="AW221" i="118"/>
  <c r="AX221" i="118" s="1"/>
  <c r="J124" i="118"/>
  <c r="AO124" i="118" s="1"/>
  <c r="X124" i="118"/>
  <c r="W149" i="118"/>
  <c r="AO149" i="118"/>
  <c r="AS149" i="118"/>
  <c r="AT149" i="118" s="1"/>
  <c r="AU149" i="118" s="1"/>
  <c r="AV149" i="118" s="1"/>
  <c r="J151" i="118"/>
  <c r="AO151" i="118" s="1"/>
  <c r="X151" i="118"/>
  <c r="W162" i="118"/>
  <c r="AS162" i="118"/>
  <c r="AT162" i="118" s="1"/>
  <c r="AU162" i="118" s="1"/>
  <c r="AV162" i="118" s="1"/>
  <c r="X163" i="118"/>
  <c r="W188" i="118"/>
  <c r="AS188" i="118"/>
  <c r="AT188" i="118" s="1"/>
  <c r="AU188" i="118" s="1"/>
  <c r="AV188" i="118" s="1"/>
  <c r="X195" i="118"/>
  <c r="W214" i="118"/>
  <c r="AS214" i="118"/>
  <c r="AT214" i="118" s="1"/>
  <c r="AU214" i="118" s="1"/>
  <c r="AV214" i="118" s="1"/>
  <c r="J218" i="118"/>
  <c r="AP218" i="118" s="1"/>
  <c r="X218" i="118"/>
  <c r="W232" i="118"/>
  <c r="AO232" i="118"/>
  <c r="AS232" i="118"/>
  <c r="AT232" i="118" s="1"/>
  <c r="AU232" i="118" s="1"/>
  <c r="AV232" i="118" s="1"/>
  <c r="X233" i="118"/>
  <c r="W244" i="118"/>
  <c r="AO244" i="118"/>
  <c r="AS244" i="118"/>
  <c r="AT244" i="118" s="1"/>
  <c r="AU244" i="118" s="1"/>
  <c r="AV244" i="118" s="1"/>
  <c r="J246" i="118"/>
  <c r="AP246" i="118" s="1"/>
  <c r="X246" i="118"/>
  <c r="W255" i="118"/>
  <c r="AO255" i="118"/>
  <c r="AS255" i="118"/>
  <c r="AT255" i="118" s="1"/>
  <c r="AU255" i="118" s="1"/>
  <c r="AV255" i="118" s="1"/>
  <c r="J257" i="118"/>
  <c r="AO257" i="118" s="1"/>
  <c r="X257" i="118"/>
  <c r="W276" i="118"/>
  <c r="AO276" i="118"/>
  <c r="AS276" i="118"/>
  <c r="AT276" i="118" s="1"/>
  <c r="AU276" i="118" s="1"/>
  <c r="AV276" i="118" s="1"/>
  <c r="X277" i="118"/>
  <c r="W283" i="118"/>
  <c r="AO283" i="118"/>
  <c r="AS283" i="118"/>
  <c r="AT283" i="118" s="1"/>
  <c r="AU283" i="118" s="1"/>
  <c r="AV283" i="118" s="1"/>
  <c r="J291" i="118"/>
  <c r="AO291" i="118" s="1"/>
  <c r="X291" i="118"/>
  <c r="W312" i="118"/>
  <c r="AO312" i="118"/>
  <c r="AS312" i="118"/>
  <c r="AT312" i="118" s="1"/>
  <c r="AU312" i="118" s="1"/>
  <c r="AV312" i="118" s="1"/>
  <c r="X314" i="118"/>
  <c r="W13" i="118"/>
  <c r="AW13" i="118"/>
  <c r="AX13" i="118" s="1"/>
  <c r="W34" i="118"/>
  <c r="AO34" i="118"/>
  <c r="AW34" i="118"/>
  <c r="AX34" i="118" s="1"/>
  <c r="W55" i="118"/>
  <c r="AW55" i="118"/>
  <c r="AX55" i="118" s="1"/>
  <c r="X60" i="118"/>
  <c r="AO80" i="118"/>
  <c r="W80" i="118"/>
  <c r="AP80" i="118"/>
  <c r="X80" i="118"/>
  <c r="AP245" i="118"/>
  <c r="AP267" i="118"/>
  <c r="W147" i="118"/>
  <c r="AO147" i="118"/>
  <c r="AS147" i="118"/>
  <c r="AT147" i="118" s="1"/>
  <c r="AU147" i="118" s="1"/>
  <c r="AV147" i="118" s="1"/>
  <c r="X149" i="118"/>
  <c r="W159" i="118"/>
  <c r="AO159" i="118"/>
  <c r="AS159" i="118"/>
  <c r="AT159" i="118" s="1"/>
  <c r="AU159" i="118" s="1"/>
  <c r="AV159" i="118" s="1"/>
  <c r="J162" i="118"/>
  <c r="AP162" i="118" s="1"/>
  <c r="X162" i="118"/>
  <c r="W175" i="118"/>
  <c r="AO175" i="118"/>
  <c r="AS175" i="118"/>
  <c r="AT175" i="118" s="1"/>
  <c r="AU175" i="118" s="1"/>
  <c r="AV175" i="118" s="1"/>
  <c r="J188" i="118"/>
  <c r="AP188" i="118" s="1"/>
  <c r="X188" i="118"/>
  <c r="W212" i="118"/>
  <c r="AO212" i="118"/>
  <c r="J214" i="118"/>
  <c r="AO214" i="118" s="1"/>
  <c r="X214" i="118"/>
  <c r="W223" i="118"/>
  <c r="AO223" i="118"/>
  <c r="AW223" i="118"/>
  <c r="AX223" i="118" s="1"/>
  <c r="X232" i="118"/>
  <c r="W237" i="118"/>
  <c r="AO237" i="118"/>
  <c r="AW237" i="118"/>
  <c r="AX237" i="118" s="1"/>
  <c r="X244" i="118"/>
  <c r="W252" i="118"/>
  <c r="AO252" i="118"/>
  <c r="AW252" i="118"/>
  <c r="AX252" i="118" s="1"/>
  <c r="X255" i="118"/>
  <c r="W264" i="118"/>
  <c r="AO264" i="118"/>
  <c r="AW264" i="118"/>
  <c r="AX264" i="118" s="1"/>
  <c r="X276" i="118"/>
  <c r="W282" i="118"/>
  <c r="AO282" i="118"/>
  <c r="AW282" i="118"/>
  <c r="AX282" i="118" s="1"/>
  <c r="X283" i="118"/>
  <c r="W308" i="118"/>
  <c r="AO308" i="118"/>
  <c r="AS308" i="118"/>
  <c r="AT308" i="118" s="1"/>
  <c r="AU308" i="118" s="1"/>
  <c r="AV308" i="118" s="1"/>
  <c r="X312" i="118"/>
  <c r="AS11" i="118"/>
  <c r="AT11" i="118" s="1"/>
  <c r="AU11" i="118" s="1"/>
  <c r="AV11" i="118" s="1"/>
  <c r="J13" i="118"/>
  <c r="AP13" i="118" s="1"/>
  <c r="X13" i="118"/>
  <c r="AS22" i="118"/>
  <c r="AT22" i="118" s="1"/>
  <c r="AU22" i="118" s="1"/>
  <c r="AV22" i="118" s="1"/>
  <c r="X34" i="118"/>
  <c r="W54" i="118"/>
  <c r="AS54" i="118"/>
  <c r="AT54" i="118" s="1"/>
  <c r="AU54" i="118" s="1"/>
  <c r="AV54" i="118" s="1"/>
  <c r="J55" i="118"/>
  <c r="AP55" i="118" s="1"/>
  <c r="X55" i="118"/>
  <c r="AW68" i="118"/>
  <c r="AX68" i="118" s="1"/>
  <c r="AW72" i="118"/>
  <c r="AX72" i="118" s="1"/>
  <c r="AP81" i="118"/>
  <c r="AS81" i="118"/>
  <c r="AT81" i="118" s="1"/>
  <c r="AU81" i="118" s="1"/>
  <c r="AV81" i="118" s="1"/>
  <c r="AP114" i="118"/>
  <c r="AP128" i="118"/>
  <c r="AP220" i="118"/>
  <c r="AP240" i="118"/>
  <c r="W141" i="118"/>
  <c r="AS141" i="118"/>
  <c r="AT141" i="118" s="1"/>
  <c r="AU141" i="118" s="1"/>
  <c r="AV141" i="118" s="1"/>
  <c r="X147" i="118"/>
  <c r="W154" i="118"/>
  <c r="AS154" i="118"/>
  <c r="AT154" i="118" s="1"/>
  <c r="AU154" i="118" s="1"/>
  <c r="AV154" i="118" s="1"/>
  <c r="X159" i="118"/>
  <c r="W165" i="118"/>
  <c r="AS165" i="118"/>
  <c r="AT165" i="118" s="1"/>
  <c r="AU165" i="118" s="1"/>
  <c r="AV165" i="118" s="1"/>
  <c r="X175" i="118"/>
  <c r="W200" i="118"/>
  <c r="AS200" i="118"/>
  <c r="AT200" i="118" s="1"/>
  <c r="AU200" i="118" s="1"/>
  <c r="AV200" i="118" s="1"/>
  <c r="X212" i="118"/>
  <c r="W219" i="118"/>
  <c r="AS219" i="118"/>
  <c r="AT219" i="118" s="1"/>
  <c r="AU219" i="118" s="1"/>
  <c r="AV219" i="118" s="1"/>
  <c r="X223" i="118"/>
  <c r="W236" i="118"/>
  <c r="AS236" i="118"/>
  <c r="AT236" i="118" s="1"/>
  <c r="AU236" i="118" s="1"/>
  <c r="AV236" i="118" s="1"/>
  <c r="X237" i="118"/>
  <c r="W249" i="118"/>
  <c r="AS249" i="118"/>
  <c r="AT249" i="118" s="1"/>
  <c r="AU249" i="118" s="1"/>
  <c r="AV249" i="118" s="1"/>
  <c r="X252" i="118"/>
  <c r="W261" i="118"/>
  <c r="AS261" i="118"/>
  <c r="AT261" i="118" s="1"/>
  <c r="AU261" i="118" s="1"/>
  <c r="AV261" i="118" s="1"/>
  <c r="X264" i="118"/>
  <c r="W281" i="118"/>
  <c r="AS281" i="118"/>
  <c r="AT281" i="118" s="1"/>
  <c r="AU281" i="118" s="1"/>
  <c r="AV281" i="118" s="1"/>
  <c r="X282" i="118"/>
  <c r="W292" i="118"/>
  <c r="AS292" i="118"/>
  <c r="AT292" i="118" s="1"/>
  <c r="AU292" i="118" s="1"/>
  <c r="AV292" i="118" s="1"/>
  <c r="X308" i="118"/>
  <c r="W10" i="118"/>
  <c r="AS10" i="118"/>
  <c r="AT10" i="118" s="1"/>
  <c r="AU10" i="118" s="1"/>
  <c r="AV10" i="118" s="1"/>
  <c r="W19" i="118"/>
  <c r="AS19" i="118"/>
  <c r="AT19" i="118" s="1"/>
  <c r="AU19" i="118" s="1"/>
  <c r="AV19" i="118" s="1"/>
  <c r="W47" i="118"/>
  <c r="AS47" i="118"/>
  <c r="AT47" i="118" s="1"/>
  <c r="AU47" i="118" s="1"/>
  <c r="AV47" i="118" s="1"/>
  <c r="W68" i="118"/>
  <c r="AO74" i="118"/>
  <c r="W74" i="118"/>
  <c r="AW74" i="118"/>
  <c r="AX74" i="118" s="1"/>
  <c r="Z80" i="118"/>
  <c r="AP199" i="118"/>
  <c r="AW203" i="118"/>
  <c r="AX203" i="118" s="1"/>
  <c r="AP206" i="118"/>
  <c r="AW215" i="118"/>
  <c r="AX215" i="118" s="1"/>
  <c r="Z81" i="118"/>
  <c r="W92" i="118"/>
  <c r="AS92" i="118"/>
  <c r="AT92" i="118" s="1"/>
  <c r="AU92" i="118" s="1"/>
  <c r="AV92" i="118" s="1"/>
  <c r="J110" i="118"/>
  <c r="AO110" i="118" s="1"/>
  <c r="X110" i="118"/>
  <c r="Z114" i="118"/>
  <c r="W123" i="118"/>
  <c r="AS123" i="118"/>
  <c r="AT123" i="118" s="1"/>
  <c r="AU123" i="118" s="1"/>
  <c r="AV123" i="118" s="1"/>
  <c r="J127" i="118"/>
  <c r="AP127" i="118" s="1"/>
  <c r="X127" i="118"/>
  <c r="Z128" i="118"/>
  <c r="W138" i="118"/>
  <c r="AS138" i="118"/>
  <c r="AT138" i="118" s="1"/>
  <c r="AU138" i="118" s="1"/>
  <c r="AV138" i="118" s="1"/>
  <c r="J139" i="118"/>
  <c r="AP139" i="118" s="1"/>
  <c r="X139" i="118"/>
  <c r="Z152" i="118"/>
  <c r="W156" i="118"/>
  <c r="J161" i="118"/>
  <c r="AO161" i="118" s="1"/>
  <c r="X161" i="118"/>
  <c r="Z177" i="118"/>
  <c r="W182" i="118"/>
  <c r="J185" i="118"/>
  <c r="AP185" i="118" s="1"/>
  <c r="X185" i="118"/>
  <c r="Z189" i="118"/>
  <c r="W193" i="118"/>
  <c r="AO193" i="118"/>
  <c r="J196" i="118"/>
  <c r="AP196" i="118" s="1"/>
  <c r="X196" i="118"/>
  <c r="Z199" i="118"/>
  <c r="W203" i="118"/>
  <c r="X205" i="118"/>
  <c r="AP205" i="118"/>
  <c r="Z206" i="118"/>
  <c r="W215" i="118"/>
  <c r="AO215" i="118"/>
  <c r="J216" i="118"/>
  <c r="AO216" i="118" s="1"/>
  <c r="X216" i="118"/>
  <c r="Z220" i="118"/>
  <c r="W228" i="118"/>
  <c r="X239" i="118"/>
  <c r="AP239" i="118"/>
  <c r="Z240" i="118"/>
  <c r="W242" i="118"/>
  <c r="AS242" i="118"/>
  <c r="AT242" i="118" s="1"/>
  <c r="AU242" i="118" s="1"/>
  <c r="AV242" i="118" s="1"/>
  <c r="J243" i="118"/>
  <c r="AO243" i="118" s="1"/>
  <c r="X243" i="118"/>
  <c r="Z245" i="118"/>
  <c r="W259" i="118"/>
  <c r="J263" i="118"/>
  <c r="AP263" i="118" s="1"/>
  <c r="X263" i="118"/>
  <c r="Z267" i="118"/>
  <c r="W272" i="118"/>
  <c r="AS272" i="118"/>
  <c r="AT272" i="118" s="1"/>
  <c r="AU272" i="118" s="1"/>
  <c r="AV272" i="118" s="1"/>
  <c r="J275" i="118"/>
  <c r="AP275" i="118" s="1"/>
  <c r="X275" i="118"/>
  <c r="AS280" i="118"/>
  <c r="AT280" i="118" s="1"/>
  <c r="AU280" i="118" s="1"/>
  <c r="AV280" i="118" s="1"/>
  <c r="AO286" i="118"/>
  <c r="AP310" i="118"/>
  <c r="AP90" i="118"/>
  <c r="AP107" i="118"/>
  <c r="AW82" i="118"/>
  <c r="AX82" i="118" s="1"/>
  <c r="AW120" i="118"/>
  <c r="AX120" i="118" s="1"/>
  <c r="AW129" i="118"/>
  <c r="AX129" i="118" s="1"/>
  <c r="AW153" i="118"/>
  <c r="AX153" i="118" s="1"/>
  <c r="AW178" i="118"/>
  <c r="AX178" i="118" s="1"/>
  <c r="AO190" i="118"/>
  <c r="AW190" i="118"/>
  <c r="AX190" i="118" s="1"/>
  <c r="X193" i="118"/>
  <c r="AW202" i="118"/>
  <c r="AX202" i="118" s="1"/>
  <c r="AO211" i="118"/>
  <c r="AW211" i="118"/>
  <c r="AX211" i="118" s="1"/>
  <c r="X215" i="118"/>
  <c r="AO221" i="118"/>
  <c r="J228" i="118"/>
  <c r="AO228" i="118" s="1"/>
  <c r="X228" i="118"/>
  <c r="W241" i="118"/>
  <c r="AS241" i="118"/>
  <c r="AT241" i="118" s="1"/>
  <c r="AU241" i="118" s="1"/>
  <c r="AV241" i="118" s="1"/>
  <c r="J242" i="118"/>
  <c r="AP242" i="118" s="1"/>
  <c r="X242" i="118"/>
  <c r="W253" i="118"/>
  <c r="AO253" i="118"/>
  <c r="AS253" i="118"/>
  <c r="AT253" i="118" s="1"/>
  <c r="AU253" i="118" s="1"/>
  <c r="AV253" i="118" s="1"/>
  <c r="J259" i="118"/>
  <c r="AP259" i="118" s="1"/>
  <c r="X259" i="118"/>
  <c r="W268" i="118"/>
  <c r="AO268" i="118"/>
  <c r="AS268" i="118"/>
  <c r="AT268" i="118" s="1"/>
  <c r="AU268" i="118" s="1"/>
  <c r="AV268" i="118" s="1"/>
  <c r="J272" i="118"/>
  <c r="AP272" i="118" s="1"/>
  <c r="X272" i="118"/>
  <c r="AP297" i="118"/>
  <c r="AP36" i="118"/>
  <c r="AP194" i="118"/>
  <c r="W114" i="118"/>
  <c r="AO114" i="118"/>
  <c r="AS114" i="118"/>
  <c r="AT114" i="118" s="1"/>
  <c r="AU114" i="118" s="1"/>
  <c r="AV114" i="118" s="1"/>
  <c r="W128" i="118"/>
  <c r="AO128" i="118"/>
  <c r="AS128" i="118"/>
  <c r="AT128" i="118" s="1"/>
  <c r="AU128" i="118" s="1"/>
  <c r="AV128" i="118" s="1"/>
  <c r="X129" i="118"/>
  <c r="W152" i="118"/>
  <c r="AO152" i="118"/>
  <c r="AS152" i="118"/>
  <c r="AT152" i="118" s="1"/>
  <c r="AU152" i="118" s="1"/>
  <c r="AV152" i="118" s="1"/>
  <c r="X153" i="118"/>
  <c r="W177" i="118"/>
  <c r="AO177" i="118"/>
  <c r="AS177" i="118"/>
  <c r="AT177" i="118" s="1"/>
  <c r="AU177" i="118" s="1"/>
  <c r="AV177" i="118" s="1"/>
  <c r="X178" i="118"/>
  <c r="W189" i="118"/>
  <c r="AO189" i="118"/>
  <c r="AS189" i="118"/>
  <c r="AT189" i="118" s="1"/>
  <c r="AU189" i="118" s="1"/>
  <c r="AV189" i="118" s="1"/>
  <c r="W199" i="118"/>
  <c r="AO199" i="118"/>
  <c r="AS199" i="118"/>
  <c r="AT199" i="118" s="1"/>
  <c r="AU199" i="118" s="1"/>
  <c r="AV199" i="118" s="1"/>
  <c r="X202" i="118"/>
  <c r="W206" i="118"/>
  <c r="AO206" i="118"/>
  <c r="AS206" i="118"/>
  <c r="AT206" i="118" s="1"/>
  <c r="AU206" i="118" s="1"/>
  <c r="AV206" i="118" s="1"/>
  <c r="W220" i="118"/>
  <c r="AO220" i="118"/>
  <c r="AS220" i="118"/>
  <c r="AT220" i="118" s="1"/>
  <c r="AU220" i="118" s="1"/>
  <c r="AV220" i="118" s="1"/>
  <c r="W240" i="118"/>
  <c r="AO240" i="118"/>
  <c r="AW240" i="118"/>
  <c r="AX240" i="118" s="1"/>
  <c r="W245" i="118"/>
  <c r="AO245" i="118"/>
  <c r="AS245" i="118"/>
  <c r="AT245" i="118" s="1"/>
  <c r="AU245" i="118" s="1"/>
  <c r="AV245" i="118" s="1"/>
  <c r="X253" i="118"/>
  <c r="W267" i="118"/>
  <c r="AO267" i="118"/>
  <c r="AS267" i="118"/>
  <c r="AT267" i="118" s="1"/>
  <c r="AU267" i="118" s="1"/>
  <c r="AV267" i="118" s="1"/>
  <c r="X268" i="118"/>
  <c r="W279" i="118"/>
  <c r="AO279" i="118"/>
  <c r="AS279" i="118"/>
  <c r="AT279" i="118" s="1"/>
  <c r="AU279" i="118" s="1"/>
  <c r="AV279" i="118" s="1"/>
  <c r="J280" i="118"/>
  <c r="AP280" i="118" s="1"/>
  <c r="AP136" i="118"/>
  <c r="AS80" i="118"/>
  <c r="AT80" i="118" s="1"/>
  <c r="AU80" i="118" s="1"/>
  <c r="AV80" i="118" s="1"/>
  <c r="X81" i="118"/>
  <c r="W110" i="118"/>
  <c r="AS110" i="118"/>
  <c r="AT110" i="118" s="1"/>
  <c r="AU110" i="118" s="1"/>
  <c r="AV110" i="118" s="1"/>
  <c r="X114" i="118"/>
  <c r="W127" i="118"/>
  <c r="AS127" i="118"/>
  <c r="AT127" i="118" s="1"/>
  <c r="AU127" i="118" s="1"/>
  <c r="AV127" i="118" s="1"/>
  <c r="X128" i="118"/>
  <c r="W139" i="118"/>
  <c r="AS139" i="118"/>
  <c r="AT139" i="118" s="1"/>
  <c r="AU139" i="118" s="1"/>
  <c r="AV139" i="118" s="1"/>
  <c r="X152" i="118"/>
  <c r="W161" i="118"/>
  <c r="AS161" i="118"/>
  <c r="AT161" i="118" s="1"/>
  <c r="AU161" i="118" s="1"/>
  <c r="AV161" i="118" s="1"/>
  <c r="X177" i="118"/>
  <c r="W185" i="118"/>
  <c r="AS185" i="118"/>
  <c r="AT185" i="118" s="1"/>
  <c r="AU185" i="118" s="1"/>
  <c r="AV185" i="118" s="1"/>
  <c r="X189" i="118"/>
  <c r="W196" i="118"/>
  <c r="AS196" i="118"/>
  <c r="AT196" i="118" s="1"/>
  <c r="AU196" i="118" s="1"/>
  <c r="AV196" i="118" s="1"/>
  <c r="X199" i="118"/>
  <c r="W205" i="118"/>
  <c r="AS205" i="118"/>
  <c r="AT205" i="118" s="1"/>
  <c r="AU205" i="118" s="1"/>
  <c r="AV205" i="118" s="1"/>
  <c r="X206" i="118"/>
  <c r="W216" i="118"/>
  <c r="AS216" i="118"/>
  <c r="AT216" i="118" s="1"/>
  <c r="AU216" i="118" s="1"/>
  <c r="AV216" i="118" s="1"/>
  <c r="X220" i="118"/>
  <c r="W239" i="118"/>
  <c r="AS239" i="118"/>
  <c r="AT239" i="118" s="1"/>
  <c r="AU239" i="118" s="1"/>
  <c r="AV239" i="118" s="1"/>
  <c r="X240" i="118"/>
  <c r="W243" i="118"/>
  <c r="AS243" i="118"/>
  <c r="AT243" i="118" s="1"/>
  <c r="AU243" i="118" s="1"/>
  <c r="AV243" i="118" s="1"/>
  <c r="X245" i="118"/>
  <c r="W263" i="118"/>
  <c r="AS263" i="118"/>
  <c r="AT263" i="118" s="1"/>
  <c r="AU263" i="118" s="1"/>
  <c r="AV263" i="118" s="1"/>
  <c r="X267" i="118"/>
  <c r="W275" i="118"/>
  <c r="AS275" i="118"/>
  <c r="AT275" i="118" s="1"/>
  <c r="AU275" i="118" s="1"/>
  <c r="AV275" i="118" s="1"/>
  <c r="X279" i="118"/>
  <c r="AP288" i="118"/>
  <c r="AP84" i="118"/>
  <c r="AP158" i="118"/>
  <c r="AW208" i="118"/>
  <c r="AX208" i="118" s="1"/>
  <c r="X286" i="118"/>
  <c r="AP286" i="118"/>
  <c r="Z288" i="118"/>
  <c r="AW290" i="118"/>
  <c r="AX290" i="118" s="1"/>
  <c r="X293" i="118"/>
  <c r="AP293" i="118"/>
  <c r="Z297" i="118"/>
  <c r="AW306" i="118"/>
  <c r="AX306" i="118" s="1"/>
  <c r="Z310" i="118"/>
  <c r="AW21" i="118"/>
  <c r="AX21" i="118" s="1"/>
  <c r="Z36" i="118"/>
  <c r="AW44" i="118"/>
  <c r="AX44" i="118" s="1"/>
  <c r="Z52" i="118"/>
  <c r="AW63" i="118"/>
  <c r="AX63" i="118" s="1"/>
  <c r="Z84" i="118"/>
  <c r="AW88" i="118"/>
  <c r="AX88" i="118" s="1"/>
  <c r="Z90" i="118"/>
  <c r="AW95" i="118"/>
  <c r="AX95" i="118" s="1"/>
  <c r="Z107" i="118"/>
  <c r="AW130" i="118"/>
  <c r="AX130" i="118" s="1"/>
  <c r="Z136" i="118"/>
  <c r="AW144" i="118"/>
  <c r="AX144" i="118" s="1"/>
  <c r="Z158" i="118"/>
  <c r="AW172" i="118"/>
  <c r="AX172" i="118" s="1"/>
  <c r="X176" i="118"/>
  <c r="AP176" i="118"/>
  <c r="Z194" i="118"/>
  <c r="AO201" i="118"/>
  <c r="AW201" i="118"/>
  <c r="AX201" i="118" s="1"/>
  <c r="X208" i="118"/>
  <c r="AP208" i="118"/>
  <c r="AP209" i="118"/>
  <c r="X209" i="118"/>
  <c r="AO209" i="118"/>
  <c r="W209" i="118"/>
  <c r="AW217" i="118"/>
  <c r="AX217" i="118" s="1"/>
  <c r="AW285" i="118"/>
  <c r="AX285" i="118" s="1"/>
  <c r="AP295" i="118"/>
  <c r="W289" i="118"/>
  <c r="AS289" i="118"/>
  <c r="AT289" i="118" s="1"/>
  <c r="AU289" i="118" s="1"/>
  <c r="AV289" i="118" s="1"/>
  <c r="X290" i="118"/>
  <c r="W302" i="118"/>
  <c r="AO302" i="118"/>
  <c r="AS302" i="118"/>
  <c r="AT302" i="118" s="1"/>
  <c r="AU302" i="118" s="1"/>
  <c r="AV302" i="118" s="1"/>
  <c r="X306" i="118"/>
  <c r="W313" i="118"/>
  <c r="AO313" i="118"/>
  <c r="AS313" i="118"/>
  <c r="AT313" i="118" s="1"/>
  <c r="AU313" i="118" s="1"/>
  <c r="AV313" i="118" s="1"/>
  <c r="AS41" i="118"/>
  <c r="AT41" i="118" s="1"/>
  <c r="AU41" i="118" s="1"/>
  <c r="AV41" i="118" s="1"/>
  <c r="AS61" i="118"/>
  <c r="AT61" i="118" s="1"/>
  <c r="AU61" i="118" s="1"/>
  <c r="AV61" i="118" s="1"/>
  <c r="AS85" i="118"/>
  <c r="AT85" i="118" s="1"/>
  <c r="AU85" i="118" s="1"/>
  <c r="AV85" i="118" s="1"/>
  <c r="AS94" i="118"/>
  <c r="AT94" i="118" s="1"/>
  <c r="AU94" i="118" s="1"/>
  <c r="AV94" i="118" s="1"/>
  <c r="AS121" i="118"/>
  <c r="AT121" i="118" s="1"/>
  <c r="AU121" i="118" s="1"/>
  <c r="AV121" i="118" s="1"/>
  <c r="AS142" i="118"/>
  <c r="AT142" i="118" s="1"/>
  <c r="AU142" i="118" s="1"/>
  <c r="AV142" i="118" s="1"/>
  <c r="AS171" i="118"/>
  <c r="AT171" i="118" s="1"/>
  <c r="AU171" i="118" s="1"/>
  <c r="AV171" i="118" s="1"/>
  <c r="W197" i="118"/>
  <c r="AS197" i="118"/>
  <c r="AT197" i="118" s="1"/>
  <c r="AU197" i="118" s="1"/>
  <c r="AV197" i="118" s="1"/>
  <c r="AS209" i="118"/>
  <c r="AT209" i="118" s="1"/>
  <c r="AU209" i="118" s="1"/>
  <c r="AV209" i="118" s="1"/>
  <c r="AS210" i="118"/>
  <c r="AT210" i="118" s="1"/>
  <c r="AU210" i="118" s="1"/>
  <c r="AV210" i="118" s="1"/>
  <c r="AW213" i="118"/>
  <c r="AX213" i="118" s="1"/>
  <c r="J227" i="118"/>
  <c r="AO227" i="118" s="1"/>
  <c r="Z227" i="118"/>
  <c r="AP305" i="118"/>
  <c r="W288" i="118"/>
  <c r="AO288" i="118"/>
  <c r="AS288" i="118"/>
  <c r="AT288" i="118" s="1"/>
  <c r="AU288" i="118" s="1"/>
  <c r="AV288" i="118" s="1"/>
  <c r="J289" i="118"/>
  <c r="AP289" i="118" s="1"/>
  <c r="X289" i="118"/>
  <c r="W297" i="118"/>
  <c r="AO297" i="118"/>
  <c r="AS297" i="118"/>
  <c r="AT297" i="118" s="1"/>
  <c r="AU297" i="118" s="1"/>
  <c r="AV297" i="118" s="1"/>
  <c r="X302" i="118"/>
  <c r="W310" i="118"/>
  <c r="AO310" i="118"/>
  <c r="AS310" i="118"/>
  <c r="AT310" i="118" s="1"/>
  <c r="AU310" i="118" s="1"/>
  <c r="AV310" i="118" s="1"/>
  <c r="X313" i="118"/>
  <c r="W36" i="118"/>
  <c r="AO36" i="118"/>
  <c r="AS36" i="118"/>
  <c r="AT36" i="118" s="1"/>
  <c r="AU36" i="118" s="1"/>
  <c r="AV36" i="118" s="1"/>
  <c r="W52" i="118"/>
  <c r="AO52" i="118"/>
  <c r="AS52" i="118"/>
  <c r="AT52" i="118" s="1"/>
  <c r="AU52" i="118" s="1"/>
  <c r="AV52" i="118" s="1"/>
  <c r="W84" i="118"/>
  <c r="AO84" i="118"/>
  <c r="AS84" i="118"/>
  <c r="AT84" i="118" s="1"/>
  <c r="AU84" i="118" s="1"/>
  <c r="AV84" i="118" s="1"/>
  <c r="X85" i="118"/>
  <c r="W90" i="118"/>
  <c r="AO90" i="118"/>
  <c r="AS90" i="118"/>
  <c r="AT90" i="118" s="1"/>
  <c r="AU90" i="118" s="1"/>
  <c r="AV90" i="118" s="1"/>
  <c r="W107" i="118"/>
  <c r="AO107" i="118"/>
  <c r="AS107" i="118"/>
  <c r="AT107" i="118" s="1"/>
  <c r="AU107" i="118" s="1"/>
  <c r="AV107" i="118" s="1"/>
  <c r="X121" i="118"/>
  <c r="W136" i="118"/>
  <c r="AO136" i="118"/>
  <c r="AS136" i="118"/>
  <c r="AT136" i="118" s="1"/>
  <c r="AU136" i="118" s="1"/>
  <c r="AV136" i="118" s="1"/>
  <c r="X142" i="118"/>
  <c r="W158" i="118"/>
  <c r="AO158" i="118"/>
  <c r="AS158" i="118"/>
  <c r="AT158" i="118" s="1"/>
  <c r="AU158" i="118" s="1"/>
  <c r="AV158" i="118" s="1"/>
  <c r="J171" i="118"/>
  <c r="X171" i="118"/>
  <c r="W194" i="118"/>
  <c r="AO194" i="118"/>
  <c r="AS194" i="118"/>
  <c r="AT194" i="118" s="1"/>
  <c r="AU194" i="118" s="1"/>
  <c r="AV194" i="118" s="1"/>
  <c r="J197" i="118"/>
  <c r="AP197" i="118" s="1"/>
  <c r="X197" i="118"/>
  <c r="W286" i="118"/>
  <c r="AS286" i="118"/>
  <c r="AT286" i="118" s="1"/>
  <c r="AU286" i="118" s="1"/>
  <c r="AV286" i="118" s="1"/>
  <c r="X288" i="118"/>
  <c r="W293" i="118"/>
  <c r="AS293" i="118"/>
  <c r="AT293" i="118" s="1"/>
  <c r="AU293" i="118" s="1"/>
  <c r="AV293" i="118" s="1"/>
  <c r="X297" i="118"/>
  <c r="W309" i="118"/>
  <c r="AS309" i="118"/>
  <c r="AT309" i="118" s="1"/>
  <c r="AU309" i="118" s="1"/>
  <c r="AV309" i="118" s="1"/>
  <c r="X310" i="118"/>
  <c r="W24" i="118"/>
  <c r="AS24" i="118"/>
  <c r="AT24" i="118" s="1"/>
  <c r="AU24" i="118" s="1"/>
  <c r="AV24" i="118" s="1"/>
  <c r="X36" i="118"/>
  <c r="W48" i="118"/>
  <c r="AS48" i="118"/>
  <c r="AT48" i="118" s="1"/>
  <c r="AU48" i="118" s="1"/>
  <c r="AV48" i="118" s="1"/>
  <c r="X52" i="118"/>
  <c r="W78" i="118"/>
  <c r="AS78" i="118"/>
  <c r="AT78" i="118" s="1"/>
  <c r="AU78" i="118" s="1"/>
  <c r="AV78" i="118" s="1"/>
  <c r="X84" i="118"/>
  <c r="W89" i="118"/>
  <c r="AS89" i="118"/>
  <c r="AT89" i="118" s="1"/>
  <c r="AU89" i="118" s="1"/>
  <c r="AV89" i="118" s="1"/>
  <c r="X90" i="118"/>
  <c r="W96" i="118"/>
  <c r="AS96" i="118"/>
  <c r="AT96" i="118" s="1"/>
  <c r="AU96" i="118" s="1"/>
  <c r="AV96" i="118" s="1"/>
  <c r="X107" i="118"/>
  <c r="W133" i="118"/>
  <c r="AS133" i="118"/>
  <c r="AT133" i="118" s="1"/>
  <c r="AU133" i="118" s="1"/>
  <c r="AV133" i="118" s="1"/>
  <c r="X136" i="118"/>
  <c r="W157" i="118"/>
  <c r="AS157" i="118"/>
  <c r="AT157" i="118" s="1"/>
  <c r="AU157" i="118" s="1"/>
  <c r="AV157" i="118" s="1"/>
  <c r="X158" i="118"/>
  <c r="W176" i="118"/>
  <c r="X194" i="118"/>
  <c r="W208" i="118"/>
  <c r="AW247" i="118"/>
  <c r="AX247" i="118" s="1"/>
  <c r="Z262" i="118"/>
  <c r="AW269" i="118"/>
  <c r="AX269" i="118" s="1"/>
  <c r="Z295" i="118"/>
  <c r="AW301" i="118"/>
  <c r="AX301" i="118" s="1"/>
  <c r="X304" i="118"/>
  <c r="AP304" i="118"/>
  <c r="Z305" i="118"/>
  <c r="AW14" i="118"/>
  <c r="AX14" i="118" s="1"/>
  <c r="Z23" i="118"/>
  <c r="AW49" i="118"/>
  <c r="AX49" i="118" s="1"/>
  <c r="Z56" i="118"/>
  <c r="W116" i="118"/>
  <c r="AS238" i="118"/>
  <c r="AT238" i="118" s="1"/>
  <c r="AU238" i="118" s="1"/>
  <c r="AV238" i="118" s="1"/>
  <c r="W266" i="118"/>
  <c r="AS266" i="118"/>
  <c r="AT266" i="118" s="1"/>
  <c r="AU266" i="118" s="1"/>
  <c r="AV266" i="118" s="1"/>
  <c r="W296" i="118"/>
  <c r="AS296" i="118"/>
  <c r="AT296" i="118" s="1"/>
  <c r="AU296" i="118" s="1"/>
  <c r="AV296" i="118" s="1"/>
  <c r="X301" i="118"/>
  <c r="W311" i="118"/>
  <c r="AO311" i="118"/>
  <c r="AS311" i="118"/>
  <c r="AT311" i="118" s="1"/>
  <c r="AU311" i="118" s="1"/>
  <c r="AV311" i="118" s="1"/>
  <c r="W25" i="118"/>
  <c r="AO25" i="118"/>
  <c r="AS25" i="118"/>
  <c r="AT25" i="118" s="1"/>
  <c r="AU25" i="118" s="1"/>
  <c r="AV25" i="118" s="1"/>
  <c r="X49" i="118"/>
  <c r="W69" i="118"/>
  <c r="AO69" i="118"/>
  <c r="AS69" i="118"/>
  <c r="AT69" i="118" s="1"/>
  <c r="AU69" i="118" s="1"/>
  <c r="AV69" i="118" s="1"/>
  <c r="X93" i="118"/>
  <c r="AW98" i="118"/>
  <c r="AX98" i="118" s="1"/>
  <c r="AW106" i="118"/>
  <c r="AX106" i="118" s="1"/>
  <c r="X112" i="118"/>
  <c r="AT112" i="118"/>
  <c r="AU112" i="118" s="1"/>
  <c r="AV112" i="118" s="1"/>
  <c r="AP122" i="118"/>
  <c r="X122" i="118"/>
  <c r="AO122" i="118"/>
  <c r="W122" i="118"/>
  <c r="AW192" i="118"/>
  <c r="AX192" i="118" s="1"/>
  <c r="J210" i="118"/>
  <c r="X210" i="118"/>
  <c r="W227" i="118"/>
  <c r="AS227" i="118"/>
  <c r="AT227" i="118" s="1"/>
  <c r="AU227" i="118" s="1"/>
  <c r="AV227" i="118" s="1"/>
  <c r="J238" i="118"/>
  <c r="X238" i="118"/>
  <c r="W262" i="118"/>
  <c r="AO262" i="118"/>
  <c r="AS262" i="118"/>
  <c r="AT262" i="118" s="1"/>
  <c r="AU262" i="118" s="1"/>
  <c r="AV262" i="118" s="1"/>
  <c r="J266" i="118"/>
  <c r="AP266" i="118" s="1"/>
  <c r="X266" i="118"/>
  <c r="W295" i="118"/>
  <c r="AO295" i="118"/>
  <c r="AS295" i="118"/>
  <c r="AT295" i="118" s="1"/>
  <c r="AU295" i="118" s="1"/>
  <c r="AV295" i="118" s="1"/>
  <c r="J296" i="118"/>
  <c r="AO296" i="118" s="1"/>
  <c r="X296" i="118"/>
  <c r="W305" i="118"/>
  <c r="AO305" i="118"/>
  <c r="AS305" i="118"/>
  <c r="AT305" i="118" s="1"/>
  <c r="AU305" i="118" s="1"/>
  <c r="AV305" i="118" s="1"/>
  <c r="X311" i="118"/>
  <c r="W23" i="118"/>
  <c r="AO23" i="118"/>
  <c r="AS23" i="118"/>
  <c r="AT23" i="118" s="1"/>
  <c r="AU23" i="118" s="1"/>
  <c r="AV23" i="118" s="1"/>
  <c r="X25" i="118"/>
  <c r="W56" i="118"/>
  <c r="AO56" i="118"/>
  <c r="AS56" i="118"/>
  <c r="AT56" i="118" s="1"/>
  <c r="AU56" i="118" s="1"/>
  <c r="AV56" i="118" s="1"/>
  <c r="J69" i="118"/>
  <c r="X69" i="118"/>
  <c r="AP98" i="118"/>
  <c r="X98" i="118"/>
  <c r="X116" i="118"/>
  <c r="W217" i="118"/>
  <c r="X227" i="118"/>
  <c r="W258" i="118"/>
  <c r="X262" i="118"/>
  <c r="W285" i="118"/>
  <c r="X295" i="118"/>
  <c r="W304" i="118"/>
  <c r="AS304" i="118"/>
  <c r="AT304" i="118" s="1"/>
  <c r="AU304" i="118" s="1"/>
  <c r="AV304" i="118" s="1"/>
  <c r="X305" i="118"/>
  <c r="X23" i="118"/>
  <c r="W51" i="118"/>
  <c r="AS51" i="118"/>
  <c r="AT51" i="118" s="1"/>
  <c r="AU51" i="118" s="1"/>
  <c r="AV51" i="118" s="1"/>
  <c r="X56" i="118"/>
  <c r="AS93" i="118"/>
  <c r="AT93" i="118" s="1"/>
  <c r="AU93" i="118" s="1"/>
  <c r="AV93" i="118" s="1"/>
  <c r="AO98" i="118"/>
  <c r="J116" i="118"/>
  <c r="AO116" i="118" s="1"/>
  <c r="Z122" i="118"/>
  <c r="AS131" i="118"/>
  <c r="AT131" i="118" s="1"/>
  <c r="AU131" i="118" s="1"/>
  <c r="AV131" i="118" s="1"/>
  <c r="X145" i="118"/>
  <c r="AT145" i="118"/>
  <c r="AU145" i="118" s="1"/>
  <c r="AV145" i="118" s="1"/>
  <c r="AS169" i="118"/>
  <c r="AT169" i="118" s="1"/>
  <c r="AU169" i="118" s="1"/>
  <c r="AV169" i="118" s="1"/>
  <c r="J170" i="118"/>
  <c r="AO170" i="118" s="1"/>
  <c r="X170" i="118"/>
  <c r="AT170" i="118"/>
  <c r="AU170" i="118" s="1"/>
  <c r="AV170" i="118" s="1"/>
  <c r="AS191" i="118"/>
  <c r="AT191" i="118" s="1"/>
  <c r="AU191" i="118" s="1"/>
  <c r="AV191" i="118" s="1"/>
  <c r="X192" i="118"/>
  <c r="AT192" i="118"/>
  <c r="AU192" i="118" s="1"/>
  <c r="AV192" i="118" s="1"/>
  <c r="AS235" i="118"/>
  <c r="AT235" i="118" s="1"/>
  <c r="AU235" i="118" s="1"/>
  <c r="AV235" i="118" s="1"/>
  <c r="X250" i="118"/>
  <c r="AT250" i="118"/>
  <c r="AU250" i="118" s="1"/>
  <c r="AV250" i="118" s="1"/>
  <c r="AW273" i="118"/>
  <c r="AX273" i="118" s="1"/>
  <c r="AS122" i="118"/>
  <c r="AT122" i="118" s="1"/>
  <c r="AU122" i="118" s="1"/>
  <c r="AV122" i="118" s="1"/>
  <c r="W167" i="118"/>
  <c r="AS167" i="118"/>
  <c r="AT167" i="118" s="1"/>
  <c r="AU167" i="118" s="1"/>
  <c r="AV167" i="118" s="1"/>
  <c r="W187" i="118"/>
  <c r="AO187" i="118"/>
  <c r="AS187" i="118"/>
  <c r="AT187" i="118" s="1"/>
  <c r="AU187" i="118" s="1"/>
  <c r="AV187" i="118" s="1"/>
  <c r="W224" i="118"/>
  <c r="AS224" i="118"/>
  <c r="AT224" i="118" s="1"/>
  <c r="AU224" i="118" s="1"/>
  <c r="AV224" i="118" s="1"/>
  <c r="W271" i="118"/>
  <c r="AO271" i="118"/>
  <c r="AS271" i="118"/>
  <c r="AT271" i="118" s="1"/>
  <c r="AU271" i="118" s="1"/>
  <c r="AV271" i="118" s="1"/>
  <c r="X273" i="118"/>
  <c r="W298" i="118"/>
  <c r="AO298" i="118"/>
  <c r="AS298" i="118"/>
  <c r="AT298" i="118" s="1"/>
  <c r="AU298" i="118" s="1"/>
  <c r="AV298" i="118" s="1"/>
  <c r="AS116" i="118"/>
  <c r="AT116" i="118" s="1"/>
  <c r="AU116" i="118" s="1"/>
  <c r="AV116" i="118" s="1"/>
  <c r="W148" i="118"/>
  <c r="AS148" i="118"/>
  <c r="AT148" i="118" s="1"/>
  <c r="AU148" i="118" s="1"/>
  <c r="AV148" i="118" s="1"/>
  <c r="J167" i="118"/>
  <c r="AP167" i="118" s="1"/>
  <c r="X167" i="118"/>
  <c r="W174" i="118"/>
  <c r="AS174" i="118"/>
  <c r="AT174" i="118" s="1"/>
  <c r="AU174" i="118" s="1"/>
  <c r="AV174" i="118" s="1"/>
  <c r="J187" i="118"/>
  <c r="X187" i="118"/>
  <c r="W198" i="118"/>
  <c r="AS198" i="118"/>
  <c r="AT198" i="118" s="1"/>
  <c r="AU198" i="118" s="1"/>
  <c r="AV198" i="118" s="1"/>
  <c r="J224" i="118"/>
  <c r="AP224" i="118" s="1"/>
  <c r="X224" i="118"/>
  <c r="W256" i="118"/>
  <c r="AS256" i="118"/>
  <c r="AT256" i="118" s="1"/>
  <c r="AU256" i="118" s="1"/>
  <c r="AV256" i="118" s="1"/>
  <c r="J271" i="118"/>
  <c r="X271" i="118"/>
  <c r="J298" i="118"/>
  <c r="X298" i="118"/>
  <c r="W274" i="118"/>
  <c r="M293" i="117"/>
  <c r="U293" i="117"/>
  <c r="M297" i="117"/>
  <c r="U297" i="117"/>
  <c r="M300" i="117"/>
  <c r="M287" i="117"/>
  <c r="U300" i="117"/>
  <c r="U287" i="117"/>
  <c r="AQ300" i="117"/>
  <c r="AQ287" i="117"/>
  <c r="BF300" i="117"/>
  <c r="BF287" i="117"/>
  <c r="R296" i="117"/>
  <c r="V296" i="117"/>
  <c r="AA296" i="117"/>
  <c r="AR296" i="117"/>
  <c r="M291" i="117"/>
  <c r="U291" i="117"/>
  <c r="AQ291" i="117"/>
  <c r="BF291" i="117"/>
  <c r="R292" i="117"/>
  <c r="V292" i="117"/>
  <c r="AA292" i="117"/>
  <c r="AR292" i="117"/>
  <c r="M294" i="117"/>
  <c r="U294" i="117"/>
  <c r="AQ294" i="117"/>
  <c r="BF294" i="117"/>
  <c r="M298" i="117"/>
  <c r="U298" i="117"/>
  <c r="AQ298" i="117"/>
  <c r="BF298" i="117"/>
  <c r="V300" i="117"/>
  <c r="V287" i="117"/>
  <c r="AA300" i="117"/>
  <c r="AA287" i="117"/>
  <c r="AR300" i="117"/>
  <c r="AR287" i="117"/>
  <c r="S296" i="117"/>
  <c r="S292" i="117"/>
  <c r="R298" i="117"/>
  <c r="V298" i="117"/>
  <c r="AA298" i="117"/>
  <c r="AR298" i="117"/>
  <c r="T300" i="117"/>
  <c r="T287" i="117"/>
  <c r="R300" i="117"/>
  <c r="R287" i="117"/>
  <c r="S300" i="117"/>
  <c r="S287" i="117"/>
  <c r="T296" i="117"/>
  <c r="S291" i="117"/>
  <c r="T292" i="117"/>
  <c r="S294" i="117"/>
  <c r="AQ295" i="117"/>
  <c r="R290" i="117"/>
  <c r="V290" i="117"/>
  <c r="AA290" i="117"/>
  <c r="AR290" i="117"/>
  <c r="R293" i="117"/>
  <c r="V293" i="117"/>
  <c r="AA293" i="117"/>
  <c r="AR293" i="117"/>
  <c r="AP54" i="117"/>
  <c r="AP84" i="117"/>
  <c r="AP24" i="117"/>
  <c r="AP184" i="117"/>
  <c r="AP179" i="117"/>
  <c r="AP9" i="117"/>
  <c r="AO89" i="117"/>
  <c r="AP200" i="117"/>
  <c r="X200" i="117"/>
  <c r="AO200" i="117"/>
  <c r="W200" i="117"/>
  <c r="AO112" i="117"/>
  <c r="J201" i="117"/>
  <c r="AP201" i="117" s="1"/>
  <c r="Z201" i="117"/>
  <c r="AP76" i="117"/>
  <c r="AP99" i="117"/>
  <c r="AP44" i="117"/>
  <c r="AP162" i="117"/>
  <c r="AP223" i="117"/>
  <c r="AP52" i="117"/>
  <c r="AP264" i="117"/>
  <c r="AP85" i="117"/>
  <c r="AW179" i="117"/>
  <c r="AX179" i="117" s="1"/>
  <c r="AP83" i="117"/>
  <c r="T293" i="117"/>
  <c r="AS51" i="117"/>
  <c r="AW58" i="117"/>
  <c r="AX58" i="117" s="1"/>
  <c r="AS56" i="117"/>
  <c r="AT56" i="117" s="1"/>
  <c r="AU56" i="117" s="1"/>
  <c r="AV56" i="117" s="1"/>
  <c r="AW91" i="117"/>
  <c r="AX91" i="117" s="1"/>
  <c r="AP210" i="117"/>
  <c r="AP80" i="117"/>
  <c r="AP136" i="117"/>
  <c r="AP211" i="117"/>
  <c r="AW264" i="117"/>
  <c r="AX264" i="117" s="1"/>
  <c r="AP8" i="117"/>
  <c r="AP38" i="117"/>
  <c r="AW85" i="117"/>
  <c r="AX85" i="117" s="1"/>
  <c r="AP127" i="117"/>
  <c r="AW144" i="117"/>
  <c r="AX144" i="117" s="1"/>
  <c r="AP145" i="117"/>
  <c r="Z200" i="117"/>
  <c r="AP154" i="117"/>
  <c r="AP233" i="117"/>
  <c r="AP272" i="117"/>
  <c r="AP46" i="117"/>
  <c r="AP116" i="117"/>
  <c r="AP222" i="117"/>
  <c r="AV209" i="117"/>
  <c r="AW209" i="117" s="1"/>
  <c r="AX209" i="117" s="1"/>
  <c r="AW278" i="117"/>
  <c r="AX278" i="117" s="1"/>
  <c r="Z54" i="117"/>
  <c r="AW76" i="117"/>
  <c r="AX76" i="117" s="1"/>
  <c r="Z99" i="117"/>
  <c r="AW220" i="117"/>
  <c r="AX220" i="117" s="1"/>
  <c r="Z84" i="117"/>
  <c r="AW44" i="117"/>
  <c r="AX44" i="117" s="1"/>
  <c r="AW190" i="117"/>
  <c r="AX190" i="117" s="1"/>
  <c r="Z223" i="117"/>
  <c r="AW31" i="117"/>
  <c r="AX31" i="117" s="1"/>
  <c r="Z154" i="117"/>
  <c r="AW177" i="117"/>
  <c r="AX177" i="117" s="1"/>
  <c r="Z210" i="117"/>
  <c r="AW11" i="117"/>
  <c r="AX11" i="117" s="1"/>
  <c r="AW32" i="117"/>
  <c r="AX32" i="117" s="1"/>
  <c r="Z52" i="117"/>
  <c r="AW80" i="117"/>
  <c r="AX80" i="117" s="1"/>
  <c r="Z136" i="117"/>
  <c r="AW159" i="117"/>
  <c r="AX159" i="117" s="1"/>
  <c r="Z184" i="117"/>
  <c r="AW194" i="117"/>
  <c r="AX194" i="117" s="1"/>
  <c r="AW228" i="117"/>
  <c r="AX228" i="117" s="1"/>
  <c r="Z264" i="117"/>
  <c r="AW8" i="117"/>
  <c r="AX8" i="117" s="1"/>
  <c r="Z38" i="117"/>
  <c r="AW71" i="117"/>
  <c r="AX71" i="117" s="1"/>
  <c r="Z85" i="117"/>
  <c r="AW151" i="117"/>
  <c r="AX151" i="117" s="1"/>
  <c r="Z179" i="117"/>
  <c r="AW196" i="117"/>
  <c r="AX196" i="117" s="1"/>
  <c r="Z233" i="117"/>
  <c r="AW250" i="117"/>
  <c r="AX250" i="117" s="1"/>
  <c r="AP257" i="117"/>
  <c r="Z272" i="117"/>
  <c r="AW275" i="117"/>
  <c r="AX275" i="117" s="1"/>
  <c r="AP282" i="117"/>
  <c r="AW22" i="117"/>
  <c r="AX22" i="117" s="1"/>
  <c r="AP41" i="117"/>
  <c r="Z46" i="117"/>
  <c r="AW74" i="117"/>
  <c r="AX74" i="117" s="1"/>
  <c r="AP81" i="117"/>
  <c r="Z83" i="117"/>
  <c r="AW95" i="117"/>
  <c r="AX95" i="117" s="1"/>
  <c r="AP107" i="117"/>
  <c r="Z116" i="117"/>
  <c r="AW133" i="117"/>
  <c r="AX133" i="117" s="1"/>
  <c r="AP144" i="117"/>
  <c r="Z145" i="117"/>
  <c r="AW183" i="117"/>
  <c r="AX183" i="117" s="1"/>
  <c r="AP192" i="117"/>
  <c r="Z222" i="117"/>
  <c r="AP267" i="117"/>
  <c r="X267" i="117"/>
  <c r="AS268" i="117"/>
  <c r="AT268" i="117" s="1"/>
  <c r="AU268" i="117" s="1"/>
  <c r="AV268" i="117" s="1"/>
  <c r="AP113" i="117"/>
  <c r="X113" i="117"/>
  <c r="AO172" i="117"/>
  <c r="AP251" i="117"/>
  <c r="X251" i="117"/>
  <c r="AO251" i="117"/>
  <c r="W251" i="117"/>
  <c r="AS281" i="117"/>
  <c r="AT281" i="117" s="1"/>
  <c r="AU281" i="117" s="1"/>
  <c r="AV281" i="117" s="1"/>
  <c r="AW50" i="117"/>
  <c r="AX50" i="117" s="1"/>
  <c r="AP39" i="117"/>
  <c r="AP97" i="117"/>
  <c r="AP158" i="117"/>
  <c r="AP205" i="117"/>
  <c r="AP260" i="117"/>
  <c r="W51" i="117"/>
  <c r="J58" i="117"/>
  <c r="AO58" i="117" s="1"/>
  <c r="X58" i="117"/>
  <c r="W56" i="117"/>
  <c r="J91" i="117"/>
  <c r="AO91" i="117" s="1"/>
  <c r="X91" i="117"/>
  <c r="W232" i="117"/>
  <c r="AS232" i="117"/>
  <c r="AT232" i="117" s="1"/>
  <c r="AU232" i="117" s="1"/>
  <c r="AV232" i="117" s="1"/>
  <c r="J278" i="117"/>
  <c r="AO278" i="117" s="1"/>
  <c r="X278" i="117"/>
  <c r="W61" i="117"/>
  <c r="AS61" i="117"/>
  <c r="AT61" i="117" s="1"/>
  <c r="AU61" i="117" s="1"/>
  <c r="AV61" i="117" s="1"/>
  <c r="X76" i="117"/>
  <c r="W193" i="117"/>
  <c r="AS193" i="117"/>
  <c r="AT193" i="117" s="1"/>
  <c r="AU193" i="117" s="1"/>
  <c r="AV193" i="117" s="1"/>
  <c r="J220" i="117"/>
  <c r="AO220" i="117" s="1"/>
  <c r="X220" i="117"/>
  <c r="W98" i="117"/>
  <c r="AS98" i="117"/>
  <c r="AT98" i="117" s="1"/>
  <c r="AU98" i="117" s="1"/>
  <c r="AV98" i="117" s="1"/>
  <c r="X44" i="117"/>
  <c r="W171" i="117"/>
  <c r="AS171" i="117"/>
  <c r="AT171" i="117" s="1"/>
  <c r="AU171" i="117" s="1"/>
  <c r="AV171" i="117" s="1"/>
  <c r="J190" i="117"/>
  <c r="AO190" i="117" s="1"/>
  <c r="X190" i="117"/>
  <c r="W236" i="117"/>
  <c r="AO236" i="117"/>
  <c r="AS236" i="117"/>
  <c r="AT236" i="117" s="1"/>
  <c r="AU236" i="117" s="1"/>
  <c r="AV236" i="117" s="1"/>
  <c r="J31" i="117"/>
  <c r="AO31" i="117" s="1"/>
  <c r="X31" i="117"/>
  <c r="W165" i="117"/>
  <c r="AO165" i="117"/>
  <c r="AS165" i="117"/>
  <c r="AT165" i="117" s="1"/>
  <c r="AU165" i="117" s="1"/>
  <c r="AV165" i="117" s="1"/>
  <c r="J177" i="117"/>
  <c r="AO177" i="117" s="1"/>
  <c r="X177" i="117"/>
  <c r="W279" i="117"/>
  <c r="AO279" i="117"/>
  <c r="AS279" i="117"/>
  <c r="AT279" i="117" s="1"/>
  <c r="AU279" i="117" s="1"/>
  <c r="AV279" i="117" s="1"/>
  <c r="J11" i="117"/>
  <c r="AO11" i="117" s="1"/>
  <c r="X11" i="117"/>
  <c r="W29" i="117"/>
  <c r="AS29" i="117"/>
  <c r="AT29" i="117" s="1"/>
  <c r="AU29" i="117" s="1"/>
  <c r="AV29" i="117" s="1"/>
  <c r="J32" i="117"/>
  <c r="AO32" i="117" s="1"/>
  <c r="X32" i="117"/>
  <c r="W79" i="117"/>
  <c r="AS79" i="117"/>
  <c r="AT79" i="117" s="1"/>
  <c r="AU79" i="117" s="1"/>
  <c r="AV79" i="117" s="1"/>
  <c r="X80" i="117"/>
  <c r="W157" i="117"/>
  <c r="AO157" i="117"/>
  <c r="AS157" i="117"/>
  <c r="AT157" i="117" s="1"/>
  <c r="AU157" i="117" s="1"/>
  <c r="AV157" i="117" s="1"/>
  <c r="J159" i="117"/>
  <c r="AO159" i="117" s="1"/>
  <c r="X159" i="117"/>
  <c r="W185" i="117"/>
  <c r="AO185" i="117"/>
  <c r="AS185" i="117"/>
  <c r="AT185" i="117" s="1"/>
  <c r="AU185" i="117" s="1"/>
  <c r="AV185" i="117" s="1"/>
  <c r="J194" i="117"/>
  <c r="AO194" i="117" s="1"/>
  <c r="X194" i="117"/>
  <c r="W214" i="117"/>
  <c r="AO214" i="117"/>
  <c r="AS214" i="117"/>
  <c r="AT214" i="117" s="1"/>
  <c r="AU214" i="117" s="1"/>
  <c r="AV214" i="117" s="1"/>
  <c r="J228" i="117"/>
  <c r="AO228" i="117" s="1"/>
  <c r="X228" i="117"/>
  <c r="W283" i="117"/>
  <c r="AS283" i="117"/>
  <c r="AT283" i="117" s="1"/>
  <c r="AU283" i="117" s="1"/>
  <c r="AV283" i="117" s="1"/>
  <c r="X8" i="117"/>
  <c r="W70" i="117"/>
  <c r="AS70" i="117"/>
  <c r="AT70" i="117" s="1"/>
  <c r="AU70" i="117" s="1"/>
  <c r="AV70" i="117" s="1"/>
  <c r="J71" i="117"/>
  <c r="AO71" i="117" s="1"/>
  <c r="X71" i="117"/>
  <c r="W143" i="117"/>
  <c r="AS143" i="117"/>
  <c r="AT143" i="117" s="1"/>
  <c r="AU143" i="117" s="1"/>
  <c r="AV143" i="117" s="1"/>
  <c r="J151" i="117"/>
  <c r="AO151" i="117" s="1"/>
  <c r="X151" i="117"/>
  <c r="W186" i="117"/>
  <c r="AS186" i="117"/>
  <c r="AT186" i="117" s="1"/>
  <c r="AU186" i="117" s="1"/>
  <c r="AV186" i="117" s="1"/>
  <c r="J196" i="117"/>
  <c r="AO196" i="117" s="1"/>
  <c r="X196" i="117"/>
  <c r="W239" i="117"/>
  <c r="AS239" i="117"/>
  <c r="AT239" i="117" s="1"/>
  <c r="AU239" i="117" s="1"/>
  <c r="AV239" i="117" s="1"/>
  <c r="X250" i="117"/>
  <c r="W274" i="117"/>
  <c r="AS274" i="117"/>
  <c r="AT274" i="117" s="1"/>
  <c r="AU274" i="117" s="1"/>
  <c r="AV274" i="117" s="1"/>
  <c r="X275" i="117"/>
  <c r="W10" i="117"/>
  <c r="AS10" i="117"/>
  <c r="AT10" i="117" s="1"/>
  <c r="AU10" i="117" s="1"/>
  <c r="AV10" i="117" s="1"/>
  <c r="W49" i="117"/>
  <c r="AS49" i="117"/>
  <c r="AT49" i="117" s="1"/>
  <c r="AU49" i="117" s="1"/>
  <c r="AV49" i="117" s="1"/>
  <c r="W86" i="117"/>
  <c r="AS86" i="117"/>
  <c r="AT86" i="117" s="1"/>
  <c r="AU86" i="117" s="1"/>
  <c r="AV86" i="117" s="1"/>
  <c r="W127" i="117"/>
  <c r="AO127" i="117"/>
  <c r="AS127" i="117"/>
  <c r="AT127" i="117" s="1"/>
  <c r="AU127" i="117" s="1"/>
  <c r="AV127" i="117" s="1"/>
  <c r="W161" i="117"/>
  <c r="AS161" i="117"/>
  <c r="AT161" i="117" s="1"/>
  <c r="AU161" i="117" s="1"/>
  <c r="AV161" i="117" s="1"/>
  <c r="X183" i="117"/>
  <c r="AO267" i="117"/>
  <c r="AO113" i="117"/>
  <c r="AS142" i="117"/>
  <c r="AT142" i="117" s="1"/>
  <c r="AU142" i="117" s="1"/>
  <c r="AV142" i="117" s="1"/>
  <c r="AW147" i="117"/>
  <c r="AX147" i="117" s="1"/>
  <c r="AP209" i="117"/>
  <c r="X209" i="117"/>
  <c r="AS217" i="117"/>
  <c r="AT217" i="117" s="1"/>
  <c r="AU217" i="117" s="1"/>
  <c r="AV217" i="117" s="1"/>
  <c r="AW219" i="117"/>
  <c r="AX219" i="117" s="1"/>
  <c r="AO248" i="117"/>
  <c r="AP202" i="117"/>
  <c r="AP13" i="117"/>
  <c r="AP55" i="117"/>
  <c r="AP51" i="117"/>
  <c r="AW200" i="117"/>
  <c r="AX200" i="117" s="1"/>
  <c r="W201" i="117"/>
  <c r="AO201" i="117"/>
  <c r="AW201" i="117"/>
  <c r="AX201" i="117" s="1"/>
  <c r="W54" i="117"/>
  <c r="AO54" i="117"/>
  <c r="AW54" i="117"/>
  <c r="AX54" i="117" s="1"/>
  <c r="W99" i="117"/>
  <c r="AO99" i="117"/>
  <c r="AW99" i="117"/>
  <c r="AX99" i="117" s="1"/>
  <c r="W84" i="117"/>
  <c r="AO84" i="117"/>
  <c r="AW84" i="117"/>
  <c r="AX84" i="117" s="1"/>
  <c r="W162" i="117"/>
  <c r="AO162" i="117"/>
  <c r="AW162" i="117"/>
  <c r="AX162" i="117" s="1"/>
  <c r="W223" i="117"/>
  <c r="AO223" i="117"/>
  <c r="AW223" i="117"/>
  <c r="AX223" i="117" s="1"/>
  <c r="X236" i="117"/>
  <c r="W154" i="117"/>
  <c r="AO154" i="117"/>
  <c r="AW154" i="117"/>
  <c r="AX154" i="117" s="1"/>
  <c r="X165" i="117"/>
  <c r="W210" i="117"/>
  <c r="AO210" i="117"/>
  <c r="AW210" i="117"/>
  <c r="AX210" i="117" s="1"/>
  <c r="X279" i="117"/>
  <c r="W24" i="117"/>
  <c r="AO24" i="117"/>
  <c r="AW24" i="117"/>
  <c r="AX24" i="117" s="1"/>
  <c r="W52" i="117"/>
  <c r="AO52" i="117"/>
  <c r="AW52" i="117"/>
  <c r="AX52" i="117" s="1"/>
  <c r="W136" i="117"/>
  <c r="AO136" i="117"/>
  <c r="AW136" i="117"/>
  <c r="AX136" i="117" s="1"/>
  <c r="X157" i="117"/>
  <c r="W184" i="117"/>
  <c r="AO184" i="117"/>
  <c r="AW184" i="117"/>
  <c r="AX184" i="117" s="1"/>
  <c r="X185" i="117"/>
  <c r="W211" i="117"/>
  <c r="AO211" i="117"/>
  <c r="AW211" i="117"/>
  <c r="AX211" i="117" s="1"/>
  <c r="X214" i="117"/>
  <c r="W264" i="117"/>
  <c r="AO264" i="117"/>
  <c r="J283" i="117"/>
  <c r="AO283" i="117" s="1"/>
  <c r="X283" i="117"/>
  <c r="W38" i="117"/>
  <c r="AO38" i="117"/>
  <c r="J70" i="117"/>
  <c r="AO70" i="117" s="1"/>
  <c r="X70" i="117"/>
  <c r="W85" i="117"/>
  <c r="AO85" i="117"/>
  <c r="J143" i="117"/>
  <c r="AP143" i="117" s="1"/>
  <c r="X143" i="117"/>
  <c r="W179" i="117"/>
  <c r="AO179" i="117"/>
  <c r="J186" i="117"/>
  <c r="AP186" i="117" s="1"/>
  <c r="X186" i="117"/>
  <c r="W233" i="117"/>
  <c r="AO233" i="117"/>
  <c r="J239" i="117"/>
  <c r="AO239" i="117" s="1"/>
  <c r="X239" i="117"/>
  <c r="W272" i="117"/>
  <c r="AO272" i="117"/>
  <c r="AS272" i="117"/>
  <c r="AT272" i="117" s="1"/>
  <c r="AU272" i="117" s="1"/>
  <c r="AV272" i="117" s="1"/>
  <c r="J274" i="117"/>
  <c r="AO274" i="117" s="1"/>
  <c r="X274" i="117"/>
  <c r="W9" i="117"/>
  <c r="AO9" i="117"/>
  <c r="AS9" i="117"/>
  <c r="AT9" i="117" s="1"/>
  <c r="AU9" i="117" s="1"/>
  <c r="AV9" i="117" s="1"/>
  <c r="J10" i="117"/>
  <c r="AO10" i="117" s="1"/>
  <c r="X10" i="117"/>
  <c r="W46" i="117"/>
  <c r="AO46" i="117"/>
  <c r="AS46" i="117"/>
  <c r="AT46" i="117" s="1"/>
  <c r="AU46" i="117" s="1"/>
  <c r="AV46" i="117" s="1"/>
  <c r="J49" i="117"/>
  <c r="AP49" i="117" s="1"/>
  <c r="X49" i="117"/>
  <c r="W83" i="117"/>
  <c r="AO83" i="117"/>
  <c r="AS83" i="117"/>
  <c r="AT83" i="117" s="1"/>
  <c r="AU83" i="117" s="1"/>
  <c r="AV83" i="117" s="1"/>
  <c r="J86" i="117"/>
  <c r="AP86" i="117" s="1"/>
  <c r="X86" i="117"/>
  <c r="W116" i="117"/>
  <c r="AO116" i="117"/>
  <c r="AS116" i="117"/>
  <c r="AT116" i="117" s="1"/>
  <c r="AU116" i="117" s="1"/>
  <c r="AV116" i="117" s="1"/>
  <c r="X127" i="117"/>
  <c r="W145" i="117"/>
  <c r="AO145" i="117"/>
  <c r="AS145" i="117"/>
  <c r="AT145" i="117" s="1"/>
  <c r="AU145" i="117" s="1"/>
  <c r="AV145" i="117" s="1"/>
  <c r="J161" i="117"/>
  <c r="AP161" i="117" s="1"/>
  <c r="X161" i="117"/>
  <c r="W222" i="117"/>
  <c r="AO222" i="117"/>
  <c r="AS222" i="117"/>
  <c r="AT222" i="117" s="1"/>
  <c r="AU222" i="117" s="1"/>
  <c r="AV222" i="117" s="1"/>
  <c r="AP241" i="117"/>
  <c r="X241" i="117"/>
  <c r="AS254" i="117"/>
  <c r="AT254" i="117" s="1"/>
  <c r="AU254" i="117" s="1"/>
  <c r="AV254" i="117" s="1"/>
  <c r="W267" i="117"/>
  <c r="AW267" i="117"/>
  <c r="AX267" i="117" s="1"/>
  <c r="AO268" i="117"/>
  <c r="AP14" i="117"/>
  <c r="X14" i="117"/>
  <c r="AS65" i="117"/>
  <c r="AT65" i="117" s="1"/>
  <c r="AU65" i="117" s="1"/>
  <c r="AV65" i="117" s="1"/>
  <c r="W113" i="117"/>
  <c r="AW113" i="117"/>
  <c r="AX113" i="117" s="1"/>
  <c r="Z147" i="117"/>
  <c r="AO209" i="117"/>
  <c r="Z251" i="117"/>
  <c r="AP94" i="117"/>
  <c r="AP243" i="117"/>
  <c r="AP63" i="117"/>
  <c r="AP60" i="117"/>
  <c r="AP213" i="117"/>
  <c r="AP128" i="117"/>
  <c r="AP178" i="117"/>
  <c r="AP226" i="117"/>
  <c r="Z51" i="117"/>
  <c r="AS89" i="117"/>
  <c r="AT89" i="117" s="1"/>
  <c r="AU89" i="117" s="1"/>
  <c r="AV89" i="117" s="1"/>
  <c r="AS112" i="117"/>
  <c r="AT112" i="117" s="1"/>
  <c r="AU112" i="117" s="1"/>
  <c r="AV112" i="117" s="1"/>
  <c r="X201" i="117"/>
  <c r="W285" i="117"/>
  <c r="AS285" i="117"/>
  <c r="AT285" i="117" s="1"/>
  <c r="AU285" i="117" s="1"/>
  <c r="AV285" i="117" s="1"/>
  <c r="X54" i="117"/>
  <c r="AS92" i="117"/>
  <c r="AT92" i="117" s="1"/>
  <c r="AU92" i="117" s="1"/>
  <c r="AV92" i="117" s="1"/>
  <c r="X99" i="117"/>
  <c r="W231" i="117"/>
  <c r="AS231" i="117"/>
  <c r="AT231" i="117" s="1"/>
  <c r="AU231" i="117" s="1"/>
  <c r="AV231" i="117" s="1"/>
  <c r="X84" i="117"/>
  <c r="AS53" i="117"/>
  <c r="AT53" i="117" s="1"/>
  <c r="AU53" i="117" s="1"/>
  <c r="AV53" i="117" s="1"/>
  <c r="X162" i="117"/>
  <c r="W218" i="117"/>
  <c r="AS218" i="117"/>
  <c r="AT218" i="117" s="1"/>
  <c r="AU218" i="117" s="1"/>
  <c r="AV218" i="117" s="1"/>
  <c r="X223" i="117"/>
  <c r="AS106" i="117"/>
  <c r="AT106" i="117" s="1"/>
  <c r="AU106" i="117" s="1"/>
  <c r="AV106" i="117" s="1"/>
  <c r="X154" i="117"/>
  <c r="AS181" i="117"/>
  <c r="AT181" i="117" s="1"/>
  <c r="AU181" i="117" s="1"/>
  <c r="AV181" i="117" s="1"/>
  <c r="X210" i="117"/>
  <c r="AS12" i="117"/>
  <c r="AT12" i="117" s="1"/>
  <c r="AU12" i="117" s="1"/>
  <c r="AV12" i="117" s="1"/>
  <c r="X24" i="117"/>
  <c r="AS37" i="117"/>
  <c r="AT37" i="117" s="1"/>
  <c r="AU37" i="117" s="1"/>
  <c r="AV37" i="117" s="1"/>
  <c r="X52" i="117"/>
  <c r="AS117" i="117"/>
  <c r="AT117" i="117" s="1"/>
  <c r="AU117" i="117" s="1"/>
  <c r="AV117" i="117" s="1"/>
  <c r="X136" i="117"/>
  <c r="AS180" i="117"/>
  <c r="AT180" i="117" s="1"/>
  <c r="AU180" i="117" s="1"/>
  <c r="AV180" i="117" s="1"/>
  <c r="X184" i="117"/>
  <c r="AS197" i="117"/>
  <c r="AT197" i="117" s="1"/>
  <c r="AU197" i="117" s="1"/>
  <c r="AV197" i="117" s="1"/>
  <c r="X211" i="117"/>
  <c r="AS238" i="117"/>
  <c r="AT238" i="117" s="1"/>
  <c r="AU238" i="117" s="1"/>
  <c r="AV238" i="117" s="1"/>
  <c r="X264" i="117"/>
  <c r="AS17" i="117"/>
  <c r="AT17" i="117" s="1"/>
  <c r="AU17" i="117" s="1"/>
  <c r="AV17" i="117" s="1"/>
  <c r="X38" i="117"/>
  <c r="AS77" i="117"/>
  <c r="AT77" i="117" s="1"/>
  <c r="AU77" i="117" s="1"/>
  <c r="AV77" i="117" s="1"/>
  <c r="X85" i="117"/>
  <c r="AS160" i="117"/>
  <c r="AT160" i="117" s="1"/>
  <c r="AU160" i="117" s="1"/>
  <c r="AV160" i="117" s="1"/>
  <c r="X179" i="117"/>
  <c r="AS225" i="117"/>
  <c r="AT225" i="117" s="1"/>
  <c r="AU225" i="117" s="1"/>
  <c r="AV225" i="117" s="1"/>
  <c r="X233" i="117"/>
  <c r="X272" i="117"/>
  <c r="X9" i="117"/>
  <c r="X46" i="117"/>
  <c r="X83" i="117"/>
  <c r="X116" i="117"/>
  <c r="X145" i="117"/>
  <c r="X222" i="117"/>
  <c r="AO65" i="117"/>
  <c r="Z113" i="117"/>
  <c r="AP147" i="117"/>
  <c r="X147" i="117"/>
  <c r="AS172" i="117"/>
  <c r="AT172" i="117" s="1"/>
  <c r="AU172" i="117" s="1"/>
  <c r="AV172" i="117" s="1"/>
  <c r="AO66" i="117"/>
  <c r="AP102" i="117"/>
  <c r="AP119" i="117"/>
  <c r="AP166" i="117"/>
  <c r="AP249" i="117"/>
  <c r="Z94" i="117"/>
  <c r="AW182" i="117"/>
  <c r="AX182" i="117" s="1"/>
  <c r="Z243" i="117"/>
  <c r="AW36" i="117"/>
  <c r="AX36" i="117" s="1"/>
  <c r="Z63" i="117"/>
  <c r="AW102" i="117"/>
  <c r="AX102" i="117" s="1"/>
  <c r="Z119" i="117"/>
  <c r="AW131" i="117"/>
  <c r="AX131" i="117" s="1"/>
  <c r="Z166" i="117"/>
  <c r="AW261" i="117"/>
  <c r="AX261" i="117" s="1"/>
  <c r="Z60" i="117"/>
  <c r="AW152" i="117"/>
  <c r="AX152" i="117" s="1"/>
  <c r="Z202" i="117"/>
  <c r="W213" i="117"/>
  <c r="AO213" i="117"/>
  <c r="AW213" i="117"/>
  <c r="AX213" i="117" s="1"/>
  <c r="Z13" i="117"/>
  <c r="W30" i="117"/>
  <c r="AW30" i="117"/>
  <c r="AX30" i="117" s="1"/>
  <c r="Z39" i="117"/>
  <c r="W45" i="117"/>
  <c r="AW45" i="117"/>
  <c r="AX45" i="117" s="1"/>
  <c r="Z55" i="117"/>
  <c r="W67" i="117"/>
  <c r="AW67" i="117"/>
  <c r="AX67" i="117" s="1"/>
  <c r="Z97" i="117"/>
  <c r="W118" i="117"/>
  <c r="AW118" i="117"/>
  <c r="AX118" i="117" s="1"/>
  <c r="Z128" i="117"/>
  <c r="W146" i="117"/>
  <c r="AW146" i="117"/>
  <c r="AX146" i="117" s="1"/>
  <c r="Z158" i="117"/>
  <c r="W168" i="117"/>
  <c r="AW168" i="117"/>
  <c r="AX168" i="117" s="1"/>
  <c r="Z178" i="117"/>
  <c r="W191" i="117"/>
  <c r="AW191" i="117"/>
  <c r="AX191" i="117" s="1"/>
  <c r="W212" i="117"/>
  <c r="AS212" i="117"/>
  <c r="AT212" i="117" s="1"/>
  <c r="AU212" i="117" s="1"/>
  <c r="AV212" i="117" s="1"/>
  <c r="X221" i="117"/>
  <c r="AP221" i="117"/>
  <c r="Z226" i="117"/>
  <c r="W234" i="117"/>
  <c r="AW234" i="117"/>
  <c r="AX234" i="117" s="1"/>
  <c r="Z249" i="117"/>
  <c r="W256" i="117"/>
  <c r="AW256" i="117"/>
  <c r="AX256" i="117" s="1"/>
  <c r="Z260" i="117"/>
  <c r="W270" i="117"/>
  <c r="AW270" i="117"/>
  <c r="AX270" i="117" s="1"/>
  <c r="AW271" i="117"/>
  <c r="AX271" i="117" s="1"/>
  <c r="AW7" i="117"/>
  <c r="AX7" i="117" s="1"/>
  <c r="AP16" i="117"/>
  <c r="AW19" i="117"/>
  <c r="AX19" i="117" s="1"/>
  <c r="AW20" i="117"/>
  <c r="AX20" i="117" s="1"/>
  <c r="AP21" i="117"/>
  <c r="AW25" i="117"/>
  <c r="AX25" i="117" s="1"/>
  <c r="AW26" i="117"/>
  <c r="AX26" i="117" s="1"/>
  <c r="AW33" i="117"/>
  <c r="AX33" i="117" s="1"/>
  <c r="AW35" i="117"/>
  <c r="AX35" i="117" s="1"/>
  <c r="AW57" i="117"/>
  <c r="AX57" i="117" s="1"/>
  <c r="AS69" i="117"/>
  <c r="AT69" i="117" s="1"/>
  <c r="AU69" i="117" s="1"/>
  <c r="AV69" i="117" s="1"/>
  <c r="W268" i="117"/>
  <c r="W142" i="117"/>
  <c r="W217" i="117"/>
  <c r="J219" i="117"/>
  <c r="AO219" i="117" s="1"/>
  <c r="X219" i="117"/>
  <c r="W281" i="117"/>
  <c r="J50" i="117"/>
  <c r="AO50" i="117" s="1"/>
  <c r="X50" i="117"/>
  <c r="W122" i="117"/>
  <c r="AS122" i="117"/>
  <c r="AT122" i="117" s="1"/>
  <c r="AU122" i="117" s="1"/>
  <c r="AV122" i="117" s="1"/>
  <c r="J182" i="117"/>
  <c r="AO182" i="117" s="1"/>
  <c r="X182" i="117"/>
  <c r="W245" i="117"/>
  <c r="AS245" i="117"/>
  <c r="AT245" i="117" s="1"/>
  <c r="AU245" i="117" s="1"/>
  <c r="AV245" i="117" s="1"/>
  <c r="J36" i="117"/>
  <c r="AO36" i="117" s="1"/>
  <c r="X36" i="117"/>
  <c r="W90" i="117"/>
  <c r="AS90" i="117"/>
  <c r="AT90" i="117" s="1"/>
  <c r="AU90" i="117" s="1"/>
  <c r="AV90" i="117" s="1"/>
  <c r="X102" i="117"/>
  <c r="W121" i="117"/>
  <c r="AS121" i="117"/>
  <c r="AT121" i="117" s="1"/>
  <c r="AU121" i="117" s="1"/>
  <c r="AV121" i="117" s="1"/>
  <c r="J131" i="117"/>
  <c r="AO131" i="117" s="1"/>
  <c r="X131" i="117"/>
  <c r="W206" i="117"/>
  <c r="AS206" i="117"/>
  <c r="AT206" i="117" s="1"/>
  <c r="AU206" i="117" s="1"/>
  <c r="AV206" i="117" s="1"/>
  <c r="J261" i="117"/>
  <c r="AO261" i="117" s="1"/>
  <c r="X261" i="117"/>
  <c r="W82" i="117"/>
  <c r="AS82" i="117"/>
  <c r="AT82" i="117" s="1"/>
  <c r="AU82" i="117" s="1"/>
  <c r="AV82" i="117" s="1"/>
  <c r="J152" i="117"/>
  <c r="AO152" i="117" s="1"/>
  <c r="X152" i="117"/>
  <c r="W204" i="117"/>
  <c r="AS204" i="117"/>
  <c r="AT204" i="117" s="1"/>
  <c r="AU204" i="117" s="1"/>
  <c r="AV204" i="117" s="1"/>
  <c r="X213" i="117"/>
  <c r="W15" i="117"/>
  <c r="AS15" i="117"/>
  <c r="AT15" i="117" s="1"/>
  <c r="AU15" i="117" s="1"/>
  <c r="AV15" i="117" s="1"/>
  <c r="J30" i="117"/>
  <c r="X30" i="117"/>
  <c r="W40" i="117"/>
  <c r="AS40" i="117"/>
  <c r="AT40" i="117" s="1"/>
  <c r="AU40" i="117" s="1"/>
  <c r="AV40" i="117" s="1"/>
  <c r="J45" i="117"/>
  <c r="AP45" i="117" s="1"/>
  <c r="X45" i="117"/>
  <c r="W62" i="117"/>
  <c r="AS62" i="117"/>
  <c r="AT62" i="117" s="1"/>
  <c r="AU62" i="117" s="1"/>
  <c r="AV62" i="117" s="1"/>
  <c r="J67" i="117"/>
  <c r="AO67" i="117" s="1"/>
  <c r="X67" i="117"/>
  <c r="W103" i="117"/>
  <c r="AS103" i="117"/>
  <c r="AT103" i="117" s="1"/>
  <c r="AU103" i="117" s="1"/>
  <c r="AV103" i="117" s="1"/>
  <c r="J118" i="117"/>
  <c r="X118" i="117"/>
  <c r="W130" i="117"/>
  <c r="AS130" i="117"/>
  <c r="AT130" i="117" s="1"/>
  <c r="AU130" i="117" s="1"/>
  <c r="AV130" i="117" s="1"/>
  <c r="J146" i="117"/>
  <c r="AO146" i="117" s="1"/>
  <c r="X146" i="117"/>
  <c r="W167" i="117"/>
  <c r="AS167" i="117"/>
  <c r="AT167" i="117" s="1"/>
  <c r="AU167" i="117" s="1"/>
  <c r="AV167" i="117" s="1"/>
  <c r="J168" i="117"/>
  <c r="AP168" i="117" s="1"/>
  <c r="X168" i="117"/>
  <c r="W188" i="117"/>
  <c r="AS188" i="117"/>
  <c r="AT188" i="117" s="1"/>
  <c r="AU188" i="117" s="1"/>
  <c r="AV188" i="117" s="1"/>
  <c r="J191" i="117"/>
  <c r="AO191" i="117" s="1"/>
  <c r="X191" i="117"/>
  <c r="W207" i="117"/>
  <c r="AS207" i="117"/>
  <c r="AT207" i="117" s="1"/>
  <c r="AU207" i="117" s="1"/>
  <c r="AV207" i="117" s="1"/>
  <c r="J212" i="117"/>
  <c r="AP212" i="117" s="1"/>
  <c r="X212" i="117"/>
  <c r="W229" i="117"/>
  <c r="AO229" i="117"/>
  <c r="AS229" i="117"/>
  <c r="AT229" i="117" s="1"/>
  <c r="AU229" i="117" s="1"/>
  <c r="AV229" i="117" s="1"/>
  <c r="J234" i="117"/>
  <c r="AP234" i="117" s="1"/>
  <c r="X234" i="117"/>
  <c r="W255" i="117"/>
  <c r="AO255" i="117"/>
  <c r="AS255" i="117"/>
  <c r="AT255" i="117" s="1"/>
  <c r="AU255" i="117" s="1"/>
  <c r="AV255" i="117" s="1"/>
  <c r="J256" i="117"/>
  <c r="AP256" i="117" s="1"/>
  <c r="X256" i="117"/>
  <c r="W262" i="117"/>
  <c r="AO262" i="117"/>
  <c r="AS262" i="117"/>
  <c r="AT262" i="117" s="1"/>
  <c r="AU262" i="117" s="1"/>
  <c r="AV262" i="117" s="1"/>
  <c r="J270" i="117"/>
  <c r="AP270" i="117" s="1"/>
  <c r="X270" i="117"/>
  <c r="AP271" i="117"/>
  <c r="X271" i="117"/>
  <c r="AU16" i="117"/>
  <c r="AV16" i="117" s="1"/>
  <c r="AP19" i="117"/>
  <c r="X19" i="117"/>
  <c r="AU21" i="117"/>
  <c r="AV21" i="117" s="1"/>
  <c r="AP25" i="117"/>
  <c r="X25" i="117"/>
  <c r="AU27" i="117"/>
  <c r="AV27" i="117" s="1"/>
  <c r="AP33" i="117"/>
  <c r="X33" i="117"/>
  <c r="AU43" i="117"/>
  <c r="AV43" i="117" s="1"/>
  <c r="AP57" i="117"/>
  <c r="X57" i="117"/>
  <c r="J68" i="117"/>
  <c r="AO68" i="117" s="1"/>
  <c r="Z69" i="117"/>
  <c r="AW251" i="117"/>
  <c r="AX251" i="117" s="1"/>
  <c r="W94" i="117"/>
  <c r="AO94" i="117"/>
  <c r="AW94" i="117"/>
  <c r="AX94" i="117" s="1"/>
  <c r="W243" i="117"/>
  <c r="AO243" i="117"/>
  <c r="AW243" i="117"/>
  <c r="AX243" i="117" s="1"/>
  <c r="W63" i="117"/>
  <c r="AO63" i="117"/>
  <c r="AW63" i="117"/>
  <c r="AX63" i="117" s="1"/>
  <c r="W119" i="117"/>
  <c r="AO119" i="117"/>
  <c r="AW119" i="117"/>
  <c r="AX119" i="117" s="1"/>
  <c r="W166" i="117"/>
  <c r="AO166" i="117"/>
  <c r="AW166" i="117"/>
  <c r="AX166" i="117" s="1"/>
  <c r="W60" i="117"/>
  <c r="AO60" i="117"/>
  <c r="AW60" i="117"/>
  <c r="AX60" i="117" s="1"/>
  <c r="W202" i="117"/>
  <c r="AO202" i="117"/>
  <c r="AW202" i="117"/>
  <c r="AX202" i="117" s="1"/>
  <c r="AW13" i="117"/>
  <c r="AX13" i="117" s="1"/>
  <c r="AW39" i="117"/>
  <c r="AX39" i="117" s="1"/>
  <c r="AW55" i="117"/>
  <c r="AX55" i="117" s="1"/>
  <c r="W97" i="117"/>
  <c r="AO97" i="117"/>
  <c r="AW97" i="117"/>
  <c r="AX97" i="117" s="1"/>
  <c r="W128" i="117"/>
  <c r="AO128" i="117"/>
  <c r="AW128" i="117"/>
  <c r="AX128" i="117" s="1"/>
  <c r="W158" i="117"/>
  <c r="AO158" i="117"/>
  <c r="AW158" i="117"/>
  <c r="AX158" i="117" s="1"/>
  <c r="W178" i="117"/>
  <c r="AO178" i="117"/>
  <c r="AW178" i="117"/>
  <c r="AX178" i="117" s="1"/>
  <c r="W205" i="117"/>
  <c r="AO205" i="117"/>
  <c r="AW205" i="117"/>
  <c r="AX205" i="117" s="1"/>
  <c r="W226" i="117"/>
  <c r="AO226" i="117"/>
  <c r="AW226" i="117"/>
  <c r="AX226" i="117" s="1"/>
  <c r="X229" i="117"/>
  <c r="W249" i="117"/>
  <c r="AO249" i="117"/>
  <c r="AW249" i="117"/>
  <c r="AX249" i="117" s="1"/>
  <c r="X255" i="117"/>
  <c r="W260" i="117"/>
  <c r="AO260" i="117"/>
  <c r="AW260" i="117"/>
  <c r="AX260" i="117" s="1"/>
  <c r="X262" i="117"/>
  <c r="AO271" i="117"/>
  <c r="AS18" i="117"/>
  <c r="AT18" i="117" s="1"/>
  <c r="AU18" i="117" s="1"/>
  <c r="AV18" i="117" s="1"/>
  <c r="AS23" i="117"/>
  <c r="AT23" i="117" s="1"/>
  <c r="AU23" i="117" s="1"/>
  <c r="AV23" i="117" s="1"/>
  <c r="AS28" i="117"/>
  <c r="AT28" i="117" s="1"/>
  <c r="AU28" i="117" s="1"/>
  <c r="AV28" i="117" s="1"/>
  <c r="AS47" i="117"/>
  <c r="AT47" i="117" s="1"/>
  <c r="AU47" i="117" s="1"/>
  <c r="AV47" i="117" s="1"/>
  <c r="AW59" i="117"/>
  <c r="AX59" i="117" s="1"/>
  <c r="W68" i="117"/>
  <c r="W254" i="117"/>
  <c r="W248" i="117"/>
  <c r="AS248" i="117"/>
  <c r="AT248" i="117" s="1"/>
  <c r="AU248" i="117" s="1"/>
  <c r="AV248" i="117" s="1"/>
  <c r="AS66" i="117"/>
  <c r="AT66" i="117" s="1"/>
  <c r="AU66" i="117" s="1"/>
  <c r="AV66" i="117" s="1"/>
  <c r="X94" i="117"/>
  <c r="W195" i="117"/>
  <c r="AS195" i="117"/>
  <c r="AT195" i="117" s="1"/>
  <c r="AU195" i="117" s="1"/>
  <c r="AV195" i="117" s="1"/>
  <c r="X243" i="117"/>
  <c r="AS42" i="117"/>
  <c r="AT42" i="117" s="1"/>
  <c r="AU42" i="117" s="1"/>
  <c r="AV42" i="117" s="1"/>
  <c r="X63" i="117"/>
  <c r="AS109" i="117"/>
  <c r="AT109" i="117" s="1"/>
  <c r="AU109" i="117" s="1"/>
  <c r="AV109" i="117" s="1"/>
  <c r="X119" i="117"/>
  <c r="AS149" i="117"/>
  <c r="AT149" i="117" s="1"/>
  <c r="AU149" i="117" s="1"/>
  <c r="AV149" i="117" s="1"/>
  <c r="X166" i="117"/>
  <c r="W265" i="117"/>
  <c r="AS265" i="117"/>
  <c r="AT265" i="117" s="1"/>
  <c r="AU265" i="117" s="1"/>
  <c r="AV265" i="117" s="1"/>
  <c r="X60" i="117"/>
  <c r="AS169" i="117"/>
  <c r="AT169" i="117" s="1"/>
  <c r="AU169" i="117" s="1"/>
  <c r="AV169" i="117" s="1"/>
  <c r="X202" i="117"/>
  <c r="W216" i="117"/>
  <c r="AS216" i="117"/>
  <c r="AT216" i="117" s="1"/>
  <c r="AU216" i="117" s="1"/>
  <c r="AV216" i="117" s="1"/>
  <c r="X13" i="117"/>
  <c r="AS34" i="117"/>
  <c r="AT34" i="117" s="1"/>
  <c r="AU34" i="117" s="1"/>
  <c r="AV34" i="117" s="1"/>
  <c r="X39" i="117"/>
  <c r="AS48" i="117"/>
  <c r="AT48" i="117" s="1"/>
  <c r="AU48" i="117" s="1"/>
  <c r="AV48" i="117" s="1"/>
  <c r="X55" i="117"/>
  <c r="AS93" i="117"/>
  <c r="AT93" i="117" s="1"/>
  <c r="AU93" i="117" s="1"/>
  <c r="AV93" i="117" s="1"/>
  <c r="X97" i="117"/>
  <c r="W124" i="117"/>
  <c r="AS124" i="117"/>
  <c r="AT124" i="117" s="1"/>
  <c r="AU124" i="117" s="1"/>
  <c r="AV124" i="117" s="1"/>
  <c r="X128" i="117"/>
  <c r="W150" i="117"/>
  <c r="AS150" i="117"/>
  <c r="AT150" i="117" s="1"/>
  <c r="AU150" i="117" s="1"/>
  <c r="AV150" i="117" s="1"/>
  <c r="X158" i="117"/>
  <c r="W170" i="117"/>
  <c r="AS170" i="117"/>
  <c r="AT170" i="117" s="1"/>
  <c r="AU170" i="117" s="1"/>
  <c r="AV170" i="117" s="1"/>
  <c r="X178" i="117"/>
  <c r="W199" i="117"/>
  <c r="AS199" i="117"/>
  <c r="AT199" i="117" s="1"/>
  <c r="AU199" i="117" s="1"/>
  <c r="AV199" i="117" s="1"/>
  <c r="X205" i="117"/>
  <c r="W221" i="117"/>
  <c r="AS221" i="117"/>
  <c r="AT221" i="117" s="1"/>
  <c r="AU221" i="117" s="1"/>
  <c r="AV221" i="117" s="1"/>
  <c r="X226" i="117"/>
  <c r="W235" i="117"/>
  <c r="AS235" i="117"/>
  <c r="AT235" i="117" s="1"/>
  <c r="AU235" i="117" s="1"/>
  <c r="AV235" i="117" s="1"/>
  <c r="X249" i="117"/>
  <c r="W259" i="117"/>
  <c r="AS259" i="117"/>
  <c r="AT259" i="117" s="1"/>
  <c r="AU259" i="117" s="1"/>
  <c r="AV259" i="117" s="1"/>
  <c r="X260" i="117"/>
  <c r="W271" i="117"/>
  <c r="AO18" i="117"/>
  <c r="W18" i="117"/>
  <c r="AO23" i="117"/>
  <c r="W23" i="117"/>
  <c r="AO28" i="117"/>
  <c r="W28" i="117"/>
  <c r="W43" i="117"/>
  <c r="AO47" i="117"/>
  <c r="W47" i="117"/>
  <c r="W57" i="117"/>
  <c r="AP69" i="117"/>
  <c r="X69" i="117"/>
  <c r="AO69" i="117"/>
  <c r="W69" i="117"/>
  <c r="AS72" i="117"/>
  <c r="AT72" i="117" s="1"/>
  <c r="AU72" i="117" s="1"/>
  <c r="AV72" i="117" s="1"/>
  <c r="AP175" i="117"/>
  <c r="AP187" i="117"/>
  <c r="AT73" i="117"/>
  <c r="AU73" i="117" s="1"/>
  <c r="AV73" i="117" s="1"/>
  <c r="AS87" i="117"/>
  <c r="AT87" i="117" s="1"/>
  <c r="AU87" i="117" s="1"/>
  <c r="AV87" i="117" s="1"/>
  <c r="AP88" i="117"/>
  <c r="AT88" i="117"/>
  <c r="AU88" i="117" s="1"/>
  <c r="AV88" i="117" s="1"/>
  <c r="AS101" i="117"/>
  <c r="AT101" i="117" s="1"/>
  <c r="AU101" i="117" s="1"/>
  <c r="AV101" i="117" s="1"/>
  <c r="AT104" i="117"/>
  <c r="AU104" i="117" s="1"/>
  <c r="AV104" i="117" s="1"/>
  <c r="AS110" i="117"/>
  <c r="AT110" i="117" s="1"/>
  <c r="AU110" i="117" s="1"/>
  <c r="AV110" i="117" s="1"/>
  <c r="AP111" i="117"/>
  <c r="AT111" i="117"/>
  <c r="AU111" i="117" s="1"/>
  <c r="AV111" i="117" s="1"/>
  <c r="AS120" i="117"/>
  <c r="AT120" i="117" s="1"/>
  <c r="AU120" i="117" s="1"/>
  <c r="AV120" i="117" s="1"/>
  <c r="AP123" i="117"/>
  <c r="AT123" i="117"/>
  <c r="AU123" i="117" s="1"/>
  <c r="AV123" i="117" s="1"/>
  <c r="AS129" i="117"/>
  <c r="AT129" i="117" s="1"/>
  <c r="AU129" i="117" s="1"/>
  <c r="AV129" i="117" s="1"/>
  <c r="AP132" i="117"/>
  <c r="AT132" i="117"/>
  <c r="AU132" i="117" s="1"/>
  <c r="AV132" i="117" s="1"/>
  <c r="AS137" i="117"/>
  <c r="AT137" i="117" s="1"/>
  <c r="AU137" i="117" s="1"/>
  <c r="AV137" i="117" s="1"/>
  <c r="X138" i="117"/>
  <c r="AT138" i="117"/>
  <c r="AU138" i="117" s="1"/>
  <c r="AV138" i="117" s="1"/>
  <c r="AS141" i="117"/>
  <c r="AT141" i="117" s="1"/>
  <c r="AU141" i="117" s="1"/>
  <c r="AV141" i="117" s="1"/>
  <c r="X148" i="117"/>
  <c r="AT148" i="117"/>
  <c r="AU148" i="117" s="1"/>
  <c r="AV148" i="117" s="1"/>
  <c r="AS156" i="117"/>
  <c r="AT156" i="117" s="1"/>
  <c r="AU156" i="117" s="1"/>
  <c r="AV156" i="117" s="1"/>
  <c r="J163" i="117"/>
  <c r="AO163" i="117" s="1"/>
  <c r="X163" i="117"/>
  <c r="AT163" i="117"/>
  <c r="AU163" i="117" s="1"/>
  <c r="AV163" i="117" s="1"/>
  <c r="AS174" i="117"/>
  <c r="AT174" i="117" s="1"/>
  <c r="AU174" i="117" s="1"/>
  <c r="AV174" i="117" s="1"/>
  <c r="X175" i="117"/>
  <c r="AT175" i="117"/>
  <c r="AU175" i="117" s="1"/>
  <c r="AV175" i="117" s="1"/>
  <c r="AS189" i="117"/>
  <c r="AT189" i="117" s="1"/>
  <c r="AU189" i="117" s="1"/>
  <c r="AV189" i="117" s="1"/>
  <c r="J198" i="117"/>
  <c r="AO198" i="117" s="1"/>
  <c r="X198" i="117"/>
  <c r="AT198" i="117"/>
  <c r="AU198" i="117" s="1"/>
  <c r="AV198" i="117" s="1"/>
  <c r="AS215" i="117"/>
  <c r="AT215" i="117" s="1"/>
  <c r="AU215" i="117" s="1"/>
  <c r="AV215" i="117" s="1"/>
  <c r="J224" i="117"/>
  <c r="AO224" i="117" s="1"/>
  <c r="X224" i="117"/>
  <c r="AT224" i="117"/>
  <c r="AU224" i="117" s="1"/>
  <c r="AV224" i="117" s="1"/>
  <c r="AS237" i="117"/>
  <c r="AT237" i="117" s="1"/>
  <c r="AU237" i="117" s="1"/>
  <c r="AV237" i="117" s="1"/>
  <c r="J240" i="117"/>
  <c r="AO240" i="117" s="1"/>
  <c r="X240" i="117"/>
  <c r="AT240" i="117"/>
  <c r="AU240" i="117" s="1"/>
  <c r="AV240" i="117" s="1"/>
  <c r="W246" i="117"/>
  <c r="AS246" i="117"/>
  <c r="AT246" i="117" s="1"/>
  <c r="AU246" i="117" s="1"/>
  <c r="AV246" i="117" s="1"/>
  <c r="J247" i="117"/>
  <c r="AP247" i="117" s="1"/>
  <c r="X247" i="117"/>
  <c r="W258" i="117"/>
  <c r="AO258" i="117"/>
  <c r="AS258" i="117"/>
  <c r="AT258" i="117" s="1"/>
  <c r="AU258" i="117" s="1"/>
  <c r="AV258" i="117" s="1"/>
  <c r="J263" i="117"/>
  <c r="AO263" i="117" s="1"/>
  <c r="X263" i="117"/>
  <c r="W273" i="117"/>
  <c r="AS273" i="117"/>
  <c r="AT273" i="117" s="1"/>
  <c r="AU273" i="117" s="1"/>
  <c r="AV273" i="117" s="1"/>
  <c r="X276" i="117"/>
  <c r="AP276" i="117"/>
  <c r="W284" i="117"/>
  <c r="AS284" i="117"/>
  <c r="AT284" i="117" s="1"/>
  <c r="AU284" i="117" s="1"/>
  <c r="AV284" i="117" s="1"/>
  <c r="W78" i="117"/>
  <c r="AS78" i="117"/>
  <c r="AT78" i="117" s="1"/>
  <c r="AU78" i="117" s="1"/>
  <c r="AV78" i="117" s="1"/>
  <c r="W100" i="117"/>
  <c r="AS100" i="117"/>
  <c r="AT100" i="117" s="1"/>
  <c r="AU100" i="117" s="1"/>
  <c r="AV100" i="117" s="1"/>
  <c r="W108" i="117"/>
  <c r="AS108" i="117"/>
  <c r="AT108" i="117" s="1"/>
  <c r="AU108" i="117" s="1"/>
  <c r="AV108" i="117" s="1"/>
  <c r="W115" i="117"/>
  <c r="AO115" i="117"/>
  <c r="AS115" i="117"/>
  <c r="AT115" i="117" s="1"/>
  <c r="AU115" i="117" s="1"/>
  <c r="AV115" i="117" s="1"/>
  <c r="W126" i="117"/>
  <c r="AS126" i="117"/>
  <c r="AT126" i="117" s="1"/>
  <c r="AU126" i="117" s="1"/>
  <c r="AV126" i="117" s="1"/>
  <c r="W135" i="117"/>
  <c r="AS135" i="117"/>
  <c r="AT135" i="117" s="1"/>
  <c r="AU135" i="117" s="1"/>
  <c r="AV135" i="117" s="1"/>
  <c r="W140" i="117"/>
  <c r="AS140" i="117"/>
  <c r="AT140" i="117" s="1"/>
  <c r="AU140" i="117" s="1"/>
  <c r="AV140" i="117" s="1"/>
  <c r="W155" i="117"/>
  <c r="AS155" i="117"/>
  <c r="AT155" i="117" s="1"/>
  <c r="AU155" i="117" s="1"/>
  <c r="AV155" i="117" s="1"/>
  <c r="W173" i="117"/>
  <c r="AS173" i="117"/>
  <c r="AT173" i="117" s="1"/>
  <c r="AU173" i="117" s="1"/>
  <c r="AV173" i="117" s="1"/>
  <c r="W187" i="117"/>
  <c r="AO187" i="117"/>
  <c r="AS187" i="117"/>
  <c r="AT187" i="117" s="1"/>
  <c r="AU187" i="117" s="1"/>
  <c r="AV187" i="117" s="1"/>
  <c r="W208" i="117"/>
  <c r="AS208" i="117"/>
  <c r="AT208" i="117" s="1"/>
  <c r="AU208" i="117" s="1"/>
  <c r="AV208" i="117" s="1"/>
  <c r="W230" i="117"/>
  <c r="AS230" i="117"/>
  <c r="AT230" i="117" s="1"/>
  <c r="AU230" i="117" s="1"/>
  <c r="AV230" i="117" s="1"/>
  <c r="W244" i="117"/>
  <c r="AW244" i="117"/>
  <c r="AX244" i="117" s="1"/>
  <c r="W253" i="117"/>
  <c r="AO253" i="117"/>
  <c r="AW253" i="117"/>
  <c r="AX253" i="117" s="1"/>
  <c r="X258" i="117"/>
  <c r="W269" i="117"/>
  <c r="AO269" i="117"/>
  <c r="J273" i="117"/>
  <c r="AP273" i="117" s="1"/>
  <c r="X273" i="117"/>
  <c r="W280" i="117"/>
  <c r="J284" i="117"/>
  <c r="AO284" i="117" s="1"/>
  <c r="X284" i="117"/>
  <c r="AS68" i="117"/>
  <c r="AT68" i="117" s="1"/>
  <c r="AU68" i="117" s="1"/>
  <c r="AV68" i="117" s="1"/>
  <c r="W75" i="117"/>
  <c r="AS75" i="117"/>
  <c r="AT75" i="117" s="1"/>
  <c r="AU75" i="117" s="1"/>
  <c r="AV75" i="117" s="1"/>
  <c r="J78" i="117"/>
  <c r="AP78" i="117" s="1"/>
  <c r="X78" i="117"/>
  <c r="W96" i="117"/>
  <c r="AO96" i="117"/>
  <c r="AS96" i="117"/>
  <c r="AT96" i="117" s="1"/>
  <c r="AU96" i="117" s="1"/>
  <c r="AV96" i="117" s="1"/>
  <c r="J100" i="117"/>
  <c r="AO100" i="117" s="1"/>
  <c r="X100" i="117"/>
  <c r="W105" i="117"/>
  <c r="AS105" i="117"/>
  <c r="AT105" i="117" s="1"/>
  <c r="AU105" i="117" s="1"/>
  <c r="AV105" i="117" s="1"/>
  <c r="J108" i="117"/>
  <c r="AP108" i="117" s="1"/>
  <c r="X108" i="117"/>
  <c r="W114" i="117"/>
  <c r="AO114" i="117"/>
  <c r="AS114" i="117"/>
  <c r="AT114" i="117" s="1"/>
  <c r="AU114" i="117" s="1"/>
  <c r="AV114" i="117" s="1"/>
  <c r="J115" i="117"/>
  <c r="AP115" i="117" s="1"/>
  <c r="X115" i="117"/>
  <c r="W125" i="117"/>
  <c r="AO125" i="117"/>
  <c r="AS125" i="117"/>
  <c r="AT125" i="117" s="1"/>
  <c r="AU125" i="117" s="1"/>
  <c r="AV125" i="117" s="1"/>
  <c r="J126" i="117"/>
  <c r="AO126" i="117" s="1"/>
  <c r="X126" i="117"/>
  <c r="W134" i="117"/>
  <c r="AO134" i="117"/>
  <c r="AS134" i="117"/>
  <c r="AT134" i="117" s="1"/>
  <c r="AU134" i="117" s="1"/>
  <c r="AV134" i="117" s="1"/>
  <c r="J135" i="117"/>
  <c r="AP135" i="117" s="1"/>
  <c r="X135" i="117"/>
  <c r="W139" i="117"/>
  <c r="AS139" i="117"/>
  <c r="AT139" i="117" s="1"/>
  <c r="AU139" i="117" s="1"/>
  <c r="AV139" i="117" s="1"/>
  <c r="J140" i="117"/>
  <c r="AO140" i="117" s="1"/>
  <c r="X140" i="117"/>
  <c r="W153" i="117"/>
  <c r="AS153" i="117"/>
  <c r="AT153" i="117" s="1"/>
  <c r="AU153" i="117" s="1"/>
  <c r="AV153" i="117" s="1"/>
  <c r="J155" i="117"/>
  <c r="AO155" i="117" s="1"/>
  <c r="X155" i="117"/>
  <c r="W164" i="117"/>
  <c r="AS164" i="117"/>
  <c r="AT164" i="117" s="1"/>
  <c r="AU164" i="117" s="1"/>
  <c r="AV164" i="117" s="1"/>
  <c r="J173" i="117"/>
  <c r="AP173" i="117" s="1"/>
  <c r="X173" i="117"/>
  <c r="W176" i="117"/>
  <c r="AS176" i="117"/>
  <c r="AT176" i="117" s="1"/>
  <c r="AU176" i="117" s="1"/>
  <c r="AV176" i="117" s="1"/>
  <c r="X187" i="117"/>
  <c r="W203" i="117"/>
  <c r="AS203" i="117"/>
  <c r="AT203" i="117" s="1"/>
  <c r="AU203" i="117" s="1"/>
  <c r="AV203" i="117" s="1"/>
  <c r="J208" i="117"/>
  <c r="AP208" i="117" s="1"/>
  <c r="X208" i="117"/>
  <c r="W227" i="117"/>
  <c r="AS227" i="117"/>
  <c r="AT227" i="117" s="1"/>
  <c r="AU227" i="117" s="1"/>
  <c r="AV227" i="117" s="1"/>
  <c r="J230" i="117"/>
  <c r="AO230" i="117" s="1"/>
  <c r="X230" i="117"/>
  <c r="W242" i="117"/>
  <c r="AS242" i="117"/>
  <c r="AT242" i="117" s="1"/>
  <c r="AU242" i="117" s="1"/>
  <c r="AV242" i="117" s="1"/>
  <c r="J244" i="117"/>
  <c r="AO244" i="117" s="1"/>
  <c r="X244" i="117"/>
  <c r="AS252" i="117"/>
  <c r="AT252" i="117" s="1"/>
  <c r="AU252" i="117" s="1"/>
  <c r="AV252" i="117" s="1"/>
  <c r="X253" i="117"/>
  <c r="AS266" i="117"/>
  <c r="AT266" i="117" s="1"/>
  <c r="AU266" i="117" s="1"/>
  <c r="AV266" i="117" s="1"/>
  <c r="X269" i="117"/>
  <c r="AW277" i="117"/>
  <c r="AX277" i="117" s="1"/>
  <c r="X96" i="117"/>
  <c r="X114" i="117"/>
  <c r="X125" i="117"/>
  <c r="X134" i="117"/>
  <c r="W240" i="117"/>
  <c r="W247" i="117"/>
  <c r="AS247" i="117"/>
  <c r="AT247" i="117" s="1"/>
  <c r="AU247" i="117" s="1"/>
  <c r="AV247" i="117" s="1"/>
  <c r="W263" i="117"/>
  <c r="AS263" i="117"/>
  <c r="AT263" i="117" s="1"/>
  <c r="AU263" i="117" s="1"/>
  <c r="AV263" i="117" s="1"/>
  <c r="W276" i="117"/>
  <c r="AS276" i="117"/>
  <c r="AT276" i="117" s="1"/>
  <c r="AU276" i="117" s="1"/>
  <c r="AV276" i="117" s="1"/>
  <c r="AP136" i="116"/>
  <c r="AU112" i="116"/>
  <c r="AW33" i="116"/>
  <c r="AX33" i="116" s="1"/>
  <c r="AW110" i="116"/>
  <c r="AX110" i="116" s="1"/>
  <c r="AU32" i="116"/>
  <c r="AP121" i="116"/>
  <c r="AU38" i="116"/>
  <c r="AP87" i="116"/>
  <c r="AO44" i="116"/>
  <c r="AS44" i="116"/>
  <c r="T159" i="116"/>
  <c r="T146" i="116"/>
  <c r="X18" i="116"/>
  <c r="M155" i="116"/>
  <c r="U155" i="116"/>
  <c r="Z44" i="116"/>
  <c r="AQ155" i="116"/>
  <c r="BF155" i="116"/>
  <c r="W49" i="116"/>
  <c r="AS49" i="116"/>
  <c r="AT49" i="116" s="1"/>
  <c r="AU49" i="116" s="1"/>
  <c r="AV49" i="116" s="1"/>
  <c r="J60" i="116"/>
  <c r="AP60" i="116" s="1"/>
  <c r="X60" i="116"/>
  <c r="Z101" i="116"/>
  <c r="W84" i="116"/>
  <c r="AS84" i="116"/>
  <c r="AT84" i="116" s="1"/>
  <c r="AU84" i="116" s="1"/>
  <c r="AV84" i="116" s="1"/>
  <c r="J32" i="116"/>
  <c r="AP32" i="116" s="1"/>
  <c r="T153" i="116"/>
  <c r="X32" i="116"/>
  <c r="W70" i="116"/>
  <c r="AS70" i="116"/>
  <c r="AT70" i="116" s="1"/>
  <c r="AU70" i="116" s="1"/>
  <c r="AV70" i="116" s="1"/>
  <c r="J71" i="116"/>
  <c r="AO71" i="116" s="1"/>
  <c r="X71" i="116"/>
  <c r="W89" i="116"/>
  <c r="AS89" i="116"/>
  <c r="AT89" i="116" s="1"/>
  <c r="AU89" i="116" s="1"/>
  <c r="AV89" i="116" s="1"/>
  <c r="J63" i="116"/>
  <c r="AO63" i="116" s="1"/>
  <c r="X63" i="116"/>
  <c r="W57" i="116"/>
  <c r="AS57" i="116"/>
  <c r="J112" i="116"/>
  <c r="AP112" i="116" s="1"/>
  <c r="X112" i="116"/>
  <c r="W124" i="116"/>
  <c r="AS124" i="116"/>
  <c r="AT124" i="116" s="1"/>
  <c r="AU124" i="116" s="1"/>
  <c r="AV124" i="116" s="1"/>
  <c r="J29" i="116"/>
  <c r="AP29" i="116" s="1"/>
  <c r="X29" i="116"/>
  <c r="AT29" i="116"/>
  <c r="AU29" i="116" s="1"/>
  <c r="AV29" i="116" s="1"/>
  <c r="W85" i="116"/>
  <c r="AS85" i="116"/>
  <c r="AT85" i="116" s="1"/>
  <c r="AU85" i="116" s="1"/>
  <c r="AV85" i="116" s="1"/>
  <c r="J23" i="116"/>
  <c r="X23" i="116"/>
  <c r="AT23" i="116"/>
  <c r="AU23" i="116" s="1"/>
  <c r="AV23" i="116" s="1"/>
  <c r="W20" i="116"/>
  <c r="AS20" i="116"/>
  <c r="AT20" i="116" s="1"/>
  <c r="AU20" i="116" s="1"/>
  <c r="AV20" i="116" s="1"/>
  <c r="J38" i="116"/>
  <c r="AP38" i="116" s="1"/>
  <c r="X38" i="116"/>
  <c r="W105" i="116"/>
  <c r="AW105" i="116"/>
  <c r="AX105" i="116" s="1"/>
  <c r="Z136" i="116"/>
  <c r="AW69" i="116"/>
  <c r="AX69" i="116" s="1"/>
  <c r="Z87" i="116"/>
  <c r="W110" i="116"/>
  <c r="W117" i="116"/>
  <c r="W65" i="116"/>
  <c r="AW65" i="116"/>
  <c r="AX65" i="116" s="1"/>
  <c r="AW77" i="116"/>
  <c r="AX77" i="116" s="1"/>
  <c r="AP140" i="116"/>
  <c r="AP131" i="116"/>
  <c r="AP106" i="116"/>
  <c r="M159" i="116"/>
  <c r="M146" i="116"/>
  <c r="AW96" i="116"/>
  <c r="AX96" i="116" s="1"/>
  <c r="Z60" i="116"/>
  <c r="W102" i="116"/>
  <c r="AO102" i="116"/>
  <c r="J84" i="116"/>
  <c r="AP84" i="116" s="1"/>
  <c r="X84" i="116"/>
  <c r="Z32" i="116"/>
  <c r="W67" i="116"/>
  <c r="AW67" i="116"/>
  <c r="J70" i="116"/>
  <c r="AO70" i="116" s="1"/>
  <c r="X70" i="116"/>
  <c r="W33" i="116"/>
  <c r="J89" i="116"/>
  <c r="AP89" i="116" s="1"/>
  <c r="X89" i="116"/>
  <c r="W42" i="116"/>
  <c r="AO42" i="116"/>
  <c r="J57" i="116"/>
  <c r="AO57" i="116" s="1"/>
  <c r="X57" i="116"/>
  <c r="Z112" i="116"/>
  <c r="W119" i="116"/>
  <c r="AW119" i="116"/>
  <c r="AX119" i="116" s="1"/>
  <c r="X124" i="116"/>
  <c r="W58" i="116"/>
  <c r="AW58" i="116"/>
  <c r="AX58" i="116" s="1"/>
  <c r="X85" i="116"/>
  <c r="W121" i="116"/>
  <c r="AO121" i="116"/>
  <c r="AW121" i="116"/>
  <c r="AX121" i="116" s="1"/>
  <c r="Z38" i="116"/>
  <c r="W86" i="116"/>
  <c r="AO86" i="116"/>
  <c r="AS86" i="116"/>
  <c r="AT86" i="116" s="1"/>
  <c r="AU86" i="116" s="1"/>
  <c r="AV86" i="116" s="1"/>
  <c r="J105" i="116"/>
  <c r="AP105" i="116" s="1"/>
  <c r="X105" i="116"/>
  <c r="W61" i="116"/>
  <c r="AS61" i="116"/>
  <c r="AT61" i="116" s="1"/>
  <c r="AU61" i="116" s="1"/>
  <c r="AV61" i="116" s="1"/>
  <c r="J69" i="116"/>
  <c r="AO69" i="116" s="1"/>
  <c r="X69" i="116"/>
  <c r="W100" i="116"/>
  <c r="AO100" i="116"/>
  <c r="AS100" i="116"/>
  <c r="AT100" i="116" s="1"/>
  <c r="AU100" i="116" s="1"/>
  <c r="AV100" i="116" s="1"/>
  <c r="AW137" i="116"/>
  <c r="AX137" i="116" s="1"/>
  <c r="AW95" i="116"/>
  <c r="AX95" i="116" s="1"/>
  <c r="X110" i="116"/>
  <c r="AO47" i="116"/>
  <c r="AW9" i="116"/>
  <c r="AX9" i="116" s="1"/>
  <c r="AO77" i="116"/>
  <c r="AP81" i="116"/>
  <c r="X81" i="116"/>
  <c r="AO81" i="116"/>
  <c r="W81" i="116"/>
  <c r="AW139" i="116"/>
  <c r="AX139" i="116" s="1"/>
  <c r="W101" i="116"/>
  <c r="AO101" i="116"/>
  <c r="X102" i="116"/>
  <c r="J67" i="116"/>
  <c r="AO67" i="116" s="1"/>
  <c r="X67" i="116"/>
  <c r="AO75" i="116"/>
  <c r="AW75" i="116"/>
  <c r="AX75" i="116" s="1"/>
  <c r="J33" i="116"/>
  <c r="AP33" i="116" s="1"/>
  <c r="X33" i="116"/>
  <c r="AW7" i="116"/>
  <c r="AX7" i="116" s="1"/>
  <c r="X42" i="116"/>
  <c r="Z57" i="116"/>
  <c r="W115" i="116"/>
  <c r="AS115" i="116"/>
  <c r="AT115" i="116" s="1"/>
  <c r="AU115" i="116" s="1"/>
  <c r="AV115" i="116" s="1"/>
  <c r="J119" i="116"/>
  <c r="AP119" i="116" s="1"/>
  <c r="X119" i="116"/>
  <c r="W128" i="116"/>
  <c r="AS128" i="116"/>
  <c r="AT128" i="116" s="1"/>
  <c r="AU128" i="116" s="1"/>
  <c r="AV128" i="116" s="1"/>
  <c r="J58" i="116"/>
  <c r="AO58" i="116" s="1"/>
  <c r="X58" i="116"/>
  <c r="W91" i="116"/>
  <c r="AS91" i="116"/>
  <c r="AT91" i="116" s="1"/>
  <c r="AU91" i="116" s="1"/>
  <c r="AV91" i="116" s="1"/>
  <c r="X121" i="116"/>
  <c r="W62" i="116"/>
  <c r="AO62" i="116"/>
  <c r="AW62" i="116"/>
  <c r="AX62" i="116" s="1"/>
  <c r="X86" i="116"/>
  <c r="W136" i="116"/>
  <c r="AO136" i="116"/>
  <c r="AW136" i="116"/>
  <c r="AX136" i="116" s="1"/>
  <c r="W87" i="116"/>
  <c r="AO87" i="116"/>
  <c r="AW87" i="116"/>
  <c r="AX87" i="116" s="1"/>
  <c r="X100" i="116"/>
  <c r="AP137" i="116"/>
  <c r="X137" i="116"/>
  <c r="X117" i="116"/>
  <c r="AS117" i="116"/>
  <c r="AT117" i="116" s="1"/>
  <c r="AU117" i="116" s="1"/>
  <c r="AV117" i="116" s="1"/>
  <c r="M149" i="116"/>
  <c r="J123" i="116"/>
  <c r="AO123" i="116" s="1"/>
  <c r="U149" i="116"/>
  <c r="X123" i="116"/>
  <c r="W123" i="116"/>
  <c r="AS107" i="116"/>
  <c r="AT107" i="116" s="1"/>
  <c r="AU107" i="116" s="1"/>
  <c r="AV107" i="116" s="1"/>
  <c r="U159" i="116"/>
  <c r="U146" i="116"/>
  <c r="Z18" i="116"/>
  <c r="AQ159" i="116"/>
  <c r="AQ146" i="116"/>
  <c r="BF159" i="116"/>
  <c r="BF146" i="116"/>
  <c r="R159" i="116"/>
  <c r="R146" i="116"/>
  <c r="V159" i="116"/>
  <c r="V146" i="116"/>
  <c r="AA159" i="116"/>
  <c r="AA146" i="116"/>
  <c r="AR159" i="116"/>
  <c r="AR146" i="116"/>
  <c r="W44" i="116"/>
  <c r="S159" i="116"/>
  <c r="S146" i="116"/>
  <c r="W18" i="116"/>
  <c r="AO18" i="116"/>
  <c r="AS18" i="116"/>
  <c r="T155" i="116"/>
  <c r="AP44" i="116"/>
  <c r="W60" i="116"/>
  <c r="AS60" i="116"/>
  <c r="AP101" i="116"/>
  <c r="AT101" i="116"/>
  <c r="W32" i="116"/>
  <c r="Z67" i="116"/>
  <c r="W71" i="116"/>
  <c r="AS71" i="116"/>
  <c r="AT71" i="116" s="1"/>
  <c r="AU71" i="116" s="1"/>
  <c r="AV71" i="116" s="1"/>
  <c r="W63" i="116"/>
  <c r="AS63" i="116"/>
  <c r="AT63" i="116" s="1"/>
  <c r="AU63" i="116" s="1"/>
  <c r="AV63" i="116" s="1"/>
  <c r="W112" i="116"/>
  <c r="W29" i="116"/>
  <c r="W23" i="116"/>
  <c r="X62" i="116"/>
  <c r="W127" i="116"/>
  <c r="AS127" i="116"/>
  <c r="AT127" i="116" s="1"/>
  <c r="AU127" i="116" s="1"/>
  <c r="AV127" i="116" s="1"/>
  <c r="X136" i="116"/>
  <c r="W73" i="116"/>
  <c r="AS73" i="116"/>
  <c r="AT73" i="116" s="1"/>
  <c r="AU73" i="116" s="1"/>
  <c r="AV73" i="116" s="1"/>
  <c r="X87" i="116"/>
  <c r="AO137" i="116"/>
  <c r="J117" i="116"/>
  <c r="AP117" i="116" s="1"/>
  <c r="AS8" i="116"/>
  <c r="AT8" i="116" s="1"/>
  <c r="AU8" i="116" s="1"/>
  <c r="AV8" i="116" s="1"/>
  <c r="Z81" i="116"/>
  <c r="AW10" i="116"/>
  <c r="AX10" i="116" s="1"/>
  <c r="AW88" i="116"/>
  <c r="AX88" i="116" s="1"/>
  <c r="AP41" i="116"/>
  <c r="AW48" i="116"/>
  <c r="AX48" i="116" s="1"/>
  <c r="AW30" i="116"/>
  <c r="AX30" i="116" s="1"/>
  <c r="AW82" i="116"/>
  <c r="AX82" i="116" s="1"/>
  <c r="AW129" i="116"/>
  <c r="AX129" i="116" s="1"/>
  <c r="AW90" i="116"/>
  <c r="AX90" i="116" s="1"/>
  <c r="AP92" i="116"/>
  <c r="AW108" i="116"/>
  <c r="AX108" i="116" s="1"/>
  <c r="AT132" i="116"/>
  <c r="AU132" i="116" s="1"/>
  <c r="AV132" i="116" s="1"/>
  <c r="AS104" i="116"/>
  <c r="AT104" i="116" s="1"/>
  <c r="AU104" i="116" s="1"/>
  <c r="AV104" i="116" s="1"/>
  <c r="AT34" i="116"/>
  <c r="AU34" i="116" s="1"/>
  <c r="AV34" i="116" s="1"/>
  <c r="AS21" i="116"/>
  <c r="AT21" i="116" s="1"/>
  <c r="AU21" i="116" s="1"/>
  <c r="AV21" i="116" s="1"/>
  <c r="AT40" i="116"/>
  <c r="AU40" i="116" s="1"/>
  <c r="AV40" i="116" s="1"/>
  <c r="AS98" i="116"/>
  <c r="AT98" i="116" s="1"/>
  <c r="AU98" i="116" s="1"/>
  <c r="AV98" i="116" s="1"/>
  <c r="AT13" i="116"/>
  <c r="AU13" i="116" s="1"/>
  <c r="AV13" i="116" s="1"/>
  <c r="AS16" i="116"/>
  <c r="AT16" i="116" s="1"/>
  <c r="AU16" i="116" s="1"/>
  <c r="AV16" i="116" s="1"/>
  <c r="AT22" i="116"/>
  <c r="AU22" i="116" s="1"/>
  <c r="AV22" i="116" s="1"/>
  <c r="W122" i="116"/>
  <c r="AS122" i="116"/>
  <c r="AT122" i="116" s="1"/>
  <c r="AU122" i="116" s="1"/>
  <c r="AV122" i="116" s="1"/>
  <c r="AT25" i="116"/>
  <c r="AU25" i="116" s="1"/>
  <c r="AV25" i="116" s="1"/>
  <c r="W78" i="116"/>
  <c r="AS78" i="116"/>
  <c r="AT78" i="116" s="1"/>
  <c r="AU78" i="116" s="1"/>
  <c r="AV78" i="116" s="1"/>
  <c r="AT83" i="116"/>
  <c r="AU83" i="116" s="1"/>
  <c r="AV83" i="116" s="1"/>
  <c r="W41" i="116"/>
  <c r="AO41" i="116"/>
  <c r="AS41" i="116"/>
  <c r="AT41" i="116" s="1"/>
  <c r="AU41" i="116" s="1"/>
  <c r="AV41" i="116" s="1"/>
  <c r="AT43" i="116"/>
  <c r="AU43" i="116" s="1"/>
  <c r="AV43" i="116" s="1"/>
  <c r="W118" i="116"/>
  <c r="AS118" i="116"/>
  <c r="AT118" i="116" s="1"/>
  <c r="AU118" i="116" s="1"/>
  <c r="AV118" i="116" s="1"/>
  <c r="AT125" i="116"/>
  <c r="AU125" i="116" s="1"/>
  <c r="AV125" i="116" s="1"/>
  <c r="W50" i="116"/>
  <c r="AS50" i="116"/>
  <c r="AT50" i="116" s="1"/>
  <c r="AU50" i="116" s="1"/>
  <c r="AV50" i="116" s="1"/>
  <c r="AT66" i="116"/>
  <c r="AU66" i="116" s="1"/>
  <c r="AV66" i="116" s="1"/>
  <c r="W80" i="116"/>
  <c r="AS80" i="116"/>
  <c r="AT80" i="116" s="1"/>
  <c r="AU80" i="116" s="1"/>
  <c r="AV80" i="116" s="1"/>
  <c r="AT113" i="116"/>
  <c r="AU113" i="116" s="1"/>
  <c r="AV113" i="116" s="1"/>
  <c r="W15" i="116"/>
  <c r="AS15" i="116"/>
  <c r="AT15" i="116" s="1"/>
  <c r="AU15" i="116" s="1"/>
  <c r="AV15" i="116" s="1"/>
  <c r="AT24" i="116"/>
  <c r="AU24" i="116" s="1"/>
  <c r="AV24" i="116" s="1"/>
  <c r="W46" i="116"/>
  <c r="AS46" i="116"/>
  <c r="AT46" i="116" s="1"/>
  <c r="AU46" i="116" s="1"/>
  <c r="AV46" i="116" s="1"/>
  <c r="AT54" i="116"/>
  <c r="AU54" i="116" s="1"/>
  <c r="AV54" i="116" s="1"/>
  <c r="W109" i="116"/>
  <c r="AS109" i="116"/>
  <c r="AT109" i="116" s="1"/>
  <c r="AU109" i="116" s="1"/>
  <c r="AV109" i="116" s="1"/>
  <c r="AT138" i="116"/>
  <c r="AU138" i="116" s="1"/>
  <c r="AV138" i="116" s="1"/>
  <c r="W12" i="116"/>
  <c r="AS12" i="116"/>
  <c r="AT12" i="116" s="1"/>
  <c r="AU12" i="116" s="1"/>
  <c r="AV12" i="116" s="1"/>
  <c r="AT19" i="116"/>
  <c r="AU19" i="116" s="1"/>
  <c r="AV19" i="116" s="1"/>
  <c r="W31" i="116"/>
  <c r="AS31" i="116"/>
  <c r="AT31" i="116" s="1"/>
  <c r="AU31" i="116" s="1"/>
  <c r="AV31" i="116" s="1"/>
  <c r="AT68" i="116"/>
  <c r="AU68" i="116" s="1"/>
  <c r="AV68" i="116" s="1"/>
  <c r="W106" i="116"/>
  <c r="AO106" i="116"/>
  <c r="AS106" i="116"/>
  <c r="AT106" i="116" s="1"/>
  <c r="AU106" i="116" s="1"/>
  <c r="AV106" i="116" s="1"/>
  <c r="AT120" i="116"/>
  <c r="AU120" i="116" s="1"/>
  <c r="AV120" i="116" s="1"/>
  <c r="W17" i="116"/>
  <c r="AS17" i="116"/>
  <c r="AT17" i="116" s="1"/>
  <c r="AU17" i="116" s="1"/>
  <c r="AV17" i="116" s="1"/>
  <c r="AT27" i="116"/>
  <c r="AU27" i="116" s="1"/>
  <c r="AV27" i="116" s="1"/>
  <c r="W72" i="116"/>
  <c r="AS72" i="116"/>
  <c r="AT72" i="116" s="1"/>
  <c r="AU72" i="116" s="1"/>
  <c r="AV72" i="116" s="1"/>
  <c r="AT76" i="116"/>
  <c r="AU76" i="116" s="1"/>
  <c r="AV76" i="116" s="1"/>
  <c r="W111" i="116"/>
  <c r="AS111" i="116"/>
  <c r="AT111" i="116" s="1"/>
  <c r="AU111" i="116" s="1"/>
  <c r="AV111" i="116" s="1"/>
  <c r="AT35" i="116"/>
  <c r="AU35" i="116" s="1"/>
  <c r="AV35" i="116" s="1"/>
  <c r="W93" i="116"/>
  <c r="AS93" i="116"/>
  <c r="AT93" i="116" s="1"/>
  <c r="AU93" i="116" s="1"/>
  <c r="AV93" i="116" s="1"/>
  <c r="AT103" i="116"/>
  <c r="AU103" i="116" s="1"/>
  <c r="AV103" i="116" s="1"/>
  <c r="J141" i="116"/>
  <c r="X141" i="116"/>
  <c r="AS123" i="116"/>
  <c r="J8" i="116"/>
  <c r="AP8" i="116" s="1"/>
  <c r="X8" i="116"/>
  <c r="AS81" i="116"/>
  <c r="AT81" i="116" s="1"/>
  <c r="AU81" i="116" s="1"/>
  <c r="AV81" i="116" s="1"/>
  <c r="J107" i="116"/>
  <c r="AO107" i="116" s="1"/>
  <c r="X107" i="116"/>
  <c r="W37" i="116"/>
  <c r="AS37" i="116"/>
  <c r="AT37" i="116" s="1"/>
  <c r="AU37" i="116" s="1"/>
  <c r="AV37" i="116" s="1"/>
  <c r="J104" i="116"/>
  <c r="AO104" i="116" s="1"/>
  <c r="X104" i="116"/>
  <c r="W114" i="116"/>
  <c r="AS114" i="116"/>
  <c r="AT114" i="116" s="1"/>
  <c r="AU114" i="116" s="1"/>
  <c r="AV114" i="116" s="1"/>
  <c r="J21" i="116"/>
  <c r="AO21" i="116" s="1"/>
  <c r="X21" i="116"/>
  <c r="W52" i="116"/>
  <c r="AS52" i="116"/>
  <c r="AT52" i="116" s="1"/>
  <c r="AU52" i="116" s="1"/>
  <c r="AV52" i="116" s="1"/>
  <c r="J98" i="116"/>
  <c r="AP98" i="116" s="1"/>
  <c r="X98" i="116"/>
  <c r="W140" i="116"/>
  <c r="AO140" i="116"/>
  <c r="AS140" i="116"/>
  <c r="AT140" i="116" s="1"/>
  <c r="AU140" i="116" s="1"/>
  <c r="AV140" i="116" s="1"/>
  <c r="J16" i="116"/>
  <c r="AP16" i="116" s="1"/>
  <c r="X16" i="116"/>
  <c r="S152" i="116"/>
  <c r="W144" i="116"/>
  <c r="AS144" i="116"/>
  <c r="J122" i="116"/>
  <c r="AP122" i="116" s="1"/>
  <c r="X122" i="116"/>
  <c r="W134" i="116"/>
  <c r="AS134" i="116"/>
  <c r="AT134" i="116" s="1"/>
  <c r="AU134" i="116" s="1"/>
  <c r="AV134" i="116" s="1"/>
  <c r="J78" i="116"/>
  <c r="AP78" i="116" s="1"/>
  <c r="X78" i="116"/>
  <c r="W130" i="116"/>
  <c r="AS130" i="116"/>
  <c r="AT130" i="116" s="1"/>
  <c r="AU130" i="116" s="1"/>
  <c r="AV130" i="116" s="1"/>
  <c r="X41" i="116"/>
  <c r="W133" i="116"/>
  <c r="AS133" i="116"/>
  <c r="AT133" i="116" s="1"/>
  <c r="AU133" i="116" s="1"/>
  <c r="AV133" i="116" s="1"/>
  <c r="J118" i="116"/>
  <c r="AP118" i="116" s="1"/>
  <c r="X118" i="116"/>
  <c r="W131" i="116"/>
  <c r="AO131" i="116"/>
  <c r="AS131" i="116"/>
  <c r="AT131" i="116" s="1"/>
  <c r="AU131" i="116" s="1"/>
  <c r="AV131" i="116" s="1"/>
  <c r="J50" i="116"/>
  <c r="AP50" i="116" s="1"/>
  <c r="X50" i="116"/>
  <c r="W59" i="116"/>
  <c r="AS59" i="116"/>
  <c r="AT59" i="116" s="1"/>
  <c r="AU59" i="116" s="1"/>
  <c r="AV59" i="116" s="1"/>
  <c r="J80" i="116"/>
  <c r="AP80" i="116" s="1"/>
  <c r="X80" i="116"/>
  <c r="W14" i="116"/>
  <c r="AS14" i="116"/>
  <c r="AT14" i="116" s="1"/>
  <c r="AU14" i="116" s="1"/>
  <c r="AV14" i="116" s="1"/>
  <c r="J15" i="116"/>
  <c r="AO15" i="116" s="1"/>
  <c r="X15" i="116"/>
  <c r="W45" i="116"/>
  <c r="AS45" i="116"/>
  <c r="AT45" i="116" s="1"/>
  <c r="AU45" i="116" s="1"/>
  <c r="AV45" i="116" s="1"/>
  <c r="J46" i="116"/>
  <c r="AP46" i="116" s="1"/>
  <c r="X46" i="116"/>
  <c r="W99" i="116"/>
  <c r="AS99" i="116"/>
  <c r="AT99" i="116" s="1"/>
  <c r="AU99" i="116" s="1"/>
  <c r="AV99" i="116" s="1"/>
  <c r="J109" i="116"/>
  <c r="AP109" i="116" s="1"/>
  <c r="X109" i="116"/>
  <c r="W143" i="116"/>
  <c r="AS143" i="116"/>
  <c r="AT143" i="116" s="1"/>
  <c r="AU143" i="116" s="1"/>
  <c r="AV143" i="116" s="1"/>
  <c r="J12" i="116"/>
  <c r="AP12" i="116" s="1"/>
  <c r="X12" i="116"/>
  <c r="W28" i="116"/>
  <c r="AS28" i="116"/>
  <c r="AT28" i="116" s="1"/>
  <c r="AU28" i="116" s="1"/>
  <c r="AV28" i="116" s="1"/>
  <c r="J31" i="116"/>
  <c r="AP31" i="116" s="1"/>
  <c r="X31" i="116"/>
  <c r="W97" i="116"/>
  <c r="AS97" i="116"/>
  <c r="AT97" i="116" s="1"/>
  <c r="AU97" i="116" s="1"/>
  <c r="AV97" i="116" s="1"/>
  <c r="X106" i="116"/>
  <c r="W11" i="116"/>
  <c r="AS11" i="116"/>
  <c r="AT11" i="116" s="1"/>
  <c r="AU11" i="116" s="1"/>
  <c r="AV11" i="116" s="1"/>
  <c r="J17" i="116"/>
  <c r="AP17" i="116" s="1"/>
  <c r="X17" i="116"/>
  <c r="W53" i="116"/>
  <c r="AS53" i="116"/>
  <c r="AT53" i="116" s="1"/>
  <c r="AU53" i="116" s="1"/>
  <c r="AV53" i="116" s="1"/>
  <c r="J72" i="116"/>
  <c r="AP72" i="116" s="1"/>
  <c r="X72" i="116"/>
  <c r="W92" i="116"/>
  <c r="AO92" i="116"/>
  <c r="AS92" i="116"/>
  <c r="AT92" i="116" s="1"/>
  <c r="AU92" i="116" s="1"/>
  <c r="AV92" i="116" s="1"/>
  <c r="J111" i="116"/>
  <c r="AP111" i="116" s="1"/>
  <c r="X111" i="116"/>
  <c r="W64" i="116"/>
  <c r="AS64" i="116"/>
  <c r="AT64" i="116" s="1"/>
  <c r="AU64" i="116" s="1"/>
  <c r="AV64" i="116" s="1"/>
  <c r="J93" i="116"/>
  <c r="AP93" i="116" s="1"/>
  <c r="X93" i="116"/>
  <c r="W77" i="116"/>
  <c r="W139" i="116"/>
  <c r="J37" i="116"/>
  <c r="X37" i="116"/>
  <c r="W79" i="116"/>
  <c r="J114" i="116"/>
  <c r="AO114" i="116" s="1"/>
  <c r="X114" i="116"/>
  <c r="W10" i="116"/>
  <c r="J52" i="116"/>
  <c r="AP52" i="116" s="1"/>
  <c r="X52" i="116"/>
  <c r="W39" i="116"/>
  <c r="X140" i="116"/>
  <c r="W116" i="116"/>
  <c r="J144" i="116"/>
  <c r="AP144" i="116" s="1"/>
  <c r="T152" i="116"/>
  <c r="X144" i="116"/>
  <c r="W88" i="116"/>
  <c r="J134" i="116"/>
  <c r="AP134" i="116" s="1"/>
  <c r="X134" i="116"/>
  <c r="W126" i="116"/>
  <c r="J130" i="116"/>
  <c r="AP130" i="116" s="1"/>
  <c r="X130" i="116"/>
  <c r="W48" i="116"/>
  <c r="J133" i="116"/>
  <c r="AO133" i="116" s="1"/>
  <c r="X133" i="116"/>
  <c r="W94" i="116"/>
  <c r="X131" i="116"/>
  <c r="AO30" i="116"/>
  <c r="J59" i="116"/>
  <c r="AP59" i="116" s="1"/>
  <c r="X59" i="116"/>
  <c r="W135" i="116"/>
  <c r="J14" i="116"/>
  <c r="AP14" i="116" s="1"/>
  <c r="X14" i="116"/>
  <c r="W36" i="116"/>
  <c r="J45" i="116"/>
  <c r="AO45" i="116" s="1"/>
  <c r="X45" i="116"/>
  <c r="W82" i="116"/>
  <c r="J99" i="116"/>
  <c r="AO99" i="116" s="1"/>
  <c r="X99" i="116"/>
  <c r="W142" i="116"/>
  <c r="J143" i="116"/>
  <c r="AP143" i="116" s="1"/>
  <c r="X143" i="116"/>
  <c r="AO26" i="116"/>
  <c r="J28" i="116"/>
  <c r="AP28" i="116" s="1"/>
  <c r="X28" i="116"/>
  <c r="AO74" i="116"/>
  <c r="J97" i="116"/>
  <c r="AP97" i="116" s="1"/>
  <c r="X97" i="116"/>
  <c r="W129" i="116"/>
  <c r="J11" i="116"/>
  <c r="AO11" i="116" s="1"/>
  <c r="X11" i="116"/>
  <c r="AO51" i="116"/>
  <c r="J53" i="116"/>
  <c r="AP53" i="116" s="1"/>
  <c r="X53" i="116"/>
  <c r="W90" i="116"/>
  <c r="X92" i="116"/>
  <c r="AO55" i="116"/>
  <c r="J64" i="116"/>
  <c r="AP64" i="116" s="1"/>
  <c r="X64" i="116"/>
  <c r="W108" i="116"/>
  <c r="Z144" i="116"/>
  <c r="Z152" i="116" s="1"/>
  <c r="Z149" i="116"/>
  <c r="Z690" i="12"/>
  <c r="AA690" i="12"/>
  <c r="AB690" i="12"/>
  <c r="AC690" i="12"/>
  <c r="AD690" i="12"/>
  <c r="AE690" i="12"/>
  <c r="AF690" i="12"/>
  <c r="AG690" i="12"/>
  <c r="AH690" i="12"/>
  <c r="AI690" i="12"/>
  <c r="AJ690" i="12"/>
  <c r="AK690" i="12"/>
  <c r="AL690" i="12"/>
  <c r="AM690" i="12"/>
  <c r="AN690" i="12"/>
  <c r="AO690" i="12"/>
  <c r="AP690" i="12"/>
  <c r="AQ690" i="12"/>
  <c r="AR690" i="12"/>
  <c r="AS690" i="12"/>
  <c r="AT690" i="12"/>
  <c r="Z630" i="12"/>
  <c r="AA630" i="12"/>
  <c r="AB630" i="12"/>
  <c r="AC630" i="12"/>
  <c r="AD630" i="12"/>
  <c r="AE630" i="12"/>
  <c r="AF630" i="12"/>
  <c r="AG630" i="12"/>
  <c r="AH630" i="12"/>
  <c r="AI630" i="12"/>
  <c r="AJ630" i="12"/>
  <c r="AK630" i="12"/>
  <c r="AL630" i="12"/>
  <c r="AM630" i="12"/>
  <c r="AN630" i="12"/>
  <c r="AO630" i="12"/>
  <c r="AP630" i="12"/>
  <c r="AQ630" i="12"/>
  <c r="AR630" i="12"/>
  <c r="AS630" i="12"/>
  <c r="AT630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M23" i="12"/>
  <c r="AN23" i="12"/>
  <c r="AO23" i="12"/>
  <c r="AP23" i="12"/>
  <c r="AQ23" i="12"/>
  <c r="AR23" i="12"/>
  <c r="AS23" i="12"/>
  <c r="AT23" i="12"/>
  <c r="BF23" i="4"/>
  <c r="BF630" i="4"/>
  <c r="BF690" i="4"/>
  <c r="AQ690" i="4"/>
  <c r="AR690" i="4"/>
  <c r="AS690" i="4" s="1"/>
  <c r="AT690" i="4" s="1"/>
  <c r="AU690" i="4" s="1"/>
  <c r="AV690" i="4" s="1"/>
  <c r="AQ630" i="4"/>
  <c r="AR630" i="4"/>
  <c r="AS630" i="4" s="1"/>
  <c r="AT630" i="4" s="1"/>
  <c r="AU630" i="4" s="1"/>
  <c r="AV630" i="4" s="1"/>
  <c r="AQ23" i="4"/>
  <c r="AR23" i="4"/>
  <c r="AS23" i="4" s="1"/>
  <c r="AT23" i="4" s="1"/>
  <c r="AU23" i="4" s="1"/>
  <c r="AV23" i="4" s="1"/>
  <c r="AA690" i="4"/>
  <c r="AA630" i="4"/>
  <c r="AA23" i="4"/>
  <c r="S690" i="4"/>
  <c r="T690" i="4"/>
  <c r="U690" i="4"/>
  <c r="V690" i="4"/>
  <c r="S630" i="4"/>
  <c r="T630" i="4"/>
  <c r="U630" i="4"/>
  <c r="AP630" i="4" s="1"/>
  <c r="V630" i="4"/>
  <c r="S23" i="4"/>
  <c r="T23" i="4"/>
  <c r="U23" i="4"/>
  <c r="X23" i="4" s="1"/>
  <c r="V23" i="4"/>
  <c r="R690" i="4"/>
  <c r="R630" i="4"/>
  <c r="R23" i="4"/>
  <c r="M690" i="4"/>
  <c r="J690" i="4" s="1"/>
  <c r="M630" i="4"/>
  <c r="J630" i="4" s="1"/>
  <c r="M23" i="4"/>
  <c r="J23" i="4" s="1"/>
  <c r="AO10" i="116" l="1"/>
  <c r="AO139" i="116"/>
  <c r="AO135" i="116"/>
  <c r="AO83" i="116"/>
  <c r="AO87" i="117"/>
  <c r="AO62" i="117"/>
  <c r="AO167" i="117"/>
  <c r="AO141" i="117"/>
  <c r="AO59" i="117"/>
  <c r="AO199" i="117"/>
  <c r="AO169" i="117"/>
  <c r="AO53" i="117"/>
  <c r="AO225" i="117"/>
  <c r="AO22" i="117"/>
  <c r="AP153" i="118"/>
  <c r="AW212" i="118"/>
  <c r="AX212" i="118" s="1"/>
  <c r="AO11" i="118"/>
  <c r="AO129" i="116"/>
  <c r="AO49" i="116"/>
  <c r="AO150" i="117"/>
  <c r="AO206" i="117"/>
  <c r="AO92" i="117"/>
  <c r="AO22" i="118"/>
  <c r="AP202" i="118"/>
  <c r="AO92" i="118"/>
  <c r="AO280" i="117"/>
  <c r="AO235" i="117"/>
  <c r="AO174" i="117"/>
  <c r="AO61" i="117"/>
  <c r="AO7" i="117"/>
  <c r="AO39" i="116"/>
  <c r="AW79" i="116"/>
  <c r="AX79" i="116" s="1"/>
  <c r="AO13" i="116"/>
  <c r="W156" i="116"/>
  <c r="AO110" i="116"/>
  <c r="AO54" i="116"/>
  <c r="AO19" i="116"/>
  <c r="AO125" i="116"/>
  <c r="AO133" i="118"/>
  <c r="AO165" i="118"/>
  <c r="AO260" i="118"/>
  <c r="AO55" i="118"/>
  <c r="AP294" i="118"/>
  <c r="AW207" i="118"/>
  <c r="AX207" i="118" s="1"/>
  <c r="AO49" i="118"/>
  <c r="AO182" i="118"/>
  <c r="AO250" i="118"/>
  <c r="AO16" i="118"/>
  <c r="AO266" i="118"/>
  <c r="AP243" i="118"/>
  <c r="AW243" i="118"/>
  <c r="AX243" i="118" s="1"/>
  <c r="AW114" i="118"/>
  <c r="AX114" i="118" s="1"/>
  <c r="AP251" i="118"/>
  <c r="AO229" i="118"/>
  <c r="X326" i="118"/>
  <c r="W321" i="118"/>
  <c r="W326" i="118"/>
  <c r="AW46" i="118"/>
  <c r="AX46" i="118" s="1"/>
  <c r="AW150" i="118"/>
  <c r="AX150" i="118" s="1"/>
  <c r="AO157" i="118"/>
  <c r="AW117" i="118"/>
  <c r="AX117" i="118" s="1"/>
  <c r="AW134" i="118"/>
  <c r="AX134" i="118" s="1"/>
  <c r="AO242" i="118"/>
  <c r="AW242" i="118"/>
  <c r="AX242" i="118" s="1"/>
  <c r="AO162" i="118"/>
  <c r="X321" i="118"/>
  <c r="AW33" i="118"/>
  <c r="AX33" i="118" s="1"/>
  <c r="AP112" i="118"/>
  <c r="AO241" i="118"/>
  <c r="AO26" i="118"/>
  <c r="AO160" i="118"/>
  <c r="AW125" i="118"/>
  <c r="AX125" i="118" s="1"/>
  <c r="AW65" i="118"/>
  <c r="AX65" i="118" s="1"/>
  <c r="AW236" i="118"/>
  <c r="AX236" i="118" s="1"/>
  <c r="AP291" i="118"/>
  <c r="J326" i="118"/>
  <c r="AW294" i="118"/>
  <c r="AX294" i="118" s="1"/>
  <c r="AW28" i="118"/>
  <c r="AX28" i="118" s="1"/>
  <c r="AW79" i="118"/>
  <c r="AX79" i="118" s="1"/>
  <c r="AP17" i="118"/>
  <c r="AO231" i="118"/>
  <c r="AO82" i="118"/>
  <c r="AW288" i="118"/>
  <c r="AX288" i="118" s="1"/>
  <c r="AW206" i="118"/>
  <c r="AX206" i="118" s="1"/>
  <c r="AO13" i="118"/>
  <c r="AW196" i="118"/>
  <c r="AX196" i="118" s="1"/>
  <c r="AW123" i="118"/>
  <c r="AX123" i="118" s="1"/>
  <c r="AP47" i="118"/>
  <c r="X325" i="118"/>
  <c r="AP115" i="118"/>
  <c r="AO58" i="118"/>
  <c r="AO104" i="118"/>
  <c r="AO33" i="118"/>
  <c r="AO28" i="118"/>
  <c r="AW156" i="118"/>
  <c r="AX156" i="118" s="1"/>
  <c r="AP163" i="118"/>
  <c r="AO254" i="118"/>
  <c r="AW224" i="118"/>
  <c r="AX224" i="118" s="1"/>
  <c r="AW51" i="118"/>
  <c r="AX51" i="118" s="1"/>
  <c r="AW56" i="118"/>
  <c r="AX56" i="118" s="1"/>
  <c r="AW209" i="118"/>
  <c r="AX209" i="118" s="1"/>
  <c r="AW136" i="118"/>
  <c r="AX136" i="118" s="1"/>
  <c r="AW96" i="118"/>
  <c r="AX96" i="118" s="1"/>
  <c r="AO127" i="118"/>
  <c r="AO275" i="118"/>
  <c r="AW255" i="118"/>
  <c r="AX255" i="118" s="1"/>
  <c r="AW16" i="118"/>
  <c r="AX16" i="118" s="1"/>
  <c r="AW229" i="118"/>
  <c r="AX229" i="118" s="1"/>
  <c r="AW71" i="118"/>
  <c r="AX71" i="118" s="1"/>
  <c r="AW108" i="118"/>
  <c r="AX108" i="118" s="1"/>
  <c r="AP18" i="118"/>
  <c r="AP85" i="118"/>
  <c r="AP88" i="118"/>
  <c r="AO88" i="118"/>
  <c r="AW258" i="118"/>
  <c r="AX258" i="118" s="1"/>
  <c r="AW259" i="118"/>
  <c r="AX259" i="118" s="1"/>
  <c r="AP178" i="118"/>
  <c r="AO183" i="118"/>
  <c r="AW77" i="118"/>
  <c r="AX77" i="118" s="1"/>
  <c r="AO62" i="118"/>
  <c r="AW302" i="118"/>
  <c r="AX302" i="118" s="1"/>
  <c r="AW191" i="118"/>
  <c r="AX191" i="118" s="1"/>
  <c r="AW23" i="118"/>
  <c r="AX23" i="118" s="1"/>
  <c r="AW94" i="118"/>
  <c r="AX94" i="118" s="1"/>
  <c r="AW61" i="118"/>
  <c r="AX61" i="118" s="1"/>
  <c r="AW241" i="118"/>
  <c r="AX241" i="118" s="1"/>
  <c r="AP10" i="118"/>
  <c r="AO246" i="118"/>
  <c r="AO324" i="118" s="1"/>
  <c r="AO218" i="118"/>
  <c r="AW246" i="118"/>
  <c r="AX246" i="118" s="1"/>
  <c r="AO31" i="118"/>
  <c r="AO265" i="118"/>
  <c r="AP70" i="118"/>
  <c r="AP155" i="118"/>
  <c r="J329" i="118"/>
  <c r="AO21" i="118"/>
  <c r="AP50" i="118"/>
  <c r="AO50" i="118"/>
  <c r="AP12" i="118"/>
  <c r="AO12" i="118"/>
  <c r="AO203" i="118"/>
  <c r="AO138" i="118"/>
  <c r="AO167" i="118"/>
  <c r="AW167" i="118"/>
  <c r="AX167" i="118" s="1"/>
  <c r="AW174" i="118"/>
  <c r="AX174" i="118" s="1"/>
  <c r="AP296" i="118"/>
  <c r="AP227" i="118"/>
  <c r="AO197" i="118"/>
  <c r="AW85" i="118"/>
  <c r="AX85" i="118" s="1"/>
  <c r="AW52" i="118"/>
  <c r="AX52" i="118" s="1"/>
  <c r="AW197" i="118"/>
  <c r="AX197" i="118" s="1"/>
  <c r="AP216" i="118"/>
  <c r="AO280" i="118"/>
  <c r="AW161" i="118"/>
  <c r="AX161" i="118" s="1"/>
  <c r="AW314" i="118"/>
  <c r="AX314" i="118" s="1"/>
  <c r="AP214" i="118"/>
  <c r="AW292" i="118"/>
  <c r="AX292" i="118" s="1"/>
  <c r="AW261" i="118"/>
  <c r="AX261" i="118" s="1"/>
  <c r="AO303" i="118"/>
  <c r="AW58" i="118"/>
  <c r="AX58" i="118" s="1"/>
  <c r="AW31" i="118"/>
  <c r="AX31" i="118" s="1"/>
  <c r="AW303" i="118"/>
  <c r="AX303" i="118" s="1"/>
  <c r="AP64" i="118"/>
  <c r="AP168" i="118"/>
  <c r="AP144" i="118"/>
  <c r="AO144" i="118"/>
  <c r="AP95" i="118"/>
  <c r="AO95" i="118"/>
  <c r="AW274" i="118"/>
  <c r="AX274" i="118" s="1"/>
  <c r="AW176" i="118"/>
  <c r="AX176" i="118" s="1"/>
  <c r="AW228" i="118"/>
  <c r="AX228" i="118" s="1"/>
  <c r="AW26" i="118"/>
  <c r="AX26" i="118" s="1"/>
  <c r="AO54" i="118"/>
  <c r="AO200" i="118"/>
  <c r="AO156" i="118"/>
  <c r="AO72" i="118"/>
  <c r="AP40" i="118"/>
  <c r="AO40" i="118"/>
  <c r="AO173" i="118"/>
  <c r="AW182" i="118"/>
  <c r="AX182" i="118" s="1"/>
  <c r="AW15" i="118"/>
  <c r="AX15" i="118" s="1"/>
  <c r="AW293" i="118"/>
  <c r="AX293" i="118" s="1"/>
  <c r="AW157" i="118"/>
  <c r="AX157" i="118" s="1"/>
  <c r="AO188" i="118"/>
  <c r="AW200" i="118"/>
  <c r="AX200" i="118" s="1"/>
  <c r="AO248" i="118"/>
  <c r="AW287" i="118"/>
  <c r="AX287" i="118" s="1"/>
  <c r="AP140" i="118"/>
  <c r="AO309" i="118"/>
  <c r="AP225" i="118"/>
  <c r="AO225" i="118"/>
  <c r="AW91" i="118"/>
  <c r="AX91" i="118" s="1"/>
  <c r="AO212" i="117"/>
  <c r="AP67" i="117"/>
  <c r="AW65" i="117"/>
  <c r="AX65" i="117" s="1"/>
  <c r="AO218" i="117"/>
  <c r="AO148" i="117"/>
  <c r="AO137" i="117"/>
  <c r="AO254" i="117"/>
  <c r="AW107" i="117"/>
  <c r="AX107" i="117" s="1"/>
  <c r="AW269" i="117"/>
  <c r="AX269" i="117" s="1"/>
  <c r="AW41" i="117"/>
  <c r="AX41" i="117" s="1"/>
  <c r="AO90" i="117"/>
  <c r="AO124" i="117"/>
  <c r="AO26" i="117"/>
  <c r="AO285" i="117"/>
  <c r="AW192" i="117"/>
  <c r="AX192" i="117" s="1"/>
  <c r="AO164" i="117"/>
  <c r="AO170" i="117"/>
  <c r="AO265" i="117"/>
  <c r="AO232" i="117"/>
  <c r="AO247" i="117"/>
  <c r="AW123" i="117"/>
  <c r="AX123" i="117" s="1"/>
  <c r="X298" i="117"/>
  <c r="X291" i="117"/>
  <c r="AW268" i="117"/>
  <c r="AX268" i="117" s="1"/>
  <c r="AW79" i="117"/>
  <c r="AX79" i="117" s="1"/>
  <c r="AO35" i="117"/>
  <c r="AO188" i="117"/>
  <c r="AO82" i="117"/>
  <c r="AO300" i="117" s="1"/>
  <c r="AO43" i="117"/>
  <c r="AO133" i="117"/>
  <c r="AW38" i="117"/>
  <c r="AX38" i="117" s="1"/>
  <c r="X287" i="117"/>
  <c r="AO246" i="117"/>
  <c r="AO120" i="117"/>
  <c r="AO17" i="117"/>
  <c r="AW175" i="117"/>
  <c r="AX175" i="117" s="1"/>
  <c r="AW137" i="117"/>
  <c r="AX137" i="117" s="1"/>
  <c r="X295" i="117"/>
  <c r="X300" i="117"/>
  <c r="AW217" i="117"/>
  <c r="AX217" i="117" s="1"/>
  <c r="AO143" i="117"/>
  <c r="AW274" i="117"/>
  <c r="AX274" i="117" s="1"/>
  <c r="AO109" i="117"/>
  <c r="AO180" i="117"/>
  <c r="AO12" i="117"/>
  <c r="W299" i="117"/>
  <c r="AP151" i="117"/>
  <c r="X294" i="117"/>
  <c r="AO208" i="117"/>
  <c r="AW247" i="117"/>
  <c r="AX247" i="117" s="1"/>
  <c r="AW125" i="117"/>
  <c r="AX125" i="117" s="1"/>
  <c r="AW208" i="117"/>
  <c r="AX208" i="117" s="1"/>
  <c r="AP126" i="117"/>
  <c r="AW47" i="117"/>
  <c r="AX47" i="117" s="1"/>
  <c r="AW224" i="117"/>
  <c r="AX224" i="117" s="1"/>
  <c r="J291" i="117"/>
  <c r="J290" i="117"/>
  <c r="AW187" i="117"/>
  <c r="AX187" i="117" s="1"/>
  <c r="AP191" i="117"/>
  <c r="AP182" i="117"/>
  <c r="AW281" i="117"/>
  <c r="AX281" i="117" s="1"/>
  <c r="AP159" i="117"/>
  <c r="AP11" i="117"/>
  <c r="AO176" i="117"/>
  <c r="AO295" i="117" s="1"/>
  <c r="AO130" i="117"/>
  <c r="AO15" i="117"/>
  <c r="AO122" i="117"/>
  <c r="AO72" i="117"/>
  <c r="AO299" i="117" s="1"/>
  <c r="AO204" i="117"/>
  <c r="AO149" i="117"/>
  <c r="AO231" i="117"/>
  <c r="AW280" i="117"/>
  <c r="AX280" i="117" s="1"/>
  <c r="AP74" i="117"/>
  <c r="AO74" i="117"/>
  <c r="AO79" i="117"/>
  <c r="AO193" i="117"/>
  <c r="AO275" i="117"/>
  <c r="AW258" i="117"/>
  <c r="AX258" i="117" s="1"/>
  <c r="AW153" i="117"/>
  <c r="AX153" i="117" s="1"/>
  <c r="AW189" i="117"/>
  <c r="AX189" i="117" s="1"/>
  <c r="AW88" i="117"/>
  <c r="AX88" i="117" s="1"/>
  <c r="AW124" i="117"/>
  <c r="AX124" i="117" s="1"/>
  <c r="AP71" i="117"/>
  <c r="AO101" i="117"/>
  <c r="AO160" i="117"/>
  <c r="AO197" i="117"/>
  <c r="AO117" i="117"/>
  <c r="AW242" i="117"/>
  <c r="AX242" i="117" s="1"/>
  <c r="AW100" i="117"/>
  <c r="AX100" i="117" s="1"/>
  <c r="AP244" i="117"/>
  <c r="AW284" i="117"/>
  <c r="AX284" i="117" s="1"/>
  <c r="AW148" i="117"/>
  <c r="AX148" i="117" s="1"/>
  <c r="AW73" i="117"/>
  <c r="AX73" i="117" s="1"/>
  <c r="AP58" i="117"/>
  <c r="AP64" i="117"/>
  <c r="AO108" i="117"/>
  <c r="AO273" i="117"/>
  <c r="AW203" i="117"/>
  <c r="AX203" i="117" s="1"/>
  <c r="AW173" i="117"/>
  <c r="AX173" i="117" s="1"/>
  <c r="AP100" i="117"/>
  <c r="AW227" i="117"/>
  <c r="AX227" i="117" s="1"/>
  <c r="AW134" i="117"/>
  <c r="AX134" i="117" s="1"/>
  <c r="AW23" i="117"/>
  <c r="AX23" i="117" s="1"/>
  <c r="AP284" i="117"/>
  <c r="AW135" i="117"/>
  <c r="AX135" i="117" s="1"/>
  <c r="AW229" i="117"/>
  <c r="AX229" i="117" s="1"/>
  <c r="AP152" i="117"/>
  <c r="AW195" i="117"/>
  <c r="AX195" i="117" s="1"/>
  <c r="AW172" i="117"/>
  <c r="AX172" i="117" s="1"/>
  <c r="AO86" i="117"/>
  <c r="AP177" i="117"/>
  <c r="AP32" i="117"/>
  <c r="AP91" i="117"/>
  <c r="J298" i="117"/>
  <c r="AO20" i="117"/>
  <c r="AO245" i="117"/>
  <c r="AO242" i="117"/>
  <c r="AW282" i="117"/>
  <c r="AX282" i="117" s="1"/>
  <c r="AW257" i="117"/>
  <c r="AX257" i="117" s="1"/>
  <c r="AO143" i="116"/>
  <c r="AO65" i="116"/>
  <c r="AO94" i="116"/>
  <c r="AO40" i="116"/>
  <c r="AO90" i="116"/>
  <c r="AO88" i="116"/>
  <c r="AO132" i="116"/>
  <c r="AO85" i="116"/>
  <c r="AO78" i="116"/>
  <c r="AW132" i="116"/>
  <c r="AX132" i="116" s="1"/>
  <c r="AO25" i="116"/>
  <c r="AO82" i="116"/>
  <c r="J155" i="116"/>
  <c r="AO84" i="116"/>
  <c r="AO61" i="116"/>
  <c r="AO128" i="116"/>
  <c r="AO28" i="116"/>
  <c r="AO60" i="116"/>
  <c r="AW36" i="116"/>
  <c r="AX36" i="116" s="1"/>
  <c r="AW116" i="116"/>
  <c r="AX116" i="116" s="1"/>
  <c r="AO120" i="116"/>
  <c r="AO112" i="116"/>
  <c r="AP57" i="116"/>
  <c r="AO142" i="116"/>
  <c r="AW47" i="116"/>
  <c r="AX47" i="116" s="1"/>
  <c r="AW111" i="116"/>
  <c r="AX111" i="116" s="1"/>
  <c r="AP15" i="116"/>
  <c r="J159" i="116"/>
  <c r="AP66" i="116"/>
  <c r="AP156" i="116" s="1"/>
  <c r="AO66" i="116"/>
  <c r="AO127" i="116"/>
  <c r="AO20" i="116"/>
  <c r="AO138" i="116"/>
  <c r="AO14" i="116"/>
  <c r="AO93" i="116"/>
  <c r="AW19" i="116"/>
  <c r="AX19" i="116" s="1"/>
  <c r="AP43" i="116"/>
  <c r="AO43" i="116"/>
  <c r="AW55" i="116"/>
  <c r="AX55" i="116" s="1"/>
  <c r="AW141" i="116"/>
  <c r="AX141" i="116" s="1"/>
  <c r="AO59" i="116"/>
  <c r="AO52" i="116"/>
  <c r="AO31" i="116"/>
  <c r="AW12" i="116"/>
  <c r="AX12" i="116" s="1"/>
  <c r="AW133" i="116"/>
  <c r="AX133" i="116" s="1"/>
  <c r="X155" i="116"/>
  <c r="AW107" i="116"/>
  <c r="AX107" i="116" s="1"/>
  <c r="AW117" i="116"/>
  <c r="AX117" i="116" s="1"/>
  <c r="AO95" i="116"/>
  <c r="AW26" i="116"/>
  <c r="AX26" i="116" s="1"/>
  <c r="AO108" i="116"/>
  <c r="AP103" i="116"/>
  <c r="AO103" i="116"/>
  <c r="AO116" i="116"/>
  <c r="AO115" i="116"/>
  <c r="AW74" i="116"/>
  <c r="AX74" i="116" s="1"/>
  <c r="AW39" i="116"/>
  <c r="AX39" i="116" s="1"/>
  <c r="AO27" i="116"/>
  <c r="AO130" i="116"/>
  <c r="J151" i="116"/>
  <c r="AW35" i="116"/>
  <c r="AX35" i="116" s="1"/>
  <c r="AW11" i="116"/>
  <c r="AX11" i="116" s="1"/>
  <c r="X151" i="116"/>
  <c r="AP67" i="116"/>
  <c r="AP71" i="116"/>
  <c r="AP22" i="116"/>
  <c r="AO22" i="116"/>
  <c r="AP34" i="116"/>
  <c r="AO34" i="116"/>
  <c r="AO79" i="116"/>
  <c r="AO321" i="118"/>
  <c r="AO224" i="118"/>
  <c r="AW187" i="118"/>
  <c r="AX187" i="118" s="1"/>
  <c r="AW131" i="118"/>
  <c r="AX131" i="118" s="1"/>
  <c r="AW271" i="118"/>
  <c r="AX271" i="118" s="1"/>
  <c r="AW238" i="118"/>
  <c r="AX238" i="118" s="1"/>
  <c r="AW148" i="118"/>
  <c r="AX148" i="118" s="1"/>
  <c r="AW256" i="118"/>
  <c r="AX256" i="118" s="1"/>
  <c r="AW170" i="118"/>
  <c r="AX170" i="118" s="1"/>
  <c r="AW122" i="118"/>
  <c r="AX122" i="118" s="1"/>
  <c r="AW235" i="118"/>
  <c r="AX235" i="118" s="1"/>
  <c r="AP116" i="118"/>
  <c r="AW250" i="118"/>
  <c r="AX250" i="118" s="1"/>
  <c r="AW296" i="118"/>
  <c r="AX296" i="118" s="1"/>
  <c r="AW304" i="118"/>
  <c r="AX304" i="118" s="1"/>
  <c r="AW305" i="118"/>
  <c r="AX305" i="118" s="1"/>
  <c r="AW227" i="118"/>
  <c r="AX227" i="118" s="1"/>
  <c r="AW266" i="118"/>
  <c r="AX266" i="118" s="1"/>
  <c r="AW158" i="118"/>
  <c r="AX158" i="118" s="1"/>
  <c r="AW48" i="118"/>
  <c r="AX48" i="118" s="1"/>
  <c r="AW24" i="118"/>
  <c r="AX24" i="118" s="1"/>
  <c r="AW194" i="118"/>
  <c r="AX194" i="118" s="1"/>
  <c r="AW89" i="118"/>
  <c r="AX89" i="118" s="1"/>
  <c r="AW309" i="118"/>
  <c r="AX309" i="118" s="1"/>
  <c r="AW107" i="118"/>
  <c r="AX107" i="118" s="1"/>
  <c r="AW78" i="118"/>
  <c r="AX78" i="118" s="1"/>
  <c r="AO272" i="118"/>
  <c r="AW216" i="118"/>
  <c r="AX216" i="118" s="1"/>
  <c r="AW127" i="118"/>
  <c r="AX127" i="118" s="1"/>
  <c r="AO263" i="118"/>
  <c r="AW220" i="118"/>
  <c r="AX220" i="118" s="1"/>
  <c r="AW81" i="118"/>
  <c r="AX81" i="118" s="1"/>
  <c r="AW272" i="118"/>
  <c r="AX272" i="118" s="1"/>
  <c r="AW253" i="118"/>
  <c r="AX253" i="118" s="1"/>
  <c r="AO185" i="118"/>
  <c r="AO139" i="118"/>
  <c r="AW275" i="118"/>
  <c r="AX275" i="118" s="1"/>
  <c r="AP228" i="118"/>
  <c r="AO196" i="118"/>
  <c r="AW92" i="118"/>
  <c r="AX92" i="118" s="1"/>
  <c r="AW11" i="118"/>
  <c r="AX11" i="118" s="1"/>
  <c r="AW244" i="118"/>
  <c r="AX244" i="118" s="1"/>
  <c r="AW214" i="118"/>
  <c r="AX214" i="118" s="1"/>
  <c r="AP151" i="118"/>
  <c r="AW39" i="118"/>
  <c r="AX39" i="118" s="1"/>
  <c r="AW308" i="118"/>
  <c r="AX308" i="118" s="1"/>
  <c r="AW281" i="118"/>
  <c r="AX281" i="118" s="1"/>
  <c r="AW249" i="118"/>
  <c r="AX249" i="118" s="1"/>
  <c r="AW154" i="118"/>
  <c r="AX154" i="118" s="1"/>
  <c r="AO68" i="118"/>
  <c r="AW257" i="118"/>
  <c r="AX257" i="118" s="1"/>
  <c r="AW22" i="118"/>
  <c r="AX22" i="118" s="1"/>
  <c r="AW219" i="118"/>
  <c r="AX219" i="118" s="1"/>
  <c r="AW149" i="118"/>
  <c r="AX149" i="118" s="1"/>
  <c r="AO35" i="118"/>
  <c r="AO46" i="118"/>
  <c r="AW230" i="118"/>
  <c r="AX230" i="118" s="1"/>
  <c r="AP99" i="118"/>
  <c r="AW45" i="118"/>
  <c r="AX45" i="118" s="1"/>
  <c r="AW265" i="118"/>
  <c r="AX265" i="118" s="1"/>
  <c r="AO166" i="118"/>
  <c r="AO108" i="118"/>
  <c r="AO59" i="118"/>
  <c r="AW307" i="118"/>
  <c r="AX307" i="118" s="1"/>
  <c r="AW251" i="118"/>
  <c r="AX251" i="118" s="1"/>
  <c r="AW180" i="118"/>
  <c r="AX180" i="118" s="1"/>
  <c r="AP150" i="118"/>
  <c r="AP57" i="118"/>
  <c r="AW186" i="118"/>
  <c r="AX186" i="118" s="1"/>
  <c r="AW173" i="118"/>
  <c r="AX173" i="118" s="1"/>
  <c r="AP137" i="118"/>
  <c r="AW204" i="118"/>
  <c r="AX204" i="118" s="1"/>
  <c r="AW166" i="118"/>
  <c r="AX166" i="118" s="1"/>
  <c r="AW126" i="118"/>
  <c r="AX126" i="118" s="1"/>
  <c r="AP79" i="118"/>
  <c r="AW17" i="118"/>
  <c r="AX17" i="118" s="1"/>
  <c r="AW160" i="118"/>
  <c r="AX160" i="118" s="1"/>
  <c r="AW73" i="118"/>
  <c r="AX73" i="118" s="1"/>
  <c r="AS322" i="118"/>
  <c r="AS319" i="118"/>
  <c r="J328" i="118"/>
  <c r="W324" i="118"/>
  <c r="J327" i="118"/>
  <c r="W328" i="118"/>
  <c r="AT323" i="118"/>
  <c r="J323" i="118"/>
  <c r="Z321" i="118"/>
  <c r="X329" i="118"/>
  <c r="X316" i="118"/>
  <c r="AS320" i="118"/>
  <c r="AS329" i="118"/>
  <c r="AS316" i="118"/>
  <c r="AP322" i="118"/>
  <c r="AS321" i="118"/>
  <c r="AS325" i="118"/>
  <c r="AP321" i="118"/>
  <c r="AW295" i="118"/>
  <c r="AX295" i="118" s="1"/>
  <c r="AW286" i="118"/>
  <c r="AX286" i="118" s="1"/>
  <c r="AW245" i="118"/>
  <c r="AX245" i="118" s="1"/>
  <c r="AW189" i="118"/>
  <c r="AX189" i="118" s="1"/>
  <c r="AW152" i="118"/>
  <c r="AX152" i="118" s="1"/>
  <c r="AW277" i="118"/>
  <c r="AX277" i="118" s="1"/>
  <c r="AP257" i="118"/>
  <c r="AW159" i="118"/>
  <c r="AX159" i="118" s="1"/>
  <c r="AW165" i="118"/>
  <c r="AX165" i="118" s="1"/>
  <c r="AW147" i="118"/>
  <c r="AX147" i="118" s="1"/>
  <c r="AW103" i="118"/>
  <c r="AX103" i="118" s="1"/>
  <c r="AO230" i="118"/>
  <c r="AW111" i="118"/>
  <c r="AX111" i="118" s="1"/>
  <c r="AW35" i="118"/>
  <c r="AX35" i="118" s="1"/>
  <c r="AT7" i="118"/>
  <c r="AT326" i="118" s="1"/>
  <c r="AO307" i="118"/>
  <c r="AP180" i="118"/>
  <c r="AW183" i="118"/>
  <c r="AX183" i="118" s="1"/>
  <c r="AP204" i="118"/>
  <c r="AP126" i="118"/>
  <c r="AO319" i="118"/>
  <c r="Z327" i="118"/>
  <c r="Z320" i="118"/>
  <c r="AT327" i="118"/>
  <c r="Z325" i="118"/>
  <c r="Z319" i="118"/>
  <c r="AS327" i="118"/>
  <c r="AS323" i="118"/>
  <c r="X322" i="118"/>
  <c r="J316" i="118"/>
  <c r="AW112" i="118"/>
  <c r="AX112" i="118" s="1"/>
  <c r="AW41" i="118"/>
  <c r="AX41" i="118" s="1"/>
  <c r="AW198" i="118"/>
  <c r="AX198" i="118" s="1"/>
  <c r="AW116" i="118"/>
  <c r="AX116" i="118" s="1"/>
  <c r="AW93" i="118"/>
  <c r="AX93" i="118" s="1"/>
  <c r="AW298" i="118"/>
  <c r="AX298" i="118" s="1"/>
  <c r="AW169" i="118"/>
  <c r="AX169" i="118" s="1"/>
  <c r="AP170" i="118"/>
  <c r="AW25" i="118"/>
  <c r="AX25" i="118" s="1"/>
  <c r="AW69" i="118"/>
  <c r="AX69" i="118" s="1"/>
  <c r="AW262" i="118"/>
  <c r="AX262" i="118" s="1"/>
  <c r="AW142" i="118"/>
  <c r="AX142" i="118" s="1"/>
  <c r="AW84" i="118"/>
  <c r="AX84" i="118" s="1"/>
  <c r="AW289" i="118"/>
  <c r="AX289" i="118" s="1"/>
  <c r="AW121" i="118"/>
  <c r="AX121" i="118" s="1"/>
  <c r="AW36" i="118"/>
  <c r="AX36" i="118" s="1"/>
  <c r="AW297" i="118"/>
  <c r="AX297" i="118" s="1"/>
  <c r="AW90" i="118"/>
  <c r="AX90" i="118" s="1"/>
  <c r="AW313" i="118"/>
  <c r="AX313" i="118" s="1"/>
  <c r="AO259" i="118"/>
  <c r="AP161" i="118"/>
  <c r="AW199" i="118"/>
  <c r="AX199" i="118" s="1"/>
  <c r="AW110" i="118"/>
  <c r="AX110" i="118" s="1"/>
  <c r="AW268" i="118"/>
  <c r="AX268" i="118" s="1"/>
  <c r="AW138" i="118"/>
  <c r="AX138" i="118" s="1"/>
  <c r="AW80" i="118"/>
  <c r="AX80" i="118" s="1"/>
  <c r="AW267" i="118"/>
  <c r="AX267" i="118" s="1"/>
  <c r="AW280" i="118"/>
  <c r="AX280" i="118" s="1"/>
  <c r="AW205" i="118"/>
  <c r="AX205" i="118" s="1"/>
  <c r="AW19" i="118"/>
  <c r="AX19" i="118" s="1"/>
  <c r="AW312" i="118"/>
  <c r="AX312" i="118" s="1"/>
  <c r="AW175" i="118"/>
  <c r="AX175" i="118" s="1"/>
  <c r="AW141" i="118"/>
  <c r="AX141" i="118" s="1"/>
  <c r="AW60" i="118"/>
  <c r="AX60" i="118" s="1"/>
  <c r="AW10" i="118"/>
  <c r="AX10" i="118" s="1"/>
  <c r="AW291" i="118"/>
  <c r="AX291" i="118" s="1"/>
  <c r="AW276" i="118"/>
  <c r="AX276" i="118" s="1"/>
  <c r="AW188" i="118"/>
  <c r="AX188" i="118" s="1"/>
  <c r="AW119" i="118"/>
  <c r="AX119" i="118" s="1"/>
  <c r="AW47" i="118"/>
  <c r="AX47" i="118" s="1"/>
  <c r="AW162" i="118"/>
  <c r="AX162" i="118" s="1"/>
  <c r="AP124" i="118"/>
  <c r="AW59" i="118"/>
  <c r="AX59" i="118" s="1"/>
  <c r="AW104" i="118"/>
  <c r="AX104" i="118" s="1"/>
  <c r="AW100" i="118"/>
  <c r="AX100" i="118" s="1"/>
  <c r="AW70" i="118"/>
  <c r="AX70" i="118" s="1"/>
  <c r="AW248" i="118"/>
  <c r="AX248" i="118" s="1"/>
  <c r="AO7" i="118"/>
  <c r="AW270" i="118"/>
  <c r="AX270" i="118" s="1"/>
  <c r="AP113" i="118"/>
  <c r="AP8" i="118"/>
  <c r="AP132" i="118"/>
  <c r="AO322" i="118"/>
  <c r="W322" i="118"/>
  <c r="W319" i="118"/>
  <c r="AS324" i="118"/>
  <c r="Z323" i="118"/>
  <c r="Z329" i="118"/>
  <c r="Z316" i="118"/>
  <c r="AP327" i="118"/>
  <c r="AS328" i="118"/>
  <c r="X323" i="118"/>
  <c r="X320" i="118"/>
  <c r="Z322" i="118"/>
  <c r="W323" i="118"/>
  <c r="J321" i="118"/>
  <c r="W320" i="118"/>
  <c r="J325" i="118"/>
  <c r="W329" i="118"/>
  <c r="W316" i="118"/>
  <c r="J322" i="118"/>
  <c r="X319" i="118"/>
  <c r="X324" i="118"/>
  <c r="W325" i="118"/>
  <c r="AW145" i="118"/>
  <c r="AX145" i="118" s="1"/>
  <c r="AW311" i="118"/>
  <c r="AX311" i="118" s="1"/>
  <c r="AO289" i="118"/>
  <c r="AW171" i="118"/>
  <c r="AX171" i="118" s="1"/>
  <c r="AW133" i="118"/>
  <c r="AX133" i="118" s="1"/>
  <c r="AW210" i="118"/>
  <c r="AX210" i="118" s="1"/>
  <c r="AW310" i="118"/>
  <c r="AX310" i="118" s="1"/>
  <c r="AP110" i="118"/>
  <c r="AW239" i="118"/>
  <c r="AX239" i="118" s="1"/>
  <c r="AW263" i="118"/>
  <c r="AX263" i="118" s="1"/>
  <c r="AW128" i="118"/>
  <c r="AX128" i="118" s="1"/>
  <c r="AW185" i="118"/>
  <c r="AX185" i="118" s="1"/>
  <c r="AW139" i="118"/>
  <c r="AX139" i="118" s="1"/>
  <c r="AW279" i="118"/>
  <c r="AX279" i="118" s="1"/>
  <c r="AW177" i="118"/>
  <c r="AX177" i="118" s="1"/>
  <c r="AP19" i="118"/>
  <c r="AW283" i="118"/>
  <c r="AX283" i="118" s="1"/>
  <c r="AW54" i="118"/>
  <c r="AX54" i="118" s="1"/>
  <c r="AW232" i="118"/>
  <c r="AX232" i="118" s="1"/>
  <c r="AP270" i="118"/>
  <c r="AW99" i="118"/>
  <c r="AX99" i="118" s="1"/>
  <c r="AW115" i="118"/>
  <c r="AX115" i="118" s="1"/>
  <c r="AW57" i="118"/>
  <c r="AX57" i="118" s="1"/>
  <c r="AW137" i="118"/>
  <c r="AX137" i="118" s="1"/>
  <c r="AP37" i="118"/>
  <c r="AP86" i="118"/>
  <c r="AP319" i="118"/>
  <c r="Z326" i="118"/>
  <c r="X328" i="118"/>
  <c r="X327" i="118"/>
  <c r="J320" i="118"/>
  <c r="AS326" i="118"/>
  <c r="W327" i="118"/>
  <c r="Z324" i="118"/>
  <c r="AT321" i="118"/>
  <c r="AT325" i="118"/>
  <c r="J319" i="118"/>
  <c r="Z328" i="118"/>
  <c r="J324" i="118"/>
  <c r="AO173" i="117"/>
  <c r="AO78" i="117"/>
  <c r="AP263" i="117"/>
  <c r="AP240" i="117"/>
  <c r="AW266" i="117"/>
  <c r="AX266" i="117" s="1"/>
  <c r="AP224" i="117"/>
  <c r="AW129" i="117"/>
  <c r="AX129" i="117" s="1"/>
  <c r="AW72" i="117"/>
  <c r="AX72" i="117" s="1"/>
  <c r="AW237" i="117"/>
  <c r="AX237" i="117" s="1"/>
  <c r="AW198" i="117"/>
  <c r="AX198" i="117" s="1"/>
  <c r="AW139" i="117"/>
  <c r="AX139" i="117" s="1"/>
  <c r="AW126" i="117"/>
  <c r="AX126" i="117" s="1"/>
  <c r="AW28" i="117"/>
  <c r="AX28" i="117" s="1"/>
  <c r="AW18" i="117"/>
  <c r="AX18" i="117" s="1"/>
  <c r="AP230" i="117"/>
  <c r="AW155" i="117"/>
  <c r="AX155" i="117" s="1"/>
  <c r="AP140" i="117"/>
  <c r="AW110" i="117"/>
  <c r="AX110" i="117" s="1"/>
  <c r="AW276" i="117"/>
  <c r="AX276" i="117" s="1"/>
  <c r="AW215" i="117"/>
  <c r="AX215" i="117" s="1"/>
  <c r="AW174" i="117"/>
  <c r="AX174" i="117" s="1"/>
  <c r="AW111" i="117"/>
  <c r="AX111" i="117" s="1"/>
  <c r="AW101" i="117"/>
  <c r="AX101" i="117" s="1"/>
  <c r="AO270" i="117"/>
  <c r="AO256" i="117"/>
  <c r="AO234" i="117"/>
  <c r="AW212" i="117"/>
  <c r="AX212" i="117" s="1"/>
  <c r="AP146" i="117"/>
  <c r="AP30" i="117"/>
  <c r="AP36" i="117"/>
  <c r="AW248" i="117"/>
  <c r="AX248" i="117" s="1"/>
  <c r="AW103" i="117"/>
  <c r="AX103" i="117" s="1"/>
  <c r="AW169" i="117"/>
  <c r="AX169" i="117" s="1"/>
  <c r="AW254" i="117"/>
  <c r="AX254" i="117" s="1"/>
  <c r="AW262" i="117"/>
  <c r="AX262" i="117" s="1"/>
  <c r="AW150" i="117"/>
  <c r="AX150" i="117" s="1"/>
  <c r="AW34" i="117"/>
  <c r="AX34" i="117" s="1"/>
  <c r="AP131" i="117"/>
  <c r="AO49" i="117"/>
  <c r="AO294" i="117" s="1"/>
  <c r="AO186" i="117"/>
  <c r="AW207" i="117"/>
  <c r="AX207" i="117" s="1"/>
  <c r="AW130" i="117"/>
  <c r="AX130" i="117" s="1"/>
  <c r="AW149" i="117"/>
  <c r="AX149" i="117" s="1"/>
  <c r="AW122" i="117"/>
  <c r="AX122" i="117" s="1"/>
  <c r="AW116" i="117"/>
  <c r="AX116" i="117" s="1"/>
  <c r="AW272" i="117"/>
  <c r="AX272" i="117" s="1"/>
  <c r="AP283" i="117"/>
  <c r="AW117" i="117"/>
  <c r="AX117" i="117" s="1"/>
  <c r="AW181" i="117"/>
  <c r="AX181" i="117" s="1"/>
  <c r="AW193" i="117"/>
  <c r="AX193" i="117" s="1"/>
  <c r="AW37" i="117"/>
  <c r="AX37" i="117" s="1"/>
  <c r="AW236" i="117"/>
  <c r="AX236" i="117" s="1"/>
  <c r="AP220" i="117"/>
  <c r="AW83" i="117"/>
  <c r="AX83" i="117" s="1"/>
  <c r="AP239" i="117"/>
  <c r="AP10" i="117"/>
  <c r="AW70" i="117"/>
  <c r="AX70" i="117" s="1"/>
  <c r="AW171" i="117"/>
  <c r="AX171" i="117" s="1"/>
  <c r="AW89" i="117"/>
  <c r="AX89" i="117" s="1"/>
  <c r="Z293" i="117"/>
  <c r="X290" i="117"/>
  <c r="W294" i="117"/>
  <c r="X292" i="117"/>
  <c r="AS291" i="117"/>
  <c r="AT296" i="117"/>
  <c r="J296" i="117"/>
  <c r="W300" i="117"/>
  <c r="W287" i="117"/>
  <c r="W293" i="117"/>
  <c r="W290" i="117"/>
  <c r="AS296" i="117"/>
  <c r="Z296" i="117"/>
  <c r="J299" i="117"/>
  <c r="W295" i="117"/>
  <c r="Z291" i="117"/>
  <c r="X297" i="117"/>
  <c r="AS293" i="117"/>
  <c r="J293" i="117"/>
  <c r="AV290" i="117"/>
  <c r="AO135" i="117"/>
  <c r="AP68" i="117"/>
  <c r="AW156" i="117"/>
  <c r="AX156" i="117" s="1"/>
  <c r="AW252" i="117"/>
  <c r="AX252" i="117" s="1"/>
  <c r="AP155" i="117"/>
  <c r="AW138" i="117"/>
  <c r="AX138" i="117" s="1"/>
  <c r="AW105" i="117"/>
  <c r="AX105" i="117" s="1"/>
  <c r="AW68" i="117"/>
  <c r="AX68" i="117" s="1"/>
  <c r="AW273" i="117"/>
  <c r="AX273" i="117" s="1"/>
  <c r="AP198" i="117"/>
  <c r="AW164" i="117"/>
  <c r="AX164" i="117" s="1"/>
  <c r="AW108" i="117"/>
  <c r="AX108" i="117" s="1"/>
  <c r="AW96" i="117"/>
  <c r="AX96" i="117" s="1"/>
  <c r="AO168" i="117"/>
  <c r="AO118" i="117"/>
  <c r="AO45" i="117"/>
  <c r="AO30" i="117"/>
  <c r="AW204" i="117"/>
  <c r="AX204" i="117" s="1"/>
  <c r="AW48" i="117"/>
  <c r="AX48" i="117" s="1"/>
  <c r="AW259" i="117"/>
  <c r="AX259" i="117" s="1"/>
  <c r="AP118" i="117"/>
  <c r="AW15" i="117"/>
  <c r="AX15" i="117" s="1"/>
  <c r="AW109" i="117"/>
  <c r="AX109" i="117" s="1"/>
  <c r="AW222" i="117"/>
  <c r="AX222" i="117" s="1"/>
  <c r="AP228" i="117"/>
  <c r="AW232" i="117"/>
  <c r="AX232" i="117" s="1"/>
  <c r="AW218" i="117"/>
  <c r="AX218" i="117" s="1"/>
  <c r="AW92" i="117"/>
  <c r="AX92" i="117" s="1"/>
  <c r="AP196" i="117"/>
  <c r="AW12" i="117"/>
  <c r="AX12" i="117" s="1"/>
  <c r="AW285" i="117"/>
  <c r="AX285" i="117" s="1"/>
  <c r="AW86" i="117"/>
  <c r="AX86" i="117" s="1"/>
  <c r="AP70" i="117"/>
  <c r="Z297" i="117"/>
  <c r="W298" i="117"/>
  <c r="AS299" i="117"/>
  <c r="W297" i="117"/>
  <c r="Z299" i="117"/>
  <c r="W292" i="117"/>
  <c r="X293" i="117"/>
  <c r="AU290" i="117"/>
  <c r="AW87" i="117"/>
  <c r="AX87" i="117" s="1"/>
  <c r="AW120" i="117"/>
  <c r="AX120" i="117" s="1"/>
  <c r="AW167" i="117"/>
  <c r="AX167" i="117" s="1"/>
  <c r="AW216" i="117"/>
  <c r="AX216" i="117" s="1"/>
  <c r="AW121" i="117"/>
  <c r="AX121" i="117" s="1"/>
  <c r="AW66" i="117"/>
  <c r="AX66" i="117" s="1"/>
  <c r="AW43" i="117"/>
  <c r="AX43" i="117" s="1"/>
  <c r="AW199" i="117"/>
  <c r="AX199" i="117" s="1"/>
  <c r="AW93" i="117"/>
  <c r="AX93" i="117" s="1"/>
  <c r="AW142" i="117"/>
  <c r="AX142" i="117" s="1"/>
  <c r="AW27" i="117"/>
  <c r="AX27" i="117" s="1"/>
  <c r="AW255" i="117"/>
  <c r="AX255" i="117" s="1"/>
  <c r="AW188" i="117"/>
  <c r="AX188" i="117" s="1"/>
  <c r="AW62" i="117"/>
  <c r="AX62" i="117" s="1"/>
  <c r="AW82" i="117"/>
  <c r="AX82" i="117" s="1"/>
  <c r="AW90" i="117"/>
  <c r="AX90" i="117" s="1"/>
  <c r="AP50" i="117"/>
  <c r="AW46" i="117"/>
  <c r="AX46" i="117" s="1"/>
  <c r="AW17" i="117"/>
  <c r="AX17" i="117" s="1"/>
  <c r="AW197" i="117"/>
  <c r="AX197" i="117" s="1"/>
  <c r="AW29" i="117"/>
  <c r="AX29" i="117" s="1"/>
  <c r="AP274" i="117"/>
  <c r="AW53" i="117"/>
  <c r="AX53" i="117" s="1"/>
  <c r="AW61" i="117"/>
  <c r="AX61" i="117" s="1"/>
  <c r="AT51" i="117"/>
  <c r="AW161" i="117"/>
  <c r="AX161" i="117" s="1"/>
  <c r="AW9" i="117"/>
  <c r="AX9" i="117" s="1"/>
  <c r="AW185" i="117"/>
  <c r="AX185" i="117" s="1"/>
  <c r="AP31" i="117"/>
  <c r="AW231" i="117"/>
  <c r="AX231" i="117" s="1"/>
  <c r="AW225" i="117"/>
  <c r="AX225" i="117" s="1"/>
  <c r="AW214" i="117"/>
  <c r="AX214" i="117" s="1"/>
  <c r="AW165" i="117"/>
  <c r="AX165" i="117" s="1"/>
  <c r="AT290" i="117"/>
  <c r="AS294" i="117"/>
  <c r="AT292" i="117"/>
  <c r="J292" i="117"/>
  <c r="W291" i="117"/>
  <c r="X296" i="117"/>
  <c r="AS300" i="117"/>
  <c r="AS287" i="117"/>
  <c r="J287" i="117"/>
  <c r="AS290" i="117"/>
  <c r="J295" i="117"/>
  <c r="W296" i="117"/>
  <c r="J294" i="117"/>
  <c r="AS295" i="117"/>
  <c r="Z300" i="117"/>
  <c r="Z287" i="117"/>
  <c r="AT297" i="117"/>
  <c r="AP293" i="117"/>
  <c r="AU299" i="117"/>
  <c r="AP295" i="117"/>
  <c r="AW163" i="117"/>
  <c r="AX163" i="117" s="1"/>
  <c r="AW115" i="117"/>
  <c r="AX115" i="117" s="1"/>
  <c r="AW240" i="117"/>
  <c r="AX240" i="117" s="1"/>
  <c r="AW141" i="117"/>
  <c r="AX141" i="117" s="1"/>
  <c r="AW132" i="117"/>
  <c r="AX132" i="117" s="1"/>
  <c r="AW263" i="117"/>
  <c r="AX263" i="117" s="1"/>
  <c r="AW230" i="117"/>
  <c r="AX230" i="117" s="1"/>
  <c r="AP163" i="117"/>
  <c r="AW140" i="117"/>
  <c r="AX140" i="117" s="1"/>
  <c r="AW75" i="117"/>
  <c r="AX75" i="117" s="1"/>
  <c r="AW246" i="117"/>
  <c r="AX246" i="117" s="1"/>
  <c r="AW176" i="117"/>
  <c r="AX176" i="117" s="1"/>
  <c r="AW114" i="117"/>
  <c r="AX114" i="117" s="1"/>
  <c r="AW104" i="117"/>
  <c r="AX104" i="117" s="1"/>
  <c r="AW78" i="117"/>
  <c r="AX78" i="117" s="1"/>
  <c r="AW69" i="117"/>
  <c r="AX69" i="117" s="1"/>
  <c r="AW221" i="117"/>
  <c r="AX221" i="117" s="1"/>
  <c r="AW170" i="117"/>
  <c r="AX170" i="117" s="1"/>
  <c r="AW265" i="117"/>
  <c r="AX265" i="117" s="1"/>
  <c r="AW42" i="117"/>
  <c r="AX42" i="117" s="1"/>
  <c r="AW21" i="117"/>
  <c r="AX21" i="117" s="1"/>
  <c r="AW206" i="117"/>
  <c r="AX206" i="117" s="1"/>
  <c r="AP219" i="117"/>
  <c r="AO161" i="117"/>
  <c r="AW16" i="117"/>
  <c r="AX16" i="117" s="1"/>
  <c r="AW235" i="117"/>
  <c r="AX235" i="117" s="1"/>
  <c r="AW40" i="117"/>
  <c r="AX40" i="117" s="1"/>
  <c r="AP261" i="117"/>
  <c r="AW245" i="117"/>
  <c r="AX245" i="117" s="1"/>
  <c r="AW127" i="117"/>
  <c r="AX127" i="117" s="1"/>
  <c r="AW143" i="117"/>
  <c r="AX143" i="117" s="1"/>
  <c r="AW283" i="117"/>
  <c r="AX283" i="117" s="1"/>
  <c r="AW157" i="117"/>
  <c r="AX157" i="117" s="1"/>
  <c r="AW279" i="117"/>
  <c r="AX279" i="117" s="1"/>
  <c r="AP190" i="117"/>
  <c r="AW145" i="117"/>
  <c r="AX145" i="117" s="1"/>
  <c r="AW49" i="117"/>
  <c r="AX49" i="117" s="1"/>
  <c r="AW186" i="117"/>
  <c r="AX186" i="117" s="1"/>
  <c r="AW77" i="117"/>
  <c r="AX77" i="117" s="1"/>
  <c r="AW238" i="117"/>
  <c r="AX238" i="117" s="1"/>
  <c r="AW98" i="117"/>
  <c r="AX98" i="117" s="1"/>
  <c r="AP278" i="117"/>
  <c r="AW56" i="117"/>
  <c r="AX56" i="117" s="1"/>
  <c r="AW239" i="117"/>
  <c r="AX239" i="117" s="1"/>
  <c r="AW160" i="117"/>
  <c r="AX160" i="117" s="1"/>
  <c r="AW180" i="117"/>
  <c r="AX180" i="117" s="1"/>
  <c r="AW10" i="117"/>
  <c r="AX10" i="117" s="1"/>
  <c r="AP194" i="117"/>
  <c r="AW106" i="117"/>
  <c r="AX106" i="117" s="1"/>
  <c r="AW112" i="117"/>
  <c r="AX112" i="117" s="1"/>
  <c r="AP290" i="117"/>
  <c r="AS298" i="117"/>
  <c r="Z295" i="117"/>
  <c r="J300" i="117"/>
  <c r="AO290" i="117"/>
  <c r="AS292" i="117"/>
  <c r="Z292" i="117"/>
  <c r="AO293" i="117"/>
  <c r="Z298" i="117"/>
  <c r="X299" i="117"/>
  <c r="Z294" i="117"/>
  <c r="AS297" i="117"/>
  <c r="J297" i="117"/>
  <c r="AT293" i="117"/>
  <c r="Z290" i="117"/>
  <c r="AT299" i="117"/>
  <c r="X152" i="116"/>
  <c r="AO64" i="116"/>
  <c r="AO134" i="116"/>
  <c r="AO111" i="116"/>
  <c r="AO72" i="116"/>
  <c r="AO17" i="116"/>
  <c r="AO12" i="116"/>
  <c r="AO109" i="116"/>
  <c r="AO46" i="116"/>
  <c r="AO80" i="116"/>
  <c r="AO50" i="116"/>
  <c r="AO118" i="116"/>
  <c r="AO122" i="116"/>
  <c r="AO149" i="116" s="1"/>
  <c r="AP99" i="116"/>
  <c r="AW134" i="116"/>
  <c r="AX134" i="116" s="1"/>
  <c r="AP141" i="116"/>
  <c r="AS157" i="116"/>
  <c r="Z154" i="116"/>
  <c r="AT151" i="116"/>
  <c r="AU101" i="116"/>
  <c r="AW27" i="116"/>
  <c r="AX27" i="116" s="1"/>
  <c r="AW28" i="116"/>
  <c r="AX28" i="116" s="1"/>
  <c r="AW80" i="116"/>
  <c r="AX80" i="116" s="1"/>
  <c r="AO16" i="116"/>
  <c r="AW114" i="116"/>
  <c r="AX114" i="116" s="1"/>
  <c r="J149" i="116"/>
  <c r="W151" i="116"/>
  <c r="AW120" i="116"/>
  <c r="AX120" i="116" s="1"/>
  <c r="AW31" i="116"/>
  <c r="AX31" i="116" s="1"/>
  <c r="AP21" i="116"/>
  <c r="Z156" i="116"/>
  <c r="Z157" i="116"/>
  <c r="AO33" i="116"/>
  <c r="AX67" i="116"/>
  <c r="Z153" i="116"/>
  <c r="AW14" i="116"/>
  <c r="AX14" i="116" s="1"/>
  <c r="AW130" i="116"/>
  <c r="AX130" i="116" s="1"/>
  <c r="AW104" i="116"/>
  <c r="AX104" i="116" s="1"/>
  <c r="AO117" i="116"/>
  <c r="AO105" i="116"/>
  <c r="J156" i="116"/>
  <c r="AO38" i="116"/>
  <c r="AP23" i="116"/>
  <c r="AP63" i="116"/>
  <c r="AO89" i="116"/>
  <c r="AP150" i="116"/>
  <c r="AU153" i="116"/>
  <c r="AV32" i="116"/>
  <c r="AW23" i="116"/>
  <c r="AX23" i="116" s="1"/>
  <c r="AP58" i="116"/>
  <c r="AW63" i="116"/>
  <c r="AX63" i="116" s="1"/>
  <c r="AP70" i="116"/>
  <c r="AT157" i="116"/>
  <c r="AW86" i="116"/>
  <c r="AX86" i="116" s="1"/>
  <c r="AS152" i="116"/>
  <c r="AT144" i="116"/>
  <c r="AW59" i="116"/>
  <c r="AX59" i="116" s="1"/>
  <c r="AP133" i="116"/>
  <c r="AS150" i="116"/>
  <c r="AT60" i="116"/>
  <c r="AS159" i="116"/>
  <c r="AS146" i="116"/>
  <c r="AT18" i="116"/>
  <c r="AW17" i="116"/>
  <c r="AX17" i="116" s="1"/>
  <c r="AW45" i="116"/>
  <c r="AX45" i="116" s="1"/>
  <c r="AW83" i="116"/>
  <c r="AX83" i="116" s="1"/>
  <c r="AW13" i="116"/>
  <c r="AX13" i="116" s="1"/>
  <c r="AP114" i="116"/>
  <c r="AP107" i="116"/>
  <c r="X149" i="116"/>
  <c r="Z158" i="116"/>
  <c r="AP154" i="116"/>
  <c r="AW76" i="116"/>
  <c r="AX76" i="116" s="1"/>
  <c r="AW106" i="116"/>
  <c r="AX106" i="116" s="1"/>
  <c r="AW131" i="116"/>
  <c r="AX131" i="116" s="1"/>
  <c r="AW140" i="116"/>
  <c r="AX140" i="116" s="1"/>
  <c r="AW37" i="116"/>
  <c r="AX37" i="116" s="1"/>
  <c r="AS154" i="116"/>
  <c r="Z150" i="116"/>
  <c r="AP104" i="116"/>
  <c r="AS158" i="116"/>
  <c r="AT57" i="116"/>
  <c r="X153" i="116"/>
  <c r="X150" i="116"/>
  <c r="AV38" i="116"/>
  <c r="AT153" i="116"/>
  <c r="AW85" i="116"/>
  <c r="AX85" i="116" s="1"/>
  <c r="AP69" i="116"/>
  <c r="AW29" i="116"/>
  <c r="AX29" i="116" s="1"/>
  <c r="AW49" i="116"/>
  <c r="AX49" i="116" s="1"/>
  <c r="AW71" i="116"/>
  <c r="AX71" i="116" s="1"/>
  <c r="AW100" i="116"/>
  <c r="AX100" i="116" s="1"/>
  <c r="AW91" i="116"/>
  <c r="AX91" i="116" s="1"/>
  <c r="J152" i="116"/>
  <c r="AO53" i="116"/>
  <c r="AO144" i="116"/>
  <c r="AP11" i="116"/>
  <c r="AW24" i="116"/>
  <c r="AX24" i="116" s="1"/>
  <c r="AW8" i="116"/>
  <c r="AX8" i="116" s="1"/>
  <c r="W157" i="116"/>
  <c r="AS153" i="116"/>
  <c r="Z159" i="116"/>
  <c r="Z146" i="116"/>
  <c r="AW64" i="116"/>
  <c r="AX64" i="116" s="1"/>
  <c r="AW138" i="116"/>
  <c r="AX138" i="116" s="1"/>
  <c r="AP45" i="116"/>
  <c r="AW125" i="116"/>
  <c r="AX125" i="116" s="1"/>
  <c r="AW78" i="116"/>
  <c r="AX78" i="116" s="1"/>
  <c r="AW98" i="116"/>
  <c r="AX98" i="116" s="1"/>
  <c r="AW81" i="116"/>
  <c r="AX81" i="116" s="1"/>
  <c r="AP123" i="116"/>
  <c r="AP149" i="116" s="1"/>
  <c r="X154" i="116"/>
  <c r="AS151" i="116"/>
  <c r="AW103" i="116"/>
  <c r="AX103" i="116" s="1"/>
  <c r="AW53" i="116"/>
  <c r="AX53" i="116" s="1"/>
  <c r="AW97" i="116"/>
  <c r="AX97" i="116" s="1"/>
  <c r="AW54" i="116"/>
  <c r="AX54" i="116" s="1"/>
  <c r="AW25" i="116"/>
  <c r="AX25" i="116" s="1"/>
  <c r="AW40" i="116"/>
  <c r="AX40" i="116" s="1"/>
  <c r="AP37" i="116"/>
  <c r="AO8" i="116"/>
  <c r="AO119" i="116"/>
  <c r="X158" i="116"/>
  <c r="AW92" i="116"/>
  <c r="AX92" i="116" s="1"/>
  <c r="AW143" i="116"/>
  <c r="AX143" i="116" s="1"/>
  <c r="AW66" i="116"/>
  <c r="AX66" i="116" s="1"/>
  <c r="AW43" i="116"/>
  <c r="AX43" i="116" s="1"/>
  <c r="AW22" i="116"/>
  <c r="AX22" i="116" s="1"/>
  <c r="AO98" i="116"/>
  <c r="X157" i="116"/>
  <c r="J150" i="116"/>
  <c r="X159" i="116"/>
  <c r="X146" i="116"/>
  <c r="AO141" i="116"/>
  <c r="AT156" i="116"/>
  <c r="AW61" i="116"/>
  <c r="AX61" i="116" s="1"/>
  <c r="AW128" i="116"/>
  <c r="AX128" i="116" s="1"/>
  <c r="AW127" i="116"/>
  <c r="AX127" i="116" s="1"/>
  <c r="AW124" i="116"/>
  <c r="AX124" i="116" s="1"/>
  <c r="AO29" i="116"/>
  <c r="J146" i="116"/>
  <c r="AW73" i="116"/>
  <c r="AX73" i="116" s="1"/>
  <c r="AP158" i="116"/>
  <c r="AO97" i="116"/>
  <c r="W152" i="116"/>
  <c r="AO37" i="116"/>
  <c r="AS149" i="116"/>
  <c r="AT123" i="116"/>
  <c r="AW99" i="116"/>
  <c r="AX99" i="116" s="1"/>
  <c r="AW15" i="116"/>
  <c r="AX15" i="116" s="1"/>
  <c r="AW52" i="116"/>
  <c r="AX52" i="116" s="1"/>
  <c r="AS156" i="116"/>
  <c r="W153" i="116"/>
  <c r="W150" i="116"/>
  <c r="W159" i="116"/>
  <c r="W146" i="116"/>
  <c r="W155" i="116"/>
  <c r="AW68" i="116"/>
  <c r="AX68" i="116" s="1"/>
  <c r="AW109" i="116"/>
  <c r="AX109" i="116" s="1"/>
  <c r="AW113" i="116"/>
  <c r="AX113" i="116" s="1"/>
  <c r="AW118" i="116"/>
  <c r="AX118" i="116" s="1"/>
  <c r="W149" i="116"/>
  <c r="J154" i="116"/>
  <c r="AW93" i="116"/>
  <c r="AX93" i="116" s="1"/>
  <c r="AW46" i="116"/>
  <c r="AX46" i="116" s="1"/>
  <c r="AW122" i="116"/>
  <c r="AX122" i="116" s="1"/>
  <c r="AW21" i="116"/>
  <c r="AX21" i="116" s="1"/>
  <c r="J158" i="116"/>
  <c r="W154" i="116"/>
  <c r="AW72" i="116"/>
  <c r="AX72" i="116" s="1"/>
  <c r="AW50" i="116"/>
  <c r="AX50" i="116" s="1"/>
  <c r="AW41" i="116"/>
  <c r="AX41" i="116" s="1"/>
  <c r="AW16" i="116"/>
  <c r="AX16" i="116" s="1"/>
  <c r="AW34" i="116"/>
  <c r="AX34" i="116" s="1"/>
  <c r="X156" i="116"/>
  <c r="J157" i="116"/>
  <c r="W158" i="116"/>
  <c r="J153" i="116"/>
  <c r="AO32" i="116"/>
  <c r="Z151" i="116"/>
  <c r="Z155" i="116"/>
  <c r="AS155" i="116"/>
  <c r="AT44" i="116"/>
  <c r="AW20" i="116"/>
  <c r="AX20" i="116" s="1"/>
  <c r="AW89" i="116"/>
  <c r="AX89" i="116" s="1"/>
  <c r="AO23" i="116"/>
  <c r="AW115" i="116"/>
  <c r="AX115" i="116" s="1"/>
  <c r="AW70" i="116"/>
  <c r="AX70" i="116" s="1"/>
  <c r="AU157" i="116"/>
  <c r="AV112" i="116"/>
  <c r="AW84" i="116"/>
  <c r="AX84" i="116" s="1"/>
  <c r="Z630" i="4"/>
  <c r="Z23" i="4"/>
  <c r="Z690" i="4"/>
  <c r="AV630" i="12"/>
  <c r="AU690" i="12"/>
  <c r="AV23" i="12"/>
  <c r="AV690" i="12"/>
  <c r="AU630" i="12"/>
  <c r="AU23" i="12"/>
  <c r="W690" i="4"/>
  <c r="AO23" i="4"/>
  <c r="AO630" i="4"/>
  <c r="AO690" i="4"/>
  <c r="W23" i="4"/>
  <c r="X630" i="4"/>
  <c r="AP23" i="4"/>
  <c r="AP690" i="4"/>
  <c r="AW630" i="4"/>
  <c r="AX630" i="4" s="1"/>
  <c r="AW23" i="4"/>
  <c r="AX23" i="4" s="1"/>
  <c r="AW690" i="4"/>
  <c r="AX690" i="4" s="1"/>
  <c r="X690" i="4"/>
  <c r="W630" i="4"/>
  <c r="AO287" i="117" l="1"/>
  <c r="AP297" i="117"/>
  <c r="AP325" i="118"/>
  <c r="AP291" i="117"/>
  <c r="AP155" i="116"/>
  <c r="AO154" i="116"/>
  <c r="AP324" i="118"/>
  <c r="AP329" i="118"/>
  <c r="AO326" i="118"/>
  <c r="AO329" i="118"/>
  <c r="AP300" i="117"/>
  <c r="AO292" i="117"/>
  <c r="AO157" i="116"/>
  <c r="AO150" i="116"/>
  <c r="AP323" i="118"/>
  <c r="AP326" i="118"/>
  <c r="AO325" i="118"/>
  <c r="AO316" i="118"/>
  <c r="AO296" i="117"/>
  <c r="AP298" i="117"/>
  <c r="AO291" i="117"/>
  <c r="AP287" i="117"/>
  <c r="AP296" i="117"/>
  <c r="AP294" i="117"/>
  <c r="AO298" i="117"/>
  <c r="AO159" i="116"/>
  <c r="AO151" i="116"/>
  <c r="AP157" i="116"/>
  <c r="AO158" i="116"/>
  <c r="AO155" i="116"/>
  <c r="AO153" i="116"/>
  <c r="AP146" i="116"/>
  <c r="AP153" i="116"/>
  <c r="AU325" i="118"/>
  <c r="AP320" i="118"/>
  <c r="AU323" i="118"/>
  <c r="AT319" i="118"/>
  <c r="AO328" i="118"/>
  <c r="AT328" i="118"/>
  <c r="AT329" i="118"/>
  <c r="AT316" i="118"/>
  <c r="AU321" i="118"/>
  <c r="AO327" i="118"/>
  <c r="AP328" i="118"/>
  <c r="AO320" i="118"/>
  <c r="AU327" i="118"/>
  <c r="AV327" i="118"/>
  <c r="AU7" i="118"/>
  <c r="AP316" i="118"/>
  <c r="AT324" i="118"/>
  <c r="AT320" i="118"/>
  <c r="AO323" i="118"/>
  <c r="AT322" i="118"/>
  <c r="AU293" i="117"/>
  <c r="AV293" i="117"/>
  <c r="AW290" i="117"/>
  <c r="AX290" i="117"/>
  <c r="AT298" i="117"/>
  <c r="AU297" i="117"/>
  <c r="AV297" i="117"/>
  <c r="AP292" i="117"/>
  <c r="AV299" i="117"/>
  <c r="AT295" i="117"/>
  <c r="AU292" i="117"/>
  <c r="AV292" i="117"/>
  <c r="AU296" i="117"/>
  <c r="AT300" i="117"/>
  <c r="AT287" i="117"/>
  <c r="AU51" i="117"/>
  <c r="AO297" i="117"/>
  <c r="AP299" i="117"/>
  <c r="AT294" i="117"/>
  <c r="AT291" i="117"/>
  <c r="AP151" i="116"/>
  <c r="AV153" i="116"/>
  <c r="AW32" i="116"/>
  <c r="AV157" i="116"/>
  <c r="AW112" i="116"/>
  <c r="AT155" i="116"/>
  <c r="AU44" i="116"/>
  <c r="AP152" i="116"/>
  <c r="AO146" i="116"/>
  <c r="AT149" i="116"/>
  <c r="AU123" i="116"/>
  <c r="AO152" i="116"/>
  <c r="AT159" i="116"/>
  <c r="AT146" i="116"/>
  <c r="AU18" i="116"/>
  <c r="AT150" i="116"/>
  <c r="AU60" i="116"/>
  <c r="AP159" i="116"/>
  <c r="AT154" i="116"/>
  <c r="AU151" i="116"/>
  <c r="AV101" i="116"/>
  <c r="AW38" i="116"/>
  <c r="AT158" i="116"/>
  <c r="AU57" i="116"/>
  <c r="AT152" i="116"/>
  <c r="AU144" i="116"/>
  <c r="AO156" i="116"/>
  <c r="M171" i="4"/>
  <c r="AU320" i="118" l="1"/>
  <c r="AV320" i="118"/>
  <c r="AV7" i="118"/>
  <c r="AV321" i="118"/>
  <c r="AU328" i="118"/>
  <c r="AU326" i="118"/>
  <c r="AW327" i="118"/>
  <c r="AX327" i="118"/>
  <c r="AU329" i="118"/>
  <c r="AU316" i="118"/>
  <c r="AU322" i="118"/>
  <c r="AV322" i="118"/>
  <c r="AU324" i="118"/>
  <c r="AU319" i="118"/>
  <c r="AV323" i="118"/>
  <c r="AV325" i="118"/>
  <c r="AU300" i="117"/>
  <c r="AU287" i="117"/>
  <c r="AV296" i="117"/>
  <c r="AU291" i="117"/>
  <c r="AV291" i="117"/>
  <c r="AW299" i="117"/>
  <c r="AX299" i="117"/>
  <c r="AU294" i="117"/>
  <c r="AV51" i="117"/>
  <c r="AU295" i="117"/>
  <c r="AW297" i="117"/>
  <c r="AU298" i="117"/>
  <c r="AW51" i="117"/>
  <c r="AW153" i="116"/>
  <c r="AX32" i="116"/>
  <c r="AX153" i="116" s="1"/>
  <c r="AU158" i="116"/>
  <c r="AV57" i="116"/>
  <c r="AV151" i="116"/>
  <c r="AW101" i="116"/>
  <c r="AU150" i="116"/>
  <c r="AV60" i="116"/>
  <c r="AU149" i="116"/>
  <c r="AV123" i="116"/>
  <c r="AU154" i="116"/>
  <c r="AW157" i="116"/>
  <c r="AX112" i="116"/>
  <c r="AX157" i="116" s="1"/>
  <c r="AU156" i="116"/>
  <c r="AU152" i="116"/>
  <c r="AV144" i="116"/>
  <c r="AX38" i="116"/>
  <c r="AU159" i="116"/>
  <c r="AU146" i="116"/>
  <c r="AV18" i="116"/>
  <c r="AU155" i="116"/>
  <c r="AV44" i="116"/>
  <c r="AV155" i="116" s="1"/>
  <c r="BF663" i="4"/>
  <c r="AQ663" i="4"/>
  <c r="AR663" i="4"/>
  <c r="AS663" i="4" s="1"/>
  <c r="AT663" i="4" s="1"/>
  <c r="AU663" i="4" s="1"/>
  <c r="AV663" i="4" s="1"/>
  <c r="Z663" i="4"/>
  <c r="AA663" i="4"/>
  <c r="Z663" i="12"/>
  <c r="AA663" i="12"/>
  <c r="AB663" i="12"/>
  <c r="AC663" i="12"/>
  <c r="AD663" i="12"/>
  <c r="AE663" i="12"/>
  <c r="AF663" i="12"/>
  <c r="AG663" i="12"/>
  <c r="AH663" i="12"/>
  <c r="AI663" i="12"/>
  <c r="AJ663" i="12"/>
  <c r="AK663" i="12"/>
  <c r="AL663" i="12"/>
  <c r="AM663" i="12"/>
  <c r="AN663" i="12"/>
  <c r="AO663" i="12"/>
  <c r="AP663" i="12"/>
  <c r="AQ663" i="12"/>
  <c r="AR663" i="12"/>
  <c r="AS663" i="12"/>
  <c r="AT663" i="12"/>
  <c r="S663" i="4"/>
  <c r="T663" i="4"/>
  <c r="U663" i="4"/>
  <c r="V663" i="4"/>
  <c r="R663" i="4"/>
  <c r="M663" i="4"/>
  <c r="J663" i="4" s="1"/>
  <c r="AW329" i="118" l="1"/>
  <c r="AW325" i="118"/>
  <c r="AX325" i="118"/>
  <c r="AV319" i="118"/>
  <c r="AW323" i="118"/>
  <c r="AX323" i="118"/>
  <c r="AV324" i="118"/>
  <c r="AV328" i="118"/>
  <c r="AW7" i="118"/>
  <c r="AW326" i="118" s="1"/>
  <c r="AV329" i="118"/>
  <c r="AV316" i="118"/>
  <c r="AW321" i="118"/>
  <c r="AX321" i="118"/>
  <c r="AW320" i="118"/>
  <c r="AX320" i="118"/>
  <c r="AV326" i="118"/>
  <c r="AX51" i="117"/>
  <c r="AV300" i="117"/>
  <c r="AV287" i="117"/>
  <c r="AW291" i="117"/>
  <c r="AX291" i="117"/>
  <c r="AW292" i="117"/>
  <c r="AX292" i="117"/>
  <c r="AW296" i="117"/>
  <c r="AX296" i="117"/>
  <c r="AV298" i="117"/>
  <c r="AW293" i="117"/>
  <c r="AX293" i="117"/>
  <c r="AX297" i="117"/>
  <c r="AV295" i="117"/>
  <c r="AV294" i="117"/>
  <c r="AW156" i="116"/>
  <c r="AV149" i="116"/>
  <c r="AW123" i="116"/>
  <c r="AW151" i="116"/>
  <c r="AX101" i="116"/>
  <c r="AX151" i="116" s="1"/>
  <c r="AV152" i="116"/>
  <c r="AW144" i="116"/>
  <c r="AV156" i="116"/>
  <c r="AX156" i="116"/>
  <c r="AV154" i="116"/>
  <c r="AV150" i="116"/>
  <c r="AW60" i="116"/>
  <c r="AV158" i="116"/>
  <c r="AW57" i="116"/>
  <c r="AW44" i="116"/>
  <c r="AV159" i="116"/>
  <c r="AV146" i="116"/>
  <c r="AW18" i="116"/>
  <c r="W663" i="4"/>
  <c r="AV663" i="12"/>
  <c r="AP663" i="4"/>
  <c r="AU663" i="12"/>
  <c r="AO663" i="4"/>
  <c r="AW663" i="4"/>
  <c r="AX663" i="4" s="1"/>
  <c r="X663" i="4"/>
  <c r="AX7" i="118" l="1"/>
  <c r="AW324" i="118"/>
  <c r="AW322" i="118"/>
  <c r="AX322" i="118"/>
  <c r="AW319" i="118"/>
  <c r="AX319" i="118"/>
  <c r="AX329" i="118"/>
  <c r="AW328" i="118"/>
  <c r="AX328" i="118"/>
  <c r="AW316" i="118"/>
  <c r="AX326" i="118"/>
  <c r="AW295" i="117"/>
  <c r="AX295" i="117"/>
  <c r="AW298" i="117"/>
  <c r="AX298" i="117"/>
  <c r="AW300" i="117"/>
  <c r="AW287" i="117"/>
  <c r="AW294" i="117"/>
  <c r="AX294" i="117"/>
  <c r="AW150" i="116"/>
  <c r="AX60" i="116"/>
  <c r="AX150" i="116" s="1"/>
  <c r="AW158" i="116"/>
  <c r="AX57" i="116"/>
  <c r="AX158" i="116" s="1"/>
  <c r="AW154" i="116"/>
  <c r="AW159" i="116"/>
  <c r="AW146" i="116"/>
  <c r="AX18" i="116"/>
  <c r="AW155" i="116"/>
  <c r="AX44" i="116"/>
  <c r="AX155" i="116" s="1"/>
  <c r="AW152" i="116"/>
  <c r="AX144" i="116"/>
  <c r="AX152" i="116" s="1"/>
  <c r="AW149" i="116"/>
  <c r="AX123" i="116"/>
  <c r="AX149" i="116" s="1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M165" i="12"/>
  <c r="AN165" i="12"/>
  <c r="AO165" i="12"/>
  <c r="AP165" i="12"/>
  <c r="AQ165" i="12"/>
  <c r="AR165" i="12"/>
  <c r="AS165" i="12"/>
  <c r="AT165" i="12"/>
  <c r="Z539" i="12"/>
  <c r="AA539" i="12"/>
  <c r="AB539" i="12"/>
  <c r="AC539" i="12"/>
  <c r="AD539" i="12"/>
  <c r="AE539" i="12"/>
  <c r="AF539" i="12"/>
  <c r="AG539" i="12"/>
  <c r="AH539" i="12"/>
  <c r="AI539" i="12"/>
  <c r="AJ539" i="12"/>
  <c r="AK539" i="12"/>
  <c r="AL539" i="12"/>
  <c r="AM539" i="12"/>
  <c r="AN539" i="12"/>
  <c r="AO539" i="12"/>
  <c r="AP539" i="12"/>
  <c r="AQ539" i="12"/>
  <c r="AR539" i="12"/>
  <c r="AS539" i="12"/>
  <c r="AT539" i="12"/>
  <c r="Z512" i="12"/>
  <c r="AA512" i="12"/>
  <c r="AB512" i="12"/>
  <c r="AC512" i="12"/>
  <c r="AD512" i="12"/>
  <c r="AE512" i="12"/>
  <c r="AF512" i="12"/>
  <c r="AG512" i="12"/>
  <c r="AH512" i="12"/>
  <c r="AI512" i="12"/>
  <c r="AJ512" i="12"/>
  <c r="AK512" i="12"/>
  <c r="AL512" i="12"/>
  <c r="AM512" i="12"/>
  <c r="AN512" i="12"/>
  <c r="AO512" i="12"/>
  <c r="AP512" i="12"/>
  <c r="AQ512" i="12"/>
  <c r="AR512" i="12"/>
  <c r="AS512" i="12"/>
  <c r="AT512" i="12"/>
  <c r="BF512" i="4"/>
  <c r="BF539" i="4"/>
  <c r="BF165" i="4"/>
  <c r="AQ165" i="4"/>
  <c r="AR165" i="4"/>
  <c r="AS165" i="4" s="1"/>
  <c r="AT165" i="4" s="1"/>
  <c r="AU165" i="4" s="1"/>
  <c r="AV165" i="4" s="1"/>
  <c r="AQ539" i="4"/>
  <c r="AR539" i="4"/>
  <c r="AS539" i="4" s="1"/>
  <c r="AT539" i="4" s="1"/>
  <c r="AU539" i="4" s="1"/>
  <c r="AV539" i="4" s="1"/>
  <c r="AQ512" i="4"/>
  <c r="AR512" i="4"/>
  <c r="AS512" i="4" s="1"/>
  <c r="AT512" i="4" s="1"/>
  <c r="AU512" i="4" s="1"/>
  <c r="AV512" i="4" s="1"/>
  <c r="AA165" i="4"/>
  <c r="AA539" i="4"/>
  <c r="AA512" i="4"/>
  <c r="R165" i="4"/>
  <c r="S165" i="4"/>
  <c r="T165" i="4"/>
  <c r="U165" i="4"/>
  <c r="V165" i="4"/>
  <c r="R539" i="4"/>
  <c r="S539" i="4"/>
  <c r="T539" i="4"/>
  <c r="U539" i="4"/>
  <c r="AO539" i="4" s="1"/>
  <c r="V539" i="4"/>
  <c r="R512" i="4"/>
  <c r="S512" i="4"/>
  <c r="T512" i="4"/>
  <c r="U512" i="4"/>
  <c r="V512" i="4"/>
  <c r="M165" i="4"/>
  <c r="J165" i="4" s="1"/>
  <c r="M539" i="4"/>
  <c r="J539" i="4" s="1"/>
  <c r="M512" i="4"/>
  <c r="J512" i="4" s="1"/>
  <c r="AX316" i="118" l="1"/>
  <c r="AX324" i="118"/>
  <c r="AX300" i="117"/>
  <c r="AX287" i="117"/>
  <c r="AX159" i="116"/>
  <c r="AX146" i="116"/>
  <c r="AX154" i="116"/>
  <c r="AV539" i="12"/>
  <c r="Z539" i="4"/>
  <c r="Z512" i="4"/>
  <c r="Z165" i="4"/>
  <c r="AV512" i="12"/>
  <c r="AU539" i="12"/>
  <c r="AU512" i="12"/>
  <c r="AV165" i="12"/>
  <c r="AU165" i="12"/>
  <c r="W165" i="4"/>
  <c r="AP512" i="4"/>
  <c r="X512" i="4"/>
  <c r="W512" i="4"/>
  <c r="AO512" i="4"/>
  <c r="AO165" i="4"/>
  <c r="W539" i="4"/>
  <c r="AP539" i="4"/>
  <c r="AP165" i="4"/>
  <c r="AW539" i="4"/>
  <c r="AX539" i="4" s="1"/>
  <c r="AW512" i="4"/>
  <c r="AX512" i="4" s="1"/>
  <c r="AW165" i="4"/>
  <c r="AX165" i="4" s="1"/>
  <c r="X165" i="4"/>
  <c r="X539" i="4"/>
  <c r="Z432" i="12" l="1"/>
  <c r="AA432" i="12"/>
  <c r="AB432" i="12"/>
  <c r="AC432" i="12"/>
  <c r="AD432" i="12"/>
  <c r="AE432" i="12"/>
  <c r="AF432" i="12"/>
  <c r="AG432" i="12"/>
  <c r="AH432" i="12"/>
  <c r="AI432" i="12"/>
  <c r="AJ432" i="12"/>
  <c r="AK432" i="12"/>
  <c r="AL432" i="12"/>
  <c r="AM432" i="12"/>
  <c r="AN432" i="12"/>
  <c r="AO432" i="12"/>
  <c r="AP432" i="12"/>
  <c r="AQ432" i="12"/>
  <c r="AR432" i="12"/>
  <c r="AS432" i="12"/>
  <c r="AT432" i="12"/>
  <c r="Z264" i="12"/>
  <c r="AA264" i="12"/>
  <c r="AB264" i="12"/>
  <c r="AC264" i="12"/>
  <c r="AD264" i="12"/>
  <c r="AE264" i="12"/>
  <c r="AF264" i="12"/>
  <c r="AG264" i="12"/>
  <c r="AH264" i="12"/>
  <c r="AI264" i="12"/>
  <c r="AJ264" i="12"/>
  <c r="AK264" i="12"/>
  <c r="AL264" i="12"/>
  <c r="AM264" i="12"/>
  <c r="AN264" i="12"/>
  <c r="AO264" i="12"/>
  <c r="AP264" i="12"/>
  <c r="AQ264" i="12"/>
  <c r="AR264" i="12"/>
  <c r="AS264" i="12"/>
  <c r="AT264" i="12"/>
  <c r="BF432" i="4"/>
  <c r="BF264" i="4"/>
  <c r="AQ432" i="4"/>
  <c r="AR432" i="4"/>
  <c r="AS432" i="4" s="1"/>
  <c r="AT432" i="4" s="1"/>
  <c r="AU432" i="4" s="1"/>
  <c r="AV432" i="4" s="1"/>
  <c r="AQ264" i="4"/>
  <c r="AR264" i="4"/>
  <c r="AS264" i="4" s="1"/>
  <c r="AT264" i="4" s="1"/>
  <c r="AU264" i="4" s="1"/>
  <c r="AV264" i="4" s="1"/>
  <c r="AA432" i="4"/>
  <c r="AA264" i="4"/>
  <c r="R432" i="4"/>
  <c r="S432" i="4"/>
  <c r="T432" i="4"/>
  <c r="U432" i="4"/>
  <c r="X432" i="4" s="1"/>
  <c r="V432" i="4"/>
  <c r="R264" i="4"/>
  <c r="S264" i="4"/>
  <c r="T264" i="4"/>
  <c r="U264" i="4"/>
  <c r="V264" i="4"/>
  <c r="M432" i="4"/>
  <c r="J432" i="4" s="1"/>
  <c r="M264" i="4"/>
  <c r="J264" i="4" s="1"/>
  <c r="Z264" i="4" l="1"/>
  <c r="Z432" i="4"/>
  <c r="AO264" i="4"/>
  <c r="AU264" i="12"/>
  <c r="AU432" i="12"/>
  <c r="AV264" i="12"/>
  <c r="AV432" i="12"/>
  <c r="W432" i="4"/>
  <c r="AP264" i="4"/>
  <c r="AP432" i="4"/>
  <c r="AO432" i="4"/>
  <c r="W264" i="4"/>
  <c r="AW264" i="4"/>
  <c r="AX264" i="4" s="1"/>
  <c r="AW432" i="4"/>
  <c r="AX432" i="4" s="1"/>
  <c r="X264" i="4"/>
  <c r="Z385" i="12" l="1"/>
  <c r="AA385" i="12"/>
  <c r="AB385" i="12"/>
  <c r="AC385" i="12"/>
  <c r="AD385" i="12"/>
  <c r="AE385" i="12"/>
  <c r="AF385" i="12"/>
  <c r="AG385" i="12"/>
  <c r="AH385" i="12"/>
  <c r="AI385" i="12"/>
  <c r="AJ385" i="12"/>
  <c r="AK385" i="12"/>
  <c r="AL385" i="12"/>
  <c r="AM385" i="12"/>
  <c r="AN385" i="12"/>
  <c r="AO385" i="12"/>
  <c r="AP385" i="12"/>
  <c r="AQ385" i="12"/>
  <c r="AR385" i="12"/>
  <c r="AS385" i="12"/>
  <c r="AT385" i="12"/>
  <c r="Z375" i="12"/>
  <c r="AA375" i="12"/>
  <c r="AB375" i="12"/>
  <c r="AC375" i="12"/>
  <c r="AD375" i="12"/>
  <c r="AE375" i="12"/>
  <c r="AF375" i="12"/>
  <c r="AG375" i="12"/>
  <c r="AH375" i="12"/>
  <c r="AI375" i="12"/>
  <c r="AJ375" i="12"/>
  <c r="AK375" i="12"/>
  <c r="AL375" i="12"/>
  <c r="AM375" i="12"/>
  <c r="AN375" i="12"/>
  <c r="AO375" i="12"/>
  <c r="AP375" i="12"/>
  <c r="AQ375" i="12"/>
  <c r="AR375" i="12"/>
  <c r="AS375" i="12"/>
  <c r="AT375" i="12"/>
  <c r="BF375" i="4"/>
  <c r="BF385" i="4"/>
  <c r="AQ385" i="4"/>
  <c r="AR385" i="4"/>
  <c r="AS385" i="4" s="1"/>
  <c r="AT385" i="4" s="1"/>
  <c r="AU385" i="4" s="1"/>
  <c r="AV385" i="4" s="1"/>
  <c r="AQ375" i="4"/>
  <c r="AR375" i="4"/>
  <c r="AS375" i="4" s="1"/>
  <c r="AT375" i="4" s="1"/>
  <c r="AU375" i="4" s="1"/>
  <c r="AV375" i="4" s="1"/>
  <c r="AA385" i="4"/>
  <c r="AA375" i="4"/>
  <c r="S385" i="4"/>
  <c r="T385" i="4"/>
  <c r="U385" i="4"/>
  <c r="AO385" i="4" s="1"/>
  <c r="V385" i="4"/>
  <c r="S375" i="4"/>
  <c r="T375" i="4"/>
  <c r="U375" i="4"/>
  <c r="V375" i="4"/>
  <c r="R385" i="4"/>
  <c r="R375" i="4"/>
  <c r="M375" i="4"/>
  <c r="J375" i="4" s="1"/>
  <c r="M385" i="4"/>
  <c r="J385" i="4" s="1"/>
  <c r="AV385" i="12" l="1"/>
  <c r="X385" i="4"/>
  <c r="AU385" i="12"/>
  <c r="AU375" i="12"/>
  <c r="W385" i="4"/>
  <c r="AP375" i="4"/>
  <c r="Z375" i="4"/>
  <c r="Z385" i="4"/>
  <c r="AV375" i="12"/>
  <c r="AP385" i="4"/>
  <c r="W375" i="4"/>
  <c r="AO375" i="4"/>
  <c r="AW375" i="4"/>
  <c r="AX375" i="4" s="1"/>
  <c r="AW385" i="4"/>
  <c r="AX385" i="4" s="1"/>
  <c r="X375" i="4"/>
  <c r="K841" i="6" l="1"/>
  <c r="E733" i="4" l="1"/>
  <c r="E734" i="4"/>
  <c r="E735" i="4"/>
  <c r="Z428" i="12" l="1"/>
  <c r="AA428" i="12"/>
  <c r="AB428" i="12"/>
  <c r="AC428" i="12"/>
  <c r="AD428" i="12"/>
  <c r="AE428" i="12"/>
  <c r="AF428" i="12"/>
  <c r="AG428" i="12"/>
  <c r="AH428" i="12"/>
  <c r="AI428" i="12"/>
  <c r="AJ428" i="12"/>
  <c r="AK428" i="12"/>
  <c r="AL428" i="12"/>
  <c r="AM428" i="12"/>
  <c r="AN428" i="12"/>
  <c r="AO428" i="12"/>
  <c r="AP428" i="12"/>
  <c r="AQ428" i="12"/>
  <c r="AR428" i="12"/>
  <c r="AS428" i="12"/>
  <c r="AT428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M113" i="12"/>
  <c r="AN113" i="12"/>
  <c r="AO113" i="12"/>
  <c r="AP113" i="12"/>
  <c r="AQ113" i="12"/>
  <c r="AR113" i="12"/>
  <c r="AS113" i="12"/>
  <c r="AT113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M130" i="12"/>
  <c r="AN130" i="12"/>
  <c r="AO130" i="12"/>
  <c r="AP130" i="12"/>
  <c r="AQ130" i="12"/>
  <c r="AR130" i="12"/>
  <c r="AS130" i="12"/>
  <c r="AT130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AL213" i="12"/>
  <c r="AM213" i="12"/>
  <c r="AN213" i="12"/>
  <c r="AO213" i="12"/>
  <c r="AP213" i="12"/>
  <c r="AQ213" i="12"/>
  <c r="AR213" i="12"/>
  <c r="AS213" i="12"/>
  <c r="AT213" i="12"/>
  <c r="Z627" i="12"/>
  <c r="AA627" i="12"/>
  <c r="AB627" i="12"/>
  <c r="AC627" i="12"/>
  <c r="AD627" i="12"/>
  <c r="AE627" i="12"/>
  <c r="AF627" i="12"/>
  <c r="AG627" i="12"/>
  <c r="AH627" i="12"/>
  <c r="AI627" i="12"/>
  <c r="AJ627" i="12"/>
  <c r="AK627" i="12"/>
  <c r="AL627" i="12"/>
  <c r="AM627" i="12"/>
  <c r="AN627" i="12"/>
  <c r="AO627" i="12"/>
  <c r="AP627" i="12"/>
  <c r="AQ627" i="12"/>
  <c r="AR627" i="12"/>
  <c r="AS627" i="12"/>
  <c r="AT627" i="12"/>
  <c r="BF113" i="4"/>
  <c r="BF130" i="4"/>
  <c r="BF213" i="4"/>
  <c r="BF627" i="4"/>
  <c r="BF428" i="4"/>
  <c r="AR428" i="4"/>
  <c r="AS428" i="4" s="1"/>
  <c r="AT428" i="4" s="1"/>
  <c r="AU428" i="4" s="1"/>
  <c r="AV428" i="4" s="1"/>
  <c r="AR113" i="4"/>
  <c r="AS113" i="4" s="1"/>
  <c r="AT113" i="4" s="1"/>
  <c r="AU113" i="4" s="1"/>
  <c r="AV113" i="4" s="1"/>
  <c r="AR130" i="4"/>
  <c r="AS130" i="4" s="1"/>
  <c r="AT130" i="4" s="1"/>
  <c r="AU130" i="4" s="1"/>
  <c r="AV130" i="4" s="1"/>
  <c r="AR213" i="4"/>
  <c r="AS213" i="4" s="1"/>
  <c r="AT213" i="4" s="1"/>
  <c r="AU213" i="4" s="1"/>
  <c r="AV213" i="4" s="1"/>
  <c r="AR627" i="4"/>
  <c r="AS627" i="4" s="1"/>
  <c r="AT627" i="4" s="1"/>
  <c r="AU627" i="4" s="1"/>
  <c r="AV627" i="4" s="1"/>
  <c r="AQ428" i="4"/>
  <c r="AQ113" i="4"/>
  <c r="AQ130" i="4"/>
  <c r="AQ213" i="4"/>
  <c r="AQ627" i="4"/>
  <c r="AA428" i="4"/>
  <c r="AA113" i="4"/>
  <c r="AA130" i="4"/>
  <c r="AA213" i="4"/>
  <c r="AA627" i="4"/>
  <c r="S428" i="4"/>
  <c r="T428" i="4"/>
  <c r="U428" i="4"/>
  <c r="AO428" i="4" s="1"/>
  <c r="V428" i="4"/>
  <c r="S113" i="4"/>
  <c r="T113" i="4"/>
  <c r="U113" i="4"/>
  <c r="V113" i="4"/>
  <c r="S130" i="4"/>
  <c r="T130" i="4"/>
  <c r="U130" i="4"/>
  <c r="AO130" i="4" s="1"/>
  <c r="V130" i="4"/>
  <c r="S213" i="4"/>
  <c r="T213" i="4"/>
  <c r="U213" i="4"/>
  <c r="V213" i="4"/>
  <c r="S627" i="4"/>
  <c r="T627" i="4"/>
  <c r="U627" i="4"/>
  <c r="X627" i="4" s="1"/>
  <c r="V627" i="4"/>
  <c r="R428" i="4"/>
  <c r="R113" i="4"/>
  <c r="R130" i="4"/>
  <c r="R213" i="4"/>
  <c r="R627" i="4"/>
  <c r="M428" i="4"/>
  <c r="J428" i="4" s="1"/>
  <c r="M113" i="4"/>
  <c r="J113" i="4" s="1"/>
  <c r="M130" i="4"/>
  <c r="J130" i="4" s="1"/>
  <c r="M213" i="4"/>
  <c r="J213" i="4" s="1"/>
  <c r="M627" i="4"/>
  <c r="J627" i="4" s="1"/>
  <c r="Z213" i="4" l="1"/>
  <c r="Z130" i="4"/>
  <c r="Z428" i="4"/>
  <c r="Z627" i="4"/>
  <c r="Z113" i="4"/>
  <c r="AO213" i="4"/>
  <c r="AV130" i="12"/>
  <c r="AU627" i="12"/>
  <c r="AV627" i="12"/>
  <c r="AU213" i="12"/>
  <c r="AV428" i="12"/>
  <c r="AV213" i="12"/>
  <c r="AU130" i="12"/>
  <c r="AU113" i="12"/>
  <c r="AV113" i="12"/>
  <c r="AU428" i="12"/>
  <c r="X213" i="4"/>
  <c r="W213" i="4"/>
  <c r="AP213" i="4"/>
  <c r="X428" i="4"/>
  <c r="AP428" i="4"/>
  <c r="W428" i="4"/>
  <c r="W113" i="4"/>
  <c r="AP627" i="4"/>
  <c r="AP113" i="4"/>
  <c r="X130" i="4"/>
  <c r="AO627" i="4"/>
  <c r="AP130" i="4"/>
  <c r="AO113" i="4"/>
  <c r="AW627" i="4"/>
  <c r="AX627" i="4" s="1"/>
  <c r="AW113" i="4"/>
  <c r="AX113" i="4" s="1"/>
  <c r="W130" i="4"/>
  <c r="AW130" i="4"/>
  <c r="AX130" i="4" s="1"/>
  <c r="AW213" i="4"/>
  <c r="AX213" i="4" s="1"/>
  <c r="AW428" i="4"/>
  <c r="AX428" i="4" s="1"/>
  <c r="W627" i="4"/>
  <c r="X113" i="4"/>
  <c r="Z294" i="12" l="1"/>
  <c r="AA294" i="12"/>
  <c r="AB294" i="12"/>
  <c r="AC294" i="12"/>
  <c r="AD294" i="12"/>
  <c r="AE294" i="12"/>
  <c r="AF294" i="12"/>
  <c r="AG294" i="12"/>
  <c r="AH294" i="12"/>
  <c r="AI294" i="12"/>
  <c r="AJ294" i="12"/>
  <c r="AK294" i="12"/>
  <c r="AL294" i="12"/>
  <c r="AM294" i="12"/>
  <c r="AN294" i="12"/>
  <c r="AO294" i="12"/>
  <c r="AP294" i="12"/>
  <c r="AQ294" i="12"/>
  <c r="AR294" i="12"/>
  <c r="AS294" i="12"/>
  <c r="AT294" i="12"/>
  <c r="Z372" i="12"/>
  <c r="AA372" i="12"/>
  <c r="AB372" i="12"/>
  <c r="AC372" i="12"/>
  <c r="AD372" i="12"/>
  <c r="AE372" i="12"/>
  <c r="AF372" i="12"/>
  <c r="AG372" i="12"/>
  <c r="AH372" i="12"/>
  <c r="AI372" i="12"/>
  <c r="AJ372" i="12"/>
  <c r="AK372" i="12"/>
  <c r="AL372" i="12"/>
  <c r="AM372" i="12"/>
  <c r="AN372" i="12"/>
  <c r="AO372" i="12"/>
  <c r="AP372" i="12"/>
  <c r="AQ372" i="12"/>
  <c r="AR372" i="12"/>
  <c r="AS372" i="12"/>
  <c r="AT372" i="12"/>
  <c r="Z448" i="12"/>
  <c r="AA448" i="12"/>
  <c r="AB448" i="12"/>
  <c r="AC448" i="12"/>
  <c r="AD448" i="12"/>
  <c r="AE448" i="12"/>
  <c r="AF448" i="12"/>
  <c r="AG448" i="12"/>
  <c r="AH448" i="12"/>
  <c r="AI448" i="12"/>
  <c r="AJ448" i="12"/>
  <c r="AK448" i="12"/>
  <c r="AL448" i="12"/>
  <c r="AM448" i="12"/>
  <c r="AN448" i="12"/>
  <c r="AO448" i="12"/>
  <c r="AP448" i="12"/>
  <c r="AQ448" i="12"/>
  <c r="AR448" i="12"/>
  <c r="AS448" i="12"/>
  <c r="AT448" i="12"/>
  <c r="Z245" i="12"/>
  <c r="AA245" i="12"/>
  <c r="AB245" i="12"/>
  <c r="AC245" i="12"/>
  <c r="AD245" i="12"/>
  <c r="AE245" i="12"/>
  <c r="AF245" i="12"/>
  <c r="AG245" i="12"/>
  <c r="AH245" i="12"/>
  <c r="AI245" i="12"/>
  <c r="AJ245" i="12"/>
  <c r="AK245" i="12"/>
  <c r="AL245" i="12"/>
  <c r="AM245" i="12"/>
  <c r="AN245" i="12"/>
  <c r="AO245" i="12"/>
  <c r="AP245" i="12"/>
  <c r="AQ245" i="12"/>
  <c r="AR245" i="12"/>
  <c r="AS245" i="12"/>
  <c r="AT245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AL329" i="12"/>
  <c r="AM329" i="12"/>
  <c r="AN329" i="12"/>
  <c r="AO329" i="12"/>
  <c r="AP329" i="12"/>
  <c r="AQ329" i="12"/>
  <c r="AR329" i="12"/>
  <c r="AS329" i="12"/>
  <c r="AT329" i="12"/>
  <c r="BF372" i="4"/>
  <c r="BF448" i="4"/>
  <c r="BF245" i="4"/>
  <c r="BF329" i="4"/>
  <c r="BF294" i="4"/>
  <c r="AQ294" i="4"/>
  <c r="AR294" i="4"/>
  <c r="AS294" i="4" s="1"/>
  <c r="AT294" i="4" s="1"/>
  <c r="AU294" i="4" s="1"/>
  <c r="AV294" i="4" s="1"/>
  <c r="AQ372" i="4"/>
  <c r="AR372" i="4"/>
  <c r="AS372" i="4" s="1"/>
  <c r="AT372" i="4" s="1"/>
  <c r="AU372" i="4" s="1"/>
  <c r="AV372" i="4" s="1"/>
  <c r="AQ448" i="4"/>
  <c r="AR448" i="4"/>
  <c r="AS448" i="4" s="1"/>
  <c r="AT448" i="4" s="1"/>
  <c r="AU448" i="4" s="1"/>
  <c r="AV448" i="4" s="1"/>
  <c r="AQ245" i="4"/>
  <c r="AR245" i="4"/>
  <c r="AS245" i="4" s="1"/>
  <c r="AT245" i="4" s="1"/>
  <c r="AU245" i="4" s="1"/>
  <c r="AV245" i="4" s="1"/>
  <c r="AQ329" i="4"/>
  <c r="AR329" i="4"/>
  <c r="AS329" i="4" s="1"/>
  <c r="AT329" i="4" s="1"/>
  <c r="AU329" i="4" s="1"/>
  <c r="AV329" i="4" s="1"/>
  <c r="AA294" i="4"/>
  <c r="AA372" i="4"/>
  <c r="AA448" i="4"/>
  <c r="AA245" i="4"/>
  <c r="AA329" i="4"/>
  <c r="R294" i="4"/>
  <c r="S294" i="4"/>
  <c r="T294" i="4"/>
  <c r="U294" i="4"/>
  <c r="AP294" i="4" s="1"/>
  <c r="V294" i="4"/>
  <c r="R372" i="4"/>
  <c r="S372" i="4"/>
  <c r="T372" i="4"/>
  <c r="U372" i="4"/>
  <c r="V372" i="4"/>
  <c r="R448" i="4"/>
  <c r="S448" i="4"/>
  <c r="T448" i="4"/>
  <c r="U448" i="4"/>
  <c r="X448" i="4" s="1"/>
  <c r="V448" i="4"/>
  <c r="R245" i="4"/>
  <c r="S245" i="4"/>
  <c r="T245" i="4"/>
  <c r="U245" i="4"/>
  <c r="AP245" i="4" s="1"/>
  <c r="V245" i="4"/>
  <c r="R329" i="4"/>
  <c r="S329" i="4"/>
  <c r="T329" i="4"/>
  <c r="U329" i="4"/>
  <c r="V329" i="4"/>
  <c r="M294" i="4"/>
  <c r="J294" i="4" s="1"/>
  <c r="M372" i="4"/>
  <c r="Z372" i="4" s="1"/>
  <c r="M448" i="4"/>
  <c r="J448" i="4" s="1"/>
  <c r="M245" i="4"/>
  <c r="Z245" i="4" s="1"/>
  <c r="M329" i="4"/>
  <c r="J329" i="4" s="1"/>
  <c r="J245" i="4" l="1"/>
  <c r="AV294" i="12"/>
  <c r="AU245" i="12"/>
  <c r="AV372" i="12"/>
  <c r="AU294" i="12"/>
  <c r="J372" i="4"/>
  <c r="Z448" i="4"/>
  <c r="Z329" i="4"/>
  <c r="Z294" i="4"/>
  <c r="AV245" i="12"/>
  <c r="AV329" i="12"/>
  <c r="AU329" i="12"/>
  <c r="AU372" i="12"/>
  <c r="AU448" i="12"/>
  <c r="AV448" i="12"/>
  <c r="W329" i="4"/>
  <c r="W245" i="4"/>
  <c r="W294" i="4"/>
  <c r="W372" i="4"/>
  <c r="X294" i="4"/>
  <c r="AO329" i="4"/>
  <c r="AO245" i="4"/>
  <c r="AO448" i="4"/>
  <c r="AO372" i="4"/>
  <c r="AO294" i="4"/>
  <c r="X372" i="4"/>
  <c r="X245" i="4"/>
  <c r="AP329" i="4"/>
  <c r="AP448" i="4"/>
  <c r="AP372" i="4"/>
  <c r="AW245" i="4"/>
  <c r="AX245" i="4" s="1"/>
  <c r="AW372" i="4"/>
  <c r="AX372" i="4" s="1"/>
  <c r="AW329" i="4"/>
  <c r="AX329" i="4" s="1"/>
  <c r="AW448" i="4"/>
  <c r="AX448" i="4" s="1"/>
  <c r="AW294" i="4"/>
  <c r="AX294" i="4" s="1"/>
  <c r="W448" i="4"/>
  <c r="X329" i="4"/>
  <c r="BF42" i="4" l="1"/>
  <c r="BF233" i="4"/>
  <c r="BF578" i="4"/>
  <c r="AQ578" i="4"/>
  <c r="AR578" i="4"/>
  <c r="AS578" i="4" s="1"/>
  <c r="AT578" i="4" s="1"/>
  <c r="AU578" i="4" s="1"/>
  <c r="AV578" i="4" s="1"/>
  <c r="AQ233" i="4"/>
  <c r="AR233" i="4"/>
  <c r="AS233" i="4" s="1"/>
  <c r="AT233" i="4" s="1"/>
  <c r="AU233" i="4" s="1"/>
  <c r="AV233" i="4" s="1"/>
  <c r="AQ42" i="4"/>
  <c r="AR42" i="4"/>
  <c r="AS42" i="4" s="1"/>
  <c r="AT42" i="4" s="1"/>
  <c r="AU42" i="4" s="1"/>
  <c r="AV42" i="4" s="1"/>
  <c r="AA578" i="4"/>
  <c r="AA233" i="4"/>
  <c r="AA42" i="4"/>
  <c r="S578" i="4"/>
  <c r="T578" i="4"/>
  <c r="U578" i="4"/>
  <c r="V578" i="4"/>
  <c r="S233" i="4"/>
  <c r="T233" i="4"/>
  <c r="U233" i="4"/>
  <c r="V233" i="4"/>
  <c r="S42" i="4"/>
  <c r="T42" i="4"/>
  <c r="U42" i="4"/>
  <c r="AO42" i="4" s="1"/>
  <c r="V42" i="4"/>
  <c r="AA578" i="12"/>
  <c r="AB578" i="12"/>
  <c r="AC578" i="12"/>
  <c r="AD578" i="12"/>
  <c r="AE578" i="12"/>
  <c r="AF578" i="12"/>
  <c r="AG578" i="12"/>
  <c r="AH578" i="12"/>
  <c r="AI578" i="12"/>
  <c r="AJ578" i="12"/>
  <c r="AK578" i="12"/>
  <c r="AL578" i="12"/>
  <c r="AM578" i="12"/>
  <c r="AN578" i="12"/>
  <c r="AO578" i="12"/>
  <c r="AP578" i="12"/>
  <c r="AQ578" i="12"/>
  <c r="AR578" i="12"/>
  <c r="AS578" i="12"/>
  <c r="AT578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AL233" i="12"/>
  <c r="AM233" i="12"/>
  <c r="AN233" i="12"/>
  <c r="AO233" i="12"/>
  <c r="AP233" i="12"/>
  <c r="AQ233" i="12"/>
  <c r="AR233" i="12"/>
  <c r="AS233" i="12"/>
  <c r="AT233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M42" i="12"/>
  <c r="AN42" i="12"/>
  <c r="AO42" i="12"/>
  <c r="AP42" i="12"/>
  <c r="AQ42" i="12"/>
  <c r="AR42" i="12"/>
  <c r="AS42" i="12"/>
  <c r="AT42" i="12"/>
  <c r="Z578" i="12"/>
  <c r="Z233" i="12"/>
  <c r="Z42" i="12"/>
  <c r="R578" i="4"/>
  <c r="R233" i="4"/>
  <c r="R42" i="4"/>
  <c r="M578" i="4"/>
  <c r="Z578" i="4" s="1"/>
  <c r="M233" i="4"/>
  <c r="Z233" i="4" s="1"/>
  <c r="M42" i="4"/>
  <c r="Z42" i="4" s="1"/>
  <c r="J42" i="4" l="1"/>
  <c r="W42" i="4"/>
  <c r="W578" i="4"/>
  <c r="J233" i="4"/>
  <c r="AO233" i="4" s="1"/>
  <c r="J578" i="4"/>
  <c r="AO578" i="4" s="1"/>
  <c r="AV578" i="12"/>
  <c r="AU42" i="12"/>
  <c r="AU578" i="12"/>
  <c r="AV42" i="12"/>
  <c r="AU233" i="12"/>
  <c r="AV233" i="12"/>
  <c r="W233" i="4"/>
  <c r="X42" i="4"/>
  <c r="X233" i="4"/>
  <c r="AP42" i="4"/>
  <c r="X578" i="4"/>
  <c r="AW233" i="4"/>
  <c r="AX233" i="4" s="1"/>
  <c r="AW42" i="4"/>
  <c r="AX42" i="4" s="1"/>
  <c r="AW578" i="4"/>
  <c r="AX578" i="4" s="1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4" i="4"/>
  <c r="S25" i="4"/>
  <c r="S26" i="4"/>
  <c r="S27" i="4"/>
  <c r="S28" i="4"/>
  <c r="S29" i="4"/>
  <c r="S30" i="4"/>
  <c r="S31" i="4"/>
  <c r="S32" i="4"/>
  <c r="S33" i="4"/>
  <c r="S34" i="4"/>
  <c r="S35" i="4"/>
  <c r="S36" i="4"/>
  <c r="S37" i="4"/>
  <c r="S38" i="4"/>
  <c r="S39" i="4"/>
  <c r="S40" i="4"/>
  <c r="S41" i="4"/>
  <c r="S44" i="4"/>
  <c r="S45" i="4"/>
  <c r="S46" i="4"/>
  <c r="S47" i="4"/>
  <c r="S48" i="4"/>
  <c r="S49" i="4"/>
  <c r="S50" i="4"/>
  <c r="S51" i="4"/>
  <c r="S52" i="4"/>
  <c r="S53" i="4"/>
  <c r="S54" i="4"/>
  <c r="S55" i="4"/>
  <c r="S56" i="4"/>
  <c r="S57" i="4"/>
  <c r="S58" i="4"/>
  <c r="S59" i="4"/>
  <c r="S60" i="4"/>
  <c r="S61" i="4"/>
  <c r="S62" i="4"/>
  <c r="S63" i="4"/>
  <c r="S64" i="4"/>
  <c r="S65" i="4"/>
  <c r="S66" i="4"/>
  <c r="S67" i="4"/>
  <c r="S68" i="4"/>
  <c r="S69" i="4"/>
  <c r="S70" i="4"/>
  <c r="S71" i="4"/>
  <c r="S73" i="4"/>
  <c r="S74" i="4"/>
  <c r="S75" i="4"/>
  <c r="S76" i="4"/>
  <c r="S77" i="4"/>
  <c r="S78" i="4"/>
  <c r="S79" i="4"/>
  <c r="S80" i="4"/>
  <c r="S81" i="4"/>
  <c r="S82" i="4"/>
  <c r="S83" i="4"/>
  <c r="S84" i="4"/>
  <c r="S85" i="4"/>
  <c r="S86" i="4"/>
  <c r="S87" i="4"/>
  <c r="S88" i="4"/>
  <c r="S89" i="4"/>
  <c r="S90" i="4"/>
  <c r="S91" i="4"/>
  <c r="S92" i="4"/>
  <c r="S93" i="4"/>
  <c r="S94" i="4"/>
  <c r="S95" i="4"/>
  <c r="S96" i="4"/>
  <c r="S97" i="4"/>
  <c r="S98" i="4"/>
  <c r="S99" i="4"/>
  <c r="S100" i="4"/>
  <c r="S101" i="4"/>
  <c r="S102" i="4"/>
  <c r="S103" i="4"/>
  <c r="S104" i="4"/>
  <c r="S105" i="4"/>
  <c r="S106" i="4"/>
  <c r="S107" i="4"/>
  <c r="S108" i="4"/>
  <c r="S109" i="4"/>
  <c r="S110" i="4"/>
  <c r="S111" i="4"/>
  <c r="S112" i="4"/>
  <c r="S114" i="4"/>
  <c r="S115" i="4"/>
  <c r="S116" i="4"/>
  <c r="S117" i="4"/>
  <c r="S118" i="4"/>
  <c r="S119" i="4"/>
  <c r="S120" i="4"/>
  <c r="S121" i="4"/>
  <c r="S122" i="4"/>
  <c r="S123" i="4"/>
  <c r="S124" i="4"/>
  <c r="S125" i="4"/>
  <c r="S126" i="4"/>
  <c r="S127" i="4"/>
  <c r="S128" i="4"/>
  <c r="S129" i="4"/>
  <c r="S131" i="4"/>
  <c r="S132" i="4"/>
  <c r="S133" i="4"/>
  <c r="S134" i="4"/>
  <c r="S135" i="4"/>
  <c r="S136" i="4"/>
  <c r="S137" i="4"/>
  <c r="S138" i="4"/>
  <c r="S139" i="4"/>
  <c r="S140" i="4"/>
  <c r="S141" i="4"/>
  <c r="S142" i="4"/>
  <c r="S143" i="4"/>
  <c r="S144" i="4"/>
  <c r="S145" i="4"/>
  <c r="S146" i="4"/>
  <c r="S147" i="4"/>
  <c r="S148" i="4"/>
  <c r="S149" i="4"/>
  <c r="S150" i="4"/>
  <c r="S151" i="4"/>
  <c r="S152" i="4"/>
  <c r="S153" i="4"/>
  <c r="S154" i="4"/>
  <c r="S155" i="4"/>
  <c r="S156" i="4"/>
  <c r="S157" i="4"/>
  <c r="S158" i="4"/>
  <c r="S159" i="4"/>
  <c r="S160" i="4"/>
  <c r="S161" i="4"/>
  <c r="S162" i="4"/>
  <c r="S163" i="4"/>
  <c r="S164" i="4"/>
  <c r="S166" i="4"/>
  <c r="S167" i="4"/>
  <c r="S168" i="4"/>
  <c r="S169" i="4"/>
  <c r="S170" i="4"/>
  <c r="S171" i="4"/>
  <c r="S172" i="4"/>
  <c r="S173" i="4"/>
  <c r="S174" i="4"/>
  <c r="S175" i="4"/>
  <c r="S176" i="4"/>
  <c r="S177" i="4"/>
  <c r="S178" i="4"/>
  <c r="S179" i="4"/>
  <c r="S180" i="4"/>
  <c r="S181" i="4"/>
  <c r="S182" i="4"/>
  <c r="S183" i="4"/>
  <c r="S184" i="4"/>
  <c r="S185" i="4"/>
  <c r="S186" i="4"/>
  <c r="S187" i="4"/>
  <c r="S188" i="4"/>
  <c r="S189" i="4"/>
  <c r="S190" i="4"/>
  <c r="S191" i="4"/>
  <c r="S192" i="4"/>
  <c r="S193" i="4"/>
  <c r="S194" i="4"/>
  <c r="S195" i="4"/>
  <c r="S196" i="4"/>
  <c r="S197" i="4"/>
  <c r="S198" i="4"/>
  <c r="S199" i="4"/>
  <c r="S200" i="4"/>
  <c r="S201" i="4"/>
  <c r="S202" i="4"/>
  <c r="S203" i="4"/>
  <c r="S204" i="4"/>
  <c r="S205" i="4"/>
  <c r="S206" i="4"/>
  <c r="S207" i="4"/>
  <c r="S208" i="4"/>
  <c r="S209" i="4"/>
  <c r="S210" i="4"/>
  <c r="S211" i="4"/>
  <c r="S212" i="4"/>
  <c r="S214" i="4"/>
  <c r="S215" i="4"/>
  <c r="S216" i="4"/>
  <c r="S217" i="4"/>
  <c r="S218" i="4"/>
  <c r="S219" i="4"/>
  <c r="S220" i="4"/>
  <c r="S221" i="4"/>
  <c r="S222" i="4"/>
  <c r="S223" i="4"/>
  <c r="S224" i="4"/>
  <c r="S225" i="4"/>
  <c r="S226" i="4"/>
  <c r="S227" i="4"/>
  <c r="S228" i="4"/>
  <c r="S229" i="4"/>
  <c r="S230" i="4"/>
  <c r="S231" i="4"/>
  <c r="S232" i="4"/>
  <c r="S234" i="4"/>
  <c r="S235" i="4"/>
  <c r="S236" i="4"/>
  <c r="S237" i="4"/>
  <c r="S238" i="4"/>
  <c r="S239" i="4"/>
  <c r="S240" i="4"/>
  <c r="S241" i="4"/>
  <c r="S242" i="4"/>
  <c r="S243" i="4"/>
  <c r="S244" i="4"/>
  <c r="S246" i="4"/>
  <c r="S516" i="4"/>
  <c r="S247" i="4"/>
  <c r="S248" i="4"/>
  <c r="S249" i="4"/>
  <c r="S250" i="4"/>
  <c r="S251" i="4"/>
  <c r="S252" i="4"/>
  <c r="S253" i="4"/>
  <c r="S254" i="4"/>
  <c r="S255" i="4"/>
  <c r="S256" i="4"/>
  <c r="S257" i="4"/>
  <c r="S258" i="4"/>
  <c r="S259" i="4"/>
  <c r="S260" i="4"/>
  <c r="S261" i="4"/>
  <c r="S262" i="4"/>
  <c r="S263" i="4"/>
  <c r="S265" i="4"/>
  <c r="S266" i="4"/>
  <c r="S267" i="4"/>
  <c r="S268" i="4"/>
  <c r="S269" i="4"/>
  <c r="S270" i="4"/>
  <c r="S271" i="4"/>
  <c r="S272" i="4"/>
  <c r="S273" i="4"/>
  <c r="S274" i="4"/>
  <c r="S275" i="4"/>
  <c r="S276" i="4"/>
  <c r="S277" i="4"/>
  <c r="S278" i="4"/>
  <c r="S279" i="4"/>
  <c r="S280" i="4"/>
  <c r="S281" i="4"/>
  <c r="S282" i="4"/>
  <c r="S283" i="4"/>
  <c r="S284" i="4"/>
  <c r="S285" i="4"/>
  <c r="S286" i="4"/>
  <c r="S287" i="4"/>
  <c r="S288" i="4"/>
  <c r="S289" i="4"/>
  <c r="S290" i="4"/>
  <c r="S291" i="4"/>
  <c r="S292" i="4"/>
  <c r="S293" i="4"/>
  <c r="S295" i="4"/>
  <c r="S296" i="4"/>
  <c r="S297" i="4"/>
  <c r="S298" i="4"/>
  <c r="S299" i="4"/>
  <c r="S300" i="4"/>
  <c r="S301" i="4"/>
  <c r="S302" i="4"/>
  <c r="S303" i="4"/>
  <c r="S304" i="4"/>
  <c r="S305" i="4"/>
  <c r="S306" i="4"/>
  <c r="S307" i="4"/>
  <c r="S308" i="4"/>
  <c r="S309" i="4"/>
  <c r="S310" i="4"/>
  <c r="S311" i="4"/>
  <c r="S312" i="4"/>
  <c r="S313" i="4"/>
  <c r="S314" i="4"/>
  <c r="S315" i="4"/>
  <c r="S316" i="4"/>
  <c r="S317" i="4"/>
  <c r="S318" i="4"/>
  <c r="S319" i="4"/>
  <c r="S320" i="4"/>
  <c r="S321" i="4"/>
  <c r="S322" i="4"/>
  <c r="S323" i="4"/>
  <c r="S324" i="4"/>
  <c r="S325" i="4"/>
  <c r="S326" i="4"/>
  <c r="S327" i="4"/>
  <c r="S328" i="4"/>
  <c r="S330" i="4"/>
  <c r="S331" i="4"/>
  <c r="S332" i="4"/>
  <c r="S333" i="4"/>
  <c r="S334" i="4"/>
  <c r="S335" i="4"/>
  <c r="S336" i="4"/>
  <c r="S337" i="4"/>
  <c r="S338" i="4"/>
  <c r="S339" i="4"/>
  <c r="S340" i="4"/>
  <c r="S341" i="4"/>
  <c r="S342" i="4"/>
  <c r="S343" i="4"/>
  <c r="S344" i="4"/>
  <c r="S345" i="4"/>
  <c r="S346" i="4"/>
  <c r="S347" i="4"/>
  <c r="S348" i="4"/>
  <c r="S349" i="4"/>
  <c r="S350" i="4"/>
  <c r="S351" i="4"/>
  <c r="S352" i="4"/>
  <c r="S353" i="4"/>
  <c r="S354" i="4"/>
  <c r="S355" i="4"/>
  <c r="S356" i="4"/>
  <c r="S357" i="4"/>
  <c r="S358" i="4"/>
  <c r="S359" i="4"/>
  <c r="S360" i="4"/>
  <c r="S361" i="4"/>
  <c r="S362" i="4"/>
  <c r="S363" i="4"/>
  <c r="S364" i="4"/>
  <c r="S365" i="4"/>
  <c r="S366" i="4"/>
  <c r="S367" i="4"/>
  <c r="S368" i="4"/>
  <c r="S369" i="4"/>
  <c r="S370" i="4"/>
  <c r="S371" i="4"/>
  <c r="S373" i="4"/>
  <c r="S374" i="4"/>
  <c r="S376" i="4"/>
  <c r="S377" i="4"/>
  <c r="S378" i="4"/>
  <c r="S379" i="4"/>
  <c r="S380" i="4"/>
  <c r="S381" i="4"/>
  <c r="S382" i="4"/>
  <c r="S383" i="4"/>
  <c r="S384" i="4"/>
  <c r="S386" i="4"/>
  <c r="S387" i="4"/>
  <c r="S388" i="4"/>
  <c r="S389" i="4"/>
  <c r="S390" i="4"/>
  <c r="S391" i="4"/>
  <c r="S392" i="4"/>
  <c r="S393" i="4"/>
  <c r="S394" i="4"/>
  <c r="S395" i="4"/>
  <c r="S396" i="4"/>
  <c r="S397" i="4"/>
  <c r="S398" i="4"/>
  <c r="S399" i="4"/>
  <c r="S400" i="4"/>
  <c r="S401" i="4"/>
  <c r="S402" i="4"/>
  <c r="S403" i="4"/>
  <c r="S404" i="4"/>
  <c r="S405" i="4"/>
  <c r="S406" i="4"/>
  <c r="S407" i="4"/>
  <c r="S408" i="4"/>
  <c r="S409" i="4"/>
  <c r="S410" i="4"/>
  <c r="S411" i="4"/>
  <c r="S412" i="4"/>
  <c r="S413" i="4"/>
  <c r="S414" i="4"/>
  <c r="S415" i="4"/>
  <c r="S416" i="4"/>
  <c r="S417" i="4"/>
  <c r="S418" i="4"/>
  <c r="S419" i="4"/>
  <c r="S420" i="4"/>
  <c r="S421" i="4"/>
  <c r="S422" i="4"/>
  <c r="S423" i="4"/>
  <c r="S424" i="4"/>
  <c r="S425" i="4"/>
  <c r="S426" i="4"/>
  <c r="S427" i="4"/>
  <c r="S429" i="4"/>
  <c r="S430" i="4"/>
  <c r="S431" i="4"/>
  <c r="S433" i="4"/>
  <c r="S434" i="4"/>
  <c r="S435" i="4"/>
  <c r="S436" i="4"/>
  <c r="S437" i="4"/>
  <c r="S438" i="4"/>
  <c r="S439" i="4"/>
  <c r="S440" i="4"/>
  <c r="S441" i="4"/>
  <c r="S442" i="4"/>
  <c r="S443" i="4"/>
  <c r="S444" i="4"/>
  <c r="S445" i="4"/>
  <c r="S446" i="4"/>
  <c r="S447" i="4"/>
  <c r="S449" i="4"/>
  <c r="S450" i="4"/>
  <c r="S451" i="4"/>
  <c r="S452" i="4"/>
  <c r="S453" i="4"/>
  <c r="S454" i="4"/>
  <c r="S455" i="4"/>
  <c r="S456" i="4"/>
  <c r="S457" i="4"/>
  <c r="S458" i="4"/>
  <c r="S459" i="4"/>
  <c r="S460" i="4"/>
  <c r="S461" i="4"/>
  <c r="S462" i="4"/>
  <c r="S463" i="4"/>
  <c r="S464" i="4"/>
  <c r="S465" i="4"/>
  <c r="S466" i="4"/>
  <c r="S467" i="4"/>
  <c r="S468" i="4"/>
  <c r="S469" i="4"/>
  <c r="S470" i="4"/>
  <c r="S471" i="4"/>
  <c r="S472" i="4"/>
  <c r="S473" i="4"/>
  <c r="S474" i="4"/>
  <c r="S475" i="4"/>
  <c r="S476" i="4"/>
  <c r="S477" i="4"/>
  <c r="S478" i="4"/>
  <c r="S479" i="4"/>
  <c r="S480" i="4"/>
  <c r="S481" i="4"/>
  <c r="S482" i="4"/>
  <c r="S483" i="4"/>
  <c r="S484" i="4"/>
  <c r="S485" i="4"/>
  <c r="S486" i="4"/>
  <c r="S487" i="4"/>
  <c r="S488" i="4"/>
  <c r="S489" i="4"/>
  <c r="S490" i="4"/>
  <c r="S491" i="4"/>
  <c r="S492" i="4"/>
  <c r="S493" i="4"/>
  <c r="S494" i="4"/>
  <c r="S495" i="4"/>
  <c r="S496" i="4"/>
  <c r="S497" i="4"/>
  <c r="S498" i="4"/>
  <c r="S499" i="4"/>
  <c r="S500" i="4"/>
  <c r="S501" i="4"/>
  <c r="S502" i="4"/>
  <c r="S503" i="4"/>
  <c r="S504" i="4"/>
  <c r="S505" i="4"/>
  <c r="S506" i="4"/>
  <c r="S507" i="4"/>
  <c r="S508" i="4"/>
  <c r="S509" i="4"/>
  <c r="S510" i="4"/>
  <c r="S511" i="4"/>
  <c r="S513" i="4"/>
  <c r="S514" i="4"/>
  <c r="S515" i="4"/>
  <c r="S517" i="4"/>
  <c r="S518" i="4"/>
  <c r="S519" i="4"/>
  <c r="S520" i="4"/>
  <c r="S521" i="4"/>
  <c r="S522" i="4"/>
  <c r="S523" i="4"/>
  <c r="S524" i="4"/>
  <c r="S525" i="4"/>
  <c r="S526" i="4"/>
  <c r="S527" i="4"/>
  <c r="S528" i="4"/>
  <c r="S529" i="4"/>
  <c r="S530" i="4"/>
  <c r="S72" i="4"/>
  <c r="S531" i="4"/>
  <c r="S532" i="4"/>
  <c r="S533" i="4"/>
  <c r="S534" i="4"/>
  <c r="S535" i="4"/>
  <c r="S536" i="4"/>
  <c r="S537" i="4"/>
  <c r="S538" i="4"/>
  <c r="S540" i="4"/>
  <c r="S541" i="4"/>
  <c r="S542" i="4"/>
  <c r="S543" i="4"/>
  <c r="S544" i="4"/>
  <c r="S43" i="4"/>
  <c r="S545" i="4"/>
  <c r="S546" i="4"/>
  <c r="S547" i="4"/>
  <c r="S548" i="4"/>
  <c r="S549" i="4"/>
  <c r="S550" i="4"/>
  <c r="S551" i="4"/>
  <c r="S552" i="4"/>
  <c r="S553" i="4"/>
  <c r="S554" i="4"/>
  <c r="S561" i="4"/>
  <c r="S555" i="4"/>
  <c r="S556" i="4"/>
  <c r="S557" i="4"/>
  <c r="S558" i="4"/>
  <c r="S559" i="4"/>
  <c r="S560" i="4"/>
  <c r="S562" i="4"/>
  <c r="S563" i="4"/>
  <c r="S564" i="4"/>
  <c r="S565" i="4"/>
  <c r="S566" i="4"/>
  <c r="S567" i="4"/>
  <c r="S568" i="4"/>
  <c r="S569" i="4"/>
  <c r="S570" i="4"/>
  <c r="S571" i="4"/>
  <c r="S572" i="4"/>
  <c r="S573" i="4"/>
  <c r="S574" i="4"/>
  <c r="S575" i="4"/>
  <c r="S576" i="4"/>
  <c r="S577" i="4"/>
  <c r="S579" i="4"/>
  <c r="S580" i="4"/>
  <c r="S581" i="4"/>
  <c r="S582" i="4"/>
  <c r="S583" i="4"/>
  <c r="S584" i="4"/>
  <c r="S585" i="4"/>
  <c r="S586" i="4"/>
  <c r="S587" i="4"/>
  <c r="S588" i="4"/>
  <c r="S589" i="4"/>
  <c r="S590" i="4"/>
  <c r="S591" i="4"/>
  <c r="S592" i="4"/>
  <c r="S593" i="4"/>
  <c r="S594" i="4"/>
  <c r="S595" i="4"/>
  <c r="S596" i="4"/>
  <c r="S597" i="4"/>
  <c r="S598" i="4"/>
  <c r="S599" i="4"/>
  <c r="S600" i="4"/>
  <c r="S601" i="4"/>
  <c r="S602" i="4"/>
  <c r="S603" i="4"/>
  <c r="S604" i="4"/>
  <c r="S605" i="4"/>
  <c r="S606" i="4"/>
  <c r="S607" i="4"/>
  <c r="S608" i="4"/>
  <c r="S609" i="4"/>
  <c r="S610" i="4"/>
  <c r="S611" i="4"/>
  <c r="S612" i="4"/>
  <c r="S613" i="4"/>
  <c r="S614" i="4"/>
  <c r="S615" i="4"/>
  <c r="S616" i="4"/>
  <c r="S617" i="4"/>
  <c r="S618" i="4"/>
  <c r="S619" i="4"/>
  <c r="S620" i="4"/>
  <c r="S621" i="4"/>
  <c r="S622" i="4"/>
  <c r="S623" i="4"/>
  <c r="S624" i="4"/>
  <c r="S625" i="4"/>
  <c r="S626" i="4"/>
  <c r="S628" i="4"/>
  <c r="S629" i="4"/>
  <c r="S631" i="4"/>
  <c r="S632" i="4"/>
  <c r="S633" i="4"/>
  <c r="S634" i="4"/>
  <c r="S635" i="4"/>
  <c r="S636" i="4"/>
  <c r="S637" i="4"/>
  <c r="S638" i="4"/>
  <c r="S639" i="4"/>
  <c r="S640" i="4"/>
  <c r="S641" i="4"/>
  <c r="S642" i="4"/>
  <c r="S643" i="4"/>
  <c r="S644" i="4"/>
  <c r="S645" i="4"/>
  <c r="S646" i="4"/>
  <c r="S647" i="4"/>
  <c r="S648" i="4"/>
  <c r="S649" i="4"/>
  <c r="S650" i="4"/>
  <c r="S651" i="4"/>
  <c r="S652" i="4"/>
  <c r="S653" i="4"/>
  <c r="S654" i="4"/>
  <c r="S655" i="4"/>
  <c r="S656" i="4"/>
  <c r="S657" i="4"/>
  <c r="S658" i="4"/>
  <c r="S659" i="4"/>
  <c r="S660" i="4"/>
  <c r="S661" i="4"/>
  <c r="S662" i="4"/>
  <c r="S664" i="4"/>
  <c r="S665" i="4"/>
  <c r="S666" i="4"/>
  <c r="S667" i="4"/>
  <c r="S668" i="4"/>
  <c r="S669" i="4"/>
  <c r="S670" i="4"/>
  <c r="S671" i="4"/>
  <c r="S672" i="4"/>
  <c r="S673" i="4"/>
  <c r="S674" i="4"/>
  <c r="S675" i="4"/>
  <c r="S676" i="4"/>
  <c r="S677" i="4"/>
  <c r="S678" i="4"/>
  <c r="S679" i="4"/>
  <c r="S680" i="4"/>
  <c r="S681" i="4"/>
  <c r="S682" i="4"/>
  <c r="S683" i="4"/>
  <c r="S684" i="4"/>
  <c r="S685" i="4"/>
  <c r="S686" i="4"/>
  <c r="S687" i="4"/>
  <c r="S688" i="4"/>
  <c r="S689" i="4"/>
  <c r="S691" i="4"/>
  <c r="S692" i="4"/>
  <c r="S693" i="4"/>
  <c r="S694" i="4"/>
  <c r="S695" i="4"/>
  <c r="S696" i="4"/>
  <c r="S697" i="4"/>
  <c r="S698" i="4"/>
  <c r="S699" i="4"/>
  <c r="S700" i="4"/>
  <c r="S701" i="4"/>
  <c r="S702" i="4"/>
  <c r="S703" i="4"/>
  <c r="S704" i="4"/>
  <c r="S705" i="4"/>
  <c r="S706" i="4"/>
  <c r="S707" i="4"/>
  <c r="S708" i="4"/>
  <c r="S709" i="4"/>
  <c r="S710" i="4"/>
  <c r="S711" i="4"/>
  <c r="S712" i="4"/>
  <c r="S713" i="4"/>
  <c r="S714" i="4"/>
  <c r="S715" i="4"/>
  <c r="S716" i="4"/>
  <c r="S717" i="4"/>
  <c r="S718" i="4"/>
  <c r="S719" i="4"/>
  <c r="S720" i="4"/>
  <c r="S721" i="4"/>
  <c r="S722" i="4"/>
  <c r="S723" i="4"/>
  <c r="S724" i="4"/>
  <c r="S725" i="4"/>
  <c r="S726" i="4"/>
  <c r="S727" i="4"/>
  <c r="S728" i="4"/>
  <c r="S729" i="4"/>
  <c r="S730" i="4"/>
  <c r="S731" i="4"/>
  <c r="S7" i="4"/>
  <c r="AP233" i="4" l="1"/>
  <c r="AP578" i="4"/>
  <c r="AR8" i="4" l="1"/>
  <c r="AR9" i="4"/>
  <c r="AR10" i="4"/>
  <c r="AR11" i="4"/>
  <c r="AR12" i="4"/>
  <c r="AR13" i="4"/>
  <c r="AR14" i="4"/>
  <c r="AR15" i="4"/>
  <c r="AR16" i="4"/>
  <c r="AR17" i="4"/>
  <c r="AR18" i="4"/>
  <c r="AR19" i="4"/>
  <c r="AR20" i="4"/>
  <c r="AR21" i="4"/>
  <c r="AR22" i="4"/>
  <c r="AR24" i="4"/>
  <c r="AR25" i="4"/>
  <c r="AR26" i="4"/>
  <c r="AR27" i="4"/>
  <c r="AR28" i="4"/>
  <c r="AR29" i="4"/>
  <c r="AR30" i="4"/>
  <c r="AR31" i="4"/>
  <c r="AR32" i="4"/>
  <c r="AR33" i="4"/>
  <c r="AR34" i="4"/>
  <c r="AR35" i="4"/>
  <c r="AR36" i="4"/>
  <c r="AR37" i="4"/>
  <c r="AR38" i="4"/>
  <c r="AR39" i="4"/>
  <c r="AR40" i="4"/>
  <c r="AR41" i="4"/>
  <c r="AR44" i="4"/>
  <c r="AR45" i="4"/>
  <c r="AR46" i="4"/>
  <c r="AR47" i="4"/>
  <c r="AR48" i="4"/>
  <c r="AR49" i="4"/>
  <c r="AR50" i="4"/>
  <c r="AR51" i="4"/>
  <c r="AR52" i="4"/>
  <c r="AR53" i="4"/>
  <c r="AR54" i="4"/>
  <c r="AR55" i="4"/>
  <c r="AR56" i="4"/>
  <c r="AR57" i="4"/>
  <c r="AR58" i="4"/>
  <c r="AR59" i="4"/>
  <c r="AR60" i="4"/>
  <c r="AR61" i="4"/>
  <c r="AR62" i="4"/>
  <c r="AR63" i="4"/>
  <c r="AR64" i="4"/>
  <c r="AR65" i="4"/>
  <c r="AR66" i="4"/>
  <c r="AR67" i="4"/>
  <c r="AR68" i="4"/>
  <c r="AR69" i="4"/>
  <c r="AR70" i="4"/>
  <c r="AR71" i="4"/>
  <c r="AR73" i="4"/>
  <c r="AR74" i="4"/>
  <c r="AR75" i="4"/>
  <c r="AR76" i="4"/>
  <c r="AR77" i="4"/>
  <c r="AR78" i="4"/>
  <c r="AR79" i="4"/>
  <c r="AR80" i="4"/>
  <c r="AR81" i="4"/>
  <c r="AR82" i="4"/>
  <c r="AR83" i="4"/>
  <c r="AR84" i="4"/>
  <c r="AR85" i="4"/>
  <c r="AR86" i="4"/>
  <c r="AR87" i="4"/>
  <c r="AR88" i="4"/>
  <c r="AR89" i="4"/>
  <c r="AR90" i="4"/>
  <c r="AR91" i="4"/>
  <c r="AR92" i="4"/>
  <c r="AR93" i="4"/>
  <c r="AR94" i="4"/>
  <c r="AR95" i="4"/>
  <c r="AR96" i="4"/>
  <c r="AR97" i="4"/>
  <c r="AR98" i="4"/>
  <c r="AR99" i="4"/>
  <c r="AR100" i="4"/>
  <c r="AR101" i="4"/>
  <c r="AR102" i="4"/>
  <c r="AR103" i="4"/>
  <c r="AR104" i="4"/>
  <c r="AR105" i="4"/>
  <c r="AR106" i="4"/>
  <c r="AR107" i="4"/>
  <c r="AR108" i="4"/>
  <c r="AR109" i="4"/>
  <c r="AR110" i="4"/>
  <c r="AR111" i="4"/>
  <c r="AR112" i="4"/>
  <c r="AR114" i="4"/>
  <c r="AR115" i="4"/>
  <c r="AR116" i="4"/>
  <c r="AR117" i="4"/>
  <c r="AR118" i="4"/>
  <c r="AR119" i="4"/>
  <c r="AR120" i="4"/>
  <c r="AR121" i="4"/>
  <c r="AR122" i="4"/>
  <c r="AR123" i="4"/>
  <c r="AR124" i="4"/>
  <c r="AR125" i="4"/>
  <c r="AR126" i="4"/>
  <c r="AR127" i="4"/>
  <c r="AR128" i="4"/>
  <c r="AR129" i="4"/>
  <c r="AR131" i="4"/>
  <c r="AR132" i="4"/>
  <c r="AR133" i="4"/>
  <c r="AR134" i="4"/>
  <c r="AR135" i="4"/>
  <c r="AR136" i="4"/>
  <c r="AR137" i="4"/>
  <c r="AR138" i="4"/>
  <c r="AR139" i="4"/>
  <c r="AR140" i="4"/>
  <c r="AR141" i="4"/>
  <c r="AR142" i="4"/>
  <c r="AR143" i="4"/>
  <c r="AR144" i="4"/>
  <c r="AR145" i="4"/>
  <c r="AR146" i="4"/>
  <c r="AR147" i="4"/>
  <c r="AR148" i="4"/>
  <c r="AR149" i="4"/>
  <c r="AR150" i="4"/>
  <c r="AR151" i="4"/>
  <c r="AR152" i="4"/>
  <c r="AR153" i="4"/>
  <c r="AR154" i="4"/>
  <c r="AR155" i="4"/>
  <c r="AR156" i="4"/>
  <c r="AR157" i="4"/>
  <c r="AR158" i="4"/>
  <c r="AR159" i="4"/>
  <c r="AR160" i="4"/>
  <c r="AR161" i="4"/>
  <c r="AR162" i="4"/>
  <c r="AR163" i="4"/>
  <c r="AR164" i="4"/>
  <c r="AR166" i="4"/>
  <c r="AR167" i="4"/>
  <c r="AR168" i="4"/>
  <c r="AR169" i="4"/>
  <c r="AR170" i="4"/>
  <c r="AR171" i="4"/>
  <c r="AR172" i="4"/>
  <c r="AR173" i="4"/>
  <c r="AR174" i="4"/>
  <c r="AR175" i="4"/>
  <c r="AR176" i="4"/>
  <c r="AR177" i="4"/>
  <c r="AR178" i="4"/>
  <c r="AR179" i="4"/>
  <c r="AR180" i="4"/>
  <c r="AR181" i="4"/>
  <c r="AR182" i="4"/>
  <c r="AR183" i="4"/>
  <c r="AR184" i="4"/>
  <c r="AR185" i="4"/>
  <c r="AR186" i="4"/>
  <c r="AR187" i="4"/>
  <c r="AR188" i="4"/>
  <c r="AR189" i="4"/>
  <c r="AR190" i="4"/>
  <c r="AR191" i="4"/>
  <c r="AR192" i="4"/>
  <c r="AR193" i="4"/>
  <c r="AR194" i="4"/>
  <c r="AR195" i="4"/>
  <c r="AR196" i="4"/>
  <c r="AR197" i="4"/>
  <c r="AR198" i="4"/>
  <c r="AR199" i="4"/>
  <c r="AR200" i="4"/>
  <c r="AR201" i="4"/>
  <c r="AR202" i="4"/>
  <c r="AR203" i="4"/>
  <c r="AR204" i="4"/>
  <c r="AR205" i="4"/>
  <c r="AR206" i="4"/>
  <c r="AR207" i="4"/>
  <c r="AR208" i="4"/>
  <c r="AR209" i="4"/>
  <c r="AR210" i="4"/>
  <c r="AR211" i="4"/>
  <c r="AR212" i="4"/>
  <c r="AR214" i="4"/>
  <c r="AR215" i="4"/>
  <c r="AR216" i="4"/>
  <c r="AR217" i="4"/>
  <c r="AR218" i="4"/>
  <c r="AR219" i="4"/>
  <c r="AR220" i="4"/>
  <c r="AR221" i="4"/>
  <c r="AR222" i="4"/>
  <c r="AR223" i="4"/>
  <c r="AR224" i="4"/>
  <c r="AR225" i="4"/>
  <c r="AR226" i="4"/>
  <c r="AR227" i="4"/>
  <c r="AR228" i="4"/>
  <c r="AR229" i="4"/>
  <c r="AR230" i="4"/>
  <c r="AR231" i="4"/>
  <c r="AR232" i="4"/>
  <c r="AR234" i="4"/>
  <c r="AR235" i="4"/>
  <c r="AR236" i="4"/>
  <c r="AR237" i="4"/>
  <c r="AR238" i="4"/>
  <c r="AR239" i="4"/>
  <c r="AR240" i="4"/>
  <c r="AR241" i="4"/>
  <c r="AR242" i="4"/>
  <c r="AR243" i="4"/>
  <c r="AR244" i="4"/>
  <c r="AR246" i="4"/>
  <c r="AR516" i="4"/>
  <c r="AR247" i="4"/>
  <c r="AR248" i="4"/>
  <c r="AR249" i="4"/>
  <c r="AR250" i="4"/>
  <c r="AR251" i="4"/>
  <c r="AR252" i="4"/>
  <c r="AR253" i="4"/>
  <c r="AR254" i="4"/>
  <c r="AR255" i="4"/>
  <c r="AR256" i="4"/>
  <c r="AR257" i="4"/>
  <c r="AR258" i="4"/>
  <c r="AR259" i="4"/>
  <c r="AR260" i="4"/>
  <c r="AR261" i="4"/>
  <c r="AR262" i="4"/>
  <c r="AR263" i="4"/>
  <c r="AR265" i="4"/>
  <c r="AR266" i="4"/>
  <c r="AR267" i="4"/>
  <c r="AR268" i="4"/>
  <c r="AR269" i="4"/>
  <c r="AR270" i="4"/>
  <c r="AR271" i="4"/>
  <c r="AR272" i="4"/>
  <c r="AR273" i="4"/>
  <c r="AR274" i="4"/>
  <c r="AR275" i="4"/>
  <c r="AR276" i="4"/>
  <c r="AR277" i="4"/>
  <c r="AR278" i="4"/>
  <c r="AR279" i="4"/>
  <c r="AR280" i="4"/>
  <c r="AR281" i="4"/>
  <c r="AR282" i="4"/>
  <c r="AR283" i="4"/>
  <c r="AR284" i="4"/>
  <c r="AR285" i="4"/>
  <c r="AR286" i="4"/>
  <c r="AR287" i="4"/>
  <c r="AR288" i="4"/>
  <c r="AR289" i="4"/>
  <c r="AR290" i="4"/>
  <c r="AR291" i="4"/>
  <c r="AR292" i="4"/>
  <c r="AR293" i="4"/>
  <c r="AR295" i="4"/>
  <c r="AR296" i="4"/>
  <c r="AR297" i="4"/>
  <c r="AR298" i="4"/>
  <c r="AR299" i="4"/>
  <c r="AR300" i="4"/>
  <c r="AR301" i="4"/>
  <c r="AR302" i="4"/>
  <c r="AR303" i="4"/>
  <c r="AR304" i="4"/>
  <c r="AR305" i="4"/>
  <c r="AR306" i="4"/>
  <c r="AR307" i="4"/>
  <c r="AR308" i="4"/>
  <c r="AR309" i="4"/>
  <c r="AR310" i="4"/>
  <c r="AR311" i="4"/>
  <c r="AR312" i="4"/>
  <c r="AR313" i="4"/>
  <c r="AR314" i="4"/>
  <c r="AR315" i="4"/>
  <c r="AR316" i="4"/>
  <c r="AR317" i="4"/>
  <c r="AR318" i="4"/>
  <c r="AR319" i="4"/>
  <c r="AR320" i="4"/>
  <c r="AR321" i="4"/>
  <c r="AR322" i="4"/>
  <c r="AR323" i="4"/>
  <c r="AR324" i="4"/>
  <c r="AR325" i="4"/>
  <c r="AR326" i="4"/>
  <c r="AR327" i="4"/>
  <c r="AR328" i="4"/>
  <c r="AR330" i="4"/>
  <c r="AR331" i="4"/>
  <c r="AR332" i="4"/>
  <c r="AR333" i="4"/>
  <c r="AR334" i="4"/>
  <c r="AR335" i="4"/>
  <c r="AR336" i="4"/>
  <c r="AR337" i="4"/>
  <c r="AR338" i="4"/>
  <c r="AR339" i="4"/>
  <c r="AR340" i="4"/>
  <c r="AR341" i="4"/>
  <c r="AR342" i="4"/>
  <c r="AR343" i="4"/>
  <c r="AR344" i="4"/>
  <c r="AR345" i="4"/>
  <c r="AR346" i="4"/>
  <c r="AR347" i="4"/>
  <c r="AR348" i="4"/>
  <c r="AR349" i="4"/>
  <c r="AR350" i="4"/>
  <c r="AR351" i="4"/>
  <c r="AR352" i="4"/>
  <c r="AR353" i="4"/>
  <c r="AR354" i="4"/>
  <c r="AR355" i="4"/>
  <c r="AR356" i="4"/>
  <c r="AR357" i="4"/>
  <c r="AR358" i="4"/>
  <c r="AR359" i="4"/>
  <c r="AR360" i="4"/>
  <c r="AR361" i="4"/>
  <c r="AR362" i="4"/>
  <c r="AR363" i="4"/>
  <c r="AR364" i="4"/>
  <c r="AR365" i="4"/>
  <c r="AR366" i="4"/>
  <c r="AR367" i="4"/>
  <c r="AR368" i="4"/>
  <c r="AR369" i="4"/>
  <c r="AR370" i="4"/>
  <c r="AR371" i="4"/>
  <c r="AR373" i="4"/>
  <c r="AR374" i="4"/>
  <c r="AR376" i="4"/>
  <c r="AR377" i="4"/>
  <c r="AR378" i="4"/>
  <c r="AR379" i="4"/>
  <c r="AR380" i="4"/>
  <c r="AR381" i="4"/>
  <c r="AR382" i="4"/>
  <c r="AR383" i="4"/>
  <c r="AR384" i="4"/>
  <c r="AR386" i="4"/>
  <c r="AR387" i="4"/>
  <c r="AR388" i="4"/>
  <c r="AR389" i="4"/>
  <c r="AR390" i="4"/>
  <c r="AR391" i="4"/>
  <c r="AR392" i="4"/>
  <c r="AR393" i="4"/>
  <c r="AR394" i="4"/>
  <c r="AR395" i="4"/>
  <c r="AR396" i="4"/>
  <c r="AR397" i="4"/>
  <c r="AR398" i="4"/>
  <c r="AR399" i="4"/>
  <c r="AR400" i="4"/>
  <c r="AR401" i="4"/>
  <c r="AR402" i="4"/>
  <c r="AR403" i="4"/>
  <c r="AR404" i="4"/>
  <c r="AR405" i="4"/>
  <c r="AR406" i="4"/>
  <c r="AR407" i="4"/>
  <c r="AR408" i="4"/>
  <c r="AR409" i="4"/>
  <c r="AR410" i="4"/>
  <c r="AR411" i="4"/>
  <c r="AR412" i="4"/>
  <c r="AR413" i="4"/>
  <c r="AR414" i="4"/>
  <c r="AR415" i="4"/>
  <c r="AR416" i="4"/>
  <c r="AR417" i="4"/>
  <c r="AR418" i="4"/>
  <c r="AR419" i="4"/>
  <c r="AR420" i="4"/>
  <c r="AR421" i="4"/>
  <c r="AR422" i="4"/>
  <c r="AR423" i="4"/>
  <c r="AR424" i="4"/>
  <c r="AR425" i="4"/>
  <c r="AR426" i="4"/>
  <c r="AR427" i="4"/>
  <c r="AR429" i="4"/>
  <c r="AR430" i="4"/>
  <c r="AR431" i="4"/>
  <c r="AR433" i="4"/>
  <c r="AR434" i="4"/>
  <c r="AR435" i="4"/>
  <c r="AR436" i="4"/>
  <c r="AR437" i="4"/>
  <c r="AR438" i="4"/>
  <c r="AR439" i="4"/>
  <c r="AR440" i="4"/>
  <c r="AR441" i="4"/>
  <c r="AR442" i="4"/>
  <c r="AR443" i="4"/>
  <c r="AR444" i="4"/>
  <c r="AR445" i="4"/>
  <c r="AR446" i="4"/>
  <c r="AR447" i="4"/>
  <c r="AR449" i="4"/>
  <c r="AR450" i="4"/>
  <c r="AR451" i="4"/>
  <c r="AR452" i="4"/>
  <c r="AR453" i="4"/>
  <c r="AR454" i="4"/>
  <c r="AR455" i="4"/>
  <c r="AR456" i="4"/>
  <c r="AR457" i="4"/>
  <c r="AR458" i="4"/>
  <c r="AR459" i="4"/>
  <c r="AR460" i="4"/>
  <c r="AR461" i="4"/>
  <c r="AR462" i="4"/>
  <c r="AR463" i="4"/>
  <c r="AR464" i="4"/>
  <c r="AR465" i="4"/>
  <c r="AR466" i="4"/>
  <c r="AR467" i="4"/>
  <c r="AR468" i="4"/>
  <c r="AR469" i="4"/>
  <c r="AR470" i="4"/>
  <c r="AR471" i="4"/>
  <c r="AR472" i="4"/>
  <c r="AR473" i="4"/>
  <c r="AR474" i="4"/>
  <c r="AR475" i="4"/>
  <c r="AR476" i="4"/>
  <c r="AR477" i="4"/>
  <c r="AR478" i="4"/>
  <c r="AR479" i="4"/>
  <c r="AR480" i="4"/>
  <c r="AR481" i="4"/>
  <c r="AR482" i="4"/>
  <c r="AR483" i="4"/>
  <c r="AR484" i="4"/>
  <c r="AR485" i="4"/>
  <c r="AR486" i="4"/>
  <c r="AR487" i="4"/>
  <c r="AR488" i="4"/>
  <c r="AR489" i="4"/>
  <c r="AR490" i="4"/>
  <c r="AR491" i="4"/>
  <c r="AR492" i="4"/>
  <c r="AR493" i="4"/>
  <c r="AR494" i="4"/>
  <c r="AR495" i="4"/>
  <c r="AR496" i="4"/>
  <c r="AR497" i="4"/>
  <c r="AR498" i="4"/>
  <c r="AR499" i="4"/>
  <c r="AR500" i="4"/>
  <c r="AR501" i="4"/>
  <c r="AR502" i="4"/>
  <c r="AR503" i="4"/>
  <c r="AR504" i="4"/>
  <c r="AR505" i="4"/>
  <c r="AR506" i="4"/>
  <c r="AR507" i="4"/>
  <c r="AR508" i="4"/>
  <c r="AR509" i="4"/>
  <c r="AR510" i="4"/>
  <c r="AR511" i="4"/>
  <c r="AR513" i="4"/>
  <c r="AR514" i="4"/>
  <c r="AR515" i="4"/>
  <c r="AR517" i="4"/>
  <c r="AR518" i="4"/>
  <c r="AR519" i="4"/>
  <c r="AR520" i="4"/>
  <c r="AR521" i="4"/>
  <c r="AR522" i="4"/>
  <c r="AR523" i="4"/>
  <c r="AR524" i="4"/>
  <c r="AR525" i="4"/>
  <c r="AR526" i="4"/>
  <c r="AR527" i="4"/>
  <c r="AR528" i="4"/>
  <c r="AR529" i="4"/>
  <c r="AR530" i="4"/>
  <c r="AR72" i="4"/>
  <c r="AR531" i="4"/>
  <c r="AR532" i="4"/>
  <c r="AR533" i="4"/>
  <c r="AR534" i="4"/>
  <c r="AR535" i="4"/>
  <c r="AR536" i="4"/>
  <c r="AR537" i="4"/>
  <c r="AR538" i="4"/>
  <c r="AR540" i="4"/>
  <c r="AR541" i="4"/>
  <c r="AR542" i="4"/>
  <c r="AR543" i="4"/>
  <c r="AR544" i="4"/>
  <c r="AR43" i="4"/>
  <c r="AR545" i="4"/>
  <c r="AR546" i="4"/>
  <c r="AR547" i="4"/>
  <c r="AR548" i="4"/>
  <c r="AR549" i="4"/>
  <c r="AR550" i="4"/>
  <c r="AR551" i="4"/>
  <c r="AR552" i="4"/>
  <c r="AR553" i="4"/>
  <c r="AR554" i="4"/>
  <c r="AR561" i="4"/>
  <c r="AR555" i="4"/>
  <c r="AR556" i="4"/>
  <c r="AR557" i="4"/>
  <c r="AR558" i="4"/>
  <c r="AR559" i="4"/>
  <c r="AR560" i="4"/>
  <c r="AR562" i="4"/>
  <c r="AR563" i="4"/>
  <c r="AR564" i="4"/>
  <c r="AR565" i="4"/>
  <c r="AR566" i="4"/>
  <c r="AR567" i="4"/>
  <c r="AR568" i="4"/>
  <c r="AR569" i="4"/>
  <c r="AR570" i="4"/>
  <c r="AR571" i="4"/>
  <c r="AR572" i="4"/>
  <c r="AR573" i="4"/>
  <c r="AR574" i="4"/>
  <c r="AR575" i="4"/>
  <c r="AR576" i="4"/>
  <c r="AR577" i="4"/>
  <c r="AR579" i="4"/>
  <c r="AR580" i="4"/>
  <c r="AR581" i="4"/>
  <c r="AR582" i="4"/>
  <c r="AR583" i="4"/>
  <c r="AR584" i="4"/>
  <c r="AR585" i="4"/>
  <c r="AR586" i="4"/>
  <c r="AR587" i="4"/>
  <c r="AR588" i="4"/>
  <c r="AR589" i="4"/>
  <c r="AR590" i="4"/>
  <c r="AR591" i="4"/>
  <c r="AR592" i="4"/>
  <c r="AR593" i="4"/>
  <c r="AR594" i="4"/>
  <c r="AR595" i="4"/>
  <c r="AR596" i="4"/>
  <c r="AR597" i="4"/>
  <c r="AR598" i="4"/>
  <c r="AR599" i="4"/>
  <c r="AR600" i="4"/>
  <c r="AR601" i="4"/>
  <c r="AR602" i="4"/>
  <c r="AR603" i="4"/>
  <c r="AR604" i="4"/>
  <c r="AR605" i="4"/>
  <c r="AR606" i="4"/>
  <c r="AR607" i="4"/>
  <c r="AR608" i="4"/>
  <c r="AR609" i="4"/>
  <c r="AR610" i="4"/>
  <c r="AR611" i="4"/>
  <c r="AR612" i="4"/>
  <c r="AR613" i="4"/>
  <c r="AR614" i="4"/>
  <c r="AR615" i="4"/>
  <c r="AR616" i="4"/>
  <c r="AR617" i="4"/>
  <c r="AR618" i="4"/>
  <c r="AR619" i="4"/>
  <c r="AR620" i="4"/>
  <c r="AR621" i="4"/>
  <c r="AR622" i="4"/>
  <c r="AR623" i="4"/>
  <c r="AR624" i="4"/>
  <c r="AR625" i="4"/>
  <c r="AR626" i="4"/>
  <c r="AR628" i="4"/>
  <c r="AR629" i="4"/>
  <c r="AR631" i="4"/>
  <c r="AR632" i="4"/>
  <c r="AR633" i="4"/>
  <c r="AR634" i="4"/>
  <c r="AR635" i="4"/>
  <c r="AR636" i="4"/>
  <c r="AR637" i="4"/>
  <c r="AR638" i="4"/>
  <c r="AR639" i="4"/>
  <c r="AR640" i="4"/>
  <c r="AR641" i="4"/>
  <c r="AR642" i="4"/>
  <c r="AR643" i="4"/>
  <c r="AR644" i="4"/>
  <c r="AR645" i="4"/>
  <c r="AR646" i="4"/>
  <c r="AR647" i="4"/>
  <c r="AR648" i="4"/>
  <c r="AR649" i="4"/>
  <c r="AR650" i="4"/>
  <c r="AR651" i="4"/>
  <c r="AR652" i="4"/>
  <c r="AR653" i="4"/>
  <c r="AR654" i="4"/>
  <c r="AR655" i="4"/>
  <c r="AR656" i="4"/>
  <c r="AR657" i="4"/>
  <c r="AR658" i="4"/>
  <c r="AR659" i="4"/>
  <c r="AR660" i="4"/>
  <c r="AR661" i="4"/>
  <c r="AR662" i="4"/>
  <c r="AR664" i="4"/>
  <c r="AR665" i="4"/>
  <c r="AR666" i="4"/>
  <c r="AR667" i="4"/>
  <c r="AR668" i="4"/>
  <c r="AR669" i="4"/>
  <c r="AR670" i="4"/>
  <c r="AR671" i="4"/>
  <c r="AR672" i="4"/>
  <c r="AR673" i="4"/>
  <c r="AR674" i="4"/>
  <c r="AR675" i="4"/>
  <c r="AR676" i="4"/>
  <c r="AR677" i="4"/>
  <c r="AR678" i="4"/>
  <c r="AR679" i="4"/>
  <c r="AR680" i="4"/>
  <c r="AR681" i="4"/>
  <c r="AR682" i="4"/>
  <c r="AR683" i="4"/>
  <c r="AR684" i="4"/>
  <c r="AR685" i="4"/>
  <c r="AR686" i="4"/>
  <c r="AR687" i="4"/>
  <c r="AR688" i="4"/>
  <c r="AR689" i="4"/>
  <c r="AR691" i="4"/>
  <c r="AR692" i="4"/>
  <c r="AR693" i="4"/>
  <c r="AR694" i="4"/>
  <c r="AR695" i="4"/>
  <c r="AR696" i="4"/>
  <c r="AR697" i="4"/>
  <c r="AR698" i="4"/>
  <c r="AR699" i="4"/>
  <c r="AR700" i="4"/>
  <c r="AR701" i="4"/>
  <c r="AR702" i="4"/>
  <c r="AR703" i="4"/>
  <c r="AR704" i="4"/>
  <c r="AR705" i="4"/>
  <c r="AR706" i="4"/>
  <c r="AR707" i="4"/>
  <c r="AR708" i="4"/>
  <c r="AR709" i="4"/>
  <c r="AR710" i="4"/>
  <c r="AR711" i="4"/>
  <c r="AR712" i="4"/>
  <c r="AR713" i="4"/>
  <c r="AR714" i="4"/>
  <c r="AR715" i="4"/>
  <c r="AR716" i="4"/>
  <c r="AR717" i="4"/>
  <c r="AR718" i="4"/>
  <c r="AR719" i="4"/>
  <c r="AR720" i="4"/>
  <c r="AR721" i="4"/>
  <c r="AR722" i="4"/>
  <c r="AR723" i="4"/>
  <c r="AR724" i="4"/>
  <c r="AR725" i="4"/>
  <c r="AR726" i="4"/>
  <c r="AR727" i="4"/>
  <c r="AR728" i="4"/>
  <c r="AR729" i="4"/>
  <c r="AR730" i="4"/>
  <c r="AR731" i="4"/>
  <c r="AR7" i="4"/>
  <c r="T8" i="4"/>
  <c r="U8" i="4"/>
  <c r="X8" i="4" s="1"/>
  <c r="V8" i="4"/>
  <c r="T9" i="4"/>
  <c r="U9" i="4"/>
  <c r="V9" i="4"/>
  <c r="T10" i="4"/>
  <c r="U10" i="4"/>
  <c r="X10" i="4" s="1"/>
  <c r="V10" i="4"/>
  <c r="T11" i="4"/>
  <c r="U11" i="4"/>
  <c r="X11" i="4" s="1"/>
  <c r="V11" i="4"/>
  <c r="T12" i="4"/>
  <c r="U12" i="4"/>
  <c r="V12" i="4"/>
  <c r="T13" i="4"/>
  <c r="U13" i="4"/>
  <c r="X13" i="4" s="1"/>
  <c r="V13" i="4"/>
  <c r="T14" i="4"/>
  <c r="U14" i="4"/>
  <c r="X14" i="4" s="1"/>
  <c r="V14" i="4"/>
  <c r="T15" i="4"/>
  <c r="U15" i="4"/>
  <c r="X15" i="4" s="1"/>
  <c r="V15" i="4"/>
  <c r="T16" i="4"/>
  <c r="U16" i="4"/>
  <c r="V16" i="4"/>
  <c r="T17" i="4"/>
  <c r="U17" i="4"/>
  <c r="X17" i="4" s="1"/>
  <c r="V17" i="4"/>
  <c r="T18" i="4"/>
  <c r="U18" i="4"/>
  <c r="X18" i="4" s="1"/>
  <c r="V18" i="4"/>
  <c r="T19" i="4"/>
  <c r="U19" i="4"/>
  <c r="V19" i="4"/>
  <c r="T20" i="4"/>
  <c r="U20" i="4"/>
  <c r="X20" i="4" s="1"/>
  <c r="V20" i="4"/>
  <c r="T21" i="4"/>
  <c r="U21" i="4"/>
  <c r="X21" i="4" s="1"/>
  <c r="V21" i="4"/>
  <c r="T22" i="4"/>
  <c r="U22" i="4"/>
  <c r="X22" i="4" s="1"/>
  <c r="V22" i="4"/>
  <c r="T24" i="4"/>
  <c r="U24" i="4"/>
  <c r="V24" i="4"/>
  <c r="T25" i="4"/>
  <c r="U25" i="4"/>
  <c r="X25" i="4" s="1"/>
  <c r="V25" i="4"/>
  <c r="T26" i="4"/>
  <c r="U26" i="4"/>
  <c r="X26" i="4" s="1"/>
  <c r="V26" i="4"/>
  <c r="T27" i="4"/>
  <c r="U27" i="4"/>
  <c r="X27" i="4" s="1"/>
  <c r="V27" i="4"/>
  <c r="T28" i="4"/>
  <c r="U28" i="4"/>
  <c r="X28" i="4" s="1"/>
  <c r="V28" i="4"/>
  <c r="T29" i="4"/>
  <c r="U29" i="4"/>
  <c r="X29" i="4" s="1"/>
  <c r="V29" i="4"/>
  <c r="T30" i="4"/>
  <c r="U30" i="4"/>
  <c r="X30" i="4" s="1"/>
  <c r="V30" i="4"/>
  <c r="T31" i="4"/>
  <c r="U31" i="4"/>
  <c r="X31" i="4" s="1"/>
  <c r="V31" i="4"/>
  <c r="T32" i="4"/>
  <c r="U32" i="4"/>
  <c r="X32" i="4" s="1"/>
  <c r="V32" i="4"/>
  <c r="T33" i="4"/>
  <c r="U33" i="4"/>
  <c r="X33" i="4" s="1"/>
  <c r="V33" i="4"/>
  <c r="T34" i="4"/>
  <c r="U34" i="4"/>
  <c r="X34" i="4" s="1"/>
  <c r="V34" i="4"/>
  <c r="T35" i="4"/>
  <c r="U35" i="4"/>
  <c r="X35" i="4" s="1"/>
  <c r="V35" i="4"/>
  <c r="T36" i="4"/>
  <c r="U36" i="4"/>
  <c r="X36" i="4" s="1"/>
  <c r="V36" i="4"/>
  <c r="T37" i="4"/>
  <c r="U37" i="4"/>
  <c r="X37" i="4" s="1"/>
  <c r="V37" i="4"/>
  <c r="T38" i="4"/>
  <c r="U38" i="4"/>
  <c r="X38" i="4" s="1"/>
  <c r="V38" i="4"/>
  <c r="T39" i="4"/>
  <c r="U39" i="4"/>
  <c r="X39" i="4" s="1"/>
  <c r="V39" i="4"/>
  <c r="T40" i="4"/>
  <c r="U40" i="4"/>
  <c r="X40" i="4" s="1"/>
  <c r="V40" i="4"/>
  <c r="T41" i="4"/>
  <c r="U41" i="4"/>
  <c r="X41" i="4" s="1"/>
  <c r="V41" i="4"/>
  <c r="T44" i="4"/>
  <c r="U44" i="4"/>
  <c r="X44" i="4" s="1"/>
  <c r="V44" i="4"/>
  <c r="T45" i="4"/>
  <c r="U45" i="4"/>
  <c r="X45" i="4" s="1"/>
  <c r="V45" i="4"/>
  <c r="T46" i="4"/>
  <c r="U46" i="4"/>
  <c r="X46" i="4" s="1"/>
  <c r="V46" i="4"/>
  <c r="T47" i="4"/>
  <c r="U47" i="4"/>
  <c r="X47" i="4" s="1"/>
  <c r="V47" i="4"/>
  <c r="T48" i="4"/>
  <c r="U48" i="4"/>
  <c r="X48" i="4" s="1"/>
  <c r="V48" i="4"/>
  <c r="T49" i="4"/>
  <c r="U49" i="4"/>
  <c r="X49" i="4" s="1"/>
  <c r="V49" i="4"/>
  <c r="T50" i="4"/>
  <c r="U50" i="4"/>
  <c r="X50" i="4" s="1"/>
  <c r="V50" i="4"/>
  <c r="T51" i="4"/>
  <c r="U51" i="4"/>
  <c r="X51" i="4" s="1"/>
  <c r="V51" i="4"/>
  <c r="T52" i="4"/>
  <c r="U52" i="4"/>
  <c r="X52" i="4" s="1"/>
  <c r="V52" i="4"/>
  <c r="T53" i="4"/>
  <c r="U53" i="4"/>
  <c r="X53" i="4" s="1"/>
  <c r="V53" i="4"/>
  <c r="T54" i="4"/>
  <c r="U54" i="4"/>
  <c r="X54" i="4" s="1"/>
  <c r="V54" i="4"/>
  <c r="T55" i="4"/>
  <c r="U55" i="4"/>
  <c r="X55" i="4" s="1"/>
  <c r="V55" i="4"/>
  <c r="T56" i="4"/>
  <c r="U56" i="4"/>
  <c r="X56" i="4" s="1"/>
  <c r="V56" i="4"/>
  <c r="T57" i="4"/>
  <c r="U57" i="4"/>
  <c r="X57" i="4" s="1"/>
  <c r="V57" i="4"/>
  <c r="T58" i="4"/>
  <c r="U58" i="4"/>
  <c r="X58" i="4" s="1"/>
  <c r="V58" i="4"/>
  <c r="T59" i="4"/>
  <c r="U59" i="4"/>
  <c r="X59" i="4" s="1"/>
  <c r="V59" i="4"/>
  <c r="T60" i="4"/>
  <c r="U60" i="4"/>
  <c r="X60" i="4" s="1"/>
  <c r="V60" i="4"/>
  <c r="T61" i="4"/>
  <c r="U61" i="4"/>
  <c r="X61" i="4" s="1"/>
  <c r="V61" i="4"/>
  <c r="T62" i="4"/>
  <c r="U62" i="4"/>
  <c r="X62" i="4" s="1"/>
  <c r="V62" i="4"/>
  <c r="T63" i="4"/>
  <c r="U63" i="4"/>
  <c r="X63" i="4" s="1"/>
  <c r="V63" i="4"/>
  <c r="T64" i="4"/>
  <c r="U64" i="4"/>
  <c r="X64" i="4" s="1"/>
  <c r="V64" i="4"/>
  <c r="T65" i="4"/>
  <c r="U65" i="4"/>
  <c r="X65" i="4" s="1"/>
  <c r="V65" i="4"/>
  <c r="T66" i="4"/>
  <c r="U66" i="4"/>
  <c r="X66" i="4" s="1"/>
  <c r="V66" i="4"/>
  <c r="T67" i="4"/>
  <c r="U67" i="4"/>
  <c r="X67" i="4" s="1"/>
  <c r="V67" i="4"/>
  <c r="T68" i="4"/>
  <c r="U68" i="4"/>
  <c r="X68" i="4" s="1"/>
  <c r="V68" i="4"/>
  <c r="T69" i="4"/>
  <c r="U69" i="4"/>
  <c r="X69" i="4" s="1"/>
  <c r="V69" i="4"/>
  <c r="T70" i="4"/>
  <c r="U70" i="4"/>
  <c r="X70" i="4" s="1"/>
  <c r="V70" i="4"/>
  <c r="T71" i="4"/>
  <c r="U71" i="4"/>
  <c r="X71" i="4" s="1"/>
  <c r="V71" i="4"/>
  <c r="T73" i="4"/>
  <c r="U73" i="4"/>
  <c r="X73" i="4" s="1"/>
  <c r="V73" i="4"/>
  <c r="T74" i="4"/>
  <c r="U74" i="4"/>
  <c r="X74" i="4" s="1"/>
  <c r="V74" i="4"/>
  <c r="T75" i="4"/>
  <c r="U75" i="4"/>
  <c r="X75" i="4" s="1"/>
  <c r="V75" i="4"/>
  <c r="T76" i="4"/>
  <c r="U76" i="4"/>
  <c r="X76" i="4" s="1"/>
  <c r="V76" i="4"/>
  <c r="T77" i="4"/>
  <c r="U77" i="4"/>
  <c r="X77" i="4" s="1"/>
  <c r="V77" i="4"/>
  <c r="T78" i="4"/>
  <c r="U78" i="4"/>
  <c r="X78" i="4" s="1"/>
  <c r="V78" i="4"/>
  <c r="T79" i="4"/>
  <c r="U79" i="4"/>
  <c r="X79" i="4" s="1"/>
  <c r="V79" i="4"/>
  <c r="T80" i="4"/>
  <c r="U80" i="4"/>
  <c r="X80" i="4" s="1"/>
  <c r="V80" i="4"/>
  <c r="T81" i="4"/>
  <c r="U81" i="4"/>
  <c r="X81" i="4" s="1"/>
  <c r="V81" i="4"/>
  <c r="T82" i="4"/>
  <c r="U82" i="4"/>
  <c r="X82" i="4" s="1"/>
  <c r="V82" i="4"/>
  <c r="T83" i="4"/>
  <c r="U83" i="4"/>
  <c r="X83" i="4" s="1"/>
  <c r="V83" i="4"/>
  <c r="T84" i="4"/>
  <c r="U84" i="4"/>
  <c r="X84" i="4" s="1"/>
  <c r="V84" i="4"/>
  <c r="T85" i="4"/>
  <c r="U85" i="4"/>
  <c r="X85" i="4" s="1"/>
  <c r="V85" i="4"/>
  <c r="T86" i="4"/>
  <c r="U86" i="4"/>
  <c r="X86" i="4" s="1"/>
  <c r="V86" i="4"/>
  <c r="T87" i="4"/>
  <c r="U87" i="4"/>
  <c r="X87" i="4" s="1"/>
  <c r="V87" i="4"/>
  <c r="T88" i="4"/>
  <c r="U88" i="4"/>
  <c r="X88" i="4" s="1"/>
  <c r="V88" i="4"/>
  <c r="T89" i="4"/>
  <c r="U89" i="4"/>
  <c r="X89" i="4" s="1"/>
  <c r="V89" i="4"/>
  <c r="T90" i="4"/>
  <c r="U90" i="4"/>
  <c r="X90" i="4" s="1"/>
  <c r="V90" i="4"/>
  <c r="T91" i="4"/>
  <c r="U91" i="4"/>
  <c r="X91" i="4" s="1"/>
  <c r="V91" i="4"/>
  <c r="T92" i="4"/>
  <c r="U92" i="4"/>
  <c r="X92" i="4" s="1"/>
  <c r="V92" i="4"/>
  <c r="T93" i="4"/>
  <c r="U93" i="4"/>
  <c r="X93" i="4" s="1"/>
  <c r="V93" i="4"/>
  <c r="T94" i="4"/>
  <c r="U94" i="4"/>
  <c r="X94" i="4" s="1"/>
  <c r="V94" i="4"/>
  <c r="T95" i="4"/>
  <c r="U95" i="4"/>
  <c r="X95" i="4" s="1"/>
  <c r="V95" i="4"/>
  <c r="T96" i="4"/>
  <c r="U96" i="4"/>
  <c r="X96" i="4" s="1"/>
  <c r="V96" i="4"/>
  <c r="T97" i="4"/>
  <c r="U97" i="4"/>
  <c r="V97" i="4"/>
  <c r="T98" i="4"/>
  <c r="U98" i="4"/>
  <c r="X98" i="4" s="1"/>
  <c r="V98" i="4"/>
  <c r="T99" i="4"/>
  <c r="U99" i="4"/>
  <c r="X99" i="4" s="1"/>
  <c r="V99" i="4"/>
  <c r="T100" i="4"/>
  <c r="U100" i="4"/>
  <c r="X100" i="4" s="1"/>
  <c r="V100" i="4"/>
  <c r="T101" i="4"/>
  <c r="U101" i="4"/>
  <c r="V101" i="4"/>
  <c r="T102" i="4"/>
  <c r="U102" i="4"/>
  <c r="X102" i="4" s="1"/>
  <c r="V102" i="4"/>
  <c r="T103" i="4"/>
  <c r="U103" i="4"/>
  <c r="X103" i="4" s="1"/>
  <c r="V103" i="4"/>
  <c r="T104" i="4"/>
  <c r="U104" i="4"/>
  <c r="X104" i="4" s="1"/>
  <c r="V104" i="4"/>
  <c r="T105" i="4"/>
  <c r="U105" i="4"/>
  <c r="X105" i="4" s="1"/>
  <c r="V105" i="4"/>
  <c r="T106" i="4"/>
  <c r="U106" i="4"/>
  <c r="X106" i="4" s="1"/>
  <c r="V106" i="4"/>
  <c r="T107" i="4"/>
  <c r="U107" i="4"/>
  <c r="X107" i="4" s="1"/>
  <c r="V107" i="4"/>
  <c r="T108" i="4"/>
  <c r="U108" i="4"/>
  <c r="V108" i="4"/>
  <c r="T109" i="4"/>
  <c r="U109" i="4"/>
  <c r="X109" i="4" s="1"/>
  <c r="V109" i="4"/>
  <c r="T110" i="4"/>
  <c r="U110" i="4"/>
  <c r="V110" i="4"/>
  <c r="T111" i="4"/>
  <c r="U111" i="4"/>
  <c r="X111" i="4" s="1"/>
  <c r="V111" i="4"/>
  <c r="T112" i="4"/>
  <c r="U112" i="4"/>
  <c r="X112" i="4" s="1"/>
  <c r="V112" i="4"/>
  <c r="T114" i="4"/>
  <c r="U114" i="4"/>
  <c r="V114" i="4"/>
  <c r="T115" i="4"/>
  <c r="U115" i="4"/>
  <c r="X115" i="4" s="1"/>
  <c r="V115" i="4"/>
  <c r="T116" i="4"/>
  <c r="U116" i="4"/>
  <c r="X116" i="4" s="1"/>
  <c r="V116" i="4"/>
  <c r="T117" i="4"/>
  <c r="U117" i="4"/>
  <c r="X117" i="4" s="1"/>
  <c r="V117" i="4"/>
  <c r="T118" i="4"/>
  <c r="U118" i="4"/>
  <c r="X118" i="4" s="1"/>
  <c r="V118" i="4"/>
  <c r="T119" i="4"/>
  <c r="U119" i="4"/>
  <c r="V119" i="4"/>
  <c r="T120" i="4"/>
  <c r="U120" i="4"/>
  <c r="X120" i="4" s="1"/>
  <c r="V120" i="4"/>
  <c r="T121" i="4"/>
  <c r="U121" i="4"/>
  <c r="V121" i="4"/>
  <c r="T122" i="4"/>
  <c r="U122" i="4"/>
  <c r="V122" i="4"/>
  <c r="T123" i="4"/>
  <c r="U123" i="4"/>
  <c r="V123" i="4"/>
  <c r="T124" i="4"/>
  <c r="U124" i="4"/>
  <c r="X124" i="4" s="1"/>
  <c r="V124" i="4"/>
  <c r="T125" i="4"/>
  <c r="U125" i="4"/>
  <c r="V125" i="4"/>
  <c r="T126" i="4"/>
  <c r="U126" i="4"/>
  <c r="V126" i="4"/>
  <c r="T127" i="4"/>
  <c r="U127" i="4"/>
  <c r="V127" i="4"/>
  <c r="T128" i="4"/>
  <c r="U128" i="4"/>
  <c r="X128" i="4" s="1"/>
  <c r="V128" i="4"/>
  <c r="T129" i="4"/>
  <c r="U129" i="4"/>
  <c r="V129" i="4"/>
  <c r="T131" i="4"/>
  <c r="U131" i="4"/>
  <c r="V131" i="4"/>
  <c r="T132" i="4"/>
  <c r="U132" i="4"/>
  <c r="X132" i="4" s="1"/>
  <c r="V132" i="4"/>
  <c r="T133" i="4"/>
  <c r="U133" i="4"/>
  <c r="V133" i="4"/>
  <c r="T134" i="4"/>
  <c r="U134" i="4"/>
  <c r="V134" i="4"/>
  <c r="T135" i="4"/>
  <c r="U135" i="4"/>
  <c r="V135" i="4"/>
  <c r="T136" i="4"/>
  <c r="U136" i="4"/>
  <c r="X136" i="4" s="1"/>
  <c r="V136" i="4"/>
  <c r="T137" i="4"/>
  <c r="U137" i="4"/>
  <c r="V137" i="4"/>
  <c r="T138" i="4"/>
  <c r="U138" i="4"/>
  <c r="V138" i="4"/>
  <c r="T139" i="4"/>
  <c r="U139" i="4"/>
  <c r="X139" i="4" s="1"/>
  <c r="V139" i="4"/>
  <c r="T140" i="4"/>
  <c r="U140" i="4"/>
  <c r="X140" i="4" s="1"/>
  <c r="V140" i="4"/>
  <c r="T141" i="4"/>
  <c r="U141" i="4"/>
  <c r="X141" i="4" s="1"/>
  <c r="V141" i="4"/>
  <c r="T142" i="4"/>
  <c r="U142" i="4"/>
  <c r="V142" i="4"/>
  <c r="T143" i="4"/>
  <c r="U143" i="4"/>
  <c r="X143" i="4" s="1"/>
  <c r="V143" i="4"/>
  <c r="T144" i="4"/>
  <c r="U144" i="4"/>
  <c r="X144" i="4" s="1"/>
  <c r="V144" i="4"/>
  <c r="T145" i="4"/>
  <c r="U145" i="4"/>
  <c r="V145" i="4"/>
  <c r="T146" i="4"/>
  <c r="U146" i="4"/>
  <c r="X146" i="4" s="1"/>
  <c r="V146" i="4"/>
  <c r="T147" i="4"/>
  <c r="U147" i="4"/>
  <c r="X147" i="4" s="1"/>
  <c r="V147" i="4"/>
  <c r="T148" i="4"/>
  <c r="U148" i="4"/>
  <c r="X148" i="4" s="1"/>
  <c r="V148" i="4"/>
  <c r="T149" i="4"/>
  <c r="U149" i="4"/>
  <c r="V149" i="4"/>
  <c r="T150" i="4"/>
  <c r="U150" i="4"/>
  <c r="X150" i="4" s="1"/>
  <c r="V150" i="4"/>
  <c r="T151" i="4"/>
  <c r="U151" i="4"/>
  <c r="X151" i="4" s="1"/>
  <c r="V151" i="4"/>
  <c r="T152" i="4"/>
  <c r="U152" i="4"/>
  <c r="V152" i="4"/>
  <c r="T153" i="4"/>
  <c r="U153" i="4"/>
  <c r="X153" i="4" s="1"/>
  <c r="V153" i="4"/>
  <c r="T154" i="4"/>
  <c r="U154" i="4"/>
  <c r="V154" i="4"/>
  <c r="T155" i="4"/>
  <c r="U155" i="4"/>
  <c r="X155" i="4" s="1"/>
  <c r="V155" i="4"/>
  <c r="T156" i="4"/>
  <c r="U156" i="4"/>
  <c r="X156" i="4" s="1"/>
  <c r="V156" i="4"/>
  <c r="T157" i="4"/>
  <c r="U157" i="4"/>
  <c r="X157" i="4" s="1"/>
  <c r="V157" i="4"/>
  <c r="T158" i="4"/>
  <c r="U158" i="4"/>
  <c r="V158" i="4"/>
  <c r="T159" i="4"/>
  <c r="U159" i="4"/>
  <c r="X159" i="4" s="1"/>
  <c r="V159" i="4"/>
  <c r="T160" i="4"/>
  <c r="U160" i="4"/>
  <c r="V160" i="4"/>
  <c r="T161" i="4"/>
  <c r="U161" i="4"/>
  <c r="X161" i="4" s="1"/>
  <c r="V161" i="4"/>
  <c r="T162" i="4"/>
  <c r="U162" i="4"/>
  <c r="X162" i="4" s="1"/>
  <c r="V162" i="4"/>
  <c r="T163" i="4"/>
  <c r="U163" i="4"/>
  <c r="X163" i="4" s="1"/>
  <c r="V163" i="4"/>
  <c r="T164" i="4"/>
  <c r="U164" i="4"/>
  <c r="V164" i="4"/>
  <c r="T166" i="4"/>
  <c r="U166" i="4"/>
  <c r="V166" i="4"/>
  <c r="T167" i="4"/>
  <c r="U167" i="4"/>
  <c r="V167" i="4"/>
  <c r="T168" i="4"/>
  <c r="U168" i="4"/>
  <c r="X168" i="4" s="1"/>
  <c r="V168" i="4"/>
  <c r="T169" i="4"/>
  <c r="U169" i="4"/>
  <c r="X169" i="4" s="1"/>
  <c r="V169" i="4"/>
  <c r="T170" i="4"/>
  <c r="U170" i="4"/>
  <c r="X170" i="4" s="1"/>
  <c r="V170" i="4"/>
  <c r="T171" i="4"/>
  <c r="U171" i="4"/>
  <c r="V171" i="4"/>
  <c r="T172" i="4"/>
  <c r="U172" i="4"/>
  <c r="X172" i="4" s="1"/>
  <c r="V172" i="4"/>
  <c r="T173" i="4"/>
  <c r="U173" i="4"/>
  <c r="V173" i="4"/>
  <c r="T174" i="4"/>
  <c r="U174" i="4"/>
  <c r="X174" i="4" s="1"/>
  <c r="V174" i="4"/>
  <c r="T175" i="4"/>
  <c r="U175" i="4"/>
  <c r="V175" i="4"/>
  <c r="T176" i="4"/>
  <c r="U176" i="4"/>
  <c r="X176" i="4" s="1"/>
  <c r="V176" i="4"/>
  <c r="T177" i="4"/>
  <c r="U177" i="4"/>
  <c r="V177" i="4"/>
  <c r="T178" i="4"/>
  <c r="U178" i="4"/>
  <c r="X178" i="4" s="1"/>
  <c r="V178" i="4"/>
  <c r="T179" i="4"/>
  <c r="U179" i="4"/>
  <c r="V179" i="4"/>
  <c r="T180" i="4"/>
  <c r="U180" i="4"/>
  <c r="X180" i="4" s="1"/>
  <c r="V180" i="4"/>
  <c r="T181" i="4"/>
  <c r="U181" i="4"/>
  <c r="V181" i="4"/>
  <c r="T182" i="4"/>
  <c r="U182" i="4"/>
  <c r="X182" i="4" s="1"/>
  <c r="V182" i="4"/>
  <c r="T183" i="4"/>
  <c r="U183" i="4"/>
  <c r="X183" i="4" s="1"/>
  <c r="V183" i="4"/>
  <c r="T184" i="4"/>
  <c r="U184" i="4"/>
  <c r="V184" i="4"/>
  <c r="T185" i="4"/>
  <c r="U185" i="4"/>
  <c r="V185" i="4"/>
  <c r="T186" i="4"/>
  <c r="U186" i="4"/>
  <c r="V186" i="4"/>
  <c r="T187" i="4"/>
  <c r="U187" i="4"/>
  <c r="X187" i="4" s="1"/>
  <c r="V187" i="4"/>
  <c r="T188" i="4"/>
  <c r="U188" i="4"/>
  <c r="V188" i="4"/>
  <c r="T189" i="4"/>
  <c r="U189" i="4"/>
  <c r="X189" i="4" s="1"/>
  <c r="V189" i="4"/>
  <c r="T190" i="4"/>
  <c r="U190" i="4"/>
  <c r="V190" i="4"/>
  <c r="T191" i="4"/>
  <c r="U191" i="4"/>
  <c r="X191" i="4" s="1"/>
  <c r="V191" i="4"/>
  <c r="T192" i="4"/>
  <c r="U192" i="4"/>
  <c r="V192" i="4"/>
  <c r="T193" i="4"/>
  <c r="U193" i="4"/>
  <c r="V193" i="4"/>
  <c r="T194" i="4"/>
  <c r="U194" i="4"/>
  <c r="X194" i="4" s="1"/>
  <c r="V194" i="4"/>
  <c r="T195" i="4"/>
  <c r="U195" i="4"/>
  <c r="V195" i="4"/>
  <c r="T196" i="4"/>
  <c r="U196" i="4"/>
  <c r="X196" i="4" s="1"/>
  <c r="V196" i="4"/>
  <c r="T197" i="4"/>
  <c r="U197" i="4"/>
  <c r="V197" i="4"/>
  <c r="T198" i="4"/>
  <c r="U198" i="4"/>
  <c r="V198" i="4"/>
  <c r="T199" i="4"/>
  <c r="U199" i="4"/>
  <c r="V199" i="4"/>
  <c r="T200" i="4"/>
  <c r="U200" i="4"/>
  <c r="V200" i="4"/>
  <c r="T201" i="4"/>
  <c r="U201" i="4"/>
  <c r="V201" i="4"/>
  <c r="T202" i="4"/>
  <c r="U202" i="4"/>
  <c r="V202" i="4"/>
  <c r="T203" i="4"/>
  <c r="U203" i="4"/>
  <c r="V203" i="4"/>
  <c r="T204" i="4"/>
  <c r="U204" i="4"/>
  <c r="V204" i="4"/>
  <c r="T205" i="4"/>
  <c r="U205" i="4"/>
  <c r="V205" i="4"/>
  <c r="T206" i="4"/>
  <c r="U206" i="4"/>
  <c r="V206" i="4"/>
  <c r="T207" i="4"/>
  <c r="U207" i="4"/>
  <c r="V207" i="4"/>
  <c r="T208" i="4"/>
  <c r="U208" i="4"/>
  <c r="V208" i="4"/>
  <c r="T209" i="4"/>
  <c r="U209" i="4"/>
  <c r="V209" i="4"/>
  <c r="T210" i="4"/>
  <c r="U210" i="4"/>
  <c r="V210" i="4"/>
  <c r="T211" i="4"/>
  <c r="U211" i="4"/>
  <c r="V211" i="4"/>
  <c r="T212" i="4"/>
  <c r="U212" i="4"/>
  <c r="V212" i="4"/>
  <c r="T214" i="4"/>
  <c r="U214" i="4"/>
  <c r="V214" i="4"/>
  <c r="T215" i="4"/>
  <c r="U215" i="4"/>
  <c r="V215" i="4"/>
  <c r="T216" i="4"/>
  <c r="U216" i="4"/>
  <c r="V216" i="4"/>
  <c r="T217" i="4"/>
  <c r="U217" i="4"/>
  <c r="V217" i="4"/>
  <c r="T218" i="4"/>
  <c r="U218" i="4"/>
  <c r="V218" i="4"/>
  <c r="T219" i="4"/>
  <c r="U219" i="4"/>
  <c r="V219" i="4"/>
  <c r="T220" i="4"/>
  <c r="U220" i="4"/>
  <c r="V220" i="4"/>
  <c r="T221" i="4"/>
  <c r="U221" i="4"/>
  <c r="V221" i="4"/>
  <c r="T222" i="4"/>
  <c r="U222" i="4"/>
  <c r="X222" i="4" s="1"/>
  <c r="V222" i="4"/>
  <c r="T223" i="4"/>
  <c r="U223" i="4"/>
  <c r="V223" i="4"/>
  <c r="T224" i="4"/>
  <c r="U224" i="4"/>
  <c r="V224" i="4"/>
  <c r="T225" i="4"/>
  <c r="U225" i="4"/>
  <c r="V225" i="4"/>
  <c r="T226" i="4"/>
  <c r="U226" i="4"/>
  <c r="V226" i="4"/>
  <c r="T227" i="4"/>
  <c r="U227" i="4"/>
  <c r="V227" i="4"/>
  <c r="T228" i="4"/>
  <c r="U228" i="4"/>
  <c r="V228" i="4"/>
  <c r="T229" i="4"/>
  <c r="U229" i="4"/>
  <c r="V229" i="4"/>
  <c r="T230" i="4"/>
  <c r="U230" i="4"/>
  <c r="V230" i="4"/>
  <c r="T231" i="4"/>
  <c r="U231" i="4"/>
  <c r="V231" i="4"/>
  <c r="T232" i="4"/>
  <c r="U232" i="4"/>
  <c r="V232" i="4"/>
  <c r="T234" i="4"/>
  <c r="U234" i="4"/>
  <c r="V234" i="4"/>
  <c r="T235" i="4"/>
  <c r="U235" i="4"/>
  <c r="V235" i="4"/>
  <c r="T236" i="4"/>
  <c r="U236" i="4"/>
  <c r="V236" i="4"/>
  <c r="T237" i="4"/>
  <c r="U237" i="4"/>
  <c r="X237" i="4" s="1"/>
  <c r="V237" i="4"/>
  <c r="T238" i="4"/>
  <c r="U238" i="4"/>
  <c r="V238" i="4"/>
  <c r="T239" i="4"/>
  <c r="U239" i="4"/>
  <c r="V239" i="4"/>
  <c r="T240" i="4"/>
  <c r="U240" i="4"/>
  <c r="V240" i="4"/>
  <c r="T241" i="4"/>
  <c r="U241" i="4"/>
  <c r="V241" i="4"/>
  <c r="T242" i="4"/>
  <c r="U242" i="4"/>
  <c r="V242" i="4"/>
  <c r="T243" i="4"/>
  <c r="U243" i="4"/>
  <c r="X243" i="4" s="1"/>
  <c r="V243" i="4"/>
  <c r="T244" i="4"/>
  <c r="U244" i="4"/>
  <c r="V244" i="4"/>
  <c r="T246" i="4"/>
  <c r="U246" i="4"/>
  <c r="X246" i="4" s="1"/>
  <c r="V246" i="4"/>
  <c r="T516" i="4"/>
  <c r="U516" i="4"/>
  <c r="V516" i="4"/>
  <c r="T247" i="4"/>
  <c r="U247" i="4"/>
  <c r="X247" i="4" s="1"/>
  <c r="V247" i="4"/>
  <c r="T248" i="4"/>
  <c r="U248" i="4"/>
  <c r="X248" i="4" s="1"/>
  <c r="V248" i="4"/>
  <c r="T249" i="4"/>
  <c r="U249" i="4"/>
  <c r="V249" i="4"/>
  <c r="T250" i="4"/>
  <c r="U250" i="4"/>
  <c r="V250" i="4"/>
  <c r="T251" i="4"/>
  <c r="U251" i="4"/>
  <c r="X251" i="4" s="1"/>
  <c r="V251" i="4"/>
  <c r="T252" i="4"/>
  <c r="U252" i="4"/>
  <c r="V252" i="4"/>
  <c r="T253" i="4"/>
  <c r="U253" i="4"/>
  <c r="X253" i="4" s="1"/>
  <c r="V253" i="4"/>
  <c r="T254" i="4"/>
  <c r="U254" i="4"/>
  <c r="V254" i="4"/>
  <c r="T255" i="4"/>
  <c r="U255" i="4"/>
  <c r="X255" i="4" s="1"/>
  <c r="V255" i="4"/>
  <c r="T256" i="4"/>
  <c r="U256" i="4"/>
  <c r="V256" i="4"/>
  <c r="T257" i="4"/>
  <c r="U257" i="4"/>
  <c r="V257" i="4"/>
  <c r="T258" i="4"/>
  <c r="U258" i="4"/>
  <c r="V258" i="4"/>
  <c r="T259" i="4"/>
  <c r="U259" i="4"/>
  <c r="X259" i="4" s="1"/>
  <c r="V259" i="4"/>
  <c r="T260" i="4"/>
  <c r="U260" i="4"/>
  <c r="V260" i="4"/>
  <c r="T261" i="4"/>
  <c r="U261" i="4"/>
  <c r="X261" i="4" s="1"/>
  <c r="V261" i="4"/>
  <c r="T262" i="4"/>
  <c r="U262" i="4"/>
  <c r="V262" i="4"/>
  <c r="T263" i="4"/>
  <c r="U263" i="4"/>
  <c r="X263" i="4" s="1"/>
  <c r="V263" i="4"/>
  <c r="T265" i="4"/>
  <c r="U265" i="4"/>
  <c r="V265" i="4"/>
  <c r="T266" i="4"/>
  <c r="U266" i="4"/>
  <c r="X266" i="4" s="1"/>
  <c r="V266" i="4"/>
  <c r="T267" i="4"/>
  <c r="U267" i="4"/>
  <c r="V267" i="4"/>
  <c r="T268" i="4"/>
  <c r="U268" i="4"/>
  <c r="X268" i="4" s="1"/>
  <c r="V268" i="4"/>
  <c r="T269" i="4"/>
  <c r="U269" i="4"/>
  <c r="V269" i="4"/>
  <c r="T270" i="4"/>
  <c r="U270" i="4"/>
  <c r="X270" i="4" s="1"/>
  <c r="V270" i="4"/>
  <c r="T271" i="4"/>
  <c r="U271" i="4"/>
  <c r="V271" i="4"/>
  <c r="T272" i="4"/>
  <c r="U272" i="4"/>
  <c r="X272" i="4" s="1"/>
  <c r="V272" i="4"/>
  <c r="T273" i="4"/>
  <c r="U273" i="4"/>
  <c r="V273" i="4"/>
  <c r="T274" i="4"/>
  <c r="U274" i="4"/>
  <c r="X274" i="4" s="1"/>
  <c r="V274" i="4"/>
  <c r="T275" i="4"/>
  <c r="U275" i="4"/>
  <c r="V275" i="4"/>
  <c r="T276" i="4"/>
  <c r="U276" i="4"/>
  <c r="X276" i="4" s="1"/>
  <c r="V276" i="4"/>
  <c r="T277" i="4"/>
  <c r="U277" i="4"/>
  <c r="V277" i="4"/>
  <c r="T278" i="4"/>
  <c r="U278" i="4"/>
  <c r="V278" i="4"/>
  <c r="T279" i="4"/>
  <c r="U279" i="4"/>
  <c r="X279" i="4" s="1"/>
  <c r="V279" i="4"/>
  <c r="T280" i="4"/>
  <c r="U280" i="4"/>
  <c r="V280" i="4"/>
  <c r="T281" i="4"/>
  <c r="U281" i="4"/>
  <c r="X281" i="4" s="1"/>
  <c r="V281" i="4"/>
  <c r="T282" i="4"/>
  <c r="U282" i="4"/>
  <c r="V282" i="4"/>
  <c r="T283" i="4"/>
  <c r="U283" i="4"/>
  <c r="X283" i="4" s="1"/>
  <c r="V283" i="4"/>
  <c r="T284" i="4"/>
  <c r="U284" i="4"/>
  <c r="V284" i="4"/>
  <c r="T285" i="4"/>
  <c r="U285" i="4"/>
  <c r="X285" i="4" s="1"/>
  <c r="V285" i="4"/>
  <c r="T286" i="4"/>
  <c r="U286" i="4"/>
  <c r="X286" i="4" s="1"/>
  <c r="V286" i="4"/>
  <c r="T287" i="4"/>
  <c r="U287" i="4"/>
  <c r="X287" i="4" s="1"/>
  <c r="V287" i="4"/>
  <c r="T288" i="4"/>
  <c r="U288" i="4"/>
  <c r="X288" i="4" s="1"/>
  <c r="V288" i="4"/>
  <c r="T289" i="4"/>
  <c r="U289" i="4"/>
  <c r="X289" i="4" s="1"/>
  <c r="V289" i="4"/>
  <c r="T290" i="4"/>
  <c r="U290" i="4"/>
  <c r="X290" i="4" s="1"/>
  <c r="V290" i="4"/>
  <c r="T291" i="4"/>
  <c r="U291" i="4"/>
  <c r="X291" i="4" s="1"/>
  <c r="V291" i="4"/>
  <c r="T292" i="4"/>
  <c r="U292" i="4"/>
  <c r="X292" i="4" s="1"/>
  <c r="V292" i="4"/>
  <c r="T293" i="4"/>
  <c r="U293" i="4"/>
  <c r="X293" i="4" s="1"/>
  <c r="V293" i="4"/>
  <c r="T295" i="4"/>
  <c r="U295" i="4"/>
  <c r="X295" i="4" s="1"/>
  <c r="V295" i="4"/>
  <c r="T296" i="4"/>
  <c r="U296" i="4"/>
  <c r="X296" i="4" s="1"/>
  <c r="V296" i="4"/>
  <c r="T297" i="4"/>
  <c r="U297" i="4"/>
  <c r="X297" i="4" s="1"/>
  <c r="V297" i="4"/>
  <c r="T298" i="4"/>
  <c r="U298" i="4"/>
  <c r="X298" i="4" s="1"/>
  <c r="V298" i="4"/>
  <c r="T299" i="4"/>
  <c r="U299" i="4"/>
  <c r="X299" i="4" s="1"/>
  <c r="V299" i="4"/>
  <c r="T300" i="4"/>
  <c r="U300" i="4"/>
  <c r="X300" i="4" s="1"/>
  <c r="V300" i="4"/>
  <c r="T301" i="4"/>
  <c r="U301" i="4"/>
  <c r="X301" i="4" s="1"/>
  <c r="V301" i="4"/>
  <c r="T302" i="4"/>
  <c r="U302" i="4"/>
  <c r="X302" i="4" s="1"/>
  <c r="V302" i="4"/>
  <c r="T303" i="4"/>
  <c r="U303" i="4"/>
  <c r="X303" i="4" s="1"/>
  <c r="V303" i="4"/>
  <c r="T304" i="4"/>
  <c r="U304" i="4"/>
  <c r="X304" i="4" s="1"/>
  <c r="V304" i="4"/>
  <c r="T305" i="4"/>
  <c r="U305" i="4"/>
  <c r="X305" i="4" s="1"/>
  <c r="V305" i="4"/>
  <c r="T306" i="4"/>
  <c r="U306" i="4"/>
  <c r="X306" i="4" s="1"/>
  <c r="V306" i="4"/>
  <c r="T307" i="4"/>
  <c r="U307" i="4"/>
  <c r="X307" i="4" s="1"/>
  <c r="V307" i="4"/>
  <c r="T308" i="4"/>
  <c r="U308" i="4"/>
  <c r="X308" i="4" s="1"/>
  <c r="V308" i="4"/>
  <c r="T309" i="4"/>
  <c r="U309" i="4"/>
  <c r="X309" i="4" s="1"/>
  <c r="V309" i="4"/>
  <c r="T310" i="4"/>
  <c r="U310" i="4"/>
  <c r="X310" i="4" s="1"/>
  <c r="V310" i="4"/>
  <c r="T311" i="4"/>
  <c r="U311" i="4"/>
  <c r="X311" i="4" s="1"/>
  <c r="V311" i="4"/>
  <c r="T312" i="4"/>
  <c r="U312" i="4"/>
  <c r="X312" i="4" s="1"/>
  <c r="V312" i="4"/>
  <c r="T313" i="4"/>
  <c r="U313" i="4"/>
  <c r="X313" i="4" s="1"/>
  <c r="V313" i="4"/>
  <c r="T314" i="4"/>
  <c r="U314" i="4"/>
  <c r="X314" i="4" s="1"/>
  <c r="V314" i="4"/>
  <c r="T315" i="4"/>
  <c r="U315" i="4"/>
  <c r="X315" i="4" s="1"/>
  <c r="V315" i="4"/>
  <c r="T316" i="4"/>
  <c r="U316" i="4"/>
  <c r="X316" i="4" s="1"/>
  <c r="V316" i="4"/>
  <c r="T317" i="4"/>
  <c r="U317" i="4"/>
  <c r="X317" i="4" s="1"/>
  <c r="V317" i="4"/>
  <c r="T318" i="4"/>
  <c r="U318" i="4"/>
  <c r="X318" i="4" s="1"/>
  <c r="V318" i="4"/>
  <c r="T319" i="4"/>
  <c r="U319" i="4"/>
  <c r="X319" i="4" s="1"/>
  <c r="V319" i="4"/>
  <c r="T320" i="4"/>
  <c r="U320" i="4"/>
  <c r="X320" i="4" s="1"/>
  <c r="V320" i="4"/>
  <c r="T321" i="4"/>
  <c r="U321" i="4"/>
  <c r="X321" i="4" s="1"/>
  <c r="V321" i="4"/>
  <c r="T322" i="4"/>
  <c r="U322" i="4"/>
  <c r="X322" i="4" s="1"/>
  <c r="V322" i="4"/>
  <c r="T323" i="4"/>
  <c r="U323" i="4"/>
  <c r="X323" i="4" s="1"/>
  <c r="V323" i="4"/>
  <c r="T324" i="4"/>
  <c r="U324" i="4"/>
  <c r="X324" i="4" s="1"/>
  <c r="V324" i="4"/>
  <c r="T325" i="4"/>
  <c r="U325" i="4"/>
  <c r="X325" i="4" s="1"/>
  <c r="V325" i="4"/>
  <c r="T326" i="4"/>
  <c r="U326" i="4"/>
  <c r="X326" i="4" s="1"/>
  <c r="V326" i="4"/>
  <c r="T327" i="4"/>
  <c r="U327" i="4"/>
  <c r="X327" i="4" s="1"/>
  <c r="V327" i="4"/>
  <c r="T328" i="4"/>
  <c r="U328" i="4"/>
  <c r="X328" i="4" s="1"/>
  <c r="V328" i="4"/>
  <c r="T330" i="4"/>
  <c r="U330" i="4"/>
  <c r="X330" i="4" s="1"/>
  <c r="V330" i="4"/>
  <c r="T331" i="4"/>
  <c r="U331" i="4"/>
  <c r="X331" i="4" s="1"/>
  <c r="V331" i="4"/>
  <c r="T332" i="4"/>
  <c r="U332" i="4"/>
  <c r="X332" i="4" s="1"/>
  <c r="V332" i="4"/>
  <c r="T333" i="4"/>
  <c r="U333" i="4"/>
  <c r="X333" i="4" s="1"/>
  <c r="V333" i="4"/>
  <c r="T334" i="4"/>
  <c r="U334" i="4"/>
  <c r="X334" i="4" s="1"/>
  <c r="V334" i="4"/>
  <c r="T335" i="4"/>
  <c r="U335" i="4"/>
  <c r="X335" i="4" s="1"/>
  <c r="V335" i="4"/>
  <c r="T336" i="4"/>
  <c r="U336" i="4"/>
  <c r="X336" i="4" s="1"/>
  <c r="V336" i="4"/>
  <c r="T337" i="4"/>
  <c r="U337" i="4"/>
  <c r="X337" i="4" s="1"/>
  <c r="V337" i="4"/>
  <c r="T338" i="4"/>
  <c r="U338" i="4"/>
  <c r="X338" i="4" s="1"/>
  <c r="V338" i="4"/>
  <c r="T339" i="4"/>
  <c r="U339" i="4"/>
  <c r="X339" i="4" s="1"/>
  <c r="V339" i="4"/>
  <c r="T340" i="4"/>
  <c r="U340" i="4"/>
  <c r="X340" i="4" s="1"/>
  <c r="V340" i="4"/>
  <c r="T341" i="4"/>
  <c r="U341" i="4"/>
  <c r="X341" i="4" s="1"/>
  <c r="V341" i="4"/>
  <c r="T342" i="4"/>
  <c r="U342" i="4"/>
  <c r="X342" i="4" s="1"/>
  <c r="V342" i="4"/>
  <c r="T343" i="4"/>
  <c r="U343" i="4"/>
  <c r="X343" i="4" s="1"/>
  <c r="V343" i="4"/>
  <c r="T344" i="4"/>
  <c r="U344" i="4"/>
  <c r="X344" i="4" s="1"/>
  <c r="V344" i="4"/>
  <c r="T345" i="4"/>
  <c r="U345" i="4"/>
  <c r="X345" i="4" s="1"/>
  <c r="V345" i="4"/>
  <c r="T346" i="4"/>
  <c r="U346" i="4"/>
  <c r="X346" i="4" s="1"/>
  <c r="V346" i="4"/>
  <c r="T347" i="4"/>
  <c r="U347" i="4"/>
  <c r="X347" i="4" s="1"/>
  <c r="V347" i="4"/>
  <c r="T348" i="4"/>
  <c r="U348" i="4"/>
  <c r="X348" i="4" s="1"/>
  <c r="V348" i="4"/>
  <c r="T349" i="4"/>
  <c r="U349" i="4"/>
  <c r="X349" i="4" s="1"/>
  <c r="V349" i="4"/>
  <c r="T350" i="4"/>
  <c r="U350" i="4"/>
  <c r="X350" i="4" s="1"/>
  <c r="V350" i="4"/>
  <c r="T351" i="4"/>
  <c r="U351" i="4"/>
  <c r="X351" i="4" s="1"/>
  <c r="V351" i="4"/>
  <c r="T352" i="4"/>
  <c r="U352" i="4"/>
  <c r="X352" i="4" s="1"/>
  <c r="V352" i="4"/>
  <c r="T353" i="4"/>
  <c r="U353" i="4"/>
  <c r="X353" i="4" s="1"/>
  <c r="V353" i="4"/>
  <c r="T354" i="4"/>
  <c r="U354" i="4"/>
  <c r="X354" i="4" s="1"/>
  <c r="V354" i="4"/>
  <c r="T355" i="4"/>
  <c r="U355" i="4"/>
  <c r="X355" i="4" s="1"/>
  <c r="V355" i="4"/>
  <c r="T356" i="4"/>
  <c r="U356" i="4"/>
  <c r="X356" i="4" s="1"/>
  <c r="V356" i="4"/>
  <c r="T357" i="4"/>
  <c r="U357" i="4"/>
  <c r="X357" i="4" s="1"/>
  <c r="V357" i="4"/>
  <c r="T358" i="4"/>
  <c r="U358" i="4"/>
  <c r="X358" i="4" s="1"/>
  <c r="V358" i="4"/>
  <c r="T359" i="4"/>
  <c r="U359" i="4"/>
  <c r="X359" i="4" s="1"/>
  <c r="V359" i="4"/>
  <c r="T360" i="4"/>
  <c r="U360" i="4"/>
  <c r="X360" i="4" s="1"/>
  <c r="V360" i="4"/>
  <c r="T361" i="4"/>
  <c r="U361" i="4"/>
  <c r="X361" i="4" s="1"/>
  <c r="V361" i="4"/>
  <c r="T362" i="4"/>
  <c r="U362" i="4"/>
  <c r="X362" i="4" s="1"/>
  <c r="V362" i="4"/>
  <c r="T363" i="4"/>
  <c r="U363" i="4"/>
  <c r="X363" i="4" s="1"/>
  <c r="V363" i="4"/>
  <c r="T364" i="4"/>
  <c r="U364" i="4"/>
  <c r="X364" i="4" s="1"/>
  <c r="V364" i="4"/>
  <c r="T365" i="4"/>
  <c r="U365" i="4"/>
  <c r="X365" i="4" s="1"/>
  <c r="V365" i="4"/>
  <c r="T366" i="4"/>
  <c r="U366" i="4"/>
  <c r="X366" i="4" s="1"/>
  <c r="V366" i="4"/>
  <c r="T367" i="4"/>
  <c r="U367" i="4"/>
  <c r="X367" i="4" s="1"/>
  <c r="V367" i="4"/>
  <c r="T368" i="4"/>
  <c r="U368" i="4"/>
  <c r="X368" i="4" s="1"/>
  <c r="V368" i="4"/>
  <c r="T369" i="4"/>
  <c r="U369" i="4"/>
  <c r="V369" i="4"/>
  <c r="T370" i="4"/>
  <c r="U370" i="4"/>
  <c r="X370" i="4" s="1"/>
  <c r="V370" i="4"/>
  <c r="T371" i="4"/>
  <c r="U371" i="4"/>
  <c r="X371" i="4" s="1"/>
  <c r="V371" i="4"/>
  <c r="T373" i="4"/>
  <c r="U373" i="4"/>
  <c r="X373" i="4" s="1"/>
  <c r="V373" i="4"/>
  <c r="T374" i="4"/>
  <c r="U374" i="4"/>
  <c r="X374" i="4" s="1"/>
  <c r="V374" i="4"/>
  <c r="T376" i="4"/>
  <c r="U376" i="4"/>
  <c r="X376" i="4" s="1"/>
  <c r="V376" i="4"/>
  <c r="T377" i="4"/>
  <c r="U377" i="4"/>
  <c r="X377" i="4" s="1"/>
  <c r="V377" i="4"/>
  <c r="T378" i="4"/>
  <c r="U378" i="4"/>
  <c r="X378" i="4" s="1"/>
  <c r="V378" i="4"/>
  <c r="T379" i="4"/>
  <c r="U379" i="4"/>
  <c r="X379" i="4" s="1"/>
  <c r="V379" i="4"/>
  <c r="T380" i="4"/>
  <c r="U380" i="4"/>
  <c r="X380" i="4" s="1"/>
  <c r="V380" i="4"/>
  <c r="T381" i="4"/>
  <c r="U381" i="4"/>
  <c r="X381" i="4" s="1"/>
  <c r="V381" i="4"/>
  <c r="T382" i="4"/>
  <c r="U382" i="4"/>
  <c r="X382" i="4" s="1"/>
  <c r="V382" i="4"/>
  <c r="T383" i="4"/>
  <c r="U383" i="4"/>
  <c r="X383" i="4" s="1"/>
  <c r="V383" i="4"/>
  <c r="T384" i="4"/>
  <c r="U384" i="4"/>
  <c r="X384" i="4" s="1"/>
  <c r="V384" i="4"/>
  <c r="T386" i="4"/>
  <c r="U386" i="4"/>
  <c r="X386" i="4" s="1"/>
  <c r="V386" i="4"/>
  <c r="T387" i="4"/>
  <c r="U387" i="4"/>
  <c r="X387" i="4" s="1"/>
  <c r="V387" i="4"/>
  <c r="T388" i="4"/>
  <c r="U388" i="4"/>
  <c r="X388" i="4" s="1"/>
  <c r="V388" i="4"/>
  <c r="T389" i="4"/>
  <c r="U389" i="4"/>
  <c r="X389" i="4" s="1"/>
  <c r="V389" i="4"/>
  <c r="T390" i="4"/>
  <c r="U390" i="4"/>
  <c r="V390" i="4"/>
  <c r="T391" i="4"/>
  <c r="U391" i="4"/>
  <c r="X391" i="4" s="1"/>
  <c r="V391" i="4"/>
  <c r="T392" i="4"/>
  <c r="U392" i="4"/>
  <c r="X392" i="4" s="1"/>
  <c r="V392" i="4"/>
  <c r="T393" i="4"/>
  <c r="U393" i="4"/>
  <c r="X393" i="4" s="1"/>
  <c r="V393" i="4"/>
  <c r="T394" i="4"/>
  <c r="U394" i="4"/>
  <c r="X394" i="4" s="1"/>
  <c r="V394" i="4"/>
  <c r="T395" i="4"/>
  <c r="U395" i="4"/>
  <c r="V395" i="4"/>
  <c r="T396" i="4"/>
  <c r="U396" i="4"/>
  <c r="V396" i="4"/>
  <c r="T397" i="4"/>
  <c r="U397" i="4"/>
  <c r="V397" i="4"/>
  <c r="T398" i="4"/>
  <c r="U398" i="4"/>
  <c r="V398" i="4"/>
  <c r="T399" i="4"/>
  <c r="U399" i="4"/>
  <c r="V399" i="4"/>
  <c r="T400" i="4"/>
  <c r="U400" i="4"/>
  <c r="V400" i="4"/>
  <c r="T401" i="4"/>
  <c r="U401" i="4"/>
  <c r="V401" i="4"/>
  <c r="T402" i="4"/>
  <c r="U402" i="4"/>
  <c r="V402" i="4"/>
  <c r="T403" i="4"/>
  <c r="U403" i="4"/>
  <c r="V403" i="4"/>
  <c r="T404" i="4"/>
  <c r="U404" i="4"/>
  <c r="V404" i="4"/>
  <c r="T405" i="4"/>
  <c r="U405" i="4"/>
  <c r="V405" i="4"/>
  <c r="T406" i="4"/>
  <c r="U406" i="4"/>
  <c r="V406" i="4"/>
  <c r="T407" i="4"/>
  <c r="U407" i="4"/>
  <c r="V407" i="4"/>
  <c r="T408" i="4"/>
  <c r="U408" i="4"/>
  <c r="V408" i="4"/>
  <c r="T409" i="4"/>
  <c r="U409" i="4"/>
  <c r="V409" i="4"/>
  <c r="T410" i="4"/>
  <c r="U410" i="4"/>
  <c r="X410" i="4" s="1"/>
  <c r="V410" i="4"/>
  <c r="T411" i="4"/>
  <c r="U411" i="4"/>
  <c r="V411" i="4"/>
  <c r="T412" i="4"/>
  <c r="U412" i="4"/>
  <c r="V412" i="4"/>
  <c r="T413" i="4"/>
  <c r="U413" i="4"/>
  <c r="X413" i="4" s="1"/>
  <c r="V413" i="4"/>
  <c r="T414" i="4"/>
  <c r="U414" i="4"/>
  <c r="V414" i="4"/>
  <c r="T415" i="4"/>
  <c r="U415" i="4"/>
  <c r="X415" i="4" s="1"/>
  <c r="V415" i="4"/>
  <c r="T416" i="4"/>
  <c r="U416" i="4"/>
  <c r="V416" i="4"/>
  <c r="T417" i="4"/>
  <c r="U417" i="4"/>
  <c r="X417" i="4" s="1"/>
  <c r="V417" i="4"/>
  <c r="T418" i="4"/>
  <c r="U418" i="4"/>
  <c r="X418" i="4" s="1"/>
  <c r="V418" i="4"/>
  <c r="T419" i="4"/>
  <c r="U419" i="4"/>
  <c r="V419" i="4"/>
  <c r="T420" i="4"/>
  <c r="U420" i="4"/>
  <c r="V420" i="4"/>
  <c r="T421" i="4"/>
  <c r="U421" i="4"/>
  <c r="X421" i="4" s="1"/>
  <c r="V421" i="4"/>
  <c r="T422" i="4"/>
  <c r="U422" i="4"/>
  <c r="X422" i="4" s="1"/>
  <c r="V422" i="4"/>
  <c r="T423" i="4"/>
  <c r="U423" i="4"/>
  <c r="X423" i="4" s="1"/>
  <c r="V423" i="4"/>
  <c r="T424" i="4"/>
  <c r="U424" i="4"/>
  <c r="V424" i="4"/>
  <c r="T425" i="4"/>
  <c r="U425" i="4"/>
  <c r="X425" i="4" s="1"/>
  <c r="V425" i="4"/>
  <c r="T426" i="4"/>
  <c r="U426" i="4"/>
  <c r="X426" i="4" s="1"/>
  <c r="V426" i="4"/>
  <c r="T427" i="4"/>
  <c r="U427" i="4"/>
  <c r="V427" i="4"/>
  <c r="T429" i="4"/>
  <c r="U429" i="4"/>
  <c r="X429" i="4" s="1"/>
  <c r="V429" i="4"/>
  <c r="T430" i="4"/>
  <c r="U430" i="4"/>
  <c r="X430" i="4" s="1"/>
  <c r="V430" i="4"/>
  <c r="T431" i="4"/>
  <c r="U431" i="4"/>
  <c r="X431" i="4" s="1"/>
  <c r="V431" i="4"/>
  <c r="T433" i="4"/>
  <c r="U433" i="4"/>
  <c r="V433" i="4"/>
  <c r="T434" i="4"/>
  <c r="U434" i="4"/>
  <c r="X434" i="4" s="1"/>
  <c r="V434" i="4"/>
  <c r="T435" i="4"/>
  <c r="U435" i="4"/>
  <c r="V435" i="4"/>
  <c r="T436" i="4"/>
  <c r="U436" i="4"/>
  <c r="X436" i="4" s="1"/>
  <c r="V436" i="4"/>
  <c r="T437" i="4"/>
  <c r="U437" i="4"/>
  <c r="V437" i="4"/>
  <c r="T438" i="4"/>
  <c r="U438" i="4"/>
  <c r="V438" i="4"/>
  <c r="T439" i="4"/>
  <c r="U439" i="4"/>
  <c r="V439" i="4"/>
  <c r="T440" i="4"/>
  <c r="U440" i="4"/>
  <c r="X440" i="4" s="1"/>
  <c r="V440" i="4"/>
  <c r="T441" i="4"/>
  <c r="U441" i="4"/>
  <c r="V441" i="4"/>
  <c r="T442" i="4"/>
  <c r="U442" i="4"/>
  <c r="X442" i="4" s="1"/>
  <c r="V442" i="4"/>
  <c r="T443" i="4"/>
  <c r="U443" i="4"/>
  <c r="V443" i="4"/>
  <c r="T444" i="4"/>
  <c r="U444" i="4"/>
  <c r="X444" i="4" s="1"/>
  <c r="V444" i="4"/>
  <c r="T445" i="4"/>
  <c r="U445" i="4"/>
  <c r="X445" i="4" s="1"/>
  <c r="V445" i="4"/>
  <c r="T446" i="4"/>
  <c r="U446" i="4"/>
  <c r="V446" i="4"/>
  <c r="T447" i="4"/>
  <c r="U447" i="4"/>
  <c r="X447" i="4" s="1"/>
  <c r="V447" i="4"/>
  <c r="T449" i="4"/>
  <c r="U449" i="4"/>
  <c r="V449" i="4"/>
  <c r="T450" i="4"/>
  <c r="U450" i="4"/>
  <c r="X450" i="4" s="1"/>
  <c r="V450" i="4"/>
  <c r="T451" i="4"/>
  <c r="U451" i="4"/>
  <c r="V451" i="4"/>
  <c r="T452" i="4"/>
  <c r="U452" i="4"/>
  <c r="X452" i="4" s="1"/>
  <c r="V452" i="4"/>
  <c r="T453" i="4"/>
  <c r="U453" i="4"/>
  <c r="V453" i="4"/>
  <c r="T454" i="4"/>
  <c r="U454" i="4"/>
  <c r="V454" i="4"/>
  <c r="T455" i="4"/>
  <c r="U455" i="4"/>
  <c r="V455" i="4"/>
  <c r="T456" i="4"/>
  <c r="U456" i="4"/>
  <c r="X456" i="4" s="1"/>
  <c r="V456" i="4"/>
  <c r="T457" i="4"/>
  <c r="U457" i="4"/>
  <c r="V457" i="4"/>
  <c r="T458" i="4"/>
  <c r="U458" i="4"/>
  <c r="V458" i="4"/>
  <c r="T459" i="4"/>
  <c r="U459" i="4"/>
  <c r="V459" i="4"/>
  <c r="T460" i="4"/>
  <c r="U460" i="4"/>
  <c r="V460" i="4"/>
  <c r="T461" i="4"/>
  <c r="U461" i="4"/>
  <c r="V461" i="4"/>
  <c r="T462" i="4"/>
  <c r="U462" i="4"/>
  <c r="V462" i="4"/>
  <c r="T463" i="4"/>
  <c r="U463" i="4"/>
  <c r="V463" i="4"/>
  <c r="T464" i="4"/>
  <c r="U464" i="4"/>
  <c r="V464" i="4"/>
  <c r="T465" i="4"/>
  <c r="U465" i="4"/>
  <c r="V465" i="4"/>
  <c r="T466" i="4"/>
  <c r="U466" i="4"/>
  <c r="V466" i="4"/>
  <c r="T467" i="4"/>
  <c r="U467" i="4"/>
  <c r="V467" i="4"/>
  <c r="T468" i="4"/>
  <c r="U468" i="4"/>
  <c r="V468" i="4"/>
  <c r="T469" i="4"/>
  <c r="U469" i="4"/>
  <c r="V469" i="4"/>
  <c r="T470" i="4"/>
  <c r="U470" i="4"/>
  <c r="X470" i="4" s="1"/>
  <c r="V470" i="4"/>
  <c r="T471" i="4"/>
  <c r="U471" i="4"/>
  <c r="V471" i="4"/>
  <c r="T472" i="4"/>
  <c r="U472" i="4"/>
  <c r="V472" i="4"/>
  <c r="T473" i="4"/>
  <c r="U473" i="4"/>
  <c r="V473" i="4"/>
  <c r="T474" i="4"/>
  <c r="U474" i="4"/>
  <c r="V474" i="4"/>
  <c r="T475" i="4"/>
  <c r="U475" i="4"/>
  <c r="V475" i="4"/>
  <c r="T476" i="4"/>
  <c r="U476" i="4"/>
  <c r="V476" i="4"/>
  <c r="T477" i="4"/>
  <c r="U477" i="4"/>
  <c r="V477" i="4"/>
  <c r="T478" i="4"/>
  <c r="U478" i="4"/>
  <c r="X478" i="4" s="1"/>
  <c r="V478" i="4"/>
  <c r="T479" i="4"/>
  <c r="U479" i="4"/>
  <c r="V479" i="4"/>
  <c r="T480" i="4"/>
  <c r="U480" i="4"/>
  <c r="V480" i="4"/>
  <c r="T481" i="4"/>
  <c r="U481" i="4"/>
  <c r="V481" i="4"/>
  <c r="T482" i="4"/>
  <c r="U482" i="4"/>
  <c r="V482" i="4"/>
  <c r="T483" i="4"/>
  <c r="U483" i="4"/>
  <c r="V483" i="4"/>
  <c r="T484" i="4"/>
  <c r="U484" i="4"/>
  <c r="X484" i="4" s="1"/>
  <c r="V484" i="4"/>
  <c r="T485" i="4"/>
  <c r="U485" i="4"/>
  <c r="V485" i="4"/>
  <c r="T486" i="4"/>
  <c r="U486" i="4"/>
  <c r="V486" i="4"/>
  <c r="T487" i="4"/>
  <c r="U487" i="4"/>
  <c r="X487" i="4" s="1"/>
  <c r="V487" i="4"/>
  <c r="T488" i="4"/>
  <c r="U488" i="4"/>
  <c r="V488" i="4"/>
  <c r="T489" i="4"/>
  <c r="U489" i="4"/>
  <c r="V489" i="4"/>
  <c r="T490" i="4"/>
  <c r="U490" i="4"/>
  <c r="V490" i="4"/>
  <c r="T491" i="4"/>
  <c r="U491" i="4"/>
  <c r="X491" i="4" s="1"/>
  <c r="V491" i="4"/>
  <c r="T492" i="4"/>
  <c r="U492" i="4"/>
  <c r="V492" i="4"/>
  <c r="T493" i="4"/>
  <c r="U493" i="4"/>
  <c r="V493" i="4"/>
  <c r="T494" i="4"/>
  <c r="U494" i="4"/>
  <c r="V494" i="4"/>
  <c r="T495" i="4"/>
  <c r="U495" i="4"/>
  <c r="V495" i="4"/>
  <c r="T496" i="4"/>
  <c r="U496" i="4"/>
  <c r="V496" i="4"/>
  <c r="T497" i="4"/>
  <c r="U497" i="4"/>
  <c r="V497" i="4"/>
  <c r="T498" i="4"/>
  <c r="U498" i="4"/>
  <c r="X498" i="4" s="1"/>
  <c r="V498" i="4"/>
  <c r="T499" i="4"/>
  <c r="U499" i="4"/>
  <c r="V499" i="4"/>
  <c r="T500" i="4"/>
  <c r="U500" i="4"/>
  <c r="V500" i="4"/>
  <c r="T501" i="4"/>
  <c r="U501" i="4"/>
  <c r="V501" i="4"/>
  <c r="T502" i="4"/>
  <c r="U502" i="4"/>
  <c r="X502" i="4" s="1"/>
  <c r="V502" i="4"/>
  <c r="T503" i="4"/>
  <c r="U503" i="4"/>
  <c r="V503" i="4"/>
  <c r="T504" i="4"/>
  <c r="U504" i="4"/>
  <c r="V504" i="4"/>
  <c r="T505" i="4"/>
  <c r="U505" i="4"/>
  <c r="V505" i="4"/>
  <c r="T506" i="4"/>
  <c r="U506" i="4"/>
  <c r="X506" i="4" s="1"/>
  <c r="V506" i="4"/>
  <c r="T507" i="4"/>
  <c r="U507" i="4"/>
  <c r="V507" i="4"/>
  <c r="T508" i="4"/>
  <c r="U508" i="4"/>
  <c r="V508" i="4"/>
  <c r="T509" i="4"/>
  <c r="U509" i="4"/>
  <c r="V509" i="4"/>
  <c r="T510" i="4"/>
  <c r="U510" i="4"/>
  <c r="V510" i="4"/>
  <c r="T511" i="4"/>
  <c r="U511" i="4"/>
  <c r="V511" i="4"/>
  <c r="T513" i="4"/>
  <c r="U513" i="4"/>
  <c r="V513" i="4"/>
  <c r="T514" i="4"/>
  <c r="U514" i="4"/>
  <c r="V514" i="4"/>
  <c r="T515" i="4"/>
  <c r="U515" i="4"/>
  <c r="X515" i="4" s="1"/>
  <c r="V515" i="4"/>
  <c r="T517" i="4"/>
  <c r="U517" i="4"/>
  <c r="V517" i="4"/>
  <c r="T518" i="4"/>
  <c r="U518" i="4"/>
  <c r="X518" i="4" s="1"/>
  <c r="V518" i="4"/>
  <c r="T519" i="4"/>
  <c r="U519" i="4"/>
  <c r="X519" i="4" s="1"/>
  <c r="V519" i="4"/>
  <c r="T520" i="4"/>
  <c r="U520" i="4"/>
  <c r="X520" i="4" s="1"/>
  <c r="V520" i="4"/>
  <c r="T521" i="4"/>
  <c r="U521" i="4"/>
  <c r="X521" i="4" s="1"/>
  <c r="V521" i="4"/>
  <c r="T522" i="4"/>
  <c r="U522" i="4"/>
  <c r="X522" i="4" s="1"/>
  <c r="V522" i="4"/>
  <c r="T523" i="4"/>
  <c r="U523" i="4"/>
  <c r="X523" i="4" s="1"/>
  <c r="V523" i="4"/>
  <c r="T524" i="4"/>
  <c r="U524" i="4"/>
  <c r="V524" i="4"/>
  <c r="T525" i="4"/>
  <c r="U525" i="4"/>
  <c r="X525" i="4" s="1"/>
  <c r="V525" i="4"/>
  <c r="T526" i="4"/>
  <c r="U526" i="4"/>
  <c r="X526" i="4" s="1"/>
  <c r="V526" i="4"/>
  <c r="T527" i="4"/>
  <c r="U527" i="4"/>
  <c r="X527" i="4" s="1"/>
  <c r="V527" i="4"/>
  <c r="T528" i="4"/>
  <c r="U528" i="4"/>
  <c r="X528" i="4" s="1"/>
  <c r="V528" i="4"/>
  <c r="T529" i="4"/>
  <c r="U529" i="4"/>
  <c r="V529" i="4"/>
  <c r="T530" i="4"/>
  <c r="U530" i="4"/>
  <c r="X530" i="4" s="1"/>
  <c r="V530" i="4"/>
  <c r="T72" i="4"/>
  <c r="U72" i="4"/>
  <c r="X72" i="4" s="1"/>
  <c r="V72" i="4"/>
  <c r="T531" i="4"/>
  <c r="U531" i="4"/>
  <c r="X531" i="4" s="1"/>
  <c r="V531" i="4"/>
  <c r="T532" i="4"/>
  <c r="U532" i="4"/>
  <c r="X532" i="4" s="1"/>
  <c r="V532" i="4"/>
  <c r="T533" i="4"/>
  <c r="U533" i="4"/>
  <c r="X533" i="4" s="1"/>
  <c r="V533" i="4"/>
  <c r="T534" i="4"/>
  <c r="U534" i="4"/>
  <c r="X534" i="4" s="1"/>
  <c r="V534" i="4"/>
  <c r="T535" i="4"/>
  <c r="U535" i="4"/>
  <c r="X535" i="4" s="1"/>
  <c r="V535" i="4"/>
  <c r="T536" i="4"/>
  <c r="U536" i="4"/>
  <c r="X536" i="4" s="1"/>
  <c r="V536" i="4"/>
  <c r="T537" i="4"/>
  <c r="U537" i="4"/>
  <c r="X537" i="4" s="1"/>
  <c r="V537" i="4"/>
  <c r="T538" i="4"/>
  <c r="U538" i="4"/>
  <c r="X538" i="4" s="1"/>
  <c r="V538" i="4"/>
  <c r="T540" i="4"/>
  <c r="U540" i="4"/>
  <c r="X540" i="4" s="1"/>
  <c r="V540" i="4"/>
  <c r="T541" i="4"/>
  <c r="U541" i="4"/>
  <c r="V541" i="4"/>
  <c r="T542" i="4"/>
  <c r="U542" i="4"/>
  <c r="X542" i="4" s="1"/>
  <c r="V542" i="4"/>
  <c r="T543" i="4"/>
  <c r="U543" i="4"/>
  <c r="X543" i="4" s="1"/>
  <c r="V543" i="4"/>
  <c r="T544" i="4"/>
  <c r="U544" i="4"/>
  <c r="V544" i="4"/>
  <c r="T43" i="4"/>
  <c r="U43" i="4"/>
  <c r="X43" i="4" s="1"/>
  <c r="V43" i="4"/>
  <c r="T545" i="4"/>
  <c r="U545" i="4"/>
  <c r="X545" i="4" s="1"/>
  <c r="V545" i="4"/>
  <c r="T546" i="4"/>
  <c r="U546" i="4"/>
  <c r="X546" i="4" s="1"/>
  <c r="V546" i="4"/>
  <c r="T547" i="4"/>
  <c r="U547" i="4"/>
  <c r="V547" i="4"/>
  <c r="T548" i="4"/>
  <c r="U548" i="4"/>
  <c r="X548" i="4" s="1"/>
  <c r="V548" i="4"/>
  <c r="T549" i="4"/>
  <c r="U549" i="4"/>
  <c r="V549" i="4"/>
  <c r="T550" i="4"/>
  <c r="U550" i="4"/>
  <c r="X550" i="4" s="1"/>
  <c r="V550" i="4"/>
  <c r="T551" i="4"/>
  <c r="U551" i="4"/>
  <c r="V551" i="4"/>
  <c r="T552" i="4"/>
  <c r="U552" i="4"/>
  <c r="X552" i="4" s="1"/>
  <c r="V552" i="4"/>
  <c r="T553" i="4"/>
  <c r="U553" i="4"/>
  <c r="X553" i="4" s="1"/>
  <c r="V553" i="4"/>
  <c r="T554" i="4"/>
  <c r="U554" i="4"/>
  <c r="X554" i="4" s="1"/>
  <c r="V554" i="4"/>
  <c r="T561" i="4"/>
  <c r="U561" i="4"/>
  <c r="V561" i="4"/>
  <c r="T555" i="4"/>
  <c r="U555" i="4"/>
  <c r="X555" i="4" s="1"/>
  <c r="V555" i="4"/>
  <c r="T556" i="4"/>
  <c r="U556" i="4"/>
  <c r="X556" i="4" s="1"/>
  <c r="V556" i="4"/>
  <c r="T557" i="4"/>
  <c r="U557" i="4"/>
  <c r="X557" i="4" s="1"/>
  <c r="V557" i="4"/>
  <c r="T558" i="4"/>
  <c r="U558" i="4"/>
  <c r="X558" i="4" s="1"/>
  <c r="V558" i="4"/>
  <c r="T559" i="4"/>
  <c r="U559" i="4"/>
  <c r="X559" i="4" s="1"/>
  <c r="V559" i="4"/>
  <c r="T560" i="4"/>
  <c r="U560" i="4"/>
  <c r="X560" i="4" s="1"/>
  <c r="V560" i="4"/>
  <c r="T562" i="4"/>
  <c r="U562" i="4"/>
  <c r="X562" i="4" s="1"/>
  <c r="V562" i="4"/>
  <c r="T563" i="4"/>
  <c r="U563" i="4"/>
  <c r="X563" i="4" s="1"/>
  <c r="V563" i="4"/>
  <c r="T564" i="4"/>
  <c r="U564" i="4"/>
  <c r="X564" i="4" s="1"/>
  <c r="V564" i="4"/>
  <c r="T565" i="4"/>
  <c r="U565" i="4"/>
  <c r="X565" i="4" s="1"/>
  <c r="V565" i="4"/>
  <c r="T566" i="4"/>
  <c r="U566" i="4"/>
  <c r="X566" i="4" s="1"/>
  <c r="V566" i="4"/>
  <c r="T567" i="4"/>
  <c r="U567" i="4"/>
  <c r="X567" i="4" s="1"/>
  <c r="V567" i="4"/>
  <c r="T568" i="4"/>
  <c r="U568" i="4"/>
  <c r="X568" i="4" s="1"/>
  <c r="V568" i="4"/>
  <c r="T569" i="4"/>
  <c r="U569" i="4"/>
  <c r="X569" i="4" s="1"/>
  <c r="V569" i="4"/>
  <c r="T570" i="4"/>
  <c r="U570" i="4"/>
  <c r="X570" i="4" s="1"/>
  <c r="V570" i="4"/>
  <c r="T571" i="4"/>
  <c r="U571" i="4"/>
  <c r="X571" i="4" s="1"/>
  <c r="V571" i="4"/>
  <c r="T572" i="4"/>
  <c r="U572" i="4"/>
  <c r="X572" i="4" s="1"/>
  <c r="V572" i="4"/>
  <c r="T573" i="4"/>
  <c r="U573" i="4"/>
  <c r="X573" i="4" s="1"/>
  <c r="V573" i="4"/>
  <c r="T574" i="4"/>
  <c r="U574" i="4"/>
  <c r="X574" i="4" s="1"/>
  <c r="V574" i="4"/>
  <c r="T575" i="4"/>
  <c r="U575" i="4"/>
  <c r="X575" i="4" s="1"/>
  <c r="V575" i="4"/>
  <c r="T576" i="4"/>
  <c r="U576" i="4"/>
  <c r="X576" i="4" s="1"/>
  <c r="V576" i="4"/>
  <c r="T577" i="4"/>
  <c r="U577" i="4"/>
  <c r="X577" i="4" s="1"/>
  <c r="V577" i="4"/>
  <c r="T579" i="4"/>
  <c r="U579" i="4"/>
  <c r="X579" i="4" s="1"/>
  <c r="V579" i="4"/>
  <c r="T580" i="4"/>
  <c r="U580" i="4"/>
  <c r="X580" i="4" s="1"/>
  <c r="V580" i="4"/>
  <c r="T581" i="4"/>
  <c r="U581" i="4"/>
  <c r="X581" i="4" s="1"/>
  <c r="V581" i="4"/>
  <c r="T582" i="4"/>
  <c r="U582" i="4"/>
  <c r="X582" i="4" s="1"/>
  <c r="V582" i="4"/>
  <c r="T583" i="4"/>
  <c r="U583" i="4"/>
  <c r="V583" i="4"/>
  <c r="T584" i="4"/>
  <c r="U584" i="4"/>
  <c r="X584" i="4" s="1"/>
  <c r="V584" i="4"/>
  <c r="T585" i="4"/>
  <c r="U585" i="4"/>
  <c r="V585" i="4"/>
  <c r="T586" i="4"/>
  <c r="U586" i="4"/>
  <c r="X586" i="4" s="1"/>
  <c r="V586" i="4"/>
  <c r="T587" i="4"/>
  <c r="U587" i="4"/>
  <c r="V587" i="4"/>
  <c r="T588" i="4"/>
  <c r="U588" i="4"/>
  <c r="X588" i="4" s="1"/>
  <c r="V588" i="4"/>
  <c r="T589" i="4"/>
  <c r="U589" i="4"/>
  <c r="X589" i="4" s="1"/>
  <c r="V589" i="4"/>
  <c r="T590" i="4"/>
  <c r="U590" i="4"/>
  <c r="X590" i="4" s="1"/>
  <c r="V590" i="4"/>
  <c r="T591" i="4"/>
  <c r="U591" i="4"/>
  <c r="X591" i="4" s="1"/>
  <c r="V591" i="4"/>
  <c r="T592" i="4"/>
  <c r="U592" i="4"/>
  <c r="X592" i="4" s="1"/>
  <c r="V592" i="4"/>
  <c r="T593" i="4"/>
  <c r="U593" i="4"/>
  <c r="X593" i="4" s="1"/>
  <c r="V593" i="4"/>
  <c r="T594" i="4"/>
  <c r="U594" i="4"/>
  <c r="X594" i="4" s="1"/>
  <c r="V594" i="4"/>
  <c r="T595" i="4"/>
  <c r="U595" i="4"/>
  <c r="X595" i="4" s="1"/>
  <c r="V595" i="4"/>
  <c r="T596" i="4"/>
  <c r="U596" i="4"/>
  <c r="X596" i="4" s="1"/>
  <c r="V596" i="4"/>
  <c r="T597" i="4"/>
  <c r="U597" i="4"/>
  <c r="X597" i="4" s="1"/>
  <c r="V597" i="4"/>
  <c r="T598" i="4"/>
  <c r="U598" i="4"/>
  <c r="X598" i="4" s="1"/>
  <c r="V598" i="4"/>
  <c r="T599" i="4"/>
  <c r="U599" i="4"/>
  <c r="X599" i="4" s="1"/>
  <c r="V599" i="4"/>
  <c r="T600" i="4"/>
  <c r="U600" i="4"/>
  <c r="X600" i="4" s="1"/>
  <c r="V600" i="4"/>
  <c r="T601" i="4"/>
  <c r="U601" i="4"/>
  <c r="V601" i="4"/>
  <c r="T602" i="4"/>
  <c r="U602" i="4"/>
  <c r="V602" i="4"/>
  <c r="T603" i="4"/>
  <c r="U603" i="4"/>
  <c r="V603" i="4"/>
  <c r="T604" i="4"/>
  <c r="U604" i="4"/>
  <c r="X604" i="4" s="1"/>
  <c r="V604" i="4"/>
  <c r="T605" i="4"/>
  <c r="U605" i="4"/>
  <c r="X605" i="4" s="1"/>
  <c r="V605" i="4"/>
  <c r="T606" i="4"/>
  <c r="U606" i="4"/>
  <c r="V606" i="4"/>
  <c r="T607" i="4"/>
  <c r="U607" i="4"/>
  <c r="X607" i="4" s="1"/>
  <c r="V607" i="4"/>
  <c r="T608" i="4"/>
  <c r="U608" i="4"/>
  <c r="V608" i="4"/>
  <c r="T609" i="4"/>
  <c r="U609" i="4"/>
  <c r="X609" i="4" s="1"/>
  <c r="V609" i="4"/>
  <c r="T610" i="4"/>
  <c r="U610" i="4"/>
  <c r="X610" i="4" s="1"/>
  <c r="V610" i="4"/>
  <c r="T611" i="4"/>
  <c r="U611" i="4"/>
  <c r="V611" i="4"/>
  <c r="T612" i="4"/>
  <c r="U612" i="4"/>
  <c r="X612" i="4" s="1"/>
  <c r="V612" i="4"/>
  <c r="T613" i="4"/>
  <c r="U613" i="4"/>
  <c r="X613" i="4" s="1"/>
  <c r="V613" i="4"/>
  <c r="T614" i="4"/>
  <c r="U614" i="4"/>
  <c r="V614" i="4"/>
  <c r="T615" i="4"/>
  <c r="U615" i="4"/>
  <c r="X615" i="4" s="1"/>
  <c r="V615" i="4"/>
  <c r="T616" i="4"/>
  <c r="U616" i="4"/>
  <c r="V616" i="4"/>
  <c r="T617" i="4"/>
  <c r="U617" i="4"/>
  <c r="X617" i="4" s="1"/>
  <c r="V617" i="4"/>
  <c r="T618" i="4"/>
  <c r="U618" i="4"/>
  <c r="V618" i="4"/>
  <c r="T619" i="4"/>
  <c r="U619" i="4"/>
  <c r="X619" i="4" s="1"/>
  <c r="V619" i="4"/>
  <c r="T620" i="4"/>
  <c r="U620" i="4"/>
  <c r="X620" i="4" s="1"/>
  <c r="V620" i="4"/>
  <c r="T621" i="4"/>
  <c r="U621" i="4"/>
  <c r="V621" i="4"/>
  <c r="T622" i="4"/>
  <c r="U622" i="4"/>
  <c r="V622" i="4"/>
  <c r="T623" i="4"/>
  <c r="U623" i="4"/>
  <c r="X623" i="4" s="1"/>
  <c r="V623" i="4"/>
  <c r="T624" i="4"/>
  <c r="U624" i="4"/>
  <c r="V624" i="4"/>
  <c r="T625" i="4"/>
  <c r="U625" i="4"/>
  <c r="X625" i="4" s="1"/>
  <c r="V625" i="4"/>
  <c r="T626" i="4"/>
  <c r="U626" i="4"/>
  <c r="V626" i="4"/>
  <c r="T628" i="4"/>
  <c r="U628" i="4"/>
  <c r="X628" i="4" s="1"/>
  <c r="V628" i="4"/>
  <c r="T629" i="4"/>
  <c r="U629" i="4"/>
  <c r="V629" i="4"/>
  <c r="T631" i="4"/>
  <c r="U631" i="4"/>
  <c r="X631" i="4" s="1"/>
  <c r="V631" i="4"/>
  <c r="T632" i="4"/>
  <c r="U632" i="4"/>
  <c r="V632" i="4"/>
  <c r="T633" i="4"/>
  <c r="U633" i="4"/>
  <c r="X633" i="4" s="1"/>
  <c r="V633" i="4"/>
  <c r="T634" i="4"/>
  <c r="U634" i="4"/>
  <c r="X634" i="4" s="1"/>
  <c r="V634" i="4"/>
  <c r="T635" i="4"/>
  <c r="U635" i="4"/>
  <c r="V635" i="4"/>
  <c r="T636" i="4"/>
  <c r="U636" i="4"/>
  <c r="V636" i="4"/>
  <c r="T637" i="4"/>
  <c r="U637" i="4"/>
  <c r="X637" i="4" s="1"/>
  <c r="V637" i="4"/>
  <c r="T638" i="4"/>
  <c r="U638" i="4"/>
  <c r="X638" i="4" s="1"/>
  <c r="V638" i="4"/>
  <c r="T639" i="4"/>
  <c r="U639" i="4"/>
  <c r="V639" i="4"/>
  <c r="T640" i="4"/>
  <c r="U640" i="4"/>
  <c r="X640" i="4" s="1"/>
  <c r="V640" i="4"/>
  <c r="T641" i="4"/>
  <c r="U641" i="4"/>
  <c r="V641" i="4"/>
  <c r="T642" i="4"/>
  <c r="U642" i="4"/>
  <c r="V642" i="4"/>
  <c r="T643" i="4"/>
  <c r="U643" i="4"/>
  <c r="V643" i="4"/>
  <c r="T644" i="4"/>
  <c r="U644" i="4"/>
  <c r="X644" i="4" s="1"/>
  <c r="V644" i="4"/>
  <c r="T645" i="4"/>
  <c r="U645" i="4"/>
  <c r="V645" i="4"/>
  <c r="T646" i="4"/>
  <c r="U646" i="4"/>
  <c r="X646" i="4" s="1"/>
  <c r="V646" i="4"/>
  <c r="T647" i="4"/>
  <c r="U647" i="4"/>
  <c r="V647" i="4"/>
  <c r="T648" i="4"/>
  <c r="U648" i="4"/>
  <c r="X648" i="4" s="1"/>
  <c r="V648" i="4"/>
  <c r="T649" i="4"/>
  <c r="U649" i="4"/>
  <c r="X649" i="4" s="1"/>
  <c r="V649" i="4"/>
  <c r="T650" i="4"/>
  <c r="U650" i="4"/>
  <c r="V650" i="4"/>
  <c r="T651" i="4"/>
  <c r="U651" i="4"/>
  <c r="X651" i="4" s="1"/>
  <c r="V651" i="4"/>
  <c r="T652" i="4"/>
  <c r="U652" i="4"/>
  <c r="V652" i="4"/>
  <c r="T653" i="4"/>
  <c r="U653" i="4"/>
  <c r="X653" i="4" s="1"/>
  <c r="V653" i="4"/>
  <c r="T654" i="4"/>
  <c r="U654" i="4"/>
  <c r="V654" i="4"/>
  <c r="T655" i="4"/>
  <c r="U655" i="4"/>
  <c r="X655" i="4" s="1"/>
  <c r="V655" i="4"/>
  <c r="T656" i="4"/>
  <c r="U656" i="4"/>
  <c r="V656" i="4"/>
  <c r="T657" i="4"/>
  <c r="U657" i="4"/>
  <c r="X657" i="4" s="1"/>
  <c r="V657" i="4"/>
  <c r="T658" i="4"/>
  <c r="U658" i="4"/>
  <c r="V658" i="4"/>
  <c r="T659" i="4"/>
  <c r="U659" i="4"/>
  <c r="X659" i="4" s="1"/>
  <c r="V659" i="4"/>
  <c r="T660" i="4"/>
  <c r="U660" i="4"/>
  <c r="V660" i="4"/>
  <c r="T661" i="4"/>
  <c r="U661" i="4"/>
  <c r="X661" i="4" s="1"/>
  <c r="V661" i="4"/>
  <c r="T662" i="4"/>
  <c r="U662" i="4"/>
  <c r="X662" i="4" s="1"/>
  <c r="V662" i="4"/>
  <c r="T664" i="4"/>
  <c r="U664" i="4"/>
  <c r="V664" i="4"/>
  <c r="T665" i="4"/>
  <c r="U665" i="4"/>
  <c r="V665" i="4"/>
  <c r="T666" i="4"/>
  <c r="U666" i="4"/>
  <c r="X666" i="4" s="1"/>
  <c r="V666" i="4"/>
  <c r="T667" i="4"/>
  <c r="U667" i="4"/>
  <c r="X667" i="4" s="1"/>
  <c r="V667" i="4"/>
  <c r="T668" i="4"/>
  <c r="U668" i="4"/>
  <c r="V668" i="4"/>
  <c r="T669" i="4"/>
  <c r="U669" i="4"/>
  <c r="X669" i="4" s="1"/>
  <c r="V669" i="4"/>
  <c r="T670" i="4"/>
  <c r="U670" i="4"/>
  <c r="X670" i="4" s="1"/>
  <c r="V670" i="4"/>
  <c r="T671" i="4"/>
  <c r="U671" i="4"/>
  <c r="V671" i="4"/>
  <c r="T672" i="4"/>
  <c r="U672" i="4"/>
  <c r="X672" i="4" s="1"/>
  <c r="V672" i="4"/>
  <c r="T673" i="4"/>
  <c r="U673" i="4"/>
  <c r="X673" i="4" s="1"/>
  <c r="V673" i="4"/>
  <c r="T674" i="4"/>
  <c r="U674" i="4"/>
  <c r="V674" i="4"/>
  <c r="T675" i="4"/>
  <c r="U675" i="4"/>
  <c r="X675" i="4" s="1"/>
  <c r="V675" i="4"/>
  <c r="T676" i="4"/>
  <c r="U676" i="4"/>
  <c r="V676" i="4"/>
  <c r="T677" i="4"/>
  <c r="U677" i="4"/>
  <c r="X677" i="4" s="1"/>
  <c r="V677" i="4"/>
  <c r="T678" i="4"/>
  <c r="U678" i="4"/>
  <c r="V678" i="4"/>
  <c r="T679" i="4"/>
  <c r="U679" i="4"/>
  <c r="X679" i="4" s="1"/>
  <c r="V679" i="4"/>
  <c r="T680" i="4"/>
  <c r="U680" i="4"/>
  <c r="X680" i="4" s="1"/>
  <c r="V680" i="4"/>
  <c r="T681" i="4"/>
  <c r="U681" i="4"/>
  <c r="V681" i="4"/>
  <c r="T682" i="4"/>
  <c r="U682" i="4"/>
  <c r="X682" i="4" s="1"/>
  <c r="V682" i="4"/>
  <c r="T683" i="4"/>
  <c r="U683" i="4"/>
  <c r="X683" i="4" s="1"/>
  <c r="V683" i="4"/>
  <c r="T684" i="4"/>
  <c r="U684" i="4"/>
  <c r="V684" i="4"/>
  <c r="T685" i="4"/>
  <c r="U685" i="4"/>
  <c r="V685" i="4"/>
  <c r="T686" i="4"/>
  <c r="U686" i="4"/>
  <c r="X686" i="4" s="1"/>
  <c r="V686" i="4"/>
  <c r="T687" i="4"/>
  <c r="U687" i="4"/>
  <c r="X687" i="4" s="1"/>
  <c r="V687" i="4"/>
  <c r="T688" i="4"/>
  <c r="U688" i="4"/>
  <c r="V688" i="4"/>
  <c r="T689" i="4"/>
  <c r="U689" i="4"/>
  <c r="X689" i="4" s="1"/>
  <c r="V689" i="4"/>
  <c r="T691" i="4"/>
  <c r="U691" i="4"/>
  <c r="X691" i="4" s="1"/>
  <c r="V691" i="4"/>
  <c r="T692" i="4"/>
  <c r="U692" i="4"/>
  <c r="V692" i="4"/>
  <c r="T693" i="4"/>
  <c r="U693" i="4"/>
  <c r="X693" i="4" s="1"/>
  <c r="V693" i="4"/>
  <c r="T694" i="4"/>
  <c r="U694" i="4"/>
  <c r="V694" i="4"/>
  <c r="T695" i="4"/>
  <c r="U695" i="4"/>
  <c r="X695" i="4" s="1"/>
  <c r="V695" i="4"/>
  <c r="T696" i="4"/>
  <c r="U696" i="4"/>
  <c r="V696" i="4"/>
  <c r="T697" i="4"/>
  <c r="U697" i="4"/>
  <c r="X697" i="4" s="1"/>
  <c r="V697" i="4"/>
  <c r="T698" i="4"/>
  <c r="U698" i="4"/>
  <c r="V698" i="4"/>
  <c r="T699" i="4"/>
  <c r="U699" i="4"/>
  <c r="X699" i="4" s="1"/>
  <c r="V699" i="4"/>
  <c r="T700" i="4"/>
  <c r="U700" i="4"/>
  <c r="X700" i="4" s="1"/>
  <c r="V700" i="4"/>
  <c r="T701" i="4"/>
  <c r="U701" i="4"/>
  <c r="X701" i="4" s="1"/>
  <c r="V701" i="4"/>
  <c r="T702" i="4"/>
  <c r="U702" i="4"/>
  <c r="V702" i="4"/>
  <c r="T703" i="4"/>
  <c r="U703" i="4"/>
  <c r="V703" i="4"/>
  <c r="T704" i="4"/>
  <c r="U704" i="4"/>
  <c r="X704" i="4" s="1"/>
  <c r="V704" i="4"/>
  <c r="T705" i="4"/>
  <c r="U705" i="4"/>
  <c r="V705" i="4"/>
  <c r="T706" i="4"/>
  <c r="U706" i="4"/>
  <c r="X706" i="4" s="1"/>
  <c r="V706" i="4"/>
  <c r="T707" i="4"/>
  <c r="U707" i="4"/>
  <c r="V707" i="4"/>
  <c r="T708" i="4"/>
  <c r="U708" i="4"/>
  <c r="X708" i="4" s="1"/>
  <c r="V708" i="4"/>
  <c r="T709" i="4"/>
  <c r="U709" i="4"/>
  <c r="V709" i="4"/>
  <c r="T710" i="4"/>
  <c r="U710" i="4"/>
  <c r="X710" i="4" s="1"/>
  <c r="V710" i="4"/>
  <c r="T711" i="4"/>
  <c r="U711" i="4"/>
  <c r="V711" i="4"/>
  <c r="T712" i="4"/>
  <c r="U712" i="4"/>
  <c r="X712" i="4" s="1"/>
  <c r="V712" i="4"/>
  <c r="T713" i="4"/>
  <c r="U713" i="4"/>
  <c r="X713" i="4" s="1"/>
  <c r="V713" i="4"/>
  <c r="T714" i="4"/>
  <c r="U714" i="4"/>
  <c r="V714" i="4"/>
  <c r="T715" i="4"/>
  <c r="U715" i="4"/>
  <c r="X715" i="4" s="1"/>
  <c r="V715" i="4"/>
  <c r="T716" i="4"/>
  <c r="U716" i="4"/>
  <c r="V716" i="4"/>
  <c r="T717" i="4"/>
  <c r="U717" i="4"/>
  <c r="X717" i="4" s="1"/>
  <c r="V717" i="4"/>
  <c r="T718" i="4"/>
  <c r="U718" i="4"/>
  <c r="V718" i="4"/>
  <c r="T719" i="4"/>
  <c r="U719" i="4"/>
  <c r="X719" i="4" s="1"/>
  <c r="V719" i="4"/>
  <c r="T720" i="4"/>
  <c r="U720" i="4"/>
  <c r="V720" i="4"/>
  <c r="T721" i="4"/>
  <c r="U721" i="4"/>
  <c r="X721" i="4" s="1"/>
  <c r="V721" i="4"/>
  <c r="T722" i="4"/>
  <c r="U722" i="4"/>
  <c r="V722" i="4"/>
  <c r="T723" i="4"/>
  <c r="U723" i="4"/>
  <c r="X723" i="4" s="1"/>
  <c r="V723" i="4"/>
  <c r="T724" i="4"/>
  <c r="U724" i="4"/>
  <c r="X724" i="4" s="1"/>
  <c r="V724" i="4"/>
  <c r="T725" i="4"/>
  <c r="U725" i="4"/>
  <c r="V725" i="4"/>
  <c r="T726" i="4"/>
  <c r="U726" i="4"/>
  <c r="X726" i="4" s="1"/>
  <c r="V726" i="4"/>
  <c r="T727" i="4"/>
  <c r="U727" i="4"/>
  <c r="V727" i="4"/>
  <c r="T728" i="4"/>
  <c r="U728" i="4"/>
  <c r="X728" i="4" s="1"/>
  <c r="V728" i="4"/>
  <c r="T729" i="4"/>
  <c r="U729" i="4"/>
  <c r="V729" i="4"/>
  <c r="T730" i="4"/>
  <c r="U730" i="4"/>
  <c r="X730" i="4" s="1"/>
  <c r="V730" i="4"/>
  <c r="T731" i="4"/>
  <c r="U731" i="4"/>
  <c r="V731" i="4"/>
  <c r="V7" i="4"/>
  <c r="U7" i="4"/>
  <c r="X7" i="4" s="1"/>
  <c r="T7" i="4"/>
  <c r="AB284" i="12"/>
  <c r="AC284" i="12"/>
  <c r="AD284" i="12"/>
  <c r="AE284" i="12"/>
  <c r="AF284" i="12"/>
  <c r="AG284" i="12"/>
  <c r="AH284" i="12"/>
  <c r="AI284" i="12"/>
  <c r="AJ284" i="12"/>
  <c r="AK284" i="12"/>
  <c r="AL284" i="12"/>
  <c r="AM284" i="12"/>
  <c r="AN284" i="12"/>
  <c r="AO284" i="12"/>
  <c r="AP284" i="12"/>
  <c r="AQ284" i="12"/>
  <c r="AR284" i="12"/>
  <c r="AS284" i="12"/>
  <c r="AT284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M201" i="12"/>
  <c r="AN201" i="12"/>
  <c r="AO201" i="12"/>
  <c r="AP201" i="12"/>
  <c r="AQ201" i="12"/>
  <c r="AR201" i="12"/>
  <c r="AS201" i="12"/>
  <c r="AT201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M137" i="12"/>
  <c r="AN137" i="12"/>
  <c r="AO137" i="12"/>
  <c r="AP137" i="12"/>
  <c r="AQ137" i="12"/>
  <c r="AR137" i="12"/>
  <c r="AS137" i="12"/>
  <c r="AT137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M116" i="12"/>
  <c r="AN116" i="12"/>
  <c r="AO116" i="12"/>
  <c r="AP116" i="12"/>
  <c r="AQ116" i="12"/>
  <c r="AR116" i="12"/>
  <c r="AS116" i="12"/>
  <c r="AT116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M105" i="12"/>
  <c r="AN105" i="12"/>
  <c r="AO105" i="12"/>
  <c r="AP105" i="12"/>
  <c r="AQ105" i="12"/>
  <c r="AR105" i="12"/>
  <c r="AS105" i="12"/>
  <c r="AT105" i="12"/>
  <c r="AB474" i="12"/>
  <c r="AC474" i="12"/>
  <c r="AD474" i="12"/>
  <c r="AE474" i="12"/>
  <c r="AF474" i="12"/>
  <c r="AG474" i="12"/>
  <c r="AH474" i="12"/>
  <c r="AI474" i="12"/>
  <c r="AJ474" i="12"/>
  <c r="AK474" i="12"/>
  <c r="AL474" i="12"/>
  <c r="AM474" i="12"/>
  <c r="AN474" i="12"/>
  <c r="AO474" i="12"/>
  <c r="AP474" i="12"/>
  <c r="AQ474" i="12"/>
  <c r="AR474" i="12"/>
  <c r="AS474" i="12"/>
  <c r="AT474" i="12"/>
  <c r="AB455" i="12"/>
  <c r="AC455" i="12"/>
  <c r="AD455" i="12"/>
  <c r="AE455" i="12"/>
  <c r="AF455" i="12"/>
  <c r="AG455" i="12"/>
  <c r="AH455" i="12"/>
  <c r="AI455" i="12"/>
  <c r="AJ455" i="12"/>
  <c r="AK455" i="12"/>
  <c r="AL455" i="12"/>
  <c r="AM455" i="12"/>
  <c r="AN455" i="12"/>
  <c r="AO455" i="12"/>
  <c r="AP455" i="12"/>
  <c r="AQ455" i="12"/>
  <c r="AR455" i="12"/>
  <c r="AS455" i="12"/>
  <c r="AT455" i="12"/>
  <c r="AB376" i="12"/>
  <c r="AC376" i="12"/>
  <c r="AD376" i="12"/>
  <c r="AE376" i="12"/>
  <c r="AF376" i="12"/>
  <c r="AG376" i="12"/>
  <c r="AH376" i="12"/>
  <c r="AI376" i="12"/>
  <c r="AJ376" i="12"/>
  <c r="AK376" i="12"/>
  <c r="AL376" i="12"/>
  <c r="AM376" i="12"/>
  <c r="AN376" i="12"/>
  <c r="AO376" i="12"/>
  <c r="AP376" i="12"/>
  <c r="AQ376" i="12"/>
  <c r="AR376" i="12"/>
  <c r="AS376" i="12"/>
  <c r="AT376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M205" i="12"/>
  <c r="AN205" i="12"/>
  <c r="AO205" i="12"/>
  <c r="AP205" i="12"/>
  <c r="AQ205" i="12"/>
  <c r="AR205" i="12"/>
  <c r="AS205" i="12"/>
  <c r="AT205" i="12"/>
  <c r="AB45" i="12"/>
  <c r="AC45" i="12"/>
  <c r="AD45" i="12"/>
  <c r="AE45" i="12"/>
  <c r="AF45" i="12"/>
  <c r="AG45" i="12"/>
  <c r="AH45" i="12"/>
  <c r="AI45" i="12"/>
  <c r="AJ45" i="12"/>
  <c r="AK45" i="12"/>
  <c r="AL45" i="12"/>
  <c r="AM45" i="12"/>
  <c r="AN45" i="12"/>
  <c r="AO45" i="12"/>
  <c r="AP45" i="12"/>
  <c r="AQ45" i="12"/>
  <c r="AR45" i="12"/>
  <c r="AS45" i="12"/>
  <c r="AT45" i="12"/>
  <c r="AB599" i="12"/>
  <c r="AC599" i="12"/>
  <c r="AD599" i="12"/>
  <c r="AE599" i="12"/>
  <c r="AF599" i="12"/>
  <c r="AG599" i="12"/>
  <c r="AH599" i="12"/>
  <c r="AI599" i="12"/>
  <c r="AJ599" i="12"/>
  <c r="AK599" i="12"/>
  <c r="AL599" i="12"/>
  <c r="AM599" i="12"/>
  <c r="AN599" i="12"/>
  <c r="AO599" i="12"/>
  <c r="AP599" i="12"/>
  <c r="AQ599" i="12"/>
  <c r="AR599" i="12"/>
  <c r="AS599" i="12"/>
  <c r="AT599" i="12"/>
  <c r="AB246" i="12"/>
  <c r="AC246" i="12"/>
  <c r="AD246" i="12"/>
  <c r="AE246" i="12"/>
  <c r="AF246" i="12"/>
  <c r="AG246" i="12"/>
  <c r="AH246" i="12"/>
  <c r="AI246" i="12"/>
  <c r="AJ246" i="12"/>
  <c r="AK246" i="12"/>
  <c r="AL246" i="12"/>
  <c r="AM246" i="12"/>
  <c r="AN246" i="12"/>
  <c r="AO246" i="12"/>
  <c r="AP246" i="12"/>
  <c r="AQ246" i="12"/>
  <c r="AR246" i="12"/>
  <c r="AS246" i="12"/>
  <c r="AT246" i="12"/>
  <c r="AB587" i="12"/>
  <c r="AC587" i="12"/>
  <c r="AD587" i="12"/>
  <c r="AE587" i="12"/>
  <c r="AF587" i="12"/>
  <c r="AG587" i="12"/>
  <c r="AH587" i="12"/>
  <c r="AI587" i="12"/>
  <c r="AJ587" i="12"/>
  <c r="AK587" i="12"/>
  <c r="AL587" i="12"/>
  <c r="AM587" i="12"/>
  <c r="AN587" i="12"/>
  <c r="AO587" i="12"/>
  <c r="AP587" i="12"/>
  <c r="AQ587" i="12"/>
  <c r="AR587" i="12"/>
  <c r="AS587" i="12"/>
  <c r="AT587" i="12"/>
  <c r="AB322" i="12"/>
  <c r="AC322" i="12"/>
  <c r="AD322" i="12"/>
  <c r="AE322" i="12"/>
  <c r="AF322" i="12"/>
  <c r="AG322" i="12"/>
  <c r="AH322" i="12"/>
  <c r="AI322" i="12"/>
  <c r="AJ322" i="12"/>
  <c r="AK322" i="12"/>
  <c r="AL322" i="12"/>
  <c r="AM322" i="12"/>
  <c r="AN322" i="12"/>
  <c r="AO322" i="12"/>
  <c r="AP322" i="12"/>
  <c r="AQ322" i="12"/>
  <c r="AR322" i="12"/>
  <c r="AS322" i="12"/>
  <c r="AT322" i="12"/>
  <c r="AB422" i="12"/>
  <c r="AC422" i="12"/>
  <c r="AD422" i="12"/>
  <c r="AE422" i="12"/>
  <c r="AF422" i="12"/>
  <c r="AG422" i="12"/>
  <c r="AH422" i="12"/>
  <c r="AI422" i="12"/>
  <c r="AJ422" i="12"/>
  <c r="AK422" i="12"/>
  <c r="AL422" i="12"/>
  <c r="AM422" i="12"/>
  <c r="AN422" i="12"/>
  <c r="AO422" i="12"/>
  <c r="AP422" i="12"/>
  <c r="AQ422" i="12"/>
  <c r="AR422" i="12"/>
  <c r="AS422" i="12"/>
  <c r="AT422" i="12"/>
  <c r="Z8" i="12"/>
  <c r="AA8" i="12"/>
  <c r="Z9" i="12"/>
  <c r="AA9" i="12"/>
  <c r="Z10" i="12"/>
  <c r="AA10" i="12"/>
  <c r="Z11" i="12"/>
  <c r="AA11" i="12"/>
  <c r="Z12" i="12"/>
  <c r="AA12" i="12"/>
  <c r="Z13" i="12"/>
  <c r="AA13" i="12"/>
  <c r="Z14" i="12"/>
  <c r="AA14" i="12"/>
  <c r="Z15" i="12"/>
  <c r="AA15" i="12"/>
  <c r="Z16" i="12"/>
  <c r="AA16" i="12"/>
  <c r="Z17" i="12"/>
  <c r="AA17" i="12"/>
  <c r="Z18" i="12"/>
  <c r="AA18" i="12"/>
  <c r="Z19" i="12"/>
  <c r="AA19" i="12"/>
  <c r="Z20" i="12"/>
  <c r="AA20" i="12"/>
  <c r="Z21" i="12"/>
  <c r="AA21" i="12"/>
  <c r="Z22" i="12"/>
  <c r="AA22" i="12"/>
  <c r="Z24" i="12"/>
  <c r="AA24" i="12"/>
  <c r="Z25" i="12"/>
  <c r="AA25" i="12"/>
  <c r="Z26" i="12"/>
  <c r="AA26" i="12"/>
  <c r="Z27" i="12"/>
  <c r="AA27" i="12"/>
  <c r="Z28" i="12"/>
  <c r="AA28" i="12"/>
  <c r="Z29" i="12"/>
  <c r="AA29" i="12"/>
  <c r="Z30" i="12"/>
  <c r="AA30" i="12"/>
  <c r="Z31" i="12"/>
  <c r="AA31" i="12"/>
  <c r="Z32" i="12"/>
  <c r="AA32" i="12"/>
  <c r="Z33" i="12"/>
  <c r="AA33" i="12"/>
  <c r="Z34" i="12"/>
  <c r="AA34" i="12"/>
  <c r="Z35" i="12"/>
  <c r="AA35" i="12"/>
  <c r="Z36" i="12"/>
  <c r="AA36" i="12"/>
  <c r="Z37" i="12"/>
  <c r="AA37" i="12"/>
  <c r="Z38" i="12"/>
  <c r="AA38" i="12"/>
  <c r="Z39" i="12"/>
  <c r="AA39" i="12"/>
  <c r="Z40" i="12"/>
  <c r="AA40" i="12"/>
  <c r="Z41" i="12"/>
  <c r="AA41" i="12"/>
  <c r="Z44" i="12"/>
  <c r="AA44" i="12"/>
  <c r="Z46" i="12"/>
  <c r="AA46" i="12"/>
  <c r="Z47" i="12"/>
  <c r="AA47" i="12"/>
  <c r="Z48" i="12"/>
  <c r="AA48" i="12"/>
  <c r="Z49" i="12"/>
  <c r="AA49" i="12"/>
  <c r="Z50" i="12"/>
  <c r="AA50" i="12"/>
  <c r="Z51" i="12"/>
  <c r="AA51" i="12"/>
  <c r="Z52" i="12"/>
  <c r="AA52" i="12"/>
  <c r="Z53" i="12"/>
  <c r="AA53" i="12"/>
  <c r="Z54" i="12"/>
  <c r="AA54" i="12"/>
  <c r="Z55" i="12"/>
  <c r="AA55" i="12"/>
  <c r="Z56" i="12"/>
  <c r="AA56" i="12"/>
  <c r="Z57" i="12"/>
  <c r="AA57" i="12"/>
  <c r="Z58" i="12"/>
  <c r="AA58" i="12"/>
  <c r="Z59" i="12"/>
  <c r="AA59" i="12"/>
  <c r="Z60" i="12"/>
  <c r="AA60" i="12"/>
  <c r="Z61" i="12"/>
  <c r="AA61" i="12"/>
  <c r="Z62" i="12"/>
  <c r="AA62" i="12"/>
  <c r="Z63" i="12"/>
  <c r="AA63" i="12"/>
  <c r="Z64" i="12"/>
  <c r="AA64" i="12"/>
  <c r="Z65" i="12"/>
  <c r="AA65" i="12"/>
  <c r="Z66" i="12"/>
  <c r="AA66" i="12"/>
  <c r="Z67" i="12"/>
  <c r="AA67" i="12"/>
  <c r="Z68" i="12"/>
  <c r="AA68" i="12"/>
  <c r="Z69" i="12"/>
  <c r="AA69" i="12"/>
  <c r="Z70" i="12"/>
  <c r="AA70" i="12"/>
  <c r="Z71" i="12"/>
  <c r="AA71" i="12"/>
  <c r="Z73" i="12"/>
  <c r="AA73" i="12"/>
  <c r="Z74" i="12"/>
  <c r="AA74" i="12"/>
  <c r="Z75" i="12"/>
  <c r="AA75" i="12"/>
  <c r="Z76" i="12"/>
  <c r="AA76" i="12"/>
  <c r="Z77" i="12"/>
  <c r="AA77" i="12"/>
  <c r="Z78" i="12"/>
  <c r="AA78" i="12"/>
  <c r="Z79" i="12"/>
  <c r="AA79" i="12"/>
  <c r="Z80" i="12"/>
  <c r="AA80" i="12"/>
  <c r="Z81" i="12"/>
  <c r="AA81" i="12"/>
  <c r="Z82" i="12"/>
  <c r="AA82" i="12"/>
  <c r="Z83" i="12"/>
  <c r="AA83" i="12"/>
  <c r="Z636" i="12"/>
  <c r="AA636" i="12"/>
  <c r="Z84" i="12"/>
  <c r="AA84" i="12"/>
  <c r="Z85" i="12"/>
  <c r="AA85" i="12"/>
  <c r="Z86" i="12"/>
  <c r="AA86" i="12"/>
  <c r="Z87" i="12"/>
  <c r="AA87" i="12"/>
  <c r="Z88" i="12"/>
  <c r="AA88" i="12"/>
  <c r="Z89" i="12"/>
  <c r="AA89" i="12"/>
  <c r="Z90" i="12"/>
  <c r="AA90" i="12"/>
  <c r="Z91" i="12"/>
  <c r="AA91" i="12"/>
  <c r="Z92" i="12"/>
  <c r="AA92" i="12"/>
  <c r="Z93" i="12"/>
  <c r="AA93" i="12"/>
  <c r="Z94" i="12"/>
  <c r="AA94" i="12"/>
  <c r="Z95" i="12"/>
  <c r="AA95" i="12"/>
  <c r="Z96" i="12"/>
  <c r="AA96" i="12"/>
  <c r="Z97" i="12"/>
  <c r="AA97" i="12"/>
  <c r="Z98" i="12"/>
  <c r="AA98" i="12"/>
  <c r="Z99" i="12"/>
  <c r="AA99" i="12"/>
  <c r="Z100" i="12"/>
  <c r="AA100" i="12"/>
  <c r="Z101" i="12"/>
  <c r="AA101" i="12"/>
  <c r="Z102" i="12"/>
  <c r="AA102" i="12"/>
  <c r="Z103" i="12"/>
  <c r="AA103" i="12"/>
  <c r="Z104" i="12"/>
  <c r="AA104" i="12"/>
  <c r="Z106" i="12"/>
  <c r="AA106" i="12"/>
  <c r="Z107" i="12"/>
  <c r="AA107" i="12"/>
  <c r="Z108" i="12"/>
  <c r="AA108" i="12"/>
  <c r="Z109" i="12"/>
  <c r="AA109" i="12"/>
  <c r="Z110" i="12"/>
  <c r="AA110" i="12"/>
  <c r="Z111" i="12"/>
  <c r="AA111" i="12"/>
  <c r="Z112" i="12"/>
  <c r="AA112" i="12"/>
  <c r="Z114" i="12"/>
  <c r="AA114" i="12"/>
  <c r="Z115" i="12"/>
  <c r="AA115" i="12"/>
  <c r="Z117" i="12"/>
  <c r="AA117" i="12"/>
  <c r="Z118" i="12"/>
  <c r="AA118" i="12"/>
  <c r="Z119" i="12"/>
  <c r="AA119" i="12"/>
  <c r="Z120" i="12"/>
  <c r="AA120" i="12"/>
  <c r="Z121" i="12"/>
  <c r="AA121" i="12"/>
  <c r="Z122" i="12"/>
  <c r="AA122" i="12"/>
  <c r="Z123" i="12"/>
  <c r="AA123" i="12"/>
  <c r="Z124" i="12"/>
  <c r="AA124" i="12"/>
  <c r="Z125" i="12"/>
  <c r="AA125" i="12"/>
  <c r="Z126" i="12"/>
  <c r="AA126" i="12"/>
  <c r="Z127" i="12"/>
  <c r="AA127" i="12"/>
  <c r="Z128" i="12"/>
  <c r="AA128" i="12"/>
  <c r="Z129" i="12"/>
  <c r="AA129" i="12"/>
  <c r="Z131" i="12"/>
  <c r="AA131" i="12"/>
  <c r="Z132" i="12"/>
  <c r="AA132" i="12"/>
  <c r="Z133" i="12"/>
  <c r="AA133" i="12"/>
  <c r="Z134" i="12"/>
  <c r="AA134" i="12"/>
  <c r="Z135" i="12"/>
  <c r="AA135" i="12"/>
  <c r="Z136" i="12"/>
  <c r="AA136" i="12"/>
  <c r="Z138" i="12"/>
  <c r="AA138" i="12"/>
  <c r="Z139" i="12"/>
  <c r="AA139" i="12"/>
  <c r="Z140" i="12"/>
  <c r="AA140" i="12"/>
  <c r="Z141" i="12"/>
  <c r="AA141" i="12"/>
  <c r="Z142" i="12"/>
  <c r="AA142" i="12"/>
  <c r="Z143" i="12"/>
  <c r="AA143" i="12"/>
  <c r="Z144" i="12"/>
  <c r="AA144" i="12"/>
  <c r="Z145" i="12"/>
  <c r="AA145" i="12"/>
  <c r="Z146" i="12"/>
  <c r="AA146" i="12"/>
  <c r="Z147" i="12"/>
  <c r="AA147" i="12"/>
  <c r="Z148" i="12"/>
  <c r="AA148" i="12"/>
  <c r="Z149" i="12"/>
  <c r="AA149" i="12"/>
  <c r="Z150" i="12"/>
  <c r="AA150" i="12"/>
  <c r="Z151" i="12"/>
  <c r="AA151" i="12"/>
  <c r="Z152" i="12"/>
  <c r="AA152" i="12"/>
  <c r="Z153" i="12"/>
  <c r="AA153" i="12"/>
  <c r="Z154" i="12"/>
  <c r="AA154" i="12"/>
  <c r="Z155" i="12"/>
  <c r="AA155" i="12"/>
  <c r="Z156" i="12"/>
  <c r="AA156" i="12"/>
  <c r="Z157" i="12"/>
  <c r="AA157" i="12"/>
  <c r="Z158" i="12"/>
  <c r="AA158" i="12"/>
  <c r="Z159" i="12"/>
  <c r="AA159" i="12"/>
  <c r="Z160" i="12"/>
  <c r="AA160" i="12"/>
  <c r="Z161" i="12"/>
  <c r="AA161" i="12"/>
  <c r="Z162" i="12"/>
  <c r="AA162" i="12"/>
  <c r="Z163" i="12"/>
  <c r="AA163" i="12"/>
  <c r="Z164" i="12"/>
  <c r="AA164" i="12"/>
  <c r="Z166" i="12"/>
  <c r="AA166" i="12"/>
  <c r="Z167" i="12"/>
  <c r="AA167" i="12"/>
  <c r="Z168" i="12"/>
  <c r="AA168" i="12"/>
  <c r="Z169" i="12"/>
  <c r="AA169" i="12"/>
  <c r="Z170" i="12"/>
  <c r="AA170" i="12"/>
  <c r="Z171" i="12"/>
  <c r="AA171" i="12"/>
  <c r="Z172" i="12"/>
  <c r="AA172" i="12"/>
  <c r="Z173" i="12"/>
  <c r="AA173" i="12"/>
  <c r="Z174" i="12"/>
  <c r="AA174" i="12"/>
  <c r="Z175" i="12"/>
  <c r="AA175" i="12"/>
  <c r="Z176" i="12"/>
  <c r="AA176" i="12"/>
  <c r="Z177" i="12"/>
  <c r="AA177" i="12"/>
  <c r="Z178" i="12"/>
  <c r="AA178" i="12"/>
  <c r="Z179" i="12"/>
  <c r="AA179" i="12"/>
  <c r="Z180" i="12"/>
  <c r="AA180" i="12"/>
  <c r="Z181" i="12"/>
  <c r="AA181" i="12"/>
  <c r="Z182" i="12"/>
  <c r="AA182" i="12"/>
  <c r="Z183" i="12"/>
  <c r="AA183" i="12"/>
  <c r="Z184" i="12"/>
  <c r="AA184" i="12"/>
  <c r="Z185" i="12"/>
  <c r="AA185" i="12"/>
  <c r="Z186" i="12"/>
  <c r="AA186" i="12"/>
  <c r="Z187" i="12"/>
  <c r="AA187" i="12"/>
  <c r="Z188" i="12"/>
  <c r="AA188" i="12"/>
  <c r="Z189" i="12"/>
  <c r="AA189" i="12"/>
  <c r="Z190" i="12"/>
  <c r="AA190" i="12"/>
  <c r="Z191" i="12"/>
  <c r="AA191" i="12"/>
  <c r="Z192" i="12"/>
  <c r="AA192" i="12"/>
  <c r="Z193" i="12"/>
  <c r="AA193" i="12"/>
  <c r="Z194" i="12"/>
  <c r="AA194" i="12"/>
  <c r="Z195" i="12"/>
  <c r="AA195" i="12"/>
  <c r="Z196" i="12"/>
  <c r="AA196" i="12"/>
  <c r="Z197" i="12"/>
  <c r="AA197" i="12"/>
  <c r="Z198" i="12"/>
  <c r="AA198" i="12"/>
  <c r="Z199" i="12"/>
  <c r="AA199" i="12"/>
  <c r="Z200" i="12"/>
  <c r="AA200" i="12"/>
  <c r="Z202" i="12"/>
  <c r="AA202" i="12"/>
  <c r="Z203" i="12"/>
  <c r="AA203" i="12"/>
  <c r="Z204" i="12"/>
  <c r="AA204" i="12"/>
  <c r="Z206" i="12"/>
  <c r="AA206" i="12"/>
  <c r="Z207" i="12"/>
  <c r="AA207" i="12"/>
  <c r="Z208" i="12"/>
  <c r="AA208" i="12"/>
  <c r="Z209" i="12"/>
  <c r="AA209" i="12"/>
  <c r="Z210" i="12"/>
  <c r="AA210" i="12"/>
  <c r="Z211" i="12"/>
  <c r="AA211" i="12"/>
  <c r="Z212" i="12"/>
  <c r="AA212" i="12"/>
  <c r="Z214" i="12"/>
  <c r="AA214" i="12"/>
  <c r="Z215" i="12"/>
  <c r="AA215" i="12"/>
  <c r="Z216" i="12"/>
  <c r="AA216" i="12"/>
  <c r="Z217" i="12"/>
  <c r="AA217" i="12"/>
  <c r="Z218" i="12"/>
  <c r="AA218" i="12"/>
  <c r="Z219" i="12"/>
  <c r="AA219" i="12"/>
  <c r="Z220" i="12"/>
  <c r="AA220" i="12"/>
  <c r="Z221" i="12"/>
  <c r="AA221" i="12"/>
  <c r="Z222" i="12"/>
  <c r="AA222" i="12"/>
  <c r="Z223" i="12"/>
  <c r="AA223" i="12"/>
  <c r="Z224" i="12"/>
  <c r="AA224" i="12"/>
  <c r="Z225" i="12"/>
  <c r="AA225" i="12"/>
  <c r="Z226" i="12"/>
  <c r="AA226" i="12"/>
  <c r="Z227" i="12"/>
  <c r="AA227" i="12"/>
  <c r="Z228" i="12"/>
  <c r="AA228" i="12"/>
  <c r="Z229" i="12"/>
  <c r="AA229" i="12"/>
  <c r="Z230" i="12"/>
  <c r="AA230" i="12"/>
  <c r="Z231" i="12"/>
  <c r="AA231" i="12"/>
  <c r="Z232" i="12"/>
  <c r="AA232" i="12"/>
  <c r="Z234" i="12"/>
  <c r="AA234" i="12"/>
  <c r="Z235" i="12"/>
  <c r="AA235" i="12"/>
  <c r="Z236" i="12"/>
  <c r="AA236" i="12"/>
  <c r="Z237" i="12"/>
  <c r="AA237" i="12"/>
  <c r="Z238" i="12"/>
  <c r="AA238" i="12"/>
  <c r="Z239" i="12"/>
  <c r="AA239" i="12"/>
  <c r="Z240" i="12"/>
  <c r="AA240" i="12"/>
  <c r="Z241" i="12"/>
  <c r="AA241" i="12"/>
  <c r="Z242" i="12"/>
  <c r="AA242" i="12"/>
  <c r="Z243" i="12"/>
  <c r="AA243" i="12"/>
  <c r="Z244" i="12"/>
  <c r="AA244" i="12"/>
  <c r="Z516" i="12"/>
  <c r="AA516" i="12"/>
  <c r="Z247" i="12"/>
  <c r="AA247" i="12"/>
  <c r="Z248" i="12"/>
  <c r="AA248" i="12"/>
  <c r="Z249" i="12"/>
  <c r="AA249" i="12"/>
  <c r="Z250" i="12"/>
  <c r="AA250" i="12"/>
  <c r="Z251" i="12"/>
  <c r="AA251" i="12"/>
  <c r="Z252" i="12"/>
  <c r="AA252" i="12"/>
  <c r="Z253" i="12"/>
  <c r="AA253" i="12"/>
  <c r="Z254" i="12"/>
  <c r="AA254" i="12"/>
  <c r="Z255" i="12"/>
  <c r="AA255" i="12"/>
  <c r="Z256" i="12"/>
  <c r="AA256" i="12"/>
  <c r="Z257" i="12"/>
  <c r="AA257" i="12"/>
  <c r="Z258" i="12"/>
  <c r="AA258" i="12"/>
  <c r="Z259" i="12"/>
  <c r="AA259" i="12"/>
  <c r="Z260" i="12"/>
  <c r="AA260" i="12"/>
  <c r="Z261" i="12"/>
  <c r="AA261" i="12"/>
  <c r="Z262" i="12"/>
  <c r="AA262" i="12"/>
  <c r="Z263" i="12"/>
  <c r="AA263" i="12"/>
  <c r="Z265" i="12"/>
  <c r="AA265" i="12"/>
  <c r="Z266" i="12"/>
  <c r="AA266" i="12"/>
  <c r="Z267" i="12"/>
  <c r="AA267" i="12"/>
  <c r="Z268" i="12"/>
  <c r="AA268" i="12"/>
  <c r="Z269" i="12"/>
  <c r="AA269" i="12"/>
  <c r="Z270" i="12"/>
  <c r="AA270" i="12"/>
  <c r="Z271" i="12"/>
  <c r="AA271" i="12"/>
  <c r="Z272" i="12"/>
  <c r="AA272" i="12"/>
  <c r="Z273" i="12"/>
  <c r="AA273" i="12"/>
  <c r="Z274" i="12"/>
  <c r="AA274" i="12"/>
  <c r="Z275" i="12"/>
  <c r="AA275" i="12"/>
  <c r="Z276" i="12"/>
  <c r="AA276" i="12"/>
  <c r="Z277" i="12"/>
  <c r="AA277" i="12"/>
  <c r="Z278" i="12"/>
  <c r="AA278" i="12"/>
  <c r="Z279" i="12"/>
  <c r="AA279" i="12"/>
  <c r="Z280" i="12"/>
  <c r="AA280" i="12"/>
  <c r="Z281" i="12"/>
  <c r="AA281" i="12"/>
  <c r="Z282" i="12"/>
  <c r="AA282" i="12"/>
  <c r="Z283" i="12"/>
  <c r="AA283" i="12"/>
  <c r="Z285" i="12"/>
  <c r="AA285" i="12"/>
  <c r="Z286" i="12"/>
  <c r="AA286" i="12"/>
  <c r="Z287" i="12"/>
  <c r="AA287" i="12"/>
  <c r="Z288" i="12"/>
  <c r="AA288" i="12"/>
  <c r="Z289" i="12"/>
  <c r="AA289" i="12"/>
  <c r="Z290" i="12"/>
  <c r="AA290" i="12"/>
  <c r="Z291" i="12"/>
  <c r="AA291" i="12"/>
  <c r="Z292" i="12"/>
  <c r="AA292" i="12"/>
  <c r="Z293" i="12"/>
  <c r="AA293" i="12"/>
  <c r="Z295" i="12"/>
  <c r="AA295" i="12"/>
  <c r="Z296" i="12"/>
  <c r="AA296" i="12"/>
  <c r="Z297" i="12"/>
  <c r="AA297" i="12"/>
  <c r="Z298" i="12"/>
  <c r="AA298" i="12"/>
  <c r="Z299" i="12"/>
  <c r="AA299" i="12"/>
  <c r="Z300" i="12"/>
  <c r="AA300" i="12"/>
  <c r="Z301" i="12"/>
  <c r="AA301" i="12"/>
  <c r="Z302" i="12"/>
  <c r="AA302" i="12"/>
  <c r="Z303" i="12"/>
  <c r="AA303" i="12"/>
  <c r="Z304" i="12"/>
  <c r="AA304" i="12"/>
  <c r="Z305" i="12"/>
  <c r="AA305" i="12"/>
  <c r="Z306" i="12"/>
  <c r="AA306" i="12"/>
  <c r="Z307" i="12"/>
  <c r="AA307" i="12"/>
  <c r="Z308" i="12"/>
  <c r="AA308" i="12"/>
  <c r="Z309" i="12"/>
  <c r="AA309" i="12"/>
  <c r="Z310" i="12"/>
  <c r="AA310" i="12"/>
  <c r="Z311" i="12"/>
  <c r="AA311" i="12"/>
  <c r="Z312" i="12"/>
  <c r="AA312" i="12"/>
  <c r="Z313" i="12"/>
  <c r="AA313" i="12"/>
  <c r="Z314" i="12"/>
  <c r="AA314" i="12"/>
  <c r="Z315" i="12"/>
  <c r="AA315" i="12"/>
  <c r="Z316" i="12"/>
  <c r="AA316" i="12"/>
  <c r="Z317" i="12"/>
  <c r="AA317" i="12"/>
  <c r="Z318" i="12"/>
  <c r="AA318" i="12"/>
  <c r="Z319" i="12"/>
  <c r="AA319" i="12"/>
  <c r="Z320" i="12"/>
  <c r="AA320" i="12"/>
  <c r="Z321" i="12"/>
  <c r="AA321" i="12"/>
  <c r="Z323" i="12"/>
  <c r="AA323" i="12"/>
  <c r="Z324" i="12"/>
  <c r="AA324" i="12"/>
  <c r="Z325" i="12"/>
  <c r="AA325" i="12"/>
  <c r="Z326" i="12"/>
  <c r="AA326" i="12"/>
  <c r="Z327" i="12"/>
  <c r="AA327" i="12"/>
  <c r="Z328" i="12"/>
  <c r="AA328" i="12"/>
  <c r="Z330" i="12"/>
  <c r="AA330" i="12"/>
  <c r="Z331" i="12"/>
  <c r="AA331" i="12"/>
  <c r="Z332" i="12"/>
  <c r="AA332" i="12"/>
  <c r="Z333" i="12"/>
  <c r="AA333" i="12"/>
  <c r="Z334" i="12"/>
  <c r="AA334" i="12"/>
  <c r="Z335" i="12"/>
  <c r="AA335" i="12"/>
  <c r="Z336" i="12"/>
  <c r="AA336" i="12"/>
  <c r="Z337" i="12"/>
  <c r="AA337" i="12"/>
  <c r="Z338" i="12"/>
  <c r="AA338" i="12"/>
  <c r="Z339" i="12"/>
  <c r="AA339" i="12"/>
  <c r="Z340" i="12"/>
  <c r="AA340" i="12"/>
  <c r="Z341" i="12"/>
  <c r="AA341" i="12"/>
  <c r="Z342" i="12"/>
  <c r="AA342" i="12"/>
  <c r="Z343" i="12"/>
  <c r="AA343" i="12"/>
  <c r="Z344" i="12"/>
  <c r="AA344" i="12"/>
  <c r="Z345" i="12"/>
  <c r="AA345" i="12"/>
  <c r="Z346" i="12"/>
  <c r="AA346" i="12"/>
  <c r="Z347" i="12"/>
  <c r="AA347" i="12"/>
  <c r="Z348" i="12"/>
  <c r="AA348" i="12"/>
  <c r="Z349" i="12"/>
  <c r="AA349" i="12"/>
  <c r="Z350" i="12"/>
  <c r="AA350" i="12"/>
  <c r="Z351" i="12"/>
  <c r="AA351" i="12"/>
  <c r="Z352" i="12"/>
  <c r="AA352" i="12"/>
  <c r="Z353" i="12"/>
  <c r="AA353" i="12"/>
  <c r="Z354" i="12"/>
  <c r="AA354" i="12"/>
  <c r="Z355" i="12"/>
  <c r="AA355" i="12"/>
  <c r="Z356" i="12"/>
  <c r="AA356" i="12"/>
  <c r="Z357" i="12"/>
  <c r="AA357" i="12"/>
  <c r="Z358" i="12"/>
  <c r="AA358" i="12"/>
  <c r="Z359" i="12"/>
  <c r="AA359" i="12"/>
  <c r="Z360" i="12"/>
  <c r="AA360" i="12"/>
  <c r="Z361" i="12"/>
  <c r="AA361" i="12"/>
  <c r="Z362" i="12"/>
  <c r="AA362" i="12"/>
  <c r="Z363" i="12"/>
  <c r="AA363" i="12"/>
  <c r="Z364" i="12"/>
  <c r="AA364" i="12"/>
  <c r="Z365" i="12"/>
  <c r="AA365" i="12"/>
  <c r="Z366" i="12"/>
  <c r="AA366" i="12"/>
  <c r="Z367" i="12"/>
  <c r="AA367" i="12"/>
  <c r="Z368" i="12"/>
  <c r="AA368" i="12"/>
  <c r="Z369" i="12"/>
  <c r="AA369" i="12"/>
  <c r="Z370" i="12"/>
  <c r="AA370" i="12"/>
  <c r="Z371" i="12"/>
  <c r="AA371" i="12"/>
  <c r="Z373" i="12"/>
  <c r="AA373" i="12"/>
  <c r="Z374" i="12"/>
  <c r="AA374" i="12"/>
  <c r="Z377" i="12"/>
  <c r="AA377" i="12"/>
  <c r="Z378" i="12"/>
  <c r="AA378" i="12"/>
  <c r="Z379" i="12"/>
  <c r="AA379" i="12"/>
  <c r="Z380" i="12"/>
  <c r="AA380" i="12"/>
  <c r="Z381" i="12"/>
  <c r="AA381" i="12"/>
  <c r="Z382" i="12"/>
  <c r="AA382" i="12"/>
  <c r="Z383" i="12"/>
  <c r="AA383" i="12"/>
  <c r="Z384" i="12"/>
  <c r="AA384" i="12"/>
  <c r="Z386" i="12"/>
  <c r="AA386" i="12"/>
  <c r="Z387" i="12"/>
  <c r="AA387" i="12"/>
  <c r="Z388" i="12"/>
  <c r="AA388" i="12"/>
  <c r="Z389" i="12"/>
  <c r="AA389" i="12"/>
  <c r="Z390" i="12"/>
  <c r="AA390" i="12"/>
  <c r="Z391" i="12"/>
  <c r="AA391" i="12"/>
  <c r="Z392" i="12"/>
  <c r="AA392" i="12"/>
  <c r="Z393" i="12"/>
  <c r="AA393" i="12"/>
  <c r="Z394" i="12"/>
  <c r="AA394" i="12"/>
  <c r="Z395" i="12"/>
  <c r="AA395" i="12"/>
  <c r="Z396" i="12"/>
  <c r="AA396" i="12"/>
  <c r="Z397" i="12"/>
  <c r="AA397" i="12"/>
  <c r="Z398" i="12"/>
  <c r="AA398" i="12"/>
  <c r="Z399" i="12"/>
  <c r="AA399" i="12"/>
  <c r="Z400" i="12"/>
  <c r="AA400" i="12"/>
  <c r="Z401" i="12"/>
  <c r="AA401" i="12"/>
  <c r="Z402" i="12"/>
  <c r="AA402" i="12"/>
  <c r="Z403" i="12"/>
  <c r="AA403" i="12"/>
  <c r="Z404" i="12"/>
  <c r="AA404" i="12"/>
  <c r="Z405" i="12"/>
  <c r="AA405" i="12"/>
  <c r="Z406" i="12"/>
  <c r="AA406" i="12"/>
  <c r="Z407" i="12"/>
  <c r="AA407" i="12"/>
  <c r="Z408" i="12"/>
  <c r="AA408" i="12"/>
  <c r="Z409" i="12"/>
  <c r="AA409" i="12"/>
  <c r="Z410" i="12"/>
  <c r="AA410" i="12"/>
  <c r="Z411" i="12"/>
  <c r="AA411" i="12"/>
  <c r="Z412" i="12"/>
  <c r="AA412" i="12"/>
  <c r="Z413" i="12"/>
  <c r="AA413" i="12"/>
  <c r="Z414" i="12"/>
  <c r="AA414" i="12"/>
  <c r="Z415" i="12"/>
  <c r="AA415" i="12"/>
  <c r="Z416" i="12"/>
  <c r="AA416" i="12"/>
  <c r="Z417" i="12"/>
  <c r="AA417" i="12"/>
  <c r="Z418" i="12"/>
  <c r="AA418" i="12"/>
  <c r="Z419" i="12"/>
  <c r="AA419" i="12"/>
  <c r="Z420" i="12"/>
  <c r="AA420" i="12"/>
  <c r="Z421" i="12"/>
  <c r="AA421" i="12"/>
  <c r="Z423" i="12"/>
  <c r="AA423" i="12"/>
  <c r="Z424" i="12"/>
  <c r="AA424" i="12"/>
  <c r="Z425" i="12"/>
  <c r="AA425" i="12"/>
  <c r="Z426" i="12"/>
  <c r="AA426" i="12"/>
  <c r="Z427" i="12"/>
  <c r="AA427" i="12"/>
  <c r="Z429" i="12"/>
  <c r="AA429" i="12"/>
  <c r="Z430" i="12"/>
  <c r="AA430" i="12"/>
  <c r="Z431" i="12"/>
  <c r="AA431" i="12"/>
  <c r="Z433" i="12"/>
  <c r="AA433" i="12"/>
  <c r="Z434" i="12"/>
  <c r="AA434" i="12"/>
  <c r="Z435" i="12"/>
  <c r="AA435" i="12"/>
  <c r="Z436" i="12"/>
  <c r="AA436" i="12"/>
  <c r="Z437" i="12"/>
  <c r="AA437" i="12"/>
  <c r="Z438" i="12"/>
  <c r="AA438" i="12"/>
  <c r="Z439" i="12"/>
  <c r="AA439" i="12"/>
  <c r="Z440" i="12"/>
  <c r="AA440" i="12"/>
  <c r="Z441" i="12"/>
  <c r="AA441" i="12"/>
  <c r="Z442" i="12"/>
  <c r="AA442" i="12"/>
  <c r="Z443" i="12"/>
  <c r="AA443" i="12"/>
  <c r="Z444" i="12"/>
  <c r="AA444" i="12"/>
  <c r="Z445" i="12"/>
  <c r="AA445" i="12"/>
  <c r="Z446" i="12"/>
  <c r="AA446" i="12"/>
  <c r="Z447" i="12"/>
  <c r="AA447" i="12"/>
  <c r="Z449" i="12"/>
  <c r="AA449" i="12"/>
  <c r="Z450" i="12"/>
  <c r="AA450" i="12"/>
  <c r="Z451" i="12"/>
  <c r="AA451" i="12"/>
  <c r="Z452" i="12"/>
  <c r="AA452" i="12"/>
  <c r="Z453" i="12"/>
  <c r="AA453" i="12"/>
  <c r="Z454" i="12"/>
  <c r="AA454" i="12"/>
  <c r="Z456" i="12"/>
  <c r="AA456" i="12"/>
  <c r="Z457" i="12"/>
  <c r="AA457" i="12"/>
  <c r="Z458" i="12"/>
  <c r="AA458" i="12"/>
  <c r="Z459" i="12"/>
  <c r="AA459" i="12"/>
  <c r="Z460" i="12"/>
  <c r="AA460" i="12"/>
  <c r="Z461" i="12"/>
  <c r="AA461" i="12"/>
  <c r="Z462" i="12"/>
  <c r="AA462" i="12"/>
  <c r="Z463" i="12"/>
  <c r="AA463" i="12"/>
  <c r="Z464" i="12"/>
  <c r="AA464" i="12"/>
  <c r="Z465" i="12"/>
  <c r="AA465" i="12"/>
  <c r="Z466" i="12"/>
  <c r="AA466" i="12"/>
  <c r="Z467" i="12"/>
  <c r="AA467" i="12"/>
  <c r="Z468" i="12"/>
  <c r="AA468" i="12"/>
  <c r="Z469" i="12"/>
  <c r="AA469" i="12"/>
  <c r="Z470" i="12"/>
  <c r="AA470" i="12"/>
  <c r="Z471" i="12"/>
  <c r="AA471" i="12"/>
  <c r="Z472" i="12"/>
  <c r="AA472" i="12"/>
  <c r="Z473" i="12"/>
  <c r="AA473" i="12"/>
  <c r="Z475" i="12"/>
  <c r="AA475" i="12"/>
  <c r="Z476" i="12"/>
  <c r="AA476" i="12"/>
  <c r="Z477" i="12"/>
  <c r="AA477" i="12"/>
  <c r="Z478" i="12"/>
  <c r="AA478" i="12"/>
  <c r="Z479" i="12"/>
  <c r="AA479" i="12"/>
  <c r="Z480" i="12"/>
  <c r="AA480" i="12"/>
  <c r="Z481" i="12"/>
  <c r="AA481" i="12"/>
  <c r="Z482" i="12"/>
  <c r="AA482" i="12"/>
  <c r="Z483" i="12"/>
  <c r="AA483" i="12"/>
  <c r="Z484" i="12"/>
  <c r="AA484" i="12"/>
  <c r="Z485" i="12"/>
  <c r="AA485" i="12"/>
  <c r="Z486" i="12"/>
  <c r="AA486" i="12"/>
  <c r="Z487" i="12"/>
  <c r="AA487" i="12"/>
  <c r="Z488" i="12"/>
  <c r="AA488" i="12"/>
  <c r="Z489" i="12"/>
  <c r="AA489" i="12"/>
  <c r="Z490" i="12"/>
  <c r="AA490" i="12"/>
  <c r="Z491" i="12"/>
  <c r="AA491" i="12"/>
  <c r="Z492" i="12"/>
  <c r="AA492" i="12"/>
  <c r="Z493" i="12"/>
  <c r="AA493" i="12"/>
  <c r="Z494" i="12"/>
  <c r="AA494" i="12"/>
  <c r="Z495" i="12"/>
  <c r="AA495" i="12"/>
  <c r="Z496" i="12"/>
  <c r="AA496" i="12"/>
  <c r="Z497" i="12"/>
  <c r="AA497" i="12"/>
  <c r="Z498" i="12"/>
  <c r="AA498" i="12"/>
  <c r="Z499" i="12"/>
  <c r="AA499" i="12"/>
  <c r="Z500" i="12"/>
  <c r="AA500" i="12"/>
  <c r="Z501" i="12"/>
  <c r="AA501" i="12"/>
  <c r="Z502" i="12"/>
  <c r="AA502" i="12"/>
  <c r="Z503" i="12"/>
  <c r="AA503" i="12"/>
  <c r="Z504" i="12"/>
  <c r="AA504" i="12"/>
  <c r="Z505" i="12"/>
  <c r="AA505" i="12"/>
  <c r="Z506" i="12"/>
  <c r="AA506" i="12"/>
  <c r="Z507" i="12"/>
  <c r="AA507" i="12"/>
  <c r="Z508" i="12"/>
  <c r="AA508" i="12"/>
  <c r="Z509" i="12"/>
  <c r="AA509" i="12"/>
  <c r="Z510" i="12"/>
  <c r="AA510" i="12"/>
  <c r="Z511" i="12"/>
  <c r="AA511" i="12"/>
  <c r="Z513" i="12"/>
  <c r="AA513" i="12"/>
  <c r="Z514" i="12"/>
  <c r="AA514" i="12"/>
  <c r="Z515" i="12"/>
  <c r="AA515" i="12"/>
  <c r="Z517" i="12"/>
  <c r="AA517" i="12"/>
  <c r="Z518" i="12"/>
  <c r="AA518" i="12"/>
  <c r="Z519" i="12"/>
  <c r="AA519" i="12"/>
  <c r="Z520" i="12"/>
  <c r="AA520" i="12"/>
  <c r="Z521" i="12"/>
  <c r="AA521" i="12"/>
  <c r="Z522" i="12"/>
  <c r="AA522" i="12"/>
  <c r="Z523" i="12"/>
  <c r="AA523" i="12"/>
  <c r="Z524" i="12"/>
  <c r="AA524" i="12"/>
  <c r="Z525" i="12"/>
  <c r="AA525" i="12"/>
  <c r="Z526" i="12"/>
  <c r="AA526" i="12"/>
  <c r="Z527" i="12"/>
  <c r="AA527" i="12"/>
  <c r="Z528" i="12"/>
  <c r="AA528" i="12"/>
  <c r="Z529" i="12"/>
  <c r="AA529" i="12"/>
  <c r="Z530" i="12"/>
  <c r="AA530" i="12"/>
  <c r="Z72" i="12"/>
  <c r="AA72" i="12"/>
  <c r="Z531" i="12"/>
  <c r="AA531" i="12"/>
  <c r="Z532" i="12"/>
  <c r="AA532" i="12"/>
  <c r="Z533" i="12"/>
  <c r="AA533" i="12"/>
  <c r="Z534" i="12"/>
  <c r="AA534" i="12"/>
  <c r="Z535" i="12"/>
  <c r="AA535" i="12"/>
  <c r="Z536" i="12"/>
  <c r="AA536" i="12"/>
  <c r="Z537" i="12"/>
  <c r="AA537" i="12"/>
  <c r="Z538" i="12"/>
  <c r="AA538" i="12"/>
  <c r="Z540" i="12"/>
  <c r="AA540" i="12"/>
  <c r="Z541" i="12"/>
  <c r="AA541" i="12"/>
  <c r="Z542" i="12"/>
  <c r="AA542" i="12"/>
  <c r="Z543" i="12"/>
  <c r="AA543" i="12"/>
  <c r="Z544" i="12"/>
  <c r="AA544" i="12"/>
  <c r="Z43" i="12"/>
  <c r="AA43" i="12"/>
  <c r="Z545" i="12"/>
  <c r="AA545" i="12"/>
  <c r="Z546" i="12"/>
  <c r="AA546" i="12"/>
  <c r="Z547" i="12"/>
  <c r="AA547" i="12"/>
  <c r="Z548" i="12"/>
  <c r="AA548" i="12"/>
  <c r="Z549" i="12"/>
  <c r="AA549" i="12"/>
  <c r="Z550" i="12"/>
  <c r="AA550" i="12"/>
  <c r="Z551" i="12"/>
  <c r="AA551" i="12"/>
  <c r="Z552" i="12"/>
  <c r="AA552" i="12"/>
  <c r="Z553" i="12"/>
  <c r="AA553" i="12"/>
  <c r="Z554" i="12"/>
  <c r="AA554" i="12"/>
  <c r="Z561" i="12"/>
  <c r="AA561" i="12"/>
  <c r="Z555" i="12"/>
  <c r="AA555" i="12"/>
  <c r="Z556" i="12"/>
  <c r="AA556" i="12"/>
  <c r="Z557" i="12"/>
  <c r="AA557" i="12"/>
  <c r="Z558" i="12"/>
  <c r="AA558" i="12"/>
  <c r="Z559" i="12"/>
  <c r="AA559" i="12"/>
  <c r="Z560" i="12"/>
  <c r="AA560" i="12"/>
  <c r="Z562" i="12"/>
  <c r="AA562" i="12"/>
  <c r="Z563" i="12"/>
  <c r="AA563" i="12"/>
  <c r="Z564" i="12"/>
  <c r="AA564" i="12"/>
  <c r="Z565" i="12"/>
  <c r="AA565" i="12"/>
  <c r="Z566" i="12"/>
  <c r="AA566" i="12"/>
  <c r="Z567" i="12"/>
  <c r="AA567" i="12"/>
  <c r="Z568" i="12"/>
  <c r="AA568" i="12"/>
  <c r="Z569" i="12"/>
  <c r="AA569" i="12"/>
  <c r="Z570" i="12"/>
  <c r="AA570" i="12"/>
  <c r="Z571" i="12"/>
  <c r="AA571" i="12"/>
  <c r="Z572" i="12"/>
  <c r="AA572" i="12"/>
  <c r="Z573" i="12"/>
  <c r="AA573" i="12"/>
  <c r="Z574" i="12"/>
  <c r="AA574" i="12"/>
  <c r="Z575" i="12"/>
  <c r="AA575" i="12"/>
  <c r="Z576" i="12"/>
  <c r="AA576" i="12"/>
  <c r="Z577" i="12"/>
  <c r="AA577" i="12"/>
  <c r="Z579" i="12"/>
  <c r="AA579" i="12"/>
  <c r="Z580" i="12"/>
  <c r="AA580" i="12"/>
  <c r="Z581" i="12"/>
  <c r="AA581" i="12"/>
  <c r="Z582" i="12"/>
  <c r="AA582" i="12"/>
  <c r="Z583" i="12"/>
  <c r="AA583" i="12"/>
  <c r="Z584" i="12"/>
  <c r="AA584" i="12"/>
  <c r="Z585" i="12"/>
  <c r="AA585" i="12"/>
  <c r="Z586" i="12"/>
  <c r="AA586" i="12"/>
  <c r="Z588" i="12"/>
  <c r="AA588" i="12"/>
  <c r="Z589" i="12"/>
  <c r="AA589" i="12"/>
  <c r="Z590" i="12"/>
  <c r="AA590" i="12"/>
  <c r="Z591" i="12"/>
  <c r="AA591" i="12"/>
  <c r="Z592" i="12"/>
  <c r="AA592" i="12"/>
  <c r="Z593" i="12"/>
  <c r="AA593" i="12"/>
  <c r="Z594" i="12"/>
  <c r="AA594" i="12"/>
  <c r="Z595" i="12"/>
  <c r="AA595" i="12"/>
  <c r="Z596" i="12"/>
  <c r="AA596" i="12"/>
  <c r="Z597" i="12"/>
  <c r="AA597" i="12"/>
  <c r="Z598" i="12"/>
  <c r="AA598" i="12"/>
  <c r="Z600" i="12"/>
  <c r="AA600" i="12"/>
  <c r="Z601" i="12"/>
  <c r="AA601" i="12"/>
  <c r="Z602" i="12"/>
  <c r="AA602" i="12"/>
  <c r="Z603" i="12"/>
  <c r="AA603" i="12"/>
  <c r="Z604" i="12"/>
  <c r="AA604" i="12"/>
  <c r="Z605" i="12"/>
  <c r="AA605" i="12"/>
  <c r="Z606" i="12"/>
  <c r="AA606" i="12"/>
  <c r="Z607" i="12"/>
  <c r="AA607" i="12"/>
  <c r="Z608" i="12"/>
  <c r="AA608" i="12"/>
  <c r="Z609" i="12"/>
  <c r="AA609" i="12"/>
  <c r="Z610" i="12"/>
  <c r="AA610" i="12"/>
  <c r="Z611" i="12"/>
  <c r="AA611" i="12"/>
  <c r="Z612" i="12"/>
  <c r="AA612" i="12"/>
  <c r="Z613" i="12"/>
  <c r="AA613" i="12"/>
  <c r="Z614" i="12"/>
  <c r="AA614" i="12"/>
  <c r="Z615" i="12"/>
  <c r="AA615" i="12"/>
  <c r="Z616" i="12"/>
  <c r="AA616" i="12"/>
  <c r="Z617" i="12"/>
  <c r="AA617" i="12"/>
  <c r="Z618" i="12"/>
  <c r="AA618" i="12"/>
  <c r="Z619" i="12"/>
  <c r="AA619" i="12"/>
  <c r="Z620" i="12"/>
  <c r="AA620" i="12"/>
  <c r="Z621" i="12"/>
  <c r="AA621" i="12"/>
  <c r="Z622" i="12"/>
  <c r="AA622" i="12"/>
  <c r="Z623" i="12"/>
  <c r="AA623" i="12"/>
  <c r="Z624" i="12"/>
  <c r="AA624" i="12"/>
  <c r="Z625" i="12"/>
  <c r="AA625" i="12"/>
  <c r="Z626" i="12"/>
  <c r="AA626" i="12"/>
  <c r="Z628" i="12"/>
  <c r="AA628" i="12"/>
  <c r="Z629" i="12"/>
  <c r="AA629" i="12"/>
  <c r="Z631" i="12"/>
  <c r="AA631" i="12"/>
  <c r="Z632" i="12"/>
  <c r="AA632" i="12"/>
  <c r="Z633" i="12"/>
  <c r="AA633" i="12"/>
  <c r="Z634" i="12"/>
  <c r="AA634" i="12"/>
  <c r="Z635" i="12"/>
  <c r="AA635" i="12"/>
  <c r="Z637" i="12"/>
  <c r="AA637" i="12"/>
  <c r="Z638" i="12"/>
  <c r="AA638" i="12"/>
  <c r="Z639" i="12"/>
  <c r="AA639" i="12"/>
  <c r="Z640" i="12"/>
  <c r="AA640" i="12"/>
  <c r="Z641" i="12"/>
  <c r="AA641" i="12"/>
  <c r="Z642" i="12"/>
  <c r="AA642" i="12"/>
  <c r="Z643" i="12"/>
  <c r="AA643" i="12"/>
  <c r="Z644" i="12"/>
  <c r="AA644" i="12"/>
  <c r="Z645" i="12"/>
  <c r="AA645" i="12"/>
  <c r="Z646" i="12"/>
  <c r="AA646" i="12"/>
  <c r="Z647" i="12"/>
  <c r="AA647" i="12"/>
  <c r="Z648" i="12"/>
  <c r="AA648" i="12"/>
  <c r="Z649" i="12"/>
  <c r="AA649" i="12"/>
  <c r="Z650" i="12"/>
  <c r="AA650" i="12"/>
  <c r="Z651" i="12"/>
  <c r="AA651" i="12"/>
  <c r="Z652" i="12"/>
  <c r="AA652" i="12"/>
  <c r="Z653" i="12"/>
  <c r="AA653" i="12"/>
  <c r="Z654" i="12"/>
  <c r="AA654" i="12"/>
  <c r="Z655" i="12"/>
  <c r="AA655" i="12"/>
  <c r="Z656" i="12"/>
  <c r="AA656" i="12"/>
  <c r="Z657" i="12"/>
  <c r="AA657" i="12"/>
  <c r="Z658" i="12"/>
  <c r="AA658" i="12"/>
  <c r="Z659" i="12"/>
  <c r="AA659" i="12"/>
  <c r="Z660" i="12"/>
  <c r="AA660" i="12"/>
  <c r="Z661" i="12"/>
  <c r="AA661" i="12"/>
  <c r="Z662" i="12"/>
  <c r="AA662" i="12"/>
  <c r="Z664" i="12"/>
  <c r="AA664" i="12"/>
  <c r="Z665" i="12"/>
  <c r="AA665" i="12"/>
  <c r="Z666" i="12"/>
  <c r="AA666" i="12"/>
  <c r="Z667" i="12"/>
  <c r="AA667" i="12"/>
  <c r="Z668" i="12"/>
  <c r="AA668" i="12"/>
  <c r="Z669" i="12"/>
  <c r="AA669" i="12"/>
  <c r="Z670" i="12"/>
  <c r="AA670" i="12"/>
  <c r="Z671" i="12"/>
  <c r="AA671" i="12"/>
  <c r="Z672" i="12"/>
  <c r="AA672" i="12"/>
  <c r="Z673" i="12"/>
  <c r="AA673" i="12"/>
  <c r="Z674" i="12"/>
  <c r="AA674" i="12"/>
  <c r="Z675" i="12"/>
  <c r="AA675" i="12"/>
  <c r="Z676" i="12"/>
  <c r="AA676" i="12"/>
  <c r="Z677" i="12"/>
  <c r="AA677" i="12"/>
  <c r="Z678" i="12"/>
  <c r="AA678" i="12"/>
  <c r="Z679" i="12"/>
  <c r="AA679" i="12"/>
  <c r="Z680" i="12"/>
  <c r="AA680" i="12"/>
  <c r="Z681" i="12"/>
  <c r="AA681" i="12"/>
  <c r="Z682" i="12"/>
  <c r="AA682" i="12"/>
  <c r="Z683" i="12"/>
  <c r="AA683" i="12"/>
  <c r="Z684" i="12"/>
  <c r="AA684" i="12"/>
  <c r="Z685" i="12"/>
  <c r="AA685" i="12"/>
  <c r="Z686" i="12"/>
  <c r="AA686" i="12"/>
  <c r="Z687" i="12"/>
  <c r="AA687" i="12"/>
  <c r="Z688" i="12"/>
  <c r="AA688" i="12"/>
  <c r="Z689" i="12"/>
  <c r="AA689" i="12"/>
  <c r="Z691" i="12"/>
  <c r="AA691" i="12"/>
  <c r="Z692" i="12"/>
  <c r="AA692" i="12"/>
  <c r="Z693" i="12"/>
  <c r="AA693" i="12"/>
  <c r="Z694" i="12"/>
  <c r="AA694" i="12"/>
  <c r="Z695" i="12"/>
  <c r="AA695" i="12"/>
  <c r="Z696" i="12"/>
  <c r="AA696" i="12"/>
  <c r="Z697" i="12"/>
  <c r="AA697" i="12"/>
  <c r="Z698" i="12"/>
  <c r="AA698" i="12"/>
  <c r="Z699" i="12"/>
  <c r="AA699" i="12"/>
  <c r="Z700" i="12"/>
  <c r="AA700" i="12"/>
  <c r="Z701" i="12"/>
  <c r="AA701" i="12"/>
  <c r="Z702" i="12"/>
  <c r="AA702" i="12"/>
  <c r="Z703" i="12"/>
  <c r="AA703" i="12"/>
  <c r="Z704" i="12"/>
  <c r="AA704" i="12"/>
  <c r="Z705" i="12"/>
  <c r="AA705" i="12"/>
  <c r="Z706" i="12"/>
  <c r="AA706" i="12"/>
  <c r="Z707" i="12"/>
  <c r="AA707" i="12"/>
  <c r="Z708" i="12"/>
  <c r="AA708" i="12"/>
  <c r="Z709" i="12"/>
  <c r="AA709" i="12"/>
  <c r="Z710" i="12"/>
  <c r="AA710" i="12"/>
  <c r="Z711" i="12"/>
  <c r="AA711" i="12"/>
  <c r="Z712" i="12"/>
  <c r="AA712" i="12"/>
  <c r="Z713" i="12"/>
  <c r="AA713" i="12"/>
  <c r="Z714" i="12"/>
  <c r="AA714" i="12"/>
  <c r="Z715" i="12"/>
  <c r="AA715" i="12"/>
  <c r="Z716" i="12"/>
  <c r="AA716" i="12"/>
  <c r="Z717" i="12"/>
  <c r="AA717" i="12"/>
  <c r="Z718" i="12"/>
  <c r="AA718" i="12"/>
  <c r="Z719" i="12"/>
  <c r="AA719" i="12"/>
  <c r="Z720" i="12"/>
  <c r="AA720" i="12"/>
  <c r="Z721" i="12"/>
  <c r="AA721" i="12"/>
  <c r="Z722" i="12"/>
  <c r="AA722" i="12"/>
  <c r="Z723" i="12"/>
  <c r="AA723" i="12"/>
  <c r="Z724" i="12"/>
  <c r="AA724" i="12"/>
  <c r="Z725" i="12"/>
  <c r="AA725" i="12"/>
  <c r="Z726" i="12"/>
  <c r="AA726" i="12"/>
  <c r="Z727" i="12"/>
  <c r="AA727" i="12"/>
  <c r="Z728" i="12"/>
  <c r="AA728" i="12"/>
  <c r="Z729" i="12"/>
  <c r="AA729" i="12"/>
  <c r="Z730" i="12"/>
  <c r="AA730" i="12"/>
  <c r="Z731" i="12"/>
  <c r="AA731" i="12"/>
  <c r="Z284" i="12"/>
  <c r="AA284" i="12"/>
  <c r="Z201" i="12"/>
  <c r="AA201" i="12"/>
  <c r="Z137" i="12"/>
  <c r="AA137" i="12"/>
  <c r="Z116" i="12"/>
  <c r="AA116" i="12"/>
  <c r="Z105" i="12"/>
  <c r="AA105" i="12"/>
  <c r="Z474" i="12"/>
  <c r="AA474" i="12"/>
  <c r="Z455" i="12"/>
  <c r="AA455" i="12"/>
  <c r="Z376" i="12"/>
  <c r="AA376" i="12"/>
  <c r="Z205" i="12"/>
  <c r="AA205" i="12"/>
  <c r="Z45" i="12"/>
  <c r="AA45" i="12"/>
  <c r="Z599" i="12"/>
  <c r="AA599" i="12"/>
  <c r="Z246" i="12"/>
  <c r="AA246" i="12"/>
  <c r="Z587" i="12"/>
  <c r="AA587" i="12"/>
  <c r="Z322" i="12"/>
  <c r="AA322" i="12"/>
  <c r="Z422" i="12"/>
  <c r="AA422" i="12"/>
  <c r="AA7" i="12"/>
  <c r="AB7" i="12"/>
  <c r="Z7" i="12"/>
  <c r="AU422" i="12" l="1"/>
  <c r="AU246" i="12"/>
  <c r="AU45" i="12"/>
  <c r="AU205" i="12"/>
  <c r="AU137" i="12"/>
  <c r="W185" i="4"/>
  <c r="W653" i="4"/>
  <c r="W625" i="4"/>
  <c r="W620" i="4"/>
  <c r="W613" i="4"/>
  <c r="W612" i="4"/>
  <c r="W600" i="4"/>
  <c r="W589" i="4"/>
  <c r="W577" i="4"/>
  <c r="W502" i="4"/>
  <c r="W447" i="4"/>
  <c r="W431" i="4"/>
  <c r="W421" i="4"/>
  <c r="W279" i="4"/>
  <c r="W263" i="4"/>
  <c r="W251" i="4"/>
  <c r="W67" i="4"/>
  <c r="W124" i="4"/>
  <c r="W118" i="4"/>
  <c r="W390" i="4"/>
  <c r="W107" i="4"/>
  <c r="W161" i="4"/>
  <c r="W692" i="4"/>
  <c r="W573" i="4"/>
  <c r="W482" i="4"/>
  <c r="W481" i="4"/>
  <c r="W475" i="4"/>
  <c r="W474" i="4"/>
  <c r="W235" i="4"/>
  <c r="W229" i="4"/>
  <c r="W227" i="4"/>
  <c r="W226" i="4"/>
  <c r="W225" i="4"/>
  <c r="W223" i="4"/>
  <c r="W166" i="4"/>
  <c r="W164" i="4"/>
  <c r="W24" i="4"/>
  <c r="W19" i="4"/>
  <c r="W16" i="4"/>
  <c r="W12" i="4"/>
  <c r="W331" i="4"/>
  <c r="W156" i="4"/>
  <c r="W155" i="4"/>
  <c r="W153" i="4"/>
  <c r="W132" i="4"/>
  <c r="W54" i="4"/>
  <c r="W519" i="4"/>
  <c r="W518" i="4"/>
  <c r="W317" i="4"/>
  <c r="W306" i="4"/>
  <c r="W281" i="4"/>
  <c r="W460" i="4"/>
  <c r="W443" i="4"/>
  <c r="W437" i="4"/>
  <c r="W435" i="4"/>
  <c r="W216" i="4"/>
  <c r="W214" i="4"/>
  <c r="W212" i="4"/>
  <c r="W210" i="4"/>
  <c r="W209" i="4"/>
  <c r="W179" i="4"/>
  <c r="W138" i="4"/>
  <c r="W134" i="4"/>
  <c r="W89" i="4"/>
  <c r="W81" i="4"/>
  <c r="W59" i="4"/>
  <c r="W723" i="4"/>
  <c r="W708" i="4"/>
  <c r="W679" i="4"/>
  <c r="W673" i="4"/>
  <c r="W43" i="4"/>
  <c r="W537" i="4"/>
  <c r="W491" i="4"/>
  <c r="W419" i="4"/>
  <c r="W412" i="4"/>
  <c r="W409" i="4"/>
  <c r="W407" i="4"/>
  <c r="W406" i="4"/>
  <c r="W394" i="4"/>
  <c r="W237" i="4"/>
  <c r="W201" i="4"/>
  <c r="W199" i="4"/>
  <c r="W198" i="4"/>
  <c r="W158" i="4"/>
  <c r="W126" i="4"/>
  <c r="W9" i="4"/>
  <c r="W672" i="4"/>
  <c r="W667" i="4"/>
  <c r="W487" i="4"/>
  <c r="W470" i="4"/>
  <c r="X460" i="4"/>
  <c r="W404" i="4"/>
  <c r="W403" i="4"/>
  <c r="W402" i="4"/>
  <c r="W401" i="4"/>
  <c r="W399" i="4"/>
  <c r="W397" i="4"/>
  <c r="W396" i="4"/>
  <c r="W395" i="4"/>
  <c r="W374" i="4"/>
  <c r="W359" i="4"/>
  <c r="W278" i="4"/>
  <c r="W277" i="4"/>
  <c r="W271" i="4"/>
  <c r="W269" i="4"/>
  <c r="W249" i="4"/>
  <c r="W516" i="4"/>
  <c r="W244" i="4"/>
  <c r="W242" i="4"/>
  <c r="W241" i="4"/>
  <c r="W240" i="4"/>
  <c r="W239" i="4"/>
  <c r="W238" i="4"/>
  <c r="W222" i="4"/>
  <c r="W173" i="4"/>
  <c r="W171" i="4"/>
  <c r="W168" i="4"/>
  <c r="W152" i="4"/>
  <c r="W149" i="4"/>
  <c r="W145" i="4"/>
  <c r="W142" i="4"/>
  <c r="W139" i="4"/>
  <c r="X138" i="4"/>
  <c r="W123" i="4"/>
  <c r="W122" i="4"/>
  <c r="W121" i="4"/>
  <c r="W119" i="4"/>
  <c r="W76" i="4"/>
  <c r="W47" i="4"/>
  <c r="W666" i="4"/>
  <c r="W648" i="4"/>
  <c r="W596" i="4"/>
  <c r="W506" i="4"/>
  <c r="W484" i="4"/>
  <c r="W445" i="4"/>
  <c r="W410" i="4"/>
  <c r="X152" i="4"/>
  <c r="W716" i="4"/>
  <c r="W700" i="4"/>
  <c r="W658" i="4"/>
  <c r="W646" i="4"/>
  <c r="W606" i="4"/>
  <c r="W603" i="4"/>
  <c r="W552" i="4"/>
  <c r="W529" i="4"/>
  <c r="W459" i="4"/>
  <c r="W458" i="4"/>
  <c r="W453" i="4"/>
  <c r="W451" i="4"/>
  <c r="W376" i="4"/>
  <c r="W284" i="4"/>
  <c r="W266" i="4"/>
  <c r="X229" i="4"/>
  <c r="X216" i="4"/>
  <c r="X201" i="4"/>
  <c r="W699" i="4"/>
  <c r="W304" i="4"/>
  <c r="W234" i="4"/>
  <c r="W231" i="4"/>
  <c r="W230" i="4"/>
  <c r="W221" i="4"/>
  <c r="W220" i="4"/>
  <c r="W218" i="4"/>
  <c r="W217" i="4"/>
  <c r="W207" i="4"/>
  <c r="W206" i="4"/>
  <c r="W205" i="4"/>
  <c r="W203" i="4"/>
  <c r="W202" i="4"/>
  <c r="W193" i="4"/>
  <c r="X123" i="4"/>
  <c r="W688" i="4"/>
  <c r="W685" i="4"/>
  <c r="W641" i="4"/>
  <c r="W635" i="4"/>
  <c r="W632" i="4"/>
  <c r="W619" i="4"/>
  <c r="W585" i="4"/>
  <c r="W544" i="4"/>
  <c r="W541" i="4"/>
  <c r="W533" i="4"/>
  <c r="W517" i="4"/>
  <c r="W496" i="4"/>
  <c r="W495" i="4"/>
  <c r="W468" i="4"/>
  <c r="W467" i="4"/>
  <c r="W466" i="4"/>
  <c r="W463" i="4"/>
  <c r="W462" i="4"/>
  <c r="W424" i="4"/>
  <c r="W346" i="4"/>
  <c r="W344" i="4"/>
  <c r="W293" i="4"/>
  <c r="W291" i="4"/>
  <c r="W262" i="4"/>
  <c r="W260" i="4"/>
  <c r="W256" i="4"/>
  <c r="W254" i="4"/>
  <c r="W709" i="4"/>
  <c r="W717" i="4"/>
  <c r="W702" i="4"/>
  <c r="W693" i="4"/>
  <c r="W676" i="4"/>
  <c r="W654" i="4"/>
  <c r="W650" i="4"/>
  <c r="W626" i="4"/>
  <c r="W622" i="4"/>
  <c r="W601" i="4"/>
  <c r="W524" i="4"/>
  <c r="W513" i="4"/>
  <c r="W489" i="4"/>
  <c r="W488" i="4"/>
  <c r="W464" i="4"/>
  <c r="X464" i="4"/>
  <c r="W720" i="4"/>
  <c r="W715" i="4"/>
  <c r="W710" i="4"/>
  <c r="W696" i="4"/>
  <c r="W691" i="4"/>
  <c r="W686" i="4"/>
  <c r="W662" i="4"/>
  <c r="W647" i="4"/>
  <c r="W643" i="4"/>
  <c r="W640" i="4"/>
  <c r="W616" i="4"/>
  <c r="W607" i="4"/>
  <c r="W551" i="4"/>
  <c r="X544" i="4"/>
  <c r="W536" i="4"/>
  <c r="X517" i="4"/>
  <c r="W504" i="4"/>
  <c r="W503" i="4"/>
  <c r="W498" i="4"/>
  <c r="W680" i="4"/>
  <c r="W664" i="4"/>
  <c r="W661" i="4"/>
  <c r="W655" i="4"/>
  <c r="W634" i="4"/>
  <c r="W628" i="4"/>
  <c r="W605" i="4"/>
  <c r="W587" i="4"/>
  <c r="W584" i="4"/>
  <c r="W580" i="4"/>
  <c r="W560" i="4"/>
  <c r="W532" i="4"/>
  <c r="W530" i="4"/>
  <c r="W526" i="4"/>
  <c r="W525" i="4"/>
  <c r="W522" i="4"/>
  <c r="W515" i="4"/>
  <c r="W509" i="4"/>
  <c r="W508" i="4"/>
  <c r="X480" i="4"/>
  <c r="W480" i="4"/>
  <c r="X477" i="4"/>
  <c r="W477" i="4"/>
  <c r="X454" i="4"/>
  <c r="W454" i="4"/>
  <c r="W705" i="4"/>
  <c r="X494" i="4"/>
  <c r="W494" i="4"/>
  <c r="W493" i="4"/>
  <c r="W492" i="4"/>
  <c r="X438" i="4"/>
  <c r="W438" i="4"/>
  <c r="W389" i="4"/>
  <c r="W191" i="4"/>
  <c r="W183" i="4"/>
  <c r="W178" i="4"/>
  <c r="W170" i="4"/>
  <c r="W163" i="4"/>
  <c r="W143" i="4"/>
  <c r="W120" i="4"/>
  <c r="W102" i="4"/>
  <c r="W100" i="4"/>
  <c r="W11" i="4"/>
  <c r="W500" i="4"/>
  <c r="W499" i="4"/>
  <c r="W485" i="4"/>
  <c r="W472" i="4"/>
  <c r="W471" i="4"/>
  <c r="W456" i="4"/>
  <c r="W440" i="4"/>
  <c r="W426" i="4"/>
  <c r="W415" i="4"/>
  <c r="X407" i="4"/>
  <c r="X397" i="4"/>
  <c r="W393" i="4"/>
  <c r="W381" i="4"/>
  <c r="W366" i="4"/>
  <c r="W352" i="4"/>
  <c r="W338" i="4"/>
  <c r="W324" i="4"/>
  <c r="W312" i="4"/>
  <c r="W288" i="4"/>
  <c r="W274" i="4"/>
  <c r="X241" i="4"/>
  <c r="X234" i="4"/>
  <c r="X225" i="4"/>
  <c r="X212" i="4"/>
  <c r="X205" i="4"/>
  <c r="X199" i="4"/>
  <c r="W196" i="4"/>
  <c r="W195" i="4"/>
  <c r="W194" i="4"/>
  <c r="X193" i="4"/>
  <c r="W189" i="4"/>
  <c r="W187" i="4"/>
  <c r="X185" i="4"/>
  <c r="W182" i="4"/>
  <c r="W180" i="4"/>
  <c r="X179" i="4"/>
  <c r="W176" i="4"/>
  <c r="W174" i="4"/>
  <c r="X173" i="4"/>
  <c r="W169" i="4"/>
  <c r="W167" i="4"/>
  <c r="X166" i="4"/>
  <c r="W162" i="4"/>
  <c r="W160" i="4"/>
  <c r="W159" i="4"/>
  <c r="X158" i="4"/>
  <c r="W150" i="4"/>
  <c r="W111" i="4"/>
  <c r="W104" i="4"/>
  <c r="W425" i="4"/>
  <c r="W413" i="4"/>
  <c r="W380" i="4"/>
  <c r="W364" i="4"/>
  <c r="W351" i="4"/>
  <c r="W336" i="4"/>
  <c r="W322" i="4"/>
  <c r="W310" i="4"/>
  <c r="W286" i="4"/>
  <c r="W272" i="4"/>
  <c r="W172" i="4"/>
  <c r="W157" i="4"/>
  <c r="W146" i="4"/>
  <c r="X145" i="4"/>
  <c r="W136" i="4"/>
  <c r="X134" i="4"/>
  <c r="W128" i="4"/>
  <c r="X126" i="4"/>
  <c r="X121" i="4"/>
  <c r="W116" i="4"/>
  <c r="W96" i="4"/>
  <c r="W71" i="4"/>
  <c r="W63" i="4"/>
  <c r="W57" i="4"/>
  <c r="W50" i="4"/>
  <c r="W44" i="4"/>
  <c r="W36" i="4"/>
  <c r="W30" i="4"/>
  <c r="W21" i="4"/>
  <c r="W549" i="4"/>
  <c r="X549" i="4"/>
  <c r="W731" i="4"/>
  <c r="W729" i="4"/>
  <c r="W727" i="4"/>
  <c r="W725" i="4"/>
  <c r="W718" i="4"/>
  <c r="W711" i="4"/>
  <c r="W703" i="4"/>
  <c r="W694" i="4"/>
  <c r="W681" i="4"/>
  <c r="W674" i="4"/>
  <c r="W668" i="4"/>
  <c r="W656" i="4"/>
  <c r="W642" i="4"/>
  <c r="W636" i="4"/>
  <c r="W629" i="4"/>
  <c r="W621" i="4"/>
  <c r="W614" i="4"/>
  <c r="W608" i="4"/>
  <c r="W602" i="4"/>
  <c r="X561" i="4"/>
  <c r="W561" i="4"/>
  <c r="W547" i="4"/>
  <c r="W7" i="4"/>
  <c r="W721" i="4"/>
  <c r="W713" i="4"/>
  <c r="W706" i="4"/>
  <c r="W701" i="4"/>
  <c r="W697" i="4"/>
  <c r="W689" i="4"/>
  <c r="W683" i="4"/>
  <c r="W677" i="4"/>
  <c r="W670" i="4"/>
  <c r="W659" i="4"/>
  <c r="W651" i="4"/>
  <c r="W644" i="4"/>
  <c r="W638" i="4"/>
  <c r="W633" i="4"/>
  <c r="W623" i="4"/>
  <c r="W617" i="4"/>
  <c r="W610" i="4"/>
  <c r="W604" i="4"/>
  <c r="W599" i="4"/>
  <c r="W593" i="4"/>
  <c r="W588" i="4"/>
  <c r="W582" i="4"/>
  <c r="W571" i="4"/>
  <c r="W566" i="4"/>
  <c r="W558" i="4"/>
  <c r="X551" i="4"/>
  <c r="X541" i="4"/>
  <c r="W722" i="4"/>
  <c r="W719" i="4"/>
  <c r="W714" i="4"/>
  <c r="W712" i="4"/>
  <c r="W707" i="4"/>
  <c r="W704" i="4"/>
  <c r="W698" i="4"/>
  <c r="W695" i="4"/>
  <c r="W687" i="4"/>
  <c r="W684" i="4"/>
  <c r="W682" i="4"/>
  <c r="W678" i="4"/>
  <c r="W675" i="4"/>
  <c r="W671" i="4"/>
  <c r="W669" i="4"/>
  <c r="W665" i="4"/>
  <c r="W660" i="4"/>
  <c r="W657" i="4"/>
  <c r="W652" i="4"/>
  <c r="W649" i="4"/>
  <c r="W645" i="4"/>
  <c r="W639" i="4"/>
  <c r="W637" i="4"/>
  <c r="W631" i="4"/>
  <c r="W624" i="4"/>
  <c r="W618" i="4"/>
  <c r="W615" i="4"/>
  <c r="W611" i="4"/>
  <c r="W609" i="4"/>
  <c r="W598" i="4"/>
  <c r="W586" i="4"/>
  <c r="W583" i="4"/>
  <c r="W581" i="4"/>
  <c r="W574" i="4"/>
  <c r="W564" i="4"/>
  <c r="W556" i="4"/>
  <c r="W548" i="4"/>
  <c r="X547" i="4"/>
  <c r="X529" i="4"/>
  <c r="W520" i="4"/>
  <c r="W553" i="4"/>
  <c r="W550" i="4"/>
  <c r="W545" i="4"/>
  <c r="W543" i="4"/>
  <c r="W538" i="4"/>
  <c r="W535" i="4"/>
  <c r="W72" i="4"/>
  <c r="W528" i="4"/>
  <c r="X509" i="4"/>
  <c r="X504" i="4"/>
  <c r="X500" i="4"/>
  <c r="X496" i="4"/>
  <c r="X493" i="4"/>
  <c r="X489" i="4"/>
  <c r="X482" i="4"/>
  <c r="X475" i="4"/>
  <c r="X472" i="4"/>
  <c r="X468" i="4"/>
  <c r="W246" i="4"/>
  <c r="X239" i="4"/>
  <c r="X235" i="4"/>
  <c r="X231" i="4"/>
  <c r="X227" i="4"/>
  <c r="X223" i="4"/>
  <c r="X221" i="4"/>
  <c r="X218" i="4"/>
  <c r="X210" i="4"/>
  <c r="X207" i="4"/>
  <c r="X203" i="4"/>
  <c r="W511" i="4"/>
  <c r="W510" i="4"/>
  <c r="W507" i="4"/>
  <c r="W505" i="4"/>
  <c r="W501" i="4"/>
  <c r="W497" i="4"/>
  <c r="W490" i="4"/>
  <c r="W486" i="4"/>
  <c r="W483" i="4"/>
  <c r="W479" i="4"/>
  <c r="W476" i="4"/>
  <c r="W473" i="4"/>
  <c r="W469" i="4"/>
  <c r="W465" i="4"/>
  <c r="W461" i="4"/>
  <c r="W457" i="4"/>
  <c r="W449" i="4"/>
  <c r="W441" i="4"/>
  <c r="W433" i="4"/>
  <c r="W427" i="4"/>
  <c r="W416" i="4"/>
  <c r="W411" i="4"/>
  <c r="W408" i="4"/>
  <c r="W405" i="4"/>
  <c r="W400" i="4"/>
  <c r="W398" i="4"/>
  <c r="W282" i="4"/>
  <c r="W275" i="4"/>
  <c r="W267" i="4"/>
  <c r="W258" i="4"/>
  <c r="W252" i="4"/>
  <c r="W243" i="4"/>
  <c r="W236" i="4"/>
  <c r="W232" i="4"/>
  <c r="W228" i="4"/>
  <c r="W224" i="4"/>
  <c r="W219" i="4"/>
  <c r="W215" i="4"/>
  <c r="W211" i="4"/>
  <c r="W208" i="4"/>
  <c r="W204" i="4"/>
  <c r="W200" i="4"/>
  <c r="W197" i="4"/>
  <c r="W190" i="4"/>
  <c r="W186" i="4"/>
  <c r="W177" i="4"/>
  <c r="W154" i="4"/>
  <c r="W151" i="4"/>
  <c r="W147" i="4"/>
  <c r="W144" i="4"/>
  <c r="W140" i="4"/>
  <c r="W135" i="4"/>
  <c r="W131" i="4"/>
  <c r="W127" i="4"/>
  <c r="W114" i="4"/>
  <c r="X114" i="4"/>
  <c r="W112" i="4"/>
  <c r="W108" i="4"/>
  <c r="X108" i="4"/>
  <c r="W101" i="4"/>
  <c r="X101" i="4"/>
  <c r="W546" i="4"/>
  <c r="W542" i="4"/>
  <c r="W540" i="4"/>
  <c r="W534" i="4"/>
  <c r="W531" i="4"/>
  <c r="W527" i="4"/>
  <c r="W523" i="4"/>
  <c r="X513" i="4"/>
  <c r="W478" i="4"/>
  <c r="X466" i="4"/>
  <c r="X462" i="4"/>
  <c r="X458" i="4"/>
  <c r="W455" i="4"/>
  <c r="W452" i="4"/>
  <c r="W446" i="4"/>
  <c r="W444" i="4"/>
  <c r="W439" i="4"/>
  <c r="W436" i="4"/>
  <c r="W430" i="4"/>
  <c r="W423" i="4"/>
  <c r="W420" i="4"/>
  <c r="W418" i="4"/>
  <c r="W414" i="4"/>
  <c r="X412" i="4"/>
  <c r="X406" i="4"/>
  <c r="X403" i="4"/>
  <c r="X401" i="4"/>
  <c r="X395" i="4"/>
  <c r="W392" i="4"/>
  <c r="W391" i="4"/>
  <c r="X390" i="4"/>
  <c r="W388" i="4"/>
  <c r="W387" i="4"/>
  <c r="W379" i="4"/>
  <c r="W370" i="4"/>
  <c r="W362" i="4"/>
  <c r="W356" i="4"/>
  <c r="W350" i="4"/>
  <c r="W342" i="4"/>
  <c r="W328" i="4"/>
  <c r="W308" i="4"/>
  <c r="W302" i="4"/>
  <c r="W296" i="4"/>
  <c r="W285" i="4"/>
  <c r="W280" i="4"/>
  <c r="W273" i="4"/>
  <c r="W270" i="4"/>
  <c r="W265" i="4"/>
  <c r="W261" i="4"/>
  <c r="W257" i="4"/>
  <c r="W255" i="4"/>
  <c r="W250" i="4"/>
  <c r="W248" i="4"/>
  <c r="X171" i="4"/>
  <c r="X167" i="4"/>
  <c r="X164" i="4"/>
  <c r="X160" i="4"/>
  <c r="X149" i="4"/>
  <c r="X142" i="4"/>
  <c r="X122" i="4"/>
  <c r="X119" i="4"/>
  <c r="W450" i="4"/>
  <c r="W442" i="4"/>
  <c r="W434" i="4"/>
  <c r="W429" i="4"/>
  <c r="W422" i="4"/>
  <c r="W417" i="4"/>
  <c r="W384" i="4"/>
  <c r="W378" i="4"/>
  <c r="W368" i="4"/>
  <c r="W354" i="4"/>
  <c r="W348" i="4"/>
  <c r="W340" i="4"/>
  <c r="W333" i="4"/>
  <c r="W326" i="4"/>
  <c r="W320" i="4"/>
  <c r="W314" i="4"/>
  <c r="W307" i="4"/>
  <c r="W300" i="4"/>
  <c r="W289" i="4"/>
  <c r="W283" i="4"/>
  <c r="W276" i="4"/>
  <c r="W268" i="4"/>
  <c r="W259" i="4"/>
  <c r="W253" i="4"/>
  <c r="W247" i="4"/>
  <c r="W192" i="4"/>
  <c r="W188" i="4"/>
  <c r="W184" i="4"/>
  <c r="W181" i="4"/>
  <c r="W175" i="4"/>
  <c r="W148" i="4"/>
  <c r="W141" i="4"/>
  <c r="W137" i="4"/>
  <c r="W133" i="4"/>
  <c r="W129" i="4"/>
  <c r="W125" i="4"/>
  <c r="W117" i="4"/>
  <c r="W110" i="4"/>
  <c r="X110" i="4"/>
  <c r="W97" i="4"/>
  <c r="X97" i="4"/>
  <c r="W103" i="4"/>
  <c r="W99" i="4"/>
  <c r="W85" i="4"/>
  <c r="W33" i="4"/>
  <c r="W26" i="4"/>
  <c r="X24" i="4"/>
  <c r="X19" i="4"/>
  <c r="W17" i="4"/>
  <c r="X16" i="4"/>
  <c r="W14" i="4"/>
  <c r="X12" i="4"/>
  <c r="W10" i="4"/>
  <c r="X9" i="4"/>
  <c r="W115" i="4"/>
  <c r="W109" i="4"/>
  <c r="W106" i="4"/>
  <c r="W105" i="4"/>
  <c r="W98" i="4"/>
  <c r="W95" i="4"/>
  <c r="W94" i="4"/>
  <c r="W92" i="4"/>
  <c r="W91" i="4"/>
  <c r="W88" i="4"/>
  <c r="W87" i="4"/>
  <c r="W84" i="4"/>
  <c r="W83" i="4"/>
  <c r="W80" i="4"/>
  <c r="W79" i="4"/>
  <c r="W78" i="4"/>
  <c r="W75" i="4"/>
  <c r="W74" i="4"/>
  <c r="W70" i="4"/>
  <c r="W69" i="4"/>
  <c r="W66" i="4"/>
  <c r="W65" i="4"/>
  <c r="W62" i="4"/>
  <c r="W61" i="4"/>
  <c r="W58" i="4"/>
  <c r="W56" i="4"/>
  <c r="W53" i="4"/>
  <c r="W52" i="4"/>
  <c r="W49" i="4"/>
  <c r="W46" i="4"/>
  <c r="W41" i="4"/>
  <c r="W39" i="4"/>
  <c r="W38" i="4"/>
  <c r="W35" i="4"/>
  <c r="W32" i="4"/>
  <c r="W31" i="4"/>
  <c r="W29" i="4"/>
  <c r="W28" i="4"/>
  <c r="W25" i="4"/>
  <c r="W20" i="4"/>
  <c r="W13" i="4"/>
  <c r="W93" i="4"/>
  <c r="W90" i="4"/>
  <c r="W86" i="4"/>
  <c r="W82" i="4"/>
  <c r="W77" i="4"/>
  <c r="W73" i="4"/>
  <c r="W68" i="4"/>
  <c r="W64" i="4"/>
  <c r="W60" i="4"/>
  <c r="W55" i="4"/>
  <c r="W51" i="4"/>
  <c r="W48" i="4"/>
  <c r="W45" i="4"/>
  <c r="W40" i="4"/>
  <c r="W37" i="4"/>
  <c r="W34" i="4"/>
  <c r="W27" i="4"/>
  <c r="W22" i="4"/>
  <c r="W18" i="4"/>
  <c r="W15" i="4"/>
  <c r="W8" i="4"/>
  <c r="W597" i="4"/>
  <c r="W595" i="4"/>
  <c r="W594" i="4"/>
  <c r="W592" i="4"/>
  <c r="W591" i="4"/>
  <c r="W590" i="4"/>
  <c r="W579" i="4"/>
  <c r="W576" i="4"/>
  <c r="W575" i="4"/>
  <c r="W572" i="4"/>
  <c r="W570" i="4"/>
  <c r="W569" i="4"/>
  <c r="W568" i="4"/>
  <c r="W567" i="4"/>
  <c r="W565" i="4"/>
  <c r="W563" i="4"/>
  <c r="W562" i="4"/>
  <c r="W559" i="4"/>
  <c r="W557" i="4"/>
  <c r="W555" i="4"/>
  <c r="W554" i="4"/>
  <c r="X524" i="4"/>
  <c r="W521" i="4"/>
  <c r="W730" i="4"/>
  <c r="W728" i="4"/>
  <c r="W726" i="4"/>
  <c r="W724" i="4"/>
  <c r="X731" i="4"/>
  <c r="X729" i="4"/>
  <c r="X727" i="4"/>
  <c r="X725" i="4"/>
  <c r="X722" i="4"/>
  <c r="X720" i="4"/>
  <c r="X718" i="4"/>
  <c r="X716" i="4"/>
  <c r="X714" i="4"/>
  <c r="X711" i="4"/>
  <c r="X709" i="4"/>
  <c r="X707" i="4"/>
  <c r="X705" i="4"/>
  <c r="X703" i="4"/>
  <c r="X702" i="4"/>
  <c r="X698" i="4"/>
  <c r="X696" i="4"/>
  <c r="X694" i="4"/>
  <c r="X692" i="4"/>
  <c r="X688" i="4"/>
  <c r="X685" i="4"/>
  <c r="X684" i="4"/>
  <c r="X681" i="4"/>
  <c r="X678" i="4"/>
  <c r="X676" i="4"/>
  <c r="X674" i="4"/>
  <c r="X671" i="4"/>
  <c r="X668" i="4"/>
  <c r="X665" i="4"/>
  <c r="X664" i="4"/>
  <c r="X660" i="4"/>
  <c r="X658" i="4"/>
  <c r="X656" i="4"/>
  <c r="X654" i="4"/>
  <c r="X652" i="4"/>
  <c r="X650" i="4"/>
  <c r="X647" i="4"/>
  <c r="X645" i="4"/>
  <c r="X643" i="4"/>
  <c r="X642" i="4"/>
  <c r="X641" i="4"/>
  <c r="X639" i="4"/>
  <c r="X636" i="4"/>
  <c r="X635" i="4"/>
  <c r="X632" i="4"/>
  <c r="X629" i="4"/>
  <c r="X626" i="4"/>
  <c r="X624" i="4"/>
  <c r="X622" i="4"/>
  <c r="X621" i="4"/>
  <c r="X618" i="4"/>
  <c r="X616" i="4"/>
  <c r="X614" i="4"/>
  <c r="X611" i="4"/>
  <c r="X608" i="4"/>
  <c r="X606" i="4"/>
  <c r="X603" i="4"/>
  <c r="X602" i="4"/>
  <c r="X601" i="4"/>
  <c r="X587" i="4"/>
  <c r="X585" i="4"/>
  <c r="X583" i="4"/>
  <c r="W514" i="4"/>
  <c r="X453" i="4"/>
  <c r="X451" i="4"/>
  <c r="X449" i="4"/>
  <c r="X446" i="4"/>
  <c r="X443" i="4"/>
  <c r="X441" i="4"/>
  <c r="X439" i="4"/>
  <c r="X437" i="4"/>
  <c r="X435" i="4"/>
  <c r="X433" i="4"/>
  <c r="X427" i="4"/>
  <c r="X424" i="4"/>
  <c r="X514" i="4"/>
  <c r="X511" i="4"/>
  <c r="X510" i="4"/>
  <c r="X508" i="4"/>
  <c r="X507" i="4"/>
  <c r="X505" i="4"/>
  <c r="X503" i="4"/>
  <c r="X501" i="4"/>
  <c r="X499" i="4"/>
  <c r="X497" i="4"/>
  <c r="X495" i="4"/>
  <c r="X492" i="4"/>
  <c r="X490" i="4"/>
  <c r="X488" i="4"/>
  <c r="X486" i="4"/>
  <c r="X485" i="4"/>
  <c r="X483" i="4"/>
  <c r="X481" i="4"/>
  <c r="X479" i="4"/>
  <c r="X476" i="4"/>
  <c r="X474" i="4"/>
  <c r="X473" i="4"/>
  <c r="X471" i="4"/>
  <c r="X469" i="4"/>
  <c r="X467" i="4"/>
  <c r="X465" i="4"/>
  <c r="X463" i="4"/>
  <c r="X461" i="4"/>
  <c r="X459" i="4"/>
  <c r="X457" i="4"/>
  <c r="X455" i="4"/>
  <c r="X420" i="4"/>
  <c r="X419" i="4"/>
  <c r="X416" i="4"/>
  <c r="X414" i="4"/>
  <c r="X411" i="4"/>
  <c r="X409" i="4"/>
  <c r="X408" i="4"/>
  <c r="X405" i="4"/>
  <c r="X404" i="4"/>
  <c r="X402" i="4"/>
  <c r="X400" i="4"/>
  <c r="X399" i="4"/>
  <c r="X398" i="4"/>
  <c r="X396" i="4"/>
  <c r="W386" i="4"/>
  <c r="W383" i="4"/>
  <c r="W377" i="4"/>
  <c r="W373" i="4"/>
  <c r="X369" i="4"/>
  <c r="W369" i="4"/>
  <c r="W382" i="4"/>
  <c r="W371" i="4"/>
  <c r="W367" i="4"/>
  <c r="W365" i="4"/>
  <c r="W363" i="4"/>
  <c r="W361" i="4"/>
  <c r="W360" i="4"/>
  <c r="W358" i="4"/>
  <c r="W357" i="4"/>
  <c r="W355" i="4"/>
  <c r="W353" i="4"/>
  <c r="W349" i="4"/>
  <c r="W347" i="4"/>
  <c r="W345" i="4"/>
  <c r="W343" i="4"/>
  <c r="W341" i="4"/>
  <c r="W339" i="4"/>
  <c r="W337" i="4"/>
  <c r="W335" i="4"/>
  <c r="W334" i="4"/>
  <c r="W332" i="4"/>
  <c r="W330" i="4"/>
  <c r="W327" i="4"/>
  <c r="W325" i="4"/>
  <c r="W323" i="4"/>
  <c r="W321" i="4"/>
  <c r="W319" i="4"/>
  <c r="W318" i="4"/>
  <c r="W316" i="4"/>
  <c r="W315" i="4"/>
  <c r="W313" i="4"/>
  <c r="W311" i="4"/>
  <c r="W309" i="4"/>
  <c r="W305" i="4"/>
  <c r="W303" i="4"/>
  <c r="W301" i="4"/>
  <c r="W299" i="4"/>
  <c r="W298" i="4"/>
  <c r="W297" i="4"/>
  <c r="W295" i="4"/>
  <c r="W292" i="4"/>
  <c r="W290" i="4"/>
  <c r="W287" i="4"/>
  <c r="X154" i="4"/>
  <c r="X284" i="4"/>
  <c r="X282" i="4"/>
  <c r="X280" i="4"/>
  <c r="X278" i="4"/>
  <c r="X277" i="4"/>
  <c r="X275" i="4"/>
  <c r="X273" i="4"/>
  <c r="X271" i="4"/>
  <c r="X269" i="4"/>
  <c r="X267" i="4"/>
  <c r="X265" i="4"/>
  <c r="X262" i="4"/>
  <c r="X260" i="4"/>
  <c r="X258" i="4"/>
  <c r="X257" i="4"/>
  <c r="X256" i="4"/>
  <c r="X254" i="4"/>
  <c r="X252" i="4"/>
  <c r="X250" i="4"/>
  <c r="X249" i="4"/>
  <c r="X516" i="4"/>
  <c r="X244" i="4"/>
  <c r="X242" i="4"/>
  <c r="X240" i="4"/>
  <c r="X238" i="4"/>
  <c r="X236" i="4"/>
  <c r="X232" i="4"/>
  <c r="X230" i="4"/>
  <c r="X228" i="4"/>
  <c r="X226" i="4"/>
  <c r="X224" i="4"/>
  <c r="X220" i="4"/>
  <c r="X219" i="4"/>
  <c r="X217" i="4"/>
  <c r="X215" i="4"/>
  <c r="X214" i="4"/>
  <c r="X211" i="4"/>
  <c r="X209" i="4"/>
  <c r="X208" i="4"/>
  <c r="X206" i="4"/>
  <c r="X204" i="4"/>
  <c r="X202" i="4"/>
  <c r="X200" i="4"/>
  <c r="X198" i="4"/>
  <c r="X197" i="4"/>
  <c r="X195" i="4"/>
  <c r="X192" i="4"/>
  <c r="X190" i="4"/>
  <c r="X188" i="4"/>
  <c r="X186" i="4"/>
  <c r="X184" i="4"/>
  <c r="X181" i="4"/>
  <c r="X177" i="4"/>
  <c r="X175" i="4"/>
  <c r="X137" i="4"/>
  <c r="X135" i="4"/>
  <c r="X133" i="4"/>
  <c r="X131" i="4"/>
  <c r="X129" i="4"/>
  <c r="X127" i="4"/>
  <c r="X125" i="4"/>
  <c r="AV105" i="12"/>
  <c r="AU105" i="12"/>
  <c r="AV201" i="12"/>
  <c r="AU201" i="12"/>
  <c r="AV422" i="12"/>
  <c r="AV45" i="12"/>
  <c r="AV116" i="12"/>
  <c r="AU116" i="12"/>
  <c r="AV284" i="12"/>
  <c r="AU284" i="12"/>
  <c r="AV322" i="12"/>
  <c r="AU322" i="12"/>
  <c r="AV587" i="12"/>
  <c r="AU587" i="12"/>
  <c r="AV599" i="12"/>
  <c r="AU599" i="12"/>
  <c r="AV376" i="12"/>
  <c r="AU376" i="12"/>
  <c r="AV455" i="12"/>
  <c r="AU455" i="12"/>
  <c r="AV474" i="12"/>
  <c r="AU474" i="12"/>
  <c r="AV205" i="12"/>
  <c r="AV246" i="12"/>
  <c r="AV137" i="12"/>
  <c r="AU368" i="12"/>
  <c r="AV368" i="12"/>
  <c r="AU315" i="12"/>
  <c r="AV315" i="12"/>
  <c r="AV209" i="12"/>
  <c r="AU209" i="12"/>
  <c r="AV177" i="12"/>
  <c r="AU177" i="12"/>
  <c r="AQ179" i="4"/>
  <c r="BF201" i="4" l="1"/>
  <c r="BF137" i="4"/>
  <c r="BF116" i="4"/>
  <c r="BF105" i="4"/>
  <c r="BF474" i="4"/>
  <c r="BF455" i="4"/>
  <c r="BF376" i="4"/>
  <c r="BF205" i="4"/>
  <c r="BF45" i="4"/>
  <c r="BF599" i="4"/>
  <c r="BF246" i="4"/>
  <c r="BF587" i="4"/>
  <c r="BF322" i="4"/>
  <c r="BF422" i="4"/>
  <c r="BF284" i="4"/>
  <c r="AQ284" i="4"/>
  <c r="AS284" i="4"/>
  <c r="AT284" i="4" s="1"/>
  <c r="AU284" i="4" s="1"/>
  <c r="AV284" i="4" s="1"/>
  <c r="AQ201" i="4"/>
  <c r="AS201" i="4"/>
  <c r="AT201" i="4" s="1"/>
  <c r="AU201" i="4" s="1"/>
  <c r="AV201" i="4" s="1"/>
  <c r="AQ137" i="4"/>
  <c r="AS137" i="4"/>
  <c r="AT137" i="4" s="1"/>
  <c r="AQ116" i="4"/>
  <c r="AS116" i="4"/>
  <c r="AT116" i="4" s="1"/>
  <c r="AU116" i="4" s="1"/>
  <c r="AV116" i="4" s="1"/>
  <c r="AQ105" i="4"/>
  <c r="AS105" i="4"/>
  <c r="AT105" i="4" s="1"/>
  <c r="AU105" i="4" s="1"/>
  <c r="AV105" i="4" s="1"/>
  <c r="AQ474" i="4"/>
  <c r="AS474" i="4"/>
  <c r="AT474" i="4" s="1"/>
  <c r="AU474" i="4" s="1"/>
  <c r="AV474" i="4" s="1"/>
  <c r="AQ455" i="4"/>
  <c r="AS455" i="4"/>
  <c r="AT455" i="4" s="1"/>
  <c r="AU455" i="4" s="1"/>
  <c r="AV455" i="4" s="1"/>
  <c r="AQ376" i="4"/>
  <c r="AS376" i="4"/>
  <c r="AT376" i="4" s="1"/>
  <c r="AU376" i="4" s="1"/>
  <c r="AV376" i="4" s="1"/>
  <c r="AQ205" i="4"/>
  <c r="AS205" i="4"/>
  <c r="AT205" i="4" s="1"/>
  <c r="AU205" i="4" s="1"/>
  <c r="AV205" i="4" s="1"/>
  <c r="AQ45" i="4"/>
  <c r="AS45" i="4"/>
  <c r="AT45" i="4" s="1"/>
  <c r="AU45" i="4" s="1"/>
  <c r="AV45" i="4" s="1"/>
  <c r="AQ599" i="4"/>
  <c r="AS599" i="4"/>
  <c r="AT599" i="4" s="1"/>
  <c r="AU599" i="4" s="1"/>
  <c r="AV599" i="4" s="1"/>
  <c r="AQ246" i="4"/>
  <c r="AS246" i="4"/>
  <c r="AT246" i="4" s="1"/>
  <c r="AU246" i="4" s="1"/>
  <c r="AV246" i="4" s="1"/>
  <c r="AQ587" i="4"/>
  <c r="AS587" i="4"/>
  <c r="AT587" i="4" s="1"/>
  <c r="AU587" i="4" s="1"/>
  <c r="AV587" i="4" s="1"/>
  <c r="AQ322" i="4"/>
  <c r="AS322" i="4"/>
  <c r="AT322" i="4" s="1"/>
  <c r="AU322" i="4" s="1"/>
  <c r="AV322" i="4" s="1"/>
  <c r="AQ422" i="4"/>
  <c r="AS422" i="4"/>
  <c r="AT422" i="4" s="1"/>
  <c r="AU422" i="4" s="1"/>
  <c r="AV422" i="4" s="1"/>
  <c r="AA284" i="4"/>
  <c r="AA201" i="4"/>
  <c r="AA137" i="4"/>
  <c r="AA116" i="4"/>
  <c r="AA105" i="4"/>
  <c r="AA474" i="4"/>
  <c r="AA455" i="4"/>
  <c r="AA376" i="4"/>
  <c r="AA205" i="4"/>
  <c r="AA45" i="4"/>
  <c r="AA599" i="4"/>
  <c r="AA246" i="4"/>
  <c r="AA587" i="4"/>
  <c r="AA322" i="4"/>
  <c r="AA422" i="4"/>
  <c r="R284" i="4"/>
  <c r="R201" i="4"/>
  <c r="R137" i="4"/>
  <c r="R116" i="4"/>
  <c r="R105" i="4"/>
  <c r="R474" i="4"/>
  <c r="R455" i="4"/>
  <c r="R376" i="4"/>
  <c r="R205" i="4"/>
  <c r="R45" i="4"/>
  <c r="R599" i="4"/>
  <c r="R246" i="4"/>
  <c r="R587" i="4"/>
  <c r="R322" i="4"/>
  <c r="R422" i="4"/>
  <c r="AO137" i="4"/>
  <c r="AO105" i="4"/>
  <c r="AP376" i="4"/>
  <c r="AP599" i="4"/>
  <c r="AP587" i="4"/>
  <c r="AO322" i="4"/>
  <c r="AO422" i="4"/>
  <c r="M284" i="4"/>
  <c r="J284" i="4" s="1"/>
  <c r="M201" i="4"/>
  <c r="J201" i="4" s="1"/>
  <c r="M137" i="4"/>
  <c r="J137" i="4" s="1"/>
  <c r="M116" i="4"/>
  <c r="J116" i="4" s="1"/>
  <c r="M105" i="4"/>
  <c r="J105" i="4" s="1"/>
  <c r="M474" i="4"/>
  <c r="J474" i="4" s="1"/>
  <c r="M455" i="4"/>
  <c r="J455" i="4" s="1"/>
  <c r="M376" i="4"/>
  <c r="J376" i="4" s="1"/>
  <c r="M205" i="4"/>
  <c r="J205" i="4" s="1"/>
  <c r="M45" i="4"/>
  <c r="J45" i="4" s="1"/>
  <c r="M599" i="4"/>
  <c r="J599" i="4" s="1"/>
  <c r="M246" i="4"/>
  <c r="J246" i="4" s="1"/>
  <c r="M587" i="4"/>
  <c r="J587" i="4" s="1"/>
  <c r="M322" i="4"/>
  <c r="J322" i="4" s="1"/>
  <c r="M422" i="4"/>
  <c r="J422" i="4" s="1"/>
  <c r="Z205" i="4" l="1"/>
  <c r="Z422" i="4"/>
  <c r="Z45" i="4"/>
  <c r="Z137" i="4"/>
  <c r="Z246" i="4"/>
  <c r="AO455" i="4"/>
  <c r="Z322" i="4"/>
  <c r="Z587" i="4"/>
  <c r="Z599" i="4"/>
  <c r="Z376" i="4"/>
  <c r="Z455" i="4"/>
  <c r="Z474" i="4"/>
  <c r="Z105" i="4"/>
  <c r="Z116" i="4"/>
  <c r="Z201" i="4"/>
  <c r="Z284" i="4"/>
  <c r="AO201" i="4"/>
  <c r="AO45" i="4"/>
  <c r="AO246" i="4"/>
  <c r="AP205" i="4"/>
  <c r="AP105" i="4"/>
  <c r="AO284" i="4"/>
  <c r="AO587" i="4"/>
  <c r="AO599" i="4"/>
  <c r="AO205" i="4"/>
  <c r="AO376" i="4"/>
  <c r="AP455" i="4"/>
  <c r="AP116" i="4"/>
  <c r="AP422" i="4"/>
  <c r="AP322" i="4"/>
  <c r="AP246" i="4"/>
  <c r="AP45" i="4"/>
  <c r="AP474" i="4"/>
  <c r="AO116" i="4"/>
  <c r="AP137" i="4"/>
  <c r="AP201" i="4"/>
  <c r="AO474" i="4"/>
  <c r="AP284" i="4"/>
  <c r="AU137" i="4"/>
  <c r="AV137" i="4" s="1"/>
  <c r="AW205" i="4"/>
  <c r="AX205" i="4" s="1"/>
  <c r="AW422" i="4"/>
  <c r="AX422" i="4" s="1"/>
  <c r="AW246" i="4"/>
  <c r="AX246" i="4" s="1"/>
  <c r="AW45" i="4"/>
  <c r="AX45" i="4" s="1"/>
  <c r="AW322" i="4"/>
  <c r="AX322" i="4" s="1"/>
  <c r="AW587" i="4"/>
  <c r="AX587" i="4" s="1"/>
  <c r="AW599" i="4"/>
  <c r="AX599" i="4" s="1"/>
  <c r="AW376" i="4"/>
  <c r="AX376" i="4" s="1"/>
  <c r="AW455" i="4"/>
  <c r="AX455" i="4" s="1"/>
  <c r="AW474" i="4"/>
  <c r="AX474" i="4" s="1"/>
  <c r="AW105" i="4"/>
  <c r="AX105" i="4" s="1"/>
  <c r="AW116" i="4"/>
  <c r="AX116" i="4" s="1"/>
  <c r="AW201" i="4"/>
  <c r="AX201" i="4" s="1"/>
  <c r="AW284" i="4"/>
  <c r="AX284" i="4" s="1"/>
  <c r="R353" i="4"/>
  <c r="AW137" i="4" l="1"/>
  <c r="AX137" i="4" s="1"/>
  <c r="AB490" i="12" l="1"/>
  <c r="AC490" i="12"/>
  <c r="AD490" i="12"/>
  <c r="AE490" i="12"/>
  <c r="AF490" i="12"/>
  <c r="AG490" i="12"/>
  <c r="AH490" i="12"/>
  <c r="AI490" i="12"/>
  <c r="AJ490" i="12"/>
  <c r="AK490" i="12"/>
  <c r="AL490" i="12"/>
  <c r="AM490" i="12"/>
  <c r="AN490" i="12"/>
  <c r="AO490" i="12"/>
  <c r="AP490" i="12"/>
  <c r="AQ490" i="12"/>
  <c r="AR490" i="12"/>
  <c r="AS490" i="12"/>
  <c r="AT490" i="12"/>
  <c r="AB227" i="12"/>
  <c r="AC227" i="12"/>
  <c r="AD227" i="12"/>
  <c r="AE227" i="12"/>
  <c r="AF227" i="12"/>
  <c r="AG227" i="12"/>
  <c r="AH227" i="12"/>
  <c r="AI227" i="12"/>
  <c r="AJ227" i="12"/>
  <c r="AK227" i="12"/>
  <c r="AL227" i="12"/>
  <c r="AM227" i="12"/>
  <c r="AN227" i="12"/>
  <c r="AO227" i="12"/>
  <c r="AP227" i="12"/>
  <c r="AQ227" i="12"/>
  <c r="AR227" i="12"/>
  <c r="AS227" i="12"/>
  <c r="AT227" i="12"/>
  <c r="AO490" i="4"/>
  <c r="BF227" i="4"/>
  <c r="BF490" i="4"/>
  <c r="AQ490" i="4"/>
  <c r="AS490" i="4"/>
  <c r="AT490" i="4" s="1"/>
  <c r="AU490" i="4" s="1"/>
  <c r="AV490" i="4" s="1"/>
  <c r="AQ227" i="4"/>
  <c r="AS227" i="4"/>
  <c r="AT227" i="4" s="1"/>
  <c r="AU227" i="4" s="1"/>
  <c r="AV227" i="4" s="1"/>
  <c r="AA490" i="4"/>
  <c r="AA227" i="4"/>
  <c r="R227" i="4"/>
  <c r="R490" i="4"/>
  <c r="M490" i="4"/>
  <c r="J490" i="4" s="1"/>
  <c r="M227" i="4"/>
  <c r="J227" i="4" s="1"/>
  <c r="AV227" i="12" l="1"/>
  <c r="AU227" i="12"/>
  <c r="AV490" i="12"/>
  <c r="AU490" i="12"/>
  <c r="Z490" i="4"/>
  <c r="Z227" i="4"/>
  <c r="AO227" i="4"/>
  <c r="AP227" i="4"/>
  <c r="AP490" i="4"/>
  <c r="AW227" i="4"/>
  <c r="AX227" i="4" s="1"/>
  <c r="AW490" i="4"/>
  <c r="AX490" i="4" s="1"/>
  <c r="M665" i="4" l="1"/>
  <c r="J665" i="4" s="1"/>
  <c r="R665" i="4"/>
  <c r="AA665" i="4"/>
  <c r="AQ665" i="4"/>
  <c r="AS665" i="4"/>
  <c r="AT665" i="4" s="1"/>
  <c r="AU665" i="4" s="1"/>
  <c r="AV665" i="4" s="1"/>
  <c r="BF665" i="4"/>
  <c r="AB665" i="12"/>
  <c r="AC665" i="12"/>
  <c r="AD665" i="12"/>
  <c r="AE665" i="12"/>
  <c r="AF665" i="12"/>
  <c r="AG665" i="12"/>
  <c r="AH665" i="12"/>
  <c r="AI665" i="12"/>
  <c r="AJ665" i="12"/>
  <c r="AK665" i="12"/>
  <c r="AL665" i="12"/>
  <c r="AM665" i="12"/>
  <c r="AN665" i="12"/>
  <c r="AO665" i="12"/>
  <c r="AP665" i="12"/>
  <c r="AQ665" i="12"/>
  <c r="AR665" i="12"/>
  <c r="AS665" i="12"/>
  <c r="AT665" i="12"/>
  <c r="AU665" i="12" l="1"/>
  <c r="AV665" i="12"/>
  <c r="Z665" i="4"/>
  <c r="AP665" i="4"/>
  <c r="AO665" i="4"/>
  <c r="AW665" i="4"/>
  <c r="AX665" i="4" s="1"/>
  <c r="AB617" i="12" l="1"/>
  <c r="AC617" i="12"/>
  <c r="AD617" i="12"/>
  <c r="AE617" i="12"/>
  <c r="AF617" i="12"/>
  <c r="AG617" i="12"/>
  <c r="AH617" i="12"/>
  <c r="AI617" i="12"/>
  <c r="AJ617" i="12"/>
  <c r="AK617" i="12"/>
  <c r="AL617" i="12"/>
  <c r="AM617" i="12"/>
  <c r="AN617" i="12"/>
  <c r="AO617" i="12"/>
  <c r="AP617" i="12"/>
  <c r="AQ617" i="12"/>
  <c r="AR617" i="12"/>
  <c r="AS617" i="12"/>
  <c r="AT617" i="12"/>
  <c r="AB480" i="12"/>
  <c r="AC480" i="12"/>
  <c r="AD480" i="12"/>
  <c r="AE480" i="12"/>
  <c r="AF480" i="12"/>
  <c r="AG480" i="12"/>
  <c r="AH480" i="12"/>
  <c r="AI480" i="12"/>
  <c r="AJ480" i="12"/>
  <c r="AK480" i="12"/>
  <c r="AL480" i="12"/>
  <c r="AM480" i="12"/>
  <c r="AN480" i="12"/>
  <c r="AO480" i="12"/>
  <c r="AP480" i="12"/>
  <c r="AQ480" i="12"/>
  <c r="AR480" i="12"/>
  <c r="AS480" i="12"/>
  <c r="AT480" i="12"/>
  <c r="AV480" i="12" l="1"/>
  <c r="AU480" i="12"/>
  <c r="AV617" i="12"/>
  <c r="AU617" i="12"/>
  <c r="BF617" i="4"/>
  <c r="BF480" i="4"/>
  <c r="AQ617" i="4"/>
  <c r="AS617" i="4"/>
  <c r="AT617" i="4" s="1"/>
  <c r="AU617" i="4" s="1"/>
  <c r="AV617" i="4" s="1"/>
  <c r="AQ480" i="4"/>
  <c r="AS480" i="4"/>
  <c r="AT480" i="4" s="1"/>
  <c r="AU480" i="4" s="1"/>
  <c r="AV480" i="4" s="1"/>
  <c r="AA617" i="4"/>
  <c r="AA480" i="4"/>
  <c r="AO617" i="4"/>
  <c r="R480" i="4"/>
  <c r="R617" i="4"/>
  <c r="M617" i="4"/>
  <c r="J617" i="4" s="1"/>
  <c r="M480" i="4"/>
  <c r="J480" i="4" s="1"/>
  <c r="Z480" i="4" l="1"/>
  <c r="Z617" i="4"/>
  <c r="AP480" i="4"/>
  <c r="AP617" i="4"/>
  <c r="AO480" i="4"/>
  <c r="AW480" i="4"/>
  <c r="AX480" i="4" s="1"/>
  <c r="AW617" i="4"/>
  <c r="AX617" i="4" s="1"/>
  <c r="BF368" i="4" l="1"/>
  <c r="AQ368" i="4"/>
  <c r="AS368" i="4"/>
  <c r="AT368" i="4" s="1"/>
  <c r="AU368" i="4" s="1"/>
  <c r="AV368" i="4" s="1"/>
  <c r="AA368" i="4"/>
  <c r="R368" i="4"/>
  <c r="M368" i="4"/>
  <c r="J368" i="4" s="1"/>
  <c r="AB115" i="12"/>
  <c r="AC115" i="12"/>
  <c r="AD115" i="12"/>
  <c r="AE115" i="12"/>
  <c r="AF115" i="12"/>
  <c r="AG115" i="12"/>
  <c r="AH115" i="12"/>
  <c r="AI115" i="12"/>
  <c r="AJ115" i="12"/>
  <c r="AK115" i="12"/>
  <c r="AL115" i="12"/>
  <c r="AM115" i="12"/>
  <c r="AN115" i="12"/>
  <c r="AO115" i="12"/>
  <c r="AP115" i="12"/>
  <c r="AQ115" i="12"/>
  <c r="AR115" i="12"/>
  <c r="AS115" i="12"/>
  <c r="AT115" i="12"/>
  <c r="BF115" i="4"/>
  <c r="AQ115" i="4"/>
  <c r="AS115" i="4"/>
  <c r="AT115" i="4" s="1"/>
  <c r="AU115" i="4" s="1"/>
  <c r="AV115" i="4" s="1"/>
  <c r="AA115" i="4"/>
  <c r="R115" i="4"/>
  <c r="M115" i="4"/>
  <c r="J115" i="4" s="1"/>
  <c r="AU115" i="12" l="1"/>
  <c r="AV115" i="12"/>
  <c r="Z115" i="4"/>
  <c r="Z368" i="4"/>
  <c r="AO115" i="4"/>
  <c r="AO368" i="4"/>
  <c r="AP368" i="4"/>
  <c r="AW368" i="4"/>
  <c r="AX368" i="4" s="1"/>
  <c r="AP115" i="4"/>
  <c r="AW115" i="4"/>
  <c r="AX115" i="4" s="1"/>
  <c r="BF685" i="4" l="1"/>
  <c r="BF723" i="4"/>
  <c r="AQ685" i="4"/>
  <c r="AS685" i="4"/>
  <c r="AT685" i="4" s="1"/>
  <c r="AU685" i="4" s="1"/>
  <c r="AV685" i="4" s="1"/>
  <c r="AQ723" i="4"/>
  <c r="AS723" i="4"/>
  <c r="AT723" i="4" s="1"/>
  <c r="AU723" i="4" s="1"/>
  <c r="AV723" i="4" s="1"/>
  <c r="AA685" i="4"/>
  <c r="AA723" i="4"/>
  <c r="R685" i="4"/>
  <c r="R723" i="4"/>
  <c r="M723" i="4"/>
  <c r="J723" i="4" s="1"/>
  <c r="M685" i="4"/>
  <c r="J685" i="4" s="1"/>
  <c r="AB685" i="12"/>
  <c r="AC685" i="12"/>
  <c r="AD685" i="12"/>
  <c r="AE685" i="12"/>
  <c r="AF685" i="12"/>
  <c r="AG685" i="12"/>
  <c r="AH685" i="12"/>
  <c r="AI685" i="12"/>
  <c r="AJ685" i="12"/>
  <c r="AK685" i="12"/>
  <c r="AL685" i="12"/>
  <c r="AM685" i="12"/>
  <c r="AN685" i="12"/>
  <c r="AO685" i="12"/>
  <c r="AP685" i="12"/>
  <c r="AQ685" i="12"/>
  <c r="AR685" i="12"/>
  <c r="AS685" i="12"/>
  <c r="AT685" i="12"/>
  <c r="AB723" i="12"/>
  <c r="AC723" i="12"/>
  <c r="AD723" i="12"/>
  <c r="AE723" i="12"/>
  <c r="AF723" i="12"/>
  <c r="AG723" i="12"/>
  <c r="AH723" i="12"/>
  <c r="AI723" i="12"/>
  <c r="AJ723" i="12"/>
  <c r="AK723" i="12"/>
  <c r="AL723" i="12"/>
  <c r="AM723" i="12"/>
  <c r="AN723" i="12"/>
  <c r="AO723" i="12"/>
  <c r="AP723" i="12"/>
  <c r="AQ723" i="12"/>
  <c r="AR723" i="12"/>
  <c r="AS723" i="12"/>
  <c r="AT723" i="12"/>
  <c r="AU723" i="12" l="1"/>
  <c r="AV723" i="12"/>
  <c r="AU685" i="12"/>
  <c r="AV685" i="12"/>
  <c r="Z685" i="4"/>
  <c r="Z723" i="4"/>
  <c r="AP723" i="4"/>
  <c r="AP685" i="4"/>
  <c r="AO723" i="4"/>
  <c r="AO685" i="4"/>
  <c r="AW723" i="4"/>
  <c r="AX723" i="4" s="1"/>
  <c r="AW685" i="4"/>
  <c r="AX685" i="4" s="1"/>
  <c r="BF209" i="4" l="1"/>
  <c r="BF315" i="4"/>
  <c r="BF177" i="4"/>
  <c r="AQ177" i="4"/>
  <c r="AS177" i="4"/>
  <c r="AT177" i="4" s="1"/>
  <c r="AU177" i="4" s="1"/>
  <c r="AV177" i="4" s="1"/>
  <c r="AQ209" i="4"/>
  <c r="AS209" i="4"/>
  <c r="AT209" i="4" s="1"/>
  <c r="AU209" i="4" s="1"/>
  <c r="AV209" i="4" s="1"/>
  <c r="AQ315" i="4"/>
  <c r="AS315" i="4"/>
  <c r="AT315" i="4" s="1"/>
  <c r="AU315" i="4" s="1"/>
  <c r="AV315" i="4" s="1"/>
  <c r="AA177" i="4"/>
  <c r="AA209" i="4"/>
  <c r="AA315" i="4"/>
  <c r="AO315" i="4"/>
  <c r="R177" i="4"/>
  <c r="R209" i="4"/>
  <c r="R315" i="4"/>
  <c r="M177" i="4"/>
  <c r="J177" i="4" s="1"/>
  <c r="M209" i="4"/>
  <c r="J209" i="4" s="1"/>
  <c r="M315" i="4"/>
  <c r="Z315" i="4" s="1"/>
  <c r="Z209" i="4" l="1"/>
  <c r="J315" i="4"/>
  <c r="Z177" i="4"/>
  <c r="AO209" i="4"/>
  <c r="AO177" i="4"/>
  <c r="AP315" i="4"/>
  <c r="AP209" i="4"/>
  <c r="AP177" i="4"/>
  <c r="AW209" i="4"/>
  <c r="AX209" i="4" s="1"/>
  <c r="AW315" i="4"/>
  <c r="AX315" i="4" s="1"/>
  <c r="AW177" i="4"/>
  <c r="AX177" i="4" s="1"/>
  <c r="BF43" i="4" l="1"/>
  <c r="BF589" i="4"/>
  <c r="BF619" i="4"/>
  <c r="BF269" i="4"/>
  <c r="AQ269" i="4"/>
  <c r="AS269" i="4"/>
  <c r="AT269" i="4" s="1"/>
  <c r="AU269" i="4" s="1"/>
  <c r="AV269" i="4" s="1"/>
  <c r="AQ43" i="4"/>
  <c r="AS43" i="4"/>
  <c r="AT43" i="4" s="1"/>
  <c r="AU43" i="4" s="1"/>
  <c r="AV43" i="4" s="1"/>
  <c r="AQ589" i="4"/>
  <c r="AS589" i="4"/>
  <c r="AT589" i="4" s="1"/>
  <c r="AU589" i="4" s="1"/>
  <c r="AV589" i="4" s="1"/>
  <c r="AQ619" i="4"/>
  <c r="AS619" i="4"/>
  <c r="AT619" i="4" s="1"/>
  <c r="AU619" i="4" s="1"/>
  <c r="AV619" i="4" s="1"/>
  <c r="AO43" i="4"/>
  <c r="AO619" i="4"/>
  <c r="AB269" i="12"/>
  <c r="AC269" i="12"/>
  <c r="AD269" i="12"/>
  <c r="AE269" i="12"/>
  <c r="AF269" i="12"/>
  <c r="AG269" i="12"/>
  <c r="AH269" i="12"/>
  <c r="AI269" i="12"/>
  <c r="AJ269" i="12"/>
  <c r="AK269" i="12"/>
  <c r="AL269" i="12"/>
  <c r="AM269" i="12"/>
  <c r="AN269" i="12"/>
  <c r="AO269" i="12"/>
  <c r="AP269" i="12"/>
  <c r="AQ269" i="12"/>
  <c r="AR269" i="12"/>
  <c r="AS269" i="12"/>
  <c r="AT269" i="12"/>
  <c r="AB43" i="12"/>
  <c r="AC43" i="12"/>
  <c r="AD43" i="12"/>
  <c r="AE43" i="12"/>
  <c r="AF43" i="12"/>
  <c r="AG43" i="12"/>
  <c r="AH43" i="12"/>
  <c r="AI43" i="12"/>
  <c r="AJ43" i="12"/>
  <c r="AK43" i="12"/>
  <c r="AL43" i="12"/>
  <c r="AM43" i="12"/>
  <c r="AN43" i="12"/>
  <c r="AO43" i="12"/>
  <c r="AP43" i="12"/>
  <c r="AQ43" i="12"/>
  <c r="AR43" i="12"/>
  <c r="AS43" i="12"/>
  <c r="AT43" i="12"/>
  <c r="AB589" i="12"/>
  <c r="AC589" i="12"/>
  <c r="AD589" i="12"/>
  <c r="AE589" i="12"/>
  <c r="AF589" i="12"/>
  <c r="AG589" i="12"/>
  <c r="AH589" i="12"/>
  <c r="AI589" i="12"/>
  <c r="AJ589" i="12"/>
  <c r="AK589" i="12"/>
  <c r="AL589" i="12"/>
  <c r="AM589" i="12"/>
  <c r="AN589" i="12"/>
  <c r="AO589" i="12"/>
  <c r="AP589" i="12"/>
  <c r="AQ589" i="12"/>
  <c r="AR589" i="12"/>
  <c r="AS589" i="12"/>
  <c r="AT589" i="12"/>
  <c r="AB619" i="12"/>
  <c r="AC619" i="12"/>
  <c r="AD619" i="12"/>
  <c r="AE619" i="12"/>
  <c r="AF619" i="12"/>
  <c r="AG619" i="12"/>
  <c r="AH619" i="12"/>
  <c r="AI619" i="12"/>
  <c r="AJ619" i="12"/>
  <c r="AK619" i="12"/>
  <c r="AL619" i="12"/>
  <c r="AM619" i="12"/>
  <c r="AN619" i="12"/>
  <c r="AO619" i="12"/>
  <c r="AP619" i="12"/>
  <c r="AQ619" i="12"/>
  <c r="AR619" i="12"/>
  <c r="AS619" i="12"/>
  <c r="AT619" i="12"/>
  <c r="AA269" i="4"/>
  <c r="AA43" i="4"/>
  <c r="AA589" i="4"/>
  <c r="AA619" i="4"/>
  <c r="M269" i="4"/>
  <c r="J269" i="4" s="1"/>
  <c r="M43" i="4"/>
  <c r="J43" i="4" s="1"/>
  <c r="M589" i="4"/>
  <c r="J589" i="4" s="1"/>
  <c r="M619" i="4"/>
  <c r="J619" i="4" s="1"/>
  <c r="R269" i="4"/>
  <c r="R43" i="4"/>
  <c r="R589" i="4"/>
  <c r="R619" i="4"/>
  <c r="AU619" i="12" l="1"/>
  <c r="AV619" i="12"/>
  <c r="AV269" i="12"/>
  <c r="AU269" i="12"/>
  <c r="AV43" i="12"/>
  <c r="AU43" i="12"/>
  <c r="AV589" i="12"/>
  <c r="AU589" i="12"/>
  <c r="Z43" i="4"/>
  <c r="Z619" i="4"/>
  <c r="Z589" i="4"/>
  <c r="Z269" i="4"/>
  <c r="AO269" i="4"/>
  <c r="AP619" i="4"/>
  <c r="AP589" i="4"/>
  <c r="AP43" i="4"/>
  <c r="AP269" i="4"/>
  <c r="AO589" i="4"/>
  <c r="AW43" i="4"/>
  <c r="AX43" i="4" s="1"/>
  <c r="AW619" i="4"/>
  <c r="AX619" i="4" s="1"/>
  <c r="AW589" i="4"/>
  <c r="AX589" i="4" s="1"/>
  <c r="AW269" i="4"/>
  <c r="AX269" i="4" s="1"/>
  <c r="BF187" i="4" l="1"/>
  <c r="BF381" i="4"/>
  <c r="BF502" i="4"/>
  <c r="BF548" i="4"/>
  <c r="AQ548" i="4"/>
  <c r="AS548" i="4"/>
  <c r="AT548" i="4" s="1"/>
  <c r="AU548" i="4" s="1"/>
  <c r="AV548" i="4" s="1"/>
  <c r="AQ187" i="4"/>
  <c r="AS187" i="4"/>
  <c r="AT187" i="4" s="1"/>
  <c r="AU187" i="4" s="1"/>
  <c r="AV187" i="4" s="1"/>
  <c r="AQ381" i="4"/>
  <c r="AS381" i="4"/>
  <c r="AT381" i="4" s="1"/>
  <c r="AU381" i="4" s="1"/>
  <c r="AV381" i="4" s="1"/>
  <c r="AQ502" i="4"/>
  <c r="AS502" i="4"/>
  <c r="AT502" i="4" s="1"/>
  <c r="AU502" i="4" s="1"/>
  <c r="AV502" i="4" s="1"/>
  <c r="AA548" i="4"/>
  <c r="AA187" i="4"/>
  <c r="AA381" i="4"/>
  <c r="AA502" i="4"/>
  <c r="AO548" i="4"/>
  <c r="AB548" i="12"/>
  <c r="AC548" i="12"/>
  <c r="AD548" i="12"/>
  <c r="AE548" i="12"/>
  <c r="AF548" i="12"/>
  <c r="AG548" i="12"/>
  <c r="AH548" i="12"/>
  <c r="AI548" i="12"/>
  <c r="AJ548" i="12"/>
  <c r="AK548" i="12"/>
  <c r="AL548" i="12"/>
  <c r="AM548" i="12"/>
  <c r="AN548" i="12"/>
  <c r="AO548" i="12"/>
  <c r="AP548" i="12"/>
  <c r="AQ548" i="12"/>
  <c r="AR548" i="12"/>
  <c r="AS548" i="12"/>
  <c r="AT548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M187" i="12"/>
  <c r="AN187" i="12"/>
  <c r="AO187" i="12"/>
  <c r="AP187" i="12"/>
  <c r="AQ187" i="12"/>
  <c r="AR187" i="12"/>
  <c r="AS187" i="12"/>
  <c r="AT187" i="12"/>
  <c r="AB381" i="12"/>
  <c r="AC381" i="12"/>
  <c r="AD381" i="12"/>
  <c r="AE381" i="12"/>
  <c r="AF381" i="12"/>
  <c r="AG381" i="12"/>
  <c r="AH381" i="12"/>
  <c r="AI381" i="12"/>
  <c r="AJ381" i="12"/>
  <c r="AK381" i="12"/>
  <c r="AL381" i="12"/>
  <c r="AM381" i="12"/>
  <c r="AN381" i="12"/>
  <c r="AO381" i="12"/>
  <c r="AP381" i="12"/>
  <c r="AQ381" i="12"/>
  <c r="AR381" i="12"/>
  <c r="AS381" i="12"/>
  <c r="AT381" i="12"/>
  <c r="AB502" i="12"/>
  <c r="AC502" i="12"/>
  <c r="AD502" i="12"/>
  <c r="AE502" i="12"/>
  <c r="AF502" i="12"/>
  <c r="AG502" i="12"/>
  <c r="AH502" i="12"/>
  <c r="AI502" i="12"/>
  <c r="AJ502" i="12"/>
  <c r="AK502" i="12"/>
  <c r="AL502" i="12"/>
  <c r="AM502" i="12"/>
  <c r="AN502" i="12"/>
  <c r="AO502" i="12"/>
  <c r="AP502" i="12"/>
  <c r="AQ502" i="12"/>
  <c r="AR502" i="12"/>
  <c r="AS502" i="12"/>
  <c r="AT502" i="12"/>
  <c r="R548" i="4"/>
  <c r="R187" i="4"/>
  <c r="R381" i="4"/>
  <c r="R502" i="4"/>
  <c r="M502" i="4"/>
  <c r="J502" i="4" s="1"/>
  <c r="M381" i="4"/>
  <c r="J381" i="4" s="1"/>
  <c r="M187" i="4"/>
  <c r="J187" i="4" s="1"/>
  <c r="M548" i="4"/>
  <c r="J548" i="4" s="1"/>
  <c r="AU187" i="12" l="1"/>
  <c r="AV187" i="12"/>
  <c r="AU381" i="12"/>
  <c r="AV381" i="12"/>
  <c r="AV548" i="12"/>
  <c r="AU548" i="12"/>
  <c r="AV502" i="12"/>
  <c r="AU502" i="12"/>
  <c r="Z381" i="4"/>
  <c r="Z187" i="4"/>
  <c r="Z548" i="4"/>
  <c r="Z502" i="4"/>
  <c r="AO381" i="4"/>
  <c r="AP502" i="4"/>
  <c r="AP381" i="4"/>
  <c r="AP187" i="4"/>
  <c r="AP548" i="4"/>
  <c r="AO502" i="4"/>
  <c r="AO187" i="4"/>
  <c r="AW502" i="4"/>
  <c r="AX502" i="4" s="1"/>
  <c r="AW187" i="4"/>
  <c r="AX187" i="4" s="1"/>
  <c r="AW381" i="4"/>
  <c r="AX381" i="4" s="1"/>
  <c r="AW548" i="4"/>
  <c r="AX548" i="4" s="1"/>
  <c r="AB478" i="12" l="1"/>
  <c r="AC478" i="12"/>
  <c r="AD478" i="12"/>
  <c r="AE478" i="12"/>
  <c r="AF478" i="12"/>
  <c r="AG478" i="12"/>
  <c r="AH478" i="12"/>
  <c r="AI478" i="12"/>
  <c r="AJ478" i="12"/>
  <c r="AK478" i="12"/>
  <c r="AL478" i="12"/>
  <c r="AM478" i="12"/>
  <c r="AN478" i="12"/>
  <c r="AO478" i="12"/>
  <c r="AP478" i="12"/>
  <c r="AQ478" i="12"/>
  <c r="AR478" i="12"/>
  <c r="AS478" i="12"/>
  <c r="AT478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M195" i="12"/>
  <c r="AN195" i="12"/>
  <c r="AO195" i="12"/>
  <c r="AP195" i="12"/>
  <c r="AQ195" i="12"/>
  <c r="AR195" i="12"/>
  <c r="AS195" i="12"/>
  <c r="AT195" i="12"/>
  <c r="AB87" i="12"/>
  <c r="AC87" i="12"/>
  <c r="AD87" i="12"/>
  <c r="AE87" i="12"/>
  <c r="AF87" i="12"/>
  <c r="AG87" i="12"/>
  <c r="AH87" i="12"/>
  <c r="AI87" i="12"/>
  <c r="AJ87" i="12"/>
  <c r="AK87" i="12"/>
  <c r="AL87" i="12"/>
  <c r="AM87" i="12"/>
  <c r="AN87" i="12"/>
  <c r="AO87" i="12"/>
  <c r="AP87" i="12"/>
  <c r="AQ87" i="12"/>
  <c r="AR87" i="12"/>
  <c r="AS87" i="12"/>
  <c r="AT87" i="12"/>
  <c r="AB289" i="12"/>
  <c r="AC289" i="12"/>
  <c r="AD289" i="12"/>
  <c r="AE289" i="12"/>
  <c r="AF289" i="12"/>
  <c r="AG289" i="12"/>
  <c r="AH289" i="12"/>
  <c r="AI289" i="12"/>
  <c r="AJ289" i="12"/>
  <c r="AK289" i="12"/>
  <c r="AL289" i="12"/>
  <c r="AM289" i="12"/>
  <c r="AN289" i="12"/>
  <c r="AO289" i="12"/>
  <c r="AP289" i="12"/>
  <c r="AQ289" i="12"/>
  <c r="AR289" i="12"/>
  <c r="AS289" i="12"/>
  <c r="AT289" i="12"/>
  <c r="AB275" i="12"/>
  <c r="AC275" i="12"/>
  <c r="AD275" i="12"/>
  <c r="AE275" i="12"/>
  <c r="AF275" i="12"/>
  <c r="AG275" i="12"/>
  <c r="AH275" i="12"/>
  <c r="AI275" i="12"/>
  <c r="AJ275" i="12"/>
  <c r="AK275" i="12"/>
  <c r="AL275" i="12"/>
  <c r="AM275" i="12"/>
  <c r="AN275" i="12"/>
  <c r="AO275" i="12"/>
  <c r="AP275" i="12"/>
  <c r="AQ275" i="12"/>
  <c r="AR275" i="12"/>
  <c r="AS275" i="12"/>
  <c r="AT275" i="12"/>
  <c r="AB277" i="12"/>
  <c r="AC277" i="12"/>
  <c r="AD277" i="12"/>
  <c r="AE277" i="12"/>
  <c r="AF277" i="12"/>
  <c r="AG277" i="12"/>
  <c r="AH277" i="12"/>
  <c r="AI277" i="12"/>
  <c r="AJ277" i="12"/>
  <c r="AK277" i="12"/>
  <c r="AL277" i="12"/>
  <c r="AM277" i="12"/>
  <c r="AN277" i="12"/>
  <c r="AO277" i="12"/>
  <c r="AP277" i="12"/>
  <c r="AQ277" i="12"/>
  <c r="AR277" i="12"/>
  <c r="AS277" i="12"/>
  <c r="AT277" i="12"/>
  <c r="AB659" i="12"/>
  <c r="AC659" i="12"/>
  <c r="AD659" i="12"/>
  <c r="AE659" i="12"/>
  <c r="AF659" i="12"/>
  <c r="AG659" i="12"/>
  <c r="AH659" i="12"/>
  <c r="AI659" i="12"/>
  <c r="AJ659" i="12"/>
  <c r="AK659" i="12"/>
  <c r="AL659" i="12"/>
  <c r="AM659" i="12"/>
  <c r="AN659" i="12"/>
  <c r="AO659" i="12"/>
  <c r="AP659" i="12"/>
  <c r="AQ659" i="12"/>
  <c r="AR659" i="12"/>
  <c r="AS659" i="12"/>
  <c r="AT659" i="12"/>
  <c r="AV289" i="12" l="1"/>
  <c r="AU289" i="12"/>
  <c r="AU659" i="12"/>
  <c r="AV659" i="12"/>
  <c r="AU87" i="12"/>
  <c r="AV87" i="12"/>
  <c r="AV478" i="12"/>
  <c r="AU478" i="12"/>
  <c r="AV195" i="12"/>
  <c r="AU195" i="12"/>
  <c r="AV275" i="12"/>
  <c r="AU275" i="12"/>
  <c r="AV277" i="12"/>
  <c r="AU277" i="12"/>
  <c r="BF195" i="4"/>
  <c r="BF87" i="4"/>
  <c r="BF289" i="4"/>
  <c r="BF275" i="4"/>
  <c r="BF556" i="4"/>
  <c r="BF277" i="4"/>
  <c r="BF659" i="4"/>
  <c r="BF478" i="4"/>
  <c r="AQ478" i="4"/>
  <c r="AS478" i="4"/>
  <c r="AT478" i="4" s="1"/>
  <c r="AU478" i="4" s="1"/>
  <c r="AV478" i="4" s="1"/>
  <c r="AQ195" i="4"/>
  <c r="AS195" i="4"/>
  <c r="AT195" i="4" s="1"/>
  <c r="AU195" i="4" s="1"/>
  <c r="AV195" i="4" s="1"/>
  <c r="AQ87" i="4"/>
  <c r="AS87" i="4"/>
  <c r="AT87" i="4" s="1"/>
  <c r="AU87" i="4" s="1"/>
  <c r="AV87" i="4" s="1"/>
  <c r="AQ289" i="4"/>
  <c r="AS289" i="4"/>
  <c r="AT289" i="4" s="1"/>
  <c r="AU289" i="4" s="1"/>
  <c r="AV289" i="4" s="1"/>
  <c r="AQ275" i="4"/>
  <c r="AS275" i="4"/>
  <c r="AT275" i="4" s="1"/>
  <c r="AU275" i="4" s="1"/>
  <c r="AV275" i="4" s="1"/>
  <c r="AQ556" i="4"/>
  <c r="AS556" i="4"/>
  <c r="AT556" i="4" s="1"/>
  <c r="AU556" i="4" s="1"/>
  <c r="AV556" i="4" s="1"/>
  <c r="AQ277" i="4"/>
  <c r="AS277" i="4"/>
  <c r="AT277" i="4" s="1"/>
  <c r="AU277" i="4" s="1"/>
  <c r="AV277" i="4" s="1"/>
  <c r="AQ659" i="4"/>
  <c r="AS659" i="4"/>
  <c r="AT659" i="4" s="1"/>
  <c r="AU659" i="4" s="1"/>
  <c r="AV659" i="4" s="1"/>
  <c r="AA659" i="4"/>
  <c r="AA478" i="4"/>
  <c r="AA195" i="4"/>
  <c r="AA87" i="4"/>
  <c r="AA289" i="4"/>
  <c r="AA275" i="4"/>
  <c r="AA556" i="4"/>
  <c r="AA277" i="4"/>
  <c r="R478" i="4"/>
  <c r="AO478" i="4"/>
  <c r="R195" i="4"/>
  <c r="R87" i="4"/>
  <c r="AO87" i="4"/>
  <c r="R289" i="4"/>
  <c r="R275" i="4"/>
  <c r="R556" i="4"/>
  <c r="R277" i="4"/>
  <c r="R659" i="4"/>
  <c r="AO659" i="4"/>
  <c r="M478" i="4"/>
  <c r="Z478" i="4" s="1"/>
  <c r="M195" i="4"/>
  <c r="Z195" i="4" s="1"/>
  <c r="M87" i="4"/>
  <c r="Z87" i="4" s="1"/>
  <c r="M289" i="4"/>
  <c r="Z289" i="4" s="1"/>
  <c r="M275" i="4"/>
  <c r="Z275" i="4" s="1"/>
  <c r="M556" i="4"/>
  <c r="Z556" i="4" s="1"/>
  <c r="M277" i="4"/>
  <c r="Z277" i="4" s="1"/>
  <c r="M659" i="4"/>
  <c r="Z659" i="4" s="1"/>
  <c r="J275" i="4" l="1"/>
  <c r="J659" i="4"/>
  <c r="J289" i="4"/>
  <c r="J195" i="4"/>
  <c r="AP195" i="4" s="1"/>
  <c r="J277" i="4"/>
  <c r="AO277" i="4" s="1"/>
  <c r="J87" i="4"/>
  <c r="J478" i="4"/>
  <c r="J556" i="4"/>
  <c r="AP556" i="4" s="1"/>
  <c r="AP659" i="4"/>
  <c r="AP275" i="4"/>
  <c r="AP289" i="4"/>
  <c r="AP87" i="4"/>
  <c r="AP478" i="4"/>
  <c r="AO275" i="4"/>
  <c r="AO289" i="4"/>
  <c r="AW659" i="4"/>
  <c r="AX659" i="4" s="1"/>
  <c r="AW275" i="4"/>
  <c r="AX275" i="4" s="1"/>
  <c r="AW87" i="4"/>
  <c r="AX87" i="4" s="1"/>
  <c r="AW478" i="4"/>
  <c r="AX478" i="4" s="1"/>
  <c r="AW277" i="4"/>
  <c r="AX277" i="4" s="1"/>
  <c r="AW556" i="4"/>
  <c r="AX556" i="4" s="1"/>
  <c r="AW289" i="4"/>
  <c r="AX289" i="4" s="1"/>
  <c r="AW195" i="4"/>
  <c r="AX195" i="4" s="1"/>
  <c r="AO195" i="4" l="1"/>
  <c r="AO556" i="4"/>
  <c r="AP277" i="4"/>
  <c r="BF681" i="4"/>
  <c r="BF393" i="4"/>
  <c r="BF229" i="4"/>
  <c r="BF139" i="4"/>
  <c r="BF112" i="4"/>
  <c r="BF222" i="4"/>
  <c r="BF347" i="4"/>
  <c r="AQ347" i="4"/>
  <c r="AS347" i="4"/>
  <c r="AT347" i="4" s="1"/>
  <c r="AU347" i="4" s="1"/>
  <c r="AV347" i="4" s="1"/>
  <c r="AQ681" i="4"/>
  <c r="AS681" i="4"/>
  <c r="AT681" i="4" s="1"/>
  <c r="AU681" i="4" s="1"/>
  <c r="AV681" i="4" s="1"/>
  <c r="AQ393" i="4"/>
  <c r="AS393" i="4"/>
  <c r="AT393" i="4" s="1"/>
  <c r="AU393" i="4" s="1"/>
  <c r="AV393" i="4" s="1"/>
  <c r="AQ229" i="4"/>
  <c r="AS229" i="4"/>
  <c r="AT229" i="4" s="1"/>
  <c r="AU229" i="4" s="1"/>
  <c r="AV229" i="4" s="1"/>
  <c r="AQ139" i="4"/>
  <c r="AS139" i="4"/>
  <c r="AT139" i="4" s="1"/>
  <c r="AU139" i="4" s="1"/>
  <c r="AV139" i="4" s="1"/>
  <c r="AQ112" i="4"/>
  <c r="AS112" i="4"/>
  <c r="AT112" i="4" s="1"/>
  <c r="AU112" i="4" s="1"/>
  <c r="AV112" i="4" s="1"/>
  <c r="AQ222" i="4"/>
  <c r="AS222" i="4"/>
  <c r="AT222" i="4" s="1"/>
  <c r="AU222" i="4" s="1"/>
  <c r="AV222" i="4" s="1"/>
  <c r="AO229" i="4"/>
  <c r="AO112" i="4"/>
  <c r="AO222" i="4"/>
  <c r="AA347" i="4"/>
  <c r="AA681" i="4"/>
  <c r="AA393" i="4"/>
  <c r="AA229" i="4"/>
  <c r="AA139" i="4"/>
  <c r="AA112" i="4"/>
  <c r="AA222" i="4"/>
  <c r="R347" i="4"/>
  <c r="R681" i="4"/>
  <c r="R393" i="4"/>
  <c r="R229" i="4"/>
  <c r="R139" i="4"/>
  <c r="R112" i="4"/>
  <c r="R222" i="4"/>
  <c r="AP222" i="4" l="1"/>
  <c r="AP112" i="4"/>
  <c r="AP139" i="4"/>
  <c r="AP229" i="4"/>
  <c r="AO139" i="4"/>
  <c r="AW222" i="4"/>
  <c r="AX222" i="4" s="1"/>
  <c r="AW229" i="4"/>
  <c r="AX229" i="4" s="1"/>
  <c r="AW112" i="4"/>
  <c r="AX112" i="4" s="1"/>
  <c r="AW139" i="4"/>
  <c r="AX139" i="4" s="1"/>
  <c r="AW393" i="4"/>
  <c r="AX393" i="4" s="1"/>
  <c r="AW681" i="4"/>
  <c r="AX681" i="4" s="1"/>
  <c r="AW347" i="4"/>
  <c r="AX347" i="4" s="1"/>
  <c r="M347" i="4"/>
  <c r="M681" i="4"/>
  <c r="M393" i="4"/>
  <c r="M229" i="4"/>
  <c r="M139" i="4"/>
  <c r="M112" i="4"/>
  <c r="M222" i="4"/>
  <c r="J139" i="4" l="1"/>
  <c r="Z139" i="4"/>
  <c r="J681" i="4"/>
  <c r="Z681" i="4"/>
  <c r="J222" i="4"/>
  <c r="Z222" i="4"/>
  <c r="J229" i="4"/>
  <c r="Z229" i="4"/>
  <c r="J112" i="4"/>
  <c r="Z112" i="4"/>
  <c r="J393" i="4"/>
  <c r="Z393" i="4"/>
  <c r="J347" i="4"/>
  <c r="Z347" i="4"/>
  <c r="AB347" i="12"/>
  <c r="AC347" i="12"/>
  <c r="AD347" i="12"/>
  <c r="AE347" i="12"/>
  <c r="AF347" i="12"/>
  <c r="AG347" i="12"/>
  <c r="AH347" i="12"/>
  <c r="AI347" i="12"/>
  <c r="AJ347" i="12"/>
  <c r="AK347" i="12"/>
  <c r="AL347" i="12"/>
  <c r="AM347" i="12"/>
  <c r="AN347" i="12"/>
  <c r="AO347" i="12"/>
  <c r="AP347" i="12"/>
  <c r="AQ347" i="12"/>
  <c r="AR347" i="12"/>
  <c r="AS347" i="12"/>
  <c r="AT347" i="12"/>
  <c r="AB681" i="12"/>
  <c r="AC681" i="12"/>
  <c r="AD681" i="12"/>
  <c r="AE681" i="12"/>
  <c r="AF681" i="12"/>
  <c r="AG681" i="12"/>
  <c r="AH681" i="12"/>
  <c r="AI681" i="12"/>
  <c r="AJ681" i="12"/>
  <c r="AK681" i="12"/>
  <c r="AL681" i="12"/>
  <c r="AM681" i="12"/>
  <c r="AN681" i="12"/>
  <c r="AO681" i="12"/>
  <c r="AP681" i="12"/>
  <c r="AQ681" i="12"/>
  <c r="AR681" i="12"/>
  <c r="AS681" i="12"/>
  <c r="AT681" i="12"/>
  <c r="AB393" i="12"/>
  <c r="AC393" i="12"/>
  <c r="AD393" i="12"/>
  <c r="AE393" i="12"/>
  <c r="AF393" i="12"/>
  <c r="AG393" i="12"/>
  <c r="AH393" i="12"/>
  <c r="AI393" i="12"/>
  <c r="AJ393" i="12"/>
  <c r="AK393" i="12"/>
  <c r="AL393" i="12"/>
  <c r="AM393" i="12"/>
  <c r="AN393" i="12"/>
  <c r="AO393" i="12"/>
  <c r="AP393" i="12"/>
  <c r="AQ393" i="12"/>
  <c r="AR393" i="12"/>
  <c r="AS393" i="12"/>
  <c r="AT393" i="12"/>
  <c r="AB229" i="12"/>
  <c r="AC229" i="12"/>
  <c r="AD229" i="12"/>
  <c r="AE229" i="12"/>
  <c r="AF229" i="12"/>
  <c r="AG229" i="12"/>
  <c r="AH229" i="12"/>
  <c r="AI229" i="12"/>
  <c r="AJ229" i="12"/>
  <c r="AK229" i="12"/>
  <c r="AL229" i="12"/>
  <c r="AM229" i="12"/>
  <c r="AN229" i="12"/>
  <c r="AO229" i="12"/>
  <c r="AP229" i="12"/>
  <c r="AQ229" i="12"/>
  <c r="AR229" i="12"/>
  <c r="AS229" i="12"/>
  <c r="AT22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M139" i="12"/>
  <c r="AN139" i="12"/>
  <c r="AO139" i="12"/>
  <c r="AP139" i="12"/>
  <c r="AQ139" i="12"/>
  <c r="AR139" i="12"/>
  <c r="AS139" i="12"/>
  <c r="AT139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M112" i="12"/>
  <c r="AN112" i="12"/>
  <c r="AO112" i="12"/>
  <c r="AP112" i="12"/>
  <c r="AQ112" i="12"/>
  <c r="AR112" i="12"/>
  <c r="AS112" i="12"/>
  <c r="AT112" i="12"/>
  <c r="AB222" i="12"/>
  <c r="AC222" i="12"/>
  <c r="AD222" i="12"/>
  <c r="AE222" i="12"/>
  <c r="AF222" i="12"/>
  <c r="AG222" i="12"/>
  <c r="AH222" i="12"/>
  <c r="AI222" i="12"/>
  <c r="AJ222" i="12"/>
  <c r="AK222" i="12"/>
  <c r="AL222" i="12"/>
  <c r="AM222" i="12"/>
  <c r="AN222" i="12"/>
  <c r="AO222" i="12"/>
  <c r="AP222" i="12"/>
  <c r="AQ222" i="12"/>
  <c r="AR222" i="12"/>
  <c r="AS222" i="12"/>
  <c r="AT222" i="12"/>
  <c r="AV139" i="12" l="1"/>
  <c r="AU139" i="12"/>
  <c r="AV681" i="12"/>
  <c r="AU681" i="12"/>
  <c r="AU112" i="12"/>
  <c r="AV112" i="12"/>
  <c r="AU393" i="12"/>
  <c r="AV393" i="12"/>
  <c r="AV347" i="12"/>
  <c r="AU347" i="12"/>
  <c r="AV222" i="12"/>
  <c r="AU222" i="12"/>
  <c r="AV229" i="12"/>
  <c r="AU229" i="12"/>
  <c r="AP347" i="4"/>
  <c r="AO347" i="4"/>
  <c r="AP681" i="4"/>
  <c r="AO681" i="4"/>
  <c r="AP393" i="4"/>
  <c r="AO393" i="4"/>
  <c r="E852" i="6"/>
  <c r="F852" i="6"/>
  <c r="G852" i="6"/>
  <c r="H852" i="6"/>
  <c r="K852" i="6"/>
  <c r="L852" i="6"/>
  <c r="M852" i="6"/>
  <c r="C852" i="6" l="1"/>
  <c r="N852" i="6"/>
  <c r="BF39" i="4" l="1"/>
  <c r="BF573" i="4"/>
  <c r="AQ39" i="4"/>
  <c r="AS39" i="4"/>
  <c r="AT39" i="4" s="1"/>
  <c r="AU39" i="4" s="1"/>
  <c r="AV39" i="4" s="1"/>
  <c r="AQ573" i="4"/>
  <c r="AS573" i="4"/>
  <c r="AT573" i="4" s="1"/>
  <c r="AU573" i="4" s="1"/>
  <c r="AV573" i="4" s="1"/>
  <c r="AA39" i="4"/>
  <c r="AA573" i="4"/>
  <c r="R39" i="4"/>
  <c r="R573" i="4"/>
  <c r="M39" i="4"/>
  <c r="J39" i="4" s="1"/>
  <c r="M573" i="4"/>
  <c r="J573" i="4" s="1"/>
  <c r="AB39" i="12"/>
  <c r="AC39" i="12"/>
  <c r="AD39" i="12"/>
  <c r="AE39" i="12"/>
  <c r="AF39" i="12"/>
  <c r="AG39" i="12"/>
  <c r="AH39" i="12"/>
  <c r="AI39" i="12"/>
  <c r="AJ39" i="12"/>
  <c r="AK39" i="12"/>
  <c r="AL39" i="12"/>
  <c r="AM39" i="12"/>
  <c r="AN39" i="12"/>
  <c r="AO39" i="12"/>
  <c r="AP39" i="12"/>
  <c r="AQ39" i="12"/>
  <c r="AR39" i="12"/>
  <c r="AS39" i="12"/>
  <c r="AT39" i="12"/>
  <c r="AB573" i="12"/>
  <c r="AC573" i="12"/>
  <c r="AD573" i="12"/>
  <c r="AE573" i="12"/>
  <c r="AF573" i="12"/>
  <c r="AG573" i="12"/>
  <c r="AH573" i="12"/>
  <c r="AI573" i="12"/>
  <c r="AJ573" i="12"/>
  <c r="AK573" i="12"/>
  <c r="AL573" i="12"/>
  <c r="AM573" i="12"/>
  <c r="AN573" i="12"/>
  <c r="AO573" i="12"/>
  <c r="AP573" i="12"/>
  <c r="AQ573" i="12"/>
  <c r="AR573" i="12"/>
  <c r="AS573" i="12"/>
  <c r="AT573" i="12"/>
  <c r="AV573" i="12" l="1"/>
  <c r="AU573" i="12"/>
  <c r="AV39" i="12"/>
  <c r="AU39" i="12"/>
  <c r="Z573" i="4"/>
  <c r="Z39" i="4"/>
  <c r="AO573" i="4"/>
  <c r="AO39" i="4"/>
  <c r="AP573" i="4"/>
  <c r="AP39" i="4"/>
  <c r="AW573" i="4"/>
  <c r="AX573" i="4" s="1"/>
  <c r="AW39" i="4"/>
  <c r="AX39" i="4" s="1"/>
  <c r="M841" i="6"/>
  <c r="M843" i="6"/>
  <c r="M844" i="6"/>
  <c r="M845" i="6"/>
  <c r="M846" i="6"/>
  <c r="M847" i="6"/>
  <c r="M848" i="6"/>
  <c r="M849" i="6"/>
  <c r="M850" i="6"/>
  <c r="M851" i="6"/>
  <c r="M842" i="6"/>
  <c r="L841" i="6"/>
  <c r="L842" i="6"/>
  <c r="L843" i="6"/>
  <c r="L844" i="6"/>
  <c r="L845" i="6"/>
  <c r="L846" i="6"/>
  <c r="L847" i="6"/>
  <c r="L848" i="6"/>
  <c r="L849" i="6"/>
  <c r="L850" i="6"/>
  <c r="L851" i="6"/>
  <c r="K842" i="6"/>
  <c r="K843" i="6"/>
  <c r="K844" i="6"/>
  <c r="K845" i="6"/>
  <c r="K846" i="6"/>
  <c r="K847" i="6"/>
  <c r="K848" i="6"/>
  <c r="K849" i="6"/>
  <c r="K850" i="6"/>
  <c r="K851" i="6"/>
  <c r="N848" i="6" l="1"/>
  <c r="N844" i="6"/>
  <c r="N847" i="6"/>
  <c r="N843" i="6"/>
  <c r="N846" i="6"/>
  <c r="N850" i="6"/>
  <c r="N849" i="6"/>
  <c r="N845" i="6"/>
  <c r="N842" i="6"/>
  <c r="N841" i="6"/>
  <c r="N851" i="6"/>
  <c r="AB52" i="12"/>
  <c r="AB8" i="12"/>
  <c r="AB14" i="12"/>
  <c r="AB10" i="12"/>
  <c r="AB12" i="12"/>
  <c r="AB35" i="12"/>
  <c r="AB16" i="12"/>
  <c r="AB66" i="12"/>
  <c r="AB708" i="12"/>
  <c r="AB25" i="12"/>
  <c r="AB27" i="12"/>
  <c r="AB28" i="12"/>
  <c r="AB17" i="12"/>
  <c r="AB36" i="12"/>
  <c r="AB53" i="12"/>
  <c r="AB37" i="12"/>
  <c r="AB57" i="12"/>
  <c r="AB41" i="12"/>
  <c r="AB38" i="12"/>
  <c r="AB398" i="12"/>
  <c r="AB40" i="12"/>
  <c r="AB438" i="12"/>
  <c r="AB199" i="12"/>
  <c r="AB21" i="12"/>
  <c r="AB15" i="12"/>
  <c r="AB24" i="12"/>
  <c r="AB22" i="12"/>
  <c r="AB77" i="12"/>
  <c r="AB26" i="12"/>
  <c r="AB76" i="12"/>
  <c r="AB48" i="12"/>
  <c r="AB75" i="12"/>
  <c r="AB46" i="12"/>
  <c r="AB47" i="12"/>
  <c r="AB11" i="12"/>
  <c r="AB62" i="12"/>
  <c r="AB44" i="12"/>
  <c r="AB54" i="12"/>
  <c r="AB18" i="12"/>
  <c r="AB49" i="12"/>
  <c r="AB50" i="12"/>
  <c r="AB51" i="12"/>
  <c r="AB32" i="12"/>
  <c r="AB56" i="12"/>
  <c r="AB55" i="12"/>
  <c r="AB9" i="12"/>
  <c r="AB31" i="12"/>
  <c r="AB64" i="12"/>
  <c r="AB721" i="12"/>
  <c r="AB13" i="12"/>
  <c r="AB19" i="12"/>
  <c r="AB58" i="12"/>
  <c r="AB59" i="12"/>
  <c r="AB34" i="12"/>
  <c r="AB61" i="12"/>
  <c r="AB60" i="12"/>
  <c r="AB33" i="12"/>
  <c r="AB30" i="12"/>
  <c r="AB629" i="12"/>
  <c r="AB63" i="12"/>
  <c r="AB65" i="12"/>
  <c r="AB68" i="12"/>
  <c r="AB20" i="12"/>
  <c r="AB70" i="12"/>
  <c r="AB74" i="12"/>
  <c r="AB69" i="12"/>
  <c r="AB73" i="12"/>
  <c r="AB78" i="12"/>
  <c r="AB99" i="12"/>
  <c r="AB86" i="12"/>
  <c r="AB82" i="12"/>
  <c r="AB114" i="12"/>
  <c r="AB79" i="12"/>
  <c r="AB104" i="12"/>
  <c r="AB100" i="12"/>
  <c r="AB94" i="12"/>
  <c r="AB96" i="12"/>
  <c r="AB97" i="12"/>
  <c r="AB507" i="12"/>
  <c r="AB83" i="12"/>
  <c r="AB92" i="12"/>
  <c r="AB636" i="12"/>
  <c r="AB88" i="12"/>
  <c r="AB84" i="12"/>
  <c r="AB95" i="12"/>
  <c r="AB98" i="12"/>
  <c r="AB103" i="12"/>
  <c r="AB80" i="12"/>
  <c r="AB108" i="12"/>
  <c r="AB102" i="12"/>
  <c r="AB71" i="12"/>
  <c r="AB107" i="12"/>
  <c r="AB81" i="12"/>
  <c r="AB93" i="12"/>
  <c r="AB106" i="12"/>
  <c r="AB90" i="12"/>
  <c r="AB109" i="12"/>
  <c r="AB91" i="12"/>
  <c r="AB85" i="12"/>
  <c r="AB101" i="12"/>
  <c r="AB134" i="12"/>
  <c r="AB143" i="12"/>
  <c r="AB125" i="12"/>
  <c r="AB178" i="12"/>
  <c r="AB180" i="12"/>
  <c r="AB121" i="12"/>
  <c r="AB164" i="12"/>
  <c r="AB154" i="12"/>
  <c r="AB127" i="12"/>
  <c r="AB117" i="12"/>
  <c r="AB174" i="12"/>
  <c r="AB168" i="12"/>
  <c r="AB119" i="12"/>
  <c r="AB118" i="12"/>
  <c r="AB120" i="12"/>
  <c r="AB123" i="12"/>
  <c r="AB128" i="12"/>
  <c r="AB132" i="12"/>
  <c r="AB133" i="12"/>
  <c r="AB161" i="12"/>
  <c r="AB142" i="12"/>
  <c r="AB633" i="12"/>
  <c r="AB163" i="12"/>
  <c r="AB162" i="12"/>
  <c r="AB179" i="12"/>
  <c r="AB122" i="12"/>
  <c r="AB140" i="12"/>
  <c r="AB141" i="12"/>
  <c r="AB144" i="12"/>
  <c r="AB171" i="12"/>
  <c r="AB166" i="12"/>
  <c r="AB135" i="12"/>
  <c r="AB181" i="12"/>
  <c r="AB138" i="12"/>
  <c r="AB145" i="12"/>
  <c r="AB148" i="12"/>
  <c r="AB151" i="12"/>
  <c r="AB153" i="12"/>
  <c r="AB155" i="12"/>
  <c r="AB373" i="12"/>
  <c r="AB131" i="12"/>
  <c r="AB156" i="12"/>
  <c r="AB146" i="12"/>
  <c r="AB150" i="12"/>
  <c r="AB149" i="12"/>
  <c r="AB256" i="12"/>
  <c r="AB124" i="12"/>
  <c r="AB126" i="12"/>
  <c r="AB172" i="12"/>
  <c r="AB169" i="12"/>
  <c r="AB208" i="12"/>
  <c r="AB173" i="12"/>
  <c r="AB159" i="12"/>
  <c r="AB158" i="12"/>
  <c r="AB291" i="12"/>
  <c r="AB147" i="12"/>
  <c r="AB160" i="12"/>
  <c r="AB129" i="12"/>
  <c r="AB167" i="12"/>
  <c r="AB170" i="12"/>
  <c r="AB175" i="12"/>
  <c r="AB136" i="12"/>
  <c r="AB176" i="12"/>
  <c r="AB152" i="12"/>
  <c r="AB157" i="12"/>
  <c r="AB191" i="12"/>
  <c r="AB193" i="12"/>
  <c r="AB194" i="12"/>
  <c r="AB727" i="12"/>
  <c r="AB192" i="12"/>
  <c r="AB197" i="12"/>
  <c r="AB184" i="12"/>
  <c r="AB186" i="12"/>
  <c r="AB196" i="12"/>
  <c r="AB182" i="12"/>
  <c r="AB200" i="12"/>
  <c r="AB183" i="12"/>
  <c r="AB188" i="12"/>
  <c r="AB189" i="12"/>
  <c r="AB524" i="12"/>
  <c r="AB185" i="12"/>
  <c r="AB198" i="12"/>
  <c r="AB202" i="12"/>
  <c r="AB203" i="12"/>
  <c r="AB204" i="12"/>
  <c r="AB210" i="12"/>
  <c r="AB211" i="12"/>
  <c r="AB217" i="12"/>
  <c r="AB226" i="12"/>
  <c r="AB228" i="12"/>
  <c r="AB207" i="12"/>
  <c r="AB214" i="12"/>
  <c r="AB216" i="12"/>
  <c r="AB218" i="12"/>
  <c r="AB219" i="12"/>
  <c r="AB212" i="12"/>
  <c r="AB220" i="12"/>
  <c r="AB206" i="12"/>
  <c r="AB221" i="12"/>
  <c r="AB215" i="12"/>
  <c r="AB223" i="12"/>
  <c r="AB225" i="12"/>
  <c r="AB230" i="12"/>
  <c r="AB231" i="12"/>
  <c r="AB554" i="12"/>
  <c r="AB232" i="12"/>
  <c r="AB224" i="12"/>
  <c r="AB237" i="12"/>
  <c r="AB234" i="12"/>
  <c r="AB235" i="12"/>
  <c r="AB236" i="12"/>
  <c r="AB726" i="12"/>
  <c r="AB262" i="12"/>
  <c r="AB247" i="12"/>
  <c r="AB263" i="12"/>
  <c r="AB259" i="12"/>
  <c r="AB242" i="12"/>
  <c r="AB239" i="12"/>
  <c r="AB249" i="12"/>
  <c r="AB29" i="12"/>
  <c r="AB272" i="12"/>
  <c r="AB265" i="12"/>
  <c r="AB255" i="12"/>
  <c r="AB254" i="12"/>
  <c r="AB238" i="12"/>
  <c r="AB266" i="12"/>
  <c r="AB111" i="12"/>
  <c r="AB241" i="12"/>
  <c r="AB243" i="12"/>
  <c r="AB244" i="12"/>
  <c r="AB516" i="12"/>
  <c r="AB251" i="12"/>
  <c r="AB250" i="12"/>
  <c r="AB639" i="12"/>
  <c r="AB252" i="12"/>
  <c r="AB268" i="12"/>
  <c r="AB253" i="12"/>
  <c r="AB271" i="12"/>
  <c r="AB260" i="12"/>
  <c r="AB261" i="12"/>
  <c r="AB278" i="12"/>
  <c r="AB257" i="12"/>
  <c r="AB270" i="12"/>
  <c r="AB274" i="12"/>
  <c r="AB258" i="12"/>
  <c r="AB240" i="12"/>
  <c r="AB267" i="12"/>
  <c r="AB248" i="12"/>
  <c r="AB89" i="12"/>
  <c r="AB273" i="12"/>
  <c r="AB281" i="12"/>
  <c r="AB285" i="12"/>
  <c r="AB292" i="12"/>
  <c r="AB293" i="12"/>
  <c r="AB279" i="12"/>
  <c r="AB298" i="12"/>
  <c r="AB282" i="12"/>
  <c r="AB280" i="12"/>
  <c r="AB296" i="12"/>
  <c r="AB295" i="12"/>
  <c r="AB288" i="12"/>
  <c r="AB297" i="12"/>
  <c r="AB283" i="12"/>
  <c r="AB287" i="12"/>
  <c r="AB286" i="12"/>
  <c r="AB276" i="12"/>
  <c r="AB640" i="12"/>
  <c r="AB389" i="12"/>
  <c r="AB312" i="12"/>
  <c r="AB300" i="12"/>
  <c r="AB334" i="12"/>
  <c r="AB333" i="12"/>
  <c r="AB305" i="12"/>
  <c r="AB327" i="12"/>
  <c r="AB314" i="12"/>
  <c r="AB307" i="12"/>
  <c r="AB318" i="12"/>
  <c r="AB328" i="12"/>
  <c r="AB309" i="12"/>
  <c r="AB326" i="12"/>
  <c r="AB310" i="12"/>
  <c r="AB324" i="12"/>
  <c r="AB311" i="12"/>
  <c r="AB317" i="12"/>
  <c r="AB302" i="12"/>
  <c r="AB319" i="12"/>
  <c r="AB306" i="12"/>
  <c r="AB308" i="12"/>
  <c r="AB321" i="12"/>
  <c r="AB320" i="12"/>
  <c r="AB316" i="12"/>
  <c r="AB303" i="12"/>
  <c r="AB325" i="12"/>
  <c r="AB323" i="12"/>
  <c r="AB330" i="12"/>
  <c r="AB331" i="12"/>
  <c r="AB301" i="12"/>
  <c r="AB313" i="12"/>
  <c r="AB332" i="12"/>
  <c r="AB335" i="12"/>
  <c r="AB341" i="12"/>
  <c r="AB342" i="12"/>
  <c r="AB357" i="12"/>
  <c r="AB344" i="12"/>
  <c r="AB345" i="12"/>
  <c r="AB336" i="12"/>
  <c r="AB339" i="12"/>
  <c r="AB346" i="12"/>
  <c r="AB349" i="12"/>
  <c r="AB481" i="12"/>
  <c r="AB340" i="12"/>
  <c r="AB338" i="12"/>
  <c r="AB337" i="12"/>
  <c r="AB343" i="12"/>
  <c r="AB350" i="12"/>
  <c r="AB351" i="12"/>
  <c r="AB348" i="12"/>
  <c r="AB355" i="12"/>
  <c r="AB354" i="12"/>
  <c r="AB352" i="12"/>
  <c r="AB353" i="12"/>
  <c r="AB356" i="12"/>
  <c r="AB359" i="12"/>
  <c r="AB593" i="12"/>
  <c r="AB360" i="12"/>
  <c r="AB358" i="12"/>
  <c r="AB364" i="12"/>
  <c r="AB361" i="12"/>
  <c r="AB362" i="12"/>
  <c r="AB363" i="12"/>
  <c r="AB366" i="12"/>
  <c r="AB367" i="12"/>
  <c r="AB365" i="12"/>
  <c r="AB377" i="12"/>
  <c r="AB369" i="12"/>
  <c r="AB371" i="12"/>
  <c r="AB370" i="12"/>
  <c r="AB374" i="12"/>
  <c r="AB384" i="12"/>
  <c r="AB392" i="12"/>
  <c r="AB401" i="12"/>
  <c r="AB380" i="12"/>
  <c r="AB382" i="12"/>
  <c r="AB402" i="12"/>
  <c r="AB383" i="12"/>
  <c r="AB387" i="12"/>
  <c r="AB394" i="12"/>
  <c r="AB390" i="12"/>
  <c r="AB386" i="12"/>
  <c r="AB396" i="12"/>
  <c r="AB391" i="12"/>
  <c r="AB397" i="12"/>
  <c r="AB379" i="12"/>
  <c r="AB388" i="12"/>
  <c r="AB395" i="12"/>
  <c r="AB399" i="12"/>
  <c r="AB400" i="12"/>
  <c r="AB403" i="12"/>
  <c r="AB404" i="12"/>
  <c r="AB413" i="12"/>
  <c r="AB425" i="12"/>
  <c r="AB435" i="12"/>
  <c r="AB426" i="12"/>
  <c r="AB407" i="12"/>
  <c r="AB408" i="12"/>
  <c r="AB424" i="12"/>
  <c r="AB442" i="12"/>
  <c r="AB431" i="12"/>
  <c r="AB436" i="12"/>
  <c r="AB433" i="12"/>
  <c r="AB409" i="12"/>
  <c r="AB405" i="12"/>
  <c r="AB454" i="12"/>
  <c r="AB411" i="12"/>
  <c r="AB410" i="12"/>
  <c r="AB456" i="12"/>
  <c r="AB430" i="12"/>
  <c r="AB414" i="12"/>
  <c r="AB429" i="12"/>
  <c r="AB416" i="12"/>
  <c r="AB421" i="12"/>
  <c r="AB444" i="12"/>
  <c r="AB420" i="12"/>
  <c r="AB412" i="12"/>
  <c r="AB445" i="12"/>
  <c r="AB418" i="12"/>
  <c r="AB423" i="12"/>
  <c r="AB427" i="12"/>
  <c r="AB415" i="12"/>
  <c r="AB451" i="12"/>
  <c r="AB441" i="12"/>
  <c r="AB406" i="12"/>
  <c r="AB450" i="12"/>
  <c r="AB439" i="12"/>
  <c r="AB419" i="12"/>
  <c r="AB437" i="12"/>
  <c r="AB417" i="12"/>
  <c r="AB446" i="12"/>
  <c r="AB440" i="12"/>
  <c r="AB452" i="12"/>
  <c r="AB443" i="12"/>
  <c r="AB447" i="12"/>
  <c r="AB453" i="12"/>
  <c r="AB449" i="12"/>
  <c r="AB457" i="12"/>
  <c r="AB460" i="12"/>
  <c r="AB461" i="12"/>
  <c r="AB467" i="12"/>
  <c r="AB469" i="12"/>
  <c r="AB468" i="12"/>
  <c r="AB458" i="12"/>
  <c r="AB475" i="12"/>
  <c r="AB459" i="12"/>
  <c r="AB477" i="12"/>
  <c r="AB482" i="12"/>
  <c r="AB472" i="12"/>
  <c r="AB465" i="12"/>
  <c r="AB491" i="12"/>
  <c r="AB463" i="12"/>
  <c r="AB464" i="12"/>
  <c r="AB473" i="12"/>
  <c r="AB470" i="12"/>
  <c r="AB462" i="12"/>
  <c r="AB471" i="12"/>
  <c r="AB483" i="12"/>
  <c r="AB466" i="12"/>
  <c r="AB479" i="12"/>
  <c r="AB476" i="12"/>
  <c r="AB486" i="12"/>
  <c r="AB489" i="12"/>
  <c r="AB487" i="12"/>
  <c r="AB488" i="12"/>
  <c r="AB485" i="12"/>
  <c r="AB484" i="12"/>
  <c r="AB506" i="12"/>
  <c r="AB495" i="12"/>
  <c r="AB494" i="12"/>
  <c r="AB501" i="12"/>
  <c r="AB497" i="12"/>
  <c r="AB499" i="12"/>
  <c r="AB496" i="12"/>
  <c r="AB498" i="12"/>
  <c r="AB504" i="12"/>
  <c r="AB500" i="12"/>
  <c r="AB503" i="12"/>
  <c r="AB505" i="12"/>
  <c r="AB493" i="12"/>
  <c r="AB522" i="12"/>
  <c r="AB520" i="12"/>
  <c r="AB508" i="12"/>
  <c r="AB529" i="12"/>
  <c r="AB511" i="12"/>
  <c r="AB537" i="12"/>
  <c r="AB510" i="12"/>
  <c r="AB514" i="12"/>
  <c r="AB538" i="12"/>
  <c r="AB515" i="12"/>
  <c r="AB517" i="12"/>
  <c r="AB525" i="12"/>
  <c r="AB543" i="12"/>
  <c r="AB544" i="12"/>
  <c r="AB534" i="12"/>
  <c r="AB530" i="12"/>
  <c r="AB526" i="12"/>
  <c r="AB527" i="12"/>
  <c r="AB528" i="12"/>
  <c r="AB521" i="12"/>
  <c r="AB72" i="12"/>
  <c r="AB531" i="12"/>
  <c r="AB532" i="12"/>
  <c r="AB533" i="12"/>
  <c r="AB535" i="12"/>
  <c r="AB536" i="12"/>
  <c r="AB540" i="12"/>
  <c r="AB518" i="12"/>
  <c r="AB519" i="12"/>
  <c r="AB523" i="12"/>
  <c r="AB509" i="12"/>
  <c r="AB541" i="12"/>
  <c r="AB542" i="12"/>
  <c r="AB513" i="12"/>
  <c r="AB546" i="12"/>
  <c r="AB549" i="12"/>
  <c r="AB547" i="12"/>
  <c r="AB378" i="12"/>
  <c r="AB545" i="12"/>
  <c r="AB190" i="12"/>
  <c r="AB563" i="12"/>
  <c r="AB565" i="12"/>
  <c r="AB492" i="12"/>
  <c r="AB552" i="12"/>
  <c r="AB555" i="12"/>
  <c r="AB557" i="12"/>
  <c r="AB558" i="12"/>
  <c r="AB571" i="12"/>
  <c r="AB567" i="12"/>
  <c r="AB553" i="12"/>
  <c r="AB572" i="12"/>
  <c r="AB566" i="12"/>
  <c r="AB561" i="12"/>
  <c r="AB556" i="12"/>
  <c r="AB559" i="12"/>
  <c r="AB551" i="12"/>
  <c r="AB564" i="12"/>
  <c r="AB562" i="12"/>
  <c r="AB568" i="12"/>
  <c r="AB569" i="12"/>
  <c r="AB560" i="12"/>
  <c r="AB570" i="12"/>
  <c r="AB550" i="12"/>
  <c r="AB605" i="12"/>
  <c r="AB613" i="12"/>
  <c r="AB574" i="12"/>
  <c r="AB575" i="12"/>
  <c r="AB598" i="12"/>
  <c r="AB582" i="12"/>
  <c r="AB591" i="12"/>
  <c r="AB609" i="12"/>
  <c r="AB624" i="12"/>
  <c r="AB579" i="12"/>
  <c r="AB584" i="12"/>
  <c r="AB588" i="12"/>
  <c r="AB590" i="12"/>
  <c r="AB581" i="12"/>
  <c r="AB110" i="12"/>
  <c r="AB596" i="12"/>
  <c r="AB585" i="12"/>
  <c r="AB611" i="12"/>
  <c r="AB594" i="12"/>
  <c r="AB621" i="12"/>
  <c r="AB595" i="12"/>
  <c r="AB600" i="12"/>
  <c r="AB604" i="12"/>
  <c r="AB583" i="12"/>
  <c r="AB592" i="12"/>
  <c r="AB610" i="12"/>
  <c r="AB602" i="12"/>
  <c r="AB603" i="12"/>
  <c r="AB597" i="12"/>
  <c r="AB576" i="12"/>
  <c r="AB622" i="12"/>
  <c r="AB606" i="12"/>
  <c r="AB607" i="12"/>
  <c r="AB612" i="12"/>
  <c r="AB623" i="12"/>
  <c r="AB620" i="12"/>
  <c r="AB586" i="12"/>
  <c r="AB577" i="12"/>
  <c r="AB618" i="12"/>
  <c r="AB616" i="12"/>
  <c r="AB580" i="12"/>
  <c r="AB615" i="12"/>
  <c r="AB625" i="12"/>
  <c r="AB626" i="12"/>
  <c r="AB614" i="12"/>
  <c r="AB601" i="12"/>
  <c r="AB628" i="12"/>
  <c r="AB652" i="12"/>
  <c r="AB638" i="12"/>
  <c r="AB635" i="12"/>
  <c r="AB634" i="12"/>
  <c r="AB645" i="12"/>
  <c r="AB651" i="12"/>
  <c r="AB631" i="12"/>
  <c r="AB660" i="12"/>
  <c r="AB661" i="12"/>
  <c r="AB647" i="12"/>
  <c r="AB637" i="12"/>
  <c r="AB304" i="12"/>
  <c r="AB649" i="12"/>
  <c r="AB641" i="12"/>
  <c r="AB642" i="12"/>
  <c r="AB655" i="12"/>
  <c r="AB643" i="12"/>
  <c r="AB644" i="12"/>
  <c r="AB648" i="12"/>
  <c r="AB290" i="12"/>
  <c r="AB658" i="12"/>
  <c r="AB646" i="12"/>
  <c r="AB656" i="12"/>
  <c r="AB654" i="12"/>
  <c r="AB632" i="12"/>
  <c r="AB662" i="12"/>
  <c r="AB650" i="12"/>
  <c r="AB653" i="12"/>
  <c r="AB657" i="12"/>
  <c r="AB679" i="12"/>
  <c r="AB667" i="12"/>
  <c r="AB670" i="12"/>
  <c r="AB672" i="12"/>
  <c r="AB67" i="12"/>
  <c r="AB673" i="12"/>
  <c r="AB676" i="12"/>
  <c r="AB664" i="12"/>
  <c r="AB666" i="12"/>
  <c r="AB668" i="12"/>
  <c r="AB678" i="12"/>
  <c r="AB674" i="12"/>
  <c r="AB677" i="12"/>
  <c r="AB683" i="12"/>
  <c r="AB669" i="12"/>
  <c r="AB671" i="12"/>
  <c r="AB675" i="12"/>
  <c r="AB680" i="12"/>
  <c r="AB682" i="12"/>
  <c r="AB687" i="12"/>
  <c r="AB691" i="12"/>
  <c r="AB686" i="12"/>
  <c r="AB684" i="12"/>
  <c r="AB689" i="12"/>
  <c r="AB688" i="12"/>
  <c r="AB711" i="12"/>
  <c r="AB712" i="12"/>
  <c r="AB719" i="12"/>
  <c r="AB299" i="12"/>
  <c r="AB695" i="12"/>
  <c r="AB709" i="12"/>
  <c r="AB693" i="12"/>
  <c r="AB694" i="12"/>
  <c r="AB697" i="12"/>
  <c r="AB706" i="12"/>
  <c r="AB716" i="12"/>
  <c r="AB722" i="12"/>
  <c r="AB698" i="12"/>
  <c r="AB696" i="12"/>
  <c r="AB700" i="12"/>
  <c r="AB713" i="12"/>
  <c r="AB718" i="12"/>
  <c r="AB717" i="12"/>
  <c r="AB692" i="12"/>
  <c r="AB703" i="12"/>
  <c r="AB704" i="12"/>
  <c r="AB701" i="12"/>
  <c r="AB702" i="12"/>
  <c r="AB707" i="12"/>
  <c r="AB715" i="12"/>
  <c r="AB705" i="12"/>
  <c r="AB720" i="12"/>
  <c r="AB699" i="12"/>
  <c r="AB710" i="12"/>
  <c r="AB714" i="12"/>
  <c r="AB724" i="12"/>
  <c r="AB725" i="12"/>
  <c r="AB728" i="12"/>
  <c r="AB729" i="12"/>
  <c r="AB730" i="12"/>
  <c r="AB731" i="12"/>
  <c r="AB434" i="12"/>
  <c r="AB608" i="12"/>
  <c r="AV333" i="12" l="1"/>
  <c r="AU333" i="12"/>
  <c r="AU307" i="12"/>
  <c r="AV307" i="12"/>
  <c r="BE735" i="4" l="1"/>
  <c r="BG735" i="4"/>
  <c r="BE739" i="4"/>
  <c r="BG739" i="4"/>
  <c r="BE740" i="4"/>
  <c r="BG740" i="4"/>
  <c r="BE741" i="4"/>
  <c r="BG741" i="4"/>
  <c r="BE742" i="4"/>
  <c r="BG742" i="4"/>
  <c r="BE743" i="4"/>
  <c r="BG743" i="4"/>
  <c r="BE744" i="4"/>
  <c r="BG744" i="4"/>
  <c r="BE745" i="4"/>
  <c r="BG745" i="4"/>
  <c r="BE746" i="4"/>
  <c r="BG746" i="4"/>
  <c r="BE747" i="4"/>
  <c r="BG747" i="4"/>
  <c r="BE748" i="4"/>
  <c r="BG748" i="4"/>
  <c r="BE749" i="4"/>
  <c r="BG749" i="4"/>
  <c r="AY735" i="4"/>
  <c r="AZ735" i="4"/>
  <c r="BA735" i="4"/>
  <c r="BB735" i="4"/>
  <c r="BC735" i="4"/>
  <c r="AY739" i="4"/>
  <c r="AZ739" i="4"/>
  <c r="BA739" i="4"/>
  <c r="BB739" i="4"/>
  <c r="BC739" i="4"/>
  <c r="AY740" i="4"/>
  <c r="AZ740" i="4"/>
  <c r="BA740" i="4"/>
  <c r="BB740" i="4"/>
  <c r="BC740" i="4"/>
  <c r="AY741" i="4"/>
  <c r="AZ741" i="4"/>
  <c r="BA741" i="4"/>
  <c r="BB741" i="4"/>
  <c r="BC741" i="4"/>
  <c r="AY742" i="4"/>
  <c r="AZ742" i="4"/>
  <c r="BA742" i="4"/>
  <c r="BB742" i="4"/>
  <c r="BC742" i="4"/>
  <c r="AY743" i="4"/>
  <c r="AZ743" i="4"/>
  <c r="BA743" i="4"/>
  <c r="BB743" i="4"/>
  <c r="BC743" i="4"/>
  <c r="AY744" i="4"/>
  <c r="AZ744" i="4"/>
  <c r="BA744" i="4"/>
  <c r="BB744" i="4"/>
  <c r="BC744" i="4"/>
  <c r="AY745" i="4"/>
  <c r="AZ745" i="4"/>
  <c r="BA745" i="4"/>
  <c r="BB745" i="4"/>
  <c r="BC745" i="4"/>
  <c r="AY746" i="4"/>
  <c r="AZ746" i="4"/>
  <c r="BA746" i="4"/>
  <c r="BB746" i="4"/>
  <c r="BC746" i="4"/>
  <c r="AY747" i="4"/>
  <c r="AZ747" i="4"/>
  <c r="BA747" i="4"/>
  <c r="BB747" i="4"/>
  <c r="BC747" i="4"/>
  <c r="AY748" i="4"/>
  <c r="AZ748" i="4"/>
  <c r="BA748" i="4"/>
  <c r="BB748" i="4"/>
  <c r="BC748" i="4"/>
  <c r="AY749" i="4"/>
  <c r="AZ749" i="4"/>
  <c r="BA749" i="4"/>
  <c r="BB749" i="4"/>
  <c r="BC749" i="4"/>
  <c r="AC735" i="4"/>
  <c r="AD735" i="4"/>
  <c r="AE735" i="4"/>
  <c r="AF735" i="4"/>
  <c r="AG735" i="4"/>
  <c r="AH735" i="4"/>
  <c r="AI735" i="4"/>
  <c r="AJ735" i="4"/>
  <c r="AK735" i="4"/>
  <c r="AL735" i="4"/>
  <c r="AM735" i="4"/>
  <c r="AN735" i="4"/>
  <c r="AC739" i="4"/>
  <c r="AD739" i="4"/>
  <c r="AE739" i="4"/>
  <c r="AF739" i="4"/>
  <c r="AG739" i="4"/>
  <c r="AH739" i="4"/>
  <c r="AI739" i="4"/>
  <c r="AJ739" i="4"/>
  <c r="AK739" i="4"/>
  <c r="AL739" i="4"/>
  <c r="AM739" i="4"/>
  <c r="AN739" i="4"/>
  <c r="AC740" i="4"/>
  <c r="AD740" i="4"/>
  <c r="AE740" i="4"/>
  <c r="AF740" i="4"/>
  <c r="AG740" i="4"/>
  <c r="AH740" i="4"/>
  <c r="AI740" i="4"/>
  <c r="AJ740" i="4"/>
  <c r="AK740" i="4"/>
  <c r="AL740" i="4"/>
  <c r="AM740" i="4"/>
  <c r="AN740" i="4"/>
  <c r="AC741" i="4"/>
  <c r="AD741" i="4"/>
  <c r="AE741" i="4"/>
  <c r="AF741" i="4"/>
  <c r="AG741" i="4"/>
  <c r="AH741" i="4"/>
  <c r="AI741" i="4"/>
  <c r="AJ741" i="4"/>
  <c r="AK741" i="4"/>
  <c r="AL741" i="4"/>
  <c r="AM741" i="4"/>
  <c r="AN741" i="4"/>
  <c r="AC742" i="4"/>
  <c r="AD742" i="4"/>
  <c r="AE742" i="4"/>
  <c r="AF742" i="4"/>
  <c r="AG742" i="4"/>
  <c r="AH742" i="4"/>
  <c r="AI742" i="4"/>
  <c r="AJ742" i="4"/>
  <c r="AK742" i="4"/>
  <c r="AL742" i="4"/>
  <c r="AM742" i="4"/>
  <c r="AN742" i="4"/>
  <c r="AC743" i="4"/>
  <c r="AD743" i="4"/>
  <c r="AE743" i="4"/>
  <c r="AF743" i="4"/>
  <c r="AG743" i="4"/>
  <c r="AH743" i="4"/>
  <c r="AI743" i="4"/>
  <c r="AJ743" i="4"/>
  <c r="AK743" i="4"/>
  <c r="AL743" i="4"/>
  <c r="AM743" i="4"/>
  <c r="AN743" i="4"/>
  <c r="AC744" i="4"/>
  <c r="AD744" i="4"/>
  <c r="AE744" i="4"/>
  <c r="AF744" i="4"/>
  <c r="AG744" i="4"/>
  <c r="AH744" i="4"/>
  <c r="AI744" i="4"/>
  <c r="AJ744" i="4"/>
  <c r="AK744" i="4"/>
  <c r="AL744" i="4"/>
  <c r="AM744" i="4"/>
  <c r="AN744" i="4"/>
  <c r="AC745" i="4"/>
  <c r="AD745" i="4"/>
  <c r="AE745" i="4"/>
  <c r="AF745" i="4"/>
  <c r="AG745" i="4"/>
  <c r="AH745" i="4"/>
  <c r="AI745" i="4"/>
  <c r="AJ745" i="4"/>
  <c r="AK745" i="4"/>
  <c r="AL745" i="4"/>
  <c r="AM745" i="4"/>
  <c r="AN745" i="4"/>
  <c r="AC746" i="4"/>
  <c r="AD746" i="4"/>
  <c r="AE746" i="4"/>
  <c r="AF746" i="4"/>
  <c r="AG746" i="4"/>
  <c r="AH746" i="4"/>
  <c r="AI746" i="4"/>
  <c r="AJ746" i="4"/>
  <c r="AK746" i="4"/>
  <c r="AL746" i="4"/>
  <c r="AM746" i="4"/>
  <c r="AN746" i="4"/>
  <c r="AC747" i="4"/>
  <c r="AD747" i="4"/>
  <c r="AE747" i="4"/>
  <c r="AF747" i="4"/>
  <c r="AG747" i="4"/>
  <c r="AH747" i="4"/>
  <c r="AI747" i="4"/>
  <c r="AJ747" i="4"/>
  <c r="AK747" i="4"/>
  <c r="AL747" i="4"/>
  <c r="AM747" i="4"/>
  <c r="AN747" i="4"/>
  <c r="AC748" i="4"/>
  <c r="AD748" i="4"/>
  <c r="AE748" i="4"/>
  <c r="AF748" i="4"/>
  <c r="AG748" i="4"/>
  <c r="AH748" i="4"/>
  <c r="AI748" i="4"/>
  <c r="AJ748" i="4"/>
  <c r="AK748" i="4"/>
  <c r="AL748" i="4"/>
  <c r="AM748" i="4"/>
  <c r="AN748" i="4"/>
  <c r="AC749" i="4"/>
  <c r="AD749" i="4"/>
  <c r="AE749" i="4"/>
  <c r="AF749" i="4"/>
  <c r="AG749" i="4"/>
  <c r="AH749" i="4"/>
  <c r="AI749" i="4"/>
  <c r="AJ749" i="4"/>
  <c r="AK749" i="4"/>
  <c r="AL749" i="4"/>
  <c r="AM749" i="4"/>
  <c r="AN749" i="4"/>
  <c r="K739" i="4"/>
  <c r="O739" i="4"/>
  <c r="K740" i="4"/>
  <c r="O740" i="4"/>
  <c r="K741" i="4"/>
  <c r="O741" i="4"/>
  <c r="K742" i="4"/>
  <c r="O742" i="4"/>
  <c r="K743" i="4"/>
  <c r="O743" i="4"/>
  <c r="K744" i="4"/>
  <c r="O744" i="4"/>
  <c r="K745" i="4"/>
  <c r="O745" i="4"/>
  <c r="K746" i="4"/>
  <c r="O746" i="4"/>
  <c r="K747" i="4"/>
  <c r="O747" i="4"/>
  <c r="K748" i="4"/>
  <c r="O748" i="4"/>
  <c r="K749" i="4"/>
  <c r="O749" i="4"/>
  <c r="I740" i="4"/>
  <c r="I741" i="4"/>
  <c r="I742" i="4"/>
  <c r="I743" i="4"/>
  <c r="I744" i="4"/>
  <c r="I745" i="4"/>
  <c r="I746" i="4"/>
  <c r="I747" i="4"/>
  <c r="I748" i="4"/>
  <c r="I749" i="4"/>
  <c r="I739" i="4"/>
  <c r="B740" i="4"/>
  <c r="B741" i="4"/>
  <c r="B742" i="4"/>
  <c r="B743" i="4"/>
  <c r="B744" i="4"/>
  <c r="B745" i="4"/>
  <c r="B746" i="4"/>
  <c r="B747" i="4"/>
  <c r="B748" i="4"/>
  <c r="B749" i="4"/>
  <c r="B739" i="4"/>
  <c r="E740" i="4"/>
  <c r="E741" i="4"/>
  <c r="E742" i="4"/>
  <c r="E743" i="4"/>
  <c r="E744" i="4"/>
  <c r="E745" i="4"/>
  <c r="E746" i="4"/>
  <c r="E747" i="4"/>
  <c r="E748" i="4"/>
  <c r="E749" i="4"/>
  <c r="E739" i="4"/>
  <c r="AC191" i="12" l="1"/>
  <c r="AD191" i="12"/>
  <c r="AE191" i="12"/>
  <c r="AF191" i="12"/>
  <c r="AG191" i="12"/>
  <c r="AH191" i="12"/>
  <c r="AI191" i="12"/>
  <c r="AJ191" i="12"/>
  <c r="AK191" i="12"/>
  <c r="AL191" i="12"/>
  <c r="AM191" i="12"/>
  <c r="AN191" i="12"/>
  <c r="AO191" i="12"/>
  <c r="AP191" i="12"/>
  <c r="AQ191" i="12"/>
  <c r="AR191" i="12"/>
  <c r="AS191" i="12"/>
  <c r="AT191" i="12"/>
  <c r="BG7" i="5"/>
  <c r="BG8" i="5"/>
  <c r="BG9" i="5"/>
  <c r="BG10" i="5"/>
  <c r="BG11" i="5"/>
  <c r="BG12" i="5"/>
  <c r="BG13" i="5"/>
  <c r="BG14" i="5"/>
  <c r="BG15" i="5"/>
  <c r="BG16" i="5"/>
  <c r="BG17" i="5"/>
  <c r="BG18" i="5"/>
  <c r="BG19" i="5"/>
  <c r="BG20" i="5"/>
  <c r="BG21" i="5"/>
  <c r="BG22" i="5"/>
  <c r="BG23" i="5"/>
  <c r="BG24" i="5"/>
  <c r="BG25" i="5"/>
  <c r="BG26" i="5"/>
  <c r="BG27" i="5"/>
  <c r="BG28" i="5"/>
  <c r="BG29" i="5"/>
  <c r="BG30" i="5"/>
  <c r="BG31" i="5"/>
  <c r="BG32" i="5"/>
  <c r="BG33" i="5"/>
  <c r="BG34" i="5"/>
  <c r="BG35" i="5"/>
  <c r="BG36" i="5"/>
  <c r="BG37" i="5"/>
  <c r="BG38" i="5"/>
  <c r="BG39" i="5"/>
  <c r="BG40" i="5"/>
  <c r="BG41" i="5"/>
  <c r="BG42" i="5"/>
  <c r="BG43" i="5"/>
  <c r="BG44" i="5"/>
  <c r="BG45" i="5"/>
  <c r="BG46" i="5"/>
  <c r="BG47" i="5"/>
  <c r="BG48" i="5"/>
  <c r="BG49" i="5"/>
  <c r="BG50" i="5"/>
  <c r="BG51" i="5"/>
  <c r="BG52" i="5"/>
  <c r="BG53" i="5"/>
  <c r="BG54" i="5"/>
  <c r="BG55" i="5"/>
  <c r="AU191" i="12" l="1"/>
  <c r="AV191" i="12"/>
  <c r="BF191" i="4"/>
  <c r="AQ191" i="4"/>
  <c r="AS191" i="4"/>
  <c r="AT191" i="4" s="1"/>
  <c r="AU191" i="4" s="1"/>
  <c r="AV191" i="4" s="1"/>
  <c r="AA191" i="4"/>
  <c r="R191" i="4"/>
  <c r="M191" i="4"/>
  <c r="J191" i="4" s="1"/>
  <c r="AP191" i="4" l="1"/>
  <c r="Z191" i="4"/>
  <c r="AO191" i="4"/>
  <c r="AW191" i="4"/>
  <c r="AX191" i="4" s="1"/>
  <c r="I4" i="5" l="1"/>
  <c r="AC192" i="12" l="1"/>
  <c r="AD192" i="12"/>
  <c r="AE192" i="12"/>
  <c r="AF192" i="12"/>
  <c r="AG192" i="12"/>
  <c r="AH192" i="12"/>
  <c r="AI192" i="12"/>
  <c r="AJ192" i="12"/>
  <c r="AK192" i="12"/>
  <c r="AL192" i="12"/>
  <c r="AM192" i="12"/>
  <c r="AN192" i="12"/>
  <c r="AO192" i="12"/>
  <c r="AP192" i="12"/>
  <c r="AQ192" i="12"/>
  <c r="AR192" i="12"/>
  <c r="AS192" i="12"/>
  <c r="AT192" i="12"/>
  <c r="BF192" i="4"/>
  <c r="AQ192" i="4"/>
  <c r="AS192" i="4"/>
  <c r="AT192" i="4" s="1"/>
  <c r="AU192" i="4" s="1"/>
  <c r="AV192" i="4" s="1"/>
  <c r="AA192" i="4"/>
  <c r="M192" i="4"/>
  <c r="J192" i="4" s="1"/>
  <c r="R192" i="4"/>
  <c r="AV192" i="12" l="1"/>
  <c r="AU192" i="12"/>
  <c r="Z192" i="4"/>
  <c r="AP192" i="4"/>
  <c r="AO192" i="4"/>
  <c r="AW192" i="4"/>
  <c r="AX192" i="4" s="1"/>
  <c r="E850" i="6" l="1"/>
  <c r="F850" i="6"/>
  <c r="G850" i="6"/>
  <c r="H850" i="6"/>
  <c r="H851" i="6"/>
  <c r="G851" i="6"/>
  <c r="F851" i="6"/>
  <c r="E851" i="6"/>
  <c r="T51" i="7" l="1"/>
  <c r="AC196" i="12" l="1"/>
  <c r="AD196" i="12"/>
  <c r="AE196" i="12"/>
  <c r="AF196" i="12"/>
  <c r="AG196" i="12"/>
  <c r="AH196" i="12"/>
  <c r="AI196" i="12"/>
  <c r="AJ196" i="12"/>
  <c r="AK196" i="12"/>
  <c r="AL196" i="12"/>
  <c r="AM196" i="12"/>
  <c r="AN196" i="12"/>
  <c r="AO196" i="12"/>
  <c r="AP196" i="12"/>
  <c r="AQ196" i="12"/>
  <c r="AR196" i="12"/>
  <c r="AS196" i="12"/>
  <c r="AT196" i="12"/>
  <c r="AC591" i="12"/>
  <c r="AD591" i="12"/>
  <c r="AE591" i="12"/>
  <c r="AF591" i="12"/>
  <c r="AG591" i="12"/>
  <c r="AH591" i="12"/>
  <c r="AI591" i="12"/>
  <c r="AJ591" i="12"/>
  <c r="AK591" i="12"/>
  <c r="AL591" i="12"/>
  <c r="AM591" i="12"/>
  <c r="AN591" i="12"/>
  <c r="AO591" i="12"/>
  <c r="AP591" i="12"/>
  <c r="AQ591" i="12"/>
  <c r="AR591" i="12"/>
  <c r="AS591" i="12"/>
  <c r="AT591" i="12"/>
  <c r="AC21" i="12"/>
  <c r="AD21" i="12"/>
  <c r="AE21" i="12"/>
  <c r="AF21" i="12"/>
  <c r="AG21" i="12"/>
  <c r="AH21" i="12"/>
  <c r="AI21" i="12"/>
  <c r="AJ21" i="12"/>
  <c r="AK21" i="12"/>
  <c r="AL21" i="12"/>
  <c r="AM21" i="12"/>
  <c r="AN21" i="12"/>
  <c r="AO21" i="12"/>
  <c r="AP21" i="12"/>
  <c r="AQ21" i="12"/>
  <c r="AR21" i="12"/>
  <c r="AS21" i="12"/>
  <c r="AT21" i="12"/>
  <c r="AC129" i="12"/>
  <c r="AD129" i="12"/>
  <c r="AE129" i="12"/>
  <c r="AF129" i="12"/>
  <c r="AG129" i="12"/>
  <c r="AH129" i="12"/>
  <c r="AI129" i="12"/>
  <c r="AJ129" i="12"/>
  <c r="AK129" i="12"/>
  <c r="AL129" i="12"/>
  <c r="AM129" i="12"/>
  <c r="AN129" i="12"/>
  <c r="AO129" i="12"/>
  <c r="AP129" i="12"/>
  <c r="AQ129" i="12"/>
  <c r="AR129" i="12"/>
  <c r="AS129" i="12"/>
  <c r="AT129" i="12"/>
  <c r="O735" i="4"/>
  <c r="K735" i="4"/>
  <c r="I735" i="4"/>
  <c r="BF129" i="4"/>
  <c r="BF196" i="4"/>
  <c r="BF591" i="4"/>
  <c r="BF21" i="4"/>
  <c r="AQ21" i="4"/>
  <c r="AS21" i="4"/>
  <c r="AT21" i="4" s="1"/>
  <c r="AU21" i="4" s="1"/>
  <c r="AV21" i="4" s="1"/>
  <c r="AQ129" i="4"/>
  <c r="AS129" i="4"/>
  <c r="AT129" i="4" s="1"/>
  <c r="AU129" i="4" s="1"/>
  <c r="AV129" i="4" s="1"/>
  <c r="AQ196" i="4"/>
  <c r="AS196" i="4"/>
  <c r="AT196" i="4" s="1"/>
  <c r="AU196" i="4" s="1"/>
  <c r="AV196" i="4" s="1"/>
  <c r="AQ591" i="4"/>
  <c r="AS591" i="4"/>
  <c r="AT591" i="4" s="1"/>
  <c r="AU591" i="4" s="1"/>
  <c r="AV591" i="4" s="1"/>
  <c r="AA21" i="4"/>
  <c r="AA129" i="4"/>
  <c r="AA196" i="4"/>
  <c r="AA591" i="4"/>
  <c r="R21" i="4"/>
  <c r="R129" i="4"/>
  <c r="R196" i="4"/>
  <c r="R591" i="4"/>
  <c r="M21" i="4"/>
  <c r="J21" i="4" s="1"/>
  <c r="M129" i="4"/>
  <c r="J129" i="4" s="1"/>
  <c r="M196" i="4"/>
  <c r="J196" i="4" s="1"/>
  <c r="M591" i="4"/>
  <c r="J591" i="4" s="1"/>
  <c r="AO196" i="4" l="1"/>
  <c r="AV21" i="12"/>
  <c r="AU21" i="12"/>
  <c r="AV129" i="12"/>
  <c r="AU129" i="12"/>
  <c r="AV591" i="12"/>
  <c r="AU591" i="12"/>
  <c r="AU196" i="12"/>
  <c r="AV196" i="12"/>
  <c r="Z129" i="4"/>
  <c r="Z591" i="4"/>
  <c r="Z196" i="4"/>
  <c r="Z21" i="4"/>
  <c r="AO21" i="4"/>
  <c r="AP591" i="4"/>
  <c r="AP196" i="4"/>
  <c r="AP129" i="4"/>
  <c r="AP21" i="4"/>
  <c r="AO591" i="4"/>
  <c r="AO129" i="4"/>
  <c r="AW129" i="4"/>
  <c r="AX129" i="4" s="1"/>
  <c r="AW591" i="4"/>
  <c r="AX591" i="4" s="1"/>
  <c r="AW196" i="4"/>
  <c r="AX196" i="4" s="1"/>
  <c r="AW21" i="4"/>
  <c r="AX21" i="4" s="1"/>
  <c r="A8" i="5" l="1"/>
  <c r="C8" i="5"/>
  <c r="D8" i="5"/>
  <c r="E8" i="5"/>
  <c r="F8" i="5"/>
  <c r="G8" i="5"/>
  <c r="H8" i="5"/>
  <c r="I8" i="5"/>
  <c r="J8" i="5"/>
  <c r="K8" i="5"/>
  <c r="L8" i="5"/>
  <c r="M8" i="5"/>
  <c r="N8" i="5"/>
  <c r="O8" i="5"/>
  <c r="P8" i="5"/>
  <c r="Q8" i="5"/>
  <c r="R8" i="5"/>
  <c r="S8" i="5"/>
  <c r="T8" i="5"/>
  <c r="U8" i="5"/>
  <c r="V8" i="5"/>
  <c r="W8" i="5"/>
  <c r="X8" i="5"/>
  <c r="Y8" i="5"/>
  <c r="Z8" i="5"/>
  <c r="AA8" i="5"/>
  <c r="AB8" i="5"/>
  <c r="AC8" i="5"/>
  <c r="AD8" i="5"/>
  <c r="AE8" i="5"/>
  <c r="AF8" i="5"/>
  <c r="AG8" i="5"/>
  <c r="AH8" i="5"/>
  <c r="AI8" i="5"/>
  <c r="AJ8" i="5"/>
  <c r="AK8" i="5"/>
  <c r="AL8" i="5"/>
  <c r="AM8" i="5"/>
  <c r="AN8" i="5"/>
  <c r="AO8" i="5"/>
  <c r="AP8" i="5"/>
  <c r="AQ8" i="5"/>
  <c r="AR8" i="5"/>
  <c r="AS8" i="5"/>
  <c r="AT8" i="5"/>
  <c r="AU8" i="5"/>
  <c r="AV8" i="5"/>
  <c r="AW8" i="5"/>
  <c r="AX8" i="5"/>
  <c r="AY8" i="5"/>
  <c r="AZ8" i="5"/>
  <c r="BA8" i="5"/>
  <c r="BB8" i="5"/>
  <c r="BC8" i="5"/>
  <c r="BD8" i="5"/>
  <c r="BE8" i="5"/>
  <c r="BF8" i="5"/>
  <c r="BC7" i="5"/>
  <c r="BD7" i="5"/>
  <c r="BE7" i="5"/>
  <c r="BF7" i="5"/>
  <c r="BC9" i="5"/>
  <c r="BD9" i="5"/>
  <c r="BE9" i="5"/>
  <c r="BF9" i="5"/>
  <c r="BC10" i="5"/>
  <c r="BD10" i="5"/>
  <c r="BE10" i="5"/>
  <c r="BF10" i="5"/>
  <c r="BC11" i="5"/>
  <c r="BD11" i="5"/>
  <c r="BE11" i="5"/>
  <c r="BF11" i="5"/>
  <c r="BC12" i="5"/>
  <c r="BD12" i="5"/>
  <c r="BE12" i="5"/>
  <c r="BF12" i="5"/>
  <c r="BC13" i="5"/>
  <c r="BD13" i="5"/>
  <c r="BE13" i="5"/>
  <c r="BF13" i="5"/>
  <c r="BC14" i="5"/>
  <c r="BD14" i="5"/>
  <c r="BE14" i="5"/>
  <c r="BF14" i="5"/>
  <c r="BC15" i="5"/>
  <c r="BD15" i="5"/>
  <c r="BE15" i="5"/>
  <c r="BF15" i="5"/>
  <c r="BC16" i="5"/>
  <c r="BD16" i="5"/>
  <c r="BE16" i="5"/>
  <c r="BF16" i="5"/>
  <c r="BC17" i="5"/>
  <c r="BD17" i="5"/>
  <c r="BE17" i="5"/>
  <c r="BF17" i="5"/>
  <c r="BC18" i="5"/>
  <c r="BD18" i="5"/>
  <c r="BE18" i="5"/>
  <c r="BF18" i="5"/>
  <c r="BC19" i="5"/>
  <c r="BD19" i="5"/>
  <c r="BE19" i="5"/>
  <c r="BF19" i="5"/>
  <c r="BC20" i="5"/>
  <c r="BD20" i="5"/>
  <c r="BE20" i="5"/>
  <c r="BF20" i="5"/>
  <c r="BC21" i="5"/>
  <c r="BD21" i="5"/>
  <c r="BE21" i="5"/>
  <c r="BF21" i="5"/>
  <c r="BC22" i="5"/>
  <c r="BD22" i="5"/>
  <c r="BE22" i="5"/>
  <c r="BF22" i="5"/>
  <c r="BC23" i="5"/>
  <c r="BD23" i="5"/>
  <c r="BE23" i="5"/>
  <c r="BF23" i="5"/>
  <c r="BC24" i="5"/>
  <c r="BD24" i="5"/>
  <c r="BE24" i="5"/>
  <c r="BF24" i="5"/>
  <c r="BC25" i="5"/>
  <c r="BD25" i="5"/>
  <c r="BE25" i="5"/>
  <c r="BF25" i="5"/>
  <c r="BC26" i="5"/>
  <c r="BD26" i="5"/>
  <c r="BE26" i="5"/>
  <c r="BF26" i="5"/>
  <c r="BC27" i="5"/>
  <c r="BD27" i="5"/>
  <c r="BE27" i="5"/>
  <c r="BF27" i="5"/>
  <c r="BC28" i="5"/>
  <c r="BD28" i="5"/>
  <c r="BE28" i="5"/>
  <c r="BF28" i="5"/>
  <c r="BC29" i="5"/>
  <c r="BD29" i="5"/>
  <c r="BE29" i="5"/>
  <c r="BF29" i="5"/>
  <c r="BC30" i="5"/>
  <c r="BD30" i="5"/>
  <c r="BE30" i="5"/>
  <c r="BF30" i="5"/>
  <c r="BC31" i="5"/>
  <c r="BD31" i="5"/>
  <c r="BE31" i="5"/>
  <c r="BF31" i="5"/>
  <c r="BC32" i="5"/>
  <c r="BD32" i="5"/>
  <c r="BE32" i="5"/>
  <c r="BF32" i="5"/>
  <c r="BC33" i="5"/>
  <c r="BD33" i="5"/>
  <c r="BE33" i="5"/>
  <c r="BF33" i="5"/>
  <c r="BC34" i="5"/>
  <c r="BD34" i="5"/>
  <c r="BE34" i="5"/>
  <c r="BF34" i="5"/>
  <c r="BC35" i="5"/>
  <c r="BD35" i="5"/>
  <c r="BE35" i="5"/>
  <c r="BF35" i="5"/>
  <c r="BC36" i="5"/>
  <c r="BD36" i="5"/>
  <c r="BE36" i="5"/>
  <c r="BF36" i="5"/>
  <c r="BC37" i="5"/>
  <c r="BD37" i="5"/>
  <c r="BE37" i="5"/>
  <c r="BF37" i="5"/>
  <c r="BC38" i="5"/>
  <c r="BD38" i="5"/>
  <c r="BE38" i="5"/>
  <c r="BF38" i="5"/>
  <c r="BC39" i="5"/>
  <c r="BD39" i="5"/>
  <c r="BE39" i="5"/>
  <c r="BF39" i="5"/>
  <c r="BC40" i="5"/>
  <c r="BD40" i="5"/>
  <c r="BE40" i="5"/>
  <c r="BF40" i="5"/>
  <c r="BC41" i="5"/>
  <c r="BD41" i="5"/>
  <c r="BE41" i="5"/>
  <c r="BF41" i="5"/>
  <c r="BC42" i="5"/>
  <c r="BD42" i="5"/>
  <c r="BE42" i="5"/>
  <c r="BF42" i="5"/>
  <c r="BC43" i="5"/>
  <c r="BD43" i="5"/>
  <c r="BE43" i="5"/>
  <c r="BF43" i="5"/>
  <c r="BC44" i="5"/>
  <c r="BD44" i="5"/>
  <c r="BE44" i="5"/>
  <c r="BF44" i="5"/>
  <c r="BC45" i="5"/>
  <c r="BD45" i="5"/>
  <c r="BE45" i="5"/>
  <c r="BF45" i="5"/>
  <c r="BC46" i="5"/>
  <c r="BD46" i="5"/>
  <c r="BE46" i="5"/>
  <c r="BF46" i="5"/>
  <c r="BC47" i="5"/>
  <c r="BD47" i="5"/>
  <c r="BE47" i="5"/>
  <c r="BF47" i="5"/>
  <c r="BC48" i="5"/>
  <c r="BD48" i="5"/>
  <c r="BE48" i="5"/>
  <c r="BF48" i="5"/>
  <c r="BC49" i="5"/>
  <c r="BD49" i="5"/>
  <c r="BE49" i="5"/>
  <c r="BF49" i="5"/>
  <c r="BC50" i="5"/>
  <c r="BD50" i="5"/>
  <c r="BE50" i="5"/>
  <c r="BF50" i="5"/>
  <c r="BC51" i="5"/>
  <c r="BD51" i="5"/>
  <c r="BE51" i="5"/>
  <c r="BF51" i="5"/>
  <c r="BC52" i="5"/>
  <c r="BD52" i="5"/>
  <c r="BE52" i="5"/>
  <c r="BF52" i="5"/>
  <c r="BC53" i="5"/>
  <c r="BD53" i="5"/>
  <c r="BE53" i="5"/>
  <c r="BF53" i="5"/>
  <c r="BC54" i="5"/>
  <c r="BD54" i="5"/>
  <c r="BE54" i="5"/>
  <c r="BF54" i="5"/>
  <c r="BC55" i="5"/>
  <c r="BD55" i="5"/>
  <c r="BE55" i="5"/>
  <c r="BF55" i="5"/>
  <c r="J159" i="7"/>
  <c r="BF15" i="4" l="1"/>
  <c r="BF16" i="4"/>
  <c r="BF17" i="4"/>
  <c r="BF18" i="4"/>
  <c r="BF19" i="4"/>
  <c r="BF20" i="4"/>
  <c r="BF22" i="4"/>
  <c r="BF24" i="4"/>
  <c r="BF25" i="4"/>
  <c r="BF26" i="4"/>
  <c r="BF27" i="4"/>
  <c r="BF28" i="4"/>
  <c r="BF29" i="4"/>
  <c r="BF30" i="4"/>
  <c r="BF31" i="4"/>
  <c r="BF32" i="4"/>
  <c r="BF33" i="4"/>
  <c r="BF34" i="4"/>
  <c r="BF35" i="4"/>
  <c r="BF36" i="4"/>
  <c r="BF37" i="4"/>
  <c r="BF38" i="4"/>
  <c r="BF40" i="4"/>
  <c r="BF41" i="4"/>
  <c r="BF44" i="4"/>
  <c r="BF46" i="4"/>
  <c r="BF47" i="4"/>
  <c r="BF48" i="4"/>
  <c r="BF49" i="4"/>
  <c r="BF50" i="4"/>
  <c r="BF51" i="4"/>
  <c r="BF52" i="4"/>
  <c r="BF53" i="4"/>
  <c r="BF54" i="4"/>
  <c r="BF55" i="4"/>
  <c r="BF56" i="4"/>
  <c r="BF57" i="4"/>
  <c r="BF58" i="4"/>
  <c r="BF59" i="4"/>
  <c r="BF60" i="4"/>
  <c r="BF61" i="4"/>
  <c r="BF62" i="4"/>
  <c r="BF63" i="4"/>
  <c r="BF64" i="4"/>
  <c r="BF65" i="4"/>
  <c r="BF66" i="4"/>
  <c r="BF68" i="4"/>
  <c r="BF69" i="4"/>
  <c r="BF70" i="4"/>
  <c r="BF71" i="4"/>
  <c r="BF73" i="4"/>
  <c r="BF74" i="4"/>
  <c r="BF75" i="4"/>
  <c r="BF76" i="4"/>
  <c r="BF77" i="4"/>
  <c r="BF78" i="4"/>
  <c r="BF79" i="4"/>
  <c r="BF80" i="4"/>
  <c r="BF81" i="4"/>
  <c r="BF82" i="4"/>
  <c r="BF83" i="4"/>
  <c r="BF636" i="4"/>
  <c r="BF84" i="4"/>
  <c r="BF85" i="4"/>
  <c r="BF86" i="4"/>
  <c r="BF88" i="4"/>
  <c r="BF89" i="4"/>
  <c r="BF90" i="4"/>
  <c r="BF91" i="4"/>
  <c r="BF92" i="4"/>
  <c r="BF93" i="4"/>
  <c r="BF94" i="4"/>
  <c r="BF95" i="4"/>
  <c r="BF96" i="4"/>
  <c r="BF97" i="4"/>
  <c r="BF98" i="4"/>
  <c r="BF99" i="4"/>
  <c r="BF100" i="4"/>
  <c r="BF101" i="4"/>
  <c r="BF102" i="4"/>
  <c r="BF103" i="4"/>
  <c r="BF104" i="4"/>
  <c r="BF106" i="4"/>
  <c r="BF107" i="4"/>
  <c r="BF108" i="4"/>
  <c r="BF109" i="4"/>
  <c r="BF110" i="4"/>
  <c r="BF111" i="4"/>
  <c r="BF114" i="4"/>
  <c r="BF117" i="4"/>
  <c r="BF118" i="4"/>
  <c r="BF119" i="4"/>
  <c r="BF120" i="4"/>
  <c r="BF121" i="4"/>
  <c r="BF122" i="4"/>
  <c r="BF123" i="4"/>
  <c r="BF124" i="4"/>
  <c r="BF125" i="4"/>
  <c r="BF126" i="4"/>
  <c r="BF127" i="4"/>
  <c r="BF128" i="4"/>
  <c r="BF131" i="4"/>
  <c r="BF132" i="4"/>
  <c r="BF133" i="4"/>
  <c r="BF134" i="4"/>
  <c r="BF135" i="4"/>
  <c r="BF136" i="4"/>
  <c r="BF138" i="4"/>
  <c r="BF140" i="4"/>
  <c r="BF141" i="4"/>
  <c r="BF142" i="4"/>
  <c r="BF633" i="4"/>
  <c r="BF143" i="4"/>
  <c r="BF144" i="4"/>
  <c r="BF145" i="4"/>
  <c r="BF146" i="4"/>
  <c r="BF147" i="4"/>
  <c r="BF148" i="4"/>
  <c r="BF149" i="4"/>
  <c r="BF150" i="4"/>
  <c r="BF151" i="4"/>
  <c r="BF152" i="4"/>
  <c r="BF153" i="4"/>
  <c r="BF154" i="4"/>
  <c r="BF155" i="4"/>
  <c r="BF156" i="4"/>
  <c r="BF157" i="4"/>
  <c r="BF158" i="4"/>
  <c r="BF159" i="4"/>
  <c r="BF160" i="4"/>
  <c r="BF161" i="4"/>
  <c r="BF162" i="4"/>
  <c r="BF163" i="4"/>
  <c r="BF164" i="4"/>
  <c r="BF166" i="4"/>
  <c r="BF167" i="4"/>
  <c r="BF168" i="4"/>
  <c r="BF169" i="4"/>
  <c r="BF170" i="4"/>
  <c r="BF171" i="4"/>
  <c r="BF172" i="4"/>
  <c r="BF173" i="4"/>
  <c r="BF174" i="4"/>
  <c r="BF175" i="4"/>
  <c r="BF176" i="4"/>
  <c r="BF178" i="4"/>
  <c r="BF179" i="4"/>
  <c r="BF180" i="4"/>
  <c r="BF181" i="4"/>
  <c r="BF182" i="4"/>
  <c r="BF183" i="4"/>
  <c r="BF184" i="4"/>
  <c r="BF185" i="4"/>
  <c r="BF186" i="4"/>
  <c r="BF188" i="4"/>
  <c r="BF189" i="4"/>
  <c r="BF190" i="4"/>
  <c r="BF193" i="4"/>
  <c r="BF194" i="4"/>
  <c r="BF197" i="4"/>
  <c r="BF198" i="4"/>
  <c r="BF199" i="4"/>
  <c r="BF200" i="4"/>
  <c r="BF202" i="4"/>
  <c r="BF203" i="4"/>
  <c r="BF204" i="4"/>
  <c r="BF206" i="4"/>
  <c r="BF207" i="4"/>
  <c r="BF208" i="4"/>
  <c r="BF210" i="4"/>
  <c r="BF211" i="4"/>
  <c r="BF212" i="4"/>
  <c r="BF214" i="4"/>
  <c r="BF215" i="4"/>
  <c r="BF216" i="4"/>
  <c r="BF217" i="4"/>
  <c r="BF218" i="4"/>
  <c r="BF219" i="4"/>
  <c r="BF220" i="4"/>
  <c r="BF221" i="4"/>
  <c r="BF223" i="4"/>
  <c r="BF224" i="4"/>
  <c r="BF225" i="4"/>
  <c r="BF226" i="4"/>
  <c r="BF228" i="4"/>
  <c r="BF230" i="4"/>
  <c r="BF231" i="4"/>
  <c r="BF232" i="4"/>
  <c r="BF234" i="4"/>
  <c r="BF235" i="4"/>
  <c r="BF236" i="4"/>
  <c r="BF237" i="4"/>
  <c r="BF238" i="4"/>
  <c r="BF239" i="4"/>
  <c r="BF240" i="4"/>
  <c r="BF241" i="4"/>
  <c r="BF242" i="4"/>
  <c r="BF243" i="4"/>
  <c r="BF244" i="4"/>
  <c r="BF516" i="4"/>
  <c r="BF247" i="4"/>
  <c r="BF248" i="4"/>
  <c r="BF249" i="4"/>
  <c r="BF250" i="4"/>
  <c r="BF251" i="4"/>
  <c r="BF252" i="4"/>
  <c r="BF253" i="4"/>
  <c r="BF254" i="4"/>
  <c r="BF255" i="4"/>
  <c r="BF256" i="4"/>
  <c r="BF257" i="4"/>
  <c r="BF258" i="4"/>
  <c r="BF259" i="4"/>
  <c r="BF260" i="4"/>
  <c r="BF261" i="4"/>
  <c r="BF262" i="4"/>
  <c r="BF263" i="4"/>
  <c r="BF265" i="4"/>
  <c r="BF266" i="4"/>
  <c r="BF267" i="4"/>
  <c r="BF268" i="4"/>
  <c r="BF270" i="4"/>
  <c r="BF271" i="4"/>
  <c r="BF272" i="4"/>
  <c r="BF273" i="4"/>
  <c r="BF274" i="4"/>
  <c r="BF276" i="4"/>
  <c r="BF278" i="4"/>
  <c r="BF279" i="4"/>
  <c r="BF280" i="4"/>
  <c r="BF281" i="4"/>
  <c r="BF282" i="4"/>
  <c r="BF283" i="4"/>
  <c r="BF285" i="4"/>
  <c r="BF286" i="4"/>
  <c r="BF287" i="4"/>
  <c r="BF288" i="4"/>
  <c r="BF291" i="4"/>
  <c r="BF292" i="4"/>
  <c r="BF293" i="4"/>
  <c r="BF295" i="4"/>
  <c r="BF296" i="4"/>
  <c r="BF297" i="4"/>
  <c r="BF298" i="4"/>
  <c r="BF299" i="4"/>
  <c r="BF300" i="4"/>
  <c r="BF301" i="4"/>
  <c r="BF302" i="4"/>
  <c r="BF303" i="4"/>
  <c r="BF304" i="4"/>
  <c r="BF305" i="4"/>
  <c r="BF306" i="4"/>
  <c r="BF307" i="4"/>
  <c r="BF308" i="4"/>
  <c r="BF309" i="4"/>
  <c r="BF310" i="4"/>
  <c r="BF311" i="4"/>
  <c r="BF312" i="4"/>
  <c r="BF313" i="4"/>
  <c r="BF314" i="4"/>
  <c r="BF316" i="4"/>
  <c r="BF317" i="4"/>
  <c r="BF318" i="4"/>
  <c r="BF319" i="4"/>
  <c r="BF320" i="4"/>
  <c r="BF321" i="4"/>
  <c r="BF323" i="4"/>
  <c r="BF324" i="4"/>
  <c r="BF325" i="4"/>
  <c r="BF389" i="4"/>
  <c r="BF326" i="4"/>
  <c r="BF327" i="4"/>
  <c r="BF328" i="4"/>
  <c r="BF330" i="4"/>
  <c r="BF331" i="4"/>
  <c r="BF332" i="4"/>
  <c r="BF333" i="4"/>
  <c r="BF334" i="4"/>
  <c r="BF335" i="4"/>
  <c r="BF336" i="4"/>
  <c r="BF337" i="4"/>
  <c r="BF338" i="4"/>
  <c r="BF339" i="4"/>
  <c r="BF340" i="4"/>
  <c r="BF341" i="4"/>
  <c r="BF342" i="4"/>
  <c r="BF343" i="4"/>
  <c r="BF344" i="4"/>
  <c r="BF345" i="4"/>
  <c r="BF346" i="4"/>
  <c r="BF348" i="4"/>
  <c r="BF349" i="4"/>
  <c r="BF350" i="4"/>
  <c r="BF351" i="4"/>
  <c r="BF352" i="4"/>
  <c r="BF353" i="4"/>
  <c r="BF354" i="4"/>
  <c r="BF355" i="4"/>
  <c r="BF356" i="4"/>
  <c r="BF357" i="4"/>
  <c r="BF358" i="4"/>
  <c r="BF359" i="4"/>
  <c r="BF360" i="4"/>
  <c r="BF361" i="4"/>
  <c r="BF362" i="4"/>
  <c r="BF363" i="4"/>
  <c r="BF364" i="4"/>
  <c r="BF365" i="4"/>
  <c r="BF366" i="4"/>
  <c r="BF367" i="4"/>
  <c r="BF369" i="4"/>
  <c r="BF370" i="4"/>
  <c r="BF371" i="4"/>
  <c r="BF373" i="4"/>
  <c r="BF374" i="4"/>
  <c r="BF377" i="4"/>
  <c r="BF378" i="4"/>
  <c r="BF379" i="4"/>
  <c r="BF380" i="4"/>
  <c r="BF382" i="4"/>
  <c r="BF383" i="4"/>
  <c r="BF384" i="4"/>
  <c r="BF386" i="4"/>
  <c r="BF387" i="4"/>
  <c r="BF388" i="4"/>
  <c r="BF390" i="4"/>
  <c r="BF392" i="4"/>
  <c r="BF394" i="4"/>
  <c r="BF395" i="4"/>
  <c r="BF396" i="4"/>
  <c r="BF397" i="4"/>
  <c r="BF398" i="4"/>
  <c r="BF399" i="4"/>
  <c r="BF400" i="4"/>
  <c r="BF401" i="4"/>
  <c r="BF402" i="4"/>
  <c r="BF403" i="4"/>
  <c r="BF404" i="4"/>
  <c r="BF405" i="4"/>
  <c r="BF406" i="4"/>
  <c r="BF407" i="4"/>
  <c r="BF408" i="4"/>
  <c r="BF409" i="4"/>
  <c r="BF410" i="4"/>
  <c r="BF411" i="4"/>
  <c r="BF412" i="4"/>
  <c r="BF413" i="4"/>
  <c r="BF414" i="4"/>
  <c r="BF415" i="4"/>
  <c r="BF416" i="4"/>
  <c r="BF417" i="4"/>
  <c r="BF418" i="4"/>
  <c r="BF419" i="4"/>
  <c r="BF420" i="4"/>
  <c r="BF421" i="4"/>
  <c r="BF423" i="4"/>
  <c r="BF424" i="4"/>
  <c r="BF425" i="4"/>
  <c r="BF426" i="4"/>
  <c r="BF427" i="4"/>
  <c r="BF429" i="4"/>
  <c r="BF430" i="4"/>
  <c r="BF431" i="4"/>
  <c r="BF433" i="4"/>
  <c r="BF435" i="4"/>
  <c r="BF436" i="4"/>
  <c r="BF437" i="4"/>
  <c r="BF438" i="4"/>
  <c r="BF439" i="4"/>
  <c r="BF440" i="4"/>
  <c r="BF441" i="4"/>
  <c r="BF442" i="4"/>
  <c r="BF443" i="4"/>
  <c r="BF444" i="4"/>
  <c r="BF445" i="4"/>
  <c r="BF446" i="4"/>
  <c r="BF447" i="4"/>
  <c r="BF449" i="4"/>
  <c r="BF450" i="4"/>
  <c r="BF451" i="4"/>
  <c r="BF452" i="4"/>
  <c r="BF453" i="4"/>
  <c r="BF454" i="4"/>
  <c r="BF456" i="4"/>
  <c r="BF457" i="4"/>
  <c r="BF458" i="4"/>
  <c r="BF459" i="4"/>
  <c r="BF460" i="4"/>
  <c r="BF461" i="4"/>
  <c r="BF462" i="4"/>
  <c r="BF463" i="4"/>
  <c r="BF464" i="4"/>
  <c r="BF465" i="4"/>
  <c r="BF466" i="4"/>
  <c r="BF467" i="4"/>
  <c r="BF468" i="4"/>
  <c r="BF469" i="4"/>
  <c r="BF470" i="4"/>
  <c r="BF471" i="4"/>
  <c r="BF472" i="4"/>
  <c r="BF473" i="4"/>
  <c r="BF475" i="4"/>
  <c r="BF476" i="4"/>
  <c r="BF477" i="4"/>
  <c r="BF479" i="4"/>
  <c r="BF481" i="4"/>
  <c r="BF482" i="4"/>
  <c r="BF483" i="4"/>
  <c r="BF484" i="4"/>
  <c r="BF485" i="4"/>
  <c r="BF486" i="4"/>
  <c r="BF487" i="4"/>
  <c r="BF488" i="4"/>
  <c r="BF489" i="4"/>
  <c r="BF491" i="4"/>
  <c r="BF492" i="4"/>
  <c r="BF493" i="4"/>
  <c r="BF494" i="4"/>
  <c r="BF495" i="4"/>
  <c r="BF496" i="4"/>
  <c r="BF497" i="4"/>
  <c r="BF498" i="4"/>
  <c r="BF499" i="4"/>
  <c r="BF500" i="4"/>
  <c r="BF501" i="4"/>
  <c r="BF503" i="4"/>
  <c r="BF504" i="4"/>
  <c r="BF505" i="4"/>
  <c r="BF506" i="4"/>
  <c r="BF507" i="4"/>
  <c r="BF508" i="4"/>
  <c r="BF509" i="4"/>
  <c r="BF510" i="4"/>
  <c r="BF511" i="4"/>
  <c r="BF513" i="4"/>
  <c r="BF514" i="4"/>
  <c r="BF515" i="4"/>
  <c r="BF517" i="4"/>
  <c r="BF518" i="4"/>
  <c r="BF519" i="4"/>
  <c r="BF520" i="4"/>
  <c r="BF521" i="4"/>
  <c r="BF522" i="4"/>
  <c r="BF523" i="4"/>
  <c r="BF524" i="4"/>
  <c r="BF525" i="4"/>
  <c r="BF526" i="4"/>
  <c r="BF527" i="4"/>
  <c r="BF528" i="4"/>
  <c r="BF529" i="4"/>
  <c r="BF530" i="4"/>
  <c r="BF72" i="4"/>
  <c r="BF531" i="4"/>
  <c r="BF532" i="4"/>
  <c r="BF533" i="4"/>
  <c r="BF534" i="4"/>
  <c r="BF535" i="4"/>
  <c r="BF536" i="4"/>
  <c r="BF537" i="4"/>
  <c r="BF538" i="4"/>
  <c r="BF540" i="4"/>
  <c r="BF541" i="4"/>
  <c r="BF542" i="4"/>
  <c r="BF543" i="4"/>
  <c r="BF544" i="4"/>
  <c r="BF391" i="4"/>
  <c r="BF545" i="4"/>
  <c r="BF546" i="4"/>
  <c r="BF547" i="4"/>
  <c r="BF549" i="4"/>
  <c r="BF550" i="4"/>
  <c r="BF551" i="4"/>
  <c r="BF552" i="4"/>
  <c r="BF553" i="4"/>
  <c r="BF554" i="4"/>
  <c r="BF561" i="4"/>
  <c r="BF555" i="4"/>
  <c r="BF557" i="4"/>
  <c r="BF558" i="4"/>
  <c r="BF559" i="4"/>
  <c r="BF560" i="4"/>
  <c r="BF562" i="4"/>
  <c r="BF563" i="4"/>
  <c r="BF564" i="4"/>
  <c r="BF565" i="4"/>
  <c r="BF566" i="4"/>
  <c r="BF567" i="4"/>
  <c r="BF568" i="4"/>
  <c r="BF569" i="4"/>
  <c r="BF570" i="4"/>
  <c r="BF571" i="4"/>
  <c r="BF572" i="4"/>
  <c r="BF574" i="4"/>
  <c r="BF575" i="4"/>
  <c r="BF576" i="4"/>
  <c r="BF577" i="4"/>
  <c r="BF579" i="4"/>
  <c r="BF580" i="4"/>
  <c r="BF581" i="4"/>
  <c r="BF582" i="4"/>
  <c r="BF583" i="4"/>
  <c r="BF584" i="4"/>
  <c r="BF585" i="4"/>
  <c r="BF586" i="4"/>
  <c r="BF588" i="4"/>
  <c r="BF590" i="4"/>
  <c r="BF592" i="4"/>
  <c r="BF593" i="4"/>
  <c r="BF594" i="4"/>
  <c r="BF595" i="4"/>
  <c r="BF596" i="4"/>
  <c r="BF597" i="4"/>
  <c r="BF598" i="4"/>
  <c r="BF600" i="4"/>
  <c r="BF601" i="4"/>
  <c r="BF602" i="4"/>
  <c r="BF603" i="4"/>
  <c r="BF604" i="4"/>
  <c r="BF605" i="4"/>
  <c r="BF606" i="4"/>
  <c r="BF607" i="4"/>
  <c r="BF608" i="4"/>
  <c r="BF609" i="4"/>
  <c r="BF610" i="4"/>
  <c r="BF611" i="4"/>
  <c r="BF612" i="4"/>
  <c r="BF613" i="4"/>
  <c r="BF614" i="4"/>
  <c r="BF615" i="4"/>
  <c r="BF616" i="4"/>
  <c r="BF618" i="4"/>
  <c r="BF620" i="4"/>
  <c r="BF621" i="4"/>
  <c r="BF622" i="4"/>
  <c r="BF623" i="4"/>
  <c r="BF624" i="4"/>
  <c r="BF625" i="4"/>
  <c r="BF626" i="4"/>
  <c r="BF628" i="4"/>
  <c r="BF629" i="4"/>
  <c r="BF631" i="4"/>
  <c r="BF632" i="4"/>
  <c r="BF634" i="4"/>
  <c r="BF635" i="4"/>
  <c r="BF637" i="4"/>
  <c r="BF638" i="4"/>
  <c r="BF639" i="4"/>
  <c r="BF640" i="4"/>
  <c r="BF641" i="4"/>
  <c r="BF642" i="4"/>
  <c r="BF643" i="4"/>
  <c r="BF290" i="4"/>
  <c r="BF644" i="4"/>
  <c r="BF645" i="4"/>
  <c r="BF646" i="4"/>
  <c r="BF647" i="4"/>
  <c r="BF648" i="4"/>
  <c r="BF649" i="4"/>
  <c r="BF650" i="4"/>
  <c r="BF651" i="4"/>
  <c r="BF652" i="4"/>
  <c r="BF653" i="4"/>
  <c r="BF654" i="4"/>
  <c r="BF655" i="4"/>
  <c r="BF656" i="4"/>
  <c r="BF657" i="4"/>
  <c r="BF658" i="4"/>
  <c r="BF660" i="4"/>
  <c r="BF661" i="4"/>
  <c r="BF662" i="4"/>
  <c r="BF664" i="4"/>
  <c r="BF67" i="4"/>
  <c r="BF666" i="4"/>
  <c r="BF667" i="4"/>
  <c r="BF668" i="4"/>
  <c r="BF669" i="4"/>
  <c r="BF670" i="4"/>
  <c r="BF671" i="4"/>
  <c r="BF672" i="4"/>
  <c r="BF673" i="4"/>
  <c r="BF674" i="4"/>
  <c r="BF675" i="4"/>
  <c r="BF676" i="4"/>
  <c r="BF677" i="4"/>
  <c r="BF678" i="4"/>
  <c r="BF679" i="4"/>
  <c r="BF680" i="4"/>
  <c r="BF682" i="4"/>
  <c r="BF683" i="4"/>
  <c r="BF684" i="4"/>
  <c r="BF686" i="4"/>
  <c r="BF687" i="4"/>
  <c r="BF688" i="4"/>
  <c r="BF689" i="4"/>
  <c r="BF691" i="4"/>
  <c r="BF692" i="4"/>
  <c r="BF693" i="4"/>
  <c r="BF694" i="4"/>
  <c r="BF695" i="4"/>
  <c r="BF696" i="4"/>
  <c r="BF697" i="4"/>
  <c r="BF698" i="4"/>
  <c r="BF699" i="4"/>
  <c r="BF700" i="4"/>
  <c r="BF701" i="4"/>
  <c r="BF702" i="4"/>
  <c r="BF703" i="4"/>
  <c r="BF704" i="4"/>
  <c r="BF705" i="4"/>
  <c r="BF706" i="4"/>
  <c r="BF707" i="4"/>
  <c r="BF708" i="4"/>
  <c r="BF709" i="4"/>
  <c r="BF710" i="4"/>
  <c r="BF711" i="4"/>
  <c r="BF712" i="4"/>
  <c r="BF713" i="4"/>
  <c r="BF714" i="4"/>
  <c r="BF715" i="4"/>
  <c r="BF716" i="4"/>
  <c r="BF717" i="4"/>
  <c r="BF718" i="4"/>
  <c r="BF719" i="4"/>
  <c r="BF720" i="4"/>
  <c r="BF721" i="4"/>
  <c r="BF722" i="4"/>
  <c r="BF724" i="4"/>
  <c r="BF725" i="4"/>
  <c r="BF726" i="4"/>
  <c r="BF727" i="4"/>
  <c r="BF728" i="4"/>
  <c r="BF729" i="4"/>
  <c r="BF730" i="4"/>
  <c r="BF731" i="4"/>
  <c r="BF8" i="4"/>
  <c r="BF9" i="4"/>
  <c r="BF10" i="4"/>
  <c r="BF11" i="4"/>
  <c r="BF12" i="4"/>
  <c r="BF13" i="4"/>
  <c r="BF14" i="4"/>
  <c r="BF7" i="4"/>
  <c r="AC232" i="12"/>
  <c r="AD232" i="12"/>
  <c r="AE232" i="12"/>
  <c r="AF232" i="12"/>
  <c r="AG232" i="12"/>
  <c r="AH232" i="12"/>
  <c r="AI232" i="12"/>
  <c r="AJ232" i="12"/>
  <c r="AK232" i="12"/>
  <c r="AL232" i="12"/>
  <c r="AM232" i="12"/>
  <c r="AN232" i="12"/>
  <c r="AO232" i="12"/>
  <c r="AP232" i="12"/>
  <c r="AQ232" i="12"/>
  <c r="AR232" i="12"/>
  <c r="AS232" i="12"/>
  <c r="AT232" i="12"/>
  <c r="AQ232" i="4"/>
  <c r="AA232" i="4"/>
  <c r="R232" i="4"/>
  <c r="M232" i="4"/>
  <c r="J232" i="4" s="1"/>
  <c r="AU232" i="12" l="1"/>
  <c r="AV232" i="12"/>
  <c r="BF743" i="4"/>
  <c r="BF744" i="4"/>
  <c r="BF735" i="4"/>
  <c r="BF740" i="4"/>
  <c r="BF741" i="4"/>
  <c r="BF739" i="4"/>
  <c r="BF747" i="4"/>
  <c r="BF742" i="4"/>
  <c r="BF748" i="4"/>
  <c r="BF749" i="4"/>
  <c r="BF746" i="4"/>
  <c r="BF434" i="4"/>
  <c r="Z232" i="4"/>
  <c r="AP232" i="4"/>
  <c r="AO232" i="4"/>
  <c r="AS232" i="4"/>
  <c r="AT232" i="4" s="1"/>
  <c r="AU232" i="4" s="1"/>
  <c r="AV232" i="4" s="1"/>
  <c r="BF745" i="4" l="1"/>
  <c r="AW232" i="4"/>
  <c r="AX232" i="4" s="1"/>
  <c r="AC409" i="12" l="1"/>
  <c r="AD409" i="12"/>
  <c r="AE409" i="12"/>
  <c r="AF409" i="12"/>
  <c r="AG409" i="12"/>
  <c r="AH409" i="12"/>
  <c r="AI409" i="12"/>
  <c r="AJ409" i="12"/>
  <c r="AK409" i="12"/>
  <c r="AL409" i="12"/>
  <c r="AM409" i="12"/>
  <c r="AN409" i="12"/>
  <c r="AO409" i="12"/>
  <c r="AP409" i="12"/>
  <c r="AQ409" i="12"/>
  <c r="AR409" i="12"/>
  <c r="AS409" i="12"/>
  <c r="AT409" i="12"/>
  <c r="AC399" i="12"/>
  <c r="AD399" i="12"/>
  <c r="AE399" i="12"/>
  <c r="AF399" i="12"/>
  <c r="AG399" i="12"/>
  <c r="AH399" i="12"/>
  <c r="AI399" i="12"/>
  <c r="AJ399" i="12"/>
  <c r="AK399" i="12"/>
  <c r="AL399" i="12"/>
  <c r="AM399" i="12"/>
  <c r="AN399" i="12"/>
  <c r="AO399" i="12"/>
  <c r="AP399" i="12"/>
  <c r="AQ399" i="12"/>
  <c r="AR399" i="12"/>
  <c r="AS399" i="12"/>
  <c r="AT399" i="12"/>
  <c r="AV409" i="12" l="1"/>
  <c r="AU409" i="12"/>
  <c r="AV399" i="12"/>
  <c r="AU399" i="12"/>
  <c r="AQ731" i="4"/>
  <c r="AA731" i="4"/>
  <c r="R731" i="4"/>
  <c r="M731" i="4"/>
  <c r="AS730" i="4"/>
  <c r="AT730" i="4" s="1"/>
  <c r="AU730" i="4" s="1"/>
  <c r="AV730" i="4" s="1"/>
  <c r="AQ730" i="4"/>
  <c r="AA730" i="4"/>
  <c r="R730" i="4"/>
  <c r="M730" i="4"/>
  <c r="Z730" i="4" s="1"/>
  <c r="Z731" i="4" l="1"/>
  <c r="J731" i="4"/>
  <c r="AP731" i="4" s="1"/>
  <c r="J730" i="4"/>
  <c r="AP730" i="4" s="1"/>
  <c r="AW730" i="4"/>
  <c r="AX730" i="4" s="1"/>
  <c r="AS731" i="4"/>
  <c r="AT731" i="4" s="1"/>
  <c r="AU731" i="4" s="1"/>
  <c r="AV731" i="4" s="1"/>
  <c r="AO731" i="4" l="1"/>
  <c r="AO730" i="4"/>
  <c r="AW731" i="4"/>
  <c r="AX731" i="4" s="1"/>
  <c r="R7" i="5" l="1"/>
  <c r="S7" i="5"/>
  <c r="T7" i="5"/>
  <c r="U7" i="5"/>
  <c r="V7" i="5"/>
  <c r="W7" i="5"/>
  <c r="X7" i="5"/>
  <c r="Y7" i="5"/>
  <c r="Z7" i="5"/>
  <c r="AA7" i="5"/>
  <c r="AB7" i="5"/>
  <c r="AC7" i="5"/>
  <c r="AD7" i="5"/>
  <c r="AE7" i="5"/>
  <c r="AF7" i="5"/>
  <c r="AG7" i="5"/>
  <c r="AH7" i="5"/>
  <c r="AI7" i="5"/>
  <c r="AJ7" i="5"/>
  <c r="AK7" i="5"/>
  <c r="AL7" i="5"/>
  <c r="AM7" i="5"/>
  <c r="AN7" i="5"/>
  <c r="AO7" i="5"/>
  <c r="AP7" i="5"/>
  <c r="AQ7" i="5"/>
  <c r="AR7" i="5"/>
  <c r="AS7" i="5"/>
  <c r="AT7" i="5"/>
  <c r="AU7" i="5"/>
  <c r="AV7" i="5"/>
  <c r="AW7" i="5"/>
  <c r="AX7" i="5"/>
  <c r="AY7" i="5"/>
  <c r="AZ7" i="5"/>
  <c r="BA7" i="5"/>
  <c r="BB7" i="5"/>
  <c r="R9" i="5"/>
  <c r="S9" i="5"/>
  <c r="T9" i="5"/>
  <c r="U9" i="5"/>
  <c r="V9" i="5"/>
  <c r="W9" i="5"/>
  <c r="X9" i="5"/>
  <c r="Y9" i="5"/>
  <c r="Z9" i="5"/>
  <c r="AA9" i="5"/>
  <c r="AB9" i="5"/>
  <c r="AC9" i="5"/>
  <c r="AD9" i="5"/>
  <c r="AE9" i="5"/>
  <c r="AF9" i="5"/>
  <c r="AG9" i="5"/>
  <c r="AH9" i="5"/>
  <c r="AI9" i="5"/>
  <c r="AJ9" i="5"/>
  <c r="AK9" i="5"/>
  <c r="AL9" i="5"/>
  <c r="AM9" i="5"/>
  <c r="AN9" i="5"/>
  <c r="AO9" i="5"/>
  <c r="AP9" i="5"/>
  <c r="AQ9" i="5"/>
  <c r="AR9" i="5"/>
  <c r="AS9" i="5"/>
  <c r="AT9" i="5"/>
  <c r="AU9" i="5"/>
  <c r="AV9" i="5"/>
  <c r="AW9" i="5"/>
  <c r="AX9" i="5"/>
  <c r="AY9" i="5"/>
  <c r="AZ9" i="5"/>
  <c r="BA9" i="5"/>
  <c r="BB9" i="5"/>
  <c r="R10" i="5"/>
  <c r="S10" i="5"/>
  <c r="T10" i="5"/>
  <c r="U10" i="5"/>
  <c r="V10" i="5"/>
  <c r="W10" i="5"/>
  <c r="X10" i="5"/>
  <c r="Y10" i="5"/>
  <c r="Z10" i="5"/>
  <c r="AA10" i="5"/>
  <c r="AB10" i="5"/>
  <c r="AC10" i="5"/>
  <c r="AD10" i="5"/>
  <c r="AE10" i="5"/>
  <c r="AF10" i="5"/>
  <c r="AG10" i="5"/>
  <c r="AH10" i="5"/>
  <c r="AI10" i="5"/>
  <c r="AJ10" i="5"/>
  <c r="AK10" i="5"/>
  <c r="AL10" i="5"/>
  <c r="AM10" i="5"/>
  <c r="AN10" i="5"/>
  <c r="AO10" i="5"/>
  <c r="AP10" i="5"/>
  <c r="AQ10" i="5"/>
  <c r="AR10" i="5"/>
  <c r="AS10" i="5"/>
  <c r="AT10" i="5"/>
  <c r="AU10" i="5"/>
  <c r="AV10" i="5"/>
  <c r="AW10" i="5"/>
  <c r="AX10" i="5"/>
  <c r="AY10" i="5"/>
  <c r="AZ10" i="5"/>
  <c r="BA10" i="5"/>
  <c r="BB10" i="5"/>
  <c r="R11" i="5"/>
  <c r="S11" i="5"/>
  <c r="T11" i="5"/>
  <c r="U11" i="5"/>
  <c r="V11" i="5"/>
  <c r="W11" i="5"/>
  <c r="X11" i="5"/>
  <c r="Y11" i="5"/>
  <c r="Z11" i="5"/>
  <c r="AA11" i="5"/>
  <c r="AB11" i="5"/>
  <c r="AC11" i="5"/>
  <c r="AD11" i="5"/>
  <c r="AE11" i="5"/>
  <c r="AF11" i="5"/>
  <c r="AG11" i="5"/>
  <c r="AH11" i="5"/>
  <c r="AI11" i="5"/>
  <c r="AJ11" i="5"/>
  <c r="AK11" i="5"/>
  <c r="AL11" i="5"/>
  <c r="AM11" i="5"/>
  <c r="AN11" i="5"/>
  <c r="AO11" i="5"/>
  <c r="AP11" i="5"/>
  <c r="AQ11" i="5"/>
  <c r="AR11" i="5"/>
  <c r="AS11" i="5"/>
  <c r="AT11" i="5"/>
  <c r="AU11" i="5"/>
  <c r="AV11" i="5"/>
  <c r="AW11" i="5"/>
  <c r="AX11" i="5"/>
  <c r="AY11" i="5"/>
  <c r="AZ11" i="5"/>
  <c r="BA11" i="5"/>
  <c r="BB11" i="5"/>
  <c r="R12" i="5"/>
  <c r="S12" i="5"/>
  <c r="T12" i="5"/>
  <c r="U12" i="5"/>
  <c r="V12" i="5"/>
  <c r="W12" i="5"/>
  <c r="X12" i="5"/>
  <c r="Y12" i="5"/>
  <c r="Z12" i="5"/>
  <c r="AA12" i="5"/>
  <c r="AB12" i="5"/>
  <c r="AC12" i="5"/>
  <c r="AD12" i="5"/>
  <c r="AE12" i="5"/>
  <c r="AF12" i="5"/>
  <c r="AG12" i="5"/>
  <c r="AH12" i="5"/>
  <c r="AI12" i="5"/>
  <c r="AJ12" i="5"/>
  <c r="AK12" i="5"/>
  <c r="AL12" i="5"/>
  <c r="AM12" i="5"/>
  <c r="AN12" i="5"/>
  <c r="AO12" i="5"/>
  <c r="AP12" i="5"/>
  <c r="AQ12" i="5"/>
  <c r="AR12" i="5"/>
  <c r="AS12" i="5"/>
  <c r="AT12" i="5"/>
  <c r="AU12" i="5"/>
  <c r="AV12" i="5"/>
  <c r="AW12" i="5"/>
  <c r="AX12" i="5"/>
  <c r="AY12" i="5"/>
  <c r="AZ12" i="5"/>
  <c r="BA12" i="5"/>
  <c r="BB12" i="5"/>
  <c r="R13" i="5"/>
  <c r="S13" i="5"/>
  <c r="T13" i="5"/>
  <c r="U13" i="5"/>
  <c r="V13" i="5"/>
  <c r="W13" i="5"/>
  <c r="X13" i="5"/>
  <c r="Y13" i="5"/>
  <c r="Z13" i="5"/>
  <c r="AA13" i="5"/>
  <c r="AB13" i="5"/>
  <c r="AC13" i="5"/>
  <c r="AD13" i="5"/>
  <c r="AE13" i="5"/>
  <c r="AF13" i="5"/>
  <c r="AG13" i="5"/>
  <c r="AH13" i="5"/>
  <c r="AI13" i="5"/>
  <c r="AJ13" i="5"/>
  <c r="AK13" i="5"/>
  <c r="AL13" i="5"/>
  <c r="AM13" i="5"/>
  <c r="AN13" i="5"/>
  <c r="AO13" i="5"/>
  <c r="AP13" i="5"/>
  <c r="AQ13" i="5"/>
  <c r="AR13" i="5"/>
  <c r="AS13" i="5"/>
  <c r="AT13" i="5"/>
  <c r="AU13" i="5"/>
  <c r="AV13" i="5"/>
  <c r="AW13" i="5"/>
  <c r="AX13" i="5"/>
  <c r="AY13" i="5"/>
  <c r="AZ13" i="5"/>
  <c r="BA13" i="5"/>
  <c r="BB13" i="5"/>
  <c r="R14" i="5"/>
  <c r="S14" i="5"/>
  <c r="T14" i="5"/>
  <c r="U14" i="5"/>
  <c r="V14" i="5"/>
  <c r="W14" i="5"/>
  <c r="X14" i="5"/>
  <c r="Y14" i="5"/>
  <c r="Z14" i="5"/>
  <c r="AA14" i="5"/>
  <c r="AB14" i="5"/>
  <c r="AC14" i="5"/>
  <c r="AD14" i="5"/>
  <c r="AE14" i="5"/>
  <c r="AF14" i="5"/>
  <c r="AG14" i="5"/>
  <c r="AH14" i="5"/>
  <c r="AI14" i="5"/>
  <c r="AJ14" i="5"/>
  <c r="AK14" i="5"/>
  <c r="AL14" i="5"/>
  <c r="AM14" i="5"/>
  <c r="AN14" i="5"/>
  <c r="AO14" i="5"/>
  <c r="AP14" i="5"/>
  <c r="AQ14" i="5"/>
  <c r="AR14" i="5"/>
  <c r="AS14" i="5"/>
  <c r="AT14" i="5"/>
  <c r="AU14" i="5"/>
  <c r="AV14" i="5"/>
  <c r="AW14" i="5"/>
  <c r="AX14" i="5"/>
  <c r="AY14" i="5"/>
  <c r="AZ14" i="5"/>
  <c r="BA14" i="5"/>
  <c r="BB14" i="5"/>
  <c r="R15" i="5"/>
  <c r="S15" i="5"/>
  <c r="T15" i="5"/>
  <c r="U15" i="5"/>
  <c r="V15" i="5"/>
  <c r="W15" i="5"/>
  <c r="X15" i="5"/>
  <c r="Y15" i="5"/>
  <c r="Z15" i="5"/>
  <c r="AA15" i="5"/>
  <c r="AB15" i="5"/>
  <c r="AC15" i="5"/>
  <c r="AD15" i="5"/>
  <c r="AE15" i="5"/>
  <c r="AF15" i="5"/>
  <c r="AG15" i="5"/>
  <c r="AH15" i="5"/>
  <c r="AI15" i="5"/>
  <c r="AJ15" i="5"/>
  <c r="AK15" i="5"/>
  <c r="AL15" i="5"/>
  <c r="AM15" i="5"/>
  <c r="AN15" i="5"/>
  <c r="AO15" i="5"/>
  <c r="AP15" i="5"/>
  <c r="AQ15" i="5"/>
  <c r="AR15" i="5"/>
  <c r="AS15" i="5"/>
  <c r="AT15" i="5"/>
  <c r="AU15" i="5"/>
  <c r="AV15" i="5"/>
  <c r="AW15" i="5"/>
  <c r="AX15" i="5"/>
  <c r="AY15" i="5"/>
  <c r="AZ15" i="5"/>
  <c r="BA15" i="5"/>
  <c r="BB15" i="5"/>
  <c r="R16" i="5"/>
  <c r="S16" i="5"/>
  <c r="T16" i="5"/>
  <c r="U16" i="5"/>
  <c r="V16" i="5"/>
  <c r="W16" i="5"/>
  <c r="X16" i="5"/>
  <c r="Y16" i="5"/>
  <c r="Z16" i="5"/>
  <c r="AA16" i="5"/>
  <c r="AB16" i="5"/>
  <c r="AC16" i="5"/>
  <c r="AD16" i="5"/>
  <c r="AE16" i="5"/>
  <c r="AF16" i="5"/>
  <c r="AG16" i="5"/>
  <c r="AH16" i="5"/>
  <c r="AI16" i="5"/>
  <c r="AJ16" i="5"/>
  <c r="AK16" i="5"/>
  <c r="AL16" i="5"/>
  <c r="AM16" i="5"/>
  <c r="AN16" i="5"/>
  <c r="AO16" i="5"/>
  <c r="AP16" i="5"/>
  <c r="AQ16" i="5"/>
  <c r="AR16" i="5"/>
  <c r="AS16" i="5"/>
  <c r="AT16" i="5"/>
  <c r="AU16" i="5"/>
  <c r="AV16" i="5"/>
  <c r="AW16" i="5"/>
  <c r="AX16" i="5"/>
  <c r="AY16" i="5"/>
  <c r="AZ16" i="5"/>
  <c r="BA16" i="5"/>
  <c r="BB16" i="5"/>
  <c r="R17" i="5"/>
  <c r="S17" i="5"/>
  <c r="T17" i="5"/>
  <c r="U17" i="5"/>
  <c r="V17" i="5"/>
  <c r="W17" i="5"/>
  <c r="X17" i="5"/>
  <c r="Y17" i="5"/>
  <c r="Z17" i="5"/>
  <c r="AA17" i="5"/>
  <c r="AB17" i="5"/>
  <c r="AC17" i="5"/>
  <c r="AD17" i="5"/>
  <c r="AE17" i="5"/>
  <c r="AF17" i="5"/>
  <c r="AG17" i="5"/>
  <c r="AH17" i="5"/>
  <c r="AI17" i="5"/>
  <c r="AJ17" i="5"/>
  <c r="AK17" i="5"/>
  <c r="AL17" i="5"/>
  <c r="AM17" i="5"/>
  <c r="AN17" i="5"/>
  <c r="AO17" i="5"/>
  <c r="AP17" i="5"/>
  <c r="AQ17" i="5"/>
  <c r="AR17" i="5"/>
  <c r="AS17" i="5"/>
  <c r="AT17" i="5"/>
  <c r="AU17" i="5"/>
  <c r="AV17" i="5"/>
  <c r="AW17" i="5"/>
  <c r="AX17" i="5"/>
  <c r="AY17" i="5"/>
  <c r="AZ17" i="5"/>
  <c r="BA17" i="5"/>
  <c r="BB17" i="5"/>
  <c r="R18" i="5"/>
  <c r="S18" i="5"/>
  <c r="T18" i="5"/>
  <c r="U18" i="5"/>
  <c r="V18" i="5"/>
  <c r="W18" i="5"/>
  <c r="X18" i="5"/>
  <c r="Y18" i="5"/>
  <c r="Z18" i="5"/>
  <c r="AA18" i="5"/>
  <c r="AB18" i="5"/>
  <c r="AC18" i="5"/>
  <c r="AD18" i="5"/>
  <c r="AE18" i="5"/>
  <c r="AF18" i="5"/>
  <c r="AG18" i="5"/>
  <c r="AH18" i="5"/>
  <c r="AI18" i="5"/>
  <c r="AJ18" i="5"/>
  <c r="AK18" i="5"/>
  <c r="AL18" i="5"/>
  <c r="AM18" i="5"/>
  <c r="AN18" i="5"/>
  <c r="AO18" i="5"/>
  <c r="AP18" i="5"/>
  <c r="AQ18" i="5"/>
  <c r="AR18" i="5"/>
  <c r="AS18" i="5"/>
  <c r="AT18" i="5"/>
  <c r="AU18" i="5"/>
  <c r="AV18" i="5"/>
  <c r="AW18" i="5"/>
  <c r="AX18" i="5"/>
  <c r="AY18" i="5"/>
  <c r="AZ18" i="5"/>
  <c r="BA18" i="5"/>
  <c r="BB18" i="5"/>
  <c r="R19" i="5"/>
  <c r="S19" i="5"/>
  <c r="T19" i="5"/>
  <c r="U19" i="5"/>
  <c r="V19" i="5"/>
  <c r="W19" i="5"/>
  <c r="X19" i="5"/>
  <c r="Y19" i="5"/>
  <c r="Z19" i="5"/>
  <c r="AA19" i="5"/>
  <c r="AB19" i="5"/>
  <c r="AC19" i="5"/>
  <c r="AD19" i="5"/>
  <c r="AE19" i="5"/>
  <c r="AF19" i="5"/>
  <c r="AG19" i="5"/>
  <c r="AH19" i="5"/>
  <c r="AI19" i="5"/>
  <c r="AJ19" i="5"/>
  <c r="AK19" i="5"/>
  <c r="AL19" i="5"/>
  <c r="AM19" i="5"/>
  <c r="AN19" i="5"/>
  <c r="AO19" i="5"/>
  <c r="AP19" i="5"/>
  <c r="AQ19" i="5"/>
  <c r="AR19" i="5"/>
  <c r="AS19" i="5"/>
  <c r="AT19" i="5"/>
  <c r="AU19" i="5"/>
  <c r="AV19" i="5"/>
  <c r="AW19" i="5"/>
  <c r="AX19" i="5"/>
  <c r="AY19" i="5"/>
  <c r="AZ19" i="5"/>
  <c r="BA19" i="5"/>
  <c r="BB19" i="5"/>
  <c r="R20" i="5"/>
  <c r="S20" i="5"/>
  <c r="T20" i="5"/>
  <c r="U20" i="5"/>
  <c r="V20" i="5"/>
  <c r="W20" i="5"/>
  <c r="X20" i="5"/>
  <c r="Y20" i="5"/>
  <c r="Z20" i="5"/>
  <c r="AA20" i="5"/>
  <c r="AB20" i="5"/>
  <c r="AC20" i="5"/>
  <c r="AD20" i="5"/>
  <c r="AE20" i="5"/>
  <c r="AF20" i="5"/>
  <c r="AG20" i="5"/>
  <c r="AH20" i="5"/>
  <c r="AI20" i="5"/>
  <c r="AJ20" i="5"/>
  <c r="AK20" i="5"/>
  <c r="AL20" i="5"/>
  <c r="AM20" i="5"/>
  <c r="AN20" i="5"/>
  <c r="AO20" i="5"/>
  <c r="AP20" i="5"/>
  <c r="AQ20" i="5"/>
  <c r="AR20" i="5"/>
  <c r="AS20" i="5"/>
  <c r="AT20" i="5"/>
  <c r="AU20" i="5"/>
  <c r="AV20" i="5"/>
  <c r="AW20" i="5"/>
  <c r="AX20" i="5"/>
  <c r="AY20" i="5"/>
  <c r="AZ20" i="5"/>
  <c r="BA20" i="5"/>
  <c r="BB20" i="5"/>
  <c r="R21" i="5"/>
  <c r="S21" i="5"/>
  <c r="T21" i="5"/>
  <c r="U21" i="5"/>
  <c r="V21" i="5"/>
  <c r="W21" i="5"/>
  <c r="X21" i="5"/>
  <c r="Y21" i="5"/>
  <c r="Z21" i="5"/>
  <c r="AA21" i="5"/>
  <c r="AB21" i="5"/>
  <c r="AC21" i="5"/>
  <c r="AD21" i="5"/>
  <c r="AE21" i="5"/>
  <c r="AF21" i="5"/>
  <c r="AG21" i="5"/>
  <c r="AH21" i="5"/>
  <c r="AI21" i="5"/>
  <c r="AJ21" i="5"/>
  <c r="AK21" i="5"/>
  <c r="AL21" i="5"/>
  <c r="AM21" i="5"/>
  <c r="AN21" i="5"/>
  <c r="AO21" i="5"/>
  <c r="AP21" i="5"/>
  <c r="AQ21" i="5"/>
  <c r="AR21" i="5"/>
  <c r="AS21" i="5"/>
  <c r="AT21" i="5"/>
  <c r="AU21" i="5"/>
  <c r="AV21" i="5"/>
  <c r="AW21" i="5"/>
  <c r="AX21" i="5"/>
  <c r="AY21" i="5"/>
  <c r="AZ21" i="5"/>
  <c r="BA21" i="5"/>
  <c r="BB21" i="5"/>
  <c r="R22" i="5"/>
  <c r="S22" i="5"/>
  <c r="T22" i="5"/>
  <c r="U22" i="5"/>
  <c r="V22" i="5"/>
  <c r="W22" i="5"/>
  <c r="X22" i="5"/>
  <c r="Y22" i="5"/>
  <c r="Z22" i="5"/>
  <c r="AA22" i="5"/>
  <c r="AB22" i="5"/>
  <c r="AC22" i="5"/>
  <c r="AD22" i="5"/>
  <c r="AE22" i="5"/>
  <c r="AF22" i="5"/>
  <c r="AG22" i="5"/>
  <c r="AH22" i="5"/>
  <c r="AI22" i="5"/>
  <c r="AJ22" i="5"/>
  <c r="AK22" i="5"/>
  <c r="AL22" i="5"/>
  <c r="AM22" i="5"/>
  <c r="AN22" i="5"/>
  <c r="AO22" i="5"/>
  <c r="AP22" i="5"/>
  <c r="AQ22" i="5"/>
  <c r="AR22" i="5"/>
  <c r="AS22" i="5"/>
  <c r="AT22" i="5"/>
  <c r="AU22" i="5"/>
  <c r="AV22" i="5"/>
  <c r="AW22" i="5"/>
  <c r="AX22" i="5"/>
  <c r="AY22" i="5"/>
  <c r="AZ22" i="5"/>
  <c r="BA22" i="5"/>
  <c r="BB22" i="5"/>
  <c r="R23" i="5"/>
  <c r="S23" i="5"/>
  <c r="T23" i="5"/>
  <c r="U23" i="5"/>
  <c r="V23" i="5"/>
  <c r="W23" i="5"/>
  <c r="X23" i="5"/>
  <c r="Y23" i="5"/>
  <c r="Z23" i="5"/>
  <c r="AA23" i="5"/>
  <c r="AB23" i="5"/>
  <c r="AC23" i="5"/>
  <c r="AD23" i="5"/>
  <c r="AE23" i="5"/>
  <c r="AF23" i="5"/>
  <c r="AG23" i="5"/>
  <c r="AH23" i="5"/>
  <c r="AI23" i="5"/>
  <c r="AJ23" i="5"/>
  <c r="AK23" i="5"/>
  <c r="AL23" i="5"/>
  <c r="AM23" i="5"/>
  <c r="AN23" i="5"/>
  <c r="AO23" i="5"/>
  <c r="AP23" i="5"/>
  <c r="AQ23" i="5"/>
  <c r="AR23" i="5"/>
  <c r="AS23" i="5"/>
  <c r="AT23" i="5"/>
  <c r="AU23" i="5"/>
  <c r="AV23" i="5"/>
  <c r="AW23" i="5"/>
  <c r="AX23" i="5"/>
  <c r="AY23" i="5"/>
  <c r="AZ23" i="5"/>
  <c r="BA23" i="5"/>
  <c r="BB23" i="5"/>
  <c r="R24" i="5"/>
  <c r="S24" i="5"/>
  <c r="T24" i="5"/>
  <c r="U24" i="5"/>
  <c r="V24" i="5"/>
  <c r="W24" i="5"/>
  <c r="X24" i="5"/>
  <c r="Y24" i="5"/>
  <c r="Z24" i="5"/>
  <c r="AA24" i="5"/>
  <c r="AB24" i="5"/>
  <c r="AC24" i="5"/>
  <c r="AD24" i="5"/>
  <c r="AE24" i="5"/>
  <c r="AF24" i="5"/>
  <c r="AG24" i="5"/>
  <c r="AH24" i="5"/>
  <c r="AI24" i="5"/>
  <c r="AJ24" i="5"/>
  <c r="AK24" i="5"/>
  <c r="AL24" i="5"/>
  <c r="AM24" i="5"/>
  <c r="AN24" i="5"/>
  <c r="AO24" i="5"/>
  <c r="AP24" i="5"/>
  <c r="AQ24" i="5"/>
  <c r="AR24" i="5"/>
  <c r="AS24" i="5"/>
  <c r="AT24" i="5"/>
  <c r="AU24" i="5"/>
  <c r="AV24" i="5"/>
  <c r="AW24" i="5"/>
  <c r="AX24" i="5"/>
  <c r="AY24" i="5"/>
  <c r="AZ24" i="5"/>
  <c r="BA24" i="5"/>
  <c r="BB24" i="5"/>
  <c r="R25" i="5"/>
  <c r="S25" i="5"/>
  <c r="T25" i="5"/>
  <c r="U25" i="5"/>
  <c r="V25" i="5"/>
  <c r="W25" i="5"/>
  <c r="X25" i="5"/>
  <c r="Y25" i="5"/>
  <c r="Z25" i="5"/>
  <c r="AA25" i="5"/>
  <c r="AB25" i="5"/>
  <c r="AC25" i="5"/>
  <c r="AD25" i="5"/>
  <c r="AE25" i="5"/>
  <c r="AF25" i="5"/>
  <c r="AG25" i="5"/>
  <c r="AH25" i="5"/>
  <c r="AI25" i="5"/>
  <c r="AJ25" i="5"/>
  <c r="AK25" i="5"/>
  <c r="AL25" i="5"/>
  <c r="AM25" i="5"/>
  <c r="AN25" i="5"/>
  <c r="AO25" i="5"/>
  <c r="AP25" i="5"/>
  <c r="AQ25" i="5"/>
  <c r="AR25" i="5"/>
  <c r="AS25" i="5"/>
  <c r="AT25" i="5"/>
  <c r="AU25" i="5"/>
  <c r="AV25" i="5"/>
  <c r="AW25" i="5"/>
  <c r="AX25" i="5"/>
  <c r="AY25" i="5"/>
  <c r="AZ25" i="5"/>
  <c r="BA25" i="5"/>
  <c r="BB25" i="5"/>
  <c r="R26" i="5"/>
  <c r="S26" i="5"/>
  <c r="T26" i="5"/>
  <c r="U26" i="5"/>
  <c r="V26" i="5"/>
  <c r="W26" i="5"/>
  <c r="X26" i="5"/>
  <c r="Y26" i="5"/>
  <c r="Z26" i="5"/>
  <c r="AA26" i="5"/>
  <c r="AB26" i="5"/>
  <c r="AC26" i="5"/>
  <c r="AD26" i="5"/>
  <c r="AE26" i="5"/>
  <c r="AF26" i="5"/>
  <c r="AG26" i="5"/>
  <c r="AH26" i="5"/>
  <c r="AI26" i="5"/>
  <c r="AJ26" i="5"/>
  <c r="AK26" i="5"/>
  <c r="AL26" i="5"/>
  <c r="AM26" i="5"/>
  <c r="AN26" i="5"/>
  <c r="AO26" i="5"/>
  <c r="AP26" i="5"/>
  <c r="AQ26" i="5"/>
  <c r="AR26" i="5"/>
  <c r="AS26" i="5"/>
  <c r="AT26" i="5"/>
  <c r="AU26" i="5"/>
  <c r="AV26" i="5"/>
  <c r="AW26" i="5"/>
  <c r="AX26" i="5"/>
  <c r="AY26" i="5"/>
  <c r="AZ26" i="5"/>
  <c r="BA26" i="5"/>
  <c r="BB26" i="5"/>
  <c r="R27" i="5"/>
  <c r="S27" i="5"/>
  <c r="T27" i="5"/>
  <c r="U27" i="5"/>
  <c r="V27" i="5"/>
  <c r="W27" i="5"/>
  <c r="X27" i="5"/>
  <c r="Y27" i="5"/>
  <c r="Z27" i="5"/>
  <c r="AA27" i="5"/>
  <c r="AB27" i="5"/>
  <c r="AC27" i="5"/>
  <c r="AD27" i="5"/>
  <c r="AE27" i="5"/>
  <c r="AF27" i="5"/>
  <c r="AG27" i="5"/>
  <c r="AH27" i="5"/>
  <c r="AI27" i="5"/>
  <c r="AJ27" i="5"/>
  <c r="AK27" i="5"/>
  <c r="AL27" i="5"/>
  <c r="AM27" i="5"/>
  <c r="AN27" i="5"/>
  <c r="AO27" i="5"/>
  <c r="AP27" i="5"/>
  <c r="AQ27" i="5"/>
  <c r="AR27" i="5"/>
  <c r="AS27" i="5"/>
  <c r="AT27" i="5"/>
  <c r="AU27" i="5"/>
  <c r="AV27" i="5"/>
  <c r="AW27" i="5"/>
  <c r="AX27" i="5"/>
  <c r="AY27" i="5"/>
  <c r="AZ27" i="5"/>
  <c r="BA27" i="5"/>
  <c r="BB27" i="5"/>
  <c r="R28" i="5"/>
  <c r="S28" i="5"/>
  <c r="T28" i="5"/>
  <c r="U28" i="5"/>
  <c r="V28" i="5"/>
  <c r="W28" i="5"/>
  <c r="X28" i="5"/>
  <c r="Y28" i="5"/>
  <c r="Z28" i="5"/>
  <c r="AA28" i="5"/>
  <c r="AB28" i="5"/>
  <c r="AC28" i="5"/>
  <c r="AD28" i="5"/>
  <c r="AE28" i="5"/>
  <c r="AF28" i="5"/>
  <c r="AG28" i="5"/>
  <c r="AH28" i="5"/>
  <c r="AI28" i="5"/>
  <c r="AJ28" i="5"/>
  <c r="AK28" i="5"/>
  <c r="AL28" i="5"/>
  <c r="AM28" i="5"/>
  <c r="AN28" i="5"/>
  <c r="AO28" i="5"/>
  <c r="AP28" i="5"/>
  <c r="AQ28" i="5"/>
  <c r="AR28" i="5"/>
  <c r="AS28" i="5"/>
  <c r="AT28" i="5"/>
  <c r="AU28" i="5"/>
  <c r="AV28" i="5"/>
  <c r="AW28" i="5"/>
  <c r="AX28" i="5"/>
  <c r="AY28" i="5"/>
  <c r="AZ28" i="5"/>
  <c r="BA28" i="5"/>
  <c r="BB28" i="5"/>
  <c r="R29" i="5"/>
  <c r="S29" i="5"/>
  <c r="T29" i="5"/>
  <c r="U29" i="5"/>
  <c r="V29" i="5"/>
  <c r="W29" i="5"/>
  <c r="X29" i="5"/>
  <c r="Y29" i="5"/>
  <c r="Z29" i="5"/>
  <c r="AA29" i="5"/>
  <c r="AB29" i="5"/>
  <c r="AC29" i="5"/>
  <c r="AD29" i="5"/>
  <c r="AE29" i="5"/>
  <c r="AF29" i="5"/>
  <c r="AG29" i="5"/>
  <c r="AH29" i="5"/>
  <c r="AI29" i="5"/>
  <c r="AJ29" i="5"/>
  <c r="AK29" i="5"/>
  <c r="AL29" i="5"/>
  <c r="AM29" i="5"/>
  <c r="AN29" i="5"/>
  <c r="AO29" i="5"/>
  <c r="AP29" i="5"/>
  <c r="AQ29" i="5"/>
  <c r="AR29" i="5"/>
  <c r="AS29" i="5"/>
  <c r="AT29" i="5"/>
  <c r="AU29" i="5"/>
  <c r="AV29" i="5"/>
  <c r="AW29" i="5"/>
  <c r="AX29" i="5"/>
  <c r="AY29" i="5"/>
  <c r="AZ29" i="5"/>
  <c r="BA29" i="5"/>
  <c r="BB29" i="5"/>
  <c r="R30" i="5"/>
  <c r="S30" i="5"/>
  <c r="T30" i="5"/>
  <c r="U30" i="5"/>
  <c r="V30" i="5"/>
  <c r="W30" i="5"/>
  <c r="X30" i="5"/>
  <c r="Y30" i="5"/>
  <c r="Z30" i="5"/>
  <c r="AA30" i="5"/>
  <c r="AB30" i="5"/>
  <c r="AC30" i="5"/>
  <c r="AD30" i="5"/>
  <c r="AE30" i="5"/>
  <c r="AF30" i="5"/>
  <c r="AG30" i="5"/>
  <c r="AH30" i="5"/>
  <c r="AI30" i="5"/>
  <c r="AJ30" i="5"/>
  <c r="AK30" i="5"/>
  <c r="AL30" i="5"/>
  <c r="AM30" i="5"/>
  <c r="AN30" i="5"/>
  <c r="AO30" i="5"/>
  <c r="AP30" i="5"/>
  <c r="AQ30" i="5"/>
  <c r="AR30" i="5"/>
  <c r="AS30" i="5"/>
  <c r="AT30" i="5"/>
  <c r="AU30" i="5"/>
  <c r="AV30" i="5"/>
  <c r="AW30" i="5"/>
  <c r="AX30" i="5"/>
  <c r="AY30" i="5"/>
  <c r="AZ30" i="5"/>
  <c r="BA30" i="5"/>
  <c r="BB30" i="5"/>
  <c r="R31" i="5"/>
  <c r="S31" i="5"/>
  <c r="T31" i="5"/>
  <c r="U31" i="5"/>
  <c r="V31" i="5"/>
  <c r="W31" i="5"/>
  <c r="X31" i="5"/>
  <c r="Y31" i="5"/>
  <c r="Z31" i="5"/>
  <c r="AA31" i="5"/>
  <c r="AB31" i="5"/>
  <c r="AC31" i="5"/>
  <c r="AD31" i="5"/>
  <c r="AE31" i="5"/>
  <c r="AF31" i="5"/>
  <c r="AG31" i="5"/>
  <c r="AH31" i="5"/>
  <c r="AI31" i="5"/>
  <c r="AJ31" i="5"/>
  <c r="AK31" i="5"/>
  <c r="AL31" i="5"/>
  <c r="AM31" i="5"/>
  <c r="AN31" i="5"/>
  <c r="AO31" i="5"/>
  <c r="AP31" i="5"/>
  <c r="AQ31" i="5"/>
  <c r="AR31" i="5"/>
  <c r="AS31" i="5"/>
  <c r="AT31" i="5"/>
  <c r="AU31" i="5"/>
  <c r="AV31" i="5"/>
  <c r="AW31" i="5"/>
  <c r="AX31" i="5"/>
  <c r="AY31" i="5"/>
  <c r="AZ31" i="5"/>
  <c r="BA31" i="5"/>
  <c r="BB31" i="5"/>
  <c r="R32" i="5"/>
  <c r="S32" i="5"/>
  <c r="T32" i="5"/>
  <c r="U32" i="5"/>
  <c r="V32" i="5"/>
  <c r="W32" i="5"/>
  <c r="X32" i="5"/>
  <c r="Y32" i="5"/>
  <c r="Z32" i="5"/>
  <c r="AA32" i="5"/>
  <c r="AB32" i="5"/>
  <c r="AC32" i="5"/>
  <c r="AD32" i="5"/>
  <c r="AE32" i="5"/>
  <c r="AF32" i="5"/>
  <c r="AG32" i="5"/>
  <c r="AH32" i="5"/>
  <c r="AI32" i="5"/>
  <c r="AJ32" i="5"/>
  <c r="AK32" i="5"/>
  <c r="AL32" i="5"/>
  <c r="AM32" i="5"/>
  <c r="AN32" i="5"/>
  <c r="AO32" i="5"/>
  <c r="AP32" i="5"/>
  <c r="AQ32" i="5"/>
  <c r="AR32" i="5"/>
  <c r="AS32" i="5"/>
  <c r="AT32" i="5"/>
  <c r="AU32" i="5"/>
  <c r="AV32" i="5"/>
  <c r="AW32" i="5"/>
  <c r="AX32" i="5"/>
  <c r="AY32" i="5"/>
  <c r="AZ32" i="5"/>
  <c r="BA32" i="5"/>
  <c r="BB32" i="5"/>
  <c r="R33" i="5"/>
  <c r="S33" i="5"/>
  <c r="T33" i="5"/>
  <c r="U33" i="5"/>
  <c r="V33" i="5"/>
  <c r="W33" i="5"/>
  <c r="X33" i="5"/>
  <c r="Y33" i="5"/>
  <c r="Z33" i="5"/>
  <c r="AA33" i="5"/>
  <c r="AB33" i="5"/>
  <c r="AC33" i="5"/>
  <c r="AD33" i="5"/>
  <c r="AE33" i="5"/>
  <c r="AF33" i="5"/>
  <c r="AG33" i="5"/>
  <c r="AH33" i="5"/>
  <c r="AI33" i="5"/>
  <c r="AJ33" i="5"/>
  <c r="AK33" i="5"/>
  <c r="AL33" i="5"/>
  <c r="AM33" i="5"/>
  <c r="AN33" i="5"/>
  <c r="AO33" i="5"/>
  <c r="AP33" i="5"/>
  <c r="AQ33" i="5"/>
  <c r="AR33" i="5"/>
  <c r="AS33" i="5"/>
  <c r="AT33" i="5"/>
  <c r="AU33" i="5"/>
  <c r="AV33" i="5"/>
  <c r="AW33" i="5"/>
  <c r="AX33" i="5"/>
  <c r="AY33" i="5"/>
  <c r="AZ33" i="5"/>
  <c r="BA33" i="5"/>
  <c r="BB33" i="5"/>
  <c r="R34" i="5"/>
  <c r="S34" i="5"/>
  <c r="T34" i="5"/>
  <c r="U34" i="5"/>
  <c r="V34" i="5"/>
  <c r="W34" i="5"/>
  <c r="X34" i="5"/>
  <c r="Y34" i="5"/>
  <c r="Z34" i="5"/>
  <c r="AA34" i="5"/>
  <c r="AB34" i="5"/>
  <c r="AC34" i="5"/>
  <c r="AD34" i="5"/>
  <c r="AE34" i="5"/>
  <c r="AF34" i="5"/>
  <c r="AG34" i="5"/>
  <c r="AH34" i="5"/>
  <c r="AI34" i="5"/>
  <c r="AJ34" i="5"/>
  <c r="AK34" i="5"/>
  <c r="AL34" i="5"/>
  <c r="AM34" i="5"/>
  <c r="AN34" i="5"/>
  <c r="AO34" i="5"/>
  <c r="AP34" i="5"/>
  <c r="AQ34" i="5"/>
  <c r="AR34" i="5"/>
  <c r="AS34" i="5"/>
  <c r="AT34" i="5"/>
  <c r="AU34" i="5"/>
  <c r="AV34" i="5"/>
  <c r="AW34" i="5"/>
  <c r="AX34" i="5"/>
  <c r="AY34" i="5"/>
  <c r="AZ34" i="5"/>
  <c r="BA34" i="5"/>
  <c r="BB34" i="5"/>
  <c r="R35" i="5"/>
  <c r="S35" i="5"/>
  <c r="T35" i="5"/>
  <c r="U35" i="5"/>
  <c r="V35" i="5"/>
  <c r="W35" i="5"/>
  <c r="X35" i="5"/>
  <c r="Y35" i="5"/>
  <c r="Z35" i="5"/>
  <c r="AA35" i="5"/>
  <c r="AB35" i="5"/>
  <c r="AC35" i="5"/>
  <c r="AD35" i="5"/>
  <c r="AE35" i="5"/>
  <c r="AF35" i="5"/>
  <c r="AG35" i="5"/>
  <c r="AH35" i="5"/>
  <c r="AI35" i="5"/>
  <c r="AJ35" i="5"/>
  <c r="AK35" i="5"/>
  <c r="AL35" i="5"/>
  <c r="AM35" i="5"/>
  <c r="AN35" i="5"/>
  <c r="AO35" i="5"/>
  <c r="AP35" i="5"/>
  <c r="AQ35" i="5"/>
  <c r="AR35" i="5"/>
  <c r="AS35" i="5"/>
  <c r="AT35" i="5"/>
  <c r="AU35" i="5"/>
  <c r="AV35" i="5"/>
  <c r="AW35" i="5"/>
  <c r="AX35" i="5"/>
  <c r="AY35" i="5"/>
  <c r="AZ35" i="5"/>
  <c r="BA35" i="5"/>
  <c r="BB35" i="5"/>
  <c r="R36" i="5"/>
  <c r="S36" i="5"/>
  <c r="T36" i="5"/>
  <c r="U36" i="5"/>
  <c r="V36" i="5"/>
  <c r="W36" i="5"/>
  <c r="X36" i="5"/>
  <c r="Y36" i="5"/>
  <c r="Z36" i="5"/>
  <c r="AA36" i="5"/>
  <c r="AB36" i="5"/>
  <c r="AC36" i="5"/>
  <c r="AD36" i="5"/>
  <c r="AE36" i="5"/>
  <c r="AF36" i="5"/>
  <c r="AG36" i="5"/>
  <c r="AH36" i="5"/>
  <c r="AI36" i="5"/>
  <c r="AJ36" i="5"/>
  <c r="AK36" i="5"/>
  <c r="AL36" i="5"/>
  <c r="AM36" i="5"/>
  <c r="AN36" i="5"/>
  <c r="AO36" i="5"/>
  <c r="AP36" i="5"/>
  <c r="AQ36" i="5"/>
  <c r="AR36" i="5"/>
  <c r="AS36" i="5"/>
  <c r="AT36" i="5"/>
  <c r="AU36" i="5"/>
  <c r="AV36" i="5"/>
  <c r="AW36" i="5"/>
  <c r="AX36" i="5"/>
  <c r="AY36" i="5"/>
  <c r="AZ36" i="5"/>
  <c r="BA36" i="5"/>
  <c r="BB36" i="5"/>
  <c r="R37" i="5"/>
  <c r="S37" i="5"/>
  <c r="T37" i="5"/>
  <c r="U37" i="5"/>
  <c r="V37" i="5"/>
  <c r="W37" i="5"/>
  <c r="X37" i="5"/>
  <c r="Y37" i="5"/>
  <c r="Z37" i="5"/>
  <c r="AA37" i="5"/>
  <c r="AB37" i="5"/>
  <c r="AC37" i="5"/>
  <c r="AD37" i="5"/>
  <c r="AE37" i="5"/>
  <c r="AF37" i="5"/>
  <c r="AG37" i="5"/>
  <c r="AH37" i="5"/>
  <c r="AI37" i="5"/>
  <c r="AJ37" i="5"/>
  <c r="AK37" i="5"/>
  <c r="AL37" i="5"/>
  <c r="AM37" i="5"/>
  <c r="AN37" i="5"/>
  <c r="AO37" i="5"/>
  <c r="AP37" i="5"/>
  <c r="AQ37" i="5"/>
  <c r="AR37" i="5"/>
  <c r="AS37" i="5"/>
  <c r="AT37" i="5"/>
  <c r="AU37" i="5"/>
  <c r="AV37" i="5"/>
  <c r="AW37" i="5"/>
  <c r="AX37" i="5"/>
  <c r="AY37" i="5"/>
  <c r="AZ37" i="5"/>
  <c r="BA37" i="5"/>
  <c r="BB37" i="5"/>
  <c r="R38" i="5"/>
  <c r="S38" i="5"/>
  <c r="T38" i="5"/>
  <c r="U38" i="5"/>
  <c r="V38" i="5"/>
  <c r="W38" i="5"/>
  <c r="X38" i="5"/>
  <c r="Y38" i="5"/>
  <c r="Z38" i="5"/>
  <c r="AA38" i="5"/>
  <c r="AB38" i="5"/>
  <c r="AC38" i="5"/>
  <c r="AD38" i="5"/>
  <c r="AE38" i="5"/>
  <c r="AF38" i="5"/>
  <c r="AG38" i="5"/>
  <c r="AH38" i="5"/>
  <c r="AI38" i="5"/>
  <c r="AJ38" i="5"/>
  <c r="AK38" i="5"/>
  <c r="AL38" i="5"/>
  <c r="AM38" i="5"/>
  <c r="AN38" i="5"/>
  <c r="AO38" i="5"/>
  <c r="AP38" i="5"/>
  <c r="AQ38" i="5"/>
  <c r="AR38" i="5"/>
  <c r="AS38" i="5"/>
  <c r="AT38" i="5"/>
  <c r="AU38" i="5"/>
  <c r="AV38" i="5"/>
  <c r="AW38" i="5"/>
  <c r="AX38" i="5"/>
  <c r="AY38" i="5"/>
  <c r="AZ38" i="5"/>
  <c r="BA38" i="5"/>
  <c r="BB38" i="5"/>
  <c r="R39" i="5"/>
  <c r="S39" i="5"/>
  <c r="T39" i="5"/>
  <c r="U39" i="5"/>
  <c r="V39" i="5"/>
  <c r="W39" i="5"/>
  <c r="X39" i="5"/>
  <c r="Y39" i="5"/>
  <c r="Z39" i="5"/>
  <c r="AA39" i="5"/>
  <c r="AB39" i="5"/>
  <c r="AC39" i="5"/>
  <c r="AD39" i="5"/>
  <c r="AE39" i="5"/>
  <c r="AF39" i="5"/>
  <c r="AG39" i="5"/>
  <c r="AH39" i="5"/>
  <c r="AI39" i="5"/>
  <c r="AJ39" i="5"/>
  <c r="AK39" i="5"/>
  <c r="AL39" i="5"/>
  <c r="AM39" i="5"/>
  <c r="AN39" i="5"/>
  <c r="AO39" i="5"/>
  <c r="AP39" i="5"/>
  <c r="AQ39" i="5"/>
  <c r="AR39" i="5"/>
  <c r="AS39" i="5"/>
  <c r="AT39" i="5"/>
  <c r="AU39" i="5"/>
  <c r="AV39" i="5"/>
  <c r="AW39" i="5"/>
  <c r="AX39" i="5"/>
  <c r="AY39" i="5"/>
  <c r="AZ39" i="5"/>
  <c r="BA39" i="5"/>
  <c r="BB39" i="5"/>
  <c r="R40" i="5"/>
  <c r="S40" i="5"/>
  <c r="T40" i="5"/>
  <c r="U40" i="5"/>
  <c r="V40" i="5"/>
  <c r="W40" i="5"/>
  <c r="X40" i="5"/>
  <c r="Y40" i="5"/>
  <c r="Z40" i="5"/>
  <c r="AA40" i="5"/>
  <c r="AB40" i="5"/>
  <c r="AC40" i="5"/>
  <c r="AD40" i="5"/>
  <c r="AE40" i="5"/>
  <c r="AF40" i="5"/>
  <c r="AG40" i="5"/>
  <c r="AH40" i="5"/>
  <c r="AI40" i="5"/>
  <c r="AJ40" i="5"/>
  <c r="AK40" i="5"/>
  <c r="AL40" i="5"/>
  <c r="AM40" i="5"/>
  <c r="AN40" i="5"/>
  <c r="AO40" i="5"/>
  <c r="AP40" i="5"/>
  <c r="AQ40" i="5"/>
  <c r="AR40" i="5"/>
  <c r="AS40" i="5"/>
  <c r="AT40" i="5"/>
  <c r="AU40" i="5"/>
  <c r="AV40" i="5"/>
  <c r="AW40" i="5"/>
  <c r="AX40" i="5"/>
  <c r="AY40" i="5"/>
  <c r="AZ40" i="5"/>
  <c r="BA40" i="5"/>
  <c r="BB40" i="5"/>
  <c r="R41" i="5"/>
  <c r="S41" i="5"/>
  <c r="T41" i="5"/>
  <c r="U41" i="5"/>
  <c r="V41" i="5"/>
  <c r="W41" i="5"/>
  <c r="X41" i="5"/>
  <c r="Y41" i="5"/>
  <c r="Z41" i="5"/>
  <c r="AA41" i="5"/>
  <c r="AB41" i="5"/>
  <c r="AC41" i="5"/>
  <c r="AD41" i="5"/>
  <c r="AE41" i="5"/>
  <c r="AF41" i="5"/>
  <c r="AG41" i="5"/>
  <c r="AH41" i="5"/>
  <c r="AI41" i="5"/>
  <c r="AJ41" i="5"/>
  <c r="AK41" i="5"/>
  <c r="AL41" i="5"/>
  <c r="AM41" i="5"/>
  <c r="AN41" i="5"/>
  <c r="AO41" i="5"/>
  <c r="AP41" i="5"/>
  <c r="AQ41" i="5"/>
  <c r="AR41" i="5"/>
  <c r="AS41" i="5"/>
  <c r="AT41" i="5"/>
  <c r="AU41" i="5"/>
  <c r="AV41" i="5"/>
  <c r="AW41" i="5"/>
  <c r="AX41" i="5"/>
  <c r="AY41" i="5"/>
  <c r="AZ41" i="5"/>
  <c r="BA41" i="5"/>
  <c r="BB41" i="5"/>
  <c r="R42" i="5"/>
  <c r="S42" i="5"/>
  <c r="T42" i="5"/>
  <c r="U42" i="5"/>
  <c r="V42" i="5"/>
  <c r="W42" i="5"/>
  <c r="X42" i="5"/>
  <c r="Y42" i="5"/>
  <c r="Z42" i="5"/>
  <c r="AA42" i="5"/>
  <c r="AB42" i="5"/>
  <c r="AC42" i="5"/>
  <c r="AD42" i="5"/>
  <c r="AE42" i="5"/>
  <c r="AF42" i="5"/>
  <c r="AG42" i="5"/>
  <c r="AH42" i="5"/>
  <c r="AI42" i="5"/>
  <c r="AJ42" i="5"/>
  <c r="AK42" i="5"/>
  <c r="AL42" i="5"/>
  <c r="AM42" i="5"/>
  <c r="AN42" i="5"/>
  <c r="AO42" i="5"/>
  <c r="AP42" i="5"/>
  <c r="AQ42" i="5"/>
  <c r="AR42" i="5"/>
  <c r="AS42" i="5"/>
  <c r="AT42" i="5"/>
  <c r="AU42" i="5"/>
  <c r="AV42" i="5"/>
  <c r="AW42" i="5"/>
  <c r="AX42" i="5"/>
  <c r="AY42" i="5"/>
  <c r="AZ42" i="5"/>
  <c r="BA42" i="5"/>
  <c r="BB42" i="5"/>
  <c r="R43" i="5"/>
  <c r="S43" i="5"/>
  <c r="T43" i="5"/>
  <c r="U43" i="5"/>
  <c r="V43" i="5"/>
  <c r="W43" i="5"/>
  <c r="X43" i="5"/>
  <c r="Y43" i="5"/>
  <c r="Z43" i="5"/>
  <c r="AA43" i="5"/>
  <c r="AB43" i="5"/>
  <c r="AC43" i="5"/>
  <c r="AD43" i="5"/>
  <c r="AE43" i="5"/>
  <c r="AF43" i="5"/>
  <c r="AG43" i="5"/>
  <c r="AH43" i="5"/>
  <c r="AI43" i="5"/>
  <c r="AJ43" i="5"/>
  <c r="AK43" i="5"/>
  <c r="AL43" i="5"/>
  <c r="AM43" i="5"/>
  <c r="AN43" i="5"/>
  <c r="AO43" i="5"/>
  <c r="AP43" i="5"/>
  <c r="AQ43" i="5"/>
  <c r="AR43" i="5"/>
  <c r="AS43" i="5"/>
  <c r="AT43" i="5"/>
  <c r="AU43" i="5"/>
  <c r="AV43" i="5"/>
  <c r="AW43" i="5"/>
  <c r="AX43" i="5"/>
  <c r="AY43" i="5"/>
  <c r="AZ43" i="5"/>
  <c r="BA43" i="5"/>
  <c r="BB43" i="5"/>
  <c r="R44" i="5"/>
  <c r="S44" i="5"/>
  <c r="T44" i="5"/>
  <c r="U44" i="5"/>
  <c r="V44" i="5"/>
  <c r="W44" i="5"/>
  <c r="X44" i="5"/>
  <c r="Y44" i="5"/>
  <c r="Z44" i="5"/>
  <c r="AA44" i="5"/>
  <c r="AB44" i="5"/>
  <c r="AC44" i="5"/>
  <c r="AD44" i="5"/>
  <c r="AE44" i="5"/>
  <c r="AF44" i="5"/>
  <c r="AG44" i="5"/>
  <c r="AH44" i="5"/>
  <c r="AI44" i="5"/>
  <c r="AJ44" i="5"/>
  <c r="AK44" i="5"/>
  <c r="AL44" i="5"/>
  <c r="AM44" i="5"/>
  <c r="AN44" i="5"/>
  <c r="AO44" i="5"/>
  <c r="AP44" i="5"/>
  <c r="AQ44" i="5"/>
  <c r="AR44" i="5"/>
  <c r="AS44" i="5"/>
  <c r="AT44" i="5"/>
  <c r="AU44" i="5"/>
  <c r="AV44" i="5"/>
  <c r="AW44" i="5"/>
  <c r="AX44" i="5"/>
  <c r="AY44" i="5"/>
  <c r="AZ44" i="5"/>
  <c r="BA44" i="5"/>
  <c r="BB44" i="5"/>
  <c r="R45" i="5"/>
  <c r="S45" i="5"/>
  <c r="T45" i="5"/>
  <c r="U45" i="5"/>
  <c r="V45" i="5"/>
  <c r="W45" i="5"/>
  <c r="X45" i="5"/>
  <c r="Y45" i="5"/>
  <c r="Z45" i="5"/>
  <c r="AA45" i="5"/>
  <c r="AB45" i="5"/>
  <c r="AC45" i="5"/>
  <c r="AD45" i="5"/>
  <c r="AE45" i="5"/>
  <c r="AF45" i="5"/>
  <c r="AG45" i="5"/>
  <c r="AH45" i="5"/>
  <c r="AI45" i="5"/>
  <c r="AJ45" i="5"/>
  <c r="AK45" i="5"/>
  <c r="AL45" i="5"/>
  <c r="AM45" i="5"/>
  <c r="AN45" i="5"/>
  <c r="AO45" i="5"/>
  <c r="AP45" i="5"/>
  <c r="AQ45" i="5"/>
  <c r="AR45" i="5"/>
  <c r="AS45" i="5"/>
  <c r="AT45" i="5"/>
  <c r="AU45" i="5"/>
  <c r="AV45" i="5"/>
  <c r="AW45" i="5"/>
  <c r="AX45" i="5"/>
  <c r="AY45" i="5"/>
  <c r="AZ45" i="5"/>
  <c r="BA45" i="5"/>
  <c r="BB45" i="5"/>
  <c r="R46" i="5"/>
  <c r="S46" i="5"/>
  <c r="T46" i="5"/>
  <c r="U46" i="5"/>
  <c r="V46" i="5"/>
  <c r="W46" i="5"/>
  <c r="X46" i="5"/>
  <c r="Y46" i="5"/>
  <c r="Z46" i="5"/>
  <c r="AA46" i="5"/>
  <c r="AB46" i="5"/>
  <c r="AC46" i="5"/>
  <c r="AD46" i="5"/>
  <c r="AE46" i="5"/>
  <c r="AF46" i="5"/>
  <c r="AG46" i="5"/>
  <c r="AH46" i="5"/>
  <c r="AI46" i="5"/>
  <c r="AJ46" i="5"/>
  <c r="AK46" i="5"/>
  <c r="AL46" i="5"/>
  <c r="AM46" i="5"/>
  <c r="AN46" i="5"/>
  <c r="AO46" i="5"/>
  <c r="AP46" i="5"/>
  <c r="AQ46" i="5"/>
  <c r="AR46" i="5"/>
  <c r="AS46" i="5"/>
  <c r="AT46" i="5"/>
  <c r="AU46" i="5"/>
  <c r="AV46" i="5"/>
  <c r="AW46" i="5"/>
  <c r="AX46" i="5"/>
  <c r="AY46" i="5"/>
  <c r="AZ46" i="5"/>
  <c r="BA46" i="5"/>
  <c r="BB46" i="5"/>
  <c r="R47" i="5"/>
  <c r="S47" i="5"/>
  <c r="T47" i="5"/>
  <c r="U47" i="5"/>
  <c r="V47" i="5"/>
  <c r="W47" i="5"/>
  <c r="X47" i="5"/>
  <c r="Y47" i="5"/>
  <c r="Z47" i="5"/>
  <c r="AA47" i="5"/>
  <c r="AB47" i="5"/>
  <c r="AC47" i="5"/>
  <c r="AD47" i="5"/>
  <c r="AE47" i="5"/>
  <c r="AF47" i="5"/>
  <c r="AG47" i="5"/>
  <c r="AH47" i="5"/>
  <c r="AI47" i="5"/>
  <c r="AJ47" i="5"/>
  <c r="AK47" i="5"/>
  <c r="AL47" i="5"/>
  <c r="AM47" i="5"/>
  <c r="AN47" i="5"/>
  <c r="AO47" i="5"/>
  <c r="AP47" i="5"/>
  <c r="AQ47" i="5"/>
  <c r="AR47" i="5"/>
  <c r="AS47" i="5"/>
  <c r="AT47" i="5"/>
  <c r="AU47" i="5"/>
  <c r="AV47" i="5"/>
  <c r="AW47" i="5"/>
  <c r="AX47" i="5"/>
  <c r="AY47" i="5"/>
  <c r="AZ47" i="5"/>
  <c r="BA47" i="5"/>
  <c r="BB47" i="5"/>
  <c r="R48" i="5"/>
  <c r="S48" i="5"/>
  <c r="T48" i="5"/>
  <c r="U48" i="5"/>
  <c r="V48" i="5"/>
  <c r="W48" i="5"/>
  <c r="X48" i="5"/>
  <c r="Y48" i="5"/>
  <c r="Z48" i="5"/>
  <c r="AA48" i="5"/>
  <c r="AB48" i="5"/>
  <c r="AC48" i="5"/>
  <c r="AD48" i="5"/>
  <c r="AE48" i="5"/>
  <c r="AF48" i="5"/>
  <c r="AG48" i="5"/>
  <c r="AH48" i="5"/>
  <c r="AI48" i="5"/>
  <c r="AJ48" i="5"/>
  <c r="AK48" i="5"/>
  <c r="AL48" i="5"/>
  <c r="AM48" i="5"/>
  <c r="AN48" i="5"/>
  <c r="AO48" i="5"/>
  <c r="AP48" i="5"/>
  <c r="AQ48" i="5"/>
  <c r="AR48" i="5"/>
  <c r="AS48" i="5"/>
  <c r="AT48" i="5"/>
  <c r="AU48" i="5"/>
  <c r="AV48" i="5"/>
  <c r="AW48" i="5"/>
  <c r="AX48" i="5"/>
  <c r="AY48" i="5"/>
  <c r="AZ48" i="5"/>
  <c r="BA48" i="5"/>
  <c r="BB48" i="5"/>
  <c r="R49" i="5"/>
  <c r="S49" i="5"/>
  <c r="T49" i="5"/>
  <c r="U49" i="5"/>
  <c r="V49" i="5"/>
  <c r="W49" i="5"/>
  <c r="X49" i="5"/>
  <c r="Y49" i="5"/>
  <c r="Z49" i="5"/>
  <c r="AA49" i="5"/>
  <c r="AB49" i="5"/>
  <c r="AC49" i="5"/>
  <c r="AD49" i="5"/>
  <c r="AE49" i="5"/>
  <c r="AF49" i="5"/>
  <c r="AG49" i="5"/>
  <c r="AH49" i="5"/>
  <c r="AI49" i="5"/>
  <c r="AJ49" i="5"/>
  <c r="AK49" i="5"/>
  <c r="AL49" i="5"/>
  <c r="AM49" i="5"/>
  <c r="AN49" i="5"/>
  <c r="AO49" i="5"/>
  <c r="AP49" i="5"/>
  <c r="AQ49" i="5"/>
  <c r="AR49" i="5"/>
  <c r="AS49" i="5"/>
  <c r="AT49" i="5"/>
  <c r="AU49" i="5"/>
  <c r="AV49" i="5"/>
  <c r="AW49" i="5"/>
  <c r="AX49" i="5"/>
  <c r="AY49" i="5"/>
  <c r="AZ49" i="5"/>
  <c r="BA49" i="5"/>
  <c r="BB49" i="5"/>
  <c r="R50" i="5"/>
  <c r="S50" i="5"/>
  <c r="T50" i="5"/>
  <c r="U50" i="5"/>
  <c r="V50" i="5"/>
  <c r="W50" i="5"/>
  <c r="X50" i="5"/>
  <c r="Y50" i="5"/>
  <c r="Z50" i="5"/>
  <c r="AA50" i="5"/>
  <c r="AB50" i="5"/>
  <c r="AC50" i="5"/>
  <c r="AD50" i="5"/>
  <c r="AE50" i="5"/>
  <c r="AF50" i="5"/>
  <c r="AG50" i="5"/>
  <c r="AH50" i="5"/>
  <c r="AI50" i="5"/>
  <c r="AJ50" i="5"/>
  <c r="AK50" i="5"/>
  <c r="AL50" i="5"/>
  <c r="AM50" i="5"/>
  <c r="AN50" i="5"/>
  <c r="AO50" i="5"/>
  <c r="AP50" i="5"/>
  <c r="AQ50" i="5"/>
  <c r="AR50" i="5"/>
  <c r="AS50" i="5"/>
  <c r="AT50" i="5"/>
  <c r="AU50" i="5"/>
  <c r="AV50" i="5"/>
  <c r="AW50" i="5"/>
  <c r="AX50" i="5"/>
  <c r="AY50" i="5"/>
  <c r="AZ50" i="5"/>
  <c r="BA50" i="5"/>
  <c r="BB50" i="5"/>
  <c r="R51" i="5"/>
  <c r="S51" i="5"/>
  <c r="T51" i="5"/>
  <c r="U51" i="5"/>
  <c r="V51" i="5"/>
  <c r="W51" i="5"/>
  <c r="X51" i="5"/>
  <c r="Y51" i="5"/>
  <c r="Z51" i="5"/>
  <c r="AA51" i="5"/>
  <c r="AB51" i="5"/>
  <c r="AC51" i="5"/>
  <c r="AD51" i="5"/>
  <c r="AE51" i="5"/>
  <c r="AF51" i="5"/>
  <c r="AG51" i="5"/>
  <c r="AH51" i="5"/>
  <c r="AI51" i="5"/>
  <c r="AJ51" i="5"/>
  <c r="AK51" i="5"/>
  <c r="AL51" i="5"/>
  <c r="AM51" i="5"/>
  <c r="AN51" i="5"/>
  <c r="AO51" i="5"/>
  <c r="AP51" i="5"/>
  <c r="AQ51" i="5"/>
  <c r="AR51" i="5"/>
  <c r="AS51" i="5"/>
  <c r="AT51" i="5"/>
  <c r="AU51" i="5"/>
  <c r="AV51" i="5"/>
  <c r="AW51" i="5"/>
  <c r="AX51" i="5"/>
  <c r="AY51" i="5"/>
  <c r="AZ51" i="5"/>
  <c r="BA51" i="5"/>
  <c r="BB51" i="5"/>
  <c r="R52" i="5"/>
  <c r="S52" i="5"/>
  <c r="T52" i="5"/>
  <c r="U52" i="5"/>
  <c r="V52" i="5"/>
  <c r="W52" i="5"/>
  <c r="X52" i="5"/>
  <c r="Y52" i="5"/>
  <c r="Z52" i="5"/>
  <c r="AA52" i="5"/>
  <c r="AB52" i="5"/>
  <c r="AC52" i="5"/>
  <c r="AD52" i="5"/>
  <c r="AE52" i="5"/>
  <c r="AF52" i="5"/>
  <c r="AG52" i="5"/>
  <c r="AH52" i="5"/>
  <c r="AI52" i="5"/>
  <c r="AJ52" i="5"/>
  <c r="AK52" i="5"/>
  <c r="AL52" i="5"/>
  <c r="AM52" i="5"/>
  <c r="AN52" i="5"/>
  <c r="AO52" i="5"/>
  <c r="AP52" i="5"/>
  <c r="AQ52" i="5"/>
  <c r="AR52" i="5"/>
  <c r="AS52" i="5"/>
  <c r="AT52" i="5"/>
  <c r="AU52" i="5"/>
  <c r="AV52" i="5"/>
  <c r="AW52" i="5"/>
  <c r="AX52" i="5"/>
  <c r="AY52" i="5"/>
  <c r="AZ52" i="5"/>
  <c r="BA52" i="5"/>
  <c r="BB52" i="5"/>
  <c r="R53" i="5"/>
  <c r="S53" i="5"/>
  <c r="T53" i="5"/>
  <c r="U53" i="5"/>
  <c r="V53" i="5"/>
  <c r="W53" i="5"/>
  <c r="X53" i="5"/>
  <c r="Y53" i="5"/>
  <c r="Z53" i="5"/>
  <c r="AA53" i="5"/>
  <c r="AB53" i="5"/>
  <c r="AC53" i="5"/>
  <c r="AD53" i="5"/>
  <c r="AE53" i="5"/>
  <c r="AF53" i="5"/>
  <c r="AG53" i="5"/>
  <c r="AH53" i="5"/>
  <c r="AI53" i="5"/>
  <c r="AJ53" i="5"/>
  <c r="AK53" i="5"/>
  <c r="AL53" i="5"/>
  <c r="AM53" i="5"/>
  <c r="AN53" i="5"/>
  <c r="AO53" i="5"/>
  <c r="AP53" i="5"/>
  <c r="AQ53" i="5"/>
  <c r="AR53" i="5"/>
  <c r="AS53" i="5"/>
  <c r="AT53" i="5"/>
  <c r="AU53" i="5"/>
  <c r="AV53" i="5"/>
  <c r="AW53" i="5"/>
  <c r="AX53" i="5"/>
  <c r="AY53" i="5"/>
  <c r="AZ53" i="5"/>
  <c r="BA53" i="5"/>
  <c r="BB53" i="5"/>
  <c r="R54" i="5"/>
  <c r="S54" i="5"/>
  <c r="T54" i="5"/>
  <c r="U54" i="5"/>
  <c r="V54" i="5"/>
  <c r="W54" i="5"/>
  <c r="X54" i="5"/>
  <c r="Y54" i="5"/>
  <c r="Z54" i="5"/>
  <c r="AA54" i="5"/>
  <c r="AB54" i="5"/>
  <c r="AC54" i="5"/>
  <c r="AD54" i="5"/>
  <c r="AE54" i="5"/>
  <c r="AF54" i="5"/>
  <c r="AG54" i="5"/>
  <c r="AH54" i="5"/>
  <c r="AI54" i="5"/>
  <c r="AJ54" i="5"/>
  <c r="AK54" i="5"/>
  <c r="AL54" i="5"/>
  <c r="AM54" i="5"/>
  <c r="AN54" i="5"/>
  <c r="AO54" i="5"/>
  <c r="AP54" i="5"/>
  <c r="AQ54" i="5"/>
  <c r="AR54" i="5"/>
  <c r="AS54" i="5"/>
  <c r="AT54" i="5"/>
  <c r="AU54" i="5"/>
  <c r="AV54" i="5"/>
  <c r="AW54" i="5"/>
  <c r="AX54" i="5"/>
  <c r="AY54" i="5"/>
  <c r="AZ54" i="5"/>
  <c r="BA54" i="5"/>
  <c r="BB54" i="5"/>
  <c r="R55" i="5"/>
  <c r="S55" i="5"/>
  <c r="T55" i="5"/>
  <c r="U55" i="5"/>
  <c r="V55" i="5"/>
  <c r="W55" i="5"/>
  <c r="X55" i="5"/>
  <c r="Y55" i="5"/>
  <c r="Z55" i="5"/>
  <c r="AA55" i="5"/>
  <c r="AB55" i="5"/>
  <c r="AC55" i="5"/>
  <c r="AD55" i="5"/>
  <c r="AE55" i="5"/>
  <c r="AF55" i="5"/>
  <c r="AG55" i="5"/>
  <c r="AH55" i="5"/>
  <c r="AI55" i="5"/>
  <c r="AJ55" i="5"/>
  <c r="AK55" i="5"/>
  <c r="AL55" i="5"/>
  <c r="AM55" i="5"/>
  <c r="AN55" i="5"/>
  <c r="AO55" i="5"/>
  <c r="AP55" i="5"/>
  <c r="AQ55" i="5"/>
  <c r="AR55" i="5"/>
  <c r="AS55" i="5"/>
  <c r="AT55" i="5"/>
  <c r="AU55" i="5"/>
  <c r="AV55" i="5"/>
  <c r="AW55" i="5"/>
  <c r="AX55" i="5"/>
  <c r="AY55" i="5"/>
  <c r="AZ55" i="5"/>
  <c r="BA55" i="5"/>
  <c r="BB55" i="5"/>
  <c r="S741" i="4" l="1"/>
  <c r="T741" i="4"/>
  <c r="U741" i="4"/>
  <c r="V741" i="4"/>
  <c r="S746" i="4"/>
  <c r="T746" i="4"/>
  <c r="V746" i="4"/>
  <c r="S739" i="4"/>
  <c r="T739" i="4"/>
  <c r="U739" i="4"/>
  <c r="V739" i="4"/>
  <c r="AS127" i="4"/>
  <c r="AT127" i="4" s="1"/>
  <c r="AU127" i="4" s="1"/>
  <c r="AV127" i="4" s="1"/>
  <c r="AS449" i="4"/>
  <c r="AT449" i="4" s="1"/>
  <c r="AU449" i="4" s="1"/>
  <c r="AV449" i="4" s="1"/>
  <c r="AC127" i="12"/>
  <c r="AD127" i="12"/>
  <c r="AE127" i="12"/>
  <c r="AF127" i="12"/>
  <c r="AG127" i="12"/>
  <c r="AH127" i="12"/>
  <c r="AI127" i="12"/>
  <c r="AJ127" i="12"/>
  <c r="AK127" i="12"/>
  <c r="AL127" i="12"/>
  <c r="AM127" i="12"/>
  <c r="AN127" i="12"/>
  <c r="AO127" i="12"/>
  <c r="AP127" i="12"/>
  <c r="AQ127" i="12"/>
  <c r="AR127" i="12"/>
  <c r="AS127" i="12"/>
  <c r="AT127" i="12"/>
  <c r="AC449" i="12"/>
  <c r="AD449" i="12"/>
  <c r="AE449" i="12"/>
  <c r="AF449" i="12"/>
  <c r="AG449" i="12"/>
  <c r="AH449" i="12"/>
  <c r="AI449" i="12"/>
  <c r="AJ449" i="12"/>
  <c r="AK449" i="12"/>
  <c r="AL449" i="12"/>
  <c r="AM449" i="12"/>
  <c r="AN449" i="12"/>
  <c r="AO449" i="12"/>
  <c r="AP449" i="12"/>
  <c r="AQ449" i="12"/>
  <c r="AR449" i="12"/>
  <c r="AS449" i="12"/>
  <c r="AT449" i="12"/>
  <c r="AC637" i="12"/>
  <c r="AD637" i="12"/>
  <c r="AE637" i="12"/>
  <c r="AF637" i="12"/>
  <c r="AG637" i="12"/>
  <c r="AH637" i="12"/>
  <c r="AI637" i="12"/>
  <c r="AJ637" i="12"/>
  <c r="AK637" i="12"/>
  <c r="AL637" i="12"/>
  <c r="AM637" i="12"/>
  <c r="AN637" i="12"/>
  <c r="AO637" i="12"/>
  <c r="AP637" i="12"/>
  <c r="AQ637" i="12"/>
  <c r="AR637" i="12"/>
  <c r="AS637" i="12"/>
  <c r="AT637" i="12"/>
  <c r="AQ127" i="4"/>
  <c r="AQ449" i="4"/>
  <c r="AQ637" i="4"/>
  <c r="AA127" i="4"/>
  <c r="AA449" i="4"/>
  <c r="AA637" i="4"/>
  <c r="R127" i="4"/>
  <c r="R449" i="4"/>
  <c r="R637" i="4"/>
  <c r="M127" i="4"/>
  <c r="J127" i="4" s="1"/>
  <c r="M449" i="4"/>
  <c r="J449" i="4" s="1"/>
  <c r="M637" i="4"/>
  <c r="Z637" i="4" s="1"/>
  <c r="AO127" i="4" l="1"/>
  <c r="AV449" i="12"/>
  <c r="AU449" i="12"/>
  <c r="AU637" i="12"/>
  <c r="AV637" i="12"/>
  <c r="AV127" i="12"/>
  <c r="AU127" i="12"/>
  <c r="U746" i="4"/>
  <c r="V740" i="4"/>
  <c r="V743" i="4"/>
  <c r="AR748" i="4"/>
  <c r="U740" i="4"/>
  <c r="U743" i="4"/>
  <c r="T740" i="4"/>
  <c r="AR735" i="4"/>
  <c r="AR740" i="4"/>
  <c r="AR741" i="4"/>
  <c r="AR743" i="4"/>
  <c r="S747" i="4"/>
  <c r="S749" i="4"/>
  <c r="S748" i="4"/>
  <c r="AR745" i="4"/>
  <c r="AR742" i="4"/>
  <c r="AR749" i="4"/>
  <c r="S743" i="4"/>
  <c r="V747" i="4"/>
  <c r="V749" i="4"/>
  <c r="V748" i="4"/>
  <c r="V744" i="4"/>
  <c r="V745" i="4"/>
  <c r="V742" i="4"/>
  <c r="S744" i="4"/>
  <c r="S740" i="4"/>
  <c r="S745" i="4"/>
  <c r="AR746" i="4"/>
  <c r="AR744" i="4"/>
  <c r="T743" i="4"/>
  <c r="U747" i="4"/>
  <c r="U749" i="4"/>
  <c r="U748" i="4"/>
  <c r="U744" i="4"/>
  <c r="U745" i="4"/>
  <c r="U742" i="4"/>
  <c r="AR747" i="4"/>
  <c r="AR739" i="4"/>
  <c r="T747" i="4"/>
  <c r="T749" i="4"/>
  <c r="T748" i="4"/>
  <c r="T744" i="4"/>
  <c r="T745" i="4"/>
  <c r="T742" i="4"/>
  <c r="S742" i="4"/>
  <c r="S735" i="4"/>
  <c r="V735" i="4"/>
  <c r="U735" i="4"/>
  <c r="T735" i="4"/>
  <c r="AP127" i="4"/>
  <c r="AP449" i="4"/>
  <c r="Z449" i="4"/>
  <c r="AO449" i="4"/>
  <c r="J637" i="4"/>
  <c r="AO637" i="4" s="1"/>
  <c r="Z127" i="4"/>
  <c r="AS637" i="4"/>
  <c r="AT637" i="4" s="1"/>
  <c r="AU637" i="4" s="1"/>
  <c r="AV637" i="4" s="1"/>
  <c r="AW449" i="4"/>
  <c r="AX449" i="4" s="1"/>
  <c r="AW127" i="4"/>
  <c r="AX127" i="4" s="1"/>
  <c r="AP637" i="4" l="1"/>
  <c r="AW637" i="4"/>
  <c r="AX637" i="4" s="1"/>
  <c r="R7" i="4" l="1"/>
  <c r="AS611" i="4" l="1"/>
  <c r="AT611" i="4" s="1"/>
  <c r="AU611" i="4" s="1"/>
  <c r="AV611" i="4" s="1"/>
  <c r="AS266" i="4"/>
  <c r="AT266" i="4" s="1"/>
  <c r="AU266" i="4" s="1"/>
  <c r="AV266" i="4" s="1"/>
  <c r="AS308" i="4"/>
  <c r="AT308" i="4" s="1"/>
  <c r="AU308" i="4" s="1"/>
  <c r="AV308" i="4" s="1"/>
  <c r="AS446" i="4"/>
  <c r="AT446" i="4" s="1"/>
  <c r="AU446" i="4" s="1"/>
  <c r="AV446" i="4" s="1"/>
  <c r="AS621" i="4"/>
  <c r="AT621" i="4" s="1"/>
  <c r="AU621" i="4" s="1"/>
  <c r="AV621" i="4" s="1"/>
  <c r="AS79" i="4"/>
  <c r="AT79" i="4" s="1"/>
  <c r="AU79" i="4" s="1"/>
  <c r="AV79" i="4" s="1"/>
  <c r="AS304" i="4"/>
  <c r="AT304" i="4" s="1"/>
  <c r="AU304" i="4" s="1"/>
  <c r="AV304" i="4" s="1"/>
  <c r="AC79" i="12"/>
  <c r="AD79" i="12"/>
  <c r="AE79" i="12"/>
  <c r="AF79" i="12"/>
  <c r="AG79" i="12"/>
  <c r="AH79" i="12"/>
  <c r="AI79" i="12"/>
  <c r="AJ79" i="12"/>
  <c r="AK79" i="12"/>
  <c r="AL79" i="12"/>
  <c r="AM79" i="12"/>
  <c r="AN79" i="12"/>
  <c r="AO79" i="12"/>
  <c r="AP79" i="12"/>
  <c r="AQ79" i="12"/>
  <c r="AR79" i="12"/>
  <c r="AS79" i="12"/>
  <c r="AT79" i="12"/>
  <c r="AC446" i="12"/>
  <c r="AD446" i="12"/>
  <c r="AE446" i="12"/>
  <c r="AF446" i="12"/>
  <c r="AG446" i="12"/>
  <c r="AH446" i="12"/>
  <c r="AI446" i="12"/>
  <c r="AJ446" i="12"/>
  <c r="AK446" i="12"/>
  <c r="AL446" i="12"/>
  <c r="AM446" i="12"/>
  <c r="AN446" i="12"/>
  <c r="AO446" i="12"/>
  <c r="AP446" i="12"/>
  <c r="AQ446" i="12"/>
  <c r="AR446" i="12"/>
  <c r="AS446" i="12"/>
  <c r="AT446" i="12"/>
  <c r="AC611" i="12"/>
  <c r="AD611" i="12"/>
  <c r="AE611" i="12"/>
  <c r="AF611" i="12"/>
  <c r="AG611" i="12"/>
  <c r="AH611" i="12"/>
  <c r="AI611" i="12"/>
  <c r="AJ611" i="12"/>
  <c r="AK611" i="12"/>
  <c r="AL611" i="12"/>
  <c r="AM611" i="12"/>
  <c r="AN611" i="12"/>
  <c r="AO611" i="12"/>
  <c r="AP611" i="12"/>
  <c r="AQ611" i="12"/>
  <c r="AR611" i="12"/>
  <c r="AS611" i="12"/>
  <c r="AT611" i="12"/>
  <c r="AC621" i="12"/>
  <c r="AD621" i="12"/>
  <c r="AE621" i="12"/>
  <c r="AF621" i="12"/>
  <c r="AG621" i="12"/>
  <c r="AH621" i="12"/>
  <c r="AI621" i="12"/>
  <c r="AJ621" i="12"/>
  <c r="AK621" i="12"/>
  <c r="AL621" i="12"/>
  <c r="AM621" i="12"/>
  <c r="AN621" i="12"/>
  <c r="AO621" i="12"/>
  <c r="AP621" i="12"/>
  <c r="AQ621" i="12"/>
  <c r="AR621" i="12"/>
  <c r="AS621" i="12"/>
  <c r="AT621" i="12"/>
  <c r="AC304" i="12"/>
  <c r="AD304" i="12"/>
  <c r="AE304" i="12"/>
  <c r="AF304" i="12"/>
  <c r="AG304" i="12"/>
  <c r="AH304" i="12"/>
  <c r="AI304" i="12"/>
  <c r="AJ304" i="12"/>
  <c r="AK304" i="12"/>
  <c r="AL304" i="12"/>
  <c r="AM304" i="12"/>
  <c r="AN304" i="12"/>
  <c r="AO304" i="12"/>
  <c r="AP304" i="12"/>
  <c r="AQ304" i="12"/>
  <c r="AR304" i="12"/>
  <c r="AS304" i="12"/>
  <c r="AT304" i="12"/>
  <c r="AC266" i="12"/>
  <c r="AD266" i="12"/>
  <c r="AE266" i="12"/>
  <c r="AF266" i="12"/>
  <c r="AG266" i="12"/>
  <c r="AH266" i="12"/>
  <c r="AI266" i="12"/>
  <c r="AJ266" i="12"/>
  <c r="AK266" i="12"/>
  <c r="AL266" i="12"/>
  <c r="AM266" i="12"/>
  <c r="AN266" i="12"/>
  <c r="AO266" i="12"/>
  <c r="AP266" i="12"/>
  <c r="AQ266" i="12"/>
  <c r="AR266" i="12"/>
  <c r="AS266" i="12"/>
  <c r="AT266" i="12"/>
  <c r="AC308" i="12"/>
  <c r="AD308" i="12"/>
  <c r="AE308" i="12"/>
  <c r="AF308" i="12"/>
  <c r="AG308" i="12"/>
  <c r="AH308" i="12"/>
  <c r="AI308" i="12"/>
  <c r="AJ308" i="12"/>
  <c r="AK308" i="12"/>
  <c r="AL308" i="12"/>
  <c r="AM308" i="12"/>
  <c r="AN308" i="12"/>
  <c r="AO308" i="12"/>
  <c r="AP308" i="12"/>
  <c r="AQ308" i="12"/>
  <c r="AR308" i="12"/>
  <c r="AS308" i="12"/>
  <c r="AT308" i="12"/>
  <c r="AQ79" i="4"/>
  <c r="AA79" i="4"/>
  <c r="AQ446" i="4"/>
  <c r="AA446" i="4"/>
  <c r="AQ611" i="4"/>
  <c r="AA611" i="4"/>
  <c r="AQ621" i="4"/>
  <c r="AA621" i="4"/>
  <c r="AQ304" i="4"/>
  <c r="AA304" i="4"/>
  <c r="AQ266" i="4"/>
  <c r="AA266" i="4"/>
  <c r="AQ308" i="4"/>
  <c r="AA308" i="4"/>
  <c r="R79" i="4"/>
  <c r="R446" i="4"/>
  <c r="R611" i="4"/>
  <c r="R621" i="4"/>
  <c r="R304" i="4"/>
  <c r="R266" i="4"/>
  <c r="R308" i="4"/>
  <c r="M79" i="4"/>
  <c r="J79" i="4" s="1"/>
  <c r="AP79" i="4" s="1"/>
  <c r="M446" i="4"/>
  <c r="J446" i="4" s="1"/>
  <c r="AP446" i="4" s="1"/>
  <c r="M611" i="4"/>
  <c r="J611" i="4" s="1"/>
  <c r="AP611" i="4" s="1"/>
  <c r="M621" i="4"/>
  <c r="J621" i="4" s="1"/>
  <c r="AP621" i="4" s="1"/>
  <c r="M304" i="4"/>
  <c r="J304" i="4" s="1"/>
  <c r="AP304" i="4" s="1"/>
  <c r="M266" i="4"/>
  <c r="J266" i="4" s="1"/>
  <c r="AP266" i="4" s="1"/>
  <c r="M308" i="4"/>
  <c r="J308" i="4" s="1"/>
  <c r="AP308" i="4" s="1"/>
  <c r="AO621" i="4" l="1"/>
  <c r="AU266" i="12"/>
  <c r="AV266" i="12"/>
  <c r="AV621" i="12"/>
  <c r="AU621" i="12"/>
  <c r="AV446" i="12"/>
  <c r="AU446" i="12"/>
  <c r="AU308" i="12"/>
  <c r="AV308" i="12"/>
  <c r="AU304" i="12"/>
  <c r="AV304" i="12"/>
  <c r="AV611" i="12"/>
  <c r="AU611" i="12"/>
  <c r="AV79" i="12"/>
  <c r="AU79" i="12"/>
  <c r="X740" i="4"/>
  <c r="X748" i="4"/>
  <c r="X747" i="4"/>
  <c r="W741" i="4"/>
  <c r="X742" i="4"/>
  <c r="W745" i="4"/>
  <c r="X741" i="4"/>
  <c r="W739" i="4"/>
  <c r="W742" i="4"/>
  <c r="W740" i="4"/>
  <c r="W749" i="4"/>
  <c r="X746" i="4"/>
  <c r="W743" i="4"/>
  <c r="X743" i="4"/>
  <c r="X745" i="4"/>
  <c r="X749" i="4"/>
  <c r="X739" i="4"/>
  <c r="W747" i="4"/>
  <c r="W748" i="4"/>
  <c r="W746" i="4"/>
  <c r="X735" i="4"/>
  <c r="W735" i="4"/>
  <c r="Z308" i="4"/>
  <c r="AO304" i="4"/>
  <c r="Z611" i="4"/>
  <c r="AO79" i="4"/>
  <c r="AO266" i="4"/>
  <c r="Z621" i="4"/>
  <c r="AO446" i="4"/>
  <c r="AO308" i="4"/>
  <c r="Z304" i="4"/>
  <c r="AO611" i="4"/>
  <c r="Z79" i="4"/>
  <c r="Z266" i="4"/>
  <c r="Z446" i="4"/>
  <c r="AW266" i="4"/>
  <c r="AX266" i="4" s="1"/>
  <c r="AW304" i="4"/>
  <c r="AX304" i="4" s="1"/>
  <c r="AW446" i="4"/>
  <c r="AX446" i="4" s="1"/>
  <c r="AW621" i="4"/>
  <c r="AX621" i="4" s="1"/>
  <c r="A20" i="5"/>
  <c r="C20" i="5"/>
  <c r="D20" i="5"/>
  <c r="E20" i="5"/>
  <c r="F20" i="5"/>
  <c r="G20" i="5"/>
  <c r="H20" i="5"/>
  <c r="I20" i="5"/>
  <c r="J20" i="5"/>
  <c r="O20" i="5"/>
  <c r="K20" i="5"/>
  <c r="P20" i="5"/>
  <c r="Q20" i="5"/>
  <c r="L20" i="5"/>
  <c r="N20" i="5"/>
  <c r="M20" i="5"/>
  <c r="A21" i="5"/>
  <c r="C21" i="5"/>
  <c r="D21" i="5"/>
  <c r="E21" i="5"/>
  <c r="F21" i="5"/>
  <c r="G21" i="5"/>
  <c r="H21" i="5"/>
  <c r="I21" i="5"/>
  <c r="J21" i="5"/>
  <c r="O21" i="5"/>
  <c r="K21" i="5"/>
  <c r="P21" i="5"/>
  <c r="Q21" i="5"/>
  <c r="L21" i="5"/>
  <c r="N21" i="5"/>
  <c r="M21" i="5"/>
  <c r="A22" i="5"/>
  <c r="C22" i="5"/>
  <c r="D22" i="5"/>
  <c r="E22" i="5"/>
  <c r="F22" i="5"/>
  <c r="G22" i="5"/>
  <c r="H22" i="5"/>
  <c r="I22" i="5"/>
  <c r="J22" i="5"/>
  <c r="O22" i="5"/>
  <c r="K22" i="5"/>
  <c r="P22" i="5"/>
  <c r="Q22" i="5"/>
  <c r="L22" i="5"/>
  <c r="N22" i="5"/>
  <c r="M22" i="5"/>
  <c r="A23" i="5"/>
  <c r="C23" i="5"/>
  <c r="D23" i="5"/>
  <c r="E23" i="5"/>
  <c r="F23" i="5"/>
  <c r="G23" i="5"/>
  <c r="H23" i="5"/>
  <c r="I23" i="5"/>
  <c r="J23" i="5"/>
  <c r="O23" i="5"/>
  <c r="K23" i="5"/>
  <c r="P23" i="5"/>
  <c r="Q23" i="5"/>
  <c r="L23" i="5"/>
  <c r="N23" i="5"/>
  <c r="M23" i="5"/>
  <c r="A24" i="5"/>
  <c r="C24" i="5"/>
  <c r="D24" i="5"/>
  <c r="E24" i="5"/>
  <c r="F24" i="5"/>
  <c r="G24" i="5"/>
  <c r="H24" i="5"/>
  <c r="I24" i="5"/>
  <c r="J24" i="5"/>
  <c r="O24" i="5"/>
  <c r="K24" i="5"/>
  <c r="P24" i="5"/>
  <c r="Q24" i="5"/>
  <c r="L24" i="5"/>
  <c r="N24" i="5"/>
  <c r="M24" i="5"/>
  <c r="A25" i="5"/>
  <c r="C25" i="5"/>
  <c r="D25" i="5"/>
  <c r="E25" i="5"/>
  <c r="F25" i="5"/>
  <c r="G25" i="5"/>
  <c r="H25" i="5"/>
  <c r="I25" i="5"/>
  <c r="J25" i="5"/>
  <c r="O25" i="5"/>
  <c r="K25" i="5"/>
  <c r="P25" i="5"/>
  <c r="Q25" i="5"/>
  <c r="L25" i="5"/>
  <c r="N25" i="5"/>
  <c r="M25" i="5"/>
  <c r="A26" i="5"/>
  <c r="C26" i="5"/>
  <c r="D26" i="5"/>
  <c r="E26" i="5"/>
  <c r="F26" i="5"/>
  <c r="G26" i="5"/>
  <c r="H26" i="5"/>
  <c r="I26" i="5"/>
  <c r="J26" i="5"/>
  <c r="O26" i="5"/>
  <c r="K26" i="5"/>
  <c r="P26" i="5"/>
  <c r="Q26" i="5"/>
  <c r="L26" i="5"/>
  <c r="N26" i="5"/>
  <c r="M26" i="5"/>
  <c r="A27" i="5"/>
  <c r="C27" i="5"/>
  <c r="D27" i="5"/>
  <c r="E27" i="5"/>
  <c r="F27" i="5"/>
  <c r="G27" i="5"/>
  <c r="H27" i="5"/>
  <c r="I27" i="5"/>
  <c r="J27" i="5"/>
  <c r="O27" i="5"/>
  <c r="K27" i="5"/>
  <c r="P27" i="5"/>
  <c r="Q27" i="5"/>
  <c r="L27" i="5"/>
  <c r="N27" i="5"/>
  <c r="M27" i="5"/>
  <c r="A28" i="5"/>
  <c r="C28" i="5"/>
  <c r="D28" i="5"/>
  <c r="E28" i="5"/>
  <c r="F28" i="5"/>
  <c r="G28" i="5"/>
  <c r="H28" i="5"/>
  <c r="I28" i="5"/>
  <c r="J28" i="5"/>
  <c r="O28" i="5"/>
  <c r="K28" i="5"/>
  <c r="P28" i="5"/>
  <c r="Q28" i="5"/>
  <c r="L28" i="5"/>
  <c r="N28" i="5"/>
  <c r="M28" i="5"/>
  <c r="A29" i="5"/>
  <c r="C29" i="5"/>
  <c r="D29" i="5"/>
  <c r="E29" i="5"/>
  <c r="F29" i="5"/>
  <c r="G29" i="5"/>
  <c r="H29" i="5"/>
  <c r="I29" i="5"/>
  <c r="J29" i="5"/>
  <c r="O29" i="5"/>
  <c r="K29" i="5"/>
  <c r="P29" i="5"/>
  <c r="Q29" i="5"/>
  <c r="L29" i="5"/>
  <c r="N29" i="5"/>
  <c r="M29" i="5"/>
  <c r="A30" i="5"/>
  <c r="C30" i="5"/>
  <c r="D30" i="5"/>
  <c r="E30" i="5"/>
  <c r="F30" i="5"/>
  <c r="G30" i="5"/>
  <c r="H30" i="5"/>
  <c r="I30" i="5"/>
  <c r="J30" i="5"/>
  <c r="O30" i="5"/>
  <c r="K30" i="5"/>
  <c r="P30" i="5"/>
  <c r="Q30" i="5"/>
  <c r="L30" i="5"/>
  <c r="N30" i="5"/>
  <c r="M30" i="5"/>
  <c r="A31" i="5"/>
  <c r="C31" i="5"/>
  <c r="D31" i="5"/>
  <c r="E31" i="5"/>
  <c r="F31" i="5"/>
  <c r="G31" i="5"/>
  <c r="H31" i="5"/>
  <c r="I31" i="5"/>
  <c r="J31" i="5"/>
  <c r="O31" i="5"/>
  <c r="K31" i="5"/>
  <c r="P31" i="5"/>
  <c r="Q31" i="5"/>
  <c r="L31" i="5"/>
  <c r="N31" i="5"/>
  <c r="M31" i="5"/>
  <c r="A32" i="5"/>
  <c r="C32" i="5"/>
  <c r="D32" i="5"/>
  <c r="E32" i="5"/>
  <c r="F32" i="5"/>
  <c r="G32" i="5"/>
  <c r="H32" i="5"/>
  <c r="I32" i="5"/>
  <c r="J32" i="5"/>
  <c r="O32" i="5"/>
  <c r="K32" i="5"/>
  <c r="P32" i="5"/>
  <c r="Q32" i="5"/>
  <c r="L32" i="5"/>
  <c r="N32" i="5"/>
  <c r="M32" i="5"/>
  <c r="A33" i="5"/>
  <c r="C33" i="5"/>
  <c r="D33" i="5"/>
  <c r="E33" i="5"/>
  <c r="F33" i="5"/>
  <c r="G33" i="5"/>
  <c r="H33" i="5"/>
  <c r="I33" i="5"/>
  <c r="J33" i="5"/>
  <c r="O33" i="5"/>
  <c r="K33" i="5"/>
  <c r="P33" i="5"/>
  <c r="Q33" i="5"/>
  <c r="L33" i="5"/>
  <c r="N33" i="5"/>
  <c r="M33" i="5"/>
  <c r="A34" i="5"/>
  <c r="C34" i="5"/>
  <c r="D34" i="5"/>
  <c r="E34" i="5"/>
  <c r="F34" i="5"/>
  <c r="G34" i="5"/>
  <c r="H34" i="5"/>
  <c r="I34" i="5"/>
  <c r="J34" i="5"/>
  <c r="O34" i="5"/>
  <c r="K34" i="5"/>
  <c r="P34" i="5"/>
  <c r="Q34" i="5"/>
  <c r="L34" i="5"/>
  <c r="N34" i="5"/>
  <c r="M34" i="5"/>
  <c r="A35" i="5"/>
  <c r="C35" i="5"/>
  <c r="D35" i="5"/>
  <c r="E35" i="5"/>
  <c r="F35" i="5"/>
  <c r="G35" i="5"/>
  <c r="H35" i="5"/>
  <c r="I35" i="5"/>
  <c r="J35" i="5"/>
  <c r="O35" i="5"/>
  <c r="K35" i="5"/>
  <c r="P35" i="5"/>
  <c r="Q35" i="5"/>
  <c r="L35" i="5"/>
  <c r="N35" i="5"/>
  <c r="M35" i="5"/>
  <c r="A36" i="5"/>
  <c r="C36" i="5"/>
  <c r="D36" i="5"/>
  <c r="E36" i="5"/>
  <c r="F36" i="5"/>
  <c r="G36" i="5"/>
  <c r="H36" i="5"/>
  <c r="I36" i="5"/>
  <c r="J36" i="5"/>
  <c r="O36" i="5"/>
  <c r="K36" i="5"/>
  <c r="P36" i="5"/>
  <c r="Q36" i="5"/>
  <c r="L36" i="5"/>
  <c r="N36" i="5"/>
  <c r="M36" i="5"/>
  <c r="A37" i="5"/>
  <c r="C37" i="5"/>
  <c r="D37" i="5"/>
  <c r="E37" i="5"/>
  <c r="F37" i="5"/>
  <c r="G37" i="5"/>
  <c r="H37" i="5"/>
  <c r="I37" i="5"/>
  <c r="J37" i="5"/>
  <c r="O37" i="5"/>
  <c r="K37" i="5"/>
  <c r="P37" i="5"/>
  <c r="Q37" i="5"/>
  <c r="L37" i="5"/>
  <c r="N37" i="5"/>
  <c r="M37" i="5"/>
  <c r="A38" i="5"/>
  <c r="C38" i="5"/>
  <c r="D38" i="5"/>
  <c r="E38" i="5"/>
  <c r="F38" i="5"/>
  <c r="G38" i="5"/>
  <c r="H38" i="5"/>
  <c r="I38" i="5"/>
  <c r="J38" i="5"/>
  <c r="O38" i="5"/>
  <c r="K38" i="5"/>
  <c r="P38" i="5"/>
  <c r="Q38" i="5"/>
  <c r="L38" i="5"/>
  <c r="N38" i="5"/>
  <c r="M38" i="5"/>
  <c r="A39" i="5"/>
  <c r="C39" i="5"/>
  <c r="D39" i="5"/>
  <c r="E39" i="5"/>
  <c r="F39" i="5"/>
  <c r="G39" i="5"/>
  <c r="H39" i="5"/>
  <c r="I39" i="5"/>
  <c r="J39" i="5"/>
  <c r="O39" i="5"/>
  <c r="K39" i="5"/>
  <c r="P39" i="5"/>
  <c r="Q39" i="5"/>
  <c r="L39" i="5"/>
  <c r="N39" i="5"/>
  <c r="M39" i="5"/>
  <c r="A40" i="5"/>
  <c r="C40" i="5"/>
  <c r="D40" i="5"/>
  <c r="E40" i="5"/>
  <c r="F40" i="5"/>
  <c r="G40" i="5"/>
  <c r="H40" i="5"/>
  <c r="I40" i="5"/>
  <c r="J40" i="5"/>
  <c r="O40" i="5"/>
  <c r="K40" i="5"/>
  <c r="P40" i="5"/>
  <c r="Q40" i="5"/>
  <c r="L40" i="5"/>
  <c r="N40" i="5"/>
  <c r="M40" i="5"/>
  <c r="A41" i="5"/>
  <c r="C41" i="5"/>
  <c r="D41" i="5"/>
  <c r="E41" i="5"/>
  <c r="F41" i="5"/>
  <c r="G41" i="5"/>
  <c r="H41" i="5"/>
  <c r="I41" i="5"/>
  <c r="J41" i="5"/>
  <c r="O41" i="5"/>
  <c r="K41" i="5"/>
  <c r="P41" i="5"/>
  <c r="Q41" i="5"/>
  <c r="L41" i="5"/>
  <c r="N41" i="5"/>
  <c r="M41" i="5"/>
  <c r="A42" i="5"/>
  <c r="C42" i="5"/>
  <c r="D42" i="5"/>
  <c r="E42" i="5"/>
  <c r="F42" i="5"/>
  <c r="G42" i="5"/>
  <c r="H42" i="5"/>
  <c r="I42" i="5"/>
  <c r="J42" i="5"/>
  <c r="O42" i="5"/>
  <c r="K42" i="5"/>
  <c r="P42" i="5"/>
  <c r="Q42" i="5"/>
  <c r="L42" i="5"/>
  <c r="N42" i="5"/>
  <c r="M42" i="5"/>
  <c r="A43" i="5"/>
  <c r="C43" i="5"/>
  <c r="D43" i="5"/>
  <c r="E43" i="5"/>
  <c r="F43" i="5"/>
  <c r="G43" i="5"/>
  <c r="H43" i="5"/>
  <c r="I43" i="5"/>
  <c r="J43" i="5"/>
  <c r="O43" i="5"/>
  <c r="K43" i="5"/>
  <c r="P43" i="5"/>
  <c r="Q43" i="5"/>
  <c r="L43" i="5"/>
  <c r="N43" i="5"/>
  <c r="M43" i="5"/>
  <c r="A44" i="5"/>
  <c r="C44" i="5"/>
  <c r="D44" i="5"/>
  <c r="E44" i="5"/>
  <c r="F44" i="5"/>
  <c r="G44" i="5"/>
  <c r="H44" i="5"/>
  <c r="I44" i="5"/>
  <c r="J44" i="5"/>
  <c r="O44" i="5"/>
  <c r="K44" i="5"/>
  <c r="P44" i="5"/>
  <c r="Q44" i="5"/>
  <c r="L44" i="5"/>
  <c r="N44" i="5"/>
  <c r="M44" i="5"/>
  <c r="A45" i="5"/>
  <c r="C45" i="5"/>
  <c r="D45" i="5"/>
  <c r="E45" i="5"/>
  <c r="F45" i="5"/>
  <c r="G45" i="5"/>
  <c r="H45" i="5"/>
  <c r="I45" i="5"/>
  <c r="J45" i="5"/>
  <c r="O45" i="5"/>
  <c r="K45" i="5"/>
  <c r="P45" i="5"/>
  <c r="Q45" i="5"/>
  <c r="L45" i="5"/>
  <c r="N45" i="5"/>
  <c r="M45" i="5"/>
  <c r="A46" i="5"/>
  <c r="C46" i="5"/>
  <c r="D46" i="5"/>
  <c r="E46" i="5"/>
  <c r="F46" i="5"/>
  <c r="G46" i="5"/>
  <c r="H46" i="5"/>
  <c r="I46" i="5"/>
  <c r="J46" i="5"/>
  <c r="O46" i="5"/>
  <c r="K46" i="5"/>
  <c r="P46" i="5"/>
  <c r="Q46" i="5"/>
  <c r="L46" i="5"/>
  <c r="N46" i="5"/>
  <c r="M46" i="5"/>
  <c r="A47" i="5"/>
  <c r="C47" i="5"/>
  <c r="D47" i="5"/>
  <c r="E47" i="5"/>
  <c r="F47" i="5"/>
  <c r="G47" i="5"/>
  <c r="H47" i="5"/>
  <c r="I47" i="5"/>
  <c r="J47" i="5"/>
  <c r="O47" i="5"/>
  <c r="K47" i="5"/>
  <c r="P47" i="5"/>
  <c r="Q47" i="5"/>
  <c r="L47" i="5"/>
  <c r="N47" i="5"/>
  <c r="M47" i="5"/>
  <c r="A48" i="5"/>
  <c r="C48" i="5"/>
  <c r="D48" i="5"/>
  <c r="E48" i="5"/>
  <c r="F48" i="5"/>
  <c r="G48" i="5"/>
  <c r="H48" i="5"/>
  <c r="I48" i="5"/>
  <c r="J48" i="5"/>
  <c r="O48" i="5"/>
  <c r="K48" i="5"/>
  <c r="P48" i="5"/>
  <c r="Q48" i="5"/>
  <c r="L48" i="5"/>
  <c r="N48" i="5"/>
  <c r="M48" i="5"/>
  <c r="A49" i="5"/>
  <c r="C49" i="5"/>
  <c r="D49" i="5"/>
  <c r="E49" i="5"/>
  <c r="F49" i="5"/>
  <c r="G49" i="5"/>
  <c r="H49" i="5"/>
  <c r="I49" i="5"/>
  <c r="J49" i="5"/>
  <c r="O49" i="5"/>
  <c r="K49" i="5"/>
  <c r="P49" i="5"/>
  <c r="Q49" i="5"/>
  <c r="L49" i="5"/>
  <c r="N49" i="5"/>
  <c r="M49" i="5"/>
  <c r="A50" i="5"/>
  <c r="C50" i="5"/>
  <c r="D50" i="5"/>
  <c r="E50" i="5"/>
  <c r="F50" i="5"/>
  <c r="G50" i="5"/>
  <c r="H50" i="5"/>
  <c r="I50" i="5"/>
  <c r="J50" i="5"/>
  <c r="O50" i="5"/>
  <c r="K50" i="5"/>
  <c r="P50" i="5"/>
  <c r="Q50" i="5"/>
  <c r="L50" i="5"/>
  <c r="N50" i="5"/>
  <c r="M50" i="5"/>
  <c r="A51" i="5"/>
  <c r="C51" i="5"/>
  <c r="D51" i="5"/>
  <c r="E51" i="5"/>
  <c r="F51" i="5"/>
  <c r="G51" i="5"/>
  <c r="H51" i="5"/>
  <c r="I51" i="5"/>
  <c r="J51" i="5"/>
  <c r="O51" i="5"/>
  <c r="K51" i="5"/>
  <c r="P51" i="5"/>
  <c r="Q51" i="5"/>
  <c r="L51" i="5"/>
  <c r="N51" i="5"/>
  <c r="M51" i="5"/>
  <c r="A52" i="5"/>
  <c r="C52" i="5"/>
  <c r="D52" i="5"/>
  <c r="E52" i="5"/>
  <c r="F52" i="5"/>
  <c r="G52" i="5"/>
  <c r="H52" i="5"/>
  <c r="I52" i="5"/>
  <c r="J52" i="5"/>
  <c r="O52" i="5"/>
  <c r="K52" i="5"/>
  <c r="P52" i="5"/>
  <c r="Q52" i="5"/>
  <c r="L52" i="5"/>
  <c r="N52" i="5"/>
  <c r="M52" i="5"/>
  <c r="A53" i="5"/>
  <c r="C53" i="5"/>
  <c r="D53" i="5"/>
  <c r="E53" i="5"/>
  <c r="F53" i="5"/>
  <c r="G53" i="5"/>
  <c r="H53" i="5"/>
  <c r="I53" i="5"/>
  <c r="J53" i="5"/>
  <c r="O53" i="5"/>
  <c r="K53" i="5"/>
  <c r="P53" i="5"/>
  <c r="Q53" i="5"/>
  <c r="L53" i="5"/>
  <c r="N53" i="5"/>
  <c r="M53" i="5"/>
  <c r="A54" i="5"/>
  <c r="C54" i="5"/>
  <c r="D54" i="5"/>
  <c r="E54" i="5"/>
  <c r="F54" i="5"/>
  <c r="G54" i="5"/>
  <c r="H54" i="5"/>
  <c r="I54" i="5"/>
  <c r="J54" i="5"/>
  <c r="O54" i="5"/>
  <c r="K54" i="5"/>
  <c r="P54" i="5"/>
  <c r="Q54" i="5"/>
  <c r="L54" i="5"/>
  <c r="N54" i="5"/>
  <c r="M54" i="5"/>
  <c r="A55" i="5"/>
  <c r="C55" i="5"/>
  <c r="D55" i="5"/>
  <c r="E55" i="5"/>
  <c r="F55" i="5"/>
  <c r="G55" i="5"/>
  <c r="H55" i="5"/>
  <c r="I55" i="5"/>
  <c r="J55" i="5"/>
  <c r="O55" i="5"/>
  <c r="K55" i="5"/>
  <c r="P55" i="5"/>
  <c r="Q55" i="5"/>
  <c r="L55" i="5"/>
  <c r="N55" i="5"/>
  <c r="M55" i="5"/>
  <c r="AS11" i="4"/>
  <c r="AT11" i="4" s="1"/>
  <c r="AU11" i="4" s="1"/>
  <c r="AV11" i="4" s="1"/>
  <c r="AS29" i="4"/>
  <c r="AT29" i="4" s="1"/>
  <c r="AU29" i="4" s="1"/>
  <c r="AV29" i="4" s="1"/>
  <c r="AS35" i="4"/>
  <c r="AS74" i="4"/>
  <c r="AT74" i="4" s="1"/>
  <c r="AU74" i="4" s="1"/>
  <c r="AV74" i="4" s="1"/>
  <c r="AS92" i="4"/>
  <c r="AT92" i="4" s="1"/>
  <c r="AU92" i="4" s="1"/>
  <c r="AV92" i="4" s="1"/>
  <c r="AS120" i="4"/>
  <c r="AT120" i="4" s="1"/>
  <c r="AU120" i="4" s="1"/>
  <c r="AV120" i="4" s="1"/>
  <c r="AS243" i="4"/>
  <c r="AT243" i="4" s="1"/>
  <c r="AU243" i="4" s="1"/>
  <c r="AV243" i="4" s="1"/>
  <c r="AS251" i="4"/>
  <c r="AT251" i="4" s="1"/>
  <c r="AU251" i="4" s="1"/>
  <c r="AV251" i="4" s="1"/>
  <c r="AS261" i="4"/>
  <c r="AT261" i="4" s="1"/>
  <c r="AU261" i="4" s="1"/>
  <c r="AV261" i="4" s="1"/>
  <c r="AS265" i="4"/>
  <c r="AT265" i="4" s="1"/>
  <c r="AU265" i="4" s="1"/>
  <c r="AV265" i="4" s="1"/>
  <c r="AS276" i="4"/>
  <c r="AT276" i="4" s="1"/>
  <c r="AU276" i="4" s="1"/>
  <c r="AV276" i="4" s="1"/>
  <c r="AS280" i="4"/>
  <c r="AT280" i="4" s="1"/>
  <c r="AU280" i="4" s="1"/>
  <c r="AV280" i="4" s="1"/>
  <c r="AS303" i="4"/>
  <c r="AT303" i="4" s="1"/>
  <c r="AU303" i="4" s="1"/>
  <c r="AV303" i="4" s="1"/>
  <c r="AS327" i="4"/>
  <c r="AT327" i="4" s="1"/>
  <c r="AU327" i="4" s="1"/>
  <c r="AV327" i="4" s="1"/>
  <c r="AS332" i="4"/>
  <c r="AT332" i="4" s="1"/>
  <c r="AU332" i="4" s="1"/>
  <c r="AV332" i="4" s="1"/>
  <c r="AS341" i="4"/>
  <c r="AT341" i="4" s="1"/>
  <c r="AU341" i="4" s="1"/>
  <c r="AV341" i="4" s="1"/>
  <c r="AS349" i="4"/>
  <c r="AT349" i="4" s="1"/>
  <c r="AU349" i="4" s="1"/>
  <c r="AV349" i="4" s="1"/>
  <c r="AS354" i="4"/>
  <c r="AT354" i="4" s="1"/>
  <c r="AU354" i="4" s="1"/>
  <c r="AV354" i="4" s="1"/>
  <c r="AS369" i="4"/>
  <c r="AT369" i="4" s="1"/>
  <c r="AU369" i="4" s="1"/>
  <c r="AV369" i="4" s="1"/>
  <c r="AS377" i="4"/>
  <c r="AT377" i="4" s="1"/>
  <c r="AU377" i="4" s="1"/>
  <c r="AV377" i="4" s="1"/>
  <c r="AS387" i="4"/>
  <c r="AT387" i="4" s="1"/>
  <c r="AU387" i="4" s="1"/>
  <c r="AV387" i="4" s="1"/>
  <c r="AS394" i="4"/>
  <c r="AT394" i="4" s="1"/>
  <c r="AU394" i="4" s="1"/>
  <c r="AV394" i="4" s="1"/>
  <c r="AT35" i="4" l="1"/>
  <c r="X744" i="4"/>
  <c r="W744" i="4"/>
  <c r="AS7" i="4"/>
  <c r="AT7" i="4" s="1"/>
  <c r="AU7" i="4" s="1"/>
  <c r="AV7" i="4" s="1"/>
  <c r="AS726" i="4"/>
  <c r="AT726" i="4" s="1"/>
  <c r="AU726" i="4" s="1"/>
  <c r="AV726" i="4" s="1"/>
  <c r="AS720" i="4"/>
  <c r="AT720" i="4" s="1"/>
  <c r="AU720" i="4" s="1"/>
  <c r="AV720" i="4" s="1"/>
  <c r="AS716" i="4"/>
  <c r="AT716" i="4" s="1"/>
  <c r="AU716" i="4" s="1"/>
  <c r="AV716" i="4" s="1"/>
  <c r="AS711" i="4"/>
  <c r="AT711" i="4" s="1"/>
  <c r="AU711" i="4" s="1"/>
  <c r="AV711" i="4" s="1"/>
  <c r="AS707" i="4"/>
  <c r="AT707" i="4" s="1"/>
  <c r="AU707" i="4" s="1"/>
  <c r="AV707" i="4" s="1"/>
  <c r="AS703" i="4"/>
  <c r="AT703" i="4" s="1"/>
  <c r="AU703" i="4" s="1"/>
  <c r="AV703" i="4" s="1"/>
  <c r="AS696" i="4"/>
  <c r="AT696" i="4" s="1"/>
  <c r="AU696" i="4" s="1"/>
  <c r="AV696" i="4" s="1"/>
  <c r="AS692" i="4"/>
  <c r="AT692" i="4" s="1"/>
  <c r="AU692" i="4" s="1"/>
  <c r="AV692" i="4" s="1"/>
  <c r="AS687" i="4"/>
  <c r="AT687" i="4" s="1"/>
  <c r="AU687" i="4" s="1"/>
  <c r="AV687" i="4" s="1"/>
  <c r="AS684" i="4"/>
  <c r="AT684" i="4" s="1"/>
  <c r="AU684" i="4" s="1"/>
  <c r="AV684" i="4" s="1"/>
  <c r="AS680" i="4"/>
  <c r="AT680" i="4" s="1"/>
  <c r="AU680" i="4" s="1"/>
  <c r="AV680" i="4" s="1"/>
  <c r="AS676" i="4"/>
  <c r="AT676" i="4" s="1"/>
  <c r="AU676" i="4" s="1"/>
  <c r="AV676" i="4" s="1"/>
  <c r="AS660" i="4"/>
  <c r="AT660" i="4" s="1"/>
  <c r="AU660" i="4" s="1"/>
  <c r="AV660" i="4" s="1"/>
  <c r="AS655" i="4"/>
  <c r="AT655" i="4" s="1"/>
  <c r="AU655" i="4" s="1"/>
  <c r="AV655" i="4" s="1"/>
  <c r="AS651" i="4"/>
  <c r="AT651" i="4" s="1"/>
  <c r="AU651" i="4" s="1"/>
  <c r="AV651" i="4" s="1"/>
  <c r="AS648" i="4"/>
  <c r="AT648" i="4" s="1"/>
  <c r="AU648" i="4" s="1"/>
  <c r="AV648" i="4" s="1"/>
  <c r="AS644" i="4"/>
  <c r="AT644" i="4" s="1"/>
  <c r="AU644" i="4" s="1"/>
  <c r="AV644" i="4" s="1"/>
  <c r="AS641" i="4"/>
  <c r="AT641" i="4" s="1"/>
  <c r="AU641" i="4" s="1"/>
  <c r="AV641" i="4" s="1"/>
  <c r="AS628" i="4"/>
  <c r="AT628" i="4" s="1"/>
  <c r="AU628" i="4" s="1"/>
  <c r="AV628" i="4" s="1"/>
  <c r="AS623" i="4"/>
  <c r="AT623" i="4" s="1"/>
  <c r="AU623" i="4" s="1"/>
  <c r="AV623" i="4" s="1"/>
  <c r="AS609" i="4"/>
  <c r="AT609" i="4" s="1"/>
  <c r="AU609" i="4" s="1"/>
  <c r="AV609" i="4" s="1"/>
  <c r="AS606" i="4"/>
  <c r="AT606" i="4" s="1"/>
  <c r="AU606" i="4" s="1"/>
  <c r="AV606" i="4" s="1"/>
  <c r="AS604" i="4"/>
  <c r="AT604" i="4" s="1"/>
  <c r="AU604" i="4" s="1"/>
  <c r="AV604" i="4" s="1"/>
  <c r="AS598" i="4"/>
  <c r="AT598" i="4" s="1"/>
  <c r="AU598" i="4" s="1"/>
  <c r="AV598" i="4" s="1"/>
  <c r="AS585" i="4"/>
  <c r="AT585" i="4" s="1"/>
  <c r="AU585" i="4" s="1"/>
  <c r="AV585" i="4" s="1"/>
  <c r="AS582" i="4"/>
  <c r="AT582" i="4" s="1"/>
  <c r="AU582" i="4" s="1"/>
  <c r="AV582" i="4" s="1"/>
  <c r="AS579" i="4"/>
  <c r="AT579" i="4" s="1"/>
  <c r="AU579" i="4" s="1"/>
  <c r="AV579" i="4" s="1"/>
  <c r="AS566" i="4"/>
  <c r="AT566" i="4" s="1"/>
  <c r="AU566" i="4" s="1"/>
  <c r="AV566" i="4" s="1"/>
  <c r="AS558" i="4"/>
  <c r="AT558" i="4" s="1"/>
  <c r="AU558" i="4" s="1"/>
  <c r="AV558" i="4" s="1"/>
  <c r="AS561" i="4"/>
  <c r="AT561" i="4" s="1"/>
  <c r="AU561" i="4" s="1"/>
  <c r="AV561" i="4" s="1"/>
  <c r="AS552" i="4"/>
  <c r="AT552" i="4" s="1"/>
  <c r="AU552" i="4" s="1"/>
  <c r="AV552" i="4" s="1"/>
  <c r="AS547" i="4"/>
  <c r="AT547" i="4" s="1"/>
  <c r="AU547" i="4" s="1"/>
  <c r="AV547" i="4" s="1"/>
  <c r="AS391" i="4"/>
  <c r="AT391" i="4" s="1"/>
  <c r="AU391" i="4" s="1"/>
  <c r="AV391" i="4" s="1"/>
  <c r="AW391" i="4" s="1"/>
  <c r="AX391" i="4" s="1"/>
  <c r="AS542" i="4"/>
  <c r="AT542" i="4" s="1"/>
  <c r="AU542" i="4" s="1"/>
  <c r="AV542" i="4" s="1"/>
  <c r="AS536" i="4"/>
  <c r="AT536" i="4" s="1"/>
  <c r="AU536" i="4" s="1"/>
  <c r="AV536" i="4" s="1"/>
  <c r="AS532" i="4"/>
  <c r="AT532" i="4" s="1"/>
  <c r="AU532" i="4" s="1"/>
  <c r="AV532" i="4" s="1"/>
  <c r="AS529" i="4"/>
  <c r="AT529" i="4" s="1"/>
  <c r="AU529" i="4" s="1"/>
  <c r="AV529" i="4" s="1"/>
  <c r="AS525" i="4"/>
  <c r="AT525" i="4" s="1"/>
  <c r="AU525" i="4" s="1"/>
  <c r="AV525" i="4" s="1"/>
  <c r="AS519" i="4"/>
  <c r="AT519" i="4" s="1"/>
  <c r="AU519" i="4" s="1"/>
  <c r="AV519" i="4" s="1"/>
  <c r="AS509" i="4"/>
  <c r="AT509" i="4" s="1"/>
  <c r="AU509" i="4" s="1"/>
  <c r="AV509" i="4" s="1"/>
  <c r="AS504" i="4"/>
  <c r="AT504" i="4" s="1"/>
  <c r="AU504" i="4" s="1"/>
  <c r="AV504" i="4" s="1"/>
  <c r="AS500" i="4"/>
  <c r="AT500" i="4" s="1"/>
  <c r="AU500" i="4" s="1"/>
  <c r="AV500" i="4" s="1"/>
  <c r="AS496" i="4"/>
  <c r="AT496" i="4" s="1"/>
  <c r="AU496" i="4" s="1"/>
  <c r="AV496" i="4" s="1"/>
  <c r="AS492" i="4"/>
  <c r="AT492" i="4" s="1"/>
  <c r="AU492" i="4" s="1"/>
  <c r="AV492" i="4" s="1"/>
  <c r="AS488" i="4"/>
  <c r="AT488" i="4" s="1"/>
  <c r="AU488" i="4" s="1"/>
  <c r="AV488" i="4" s="1"/>
  <c r="AS485" i="4"/>
  <c r="AT485" i="4" s="1"/>
  <c r="AU485" i="4" s="1"/>
  <c r="AV485" i="4" s="1"/>
  <c r="AS481" i="4"/>
  <c r="AT481" i="4" s="1"/>
  <c r="AU481" i="4" s="1"/>
  <c r="AV481" i="4" s="1"/>
  <c r="AS476" i="4"/>
  <c r="AT476" i="4" s="1"/>
  <c r="AU476" i="4" s="1"/>
  <c r="AV476" i="4" s="1"/>
  <c r="AS473" i="4"/>
  <c r="AT473" i="4" s="1"/>
  <c r="AU473" i="4" s="1"/>
  <c r="AV473" i="4" s="1"/>
  <c r="AS467" i="4"/>
  <c r="AT467" i="4" s="1"/>
  <c r="AU467" i="4" s="1"/>
  <c r="AV467" i="4" s="1"/>
  <c r="AS463" i="4"/>
  <c r="AT463" i="4" s="1"/>
  <c r="AU463" i="4" s="1"/>
  <c r="AV463" i="4" s="1"/>
  <c r="AS459" i="4"/>
  <c r="AT459" i="4" s="1"/>
  <c r="AU459" i="4" s="1"/>
  <c r="AV459" i="4" s="1"/>
  <c r="AS456" i="4"/>
  <c r="AT456" i="4" s="1"/>
  <c r="AU456" i="4" s="1"/>
  <c r="AV456" i="4" s="1"/>
  <c r="AS452" i="4"/>
  <c r="AT452" i="4" s="1"/>
  <c r="AU452" i="4" s="1"/>
  <c r="AV452" i="4" s="1"/>
  <c r="AS445" i="4"/>
  <c r="AT445" i="4" s="1"/>
  <c r="AU445" i="4" s="1"/>
  <c r="AV445" i="4" s="1"/>
  <c r="AS441" i="4"/>
  <c r="AT441" i="4" s="1"/>
  <c r="AU441" i="4" s="1"/>
  <c r="AV441" i="4" s="1"/>
  <c r="AS437" i="4"/>
  <c r="AT437" i="4" s="1"/>
  <c r="AU437" i="4" s="1"/>
  <c r="AV437" i="4" s="1"/>
  <c r="AS433" i="4"/>
  <c r="AT433" i="4" s="1"/>
  <c r="AU433" i="4" s="1"/>
  <c r="AV433" i="4" s="1"/>
  <c r="AS431" i="4"/>
  <c r="AT431" i="4" s="1"/>
  <c r="AU431" i="4" s="1"/>
  <c r="AV431" i="4" s="1"/>
  <c r="AS425" i="4"/>
  <c r="AT425" i="4" s="1"/>
  <c r="AU425" i="4" s="1"/>
  <c r="AV425" i="4" s="1"/>
  <c r="AS421" i="4"/>
  <c r="AT421" i="4" s="1"/>
  <c r="AU421" i="4" s="1"/>
  <c r="AV421" i="4" s="1"/>
  <c r="AS418" i="4"/>
  <c r="AT418" i="4" s="1"/>
  <c r="AU418" i="4" s="1"/>
  <c r="AV418" i="4" s="1"/>
  <c r="AS415" i="4"/>
  <c r="AT415" i="4" s="1"/>
  <c r="AU415" i="4" s="1"/>
  <c r="AV415" i="4" s="1"/>
  <c r="AS412" i="4"/>
  <c r="AT412" i="4" s="1"/>
  <c r="AU412" i="4" s="1"/>
  <c r="AV412" i="4" s="1"/>
  <c r="AS406" i="4"/>
  <c r="AT406" i="4" s="1"/>
  <c r="AU406" i="4" s="1"/>
  <c r="AV406" i="4" s="1"/>
  <c r="AS404" i="4"/>
  <c r="AT404" i="4" s="1"/>
  <c r="AU404" i="4" s="1"/>
  <c r="AV404" i="4" s="1"/>
  <c r="AS8" i="4"/>
  <c r="AS729" i="4"/>
  <c r="AT729" i="4" s="1"/>
  <c r="AU729" i="4" s="1"/>
  <c r="AV729" i="4" s="1"/>
  <c r="AS725" i="4"/>
  <c r="AT725" i="4" s="1"/>
  <c r="AU725" i="4" s="1"/>
  <c r="AV725" i="4" s="1"/>
  <c r="AS719" i="4"/>
  <c r="AT719" i="4" s="1"/>
  <c r="AU719" i="4" s="1"/>
  <c r="AV719" i="4" s="1"/>
  <c r="AS715" i="4"/>
  <c r="AT715" i="4" s="1"/>
  <c r="AU715" i="4" s="1"/>
  <c r="AV715" i="4" s="1"/>
  <c r="AS710" i="4"/>
  <c r="AT710" i="4" s="1"/>
  <c r="AU710" i="4" s="1"/>
  <c r="AV710" i="4" s="1"/>
  <c r="AS706" i="4"/>
  <c r="AT706" i="4" s="1"/>
  <c r="AU706" i="4" s="1"/>
  <c r="AV706" i="4" s="1"/>
  <c r="AS699" i="4"/>
  <c r="AT699" i="4" s="1"/>
  <c r="AU699" i="4" s="1"/>
  <c r="AV699" i="4" s="1"/>
  <c r="AS695" i="4"/>
  <c r="AT695" i="4" s="1"/>
  <c r="AU695" i="4" s="1"/>
  <c r="AV695" i="4" s="1"/>
  <c r="AS689" i="4"/>
  <c r="AT689" i="4" s="1"/>
  <c r="AU689" i="4" s="1"/>
  <c r="AV689" i="4" s="1"/>
  <c r="AS683" i="4"/>
  <c r="AT683" i="4" s="1"/>
  <c r="AU683" i="4" s="1"/>
  <c r="AV683" i="4" s="1"/>
  <c r="AS679" i="4"/>
  <c r="AT679" i="4" s="1"/>
  <c r="AU679" i="4" s="1"/>
  <c r="AV679" i="4" s="1"/>
  <c r="AS675" i="4"/>
  <c r="AT675" i="4" s="1"/>
  <c r="AU675" i="4" s="1"/>
  <c r="AV675" i="4" s="1"/>
  <c r="AS672" i="4"/>
  <c r="AT672" i="4" s="1"/>
  <c r="AU672" i="4" s="1"/>
  <c r="AV672" i="4" s="1"/>
  <c r="AS669" i="4"/>
  <c r="AT669" i="4" s="1"/>
  <c r="AU669" i="4" s="1"/>
  <c r="AV669" i="4" s="1"/>
  <c r="AS666" i="4"/>
  <c r="AT666" i="4" s="1"/>
  <c r="AU666" i="4" s="1"/>
  <c r="AV666" i="4" s="1"/>
  <c r="AS664" i="4"/>
  <c r="AT664" i="4" s="1"/>
  <c r="AU664" i="4" s="1"/>
  <c r="AV664" i="4" s="1"/>
  <c r="AS662" i="4"/>
  <c r="AT662" i="4" s="1"/>
  <c r="AU662" i="4" s="1"/>
  <c r="AV662" i="4" s="1"/>
  <c r="AS658" i="4"/>
  <c r="AT658" i="4" s="1"/>
  <c r="AU658" i="4" s="1"/>
  <c r="AV658" i="4" s="1"/>
  <c r="AS654" i="4"/>
  <c r="AT654" i="4" s="1"/>
  <c r="AU654" i="4" s="1"/>
  <c r="AV654" i="4" s="1"/>
  <c r="AS650" i="4"/>
  <c r="AT650" i="4" s="1"/>
  <c r="AU650" i="4" s="1"/>
  <c r="AV650" i="4" s="1"/>
  <c r="AS647" i="4"/>
  <c r="AT647" i="4" s="1"/>
  <c r="AU647" i="4" s="1"/>
  <c r="AV647" i="4" s="1"/>
  <c r="AS290" i="4"/>
  <c r="AT290" i="4" s="1"/>
  <c r="AU290" i="4" s="1"/>
  <c r="AV290" i="4" s="1"/>
  <c r="AS640" i="4"/>
  <c r="AT640" i="4" s="1"/>
  <c r="AU640" i="4" s="1"/>
  <c r="AV640" i="4" s="1"/>
  <c r="AS632" i="4"/>
  <c r="AT632" i="4" s="1"/>
  <c r="AU632" i="4" s="1"/>
  <c r="AV632" i="4" s="1"/>
  <c r="AS626" i="4"/>
  <c r="AT626" i="4" s="1"/>
  <c r="AU626" i="4" s="1"/>
  <c r="AV626" i="4" s="1"/>
  <c r="AS622" i="4"/>
  <c r="AT622" i="4" s="1"/>
  <c r="AU622" i="4" s="1"/>
  <c r="AV622" i="4" s="1"/>
  <c r="AS618" i="4"/>
  <c r="AT618" i="4" s="1"/>
  <c r="AU618" i="4" s="1"/>
  <c r="AV618" i="4" s="1"/>
  <c r="AS615" i="4"/>
  <c r="AT615" i="4" s="1"/>
  <c r="AU615" i="4" s="1"/>
  <c r="AV615" i="4" s="1"/>
  <c r="AS612" i="4"/>
  <c r="AT612" i="4" s="1"/>
  <c r="AU612" i="4" s="1"/>
  <c r="AV612" i="4" s="1"/>
  <c r="AS608" i="4"/>
  <c r="AS605" i="4"/>
  <c r="AT605" i="4" s="1"/>
  <c r="AU605" i="4" s="1"/>
  <c r="AV605" i="4" s="1"/>
  <c r="AS603" i="4"/>
  <c r="AT603" i="4" s="1"/>
  <c r="AU603" i="4" s="1"/>
  <c r="AV603" i="4" s="1"/>
  <c r="AS601" i="4"/>
  <c r="AT601" i="4" s="1"/>
  <c r="AU601" i="4" s="1"/>
  <c r="AV601" i="4" s="1"/>
  <c r="AS597" i="4"/>
  <c r="AT597" i="4" s="1"/>
  <c r="AU597" i="4" s="1"/>
  <c r="AV597" i="4" s="1"/>
  <c r="AS594" i="4"/>
  <c r="AT594" i="4" s="1"/>
  <c r="AU594" i="4" s="1"/>
  <c r="AV594" i="4" s="1"/>
  <c r="AS588" i="4"/>
  <c r="AT588" i="4" s="1"/>
  <c r="AU588" i="4" s="1"/>
  <c r="AV588" i="4" s="1"/>
  <c r="AS584" i="4"/>
  <c r="AT584" i="4" s="1"/>
  <c r="AU584" i="4" s="1"/>
  <c r="AV584" i="4" s="1"/>
  <c r="AS581" i="4"/>
  <c r="AT581" i="4" s="1"/>
  <c r="AU581" i="4" s="1"/>
  <c r="AV581" i="4" s="1"/>
  <c r="AS577" i="4"/>
  <c r="AT577" i="4" s="1"/>
  <c r="AU577" i="4" s="1"/>
  <c r="AV577" i="4" s="1"/>
  <c r="AS575" i="4"/>
  <c r="AT575" i="4" s="1"/>
  <c r="AU575" i="4" s="1"/>
  <c r="AV575" i="4" s="1"/>
  <c r="AS570" i="4"/>
  <c r="AT570" i="4" s="1"/>
  <c r="AU570" i="4" s="1"/>
  <c r="AV570" i="4" s="1"/>
  <c r="AS568" i="4"/>
  <c r="AT568" i="4" s="1"/>
  <c r="AU568" i="4" s="1"/>
  <c r="AV568" i="4" s="1"/>
  <c r="AS565" i="4"/>
  <c r="AT565" i="4" s="1"/>
  <c r="AU565" i="4" s="1"/>
  <c r="AV565" i="4" s="1"/>
  <c r="AS562" i="4"/>
  <c r="AT562" i="4" s="1"/>
  <c r="AU562" i="4" s="1"/>
  <c r="AV562" i="4" s="1"/>
  <c r="AS557" i="4"/>
  <c r="AT557" i="4" s="1"/>
  <c r="AU557" i="4" s="1"/>
  <c r="AV557" i="4" s="1"/>
  <c r="AS554" i="4"/>
  <c r="AT554" i="4" s="1"/>
  <c r="AU554" i="4" s="1"/>
  <c r="AV554" i="4" s="1"/>
  <c r="AS551" i="4"/>
  <c r="AT551" i="4" s="1"/>
  <c r="AU551" i="4" s="1"/>
  <c r="AV551" i="4" s="1"/>
  <c r="AS546" i="4"/>
  <c r="AT546" i="4" s="1"/>
  <c r="AU546" i="4" s="1"/>
  <c r="AV546" i="4" s="1"/>
  <c r="AS540" i="4"/>
  <c r="AT540" i="4" s="1"/>
  <c r="AU540" i="4" s="1"/>
  <c r="AV540" i="4" s="1"/>
  <c r="AS535" i="4"/>
  <c r="AT535" i="4" s="1"/>
  <c r="AU535" i="4" s="1"/>
  <c r="AV535" i="4" s="1"/>
  <c r="AS531" i="4"/>
  <c r="AT531" i="4" s="1"/>
  <c r="AU531" i="4" s="1"/>
  <c r="AV531" i="4" s="1"/>
  <c r="AS528" i="4"/>
  <c r="AT528" i="4" s="1"/>
  <c r="AU528" i="4" s="1"/>
  <c r="AV528" i="4" s="1"/>
  <c r="AS524" i="4"/>
  <c r="AT524" i="4" s="1"/>
  <c r="AU524" i="4" s="1"/>
  <c r="AV524" i="4" s="1"/>
  <c r="AS522" i="4"/>
  <c r="AT522" i="4" s="1"/>
  <c r="AU522" i="4" s="1"/>
  <c r="AV522" i="4" s="1"/>
  <c r="AS513" i="4"/>
  <c r="AT513" i="4" s="1"/>
  <c r="AU513" i="4" s="1"/>
  <c r="AV513" i="4" s="1"/>
  <c r="AS508" i="4"/>
  <c r="AT508" i="4" s="1"/>
  <c r="AU508" i="4" s="1"/>
  <c r="AV508" i="4" s="1"/>
  <c r="AS503" i="4"/>
  <c r="AT503" i="4" s="1"/>
  <c r="AU503" i="4" s="1"/>
  <c r="AV503" i="4" s="1"/>
  <c r="AS495" i="4"/>
  <c r="AT495" i="4" s="1"/>
  <c r="AU495" i="4" s="1"/>
  <c r="AV495" i="4" s="1"/>
  <c r="AS487" i="4"/>
  <c r="AT487" i="4" s="1"/>
  <c r="AU487" i="4" s="1"/>
  <c r="AV487" i="4" s="1"/>
  <c r="AS484" i="4"/>
  <c r="AT484" i="4" s="1"/>
  <c r="AU484" i="4" s="1"/>
  <c r="AV484" i="4" s="1"/>
  <c r="AS475" i="4"/>
  <c r="AT475" i="4" s="1"/>
  <c r="AU475" i="4" s="1"/>
  <c r="AV475" i="4" s="1"/>
  <c r="AS472" i="4"/>
  <c r="AT472" i="4" s="1"/>
  <c r="AU472" i="4" s="1"/>
  <c r="AV472" i="4" s="1"/>
  <c r="AS469" i="4"/>
  <c r="AT469" i="4" s="1"/>
  <c r="AU469" i="4" s="1"/>
  <c r="AV469" i="4" s="1"/>
  <c r="AS466" i="4"/>
  <c r="AT466" i="4" s="1"/>
  <c r="AU466" i="4" s="1"/>
  <c r="AV466" i="4" s="1"/>
  <c r="AS462" i="4"/>
  <c r="AT462" i="4" s="1"/>
  <c r="AU462" i="4" s="1"/>
  <c r="AV462" i="4" s="1"/>
  <c r="AS458" i="4"/>
  <c r="AT458" i="4" s="1"/>
  <c r="AU458" i="4" s="1"/>
  <c r="AV458" i="4" s="1"/>
  <c r="AS454" i="4"/>
  <c r="AT454" i="4" s="1"/>
  <c r="AU454" i="4" s="1"/>
  <c r="AV454" i="4" s="1"/>
  <c r="AS451" i="4"/>
  <c r="AT451" i="4" s="1"/>
  <c r="AU451" i="4" s="1"/>
  <c r="AV451" i="4" s="1"/>
  <c r="AS444" i="4"/>
  <c r="AT444" i="4" s="1"/>
  <c r="AU444" i="4" s="1"/>
  <c r="AV444" i="4" s="1"/>
  <c r="AS440" i="4"/>
  <c r="AT440" i="4" s="1"/>
  <c r="AU440" i="4" s="1"/>
  <c r="AV440" i="4" s="1"/>
  <c r="AS436" i="4"/>
  <c r="AT436" i="4" s="1"/>
  <c r="AU436" i="4" s="1"/>
  <c r="AV436" i="4" s="1"/>
  <c r="AS429" i="4"/>
  <c r="AT429" i="4" s="1"/>
  <c r="AU429" i="4" s="1"/>
  <c r="AV429" i="4" s="1"/>
  <c r="AS424" i="4"/>
  <c r="AT424" i="4" s="1"/>
  <c r="AU424" i="4" s="1"/>
  <c r="AV424" i="4" s="1"/>
  <c r="AS420" i="4"/>
  <c r="AT420" i="4" s="1"/>
  <c r="AU420" i="4" s="1"/>
  <c r="AV420" i="4" s="1"/>
  <c r="AS414" i="4"/>
  <c r="AT414" i="4" s="1"/>
  <c r="AU414" i="4" s="1"/>
  <c r="AV414" i="4" s="1"/>
  <c r="AS408" i="4"/>
  <c r="AT408" i="4" s="1"/>
  <c r="AU408" i="4" s="1"/>
  <c r="AV408" i="4" s="1"/>
  <c r="AS405" i="4"/>
  <c r="AT405" i="4" s="1"/>
  <c r="AU405" i="4" s="1"/>
  <c r="AV405" i="4" s="1"/>
  <c r="AS403" i="4"/>
  <c r="AT403" i="4" s="1"/>
  <c r="AU403" i="4" s="1"/>
  <c r="AV403" i="4" s="1"/>
  <c r="AS401" i="4"/>
  <c r="AT401" i="4" s="1"/>
  <c r="AU401" i="4" s="1"/>
  <c r="AV401" i="4" s="1"/>
  <c r="AS398" i="4"/>
  <c r="AT398" i="4" s="1"/>
  <c r="AU398" i="4" s="1"/>
  <c r="AV398" i="4" s="1"/>
  <c r="AS392" i="4"/>
  <c r="AT392" i="4" s="1"/>
  <c r="AU392" i="4" s="1"/>
  <c r="AV392" i="4" s="1"/>
  <c r="AS386" i="4"/>
  <c r="AT386" i="4" s="1"/>
  <c r="AU386" i="4" s="1"/>
  <c r="AV386" i="4" s="1"/>
  <c r="AS399" i="4"/>
  <c r="AT399" i="4" s="1"/>
  <c r="AU399" i="4" s="1"/>
  <c r="AV399" i="4" s="1"/>
  <c r="AS728" i="4"/>
  <c r="AT728" i="4" s="1"/>
  <c r="AU728" i="4" s="1"/>
  <c r="AV728" i="4" s="1"/>
  <c r="AS722" i="4"/>
  <c r="AT722" i="4" s="1"/>
  <c r="AU722" i="4" s="1"/>
  <c r="AV722" i="4" s="1"/>
  <c r="AS718" i="4"/>
  <c r="AT718" i="4" s="1"/>
  <c r="AU718" i="4" s="1"/>
  <c r="AV718" i="4" s="1"/>
  <c r="AS714" i="4"/>
  <c r="AT714" i="4" s="1"/>
  <c r="AU714" i="4" s="1"/>
  <c r="AV714" i="4" s="1"/>
  <c r="AS712" i="4"/>
  <c r="AT712" i="4" s="1"/>
  <c r="AU712" i="4" s="1"/>
  <c r="AV712" i="4" s="1"/>
  <c r="AS709" i="4"/>
  <c r="AT709" i="4" s="1"/>
  <c r="AU709" i="4" s="1"/>
  <c r="AV709" i="4" s="1"/>
  <c r="AS705" i="4"/>
  <c r="AT705" i="4" s="1"/>
  <c r="AU705" i="4" s="1"/>
  <c r="AV705" i="4" s="1"/>
  <c r="AS702" i="4"/>
  <c r="AT702" i="4" s="1"/>
  <c r="AU702" i="4" s="1"/>
  <c r="AV702" i="4" s="1"/>
  <c r="AS698" i="4"/>
  <c r="AT698" i="4" s="1"/>
  <c r="AU698" i="4" s="1"/>
  <c r="AV698" i="4" s="1"/>
  <c r="AS694" i="4"/>
  <c r="AT694" i="4" s="1"/>
  <c r="AU694" i="4" s="1"/>
  <c r="AV694" i="4" s="1"/>
  <c r="AS691" i="4"/>
  <c r="AT691" i="4" s="1"/>
  <c r="AU691" i="4" s="1"/>
  <c r="AV691" i="4" s="1"/>
  <c r="AS688" i="4"/>
  <c r="AT688" i="4" s="1"/>
  <c r="AU688" i="4" s="1"/>
  <c r="AV688" i="4" s="1"/>
  <c r="AS686" i="4"/>
  <c r="AT686" i="4" s="1"/>
  <c r="AU686" i="4" s="1"/>
  <c r="AV686" i="4" s="1"/>
  <c r="AS678" i="4"/>
  <c r="AT678" i="4" s="1"/>
  <c r="AU678" i="4" s="1"/>
  <c r="AV678" i="4" s="1"/>
  <c r="AS674" i="4"/>
  <c r="AT674" i="4" s="1"/>
  <c r="AU674" i="4" s="1"/>
  <c r="AV674" i="4" s="1"/>
  <c r="AS671" i="4"/>
  <c r="AT671" i="4" s="1"/>
  <c r="AU671" i="4" s="1"/>
  <c r="AV671" i="4" s="1"/>
  <c r="AS668" i="4"/>
  <c r="AT668" i="4" s="1"/>
  <c r="AU668" i="4" s="1"/>
  <c r="AV668" i="4" s="1"/>
  <c r="AS657" i="4"/>
  <c r="AT657" i="4" s="1"/>
  <c r="AU657" i="4" s="1"/>
  <c r="AV657" i="4" s="1"/>
  <c r="AS653" i="4"/>
  <c r="AT653" i="4" s="1"/>
  <c r="AU653" i="4" s="1"/>
  <c r="AV653" i="4" s="1"/>
  <c r="AS649" i="4"/>
  <c r="AT649" i="4" s="1"/>
  <c r="AU649" i="4" s="1"/>
  <c r="AV649" i="4" s="1"/>
  <c r="AS646" i="4"/>
  <c r="AT646" i="4" s="1"/>
  <c r="AU646" i="4" s="1"/>
  <c r="AV646" i="4" s="1"/>
  <c r="AS642" i="4"/>
  <c r="AT642" i="4" s="1"/>
  <c r="AU642" i="4" s="1"/>
  <c r="AV642" i="4" s="1"/>
  <c r="AS639" i="4"/>
  <c r="AT639" i="4" s="1"/>
  <c r="AU639" i="4" s="1"/>
  <c r="AV639" i="4" s="1"/>
  <c r="AS635" i="4"/>
  <c r="AT635" i="4" s="1"/>
  <c r="AU635" i="4" s="1"/>
  <c r="AV635" i="4" s="1"/>
  <c r="AS631" i="4"/>
  <c r="AT631" i="4" s="1"/>
  <c r="AU631" i="4" s="1"/>
  <c r="AV631" i="4" s="1"/>
  <c r="AS625" i="4"/>
  <c r="AT625" i="4" s="1"/>
  <c r="AU625" i="4" s="1"/>
  <c r="AV625" i="4" s="1"/>
  <c r="AS614" i="4"/>
  <c r="AT614" i="4" s="1"/>
  <c r="AU614" i="4" s="1"/>
  <c r="AV614" i="4" s="1"/>
  <c r="AS610" i="4"/>
  <c r="AT610" i="4" s="1"/>
  <c r="AU610" i="4" s="1"/>
  <c r="AV610" i="4" s="1"/>
  <c r="AS600" i="4"/>
  <c r="AT600" i="4" s="1"/>
  <c r="AU600" i="4" s="1"/>
  <c r="AV600" i="4" s="1"/>
  <c r="AS596" i="4"/>
  <c r="AT596" i="4" s="1"/>
  <c r="AU596" i="4" s="1"/>
  <c r="AV596" i="4" s="1"/>
  <c r="AS593" i="4"/>
  <c r="AT593" i="4" s="1"/>
  <c r="AU593" i="4" s="1"/>
  <c r="AV593" i="4" s="1"/>
  <c r="AS586" i="4"/>
  <c r="AT586" i="4" s="1"/>
  <c r="AU586" i="4" s="1"/>
  <c r="AV586" i="4" s="1"/>
  <c r="AS583" i="4"/>
  <c r="AT583" i="4" s="1"/>
  <c r="AU583" i="4" s="1"/>
  <c r="AV583" i="4" s="1"/>
  <c r="AS576" i="4"/>
  <c r="AT576" i="4" s="1"/>
  <c r="AU576" i="4" s="1"/>
  <c r="AV576" i="4" s="1"/>
  <c r="AS574" i="4"/>
  <c r="AT574" i="4" s="1"/>
  <c r="AU574" i="4" s="1"/>
  <c r="AV574" i="4" s="1"/>
  <c r="AS572" i="4"/>
  <c r="AT572" i="4" s="1"/>
  <c r="AU572" i="4" s="1"/>
  <c r="AV572" i="4" s="1"/>
  <c r="AS564" i="4"/>
  <c r="AT564" i="4" s="1"/>
  <c r="AU564" i="4" s="1"/>
  <c r="AV564" i="4" s="1"/>
  <c r="AS560" i="4"/>
  <c r="AT560" i="4" s="1"/>
  <c r="AU560" i="4" s="1"/>
  <c r="AV560" i="4" s="1"/>
  <c r="AS550" i="4"/>
  <c r="AT550" i="4" s="1"/>
  <c r="AU550" i="4" s="1"/>
  <c r="AV550" i="4" s="1"/>
  <c r="AS545" i="4"/>
  <c r="AT545" i="4" s="1"/>
  <c r="AU545" i="4" s="1"/>
  <c r="AV545" i="4" s="1"/>
  <c r="AS544" i="4"/>
  <c r="AT544" i="4" s="1"/>
  <c r="AU544" i="4" s="1"/>
  <c r="AV544" i="4" s="1"/>
  <c r="AS541" i="4"/>
  <c r="AT541" i="4" s="1"/>
  <c r="AU541" i="4" s="1"/>
  <c r="AV541" i="4" s="1"/>
  <c r="AS538" i="4"/>
  <c r="AT538" i="4" s="1"/>
  <c r="AU538" i="4" s="1"/>
  <c r="AV538" i="4" s="1"/>
  <c r="AS534" i="4"/>
  <c r="AT534" i="4" s="1"/>
  <c r="AU534" i="4" s="1"/>
  <c r="AV534" i="4" s="1"/>
  <c r="AS72" i="4"/>
  <c r="AT72" i="4" s="1"/>
  <c r="AU72" i="4" s="1"/>
  <c r="AV72" i="4" s="1"/>
  <c r="AS527" i="4"/>
  <c r="AT527" i="4" s="1"/>
  <c r="AU527" i="4" s="1"/>
  <c r="AV527" i="4" s="1"/>
  <c r="AS523" i="4"/>
  <c r="AT523" i="4" s="1"/>
  <c r="AU523" i="4" s="1"/>
  <c r="AV523" i="4" s="1"/>
  <c r="AS521" i="4"/>
  <c r="AT521" i="4" s="1"/>
  <c r="AU521" i="4" s="1"/>
  <c r="AV521" i="4" s="1"/>
  <c r="AS518" i="4"/>
  <c r="AT518" i="4" s="1"/>
  <c r="AU518" i="4" s="1"/>
  <c r="AV518" i="4" s="1"/>
  <c r="AS515" i="4"/>
  <c r="AT515" i="4" s="1"/>
  <c r="AU515" i="4" s="1"/>
  <c r="AV515" i="4" s="1"/>
  <c r="AS511" i="4"/>
  <c r="AT511" i="4" s="1"/>
  <c r="AU511" i="4" s="1"/>
  <c r="AV511" i="4" s="1"/>
  <c r="AS506" i="4"/>
  <c r="AT506" i="4" s="1"/>
  <c r="AU506" i="4" s="1"/>
  <c r="AV506" i="4" s="1"/>
  <c r="AS498" i="4"/>
  <c r="AT498" i="4" s="1"/>
  <c r="AU498" i="4" s="1"/>
  <c r="AV498" i="4" s="1"/>
  <c r="AS494" i="4"/>
  <c r="AT494" i="4" s="1"/>
  <c r="AU494" i="4" s="1"/>
  <c r="AV494" i="4" s="1"/>
  <c r="AS491" i="4"/>
  <c r="AT491" i="4" s="1"/>
  <c r="AU491" i="4" s="1"/>
  <c r="AV491" i="4" s="1"/>
  <c r="AS486" i="4"/>
  <c r="AT486" i="4" s="1"/>
  <c r="AU486" i="4" s="1"/>
  <c r="AV486" i="4" s="1"/>
  <c r="AS483" i="4"/>
  <c r="AT483" i="4" s="1"/>
  <c r="AU483" i="4" s="1"/>
  <c r="AV483" i="4" s="1"/>
  <c r="AS479" i="4"/>
  <c r="AT479" i="4" s="1"/>
  <c r="AU479" i="4" s="1"/>
  <c r="AV479" i="4" s="1"/>
  <c r="AS471" i="4"/>
  <c r="AT471" i="4" s="1"/>
  <c r="AU471" i="4" s="1"/>
  <c r="AV471" i="4" s="1"/>
  <c r="AS468" i="4"/>
  <c r="AT468" i="4" s="1"/>
  <c r="AU468" i="4" s="1"/>
  <c r="AV468" i="4" s="1"/>
  <c r="AS465" i="4"/>
  <c r="AT465" i="4" s="1"/>
  <c r="AU465" i="4" s="1"/>
  <c r="AV465" i="4" s="1"/>
  <c r="AS461" i="4"/>
  <c r="AT461" i="4" s="1"/>
  <c r="AU461" i="4" s="1"/>
  <c r="AV461" i="4" s="1"/>
  <c r="AS450" i="4"/>
  <c r="AT450" i="4" s="1"/>
  <c r="AU450" i="4" s="1"/>
  <c r="AV450" i="4" s="1"/>
  <c r="AS443" i="4"/>
  <c r="AT443" i="4" s="1"/>
  <c r="AU443" i="4" s="1"/>
  <c r="AV443" i="4" s="1"/>
  <c r="AS439" i="4"/>
  <c r="AT439" i="4" s="1"/>
  <c r="AU439" i="4" s="1"/>
  <c r="AV439" i="4" s="1"/>
  <c r="AS435" i="4"/>
  <c r="AT435" i="4" s="1"/>
  <c r="AU435" i="4" s="1"/>
  <c r="AV435" i="4" s="1"/>
  <c r="AS430" i="4"/>
  <c r="AT430" i="4" s="1"/>
  <c r="AU430" i="4" s="1"/>
  <c r="AV430" i="4" s="1"/>
  <c r="AS427" i="4"/>
  <c r="AT427" i="4" s="1"/>
  <c r="AU427" i="4" s="1"/>
  <c r="AV427" i="4" s="1"/>
  <c r="AS423" i="4"/>
  <c r="AT423" i="4" s="1"/>
  <c r="AU423" i="4" s="1"/>
  <c r="AV423" i="4" s="1"/>
  <c r="AS417" i="4"/>
  <c r="AT417" i="4" s="1"/>
  <c r="AU417" i="4" s="1"/>
  <c r="AV417" i="4" s="1"/>
  <c r="AS413" i="4"/>
  <c r="AT413" i="4" s="1"/>
  <c r="AU413" i="4" s="1"/>
  <c r="AV413" i="4" s="1"/>
  <c r="AS411" i="4"/>
  <c r="AT411" i="4" s="1"/>
  <c r="AU411" i="4" s="1"/>
  <c r="AV411" i="4" s="1"/>
  <c r="AS407" i="4"/>
  <c r="AT407" i="4" s="1"/>
  <c r="AU407" i="4" s="1"/>
  <c r="AV407" i="4" s="1"/>
  <c r="AS409" i="4"/>
  <c r="AT409" i="4" s="1"/>
  <c r="AU409" i="4" s="1"/>
  <c r="AV409" i="4" s="1"/>
  <c r="AS727" i="4"/>
  <c r="AT727" i="4" s="1"/>
  <c r="AU727" i="4" s="1"/>
  <c r="AV727" i="4" s="1"/>
  <c r="AS724" i="4"/>
  <c r="AT724" i="4" s="1"/>
  <c r="AU724" i="4" s="1"/>
  <c r="AV724" i="4" s="1"/>
  <c r="AS721" i="4"/>
  <c r="AT721" i="4" s="1"/>
  <c r="AU721" i="4" s="1"/>
  <c r="AV721" i="4" s="1"/>
  <c r="AS717" i="4"/>
  <c r="AT717" i="4" s="1"/>
  <c r="AU717" i="4" s="1"/>
  <c r="AV717" i="4" s="1"/>
  <c r="AS713" i="4"/>
  <c r="AT713" i="4" s="1"/>
  <c r="AU713" i="4" s="1"/>
  <c r="AV713" i="4" s="1"/>
  <c r="AS708" i="4"/>
  <c r="AT708" i="4" s="1"/>
  <c r="AU708" i="4" s="1"/>
  <c r="AV708" i="4" s="1"/>
  <c r="AS704" i="4"/>
  <c r="AT704" i="4" s="1"/>
  <c r="AU704" i="4" s="1"/>
  <c r="AV704" i="4" s="1"/>
  <c r="AS701" i="4"/>
  <c r="AT701" i="4" s="1"/>
  <c r="AU701" i="4" s="1"/>
  <c r="AV701" i="4" s="1"/>
  <c r="AS700" i="4"/>
  <c r="AT700" i="4" s="1"/>
  <c r="AU700" i="4" s="1"/>
  <c r="AV700" i="4" s="1"/>
  <c r="AS697" i="4"/>
  <c r="AT697" i="4" s="1"/>
  <c r="AU697" i="4" s="1"/>
  <c r="AV697" i="4" s="1"/>
  <c r="AS693" i="4"/>
  <c r="AT693" i="4" s="1"/>
  <c r="AU693" i="4" s="1"/>
  <c r="AV693" i="4" s="1"/>
  <c r="AS682" i="4"/>
  <c r="AT682" i="4" s="1"/>
  <c r="AU682" i="4" s="1"/>
  <c r="AV682" i="4" s="1"/>
  <c r="AS677" i="4"/>
  <c r="AT677" i="4" s="1"/>
  <c r="AU677" i="4" s="1"/>
  <c r="AV677" i="4" s="1"/>
  <c r="AS673" i="4"/>
  <c r="AT673" i="4" s="1"/>
  <c r="AU673" i="4" s="1"/>
  <c r="AV673" i="4" s="1"/>
  <c r="AS670" i="4"/>
  <c r="AT670" i="4" s="1"/>
  <c r="AU670" i="4" s="1"/>
  <c r="AV670" i="4" s="1"/>
  <c r="AS667" i="4"/>
  <c r="AT667" i="4" s="1"/>
  <c r="AU667" i="4" s="1"/>
  <c r="AV667" i="4" s="1"/>
  <c r="AS67" i="4"/>
  <c r="AT67" i="4" s="1"/>
  <c r="AU67" i="4" s="1"/>
  <c r="AV67" i="4" s="1"/>
  <c r="AS661" i="4"/>
  <c r="AT661" i="4" s="1"/>
  <c r="AU661" i="4" s="1"/>
  <c r="AV661" i="4" s="1"/>
  <c r="AS656" i="4"/>
  <c r="AT656" i="4" s="1"/>
  <c r="AU656" i="4" s="1"/>
  <c r="AV656" i="4" s="1"/>
  <c r="AS652" i="4"/>
  <c r="AT652" i="4" s="1"/>
  <c r="AU652" i="4" s="1"/>
  <c r="AV652" i="4" s="1"/>
  <c r="AS645" i="4"/>
  <c r="AT645" i="4" s="1"/>
  <c r="AU645" i="4" s="1"/>
  <c r="AV645" i="4" s="1"/>
  <c r="AS643" i="4"/>
  <c r="AT643" i="4" s="1"/>
  <c r="AU643" i="4" s="1"/>
  <c r="AV643" i="4" s="1"/>
  <c r="AS638" i="4"/>
  <c r="AT638" i="4" s="1"/>
  <c r="AU638" i="4" s="1"/>
  <c r="AV638" i="4" s="1"/>
  <c r="AS634" i="4"/>
  <c r="AT634" i="4" s="1"/>
  <c r="AU634" i="4" s="1"/>
  <c r="AV634" i="4" s="1"/>
  <c r="AS629" i="4"/>
  <c r="AT629" i="4" s="1"/>
  <c r="AU629" i="4" s="1"/>
  <c r="AV629" i="4" s="1"/>
  <c r="AS624" i="4"/>
  <c r="AT624" i="4" s="1"/>
  <c r="AU624" i="4" s="1"/>
  <c r="AV624" i="4" s="1"/>
  <c r="AS620" i="4"/>
  <c r="AT620" i="4" s="1"/>
  <c r="AU620" i="4" s="1"/>
  <c r="AV620" i="4" s="1"/>
  <c r="AS616" i="4"/>
  <c r="AT616" i="4" s="1"/>
  <c r="AU616" i="4" s="1"/>
  <c r="AV616" i="4" s="1"/>
  <c r="AS613" i="4"/>
  <c r="AT613" i="4" s="1"/>
  <c r="AU613" i="4" s="1"/>
  <c r="AV613" i="4" s="1"/>
  <c r="AS607" i="4"/>
  <c r="AT607" i="4" s="1"/>
  <c r="AU607" i="4" s="1"/>
  <c r="AV607" i="4" s="1"/>
  <c r="AS602" i="4"/>
  <c r="AT602" i="4" s="1"/>
  <c r="AU602" i="4" s="1"/>
  <c r="AV602" i="4" s="1"/>
  <c r="AS595" i="4"/>
  <c r="AT595" i="4" s="1"/>
  <c r="AU595" i="4" s="1"/>
  <c r="AV595" i="4" s="1"/>
  <c r="AS592" i="4"/>
  <c r="AT592" i="4" s="1"/>
  <c r="AU592" i="4" s="1"/>
  <c r="AV592" i="4" s="1"/>
  <c r="AS590" i="4"/>
  <c r="AT590" i="4" s="1"/>
  <c r="AU590" i="4" s="1"/>
  <c r="AV590" i="4" s="1"/>
  <c r="AS580" i="4"/>
  <c r="AT580" i="4" s="1"/>
  <c r="AU580" i="4" s="1"/>
  <c r="AV580" i="4" s="1"/>
  <c r="AS571" i="4"/>
  <c r="AT571" i="4" s="1"/>
  <c r="AU571" i="4" s="1"/>
  <c r="AV571" i="4" s="1"/>
  <c r="AS569" i="4"/>
  <c r="AT569" i="4" s="1"/>
  <c r="AU569" i="4" s="1"/>
  <c r="AV569" i="4" s="1"/>
  <c r="AS567" i="4"/>
  <c r="AT567" i="4" s="1"/>
  <c r="AU567" i="4" s="1"/>
  <c r="AV567" i="4" s="1"/>
  <c r="AS563" i="4"/>
  <c r="AT563" i="4" s="1"/>
  <c r="AU563" i="4" s="1"/>
  <c r="AV563" i="4" s="1"/>
  <c r="AS559" i="4"/>
  <c r="AT559" i="4" s="1"/>
  <c r="AU559" i="4" s="1"/>
  <c r="AV559" i="4" s="1"/>
  <c r="AS555" i="4"/>
  <c r="AT555" i="4" s="1"/>
  <c r="AU555" i="4" s="1"/>
  <c r="AV555" i="4" s="1"/>
  <c r="AS553" i="4"/>
  <c r="AT553" i="4" s="1"/>
  <c r="AU553" i="4" s="1"/>
  <c r="AV553" i="4" s="1"/>
  <c r="AS549" i="4"/>
  <c r="AT549" i="4" s="1"/>
  <c r="AU549" i="4" s="1"/>
  <c r="AV549" i="4" s="1"/>
  <c r="AS543" i="4"/>
  <c r="AT543" i="4" s="1"/>
  <c r="AU543" i="4" s="1"/>
  <c r="AV543" i="4" s="1"/>
  <c r="AS537" i="4"/>
  <c r="AT537" i="4" s="1"/>
  <c r="AU537" i="4" s="1"/>
  <c r="AV537" i="4" s="1"/>
  <c r="AS533" i="4"/>
  <c r="AT533" i="4" s="1"/>
  <c r="AU533" i="4" s="1"/>
  <c r="AV533" i="4" s="1"/>
  <c r="AS530" i="4"/>
  <c r="AT530" i="4" s="1"/>
  <c r="AU530" i="4" s="1"/>
  <c r="AV530" i="4" s="1"/>
  <c r="AS526" i="4"/>
  <c r="AT526" i="4" s="1"/>
  <c r="AU526" i="4" s="1"/>
  <c r="AV526" i="4" s="1"/>
  <c r="AS520" i="4"/>
  <c r="AT520" i="4" s="1"/>
  <c r="AU520" i="4" s="1"/>
  <c r="AV520" i="4" s="1"/>
  <c r="AS517" i="4"/>
  <c r="AT517" i="4" s="1"/>
  <c r="AU517" i="4" s="1"/>
  <c r="AV517" i="4" s="1"/>
  <c r="AS514" i="4"/>
  <c r="AT514" i="4" s="1"/>
  <c r="AU514" i="4" s="1"/>
  <c r="AV514" i="4" s="1"/>
  <c r="AS510" i="4"/>
  <c r="AT510" i="4" s="1"/>
  <c r="AU510" i="4" s="1"/>
  <c r="AV510" i="4" s="1"/>
  <c r="AS507" i="4"/>
  <c r="AT507" i="4" s="1"/>
  <c r="AU507" i="4" s="1"/>
  <c r="AV507" i="4" s="1"/>
  <c r="AS505" i="4"/>
  <c r="AT505" i="4" s="1"/>
  <c r="AU505" i="4" s="1"/>
  <c r="AV505" i="4" s="1"/>
  <c r="AS501" i="4"/>
  <c r="AT501" i="4" s="1"/>
  <c r="AU501" i="4" s="1"/>
  <c r="AV501" i="4" s="1"/>
  <c r="AS499" i="4"/>
  <c r="AT499" i="4" s="1"/>
  <c r="AU499" i="4" s="1"/>
  <c r="AV499" i="4" s="1"/>
  <c r="AS497" i="4"/>
  <c r="AT497" i="4" s="1"/>
  <c r="AU497" i="4" s="1"/>
  <c r="AV497" i="4" s="1"/>
  <c r="AS493" i="4"/>
  <c r="AT493" i="4" s="1"/>
  <c r="AU493" i="4" s="1"/>
  <c r="AV493" i="4" s="1"/>
  <c r="AS489" i="4"/>
  <c r="AT489" i="4" s="1"/>
  <c r="AU489" i="4" s="1"/>
  <c r="AV489" i="4" s="1"/>
  <c r="AS482" i="4"/>
  <c r="AT482" i="4" s="1"/>
  <c r="AU482" i="4" s="1"/>
  <c r="AV482" i="4" s="1"/>
  <c r="AS477" i="4"/>
  <c r="AT477" i="4" s="1"/>
  <c r="AU477" i="4" s="1"/>
  <c r="AV477" i="4" s="1"/>
  <c r="AS470" i="4"/>
  <c r="AT470" i="4" s="1"/>
  <c r="AU470" i="4" s="1"/>
  <c r="AV470" i="4" s="1"/>
  <c r="AS464" i="4"/>
  <c r="AT464" i="4" s="1"/>
  <c r="AU464" i="4" s="1"/>
  <c r="AV464" i="4" s="1"/>
  <c r="AS460" i="4"/>
  <c r="AT460" i="4" s="1"/>
  <c r="AU460" i="4" s="1"/>
  <c r="AV460" i="4" s="1"/>
  <c r="AS457" i="4"/>
  <c r="AT457" i="4" s="1"/>
  <c r="AU457" i="4" s="1"/>
  <c r="AV457" i="4" s="1"/>
  <c r="AS453" i="4"/>
  <c r="AT453" i="4" s="1"/>
  <c r="AU453" i="4" s="1"/>
  <c r="AV453" i="4" s="1"/>
  <c r="AS447" i="4"/>
  <c r="AT447" i="4" s="1"/>
  <c r="AU447" i="4" s="1"/>
  <c r="AV447" i="4" s="1"/>
  <c r="AS442" i="4"/>
  <c r="AT442" i="4" s="1"/>
  <c r="AU442" i="4" s="1"/>
  <c r="AV442" i="4" s="1"/>
  <c r="AS438" i="4"/>
  <c r="AS434" i="4"/>
  <c r="AS426" i="4"/>
  <c r="AT426" i="4" s="1"/>
  <c r="AU426" i="4" s="1"/>
  <c r="AV426" i="4" s="1"/>
  <c r="AS419" i="4"/>
  <c r="AT419" i="4" s="1"/>
  <c r="AU419" i="4" s="1"/>
  <c r="AV419" i="4" s="1"/>
  <c r="AS416" i="4"/>
  <c r="AT416" i="4" s="1"/>
  <c r="AU416" i="4" s="1"/>
  <c r="AV416" i="4" s="1"/>
  <c r="AS410" i="4"/>
  <c r="AT410" i="4" s="1"/>
  <c r="AU410" i="4" s="1"/>
  <c r="AV410" i="4" s="1"/>
  <c r="AS402" i="4"/>
  <c r="AT402" i="4" s="1"/>
  <c r="AU402" i="4" s="1"/>
  <c r="AV402" i="4" s="1"/>
  <c r="AS388" i="4"/>
  <c r="AT388" i="4" s="1"/>
  <c r="AU388" i="4" s="1"/>
  <c r="AV388" i="4" s="1"/>
  <c r="AS384" i="4"/>
  <c r="AT384" i="4" s="1"/>
  <c r="AU384" i="4" s="1"/>
  <c r="AV384" i="4" s="1"/>
  <c r="AS373" i="4"/>
  <c r="AT373" i="4" s="1"/>
  <c r="AU373" i="4" s="1"/>
  <c r="AV373" i="4" s="1"/>
  <c r="AS364" i="4"/>
  <c r="AT364" i="4" s="1"/>
  <c r="AU364" i="4" s="1"/>
  <c r="AV364" i="4" s="1"/>
  <c r="AS353" i="4"/>
  <c r="AT353" i="4" s="1"/>
  <c r="AU353" i="4" s="1"/>
  <c r="AV353" i="4" s="1"/>
  <c r="AS348" i="4"/>
  <c r="AT348" i="4" s="1"/>
  <c r="AU348" i="4" s="1"/>
  <c r="AV348" i="4" s="1"/>
  <c r="AS340" i="4"/>
  <c r="AT340" i="4" s="1"/>
  <c r="AU340" i="4" s="1"/>
  <c r="AV340" i="4" s="1"/>
  <c r="AS330" i="4"/>
  <c r="AT330" i="4" s="1"/>
  <c r="AU330" i="4" s="1"/>
  <c r="AV330" i="4" s="1"/>
  <c r="AS389" i="4"/>
  <c r="AT389" i="4" s="1"/>
  <c r="AU389" i="4" s="1"/>
  <c r="AV389" i="4" s="1"/>
  <c r="AS323" i="4"/>
  <c r="AT323" i="4" s="1"/>
  <c r="AU323" i="4" s="1"/>
  <c r="AV323" i="4" s="1"/>
  <c r="AS320" i="4"/>
  <c r="AT320" i="4" s="1"/>
  <c r="AU320" i="4" s="1"/>
  <c r="AV320" i="4" s="1"/>
  <c r="AS317" i="4"/>
  <c r="AT317" i="4" s="1"/>
  <c r="AU317" i="4" s="1"/>
  <c r="AV317" i="4" s="1"/>
  <c r="AS313" i="4"/>
  <c r="AT313" i="4" s="1"/>
  <c r="AU313" i="4" s="1"/>
  <c r="AV313" i="4" s="1"/>
  <c r="AS309" i="4"/>
  <c r="AT309" i="4" s="1"/>
  <c r="AU309" i="4" s="1"/>
  <c r="AV309" i="4" s="1"/>
  <c r="AS306" i="4"/>
  <c r="AT306" i="4" s="1"/>
  <c r="AU306" i="4" s="1"/>
  <c r="AV306" i="4" s="1"/>
  <c r="AS302" i="4"/>
  <c r="AT302" i="4" s="1"/>
  <c r="AU302" i="4" s="1"/>
  <c r="AV302" i="4" s="1"/>
  <c r="AS297" i="4"/>
  <c r="AT297" i="4" s="1"/>
  <c r="AU297" i="4" s="1"/>
  <c r="AV297" i="4" s="1"/>
  <c r="AS293" i="4"/>
  <c r="AT293" i="4" s="1"/>
  <c r="AU293" i="4" s="1"/>
  <c r="AV293" i="4" s="1"/>
  <c r="AS282" i="4"/>
  <c r="AT282" i="4" s="1"/>
  <c r="AU282" i="4" s="1"/>
  <c r="AV282" i="4" s="1"/>
  <c r="AS278" i="4"/>
  <c r="AT278" i="4" s="1"/>
  <c r="AU278" i="4" s="1"/>
  <c r="AV278" i="4" s="1"/>
  <c r="AS273" i="4"/>
  <c r="AT273" i="4" s="1"/>
  <c r="AU273" i="4" s="1"/>
  <c r="AV273" i="4" s="1"/>
  <c r="AS270" i="4"/>
  <c r="AT270" i="4" s="1"/>
  <c r="AU270" i="4" s="1"/>
  <c r="AV270" i="4" s="1"/>
  <c r="AS267" i="4"/>
  <c r="AT267" i="4" s="1"/>
  <c r="AU267" i="4" s="1"/>
  <c r="AV267" i="4" s="1"/>
  <c r="AS263" i="4"/>
  <c r="AT263" i="4" s="1"/>
  <c r="AU263" i="4" s="1"/>
  <c r="AV263" i="4" s="1"/>
  <c r="AS259" i="4"/>
  <c r="AT259" i="4" s="1"/>
  <c r="AU259" i="4" s="1"/>
  <c r="AV259" i="4" s="1"/>
  <c r="AS255" i="4"/>
  <c r="AT255" i="4" s="1"/>
  <c r="AU255" i="4" s="1"/>
  <c r="AV255" i="4" s="1"/>
  <c r="AS252" i="4"/>
  <c r="AT252" i="4" s="1"/>
  <c r="AU252" i="4" s="1"/>
  <c r="AV252" i="4" s="1"/>
  <c r="AS247" i="4"/>
  <c r="AT247" i="4" s="1"/>
  <c r="AU247" i="4" s="1"/>
  <c r="AV247" i="4" s="1"/>
  <c r="AS242" i="4"/>
  <c r="AT242" i="4" s="1"/>
  <c r="AU242" i="4" s="1"/>
  <c r="AV242" i="4" s="1"/>
  <c r="AS239" i="4"/>
  <c r="AT239" i="4" s="1"/>
  <c r="AU239" i="4" s="1"/>
  <c r="AV239" i="4" s="1"/>
  <c r="AS235" i="4"/>
  <c r="AT235" i="4" s="1"/>
  <c r="AU235" i="4" s="1"/>
  <c r="AV235" i="4" s="1"/>
  <c r="AS226" i="4"/>
  <c r="AT226" i="4" s="1"/>
  <c r="AU226" i="4" s="1"/>
  <c r="AV226" i="4" s="1"/>
  <c r="AS218" i="4"/>
  <c r="AT218" i="4" s="1"/>
  <c r="AU218" i="4" s="1"/>
  <c r="AV218" i="4" s="1"/>
  <c r="AS215" i="4"/>
  <c r="AT215" i="4" s="1"/>
  <c r="AU215" i="4" s="1"/>
  <c r="AV215" i="4" s="1"/>
  <c r="AS211" i="4"/>
  <c r="AT211" i="4" s="1"/>
  <c r="AU211" i="4" s="1"/>
  <c r="AV211" i="4" s="1"/>
  <c r="AS204" i="4"/>
  <c r="AT204" i="4" s="1"/>
  <c r="AU204" i="4" s="1"/>
  <c r="AV204" i="4" s="1"/>
  <c r="AS200" i="4"/>
  <c r="AT200" i="4" s="1"/>
  <c r="AU200" i="4" s="1"/>
  <c r="AV200" i="4" s="1"/>
  <c r="AS188" i="4"/>
  <c r="AT188" i="4" s="1"/>
  <c r="AU188" i="4" s="1"/>
  <c r="AV188" i="4" s="1"/>
  <c r="AS183" i="4"/>
  <c r="AT183" i="4" s="1"/>
  <c r="AU183" i="4" s="1"/>
  <c r="AV183" i="4" s="1"/>
  <c r="AS181" i="4"/>
  <c r="AT181" i="4" s="1"/>
  <c r="AU181" i="4" s="1"/>
  <c r="AV181" i="4" s="1"/>
  <c r="AS176" i="4"/>
  <c r="AT176" i="4" s="1"/>
  <c r="AU176" i="4" s="1"/>
  <c r="AV176" i="4" s="1"/>
  <c r="AS173" i="4"/>
  <c r="AT173" i="4" s="1"/>
  <c r="AU173" i="4" s="1"/>
  <c r="AV173" i="4" s="1"/>
  <c r="AS169" i="4"/>
  <c r="AT169" i="4" s="1"/>
  <c r="AU169" i="4" s="1"/>
  <c r="AV169" i="4" s="1"/>
  <c r="AS163" i="4"/>
  <c r="AT163" i="4" s="1"/>
  <c r="AU163" i="4" s="1"/>
  <c r="AV163" i="4" s="1"/>
  <c r="AS159" i="4"/>
  <c r="AT159" i="4" s="1"/>
  <c r="AU159" i="4" s="1"/>
  <c r="AV159" i="4" s="1"/>
  <c r="AS155" i="4"/>
  <c r="AT155" i="4" s="1"/>
  <c r="AU155" i="4" s="1"/>
  <c r="AV155" i="4" s="1"/>
  <c r="AS152" i="4"/>
  <c r="AT152" i="4" s="1"/>
  <c r="AU152" i="4" s="1"/>
  <c r="AV152" i="4" s="1"/>
  <c r="AS149" i="4"/>
  <c r="AT149" i="4" s="1"/>
  <c r="AU149" i="4" s="1"/>
  <c r="AV149" i="4" s="1"/>
  <c r="AS146" i="4"/>
  <c r="AT146" i="4" s="1"/>
  <c r="AU146" i="4" s="1"/>
  <c r="AV146" i="4" s="1"/>
  <c r="AS140" i="4"/>
  <c r="AT140" i="4" s="1"/>
  <c r="AU140" i="4" s="1"/>
  <c r="AV140" i="4" s="1"/>
  <c r="AS134" i="4"/>
  <c r="AT134" i="4" s="1"/>
  <c r="AU134" i="4" s="1"/>
  <c r="AV134" i="4" s="1"/>
  <c r="AS128" i="4"/>
  <c r="AT128" i="4" s="1"/>
  <c r="AU128" i="4" s="1"/>
  <c r="AV128" i="4" s="1"/>
  <c r="AS124" i="4"/>
  <c r="AT124" i="4" s="1"/>
  <c r="AU124" i="4" s="1"/>
  <c r="AV124" i="4" s="1"/>
  <c r="AS122" i="4"/>
  <c r="AT122" i="4" s="1"/>
  <c r="AU122" i="4" s="1"/>
  <c r="AV122" i="4" s="1"/>
  <c r="AS119" i="4"/>
  <c r="AT119" i="4" s="1"/>
  <c r="AU119" i="4" s="1"/>
  <c r="AV119" i="4" s="1"/>
  <c r="AS114" i="4"/>
  <c r="AT114" i="4" s="1"/>
  <c r="AU114" i="4" s="1"/>
  <c r="AV114" i="4" s="1"/>
  <c r="AS110" i="4"/>
  <c r="AT110" i="4" s="1"/>
  <c r="AU110" i="4" s="1"/>
  <c r="AV110" i="4" s="1"/>
  <c r="AS108" i="4"/>
  <c r="AT108" i="4" s="1"/>
  <c r="AU108" i="4" s="1"/>
  <c r="AV108" i="4" s="1"/>
  <c r="AS101" i="4"/>
  <c r="AT101" i="4" s="1"/>
  <c r="AU101" i="4" s="1"/>
  <c r="AV101" i="4" s="1"/>
  <c r="AS98" i="4"/>
  <c r="AT98" i="4" s="1"/>
  <c r="AU98" i="4" s="1"/>
  <c r="AV98" i="4" s="1"/>
  <c r="AS94" i="4"/>
  <c r="AT94" i="4" s="1"/>
  <c r="AU94" i="4" s="1"/>
  <c r="AV94" i="4" s="1"/>
  <c r="AS88" i="4"/>
  <c r="AT88" i="4" s="1"/>
  <c r="AU88" i="4" s="1"/>
  <c r="AV88" i="4" s="1"/>
  <c r="AS636" i="4"/>
  <c r="AT636" i="4" s="1"/>
  <c r="AU636" i="4" s="1"/>
  <c r="AV636" i="4" s="1"/>
  <c r="AS80" i="4"/>
  <c r="AT80" i="4" s="1"/>
  <c r="AU80" i="4" s="1"/>
  <c r="AV80" i="4" s="1"/>
  <c r="AS75" i="4"/>
  <c r="AT75" i="4" s="1"/>
  <c r="AU75" i="4" s="1"/>
  <c r="AV75" i="4" s="1"/>
  <c r="AS71" i="4"/>
  <c r="AT71" i="4" s="1"/>
  <c r="AU71" i="4" s="1"/>
  <c r="AV71" i="4" s="1"/>
  <c r="AS66" i="4"/>
  <c r="AS62" i="4"/>
  <c r="AT62" i="4" s="1"/>
  <c r="AU62" i="4" s="1"/>
  <c r="AV62" i="4" s="1"/>
  <c r="AS58" i="4"/>
  <c r="AT58" i="4" s="1"/>
  <c r="AU58" i="4" s="1"/>
  <c r="AV58" i="4" s="1"/>
  <c r="AS54" i="4"/>
  <c r="AT54" i="4" s="1"/>
  <c r="AU54" i="4" s="1"/>
  <c r="AV54" i="4" s="1"/>
  <c r="AS41" i="4"/>
  <c r="AT41" i="4" s="1"/>
  <c r="AU41" i="4" s="1"/>
  <c r="AV41" i="4" s="1"/>
  <c r="AS37" i="4"/>
  <c r="AT37" i="4" s="1"/>
  <c r="AU37" i="4" s="1"/>
  <c r="AV37" i="4" s="1"/>
  <c r="AS33" i="4"/>
  <c r="AT33" i="4" s="1"/>
  <c r="AU33" i="4" s="1"/>
  <c r="AV33" i="4" s="1"/>
  <c r="AS28" i="4"/>
  <c r="AT28" i="4" s="1"/>
  <c r="AU28" i="4" s="1"/>
  <c r="AV28" i="4" s="1"/>
  <c r="AS25" i="4"/>
  <c r="AS16" i="4"/>
  <c r="AS12" i="4"/>
  <c r="AT12" i="4" s="1"/>
  <c r="AU12" i="4" s="1"/>
  <c r="AV12" i="4" s="1"/>
  <c r="AS396" i="4"/>
  <c r="AT396" i="4" s="1"/>
  <c r="AU396" i="4" s="1"/>
  <c r="AV396" i="4" s="1"/>
  <c r="AS395" i="4"/>
  <c r="AT395" i="4" s="1"/>
  <c r="AU395" i="4" s="1"/>
  <c r="AV395" i="4" s="1"/>
  <c r="AW387" i="4"/>
  <c r="AX387" i="4" s="1"/>
  <c r="AS383" i="4"/>
  <c r="AT383" i="4" s="1"/>
  <c r="AU383" i="4" s="1"/>
  <c r="AV383" i="4" s="1"/>
  <c r="AS379" i="4"/>
  <c r="AT379" i="4" s="1"/>
  <c r="AU379" i="4" s="1"/>
  <c r="AV379" i="4" s="1"/>
  <c r="AS367" i="4"/>
  <c r="AT367" i="4" s="1"/>
  <c r="AU367" i="4" s="1"/>
  <c r="AV367" i="4" s="1"/>
  <c r="AS363" i="4"/>
  <c r="AT363" i="4" s="1"/>
  <c r="AU363" i="4" s="1"/>
  <c r="AV363" i="4" s="1"/>
  <c r="AS358" i="4"/>
  <c r="AT358" i="4" s="1"/>
  <c r="AU358" i="4" s="1"/>
  <c r="AV358" i="4" s="1"/>
  <c r="AW358" i="4" s="1"/>
  <c r="AX358" i="4" s="1"/>
  <c r="AS355" i="4"/>
  <c r="AT355" i="4" s="1"/>
  <c r="AU355" i="4" s="1"/>
  <c r="AV355" i="4" s="1"/>
  <c r="AS352" i="4"/>
  <c r="AT352" i="4" s="1"/>
  <c r="AU352" i="4" s="1"/>
  <c r="AV352" i="4" s="1"/>
  <c r="AS343" i="4"/>
  <c r="AT343" i="4" s="1"/>
  <c r="AU343" i="4" s="1"/>
  <c r="AV343" i="4" s="1"/>
  <c r="AS339" i="4"/>
  <c r="AT339" i="4" s="1"/>
  <c r="AU339" i="4" s="1"/>
  <c r="AV339" i="4" s="1"/>
  <c r="AS335" i="4"/>
  <c r="AT335" i="4" s="1"/>
  <c r="AU335" i="4" s="1"/>
  <c r="AV335" i="4" s="1"/>
  <c r="AS328" i="4"/>
  <c r="AT328" i="4" s="1"/>
  <c r="AU328" i="4" s="1"/>
  <c r="AV328" i="4" s="1"/>
  <c r="AS325" i="4"/>
  <c r="AT325" i="4" s="1"/>
  <c r="AU325" i="4" s="1"/>
  <c r="AV325" i="4" s="1"/>
  <c r="AS319" i="4"/>
  <c r="AT319" i="4" s="1"/>
  <c r="AU319" i="4" s="1"/>
  <c r="AV319" i="4" s="1"/>
  <c r="AS316" i="4"/>
  <c r="AT316" i="4" s="1"/>
  <c r="AU316" i="4" s="1"/>
  <c r="AV316" i="4" s="1"/>
  <c r="AS312" i="4"/>
  <c r="AT312" i="4" s="1"/>
  <c r="AU312" i="4" s="1"/>
  <c r="AV312" i="4" s="1"/>
  <c r="AS305" i="4"/>
  <c r="AT305" i="4" s="1"/>
  <c r="AU305" i="4" s="1"/>
  <c r="AV305" i="4" s="1"/>
  <c r="AS301" i="4"/>
  <c r="AT301" i="4" s="1"/>
  <c r="AU301" i="4" s="1"/>
  <c r="AV301" i="4" s="1"/>
  <c r="AS299" i="4"/>
  <c r="AT299" i="4" s="1"/>
  <c r="AU299" i="4" s="1"/>
  <c r="AV299" i="4" s="1"/>
  <c r="AS296" i="4"/>
  <c r="AT296" i="4" s="1"/>
  <c r="AU296" i="4" s="1"/>
  <c r="AV296" i="4" s="1"/>
  <c r="AS292" i="4"/>
  <c r="AT292" i="4" s="1"/>
  <c r="AU292" i="4" s="1"/>
  <c r="AV292" i="4" s="1"/>
  <c r="AS288" i="4"/>
  <c r="AT288" i="4" s="1"/>
  <c r="AU288" i="4" s="1"/>
  <c r="AV288" i="4" s="1"/>
  <c r="AS285" i="4"/>
  <c r="AT285" i="4" s="1"/>
  <c r="AU285" i="4" s="1"/>
  <c r="AV285" i="4" s="1"/>
  <c r="AS281" i="4"/>
  <c r="AT281" i="4" s="1"/>
  <c r="AU281" i="4" s="1"/>
  <c r="AV281" i="4" s="1"/>
  <c r="AS272" i="4"/>
  <c r="AT272" i="4" s="1"/>
  <c r="AU272" i="4" s="1"/>
  <c r="AV272" i="4" s="1"/>
  <c r="AS268" i="4"/>
  <c r="AT268" i="4" s="1"/>
  <c r="AU268" i="4" s="1"/>
  <c r="AV268" i="4" s="1"/>
  <c r="AS262" i="4"/>
  <c r="AT262" i="4" s="1"/>
  <c r="AU262" i="4" s="1"/>
  <c r="AV262" i="4" s="1"/>
  <c r="AS257" i="4"/>
  <c r="AT257" i="4" s="1"/>
  <c r="AU257" i="4" s="1"/>
  <c r="AV257" i="4" s="1"/>
  <c r="AS254" i="4"/>
  <c r="AT254" i="4" s="1"/>
  <c r="AU254" i="4" s="1"/>
  <c r="AV254" i="4" s="1"/>
  <c r="AS249" i="4"/>
  <c r="AT249" i="4" s="1"/>
  <c r="AU249" i="4" s="1"/>
  <c r="AV249" i="4" s="1"/>
  <c r="AS516" i="4"/>
  <c r="AT516" i="4" s="1"/>
  <c r="AU516" i="4" s="1"/>
  <c r="AV516" i="4" s="1"/>
  <c r="AS238" i="4"/>
  <c r="AT238" i="4" s="1"/>
  <c r="AU238" i="4" s="1"/>
  <c r="AV238" i="4" s="1"/>
  <c r="AS224" i="4"/>
  <c r="AT224" i="4" s="1"/>
  <c r="AU224" i="4" s="1"/>
  <c r="AV224" i="4" s="1"/>
  <c r="AS221" i="4"/>
  <c r="AT221" i="4" s="1"/>
  <c r="AU221" i="4" s="1"/>
  <c r="AV221" i="4" s="1"/>
  <c r="AS217" i="4"/>
  <c r="AT217" i="4" s="1"/>
  <c r="AU217" i="4" s="1"/>
  <c r="AV217" i="4" s="1"/>
  <c r="AS208" i="4"/>
  <c r="AT208" i="4" s="1"/>
  <c r="AU208" i="4" s="1"/>
  <c r="AV208" i="4" s="1"/>
  <c r="AS193" i="4"/>
  <c r="AT193" i="4" s="1"/>
  <c r="AU193" i="4" s="1"/>
  <c r="AV193" i="4" s="1"/>
  <c r="AS186" i="4"/>
  <c r="AT186" i="4" s="1"/>
  <c r="AU186" i="4" s="1"/>
  <c r="AV186" i="4" s="1"/>
  <c r="AS180" i="4"/>
  <c r="AT180" i="4" s="1"/>
  <c r="AU180" i="4" s="1"/>
  <c r="AV180" i="4" s="1"/>
  <c r="AS172" i="4"/>
  <c r="AT172" i="4" s="1"/>
  <c r="AU172" i="4" s="1"/>
  <c r="AV172" i="4" s="1"/>
  <c r="AS168" i="4"/>
  <c r="AT168" i="4" s="1"/>
  <c r="AU168" i="4" s="1"/>
  <c r="AV168" i="4" s="1"/>
  <c r="AS162" i="4"/>
  <c r="AT162" i="4" s="1"/>
  <c r="AU162" i="4" s="1"/>
  <c r="AV162" i="4" s="1"/>
  <c r="AS158" i="4"/>
  <c r="AT158" i="4" s="1"/>
  <c r="AU158" i="4" s="1"/>
  <c r="AV158" i="4" s="1"/>
  <c r="AS154" i="4"/>
  <c r="AT154" i="4" s="1"/>
  <c r="AU154" i="4" s="1"/>
  <c r="AV154" i="4" s="1"/>
  <c r="AS148" i="4"/>
  <c r="AT148" i="4" s="1"/>
  <c r="AU148" i="4" s="1"/>
  <c r="AV148" i="4" s="1"/>
  <c r="AS145" i="4"/>
  <c r="AT145" i="4" s="1"/>
  <c r="AU145" i="4" s="1"/>
  <c r="AV145" i="4" s="1"/>
  <c r="AS633" i="4"/>
  <c r="AT633" i="4" s="1"/>
  <c r="AU633" i="4" s="1"/>
  <c r="AV633" i="4" s="1"/>
  <c r="AS138" i="4"/>
  <c r="AT138" i="4" s="1"/>
  <c r="AU138" i="4" s="1"/>
  <c r="AV138" i="4" s="1"/>
  <c r="AS133" i="4"/>
  <c r="AT133" i="4" s="1"/>
  <c r="AU133" i="4" s="1"/>
  <c r="AV133" i="4" s="1"/>
  <c r="AS118" i="4"/>
  <c r="AT118" i="4" s="1"/>
  <c r="AU118" i="4" s="1"/>
  <c r="AV118" i="4" s="1"/>
  <c r="AS107" i="4"/>
  <c r="AT107" i="4" s="1"/>
  <c r="AU107" i="4" s="1"/>
  <c r="AV107" i="4" s="1"/>
  <c r="AS104" i="4"/>
  <c r="AT104" i="4" s="1"/>
  <c r="AU104" i="4" s="1"/>
  <c r="AV104" i="4" s="1"/>
  <c r="AS97" i="4"/>
  <c r="AT97" i="4" s="1"/>
  <c r="AU97" i="4" s="1"/>
  <c r="AV97" i="4" s="1"/>
  <c r="AS93" i="4"/>
  <c r="AT93" i="4" s="1"/>
  <c r="AU93" i="4" s="1"/>
  <c r="AV93" i="4" s="1"/>
  <c r="AS91" i="4"/>
  <c r="AT91" i="4" s="1"/>
  <c r="AU91" i="4" s="1"/>
  <c r="AV91" i="4" s="1"/>
  <c r="AS86" i="4"/>
  <c r="AT86" i="4" s="1"/>
  <c r="AU86" i="4" s="1"/>
  <c r="AV86" i="4" s="1"/>
  <c r="AS83" i="4"/>
  <c r="AT83" i="4" s="1"/>
  <c r="AU83" i="4" s="1"/>
  <c r="AV83" i="4" s="1"/>
  <c r="AS78" i="4"/>
  <c r="AT78" i="4" s="1"/>
  <c r="AU78" i="4" s="1"/>
  <c r="AV78" i="4" s="1"/>
  <c r="AW74" i="4"/>
  <c r="AX74" i="4" s="1"/>
  <c r="AS70" i="4"/>
  <c r="AT70" i="4" s="1"/>
  <c r="AU70" i="4" s="1"/>
  <c r="AV70" i="4" s="1"/>
  <c r="AS65" i="4"/>
  <c r="AT65" i="4" s="1"/>
  <c r="AU65" i="4" s="1"/>
  <c r="AV65" i="4" s="1"/>
  <c r="AS61" i="4"/>
  <c r="AT61" i="4" s="1"/>
  <c r="AU61" i="4" s="1"/>
  <c r="AV61" i="4" s="1"/>
  <c r="AS53" i="4"/>
  <c r="AS48" i="4"/>
  <c r="AT48" i="4" s="1"/>
  <c r="AU48" i="4" s="1"/>
  <c r="AV48" i="4" s="1"/>
  <c r="AS44" i="4"/>
  <c r="AT44" i="4" s="1"/>
  <c r="AU44" i="4" s="1"/>
  <c r="AV44" i="4" s="1"/>
  <c r="AS40" i="4"/>
  <c r="AT40" i="4" s="1"/>
  <c r="AU40" i="4" s="1"/>
  <c r="AV40" i="4" s="1"/>
  <c r="AS36" i="4"/>
  <c r="AT36" i="4" s="1"/>
  <c r="AU36" i="4" s="1"/>
  <c r="AV36" i="4" s="1"/>
  <c r="AS32" i="4"/>
  <c r="AT32" i="4" s="1"/>
  <c r="AU32" i="4" s="1"/>
  <c r="AV32" i="4" s="1"/>
  <c r="AS24" i="4"/>
  <c r="AT24" i="4" s="1"/>
  <c r="AU24" i="4" s="1"/>
  <c r="AV24" i="4" s="1"/>
  <c r="AS18" i="4"/>
  <c r="AT18" i="4" s="1"/>
  <c r="AU18" i="4" s="1"/>
  <c r="AV18" i="4" s="1"/>
  <c r="AS15" i="4"/>
  <c r="AT15" i="4" s="1"/>
  <c r="AU15" i="4" s="1"/>
  <c r="AV15" i="4" s="1"/>
  <c r="AW11" i="4"/>
  <c r="AX11" i="4" s="1"/>
  <c r="AS9" i="4"/>
  <c r="AT9" i="4" s="1"/>
  <c r="AU9" i="4" s="1"/>
  <c r="AV9" i="4" s="1"/>
  <c r="AS356" i="4"/>
  <c r="AT356" i="4" s="1"/>
  <c r="AU356" i="4" s="1"/>
  <c r="AV356" i="4" s="1"/>
  <c r="AS230" i="4"/>
  <c r="AT230" i="4" s="1"/>
  <c r="AU230" i="4" s="1"/>
  <c r="AV230" i="4" s="1"/>
  <c r="AS151" i="4"/>
  <c r="AT151" i="4" s="1"/>
  <c r="AU151" i="4" s="1"/>
  <c r="AV151" i="4" s="1"/>
  <c r="AS378" i="4"/>
  <c r="AT378" i="4" s="1"/>
  <c r="AU378" i="4" s="1"/>
  <c r="AV378" i="4" s="1"/>
  <c r="AS370" i="4"/>
  <c r="AT370" i="4" s="1"/>
  <c r="AU370" i="4" s="1"/>
  <c r="AV370" i="4" s="1"/>
  <c r="AW369" i="4"/>
  <c r="AX369" i="4" s="1"/>
  <c r="AS366" i="4"/>
  <c r="AT366" i="4" s="1"/>
  <c r="AU366" i="4" s="1"/>
  <c r="AV366" i="4" s="1"/>
  <c r="AS362" i="4"/>
  <c r="AT362" i="4" s="1"/>
  <c r="AU362" i="4" s="1"/>
  <c r="AV362" i="4" s="1"/>
  <c r="AS359" i="4"/>
  <c r="AT359" i="4" s="1"/>
  <c r="AU359" i="4" s="1"/>
  <c r="AV359" i="4" s="1"/>
  <c r="AS350" i="4"/>
  <c r="AT350" i="4" s="1"/>
  <c r="AU350" i="4" s="1"/>
  <c r="AV350" i="4" s="1"/>
  <c r="AS346" i="4"/>
  <c r="AT346" i="4" s="1"/>
  <c r="AU346" i="4" s="1"/>
  <c r="AV346" i="4" s="1"/>
  <c r="AS342" i="4"/>
  <c r="AT342" i="4" s="1"/>
  <c r="AU342" i="4" s="1"/>
  <c r="AV342" i="4" s="1"/>
  <c r="AS338" i="4"/>
  <c r="AT338" i="4" s="1"/>
  <c r="AU338" i="4" s="1"/>
  <c r="AV338" i="4" s="1"/>
  <c r="AS334" i="4"/>
  <c r="AT334" i="4" s="1"/>
  <c r="AU334" i="4" s="1"/>
  <c r="AV334" i="4" s="1"/>
  <c r="AW332" i="4"/>
  <c r="AX332" i="4" s="1"/>
  <c r="AW327" i="4"/>
  <c r="AX327" i="4" s="1"/>
  <c r="AW303" i="4"/>
  <c r="AX303" i="4" s="1"/>
  <c r="AW280" i="4"/>
  <c r="AX280" i="4" s="1"/>
  <c r="AW276" i="4"/>
  <c r="AX276" i="4" s="1"/>
  <c r="AW265" i="4"/>
  <c r="AX265" i="4" s="1"/>
  <c r="AW261" i="4"/>
  <c r="AX261" i="4" s="1"/>
  <c r="AW251" i="4"/>
  <c r="AX251" i="4" s="1"/>
  <c r="AS244" i="4"/>
  <c r="AT244" i="4" s="1"/>
  <c r="AU244" i="4" s="1"/>
  <c r="AV244" i="4" s="1"/>
  <c r="AS241" i="4"/>
  <c r="AT241" i="4" s="1"/>
  <c r="AU241" i="4" s="1"/>
  <c r="AV241" i="4" s="1"/>
  <c r="AS237" i="4"/>
  <c r="AT237" i="4" s="1"/>
  <c r="AU237" i="4" s="1"/>
  <c r="AV237" i="4" s="1"/>
  <c r="AS234" i="4"/>
  <c r="AT234" i="4" s="1"/>
  <c r="AU234" i="4" s="1"/>
  <c r="AV234" i="4" s="1"/>
  <c r="AS228" i="4"/>
  <c r="AT228" i="4" s="1"/>
  <c r="AU228" i="4" s="1"/>
  <c r="AV228" i="4" s="1"/>
  <c r="AS223" i="4"/>
  <c r="AT223" i="4" s="1"/>
  <c r="AU223" i="4" s="1"/>
  <c r="AV223" i="4" s="1"/>
  <c r="AS220" i="4"/>
  <c r="AT220" i="4" s="1"/>
  <c r="AU220" i="4" s="1"/>
  <c r="AV220" i="4" s="1"/>
  <c r="AS214" i="4"/>
  <c r="AT214" i="4" s="1"/>
  <c r="AU214" i="4" s="1"/>
  <c r="AV214" i="4" s="1"/>
  <c r="AS210" i="4"/>
  <c r="AT210" i="4" s="1"/>
  <c r="AU210" i="4" s="1"/>
  <c r="AV210" i="4" s="1"/>
  <c r="AS207" i="4"/>
  <c r="AT207" i="4" s="1"/>
  <c r="AU207" i="4" s="1"/>
  <c r="AV207" i="4" s="1"/>
  <c r="AS203" i="4"/>
  <c r="AT203" i="4" s="1"/>
  <c r="AU203" i="4" s="1"/>
  <c r="AV203" i="4" s="1"/>
  <c r="AS199" i="4"/>
  <c r="AT199" i="4" s="1"/>
  <c r="AU199" i="4" s="1"/>
  <c r="AV199" i="4" s="1"/>
  <c r="AS197" i="4"/>
  <c r="AT197" i="4" s="1"/>
  <c r="AU197" i="4" s="1"/>
  <c r="AV197" i="4" s="1"/>
  <c r="AS190" i="4"/>
  <c r="AT190" i="4" s="1"/>
  <c r="AU190" i="4" s="1"/>
  <c r="AV190" i="4" s="1"/>
  <c r="AS185" i="4"/>
  <c r="AT185" i="4" s="1"/>
  <c r="AU185" i="4" s="1"/>
  <c r="AV185" i="4" s="1"/>
  <c r="AS182" i="4"/>
  <c r="AT182" i="4" s="1"/>
  <c r="AU182" i="4" s="1"/>
  <c r="AV182" i="4" s="1"/>
  <c r="AS178" i="4"/>
  <c r="AT178" i="4" s="1"/>
  <c r="AU178" i="4" s="1"/>
  <c r="AV178" i="4" s="1"/>
  <c r="AS171" i="4"/>
  <c r="AT171" i="4" s="1"/>
  <c r="AU171" i="4" s="1"/>
  <c r="AV171" i="4" s="1"/>
  <c r="AS167" i="4"/>
  <c r="AT167" i="4" s="1"/>
  <c r="AU167" i="4" s="1"/>
  <c r="AV167" i="4" s="1"/>
  <c r="AS164" i="4"/>
  <c r="AT164" i="4" s="1"/>
  <c r="AU164" i="4" s="1"/>
  <c r="AV164" i="4" s="1"/>
  <c r="AS161" i="4"/>
  <c r="AT161" i="4" s="1"/>
  <c r="AU161" i="4" s="1"/>
  <c r="AV161" i="4" s="1"/>
  <c r="AS157" i="4"/>
  <c r="AT157" i="4" s="1"/>
  <c r="AU157" i="4" s="1"/>
  <c r="AV157" i="4" s="1"/>
  <c r="AS156" i="4"/>
  <c r="AT156" i="4" s="1"/>
  <c r="AU156" i="4" s="1"/>
  <c r="AV156" i="4" s="1"/>
  <c r="AS153" i="4"/>
  <c r="AT153" i="4" s="1"/>
  <c r="AU153" i="4" s="1"/>
  <c r="AV153" i="4" s="1"/>
  <c r="AS144" i="4"/>
  <c r="AT144" i="4" s="1"/>
  <c r="AU144" i="4" s="1"/>
  <c r="AV144" i="4" s="1"/>
  <c r="AS142" i="4"/>
  <c r="AT142" i="4" s="1"/>
  <c r="AU142" i="4" s="1"/>
  <c r="AV142" i="4" s="1"/>
  <c r="AS136" i="4"/>
  <c r="AT136" i="4" s="1"/>
  <c r="AU136" i="4" s="1"/>
  <c r="AV136" i="4" s="1"/>
  <c r="AS132" i="4"/>
  <c r="AT132" i="4" s="1"/>
  <c r="AU132" i="4" s="1"/>
  <c r="AV132" i="4" s="1"/>
  <c r="AS126" i="4"/>
  <c r="AT126" i="4" s="1"/>
  <c r="AU126" i="4" s="1"/>
  <c r="AV126" i="4" s="1"/>
  <c r="AS121" i="4"/>
  <c r="AT121" i="4" s="1"/>
  <c r="AU121" i="4" s="1"/>
  <c r="AV121" i="4" s="1"/>
  <c r="AS111" i="4"/>
  <c r="AT111" i="4" s="1"/>
  <c r="AU111" i="4" s="1"/>
  <c r="AV111" i="4" s="1"/>
  <c r="AS106" i="4"/>
  <c r="AT106" i="4" s="1"/>
  <c r="AU106" i="4" s="1"/>
  <c r="AV106" i="4" s="1"/>
  <c r="AS103" i="4"/>
  <c r="AT103" i="4" s="1"/>
  <c r="AU103" i="4" s="1"/>
  <c r="AV103" i="4" s="1"/>
  <c r="AS100" i="4"/>
  <c r="AT100" i="4" s="1"/>
  <c r="AU100" i="4" s="1"/>
  <c r="AV100" i="4" s="1"/>
  <c r="AS96" i="4"/>
  <c r="AT96" i="4" s="1"/>
  <c r="AU96" i="4" s="1"/>
  <c r="AV96" i="4" s="1"/>
  <c r="AS90" i="4"/>
  <c r="AT90" i="4" s="1"/>
  <c r="AU90" i="4" s="1"/>
  <c r="AV90" i="4" s="1"/>
  <c r="AS85" i="4"/>
  <c r="AT85" i="4" s="1"/>
  <c r="AU85" i="4" s="1"/>
  <c r="AV85" i="4" s="1"/>
  <c r="AS82" i="4"/>
  <c r="AT82" i="4" s="1"/>
  <c r="AU82" i="4" s="1"/>
  <c r="AV82" i="4" s="1"/>
  <c r="AS77" i="4"/>
  <c r="AT77" i="4" s="1"/>
  <c r="AU77" i="4" s="1"/>
  <c r="AV77" i="4" s="1"/>
  <c r="AS69" i="4"/>
  <c r="AT69" i="4" s="1"/>
  <c r="AU69" i="4" s="1"/>
  <c r="AV69" i="4" s="1"/>
  <c r="AS64" i="4"/>
  <c r="AT64" i="4" s="1"/>
  <c r="AU64" i="4" s="1"/>
  <c r="AV64" i="4" s="1"/>
  <c r="AS60" i="4"/>
  <c r="AT60" i="4" s="1"/>
  <c r="AU60" i="4" s="1"/>
  <c r="AV60" i="4" s="1"/>
  <c r="AS57" i="4"/>
  <c r="AT57" i="4" s="1"/>
  <c r="AU57" i="4" s="1"/>
  <c r="AV57" i="4" s="1"/>
  <c r="AS56" i="4"/>
  <c r="AT56" i="4" s="1"/>
  <c r="AU56" i="4" s="1"/>
  <c r="AV56" i="4" s="1"/>
  <c r="AS52" i="4"/>
  <c r="AT52" i="4" s="1"/>
  <c r="AU52" i="4" s="1"/>
  <c r="AV52" i="4" s="1"/>
  <c r="AS47" i="4"/>
  <c r="AT47" i="4" s="1"/>
  <c r="AU47" i="4" s="1"/>
  <c r="AV47" i="4" s="1"/>
  <c r="AS31" i="4"/>
  <c r="AT31" i="4" s="1"/>
  <c r="AU31" i="4" s="1"/>
  <c r="AV31" i="4" s="1"/>
  <c r="AS30" i="4"/>
  <c r="AT30" i="4" s="1"/>
  <c r="AU30" i="4" s="1"/>
  <c r="AV30" i="4" s="1"/>
  <c r="AS27" i="4"/>
  <c r="AT27" i="4" s="1"/>
  <c r="AU27" i="4" s="1"/>
  <c r="AV27" i="4" s="1"/>
  <c r="AS22" i="4"/>
  <c r="AT22" i="4" s="1"/>
  <c r="AU22" i="4" s="1"/>
  <c r="AV22" i="4" s="1"/>
  <c r="AS17" i="4"/>
  <c r="AT17" i="4" s="1"/>
  <c r="AU17" i="4" s="1"/>
  <c r="AV17" i="4" s="1"/>
  <c r="AS14" i="4"/>
  <c r="AS10" i="4"/>
  <c r="AT10" i="4" s="1"/>
  <c r="AU10" i="4" s="1"/>
  <c r="AV10" i="4" s="1"/>
  <c r="AS382" i="4"/>
  <c r="AT382" i="4" s="1"/>
  <c r="AU382" i="4" s="1"/>
  <c r="AV382" i="4" s="1"/>
  <c r="AS360" i="4"/>
  <c r="AT360" i="4" s="1"/>
  <c r="AU360" i="4" s="1"/>
  <c r="AV360" i="4" s="1"/>
  <c r="AS336" i="4"/>
  <c r="AT336" i="4" s="1"/>
  <c r="AU336" i="4" s="1"/>
  <c r="AV336" i="4" s="1"/>
  <c r="AS324" i="4"/>
  <c r="AT324" i="4" s="1"/>
  <c r="AU324" i="4" s="1"/>
  <c r="AV324" i="4" s="1"/>
  <c r="AS311" i="4"/>
  <c r="AT311" i="4" s="1"/>
  <c r="AU311" i="4" s="1"/>
  <c r="AV311" i="4" s="1"/>
  <c r="AS298" i="4"/>
  <c r="AT298" i="4" s="1"/>
  <c r="AU298" i="4" s="1"/>
  <c r="AV298" i="4" s="1"/>
  <c r="AS287" i="4"/>
  <c r="AT287" i="4" s="1"/>
  <c r="AU287" i="4" s="1"/>
  <c r="AV287" i="4" s="1"/>
  <c r="AS271" i="4"/>
  <c r="AT271" i="4" s="1"/>
  <c r="AU271" i="4" s="1"/>
  <c r="AV271" i="4" s="1"/>
  <c r="AS175" i="4"/>
  <c r="AT175" i="4" s="1"/>
  <c r="AU175" i="4" s="1"/>
  <c r="AV175" i="4" s="1"/>
  <c r="AS143" i="4"/>
  <c r="AT143" i="4" s="1"/>
  <c r="AU143" i="4" s="1"/>
  <c r="AV143" i="4" s="1"/>
  <c r="AS400" i="4"/>
  <c r="AT400" i="4" s="1"/>
  <c r="AU400" i="4" s="1"/>
  <c r="AV400" i="4" s="1"/>
  <c r="AS397" i="4"/>
  <c r="AT397" i="4" s="1"/>
  <c r="AU397" i="4" s="1"/>
  <c r="AV397" i="4" s="1"/>
  <c r="AW394" i="4"/>
  <c r="AX394" i="4" s="1"/>
  <c r="AS390" i="4"/>
  <c r="AT390" i="4" s="1"/>
  <c r="AU390" i="4" s="1"/>
  <c r="AV390" i="4" s="1"/>
  <c r="AS380" i="4"/>
  <c r="AT380" i="4" s="1"/>
  <c r="AU380" i="4" s="1"/>
  <c r="AV380" i="4" s="1"/>
  <c r="AW377" i="4"/>
  <c r="AX377" i="4" s="1"/>
  <c r="AS374" i="4"/>
  <c r="AT374" i="4" s="1"/>
  <c r="AU374" i="4" s="1"/>
  <c r="AV374" i="4" s="1"/>
  <c r="AS361" i="4"/>
  <c r="AT361" i="4" s="1"/>
  <c r="AU361" i="4" s="1"/>
  <c r="AV361" i="4" s="1"/>
  <c r="AW361" i="4" s="1"/>
  <c r="AX361" i="4" s="1"/>
  <c r="AS357" i="4"/>
  <c r="AT357" i="4" s="1"/>
  <c r="AU357" i="4" s="1"/>
  <c r="AV357" i="4" s="1"/>
  <c r="AW354" i="4"/>
  <c r="AX354" i="4" s="1"/>
  <c r="AS351" i="4"/>
  <c r="AT351" i="4" s="1"/>
  <c r="AU351" i="4" s="1"/>
  <c r="AV351" i="4" s="1"/>
  <c r="AW349" i="4"/>
  <c r="AX349" i="4" s="1"/>
  <c r="AS345" i="4"/>
  <c r="AT345" i="4" s="1"/>
  <c r="AU345" i="4" s="1"/>
  <c r="AV345" i="4" s="1"/>
  <c r="AW341" i="4"/>
  <c r="AX341" i="4" s="1"/>
  <c r="AS337" i="4"/>
  <c r="AT337" i="4" s="1"/>
  <c r="AU337" i="4" s="1"/>
  <c r="AV337" i="4" s="1"/>
  <c r="AS331" i="4"/>
  <c r="AT331" i="4" s="1"/>
  <c r="AU331" i="4" s="1"/>
  <c r="AV331" i="4" s="1"/>
  <c r="AS326" i="4"/>
  <c r="AT326" i="4" s="1"/>
  <c r="AU326" i="4" s="1"/>
  <c r="AV326" i="4" s="1"/>
  <c r="AS321" i="4"/>
  <c r="AT321" i="4" s="1"/>
  <c r="AU321" i="4" s="1"/>
  <c r="AV321" i="4" s="1"/>
  <c r="AS318" i="4"/>
  <c r="AT318" i="4" s="1"/>
  <c r="AU318" i="4" s="1"/>
  <c r="AV318" i="4" s="1"/>
  <c r="AS314" i="4"/>
  <c r="AT314" i="4" s="1"/>
  <c r="AU314" i="4" s="1"/>
  <c r="AV314" i="4" s="1"/>
  <c r="AS310" i="4"/>
  <c r="AT310" i="4" s="1"/>
  <c r="AU310" i="4" s="1"/>
  <c r="AV310" i="4" s="1"/>
  <c r="AS300" i="4"/>
  <c r="AT300" i="4" s="1"/>
  <c r="AU300" i="4" s="1"/>
  <c r="AV300" i="4" s="1"/>
  <c r="AS291" i="4"/>
  <c r="AT291" i="4" s="1"/>
  <c r="AU291" i="4" s="1"/>
  <c r="AV291" i="4" s="1"/>
  <c r="AS286" i="4"/>
  <c r="AT286" i="4" s="1"/>
  <c r="AU286" i="4" s="1"/>
  <c r="AV286" i="4" s="1"/>
  <c r="AS279" i="4"/>
  <c r="AT279" i="4" s="1"/>
  <c r="AU279" i="4" s="1"/>
  <c r="AV279" i="4" s="1"/>
  <c r="AS274" i="4"/>
  <c r="AT274" i="4" s="1"/>
  <c r="AU274" i="4" s="1"/>
  <c r="AV274" i="4" s="1"/>
  <c r="AS260" i="4"/>
  <c r="AT260" i="4" s="1"/>
  <c r="AU260" i="4" s="1"/>
  <c r="AV260" i="4" s="1"/>
  <c r="AS258" i="4"/>
  <c r="AT258" i="4" s="1"/>
  <c r="AU258" i="4" s="1"/>
  <c r="AV258" i="4" s="1"/>
  <c r="AS256" i="4"/>
  <c r="AT256" i="4" s="1"/>
  <c r="AU256" i="4" s="1"/>
  <c r="AV256" i="4" s="1"/>
  <c r="AS253" i="4"/>
  <c r="AT253" i="4" s="1"/>
  <c r="AU253" i="4" s="1"/>
  <c r="AV253" i="4" s="1"/>
  <c r="AS250" i="4"/>
  <c r="AT250" i="4" s="1"/>
  <c r="AU250" i="4" s="1"/>
  <c r="AV250" i="4" s="1"/>
  <c r="AW243" i="4"/>
  <c r="AX243" i="4" s="1"/>
  <c r="AS240" i="4"/>
  <c r="AT240" i="4" s="1"/>
  <c r="AU240" i="4" s="1"/>
  <c r="AV240" i="4" s="1"/>
  <c r="AS236" i="4"/>
  <c r="AT236" i="4" s="1"/>
  <c r="AU236" i="4" s="1"/>
  <c r="AV236" i="4" s="1"/>
  <c r="AS231" i="4"/>
  <c r="AT231" i="4" s="1"/>
  <c r="AU231" i="4" s="1"/>
  <c r="AV231" i="4" s="1"/>
  <c r="AS225" i="4"/>
  <c r="AT225" i="4" s="1"/>
  <c r="AU225" i="4" s="1"/>
  <c r="AV225" i="4" s="1"/>
  <c r="AS219" i="4"/>
  <c r="AT219" i="4" s="1"/>
  <c r="AU219" i="4" s="1"/>
  <c r="AV219" i="4" s="1"/>
  <c r="AS216" i="4"/>
  <c r="AT216" i="4" s="1"/>
  <c r="AU216" i="4" s="1"/>
  <c r="AV216" i="4" s="1"/>
  <c r="AS212" i="4"/>
  <c r="AT212" i="4" s="1"/>
  <c r="AU212" i="4" s="1"/>
  <c r="AV212" i="4" s="1"/>
  <c r="AS206" i="4"/>
  <c r="AT206" i="4" s="1"/>
  <c r="AU206" i="4" s="1"/>
  <c r="AV206" i="4" s="1"/>
  <c r="AS202" i="4"/>
  <c r="AT202" i="4" s="1"/>
  <c r="AU202" i="4" s="1"/>
  <c r="AV202" i="4" s="1"/>
  <c r="AS198" i="4"/>
  <c r="AT198" i="4" s="1"/>
  <c r="AU198" i="4" s="1"/>
  <c r="AV198" i="4" s="1"/>
  <c r="AS194" i="4"/>
  <c r="AT194" i="4" s="1"/>
  <c r="AU194" i="4" s="1"/>
  <c r="AV194" i="4" s="1"/>
  <c r="AS189" i="4"/>
  <c r="AT189" i="4" s="1"/>
  <c r="AU189" i="4" s="1"/>
  <c r="AV189" i="4" s="1"/>
  <c r="AS184" i="4"/>
  <c r="AT184" i="4" s="1"/>
  <c r="AU184" i="4" s="1"/>
  <c r="AV184" i="4" s="1"/>
  <c r="AS179" i="4"/>
  <c r="AT179" i="4" s="1"/>
  <c r="AU179" i="4" s="1"/>
  <c r="AV179" i="4" s="1"/>
  <c r="AS174" i="4"/>
  <c r="AT174" i="4" s="1"/>
  <c r="AU174" i="4" s="1"/>
  <c r="AV174" i="4" s="1"/>
  <c r="AS170" i="4"/>
  <c r="AT170" i="4" s="1"/>
  <c r="AU170" i="4" s="1"/>
  <c r="AV170" i="4" s="1"/>
  <c r="AS166" i="4"/>
  <c r="AT166" i="4" s="1"/>
  <c r="AU166" i="4" s="1"/>
  <c r="AV166" i="4" s="1"/>
  <c r="AS160" i="4"/>
  <c r="AT160" i="4" s="1"/>
  <c r="AU160" i="4" s="1"/>
  <c r="AV160" i="4" s="1"/>
  <c r="AS150" i="4"/>
  <c r="AT150" i="4" s="1"/>
  <c r="AU150" i="4" s="1"/>
  <c r="AV150" i="4" s="1"/>
  <c r="AS147" i="4"/>
  <c r="AT147" i="4" s="1"/>
  <c r="AU147" i="4" s="1"/>
  <c r="AV147" i="4" s="1"/>
  <c r="AS141" i="4"/>
  <c r="AT141" i="4" s="1"/>
  <c r="AU141" i="4" s="1"/>
  <c r="AV141" i="4" s="1"/>
  <c r="AS135" i="4"/>
  <c r="AT135" i="4" s="1"/>
  <c r="AU135" i="4" s="1"/>
  <c r="AV135" i="4" s="1"/>
  <c r="AS131" i="4"/>
  <c r="AT131" i="4" s="1"/>
  <c r="AU131" i="4" s="1"/>
  <c r="AV131" i="4" s="1"/>
  <c r="AS125" i="4"/>
  <c r="AT125" i="4" s="1"/>
  <c r="AU125" i="4" s="1"/>
  <c r="AV125" i="4" s="1"/>
  <c r="AS123" i="4"/>
  <c r="AT123" i="4" s="1"/>
  <c r="AU123" i="4" s="1"/>
  <c r="AV123" i="4" s="1"/>
  <c r="AW120" i="4"/>
  <c r="AX120" i="4" s="1"/>
  <c r="AS117" i="4"/>
  <c r="AT117" i="4" s="1"/>
  <c r="AU117" i="4" s="1"/>
  <c r="AV117" i="4" s="1"/>
  <c r="AS109" i="4"/>
  <c r="AT109" i="4" s="1"/>
  <c r="AU109" i="4" s="1"/>
  <c r="AV109" i="4" s="1"/>
  <c r="AS102" i="4"/>
  <c r="AT102" i="4" s="1"/>
  <c r="AU102" i="4" s="1"/>
  <c r="AV102" i="4" s="1"/>
  <c r="AS99" i="4"/>
  <c r="AT99" i="4" s="1"/>
  <c r="AU99" i="4" s="1"/>
  <c r="AV99" i="4" s="1"/>
  <c r="AS95" i="4"/>
  <c r="AT95" i="4" s="1"/>
  <c r="AU95" i="4" s="1"/>
  <c r="AV95" i="4" s="1"/>
  <c r="AW92" i="4"/>
  <c r="AX92" i="4" s="1"/>
  <c r="AS89" i="4"/>
  <c r="AT89" i="4" s="1"/>
  <c r="AU89" i="4" s="1"/>
  <c r="AV89" i="4" s="1"/>
  <c r="AS84" i="4"/>
  <c r="AT84" i="4" s="1"/>
  <c r="AU84" i="4" s="1"/>
  <c r="AV84" i="4" s="1"/>
  <c r="AS76" i="4"/>
  <c r="AT76" i="4" s="1"/>
  <c r="AU76" i="4" s="1"/>
  <c r="AV76" i="4" s="1"/>
  <c r="AS73" i="4"/>
  <c r="AT73" i="4" s="1"/>
  <c r="AU73" i="4" s="1"/>
  <c r="AV73" i="4" s="1"/>
  <c r="AS68" i="4"/>
  <c r="AT68" i="4" s="1"/>
  <c r="AU68" i="4" s="1"/>
  <c r="AV68" i="4" s="1"/>
  <c r="AS63" i="4"/>
  <c r="AT63" i="4" s="1"/>
  <c r="AU63" i="4" s="1"/>
  <c r="AV63" i="4" s="1"/>
  <c r="AS59" i="4"/>
  <c r="AT59" i="4" s="1"/>
  <c r="AU59" i="4" s="1"/>
  <c r="AV59" i="4" s="1"/>
  <c r="AS55" i="4"/>
  <c r="AT55" i="4" s="1"/>
  <c r="AU55" i="4" s="1"/>
  <c r="AV55" i="4" s="1"/>
  <c r="AS51" i="4"/>
  <c r="AT51" i="4" s="1"/>
  <c r="AU51" i="4" s="1"/>
  <c r="AV51" i="4" s="1"/>
  <c r="AS49" i="4"/>
  <c r="AT49" i="4" s="1"/>
  <c r="AU49" i="4" s="1"/>
  <c r="AV49" i="4" s="1"/>
  <c r="AS46" i="4"/>
  <c r="AT46" i="4" s="1"/>
  <c r="AU46" i="4" s="1"/>
  <c r="AV46" i="4" s="1"/>
  <c r="AS38" i="4"/>
  <c r="AT38" i="4" s="1"/>
  <c r="AU38" i="4" s="1"/>
  <c r="AV38" i="4" s="1"/>
  <c r="AS34" i="4"/>
  <c r="AT34" i="4" s="1"/>
  <c r="AU34" i="4" s="1"/>
  <c r="AV34" i="4" s="1"/>
  <c r="AW29" i="4"/>
  <c r="AX29" i="4" s="1"/>
  <c r="AS26" i="4"/>
  <c r="AT26" i="4" s="1"/>
  <c r="AU26" i="4" s="1"/>
  <c r="AV26" i="4" s="1"/>
  <c r="AS20" i="4"/>
  <c r="AT20" i="4" s="1"/>
  <c r="AU20" i="4" s="1"/>
  <c r="AV20" i="4" s="1"/>
  <c r="AS13" i="4"/>
  <c r="AT13" i="4" s="1"/>
  <c r="AU13" i="4" s="1"/>
  <c r="AV13" i="4" s="1"/>
  <c r="AS371" i="4"/>
  <c r="AT371" i="4" s="1"/>
  <c r="AU371" i="4" s="1"/>
  <c r="AV371" i="4" s="1"/>
  <c r="AS365" i="4"/>
  <c r="AT365" i="4" s="1"/>
  <c r="AU365" i="4" s="1"/>
  <c r="AV365" i="4" s="1"/>
  <c r="AS344" i="4"/>
  <c r="AT344" i="4" s="1"/>
  <c r="AU344" i="4" s="1"/>
  <c r="AV344" i="4" s="1"/>
  <c r="AS333" i="4"/>
  <c r="AT333" i="4" s="1"/>
  <c r="AU333" i="4" s="1"/>
  <c r="AV333" i="4" s="1"/>
  <c r="AS307" i="4"/>
  <c r="AT307" i="4" s="1"/>
  <c r="AU307" i="4" s="1"/>
  <c r="AV307" i="4" s="1"/>
  <c r="AS295" i="4"/>
  <c r="AT295" i="4" s="1"/>
  <c r="AU295" i="4" s="1"/>
  <c r="AV295" i="4" s="1"/>
  <c r="AS283" i="4"/>
  <c r="AT283" i="4" s="1"/>
  <c r="AU283" i="4" s="1"/>
  <c r="AV283" i="4" s="1"/>
  <c r="AS248" i="4"/>
  <c r="AT248" i="4" s="1"/>
  <c r="AU248" i="4" s="1"/>
  <c r="AV248" i="4" s="1"/>
  <c r="AS81" i="4"/>
  <c r="AT81" i="4" s="1"/>
  <c r="AU81" i="4" s="1"/>
  <c r="AV81" i="4" s="1"/>
  <c r="AS50" i="4"/>
  <c r="AT50" i="4" s="1"/>
  <c r="AU50" i="4" s="1"/>
  <c r="AV50" i="4" s="1"/>
  <c r="AS19" i="4"/>
  <c r="AT19" i="4" s="1"/>
  <c r="AU19" i="4" s="1"/>
  <c r="AV19" i="4" s="1"/>
  <c r="AW308" i="4"/>
  <c r="AX308" i="4" s="1"/>
  <c r="AW611" i="4"/>
  <c r="AX611" i="4" s="1"/>
  <c r="AW79" i="4"/>
  <c r="AX79" i="4" s="1"/>
  <c r="AQ333" i="4"/>
  <c r="AA333" i="4"/>
  <c r="M333" i="4"/>
  <c r="J333" i="4" s="1"/>
  <c r="AP333" i="4" s="1"/>
  <c r="R333" i="4"/>
  <c r="AT14" i="4" l="1"/>
  <c r="AS744" i="4"/>
  <c r="AT53" i="4"/>
  <c r="AS747" i="4"/>
  <c r="AT16" i="4"/>
  <c r="AS746" i="4"/>
  <c r="AT66" i="4"/>
  <c r="AS739" i="4"/>
  <c r="AS745" i="4"/>
  <c r="AS743" i="4"/>
  <c r="AT25" i="4"/>
  <c r="AS749" i="4"/>
  <c r="AT438" i="4"/>
  <c r="AS741" i="4"/>
  <c r="AT8" i="4"/>
  <c r="AS735" i="4"/>
  <c r="AS740" i="4"/>
  <c r="AS748" i="4"/>
  <c r="AS742" i="4"/>
  <c r="AU35" i="4"/>
  <c r="AT748" i="4"/>
  <c r="AT434" i="4"/>
  <c r="AT745" i="4" s="1"/>
  <c r="AT608" i="4"/>
  <c r="Z333" i="4"/>
  <c r="AO333" i="4"/>
  <c r="AW355" i="4"/>
  <c r="AX355" i="4" s="1"/>
  <c r="AW383" i="4"/>
  <c r="AX383" i="4" s="1"/>
  <c r="AW648" i="4"/>
  <c r="AX648" i="4" s="1"/>
  <c r="AW343" i="4"/>
  <c r="AX343" i="4" s="1"/>
  <c r="AW379" i="4"/>
  <c r="AX379" i="4" s="1"/>
  <c r="AW146" i="4"/>
  <c r="AX146" i="4" s="1"/>
  <c r="AW109" i="4"/>
  <c r="AX109" i="4" s="1"/>
  <c r="AW117" i="4"/>
  <c r="AX117" i="4" s="1"/>
  <c r="AW357" i="4"/>
  <c r="AX357" i="4" s="1"/>
  <c r="AW235" i="4"/>
  <c r="AX235" i="4" s="1"/>
  <c r="AW380" i="4"/>
  <c r="AX380" i="4" s="1"/>
  <c r="AW390" i="4"/>
  <c r="AX390" i="4" s="1"/>
  <c r="AW316" i="4"/>
  <c r="AX316" i="4" s="1"/>
  <c r="AW364" i="4"/>
  <c r="AX364" i="4" s="1"/>
  <c r="AW328" i="4"/>
  <c r="AX328" i="4" s="1"/>
  <c r="AW362" i="4"/>
  <c r="AX362" i="4" s="1"/>
  <c r="AW78" i="4"/>
  <c r="AX78" i="4" s="1"/>
  <c r="AW83" i="4"/>
  <c r="AX83" i="4" s="1"/>
  <c r="AW91" i="4"/>
  <c r="AX91" i="4" s="1"/>
  <c r="AW93" i="4"/>
  <c r="AX93" i="4" s="1"/>
  <c r="AW107" i="4"/>
  <c r="AX107" i="4" s="1"/>
  <c r="AW138" i="4"/>
  <c r="AX138" i="4" s="1"/>
  <c r="AW145" i="4"/>
  <c r="AX145" i="4" s="1"/>
  <c r="AW335" i="4"/>
  <c r="AX335" i="4" s="1"/>
  <c r="AW152" i="4"/>
  <c r="AX152" i="4" s="1"/>
  <c r="AW226" i="4"/>
  <c r="AX226" i="4" s="1"/>
  <c r="AW247" i="4"/>
  <c r="AX247" i="4" s="1"/>
  <c r="AW252" i="4"/>
  <c r="AX252" i="4" s="1"/>
  <c r="AW263" i="4"/>
  <c r="AX263" i="4" s="1"/>
  <c r="AW270" i="4"/>
  <c r="AX270" i="4" s="1"/>
  <c r="AW278" i="4"/>
  <c r="AX278" i="4" s="1"/>
  <c r="AW297" i="4"/>
  <c r="AX297" i="4" s="1"/>
  <c r="AW302" i="4"/>
  <c r="AX302" i="4" s="1"/>
  <c r="AW309" i="4"/>
  <c r="AX309" i="4" s="1"/>
  <c r="AW317" i="4"/>
  <c r="AX317" i="4" s="1"/>
  <c r="AW323" i="4"/>
  <c r="AX323" i="4" s="1"/>
  <c r="AW330" i="4"/>
  <c r="AX330" i="4" s="1"/>
  <c r="AW558" i="4"/>
  <c r="AX558" i="4" s="1"/>
  <c r="AW606" i="4"/>
  <c r="AX606" i="4" s="1"/>
  <c r="AW707" i="4"/>
  <c r="AX707" i="4" s="1"/>
  <c r="AW359" i="4"/>
  <c r="AX359" i="4" s="1"/>
  <c r="AW366" i="4"/>
  <c r="AX366" i="4" s="1"/>
  <c r="AW86" i="4"/>
  <c r="AX86" i="4" s="1"/>
  <c r="AW97" i="4"/>
  <c r="AX97" i="4" s="1"/>
  <c r="AW104" i="4"/>
  <c r="AX104" i="4" s="1"/>
  <c r="AW118" i="4"/>
  <c r="AX118" i="4" s="1"/>
  <c r="AW133" i="4"/>
  <c r="AX133" i="4" s="1"/>
  <c r="AW633" i="4"/>
  <c r="AX633" i="4" s="1"/>
  <c r="AW148" i="4"/>
  <c r="AX148" i="4" s="1"/>
  <c r="AW163" i="4"/>
  <c r="AX163" i="4" s="1"/>
  <c r="AW242" i="4"/>
  <c r="AX242" i="4" s="1"/>
  <c r="AW255" i="4"/>
  <c r="AX255" i="4" s="1"/>
  <c r="AW259" i="4"/>
  <c r="AX259" i="4" s="1"/>
  <c r="AW267" i="4"/>
  <c r="AX267" i="4" s="1"/>
  <c r="AW273" i="4"/>
  <c r="AX273" i="4" s="1"/>
  <c r="AW282" i="4"/>
  <c r="AX282" i="4" s="1"/>
  <c r="AW293" i="4"/>
  <c r="AX293" i="4" s="1"/>
  <c r="AW306" i="4"/>
  <c r="AX306" i="4" s="1"/>
  <c r="AW313" i="4"/>
  <c r="AX313" i="4" s="1"/>
  <c r="AW320" i="4"/>
  <c r="AX320" i="4" s="1"/>
  <c r="AW389" i="4"/>
  <c r="AX389" i="4" s="1"/>
  <c r="AW720" i="4"/>
  <c r="AX720" i="4" s="1"/>
  <c r="AW582" i="4"/>
  <c r="AX582" i="4" s="1"/>
  <c r="AW687" i="4"/>
  <c r="AX687" i="4" s="1"/>
  <c r="AW26" i="4"/>
  <c r="AX26" i="4" s="1"/>
  <c r="AW89" i="4"/>
  <c r="AX89" i="4" s="1"/>
  <c r="AW253" i="4"/>
  <c r="AX253" i="4" s="1"/>
  <c r="AW258" i="4"/>
  <c r="AX258" i="4" s="1"/>
  <c r="AW279" i="4"/>
  <c r="AX279" i="4" s="1"/>
  <c r="AW286" i="4"/>
  <c r="AX286" i="4" s="1"/>
  <c r="AW291" i="4"/>
  <c r="AX291" i="4" s="1"/>
  <c r="AW310" i="4"/>
  <c r="AX310" i="4" s="1"/>
  <c r="AW318" i="4"/>
  <c r="AX318" i="4" s="1"/>
  <c r="AW331" i="4"/>
  <c r="AX331" i="4" s="1"/>
  <c r="AW345" i="4"/>
  <c r="AX345" i="4" s="1"/>
  <c r="AW47" i="4"/>
  <c r="AX47" i="4" s="1"/>
  <c r="AW52" i="4"/>
  <c r="AX52" i="4" s="1"/>
  <c r="AW57" i="4"/>
  <c r="AX57" i="4" s="1"/>
  <c r="AW64" i="4"/>
  <c r="AX64" i="4" s="1"/>
  <c r="AW85" i="4"/>
  <c r="AX85" i="4" s="1"/>
  <c r="AW96" i="4"/>
  <c r="AX96" i="4" s="1"/>
  <c r="AW103" i="4"/>
  <c r="AX103" i="4" s="1"/>
  <c r="AW132" i="4"/>
  <c r="AX132" i="4" s="1"/>
  <c r="AW142" i="4"/>
  <c r="AX142" i="4" s="1"/>
  <c r="AW153" i="4"/>
  <c r="AX153" i="4" s="1"/>
  <c r="AW157" i="4"/>
  <c r="AX157" i="4" s="1"/>
  <c r="AW164" i="4"/>
  <c r="AX164" i="4" s="1"/>
  <c r="AW171" i="4"/>
  <c r="AX171" i="4" s="1"/>
  <c r="AW178" i="4"/>
  <c r="AX178" i="4" s="1"/>
  <c r="AW182" i="4"/>
  <c r="AX182" i="4" s="1"/>
  <c r="AW190" i="4"/>
  <c r="AX190" i="4" s="1"/>
  <c r="AW199" i="4"/>
  <c r="AX199" i="4" s="1"/>
  <c r="AW207" i="4"/>
  <c r="AX207" i="4" s="1"/>
  <c r="AW214" i="4"/>
  <c r="AX214" i="4" s="1"/>
  <c r="AW220" i="4"/>
  <c r="AX220" i="4" s="1"/>
  <c r="AW234" i="4"/>
  <c r="AX234" i="4" s="1"/>
  <c r="AW241" i="4"/>
  <c r="AX241" i="4" s="1"/>
  <c r="AW295" i="4"/>
  <c r="AX295" i="4" s="1"/>
  <c r="AW9" i="4"/>
  <c r="AX9" i="4" s="1"/>
  <c r="AW151" i="4"/>
  <c r="AX151" i="4" s="1"/>
  <c r="AW175" i="4"/>
  <c r="AX175" i="4" s="1"/>
  <c r="AW180" i="4"/>
  <c r="AX180" i="4" s="1"/>
  <c r="AW186" i="4"/>
  <c r="AX186" i="4" s="1"/>
  <c r="AW230" i="4"/>
  <c r="AX230" i="4" s="1"/>
  <c r="AW238" i="4"/>
  <c r="AX238" i="4" s="1"/>
  <c r="AW516" i="4"/>
  <c r="AX516" i="4" s="1"/>
  <c r="AW257" i="4"/>
  <c r="AX257" i="4" s="1"/>
  <c r="AW262" i="4"/>
  <c r="AX262" i="4" s="1"/>
  <c r="AW268" i="4"/>
  <c r="AX268" i="4" s="1"/>
  <c r="AW285" i="4"/>
  <c r="AX285" i="4" s="1"/>
  <c r="AW296" i="4"/>
  <c r="AX296" i="4" s="1"/>
  <c r="AW301" i="4"/>
  <c r="AX301" i="4" s="1"/>
  <c r="AW7" i="4"/>
  <c r="AX7" i="4" s="1"/>
  <c r="AW28" i="4"/>
  <c r="AX28" i="4" s="1"/>
  <c r="AW33" i="4"/>
  <c r="AX33" i="4" s="1"/>
  <c r="AW41" i="4"/>
  <c r="AX41" i="4" s="1"/>
  <c r="AW388" i="4"/>
  <c r="AX388" i="4" s="1"/>
  <c r="AW575" i="4"/>
  <c r="AX575" i="4" s="1"/>
  <c r="AW552" i="4"/>
  <c r="AX552" i="4" s="1"/>
  <c r="AW628" i="4"/>
  <c r="AX628" i="4" s="1"/>
  <c r="AW655" i="4"/>
  <c r="AX655" i="4" s="1"/>
  <c r="AW680" i="4"/>
  <c r="AX680" i="4" s="1"/>
  <c r="AW726" i="4"/>
  <c r="AX726" i="4" s="1"/>
  <c r="AW13" i="4"/>
  <c r="AX13" i="4" s="1"/>
  <c r="AW20" i="4"/>
  <c r="AX20" i="4" s="1"/>
  <c r="AW84" i="4"/>
  <c r="AX84" i="4" s="1"/>
  <c r="AW250" i="4"/>
  <c r="AX250" i="4" s="1"/>
  <c r="AW256" i="4"/>
  <c r="AX256" i="4" s="1"/>
  <c r="AW260" i="4"/>
  <c r="AX260" i="4" s="1"/>
  <c r="AW274" i="4"/>
  <c r="AX274" i="4" s="1"/>
  <c r="AW300" i="4"/>
  <c r="AX300" i="4" s="1"/>
  <c r="AW314" i="4"/>
  <c r="AX314" i="4" s="1"/>
  <c r="AW321" i="4"/>
  <c r="AX321" i="4" s="1"/>
  <c r="AW326" i="4"/>
  <c r="AX326" i="4" s="1"/>
  <c r="AW56" i="4"/>
  <c r="AX56" i="4" s="1"/>
  <c r="AW60" i="4"/>
  <c r="AX60" i="4" s="1"/>
  <c r="AW69" i="4"/>
  <c r="AX69" i="4" s="1"/>
  <c r="AW77" i="4"/>
  <c r="AX77" i="4" s="1"/>
  <c r="AW82" i="4"/>
  <c r="AX82" i="4" s="1"/>
  <c r="AW90" i="4"/>
  <c r="AX90" i="4" s="1"/>
  <c r="AW100" i="4"/>
  <c r="AX100" i="4" s="1"/>
  <c r="AW106" i="4"/>
  <c r="AX106" i="4" s="1"/>
  <c r="AW111" i="4"/>
  <c r="AX111" i="4" s="1"/>
  <c r="AW121" i="4"/>
  <c r="AX121" i="4" s="1"/>
  <c r="AW126" i="4"/>
  <c r="AX126" i="4" s="1"/>
  <c r="AW136" i="4"/>
  <c r="AX136" i="4" s="1"/>
  <c r="AW144" i="4"/>
  <c r="AX144" i="4" s="1"/>
  <c r="AW156" i="4"/>
  <c r="AX156" i="4" s="1"/>
  <c r="AW161" i="4"/>
  <c r="AX161" i="4" s="1"/>
  <c r="AW167" i="4"/>
  <c r="AX167" i="4" s="1"/>
  <c r="AW185" i="4"/>
  <c r="AX185" i="4" s="1"/>
  <c r="AW197" i="4"/>
  <c r="AX197" i="4" s="1"/>
  <c r="AW203" i="4"/>
  <c r="AX203" i="4" s="1"/>
  <c r="AW210" i="4"/>
  <c r="AX210" i="4" s="1"/>
  <c r="AW223" i="4"/>
  <c r="AX223" i="4" s="1"/>
  <c r="AW228" i="4"/>
  <c r="AX228" i="4" s="1"/>
  <c r="AW237" i="4"/>
  <c r="AX237" i="4" s="1"/>
  <c r="AW244" i="4"/>
  <c r="AX244" i="4" s="1"/>
  <c r="AW382" i="4"/>
  <c r="AX382" i="4" s="1"/>
  <c r="AW193" i="4"/>
  <c r="AX193" i="4" s="1"/>
  <c r="AW208" i="4"/>
  <c r="AX208" i="4" s="1"/>
  <c r="AW249" i="4"/>
  <c r="AX249" i="4" s="1"/>
  <c r="AW254" i="4"/>
  <c r="AX254" i="4" s="1"/>
  <c r="AW272" i="4"/>
  <c r="AX272" i="4" s="1"/>
  <c r="AW281" i="4"/>
  <c r="AX281" i="4" s="1"/>
  <c r="AW288" i="4"/>
  <c r="AX288" i="4" s="1"/>
  <c r="AW292" i="4"/>
  <c r="AX292" i="4" s="1"/>
  <c r="AW299" i="4"/>
  <c r="AX299" i="4" s="1"/>
  <c r="AW305" i="4"/>
  <c r="AX305" i="4" s="1"/>
  <c r="AW312" i="4"/>
  <c r="AX312" i="4" s="1"/>
  <c r="AW319" i="4"/>
  <c r="AX319" i="4" s="1"/>
  <c r="AW325" i="4"/>
  <c r="AX325" i="4" s="1"/>
  <c r="AW339" i="4"/>
  <c r="AX339" i="4" s="1"/>
  <c r="AW352" i="4"/>
  <c r="AX352" i="4" s="1"/>
  <c r="AW371" i="4"/>
  <c r="AX371" i="4" s="1"/>
  <c r="AW239" i="4"/>
  <c r="AX239" i="4" s="1"/>
  <c r="AW37" i="4"/>
  <c r="AX37" i="4" s="1"/>
  <c r="AW149" i="4"/>
  <c r="AX149" i="4" s="1"/>
  <c r="AW155" i="4"/>
  <c r="AX155" i="4" s="1"/>
  <c r="AW159" i="4"/>
  <c r="AX159" i="4" s="1"/>
  <c r="AW348" i="4"/>
  <c r="AX348" i="4" s="1"/>
  <c r="AW384" i="4"/>
  <c r="AX384" i="4" s="1"/>
  <c r="AW435" i="4"/>
  <c r="AX435" i="4" s="1"/>
  <c r="AW566" i="4"/>
  <c r="AX566" i="4" s="1"/>
  <c r="AW692" i="4"/>
  <c r="AX692" i="4" s="1"/>
  <c r="AW283" i="4"/>
  <c r="AX283" i="4" s="1"/>
  <c r="AW307" i="4"/>
  <c r="AX307" i="4" s="1"/>
  <c r="AW344" i="4"/>
  <c r="AX344" i="4" s="1"/>
  <c r="AW34" i="4"/>
  <c r="AX34" i="4" s="1"/>
  <c r="AW49" i="4"/>
  <c r="AX49" i="4" s="1"/>
  <c r="AW55" i="4"/>
  <c r="AX55" i="4" s="1"/>
  <c r="AW59" i="4"/>
  <c r="AX59" i="4" s="1"/>
  <c r="AW68" i="4"/>
  <c r="AX68" i="4" s="1"/>
  <c r="AW76" i="4"/>
  <c r="AX76" i="4" s="1"/>
  <c r="AW95" i="4"/>
  <c r="AX95" i="4" s="1"/>
  <c r="AW102" i="4"/>
  <c r="AX102" i="4" s="1"/>
  <c r="AW125" i="4"/>
  <c r="AX125" i="4" s="1"/>
  <c r="AW135" i="4"/>
  <c r="AX135" i="4" s="1"/>
  <c r="AW150" i="4"/>
  <c r="AX150" i="4" s="1"/>
  <c r="AW160" i="4"/>
  <c r="AX160" i="4" s="1"/>
  <c r="AW166" i="4"/>
  <c r="AX166" i="4" s="1"/>
  <c r="AW174" i="4"/>
  <c r="AX174" i="4" s="1"/>
  <c r="AW179" i="4"/>
  <c r="AX179" i="4" s="1"/>
  <c r="AW184" i="4"/>
  <c r="AX184" i="4" s="1"/>
  <c r="AW194" i="4"/>
  <c r="AX194" i="4" s="1"/>
  <c r="AW202" i="4"/>
  <c r="AX202" i="4" s="1"/>
  <c r="AW216" i="4"/>
  <c r="AX216" i="4" s="1"/>
  <c r="AW236" i="4"/>
  <c r="AX236" i="4" s="1"/>
  <c r="AW337" i="4"/>
  <c r="AX337" i="4" s="1"/>
  <c r="AW374" i="4"/>
  <c r="AX374" i="4" s="1"/>
  <c r="AW400" i="4"/>
  <c r="AX400" i="4" s="1"/>
  <c r="AW22" i="4"/>
  <c r="AX22" i="4" s="1"/>
  <c r="AW30" i="4"/>
  <c r="AX30" i="4" s="1"/>
  <c r="AW248" i="4"/>
  <c r="AX248" i="4" s="1"/>
  <c r="AW271" i="4"/>
  <c r="AX271" i="4" s="1"/>
  <c r="AW287" i="4"/>
  <c r="AX287" i="4" s="1"/>
  <c r="AW298" i="4"/>
  <c r="AX298" i="4" s="1"/>
  <c r="AW311" i="4"/>
  <c r="AX311" i="4" s="1"/>
  <c r="AW324" i="4"/>
  <c r="AX324" i="4" s="1"/>
  <c r="AW334" i="4"/>
  <c r="AX334" i="4" s="1"/>
  <c r="AW342" i="4"/>
  <c r="AX342" i="4" s="1"/>
  <c r="AW350" i="4"/>
  <c r="AX350" i="4" s="1"/>
  <c r="AW15" i="4"/>
  <c r="AX15" i="4" s="1"/>
  <c r="AW24" i="4"/>
  <c r="AX24" i="4" s="1"/>
  <c r="AW36" i="4"/>
  <c r="AX36" i="4" s="1"/>
  <c r="AW44" i="4"/>
  <c r="AX44" i="4" s="1"/>
  <c r="AW61" i="4"/>
  <c r="AX61" i="4" s="1"/>
  <c r="AW70" i="4"/>
  <c r="AX70" i="4" s="1"/>
  <c r="AW154" i="4"/>
  <c r="AX154" i="4" s="1"/>
  <c r="AW158" i="4"/>
  <c r="AX158" i="4" s="1"/>
  <c r="AW172" i="4"/>
  <c r="AX172" i="4" s="1"/>
  <c r="AW217" i="4"/>
  <c r="AX217" i="4" s="1"/>
  <c r="AW224" i="4"/>
  <c r="AX224" i="4" s="1"/>
  <c r="AW363" i="4"/>
  <c r="AX363" i="4" s="1"/>
  <c r="AW395" i="4"/>
  <c r="AX395" i="4" s="1"/>
  <c r="AW12" i="4"/>
  <c r="AX12" i="4" s="1"/>
  <c r="AW50" i="4"/>
  <c r="AX50" i="4" s="1"/>
  <c r="AW62" i="4"/>
  <c r="AX62" i="4" s="1"/>
  <c r="AW71" i="4"/>
  <c r="AX71" i="4" s="1"/>
  <c r="AW636" i="4"/>
  <c r="AX636" i="4" s="1"/>
  <c r="AW94" i="4"/>
  <c r="AX94" i="4" s="1"/>
  <c r="AW101" i="4"/>
  <c r="AX101" i="4" s="1"/>
  <c r="AW108" i="4"/>
  <c r="AX108" i="4" s="1"/>
  <c r="AW114" i="4"/>
  <c r="AX114" i="4" s="1"/>
  <c r="AW122" i="4"/>
  <c r="AX122" i="4" s="1"/>
  <c r="AW128" i="4"/>
  <c r="AX128" i="4" s="1"/>
  <c r="AW140" i="4"/>
  <c r="AX140" i="4" s="1"/>
  <c r="AW173" i="4"/>
  <c r="AX173" i="4" s="1"/>
  <c r="AW183" i="4"/>
  <c r="AX183" i="4" s="1"/>
  <c r="AW200" i="4"/>
  <c r="AX200" i="4" s="1"/>
  <c r="AW215" i="4"/>
  <c r="AX215" i="4" s="1"/>
  <c r="AW336" i="4"/>
  <c r="AX336" i="4" s="1"/>
  <c r="AW353" i="4"/>
  <c r="AX353" i="4" s="1"/>
  <c r="AW373" i="4"/>
  <c r="AX373" i="4" s="1"/>
  <c r="AW419" i="4"/>
  <c r="AX419" i="4" s="1"/>
  <c r="AW426" i="4"/>
  <c r="AX426" i="4" s="1"/>
  <c r="AW447" i="4"/>
  <c r="AX447" i="4" s="1"/>
  <c r="AW457" i="4"/>
  <c r="AX457" i="4" s="1"/>
  <c r="AW464" i="4"/>
  <c r="AX464" i="4" s="1"/>
  <c r="AW470" i="4"/>
  <c r="AX470" i="4" s="1"/>
  <c r="AW477" i="4"/>
  <c r="AX477" i="4" s="1"/>
  <c r="AW493" i="4"/>
  <c r="AX493" i="4" s="1"/>
  <c r="AW499" i="4"/>
  <c r="AX499" i="4" s="1"/>
  <c r="AW505" i="4"/>
  <c r="AX505" i="4" s="1"/>
  <c r="AW510" i="4"/>
  <c r="AX510" i="4" s="1"/>
  <c r="AW514" i="4"/>
  <c r="AX514" i="4" s="1"/>
  <c r="AW520" i="4"/>
  <c r="AX520" i="4" s="1"/>
  <c r="AW526" i="4"/>
  <c r="AX526" i="4" s="1"/>
  <c r="AW533" i="4"/>
  <c r="AX533" i="4" s="1"/>
  <c r="AW553" i="4"/>
  <c r="AX553" i="4" s="1"/>
  <c r="AW559" i="4"/>
  <c r="AX559" i="4" s="1"/>
  <c r="AW567" i="4"/>
  <c r="AX567" i="4" s="1"/>
  <c r="AW571" i="4"/>
  <c r="AX571" i="4" s="1"/>
  <c r="AW590" i="4"/>
  <c r="AX590" i="4" s="1"/>
  <c r="AW595" i="4"/>
  <c r="AX595" i="4" s="1"/>
  <c r="AW602" i="4"/>
  <c r="AX602" i="4" s="1"/>
  <c r="AW607" i="4"/>
  <c r="AX607" i="4" s="1"/>
  <c r="AW613" i="4"/>
  <c r="AX613" i="4" s="1"/>
  <c r="AW620" i="4"/>
  <c r="AX620" i="4" s="1"/>
  <c r="AW629" i="4"/>
  <c r="AX629" i="4" s="1"/>
  <c r="AW638" i="4"/>
  <c r="AX638" i="4" s="1"/>
  <c r="AW643" i="4"/>
  <c r="AX643" i="4" s="1"/>
  <c r="AW656" i="4"/>
  <c r="AX656" i="4" s="1"/>
  <c r="AW667" i="4"/>
  <c r="AX667" i="4" s="1"/>
  <c r="AW673" i="4"/>
  <c r="AX673" i="4" s="1"/>
  <c r="AW682" i="4"/>
  <c r="AX682" i="4" s="1"/>
  <c r="AW693" i="4"/>
  <c r="AX693" i="4" s="1"/>
  <c r="AW700" i="4"/>
  <c r="AX700" i="4" s="1"/>
  <c r="AW708" i="4"/>
  <c r="AX708" i="4" s="1"/>
  <c r="AW713" i="4"/>
  <c r="AX713" i="4" s="1"/>
  <c r="AW721" i="4"/>
  <c r="AX721" i="4" s="1"/>
  <c r="AW727" i="4"/>
  <c r="AX727" i="4" s="1"/>
  <c r="AW411" i="4"/>
  <c r="AX411" i="4" s="1"/>
  <c r="AW417" i="4"/>
  <c r="AX417" i="4" s="1"/>
  <c r="AW423" i="4"/>
  <c r="AX423" i="4" s="1"/>
  <c r="AW430" i="4"/>
  <c r="AX430" i="4" s="1"/>
  <c r="AW443" i="4"/>
  <c r="AX443" i="4" s="1"/>
  <c r="AW461" i="4"/>
  <c r="AX461" i="4" s="1"/>
  <c r="AW468" i="4"/>
  <c r="AX468" i="4" s="1"/>
  <c r="AW483" i="4"/>
  <c r="AX483" i="4" s="1"/>
  <c r="AW491" i="4"/>
  <c r="AX491" i="4" s="1"/>
  <c r="AW498" i="4"/>
  <c r="AX498" i="4" s="1"/>
  <c r="AW511" i="4"/>
  <c r="AX511" i="4" s="1"/>
  <c r="AW518" i="4"/>
  <c r="AX518" i="4" s="1"/>
  <c r="AW523" i="4"/>
  <c r="AX523" i="4" s="1"/>
  <c r="AW72" i="4"/>
  <c r="AX72" i="4" s="1"/>
  <c r="AW538" i="4"/>
  <c r="AX538" i="4" s="1"/>
  <c r="AW544" i="4"/>
  <c r="AX544" i="4" s="1"/>
  <c r="AW550" i="4"/>
  <c r="AX550" i="4" s="1"/>
  <c r="AW564" i="4"/>
  <c r="AX564" i="4" s="1"/>
  <c r="AW574" i="4"/>
  <c r="AX574" i="4" s="1"/>
  <c r="AW586" i="4"/>
  <c r="AX586" i="4" s="1"/>
  <c r="AW593" i="4"/>
  <c r="AX593" i="4" s="1"/>
  <c r="AW600" i="4"/>
  <c r="AX600" i="4" s="1"/>
  <c r="AW610" i="4"/>
  <c r="AX610" i="4" s="1"/>
  <c r="AW625" i="4"/>
  <c r="AX625" i="4" s="1"/>
  <c r="AW635" i="4"/>
  <c r="AX635" i="4" s="1"/>
  <c r="AW642" i="4"/>
  <c r="AX642" i="4" s="1"/>
  <c r="AW646" i="4"/>
  <c r="AX646" i="4" s="1"/>
  <c r="AW653" i="4"/>
  <c r="AX653" i="4" s="1"/>
  <c r="AW671" i="4"/>
  <c r="AX671" i="4" s="1"/>
  <c r="AW678" i="4"/>
  <c r="AX678" i="4" s="1"/>
  <c r="AW686" i="4"/>
  <c r="AX686" i="4" s="1"/>
  <c r="AW691" i="4"/>
  <c r="AX691" i="4" s="1"/>
  <c r="AW698" i="4"/>
  <c r="AX698" i="4" s="1"/>
  <c r="AW705" i="4"/>
  <c r="AX705" i="4" s="1"/>
  <c r="AW712" i="4"/>
  <c r="AX712" i="4" s="1"/>
  <c r="AW718" i="4"/>
  <c r="AX718" i="4" s="1"/>
  <c r="AW399" i="4"/>
  <c r="AX399" i="4" s="1"/>
  <c r="AW392" i="4"/>
  <c r="AX392" i="4" s="1"/>
  <c r="AW398" i="4"/>
  <c r="AX398" i="4" s="1"/>
  <c r="AW405" i="4"/>
  <c r="AX405" i="4" s="1"/>
  <c r="AW424" i="4"/>
  <c r="AX424" i="4" s="1"/>
  <c r="AW436" i="4"/>
  <c r="AX436" i="4" s="1"/>
  <c r="AW444" i="4"/>
  <c r="AX444" i="4" s="1"/>
  <c r="AW454" i="4"/>
  <c r="AX454" i="4" s="1"/>
  <c r="AW462" i="4"/>
  <c r="AX462" i="4" s="1"/>
  <c r="AW469" i="4"/>
  <c r="AX469" i="4" s="1"/>
  <c r="AW475" i="4"/>
  <c r="AX475" i="4" s="1"/>
  <c r="AW484" i="4"/>
  <c r="AX484" i="4" s="1"/>
  <c r="AW503" i="4"/>
  <c r="AX503" i="4" s="1"/>
  <c r="AW508" i="4"/>
  <c r="AX508" i="4" s="1"/>
  <c r="AW513" i="4"/>
  <c r="AX513" i="4" s="1"/>
  <c r="AW524" i="4"/>
  <c r="AX524" i="4" s="1"/>
  <c r="AW531" i="4"/>
  <c r="AX531" i="4" s="1"/>
  <c r="AW540" i="4"/>
  <c r="AX540" i="4" s="1"/>
  <c r="AW551" i="4"/>
  <c r="AX551" i="4" s="1"/>
  <c r="AW557" i="4"/>
  <c r="AX557" i="4" s="1"/>
  <c r="AW565" i="4"/>
  <c r="AX565" i="4" s="1"/>
  <c r="AW570" i="4"/>
  <c r="AX570" i="4" s="1"/>
  <c r="AW581" i="4"/>
  <c r="AX581" i="4" s="1"/>
  <c r="AW588" i="4"/>
  <c r="AX588" i="4" s="1"/>
  <c r="AW594" i="4"/>
  <c r="AX594" i="4" s="1"/>
  <c r="AW601" i="4"/>
  <c r="AX601" i="4" s="1"/>
  <c r="AW605" i="4"/>
  <c r="AX605" i="4" s="1"/>
  <c r="AW612" i="4"/>
  <c r="AX612" i="4" s="1"/>
  <c r="AW618" i="4"/>
  <c r="AX618" i="4" s="1"/>
  <c r="AW626" i="4"/>
  <c r="AX626" i="4" s="1"/>
  <c r="AW647" i="4"/>
  <c r="AX647" i="4" s="1"/>
  <c r="AW654" i="4"/>
  <c r="AX654" i="4" s="1"/>
  <c r="AW662" i="4"/>
  <c r="AX662" i="4" s="1"/>
  <c r="AW666" i="4"/>
  <c r="AX666" i="4" s="1"/>
  <c r="AW672" i="4"/>
  <c r="AX672" i="4" s="1"/>
  <c r="AW679" i="4"/>
  <c r="AX679" i="4" s="1"/>
  <c r="AW699" i="4"/>
  <c r="AX699" i="4" s="1"/>
  <c r="AW706" i="4"/>
  <c r="AX706" i="4" s="1"/>
  <c r="AW719" i="4"/>
  <c r="AX719" i="4" s="1"/>
  <c r="AW725" i="4"/>
  <c r="AX725" i="4" s="1"/>
  <c r="AW406" i="4"/>
  <c r="AX406" i="4" s="1"/>
  <c r="AW412" i="4"/>
  <c r="AX412" i="4" s="1"/>
  <c r="AW418" i="4"/>
  <c r="AX418" i="4" s="1"/>
  <c r="AW425" i="4"/>
  <c r="AX425" i="4" s="1"/>
  <c r="AW431" i="4"/>
  <c r="AX431" i="4" s="1"/>
  <c r="AW437" i="4"/>
  <c r="AX437" i="4" s="1"/>
  <c r="AW445" i="4"/>
  <c r="AX445" i="4" s="1"/>
  <c r="AW456" i="4"/>
  <c r="AX456" i="4" s="1"/>
  <c r="AW463" i="4"/>
  <c r="AX463" i="4" s="1"/>
  <c r="AW476" i="4"/>
  <c r="AX476" i="4" s="1"/>
  <c r="AW485" i="4"/>
  <c r="AX485" i="4" s="1"/>
  <c r="AW492" i="4"/>
  <c r="AX492" i="4" s="1"/>
  <c r="AW504" i="4"/>
  <c r="AX504" i="4" s="1"/>
  <c r="AW509" i="4"/>
  <c r="AX509" i="4" s="1"/>
  <c r="AW519" i="4"/>
  <c r="AX519" i="4" s="1"/>
  <c r="AW525" i="4"/>
  <c r="AX525" i="4" s="1"/>
  <c r="AW532" i="4"/>
  <c r="AX532" i="4" s="1"/>
  <c r="AW356" i="4"/>
  <c r="AX356" i="4" s="1"/>
  <c r="AW143" i="4"/>
  <c r="AX143" i="4" s="1"/>
  <c r="AW38" i="4"/>
  <c r="AX38" i="4" s="1"/>
  <c r="AW46" i="4"/>
  <c r="AX46" i="4" s="1"/>
  <c r="AW51" i="4"/>
  <c r="AX51" i="4" s="1"/>
  <c r="AW63" i="4"/>
  <c r="AX63" i="4" s="1"/>
  <c r="AW73" i="4"/>
  <c r="AX73" i="4" s="1"/>
  <c r="AW99" i="4"/>
  <c r="AX99" i="4" s="1"/>
  <c r="AW123" i="4"/>
  <c r="AX123" i="4" s="1"/>
  <c r="AW131" i="4"/>
  <c r="AX131" i="4" s="1"/>
  <c r="AW141" i="4"/>
  <c r="AX141" i="4" s="1"/>
  <c r="AW147" i="4"/>
  <c r="AX147" i="4" s="1"/>
  <c r="AW170" i="4"/>
  <c r="AX170" i="4" s="1"/>
  <c r="AW189" i="4"/>
  <c r="AX189" i="4" s="1"/>
  <c r="AW198" i="4"/>
  <c r="AX198" i="4" s="1"/>
  <c r="AW206" i="4"/>
  <c r="AX206" i="4" s="1"/>
  <c r="AW212" i="4"/>
  <c r="AX212" i="4" s="1"/>
  <c r="AW219" i="4"/>
  <c r="AX219" i="4" s="1"/>
  <c r="AW225" i="4"/>
  <c r="AX225" i="4" s="1"/>
  <c r="AW231" i="4"/>
  <c r="AX231" i="4" s="1"/>
  <c r="AW240" i="4"/>
  <c r="AX240" i="4" s="1"/>
  <c r="AW333" i="4"/>
  <c r="AX333" i="4" s="1"/>
  <c r="AW351" i="4"/>
  <c r="AX351" i="4" s="1"/>
  <c r="AW365" i="4"/>
  <c r="AX365" i="4" s="1"/>
  <c r="AW397" i="4"/>
  <c r="AX397" i="4" s="1"/>
  <c r="AW10" i="4"/>
  <c r="AX10" i="4" s="1"/>
  <c r="AW17" i="4"/>
  <c r="AX17" i="4" s="1"/>
  <c r="AW27" i="4"/>
  <c r="AX27" i="4" s="1"/>
  <c r="AW31" i="4"/>
  <c r="AX31" i="4" s="1"/>
  <c r="AW338" i="4"/>
  <c r="AX338" i="4" s="1"/>
  <c r="AW346" i="4"/>
  <c r="AX346" i="4" s="1"/>
  <c r="AW370" i="4"/>
  <c r="AX370" i="4" s="1"/>
  <c r="AW378" i="4"/>
  <c r="AX378" i="4" s="1"/>
  <c r="AW18" i="4"/>
  <c r="AX18" i="4" s="1"/>
  <c r="AW32" i="4"/>
  <c r="AX32" i="4" s="1"/>
  <c r="AW40" i="4"/>
  <c r="AX40" i="4" s="1"/>
  <c r="AW48" i="4"/>
  <c r="AX48" i="4" s="1"/>
  <c r="AW65" i="4"/>
  <c r="AX65" i="4" s="1"/>
  <c r="AW162" i="4"/>
  <c r="AX162" i="4" s="1"/>
  <c r="AW168" i="4"/>
  <c r="AX168" i="4" s="1"/>
  <c r="AW221" i="4"/>
  <c r="AX221" i="4" s="1"/>
  <c r="AW360" i="4"/>
  <c r="AX360" i="4" s="1"/>
  <c r="AW367" i="4"/>
  <c r="AX367" i="4" s="1"/>
  <c r="AW54" i="4"/>
  <c r="AX54" i="4" s="1"/>
  <c r="AW58" i="4"/>
  <c r="AX58" i="4" s="1"/>
  <c r="AW75" i="4"/>
  <c r="AX75" i="4" s="1"/>
  <c r="AW80" i="4"/>
  <c r="AX80" i="4" s="1"/>
  <c r="AW88" i="4"/>
  <c r="AX88" i="4" s="1"/>
  <c r="AW98" i="4"/>
  <c r="AX98" i="4" s="1"/>
  <c r="AW110" i="4"/>
  <c r="AX110" i="4" s="1"/>
  <c r="AW119" i="4"/>
  <c r="AX119" i="4" s="1"/>
  <c r="AW124" i="4"/>
  <c r="AX124" i="4" s="1"/>
  <c r="AW134" i="4"/>
  <c r="AX134" i="4" s="1"/>
  <c r="AW169" i="4"/>
  <c r="AX169" i="4" s="1"/>
  <c r="AW176" i="4"/>
  <c r="AX176" i="4" s="1"/>
  <c r="AW181" i="4"/>
  <c r="AX181" i="4" s="1"/>
  <c r="AW188" i="4"/>
  <c r="AX188" i="4" s="1"/>
  <c r="AW204" i="4"/>
  <c r="AX204" i="4" s="1"/>
  <c r="AW211" i="4"/>
  <c r="AX211" i="4" s="1"/>
  <c r="AW218" i="4"/>
  <c r="AX218" i="4" s="1"/>
  <c r="AW340" i="4"/>
  <c r="AX340" i="4" s="1"/>
  <c r="AW396" i="4"/>
  <c r="AX396" i="4" s="1"/>
  <c r="AW402" i="4"/>
  <c r="AX402" i="4" s="1"/>
  <c r="AW410" i="4"/>
  <c r="AX410" i="4" s="1"/>
  <c r="AW416" i="4"/>
  <c r="AX416" i="4" s="1"/>
  <c r="AW442" i="4"/>
  <c r="AX442" i="4" s="1"/>
  <c r="AW453" i="4"/>
  <c r="AX453" i="4" s="1"/>
  <c r="AW460" i="4"/>
  <c r="AX460" i="4" s="1"/>
  <c r="AW482" i="4"/>
  <c r="AX482" i="4" s="1"/>
  <c r="AW489" i="4"/>
  <c r="AX489" i="4" s="1"/>
  <c r="AW497" i="4"/>
  <c r="AX497" i="4" s="1"/>
  <c r="AW501" i="4"/>
  <c r="AX501" i="4" s="1"/>
  <c r="AW507" i="4"/>
  <c r="AX507" i="4" s="1"/>
  <c r="AW517" i="4"/>
  <c r="AX517" i="4" s="1"/>
  <c r="AW530" i="4"/>
  <c r="AX530" i="4" s="1"/>
  <c r="AW537" i="4"/>
  <c r="AX537" i="4" s="1"/>
  <c r="AW543" i="4"/>
  <c r="AX543" i="4" s="1"/>
  <c r="AW549" i="4"/>
  <c r="AX549" i="4" s="1"/>
  <c r="AW555" i="4"/>
  <c r="AX555" i="4" s="1"/>
  <c r="AW563" i="4"/>
  <c r="AX563" i="4" s="1"/>
  <c r="AW569" i="4"/>
  <c r="AX569" i="4" s="1"/>
  <c r="AW580" i="4"/>
  <c r="AX580" i="4" s="1"/>
  <c r="AW592" i="4"/>
  <c r="AX592" i="4" s="1"/>
  <c r="AW616" i="4"/>
  <c r="AX616" i="4" s="1"/>
  <c r="AW624" i="4"/>
  <c r="AX624" i="4" s="1"/>
  <c r="AW634" i="4"/>
  <c r="AX634" i="4" s="1"/>
  <c r="AW645" i="4"/>
  <c r="AX645" i="4" s="1"/>
  <c r="AW652" i="4"/>
  <c r="AX652" i="4" s="1"/>
  <c r="AW661" i="4"/>
  <c r="AX661" i="4" s="1"/>
  <c r="AW67" i="4"/>
  <c r="AX67" i="4" s="1"/>
  <c r="AW670" i="4"/>
  <c r="AX670" i="4" s="1"/>
  <c r="AW677" i="4"/>
  <c r="AX677" i="4" s="1"/>
  <c r="AW697" i="4"/>
  <c r="AX697" i="4" s="1"/>
  <c r="AW701" i="4"/>
  <c r="AX701" i="4" s="1"/>
  <c r="AW704" i="4"/>
  <c r="AX704" i="4" s="1"/>
  <c r="AW717" i="4"/>
  <c r="AX717" i="4" s="1"/>
  <c r="AW724" i="4"/>
  <c r="AX724" i="4" s="1"/>
  <c r="AW409" i="4"/>
  <c r="AX409" i="4" s="1"/>
  <c r="AW407" i="4"/>
  <c r="AX407" i="4" s="1"/>
  <c r="AW413" i="4"/>
  <c r="AX413" i="4" s="1"/>
  <c r="AW427" i="4"/>
  <c r="AX427" i="4" s="1"/>
  <c r="AW439" i="4"/>
  <c r="AX439" i="4" s="1"/>
  <c r="AW450" i="4"/>
  <c r="AX450" i="4" s="1"/>
  <c r="AW465" i="4"/>
  <c r="AX465" i="4" s="1"/>
  <c r="AW471" i="4"/>
  <c r="AX471" i="4" s="1"/>
  <c r="AW479" i="4"/>
  <c r="AX479" i="4" s="1"/>
  <c r="AW486" i="4"/>
  <c r="AX486" i="4" s="1"/>
  <c r="AW494" i="4"/>
  <c r="AX494" i="4" s="1"/>
  <c r="AW506" i="4"/>
  <c r="AX506" i="4" s="1"/>
  <c r="AW515" i="4"/>
  <c r="AX515" i="4" s="1"/>
  <c r="AW521" i="4"/>
  <c r="AX521" i="4" s="1"/>
  <c r="AW527" i="4"/>
  <c r="AX527" i="4" s="1"/>
  <c r="AW534" i="4"/>
  <c r="AX534" i="4" s="1"/>
  <c r="AW541" i="4"/>
  <c r="AX541" i="4" s="1"/>
  <c r="AW545" i="4"/>
  <c r="AX545" i="4" s="1"/>
  <c r="AW560" i="4"/>
  <c r="AX560" i="4" s="1"/>
  <c r="AW572" i="4"/>
  <c r="AX572" i="4" s="1"/>
  <c r="AW576" i="4"/>
  <c r="AX576" i="4" s="1"/>
  <c r="AW583" i="4"/>
  <c r="AX583" i="4" s="1"/>
  <c r="AW596" i="4"/>
  <c r="AX596" i="4" s="1"/>
  <c r="AW614" i="4"/>
  <c r="AX614" i="4" s="1"/>
  <c r="AW631" i="4"/>
  <c r="AX631" i="4" s="1"/>
  <c r="AW639" i="4"/>
  <c r="AX639" i="4" s="1"/>
  <c r="AW649" i="4"/>
  <c r="AX649" i="4" s="1"/>
  <c r="AW657" i="4"/>
  <c r="AX657" i="4" s="1"/>
  <c r="AW668" i="4"/>
  <c r="AX668" i="4" s="1"/>
  <c r="AW674" i="4"/>
  <c r="AX674" i="4" s="1"/>
  <c r="AW688" i="4"/>
  <c r="AX688" i="4" s="1"/>
  <c r="AW694" i="4"/>
  <c r="AX694" i="4" s="1"/>
  <c r="AW702" i="4"/>
  <c r="AX702" i="4" s="1"/>
  <c r="AW709" i="4"/>
  <c r="AX709" i="4" s="1"/>
  <c r="AW714" i="4"/>
  <c r="AX714" i="4" s="1"/>
  <c r="AW722" i="4"/>
  <c r="AX722" i="4" s="1"/>
  <c r="AW728" i="4"/>
  <c r="AX728" i="4" s="1"/>
  <c r="AW386" i="4"/>
  <c r="AX386" i="4" s="1"/>
  <c r="AW401" i="4"/>
  <c r="AX401" i="4" s="1"/>
  <c r="AW403" i="4"/>
  <c r="AX403" i="4" s="1"/>
  <c r="AW408" i="4"/>
  <c r="AX408" i="4" s="1"/>
  <c r="AW414" i="4"/>
  <c r="AX414" i="4" s="1"/>
  <c r="AW420" i="4"/>
  <c r="AX420" i="4" s="1"/>
  <c r="AW429" i="4"/>
  <c r="AX429" i="4" s="1"/>
  <c r="AW440" i="4"/>
  <c r="AX440" i="4" s="1"/>
  <c r="AW451" i="4"/>
  <c r="AX451" i="4" s="1"/>
  <c r="AW458" i="4"/>
  <c r="AX458" i="4" s="1"/>
  <c r="AW466" i="4"/>
  <c r="AX466" i="4" s="1"/>
  <c r="AW472" i="4"/>
  <c r="AX472" i="4" s="1"/>
  <c r="AW487" i="4"/>
  <c r="AX487" i="4" s="1"/>
  <c r="AW495" i="4"/>
  <c r="AX495" i="4" s="1"/>
  <c r="AW522" i="4"/>
  <c r="AX522" i="4" s="1"/>
  <c r="AW528" i="4"/>
  <c r="AX528" i="4" s="1"/>
  <c r="AW535" i="4"/>
  <c r="AX535" i="4" s="1"/>
  <c r="AW546" i="4"/>
  <c r="AX546" i="4" s="1"/>
  <c r="AW554" i="4"/>
  <c r="AX554" i="4" s="1"/>
  <c r="AW562" i="4"/>
  <c r="AX562" i="4" s="1"/>
  <c r="AW568" i="4"/>
  <c r="AX568" i="4" s="1"/>
  <c r="AW577" i="4"/>
  <c r="AX577" i="4" s="1"/>
  <c r="AW584" i="4"/>
  <c r="AX584" i="4" s="1"/>
  <c r="AW597" i="4"/>
  <c r="AX597" i="4" s="1"/>
  <c r="AW603" i="4"/>
  <c r="AX603" i="4" s="1"/>
  <c r="AW615" i="4"/>
  <c r="AX615" i="4" s="1"/>
  <c r="AW622" i="4"/>
  <c r="AX622" i="4" s="1"/>
  <c r="AW632" i="4"/>
  <c r="AX632" i="4" s="1"/>
  <c r="AW640" i="4"/>
  <c r="AX640" i="4" s="1"/>
  <c r="AW290" i="4"/>
  <c r="AX290" i="4" s="1"/>
  <c r="AW650" i="4"/>
  <c r="AX650" i="4" s="1"/>
  <c r="AW658" i="4"/>
  <c r="AX658" i="4" s="1"/>
  <c r="AW664" i="4"/>
  <c r="AX664" i="4" s="1"/>
  <c r="AW669" i="4"/>
  <c r="AX669" i="4" s="1"/>
  <c r="AW675" i="4"/>
  <c r="AX675" i="4" s="1"/>
  <c r="AW683" i="4"/>
  <c r="AX683" i="4" s="1"/>
  <c r="AW689" i="4"/>
  <c r="AX689" i="4" s="1"/>
  <c r="AW695" i="4"/>
  <c r="AX695" i="4" s="1"/>
  <c r="AW710" i="4"/>
  <c r="AX710" i="4" s="1"/>
  <c r="AW715" i="4"/>
  <c r="AX715" i="4" s="1"/>
  <c r="AW729" i="4"/>
  <c r="AX729" i="4" s="1"/>
  <c r="AW404" i="4"/>
  <c r="AX404" i="4" s="1"/>
  <c r="AW415" i="4"/>
  <c r="AX415" i="4" s="1"/>
  <c r="AW421" i="4"/>
  <c r="AX421" i="4" s="1"/>
  <c r="AW433" i="4"/>
  <c r="AX433" i="4" s="1"/>
  <c r="AW441" i="4"/>
  <c r="AX441" i="4" s="1"/>
  <c r="AW452" i="4"/>
  <c r="AX452" i="4" s="1"/>
  <c r="AW459" i="4"/>
  <c r="AX459" i="4" s="1"/>
  <c r="AW467" i="4"/>
  <c r="AX467" i="4" s="1"/>
  <c r="AW473" i="4"/>
  <c r="AX473" i="4" s="1"/>
  <c r="AW481" i="4"/>
  <c r="AX481" i="4" s="1"/>
  <c r="AW488" i="4"/>
  <c r="AX488" i="4" s="1"/>
  <c r="AW496" i="4"/>
  <c r="AX496" i="4" s="1"/>
  <c r="AW500" i="4"/>
  <c r="AX500" i="4" s="1"/>
  <c r="AW529" i="4"/>
  <c r="AX529" i="4" s="1"/>
  <c r="AW536" i="4"/>
  <c r="AX536" i="4" s="1"/>
  <c r="AW542" i="4"/>
  <c r="AX542" i="4" s="1"/>
  <c r="AW547" i="4"/>
  <c r="AX547" i="4" s="1"/>
  <c r="AW561" i="4"/>
  <c r="AX561" i="4" s="1"/>
  <c r="AW579" i="4"/>
  <c r="AX579" i="4" s="1"/>
  <c r="AW585" i="4"/>
  <c r="AX585" i="4" s="1"/>
  <c r="AW598" i="4"/>
  <c r="AX598" i="4" s="1"/>
  <c r="AW604" i="4"/>
  <c r="AX604" i="4" s="1"/>
  <c r="AW609" i="4"/>
  <c r="AX609" i="4" s="1"/>
  <c r="AW623" i="4"/>
  <c r="AX623" i="4" s="1"/>
  <c r="AW641" i="4"/>
  <c r="AX641" i="4" s="1"/>
  <c r="AW644" i="4"/>
  <c r="AX644" i="4" s="1"/>
  <c r="AW651" i="4"/>
  <c r="AX651" i="4" s="1"/>
  <c r="AW660" i="4"/>
  <c r="AX660" i="4" s="1"/>
  <c r="AW676" i="4"/>
  <c r="AX676" i="4" s="1"/>
  <c r="AW684" i="4"/>
  <c r="AX684" i="4" s="1"/>
  <c r="AW696" i="4"/>
  <c r="AX696" i="4" s="1"/>
  <c r="AW703" i="4"/>
  <c r="AX703" i="4" s="1"/>
  <c r="AW711" i="4"/>
  <c r="AX711" i="4" s="1"/>
  <c r="AW716" i="4"/>
  <c r="AX716" i="4" s="1"/>
  <c r="AW81" i="4"/>
  <c r="AX81" i="4" s="1"/>
  <c r="AW19" i="4"/>
  <c r="AX19" i="4" s="1"/>
  <c r="AQ307" i="4"/>
  <c r="AA307" i="4"/>
  <c r="M608" i="4"/>
  <c r="M434" i="4"/>
  <c r="M52" i="4"/>
  <c r="M8" i="4"/>
  <c r="M14" i="4"/>
  <c r="M10" i="4"/>
  <c r="M12" i="4"/>
  <c r="M35" i="4"/>
  <c r="M16" i="4"/>
  <c r="M66" i="4"/>
  <c r="M708" i="4"/>
  <c r="M25" i="4"/>
  <c r="M27" i="4"/>
  <c r="M28" i="4"/>
  <c r="M7" i="4"/>
  <c r="M17" i="4"/>
  <c r="M36" i="4"/>
  <c r="M53" i="4"/>
  <c r="M37" i="4"/>
  <c r="M57" i="4"/>
  <c r="M41" i="4"/>
  <c r="M38" i="4"/>
  <c r="M398" i="4"/>
  <c r="M40" i="4"/>
  <c r="M438" i="4"/>
  <c r="M199" i="4"/>
  <c r="M15" i="4"/>
  <c r="M24" i="4"/>
  <c r="M22" i="4"/>
  <c r="M77" i="4"/>
  <c r="M26" i="4"/>
  <c r="M76" i="4"/>
  <c r="M48" i="4"/>
  <c r="M75" i="4"/>
  <c r="M46" i="4"/>
  <c r="M47" i="4"/>
  <c r="M11" i="4"/>
  <c r="M62" i="4"/>
  <c r="M44" i="4"/>
  <c r="M54" i="4"/>
  <c r="M18" i="4"/>
  <c r="M49" i="4"/>
  <c r="M50" i="4"/>
  <c r="M51" i="4"/>
  <c r="M32" i="4"/>
  <c r="M56" i="4"/>
  <c r="M55" i="4"/>
  <c r="M9" i="4"/>
  <c r="M31" i="4"/>
  <c r="M64" i="4"/>
  <c r="M721" i="4"/>
  <c r="M13" i="4"/>
  <c r="M19" i="4"/>
  <c r="M58" i="4"/>
  <c r="M59" i="4"/>
  <c r="M34" i="4"/>
  <c r="M61" i="4"/>
  <c r="M60" i="4"/>
  <c r="M33" i="4"/>
  <c r="M30" i="4"/>
  <c r="M629" i="4"/>
  <c r="M63" i="4"/>
  <c r="M65" i="4"/>
  <c r="M68" i="4"/>
  <c r="M20" i="4"/>
  <c r="M70" i="4"/>
  <c r="M74" i="4"/>
  <c r="M69" i="4"/>
  <c r="M73" i="4"/>
  <c r="M78" i="4"/>
  <c r="M99" i="4"/>
  <c r="M86" i="4"/>
  <c r="M82" i="4"/>
  <c r="M114" i="4"/>
  <c r="M104" i="4"/>
  <c r="M100" i="4"/>
  <c r="M94" i="4"/>
  <c r="M96" i="4"/>
  <c r="M507" i="4"/>
  <c r="M97" i="4"/>
  <c r="M83" i="4"/>
  <c r="M92" i="4"/>
  <c r="M636" i="4"/>
  <c r="M88" i="4"/>
  <c r="M84" i="4"/>
  <c r="M95" i="4"/>
  <c r="M98" i="4"/>
  <c r="M103" i="4"/>
  <c r="M80" i="4"/>
  <c r="M108" i="4"/>
  <c r="M102" i="4"/>
  <c r="M71" i="4"/>
  <c r="M107" i="4"/>
  <c r="M81" i="4"/>
  <c r="M93" i="4"/>
  <c r="M106" i="4"/>
  <c r="M90" i="4"/>
  <c r="M109" i="4"/>
  <c r="M91" i="4"/>
  <c r="M85" i="4"/>
  <c r="M101" i="4"/>
  <c r="M134" i="4"/>
  <c r="M143" i="4"/>
  <c r="M125" i="4"/>
  <c r="M178" i="4"/>
  <c r="M180" i="4"/>
  <c r="M121" i="4"/>
  <c r="M164" i="4"/>
  <c r="M154" i="4"/>
  <c r="M117" i="4"/>
  <c r="M174" i="4"/>
  <c r="M168" i="4"/>
  <c r="M119" i="4"/>
  <c r="M118" i="4"/>
  <c r="M120" i="4"/>
  <c r="M123" i="4"/>
  <c r="M128" i="4"/>
  <c r="M132" i="4"/>
  <c r="M133" i="4"/>
  <c r="M161" i="4"/>
  <c r="M142" i="4"/>
  <c r="M633" i="4"/>
  <c r="M163" i="4"/>
  <c r="M162" i="4"/>
  <c r="M179" i="4"/>
  <c r="M122" i="4"/>
  <c r="M140" i="4"/>
  <c r="M141" i="4"/>
  <c r="M144" i="4"/>
  <c r="M166" i="4"/>
  <c r="M135" i="4"/>
  <c r="M181" i="4"/>
  <c r="M138" i="4"/>
  <c r="M145" i="4"/>
  <c r="M148" i="4"/>
  <c r="M151" i="4"/>
  <c r="M153" i="4"/>
  <c r="M155" i="4"/>
  <c r="M373" i="4"/>
  <c r="M131" i="4"/>
  <c r="M156" i="4"/>
  <c r="M146" i="4"/>
  <c r="M150" i="4"/>
  <c r="M149" i="4"/>
  <c r="M256" i="4"/>
  <c r="M124" i="4"/>
  <c r="M126" i="4"/>
  <c r="M172" i="4"/>
  <c r="M169" i="4"/>
  <c r="M208" i="4"/>
  <c r="M173" i="4"/>
  <c r="M159" i="4"/>
  <c r="M158" i="4"/>
  <c r="M291" i="4"/>
  <c r="M147" i="4"/>
  <c r="M160" i="4"/>
  <c r="M167" i="4"/>
  <c r="M170" i="4"/>
  <c r="M175" i="4"/>
  <c r="M136" i="4"/>
  <c r="M176" i="4"/>
  <c r="M152" i="4"/>
  <c r="M157" i="4"/>
  <c r="M193" i="4"/>
  <c r="M194" i="4"/>
  <c r="M727" i="4"/>
  <c r="M197" i="4"/>
  <c r="M184" i="4"/>
  <c r="M186" i="4"/>
  <c r="M182" i="4"/>
  <c r="M200" i="4"/>
  <c r="M183" i="4"/>
  <c r="M188" i="4"/>
  <c r="M189" i="4"/>
  <c r="M524" i="4"/>
  <c r="M185" i="4"/>
  <c r="M198" i="4"/>
  <c r="M202" i="4"/>
  <c r="M203" i="4"/>
  <c r="M204" i="4"/>
  <c r="M210" i="4"/>
  <c r="M211" i="4"/>
  <c r="M217" i="4"/>
  <c r="M226" i="4"/>
  <c r="M228" i="4"/>
  <c r="M207" i="4"/>
  <c r="M214" i="4"/>
  <c r="M216" i="4"/>
  <c r="M218" i="4"/>
  <c r="M219" i="4"/>
  <c r="M212" i="4"/>
  <c r="M220" i="4"/>
  <c r="M206" i="4"/>
  <c r="M221" i="4"/>
  <c r="M215" i="4"/>
  <c r="M223" i="4"/>
  <c r="M225" i="4"/>
  <c r="M230" i="4"/>
  <c r="M231" i="4"/>
  <c r="M554" i="4"/>
  <c r="M224" i="4"/>
  <c r="M237" i="4"/>
  <c r="M234" i="4"/>
  <c r="M235" i="4"/>
  <c r="M236" i="4"/>
  <c r="M726" i="4"/>
  <c r="M262" i="4"/>
  <c r="M247" i="4"/>
  <c r="M263" i="4"/>
  <c r="M259" i="4"/>
  <c r="M242" i="4"/>
  <c r="M239" i="4"/>
  <c r="M249" i="4"/>
  <c r="M29" i="4"/>
  <c r="M272" i="4"/>
  <c r="M265" i="4"/>
  <c r="M255" i="4"/>
  <c r="M254" i="4"/>
  <c r="M238" i="4"/>
  <c r="M111" i="4"/>
  <c r="M241" i="4"/>
  <c r="M243" i="4"/>
  <c r="M244" i="4"/>
  <c r="M516" i="4"/>
  <c r="M251" i="4"/>
  <c r="M250" i="4"/>
  <c r="M639" i="4"/>
  <c r="M252" i="4"/>
  <c r="M268" i="4"/>
  <c r="M253" i="4"/>
  <c r="M271" i="4"/>
  <c r="M260" i="4"/>
  <c r="M261" i="4"/>
  <c r="M278" i="4"/>
  <c r="M257" i="4"/>
  <c r="M270" i="4"/>
  <c r="M274" i="4"/>
  <c r="M258" i="4"/>
  <c r="M240" i="4"/>
  <c r="M267" i="4"/>
  <c r="M248" i="4"/>
  <c r="M89" i="4"/>
  <c r="M273" i="4"/>
  <c r="M281" i="4"/>
  <c r="M285" i="4"/>
  <c r="M292" i="4"/>
  <c r="M293" i="4"/>
  <c r="M279" i="4"/>
  <c r="M298" i="4"/>
  <c r="M282" i="4"/>
  <c r="M280" i="4"/>
  <c r="M296" i="4"/>
  <c r="M295" i="4"/>
  <c r="M288" i="4"/>
  <c r="M297" i="4"/>
  <c r="M283" i="4"/>
  <c r="M287" i="4"/>
  <c r="M286" i="4"/>
  <c r="M276" i="4"/>
  <c r="M640" i="4"/>
  <c r="M389" i="4"/>
  <c r="M312" i="4"/>
  <c r="M300" i="4"/>
  <c r="M334" i="4"/>
  <c r="M305" i="4"/>
  <c r="M327" i="4"/>
  <c r="M314" i="4"/>
  <c r="M318" i="4"/>
  <c r="M328" i="4"/>
  <c r="M309" i="4"/>
  <c r="M326" i="4"/>
  <c r="M310" i="4"/>
  <c r="M324" i="4"/>
  <c r="M311" i="4"/>
  <c r="M317" i="4"/>
  <c r="M302" i="4"/>
  <c r="M319" i="4"/>
  <c r="M306" i="4"/>
  <c r="M321" i="4"/>
  <c r="M320" i="4"/>
  <c r="M316" i="4"/>
  <c r="M303" i="4"/>
  <c r="M325" i="4"/>
  <c r="M323" i="4"/>
  <c r="M330" i="4"/>
  <c r="M331" i="4"/>
  <c r="M301" i="4"/>
  <c r="M313" i="4"/>
  <c r="M332" i="4"/>
  <c r="M335" i="4"/>
  <c r="M341" i="4"/>
  <c r="M342" i="4"/>
  <c r="M357" i="4"/>
  <c r="M344" i="4"/>
  <c r="M345" i="4"/>
  <c r="M336" i="4"/>
  <c r="M339" i="4"/>
  <c r="M346" i="4"/>
  <c r="M349" i="4"/>
  <c r="M481" i="4"/>
  <c r="M340" i="4"/>
  <c r="M338" i="4"/>
  <c r="M337" i="4"/>
  <c r="M343" i="4"/>
  <c r="M350" i="4"/>
  <c r="M351" i="4"/>
  <c r="M348" i="4"/>
  <c r="M355" i="4"/>
  <c r="M354" i="4"/>
  <c r="M352" i="4"/>
  <c r="M353" i="4"/>
  <c r="M356" i="4"/>
  <c r="M359" i="4"/>
  <c r="M593" i="4"/>
  <c r="M360" i="4"/>
  <c r="M358" i="4"/>
  <c r="M364" i="4"/>
  <c r="M361" i="4"/>
  <c r="M362" i="4"/>
  <c r="M363" i="4"/>
  <c r="M366" i="4"/>
  <c r="M367" i="4"/>
  <c r="M365" i="4"/>
  <c r="M377" i="4"/>
  <c r="M369" i="4"/>
  <c r="M371" i="4"/>
  <c r="M370" i="4"/>
  <c r="M374" i="4"/>
  <c r="M384" i="4"/>
  <c r="M392" i="4"/>
  <c r="M401" i="4"/>
  <c r="M380" i="4"/>
  <c r="M382" i="4"/>
  <c r="M402" i="4"/>
  <c r="M383" i="4"/>
  <c r="M387" i="4"/>
  <c r="M394" i="4"/>
  <c r="M390" i="4"/>
  <c r="M386" i="4"/>
  <c r="M396" i="4"/>
  <c r="M397" i="4"/>
  <c r="M379" i="4"/>
  <c r="M388" i="4"/>
  <c r="M395" i="4"/>
  <c r="M400" i="4"/>
  <c r="M403" i="4"/>
  <c r="M404" i="4"/>
  <c r="M413" i="4"/>
  <c r="M425" i="4"/>
  <c r="M435" i="4"/>
  <c r="M426" i="4"/>
  <c r="M407" i="4"/>
  <c r="M408" i="4"/>
  <c r="M424" i="4"/>
  <c r="M442" i="4"/>
  <c r="M431" i="4"/>
  <c r="M436" i="4"/>
  <c r="M433" i="4"/>
  <c r="M405" i="4"/>
  <c r="M454" i="4"/>
  <c r="M411" i="4"/>
  <c r="M410" i="4"/>
  <c r="M456" i="4"/>
  <c r="M430" i="4"/>
  <c r="M414" i="4"/>
  <c r="M429" i="4"/>
  <c r="M416" i="4"/>
  <c r="M421" i="4"/>
  <c r="M444" i="4"/>
  <c r="M420" i="4"/>
  <c r="M412" i="4"/>
  <c r="M445" i="4"/>
  <c r="M418" i="4"/>
  <c r="M423" i="4"/>
  <c r="M427" i="4"/>
  <c r="M415" i="4"/>
  <c r="M451" i="4"/>
  <c r="M441" i="4"/>
  <c r="M406" i="4"/>
  <c r="M450" i="4"/>
  <c r="M439" i="4"/>
  <c r="M419" i="4"/>
  <c r="M437" i="4"/>
  <c r="M417" i="4"/>
  <c r="M440" i="4"/>
  <c r="M452" i="4"/>
  <c r="M443" i="4"/>
  <c r="M447" i="4"/>
  <c r="M453" i="4"/>
  <c r="M457" i="4"/>
  <c r="M460" i="4"/>
  <c r="M461" i="4"/>
  <c r="M467" i="4"/>
  <c r="M469" i="4"/>
  <c r="M468" i="4"/>
  <c r="M458" i="4"/>
  <c r="M475" i="4"/>
  <c r="M459" i="4"/>
  <c r="M477" i="4"/>
  <c r="M482" i="4"/>
  <c r="M472" i="4"/>
  <c r="M465" i="4"/>
  <c r="M491" i="4"/>
  <c r="M463" i="4"/>
  <c r="M464" i="4"/>
  <c r="M473" i="4"/>
  <c r="M470" i="4"/>
  <c r="M462" i="4"/>
  <c r="M471" i="4"/>
  <c r="M483" i="4"/>
  <c r="M466" i="4"/>
  <c r="M479" i="4"/>
  <c r="M476" i="4"/>
  <c r="M486" i="4"/>
  <c r="M489" i="4"/>
  <c r="M487" i="4"/>
  <c r="M488" i="4"/>
  <c r="M485" i="4"/>
  <c r="M484" i="4"/>
  <c r="M506" i="4"/>
  <c r="M495" i="4"/>
  <c r="M494" i="4"/>
  <c r="M501" i="4"/>
  <c r="M497" i="4"/>
  <c r="M499" i="4"/>
  <c r="M496" i="4"/>
  <c r="M498" i="4"/>
  <c r="M504" i="4"/>
  <c r="M500" i="4"/>
  <c r="M503" i="4"/>
  <c r="M505" i="4"/>
  <c r="M493" i="4"/>
  <c r="M522" i="4"/>
  <c r="M520" i="4"/>
  <c r="M508" i="4"/>
  <c r="M529" i="4"/>
  <c r="M511" i="4"/>
  <c r="M537" i="4"/>
  <c r="M510" i="4"/>
  <c r="M514" i="4"/>
  <c r="M538" i="4"/>
  <c r="M515" i="4"/>
  <c r="M517" i="4"/>
  <c r="M525" i="4"/>
  <c r="M543" i="4"/>
  <c r="M544" i="4"/>
  <c r="M534" i="4"/>
  <c r="M530" i="4"/>
  <c r="M526" i="4"/>
  <c r="M527" i="4"/>
  <c r="M528" i="4"/>
  <c r="M521" i="4"/>
  <c r="M72" i="4"/>
  <c r="M531" i="4"/>
  <c r="M532" i="4"/>
  <c r="M533" i="4"/>
  <c r="M535" i="4"/>
  <c r="M536" i="4"/>
  <c r="M391" i="4"/>
  <c r="M540" i="4"/>
  <c r="M518" i="4"/>
  <c r="M519" i="4"/>
  <c r="M523" i="4"/>
  <c r="M509" i="4"/>
  <c r="M541" i="4"/>
  <c r="M542" i="4"/>
  <c r="M513" i="4"/>
  <c r="M546" i="4"/>
  <c r="M549" i="4"/>
  <c r="M547" i="4"/>
  <c r="M378" i="4"/>
  <c r="M545" i="4"/>
  <c r="M190" i="4"/>
  <c r="M563" i="4"/>
  <c r="M565" i="4"/>
  <c r="M492" i="4"/>
  <c r="M552" i="4"/>
  <c r="M555" i="4"/>
  <c r="M557" i="4"/>
  <c r="M558" i="4"/>
  <c r="M571" i="4"/>
  <c r="M567" i="4"/>
  <c r="M553" i="4"/>
  <c r="M572" i="4"/>
  <c r="M566" i="4"/>
  <c r="M561" i="4"/>
  <c r="M559" i="4"/>
  <c r="M551" i="4"/>
  <c r="M564" i="4"/>
  <c r="M562" i="4"/>
  <c r="M568" i="4"/>
  <c r="M569" i="4"/>
  <c r="M560" i="4"/>
  <c r="M570" i="4"/>
  <c r="M550" i="4"/>
  <c r="M605" i="4"/>
  <c r="M613" i="4"/>
  <c r="M574" i="4"/>
  <c r="M575" i="4"/>
  <c r="M598" i="4"/>
  <c r="M582" i="4"/>
  <c r="M609" i="4"/>
  <c r="M624" i="4"/>
  <c r="M579" i="4"/>
  <c r="M584" i="4"/>
  <c r="M588" i="4"/>
  <c r="M590" i="4"/>
  <c r="M581" i="4"/>
  <c r="M110" i="4"/>
  <c r="M596" i="4"/>
  <c r="M585" i="4"/>
  <c r="M594" i="4"/>
  <c r="M595" i="4"/>
  <c r="M600" i="4"/>
  <c r="M604" i="4"/>
  <c r="M583" i="4"/>
  <c r="M592" i="4"/>
  <c r="M610" i="4"/>
  <c r="M602" i="4"/>
  <c r="M603" i="4"/>
  <c r="M597" i="4"/>
  <c r="M576" i="4"/>
  <c r="M622" i="4"/>
  <c r="M606" i="4"/>
  <c r="M607" i="4"/>
  <c r="M612" i="4"/>
  <c r="M623" i="4"/>
  <c r="M620" i="4"/>
  <c r="M586" i="4"/>
  <c r="M577" i="4"/>
  <c r="M618" i="4"/>
  <c r="M616" i="4"/>
  <c r="M580" i="4"/>
  <c r="M615" i="4"/>
  <c r="M625" i="4"/>
  <c r="M626" i="4"/>
  <c r="M614" i="4"/>
  <c r="M601" i="4"/>
  <c r="M628" i="4"/>
  <c r="M652" i="4"/>
  <c r="M638" i="4"/>
  <c r="M635" i="4"/>
  <c r="M634" i="4"/>
  <c r="M645" i="4"/>
  <c r="M651" i="4"/>
  <c r="M631" i="4"/>
  <c r="M660" i="4"/>
  <c r="M661" i="4"/>
  <c r="M647" i="4"/>
  <c r="M649" i="4"/>
  <c r="M641" i="4"/>
  <c r="M642" i="4"/>
  <c r="M655" i="4"/>
  <c r="M643" i="4"/>
  <c r="M644" i="4"/>
  <c r="M648" i="4"/>
  <c r="M290" i="4"/>
  <c r="M658" i="4"/>
  <c r="M646" i="4"/>
  <c r="M656" i="4"/>
  <c r="M654" i="4"/>
  <c r="M632" i="4"/>
  <c r="M662" i="4"/>
  <c r="M650" i="4"/>
  <c r="M653" i="4"/>
  <c r="M657" i="4"/>
  <c r="M679" i="4"/>
  <c r="M667" i="4"/>
  <c r="M670" i="4"/>
  <c r="M672" i="4"/>
  <c r="M67" i="4"/>
  <c r="M673" i="4"/>
  <c r="M676" i="4"/>
  <c r="M664" i="4"/>
  <c r="M666" i="4"/>
  <c r="M668" i="4"/>
  <c r="M678" i="4"/>
  <c r="M674" i="4"/>
  <c r="M677" i="4"/>
  <c r="M683" i="4"/>
  <c r="M669" i="4"/>
  <c r="M671" i="4"/>
  <c r="M675" i="4"/>
  <c r="M680" i="4"/>
  <c r="M682" i="4"/>
  <c r="M687" i="4"/>
  <c r="M691" i="4"/>
  <c r="M686" i="4"/>
  <c r="M684" i="4"/>
  <c r="M689" i="4"/>
  <c r="M688" i="4"/>
  <c r="M711" i="4"/>
  <c r="M712" i="4"/>
  <c r="M719" i="4"/>
  <c r="M299" i="4"/>
  <c r="M695" i="4"/>
  <c r="M709" i="4"/>
  <c r="M693" i="4"/>
  <c r="M694" i="4"/>
  <c r="M697" i="4"/>
  <c r="M706" i="4"/>
  <c r="M716" i="4"/>
  <c r="M722" i="4"/>
  <c r="M698" i="4"/>
  <c r="M696" i="4"/>
  <c r="M700" i="4"/>
  <c r="M713" i="4"/>
  <c r="M718" i="4"/>
  <c r="M717" i="4"/>
  <c r="M692" i="4"/>
  <c r="M703" i="4"/>
  <c r="M704" i="4"/>
  <c r="M701" i="4"/>
  <c r="M702" i="4"/>
  <c r="M707" i="4"/>
  <c r="M715" i="4"/>
  <c r="M705" i="4"/>
  <c r="M720" i="4"/>
  <c r="M699" i="4"/>
  <c r="M710" i="4"/>
  <c r="M714" i="4"/>
  <c r="M724" i="4"/>
  <c r="M725" i="4"/>
  <c r="M728" i="4"/>
  <c r="M729" i="4"/>
  <c r="M409" i="4"/>
  <c r="M399" i="4"/>
  <c r="M307" i="4"/>
  <c r="J307" i="4" s="1"/>
  <c r="AP307" i="4" s="1"/>
  <c r="R307" i="4"/>
  <c r="M746" i="4" l="1"/>
  <c r="M747" i="4"/>
  <c r="M739" i="4"/>
  <c r="AT743" i="4"/>
  <c r="AU66" i="4"/>
  <c r="AT739" i="4"/>
  <c r="AU53" i="4"/>
  <c r="AT747" i="4"/>
  <c r="M742" i="4"/>
  <c r="M744" i="4"/>
  <c r="M741" i="4"/>
  <c r="M745" i="4"/>
  <c r="AV35" i="4"/>
  <c r="AV748" i="4" s="1"/>
  <c r="AU748" i="4"/>
  <c r="AU438" i="4"/>
  <c r="AT741" i="4"/>
  <c r="M749" i="4"/>
  <c r="M743" i="4"/>
  <c r="AU16" i="4"/>
  <c r="AT746" i="4"/>
  <c r="M748" i="4"/>
  <c r="M740" i="4"/>
  <c r="AT742" i="4"/>
  <c r="AU8" i="4"/>
  <c r="AT735" i="4"/>
  <c r="AT740" i="4"/>
  <c r="AU25" i="4"/>
  <c r="AT749" i="4"/>
  <c r="AU14" i="4"/>
  <c r="AT744" i="4"/>
  <c r="J7" i="4"/>
  <c r="AP7" i="4" s="1"/>
  <c r="M735" i="4"/>
  <c r="AU434" i="4"/>
  <c r="AU745" i="4" s="1"/>
  <c r="AU608" i="4"/>
  <c r="AO307" i="4"/>
  <c r="Z307" i="4"/>
  <c r="A7" i="5"/>
  <c r="C7" i="5"/>
  <c r="D7" i="5"/>
  <c r="E7" i="5"/>
  <c r="F7" i="5"/>
  <c r="G7" i="5"/>
  <c r="H7" i="5"/>
  <c r="I7" i="5"/>
  <c r="J7" i="5"/>
  <c r="O7" i="5"/>
  <c r="K7" i="5"/>
  <c r="P7" i="5"/>
  <c r="Q7" i="5"/>
  <c r="L7" i="5"/>
  <c r="N7" i="5"/>
  <c r="M7" i="5"/>
  <c r="A9" i="5"/>
  <c r="C9" i="5"/>
  <c r="D9" i="5"/>
  <c r="E9" i="5"/>
  <c r="F9" i="5"/>
  <c r="G9" i="5"/>
  <c r="H9" i="5"/>
  <c r="I9" i="5"/>
  <c r="J9" i="5"/>
  <c r="O9" i="5"/>
  <c r="K9" i="5"/>
  <c r="P9" i="5"/>
  <c r="Q9" i="5"/>
  <c r="L9" i="5"/>
  <c r="N9" i="5"/>
  <c r="M9" i="5"/>
  <c r="A10" i="5"/>
  <c r="C10" i="5"/>
  <c r="D10" i="5"/>
  <c r="E10" i="5"/>
  <c r="F10" i="5"/>
  <c r="G10" i="5"/>
  <c r="H10" i="5"/>
  <c r="I10" i="5"/>
  <c r="J10" i="5"/>
  <c r="O10" i="5"/>
  <c r="K10" i="5"/>
  <c r="P10" i="5"/>
  <c r="Q10" i="5"/>
  <c r="L10" i="5"/>
  <c r="N10" i="5"/>
  <c r="M10" i="5"/>
  <c r="A11" i="5"/>
  <c r="C11" i="5"/>
  <c r="D11" i="5"/>
  <c r="E11" i="5"/>
  <c r="F11" i="5"/>
  <c r="G11" i="5"/>
  <c r="H11" i="5"/>
  <c r="I11" i="5"/>
  <c r="J11" i="5"/>
  <c r="O11" i="5"/>
  <c r="K11" i="5"/>
  <c r="P11" i="5"/>
  <c r="Q11" i="5"/>
  <c r="L11" i="5"/>
  <c r="N11" i="5"/>
  <c r="M11" i="5"/>
  <c r="A12" i="5"/>
  <c r="C12" i="5"/>
  <c r="D12" i="5"/>
  <c r="E12" i="5"/>
  <c r="F12" i="5"/>
  <c r="G12" i="5"/>
  <c r="H12" i="5"/>
  <c r="I12" i="5"/>
  <c r="J12" i="5"/>
  <c r="O12" i="5"/>
  <c r="K12" i="5"/>
  <c r="P12" i="5"/>
  <c r="Q12" i="5"/>
  <c r="L12" i="5"/>
  <c r="N12" i="5"/>
  <c r="M12" i="5"/>
  <c r="A13" i="5"/>
  <c r="C13" i="5"/>
  <c r="D13" i="5"/>
  <c r="E13" i="5"/>
  <c r="F13" i="5"/>
  <c r="G13" i="5"/>
  <c r="H13" i="5"/>
  <c r="I13" i="5"/>
  <c r="J13" i="5"/>
  <c r="O13" i="5"/>
  <c r="K13" i="5"/>
  <c r="P13" i="5"/>
  <c r="Q13" i="5"/>
  <c r="L13" i="5"/>
  <c r="N13" i="5"/>
  <c r="M13" i="5"/>
  <c r="A14" i="5"/>
  <c r="C14" i="5"/>
  <c r="D14" i="5"/>
  <c r="E14" i="5"/>
  <c r="F14" i="5"/>
  <c r="G14" i="5"/>
  <c r="H14" i="5"/>
  <c r="I14" i="5"/>
  <c r="J14" i="5"/>
  <c r="O14" i="5"/>
  <c r="K14" i="5"/>
  <c r="P14" i="5"/>
  <c r="Q14" i="5"/>
  <c r="L14" i="5"/>
  <c r="N14" i="5"/>
  <c r="M14" i="5"/>
  <c r="A15" i="5"/>
  <c r="C15" i="5"/>
  <c r="D15" i="5"/>
  <c r="E15" i="5"/>
  <c r="F15" i="5"/>
  <c r="G15" i="5"/>
  <c r="H15" i="5"/>
  <c r="I15" i="5"/>
  <c r="J15" i="5"/>
  <c r="O15" i="5"/>
  <c r="K15" i="5"/>
  <c r="P15" i="5"/>
  <c r="Q15" i="5"/>
  <c r="L15" i="5"/>
  <c r="N15" i="5"/>
  <c r="M15" i="5"/>
  <c r="A16" i="5"/>
  <c r="C16" i="5"/>
  <c r="D16" i="5"/>
  <c r="E16" i="5"/>
  <c r="F16" i="5"/>
  <c r="G16" i="5"/>
  <c r="H16" i="5"/>
  <c r="I16" i="5"/>
  <c r="J16" i="5"/>
  <c r="O16" i="5"/>
  <c r="K16" i="5"/>
  <c r="P16" i="5"/>
  <c r="Q16" i="5"/>
  <c r="L16" i="5"/>
  <c r="N16" i="5"/>
  <c r="M16" i="5"/>
  <c r="A17" i="5"/>
  <c r="C17" i="5"/>
  <c r="D17" i="5"/>
  <c r="E17" i="5"/>
  <c r="F17" i="5"/>
  <c r="G17" i="5"/>
  <c r="H17" i="5"/>
  <c r="I17" i="5"/>
  <c r="J17" i="5"/>
  <c r="O17" i="5"/>
  <c r="K17" i="5"/>
  <c r="P17" i="5"/>
  <c r="Q17" i="5"/>
  <c r="L17" i="5"/>
  <c r="N17" i="5"/>
  <c r="M17" i="5"/>
  <c r="A18" i="5"/>
  <c r="C18" i="5"/>
  <c r="D18" i="5"/>
  <c r="E18" i="5"/>
  <c r="F18" i="5"/>
  <c r="G18" i="5"/>
  <c r="H18" i="5"/>
  <c r="I18" i="5"/>
  <c r="J18" i="5"/>
  <c r="O18" i="5"/>
  <c r="K18" i="5"/>
  <c r="P18" i="5"/>
  <c r="Q18" i="5"/>
  <c r="L18" i="5"/>
  <c r="N18" i="5"/>
  <c r="M18" i="5"/>
  <c r="A19" i="5"/>
  <c r="C19" i="5"/>
  <c r="D19" i="5"/>
  <c r="E19" i="5"/>
  <c r="F19" i="5"/>
  <c r="G19" i="5"/>
  <c r="H19" i="5"/>
  <c r="I19" i="5"/>
  <c r="J19" i="5"/>
  <c r="O19" i="5"/>
  <c r="K19" i="5"/>
  <c r="P19" i="5"/>
  <c r="Q19" i="5"/>
  <c r="L19" i="5"/>
  <c r="N19" i="5"/>
  <c r="M19" i="5"/>
  <c r="AC173" i="12"/>
  <c r="AD173" i="12"/>
  <c r="AE173" i="12"/>
  <c r="AF173" i="12"/>
  <c r="AG173" i="12"/>
  <c r="AH173" i="12"/>
  <c r="AI173" i="12"/>
  <c r="AJ173" i="12"/>
  <c r="AK173" i="12"/>
  <c r="AL173" i="12"/>
  <c r="AM173" i="12"/>
  <c r="AN173" i="12"/>
  <c r="AO173" i="12"/>
  <c r="AP173" i="12"/>
  <c r="AQ173" i="12"/>
  <c r="AR173" i="12"/>
  <c r="AS173" i="12"/>
  <c r="AT173" i="12"/>
  <c r="AC254" i="12"/>
  <c r="AD254" i="12"/>
  <c r="AE254" i="12"/>
  <c r="AF254" i="12"/>
  <c r="AG254" i="12"/>
  <c r="AH254" i="12"/>
  <c r="AI254" i="12"/>
  <c r="AJ254" i="12"/>
  <c r="AK254" i="12"/>
  <c r="AL254" i="12"/>
  <c r="AM254" i="12"/>
  <c r="AN254" i="12"/>
  <c r="AO254" i="12"/>
  <c r="AP254" i="12"/>
  <c r="AQ254" i="12"/>
  <c r="AR254" i="12"/>
  <c r="AS254" i="12"/>
  <c r="AT254" i="12"/>
  <c r="AC255" i="12"/>
  <c r="AD255" i="12"/>
  <c r="AE255" i="12"/>
  <c r="AF255" i="12"/>
  <c r="AG255" i="12"/>
  <c r="AH255" i="12"/>
  <c r="AI255" i="12"/>
  <c r="AJ255" i="12"/>
  <c r="AK255" i="12"/>
  <c r="AL255" i="12"/>
  <c r="AM255" i="12"/>
  <c r="AN255" i="12"/>
  <c r="AO255" i="12"/>
  <c r="AP255" i="12"/>
  <c r="AQ255" i="12"/>
  <c r="AR255" i="12"/>
  <c r="AS255" i="12"/>
  <c r="AT255" i="12"/>
  <c r="AC411" i="12"/>
  <c r="AD411" i="12"/>
  <c r="AE411" i="12"/>
  <c r="AF411" i="12"/>
  <c r="AG411" i="12"/>
  <c r="AH411" i="12"/>
  <c r="AI411" i="12"/>
  <c r="AJ411" i="12"/>
  <c r="AK411" i="12"/>
  <c r="AL411" i="12"/>
  <c r="AM411" i="12"/>
  <c r="AN411" i="12"/>
  <c r="AO411" i="12"/>
  <c r="AP411" i="12"/>
  <c r="AQ411" i="12"/>
  <c r="AR411" i="12"/>
  <c r="AS411" i="12"/>
  <c r="AT411" i="12"/>
  <c r="AC419" i="12"/>
  <c r="AD419" i="12"/>
  <c r="AE419" i="12"/>
  <c r="AF419" i="12"/>
  <c r="AG419" i="12"/>
  <c r="AH419" i="12"/>
  <c r="AI419" i="12"/>
  <c r="AJ419" i="12"/>
  <c r="AK419" i="12"/>
  <c r="AL419" i="12"/>
  <c r="AM419" i="12"/>
  <c r="AN419" i="12"/>
  <c r="AO419" i="12"/>
  <c r="AP419" i="12"/>
  <c r="AQ419" i="12"/>
  <c r="AR419" i="12"/>
  <c r="AS419" i="12"/>
  <c r="AT419" i="12"/>
  <c r="AC424" i="12"/>
  <c r="AD424" i="12"/>
  <c r="AE424" i="12"/>
  <c r="AF424" i="12"/>
  <c r="AG424" i="12"/>
  <c r="AH424" i="12"/>
  <c r="AI424" i="12"/>
  <c r="AJ424" i="12"/>
  <c r="AK424" i="12"/>
  <c r="AL424" i="12"/>
  <c r="AM424" i="12"/>
  <c r="AN424" i="12"/>
  <c r="AO424" i="12"/>
  <c r="AP424" i="12"/>
  <c r="AQ424" i="12"/>
  <c r="AR424" i="12"/>
  <c r="AS424" i="12"/>
  <c r="AT424" i="12"/>
  <c r="AC556" i="12"/>
  <c r="AD556" i="12"/>
  <c r="AE556" i="12"/>
  <c r="AF556" i="12"/>
  <c r="AG556" i="12"/>
  <c r="AH556" i="12"/>
  <c r="AI556" i="12"/>
  <c r="AJ556" i="12"/>
  <c r="AK556" i="12"/>
  <c r="AL556" i="12"/>
  <c r="AM556" i="12"/>
  <c r="AN556" i="12"/>
  <c r="AO556" i="12"/>
  <c r="AP556" i="12"/>
  <c r="AQ556" i="12"/>
  <c r="AR556" i="12"/>
  <c r="AS556" i="12"/>
  <c r="AT556" i="12"/>
  <c r="AC643" i="12"/>
  <c r="AD643" i="12"/>
  <c r="AE643" i="12"/>
  <c r="AF643" i="12"/>
  <c r="AG643" i="12"/>
  <c r="AH643" i="12"/>
  <c r="AI643" i="12"/>
  <c r="AJ643" i="12"/>
  <c r="AK643" i="12"/>
  <c r="AL643" i="12"/>
  <c r="AM643" i="12"/>
  <c r="AN643" i="12"/>
  <c r="AO643" i="12"/>
  <c r="AP643" i="12"/>
  <c r="AQ643" i="12"/>
  <c r="AR643" i="12"/>
  <c r="AS643" i="12"/>
  <c r="AT643" i="12"/>
  <c r="AC660" i="12"/>
  <c r="AD660" i="12"/>
  <c r="AE660" i="12"/>
  <c r="AF660" i="12"/>
  <c r="AG660" i="12"/>
  <c r="AH660" i="12"/>
  <c r="AI660" i="12"/>
  <c r="AJ660" i="12"/>
  <c r="AK660" i="12"/>
  <c r="AL660" i="12"/>
  <c r="AM660" i="12"/>
  <c r="AN660" i="12"/>
  <c r="AO660" i="12"/>
  <c r="AP660" i="12"/>
  <c r="AQ660" i="12"/>
  <c r="AR660" i="12"/>
  <c r="AS660" i="12"/>
  <c r="AT660" i="12"/>
  <c r="AC708" i="12"/>
  <c r="AD708" i="12"/>
  <c r="AE708" i="12"/>
  <c r="AF708" i="12"/>
  <c r="AG708" i="12"/>
  <c r="AH708" i="12"/>
  <c r="AI708" i="12"/>
  <c r="AJ708" i="12"/>
  <c r="AK708" i="12"/>
  <c r="AL708" i="12"/>
  <c r="AM708" i="12"/>
  <c r="AN708" i="12"/>
  <c r="AO708" i="12"/>
  <c r="AP708" i="12"/>
  <c r="AQ708" i="12"/>
  <c r="AR708" i="12"/>
  <c r="AS708" i="12"/>
  <c r="AT708" i="12"/>
  <c r="AC344" i="12"/>
  <c r="AD344" i="12"/>
  <c r="AE344" i="12"/>
  <c r="AF344" i="12"/>
  <c r="AG344" i="12"/>
  <c r="AH344" i="12"/>
  <c r="AI344" i="12"/>
  <c r="AJ344" i="12"/>
  <c r="AK344" i="12"/>
  <c r="AL344" i="12"/>
  <c r="AM344" i="12"/>
  <c r="AN344" i="12"/>
  <c r="AO344" i="12"/>
  <c r="AP344" i="12"/>
  <c r="AQ344" i="12"/>
  <c r="AR344" i="12"/>
  <c r="AS344" i="12"/>
  <c r="AT344" i="12"/>
  <c r="AC349" i="12"/>
  <c r="AD349" i="12"/>
  <c r="AE349" i="12"/>
  <c r="AF349" i="12"/>
  <c r="AG349" i="12"/>
  <c r="AH349" i="12"/>
  <c r="AI349" i="12"/>
  <c r="AJ349" i="12"/>
  <c r="AK349" i="12"/>
  <c r="AL349" i="12"/>
  <c r="AM349" i="12"/>
  <c r="AN349" i="12"/>
  <c r="AO349" i="12"/>
  <c r="AP349" i="12"/>
  <c r="AQ349" i="12"/>
  <c r="AR349" i="12"/>
  <c r="AS349" i="12"/>
  <c r="AT349" i="12"/>
  <c r="AC174" i="12"/>
  <c r="AD174" i="12"/>
  <c r="AE174" i="12"/>
  <c r="AF174" i="12"/>
  <c r="AG174" i="12"/>
  <c r="AH174" i="12"/>
  <c r="AI174" i="12"/>
  <c r="AJ174" i="12"/>
  <c r="AK174" i="12"/>
  <c r="AL174" i="12"/>
  <c r="AM174" i="12"/>
  <c r="AN174" i="12"/>
  <c r="AO174" i="12"/>
  <c r="AP174" i="12"/>
  <c r="AQ174" i="12"/>
  <c r="AR174" i="12"/>
  <c r="AS174" i="12"/>
  <c r="AT174" i="12"/>
  <c r="AC14" i="12"/>
  <c r="AD14" i="12"/>
  <c r="AE14" i="12"/>
  <c r="AF14" i="12"/>
  <c r="AG14" i="12"/>
  <c r="AH14" i="12"/>
  <c r="AI14" i="12"/>
  <c r="AJ14" i="12"/>
  <c r="AK14" i="12"/>
  <c r="AL14" i="12"/>
  <c r="AM14" i="12"/>
  <c r="AN14" i="12"/>
  <c r="AO14" i="12"/>
  <c r="AP14" i="12"/>
  <c r="AQ14" i="12"/>
  <c r="AR14" i="12"/>
  <c r="AS14" i="12"/>
  <c r="AT14" i="12"/>
  <c r="AC10" i="12"/>
  <c r="AD10" i="12"/>
  <c r="AE10" i="12"/>
  <c r="AF10" i="12"/>
  <c r="AG10" i="12"/>
  <c r="AH10" i="12"/>
  <c r="AI10" i="12"/>
  <c r="AJ10" i="12"/>
  <c r="AK10" i="12"/>
  <c r="AL10" i="12"/>
  <c r="AM10" i="12"/>
  <c r="AN10" i="12"/>
  <c r="AO10" i="12"/>
  <c r="AP10" i="12"/>
  <c r="AQ10" i="12"/>
  <c r="AR10" i="12"/>
  <c r="AS10" i="12"/>
  <c r="AT10" i="12"/>
  <c r="AC12" i="12"/>
  <c r="AD12" i="12"/>
  <c r="AE12" i="12"/>
  <c r="AF12" i="12"/>
  <c r="AG12" i="12"/>
  <c r="AH12" i="12"/>
  <c r="AI12" i="12"/>
  <c r="AJ12" i="12"/>
  <c r="AK12" i="12"/>
  <c r="AL12" i="12"/>
  <c r="AM12" i="12"/>
  <c r="AN12" i="12"/>
  <c r="AO12" i="12"/>
  <c r="AP12" i="12"/>
  <c r="AQ12" i="12"/>
  <c r="AR12" i="12"/>
  <c r="AS12" i="12"/>
  <c r="AT12" i="12"/>
  <c r="AC35" i="12"/>
  <c r="AD35" i="12"/>
  <c r="AE35" i="12"/>
  <c r="AF35" i="12"/>
  <c r="AG35" i="12"/>
  <c r="AH35" i="12"/>
  <c r="AI35" i="12"/>
  <c r="AJ35" i="12"/>
  <c r="AK35" i="12"/>
  <c r="AL35" i="12"/>
  <c r="AM35" i="12"/>
  <c r="AN35" i="12"/>
  <c r="AO35" i="12"/>
  <c r="AP35" i="12"/>
  <c r="AQ35" i="12"/>
  <c r="AR35" i="12"/>
  <c r="AS35" i="12"/>
  <c r="AT35" i="12"/>
  <c r="AC16" i="12"/>
  <c r="AD16" i="12"/>
  <c r="AE16" i="12"/>
  <c r="AF16" i="12"/>
  <c r="AG16" i="12"/>
  <c r="AH16" i="12"/>
  <c r="AI16" i="12"/>
  <c r="AJ16" i="12"/>
  <c r="AK16" i="12"/>
  <c r="AL16" i="12"/>
  <c r="AM16" i="12"/>
  <c r="AN16" i="12"/>
  <c r="AO16" i="12"/>
  <c r="AP16" i="12"/>
  <c r="AQ16" i="12"/>
  <c r="AR16" i="12"/>
  <c r="AS16" i="12"/>
  <c r="AT16" i="12"/>
  <c r="AC66" i="12"/>
  <c r="AD66" i="12"/>
  <c r="AE66" i="12"/>
  <c r="AF66" i="12"/>
  <c r="AG66" i="12"/>
  <c r="AH66" i="12"/>
  <c r="AI66" i="12"/>
  <c r="AJ66" i="12"/>
  <c r="AK66" i="12"/>
  <c r="AL66" i="12"/>
  <c r="AM66" i="12"/>
  <c r="AN66" i="12"/>
  <c r="AO66" i="12"/>
  <c r="AP66" i="12"/>
  <c r="AQ66" i="12"/>
  <c r="AR66" i="12"/>
  <c r="AS66" i="12"/>
  <c r="AT66" i="12"/>
  <c r="AC25" i="12"/>
  <c r="AD25" i="12"/>
  <c r="AE25" i="12"/>
  <c r="AF25" i="12"/>
  <c r="AG25" i="12"/>
  <c r="AH25" i="12"/>
  <c r="AI25" i="12"/>
  <c r="AJ25" i="12"/>
  <c r="AK25" i="12"/>
  <c r="AL25" i="12"/>
  <c r="AM25" i="12"/>
  <c r="AN25" i="12"/>
  <c r="AO25" i="12"/>
  <c r="AP25" i="12"/>
  <c r="AQ25" i="12"/>
  <c r="AR25" i="12"/>
  <c r="AS25" i="12"/>
  <c r="AT25" i="12"/>
  <c r="AC27" i="12"/>
  <c r="AD27" i="12"/>
  <c r="AE27" i="12"/>
  <c r="AF27" i="12"/>
  <c r="AG27" i="12"/>
  <c r="AH27" i="12"/>
  <c r="AI27" i="12"/>
  <c r="AJ27" i="12"/>
  <c r="AK27" i="12"/>
  <c r="AL27" i="12"/>
  <c r="AM27" i="12"/>
  <c r="AN27" i="12"/>
  <c r="AO27" i="12"/>
  <c r="AP27" i="12"/>
  <c r="AQ27" i="12"/>
  <c r="AR27" i="12"/>
  <c r="AS27" i="12"/>
  <c r="AT27" i="12"/>
  <c r="AC28" i="12"/>
  <c r="AD28" i="12"/>
  <c r="AE28" i="12"/>
  <c r="AF28" i="12"/>
  <c r="AG28" i="12"/>
  <c r="AH28" i="12"/>
  <c r="AI28" i="12"/>
  <c r="AJ28" i="12"/>
  <c r="AK28" i="12"/>
  <c r="AL28" i="12"/>
  <c r="AM28" i="12"/>
  <c r="AN28" i="12"/>
  <c r="AO28" i="12"/>
  <c r="AP28" i="12"/>
  <c r="AQ28" i="12"/>
  <c r="AR28" i="12"/>
  <c r="AS28" i="12"/>
  <c r="AT28" i="12"/>
  <c r="AC7" i="12"/>
  <c r="AD7" i="12"/>
  <c r="AE7" i="12"/>
  <c r="AF7" i="12"/>
  <c r="AG7" i="12"/>
  <c r="AH7" i="12"/>
  <c r="AI7" i="12"/>
  <c r="AJ7" i="12"/>
  <c r="AK7" i="12"/>
  <c r="AL7" i="12"/>
  <c r="AM7" i="12"/>
  <c r="AN7" i="12"/>
  <c r="AO7" i="12"/>
  <c r="AP7" i="12"/>
  <c r="AQ7" i="12"/>
  <c r="AR7" i="12"/>
  <c r="AS7" i="12"/>
  <c r="AT7" i="12"/>
  <c r="AC17" i="12"/>
  <c r="AD17" i="12"/>
  <c r="AE17" i="12"/>
  <c r="AF17" i="12"/>
  <c r="AG17" i="12"/>
  <c r="AH17" i="12"/>
  <c r="AI17" i="12"/>
  <c r="AJ17" i="12"/>
  <c r="AK17" i="12"/>
  <c r="AL17" i="12"/>
  <c r="AM17" i="12"/>
  <c r="AN17" i="12"/>
  <c r="AO17" i="12"/>
  <c r="AP17" i="12"/>
  <c r="AQ17" i="12"/>
  <c r="AR17" i="12"/>
  <c r="AS17" i="12"/>
  <c r="AT17" i="12"/>
  <c r="AC36" i="12"/>
  <c r="AD36" i="12"/>
  <c r="AE36" i="12"/>
  <c r="AF36" i="12"/>
  <c r="AG36" i="12"/>
  <c r="AH36" i="12"/>
  <c r="AI36" i="12"/>
  <c r="AJ36" i="12"/>
  <c r="AK36" i="12"/>
  <c r="AL36" i="12"/>
  <c r="AM36" i="12"/>
  <c r="AN36" i="12"/>
  <c r="AO36" i="12"/>
  <c r="AP36" i="12"/>
  <c r="AQ36" i="12"/>
  <c r="AR36" i="12"/>
  <c r="AS36" i="12"/>
  <c r="AT36" i="12"/>
  <c r="AC53" i="12"/>
  <c r="AD53" i="12"/>
  <c r="AE53" i="12"/>
  <c r="AF53" i="12"/>
  <c r="AG53" i="12"/>
  <c r="AH53" i="12"/>
  <c r="AI53" i="12"/>
  <c r="AJ53" i="12"/>
  <c r="AK53" i="12"/>
  <c r="AL53" i="12"/>
  <c r="AM53" i="12"/>
  <c r="AN53" i="12"/>
  <c r="AO53" i="12"/>
  <c r="AP53" i="12"/>
  <c r="AQ53" i="12"/>
  <c r="AR53" i="12"/>
  <c r="AS53" i="12"/>
  <c r="AT53" i="12"/>
  <c r="AC37" i="12"/>
  <c r="AD37" i="12"/>
  <c r="AE37" i="12"/>
  <c r="AF37" i="12"/>
  <c r="AG37" i="12"/>
  <c r="AH37" i="12"/>
  <c r="AI37" i="12"/>
  <c r="AJ37" i="12"/>
  <c r="AK37" i="12"/>
  <c r="AL37" i="12"/>
  <c r="AM37" i="12"/>
  <c r="AN37" i="12"/>
  <c r="AO37" i="12"/>
  <c r="AP37" i="12"/>
  <c r="AQ37" i="12"/>
  <c r="AR37" i="12"/>
  <c r="AS37" i="12"/>
  <c r="AT37" i="12"/>
  <c r="AC57" i="12"/>
  <c r="AD57" i="12"/>
  <c r="AE57" i="12"/>
  <c r="AF57" i="12"/>
  <c r="AG57" i="12"/>
  <c r="AH57" i="12"/>
  <c r="AI57" i="12"/>
  <c r="AJ57" i="12"/>
  <c r="AK57" i="12"/>
  <c r="AL57" i="12"/>
  <c r="AM57" i="12"/>
  <c r="AN57" i="12"/>
  <c r="AO57" i="12"/>
  <c r="AP57" i="12"/>
  <c r="AQ57" i="12"/>
  <c r="AR57" i="12"/>
  <c r="AS57" i="12"/>
  <c r="AT57" i="12"/>
  <c r="AC41" i="12"/>
  <c r="AD41" i="12"/>
  <c r="AE41" i="12"/>
  <c r="AF41" i="12"/>
  <c r="AG41" i="12"/>
  <c r="AH41" i="12"/>
  <c r="AI41" i="12"/>
  <c r="AJ41" i="12"/>
  <c r="AK41" i="12"/>
  <c r="AL41" i="12"/>
  <c r="AM41" i="12"/>
  <c r="AN41" i="12"/>
  <c r="AO41" i="12"/>
  <c r="AP41" i="12"/>
  <c r="AQ41" i="12"/>
  <c r="AR41" i="12"/>
  <c r="AS41" i="12"/>
  <c r="AT41" i="12"/>
  <c r="AC38" i="12"/>
  <c r="AD38" i="12"/>
  <c r="AE38" i="12"/>
  <c r="AF38" i="12"/>
  <c r="AG38" i="12"/>
  <c r="AH38" i="12"/>
  <c r="AI38" i="12"/>
  <c r="AJ38" i="12"/>
  <c r="AK38" i="12"/>
  <c r="AL38" i="12"/>
  <c r="AM38" i="12"/>
  <c r="AN38" i="12"/>
  <c r="AO38" i="12"/>
  <c r="AP38" i="12"/>
  <c r="AQ38" i="12"/>
  <c r="AR38" i="12"/>
  <c r="AS38" i="12"/>
  <c r="AT38" i="12"/>
  <c r="AC398" i="12"/>
  <c r="AD398" i="12"/>
  <c r="AE398" i="12"/>
  <c r="AF398" i="12"/>
  <c r="AG398" i="12"/>
  <c r="AH398" i="12"/>
  <c r="AI398" i="12"/>
  <c r="AJ398" i="12"/>
  <c r="AK398" i="12"/>
  <c r="AL398" i="12"/>
  <c r="AM398" i="12"/>
  <c r="AN398" i="12"/>
  <c r="AO398" i="12"/>
  <c r="AP398" i="12"/>
  <c r="AQ398" i="12"/>
  <c r="AR398" i="12"/>
  <c r="AS398" i="12"/>
  <c r="AT398" i="12"/>
  <c r="AC40" i="12"/>
  <c r="AD40" i="12"/>
  <c r="AE40" i="12"/>
  <c r="AF40" i="12"/>
  <c r="AG40" i="12"/>
  <c r="AH40" i="12"/>
  <c r="AI40" i="12"/>
  <c r="AJ40" i="12"/>
  <c r="AK40" i="12"/>
  <c r="AL40" i="12"/>
  <c r="AM40" i="12"/>
  <c r="AN40" i="12"/>
  <c r="AO40" i="12"/>
  <c r="AP40" i="12"/>
  <c r="AQ40" i="12"/>
  <c r="AR40" i="12"/>
  <c r="AS40" i="12"/>
  <c r="AT40" i="12"/>
  <c r="AC438" i="12"/>
  <c r="AD438" i="12"/>
  <c r="AE438" i="12"/>
  <c r="AF438" i="12"/>
  <c r="AG438" i="12"/>
  <c r="AH438" i="12"/>
  <c r="AI438" i="12"/>
  <c r="AJ438" i="12"/>
  <c r="AK438" i="12"/>
  <c r="AL438" i="12"/>
  <c r="AM438" i="12"/>
  <c r="AN438" i="12"/>
  <c r="AO438" i="12"/>
  <c r="AP438" i="12"/>
  <c r="AQ438" i="12"/>
  <c r="AR438" i="12"/>
  <c r="AS438" i="12"/>
  <c r="AT438" i="12"/>
  <c r="AC199" i="12"/>
  <c r="AD199" i="12"/>
  <c r="AE199" i="12"/>
  <c r="AF199" i="12"/>
  <c r="AG199" i="12"/>
  <c r="AH199" i="12"/>
  <c r="AI199" i="12"/>
  <c r="AJ199" i="12"/>
  <c r="AK199" i="12"/>
  <c r="AL199" i="12"/>
  <c r="AM199" i="12"/>
  <c r="AN199" i="12"/>
  <c r="AO199" i="12"/>
  <c r="AP199" i="12"/>
  <c r="AQ199" i="12"/>
  <c r="AR199" i="12"/>
  <c r="AS199" i="12"/>
  <c r="AT199" i="12"/>
  <c r="AC15" i="12"/>
  <c r="AD15" i="12"/>
  <c r="AE15" i="12"/>
  <c r="AF15" i="12"/>
  <c r="AG15" i="12"/>
  <c r="AH15" i="12"/>
  <c r="AI15" i="12"/>
  <c r="AJ15" i="12"/>
  <c r="AK15" i="12"/>
  <c r="AL15" i="12"/>
  <c r="AM15" i="12"/>
  <c r="AN15" i="12"/>
  <c r="AO15" i="12"/>
  <c r="AP15" i="12"/>
  <c r="AQ15" i="12"/>
  <c r="AR15" i="12"/>
  <c r="AS15" i="12"/>
  <c r="AT15" i="12"/>
  <c r="AC24" i="12"/>
  <c r="AD24" i="12"/>
  <c r="AE24" i="12"/>
  <c r="AF24" i="12"/>
  <c r="AG24" i="12"/>
  <c r="AH24" i="12"/>
  <c r="AI24" i="12"/>
  <c r="AJ24" i="12"/>
  <c r="AK24" i="12"/>
  <c r="AL24" i="12"/>
  <c r="AM24" i="12"/>
  <c r="AN24" i="12"/>
  <c r="AO24" i="12"/>
  <c r="AP24" i="12"/>
  <c r="AQ24" i="12"/>
  <c r="AR24" i="12"/>
  <c r="AS24" i="12"/>
  <c r="AT24" i="12"/>
  <c r="AC22" i="12"/>
  <c r="AD22" i="12"/>
  <c r="AE22" i="12"/>
  <c r="AF22" i="12"/>
  <c r="AG22" i="12"/>
  <c r="AH22" i="12"/>
  <c r="AI22" i="12"/>
  <c r="AJ22" i="12"/>
  <c r="AK22" i="12"/>
  <c r="AL22" i="12"/>
  <c r="AM22" i="12"/>
  <c r="AN22" i="12"/>
  <c r="AO22" i="12"/>
  <c r="AP22" i="12"/>
  <c r="AQ22" i="12"/>
  <c r="AR22" i="12"/>
  <c r="AS22" i="12"/>
  <c r="AT22" i="12"/>
  <c r="AC77" i="12"/>
  <c r="AD77" i="12"/>
  <c r="AE77" i="12"/>
  <c r="AF77" i="12"/>
  <c r="AG77" i="12"/>
  <c r="AH77" i="12"/>
  <c r="AI77" i="12"/>
  <c r="AJ77" i="12"/>
  <c r="AK77" i="12"/>
  <c r="AL77" i="12"/>
  <c r="AM77" i="12"/>
  <c r="AN77" i="12"/>
  <c r="AO77" i="12"/>
  <c r="AP77" i="12"/>
  <c r="AQ77" i="12"/>
  <c r="AR77" i="12"/>
  <c r="AS77" i="12"/>
  <c r="AT77" i="12"/>
  <c r="AC26" i="12"/>
  <c r="AD26" i="12"/>
  <c r="AE26" i="12"/>
  <c r="AF26" i="12"/>
  <c r="AG26" i="12"/>
  <c r="AH26" i="12"/>
  <c r="AI26" i="12"/>
  <c r="AJ26" i="12"/>
  <c r="AK26" i="12"/>
  <c r="AL26" i="12"/>
  <c r="AM26" i="12"/>
  <c r="AN26" i="12"/>
  <c r="AO26" i="12"/>
  <c r="AP26" i="12"/>
  <c r="AQ26" i="12"/>
  <c r="AR26" i="12"/>
  <c r="AS26" i="12"/>
  <c r="AT26" i="12"/>
  <c r="AC76" i="12"/>
  <c r="AD76" i="12"/>
  <c r="AE76" i="12"/>
  <c r="AF76" i="12"/>
  <c r="AG76" i="12"/>
  <c r="AH76" i="12"/>
  <c r="AI76" i="12"/>
  <c r="AJ76" i="12"/>
  <c r="AK76" i="12"/>
  <c r="AL76" i="12"/>
  <c r="AM76" i="12"/>
  <c r="AN76" i="12"/>
  <c r="AO76" i="12"/>
  <c r="AP76" i="12"/>
  <c r="AQ76" i="12"/>
  <c r="AR76" i="12"/>
  <c r="AS76" i="12"/>
  <c r="AT76" i="12"/>
  <c r="AC48" i="12"/>
  <c r="AD48" i="12"/>
  <c r="AE48" i="12"/>
  <c r="AF48" i="12"/>
  <c r="AG48" i="12"/>
  <c r="AH48" i="12"/>
  <c r="AI48" i="12"/>
  <c r="AJ48" i="12"/>
  <c r="AK48" i="12"/>
  <c r="AL48" i="12"/>
  <c r="AM48" i="12"/>
  <c r="AN48" i="12"/>
  <c r="AO48" i="12"/>
  <c r="AP48" i="12"/>
  <c r="AQ48" i="12"/>
  <c r="AR48" i="12"/>
  <c r="AS48" i="12"/>
  <c r="AT48" i="12"/>
  <c r="AC75" i="12"/>
  <c r="AD75" i="12"/>
  <c r="AE75" i="12"/>
  <c r="AF75" i="12"/>
  <c r="AG75" i="12"/>
  <c r="AH75" i="12"/>
  <c r="AI75" i="12"/>
  <c r="AJ75" i="12"/>
  <c r="AK75" i="12"/>
  <c r="AL75" i="12"/>
  <c r="AM75" i="12"/>
  <c r="AN75" i="12"/>
  <c r="AO75" i="12"/>
  <c r="AP75" i="12"/>
  <c r="AQ75" i="12"/>
  <c r="AR75" i="12"/>
  <c r="AS75" i="12"/>
  <c r="AT75" i="12"/>
  <c r="AC46" i="12"/>
  <c r="AD46" i="12"/>
  <c r="AE46" i="12"/>
  <c r="AF46" i="12"/>
  <c r="AG46" i="12"/>
  <c r="AH46" i="12"/>
  <c r="AI46" i="12"/>
  <c r="AJ46" i="12"/>
  <c r="AK46" i="12"/>
  <c r="AL46" i="12"/>
  <c r="AM46" i="12"/>
  <c r="AN46" i="12"/>
  <c r="AO46" i="12"/>
  <c r="AP46" i="12"/>
  <c r="AQ46" i="12"/>
  <c r="AR46" i="12"/>
  <c r="AS46" i="12"/>
  <c r="AT46" i="12"/>
  <c r="AC47" i="12"/>
  <c r="AD47" i="12"/>
  <c r="AE47" i="12"/>
  <c r="AF47" i="12"/>
  <c r="AG47" i="12"/>
  <c r="AH47" i="12"/>
  <c r="AI47" i="12"/>
  <c r="AJ47" i="12"/>
  <c r="AK47" i="12"/>
  <c r="AL47" i="12"/>
  <c r="AM47" i="12"/>
  <c r="AN47" i="12"/>
  <c r="AO47" i="12"/>
  <c r="AP47" i="12"/>
  <c r="AQ47" i="12"/>
  <c r="AR47" i="12"/>
  <c r="AS47" i="12"/>
  <c r="AT47" i="12"/>
  <c r="AC11" i="12"/>
  <c r="AD11" i="12"/>
  <c r="AE11" i="12"/>
  <c r="AF11" i="12"/>
  <c r="AG11" i="12"/>
  <c r="AH11" i="12"/>
  <c r="AI11" i="12"/>
  <c r="AJ11" i="12"/>
  <c r="AK11" i="12"/>
  <c r="AL11" i="12"/>
  <c r="AM11" i="12"/>
  <c r="AN11" i="12"/>
  <c r="AO11" i="12"/>
  <c r="AP11" i="12"/>
  <c r="AQ11" i="12"/>
  <c r="AR11" i="12"/>
  <c r="AS11" i="12"/>
  <c r="AT11" i="12"/>
  <c r="AC62" i="12"/>
  <c r="AD62" i="12"/>
  <c r="AE62" i="12"/>
  <c r="AF62" i="12"/>
  <c r="AG62" i="12"/>
  <c r="AH62" i="12"/>
  <c r="AI62" i="12"/>
  <c r="AJ62" i="12"/>
  <c r="AK62" i="12"/>
  <c r="AL62" i="12"/>
  <c r="AM62" i="12"/>
  <c r="AN62" i="12"/>
  <c r="AO62" i="12"/>
  <c r="AP62" i="12"/>
  <c r="AQ62" i="12"/>
  <c r="AR62" i="12"/>
  <c r="AS62" i="12"/>
  <c r="AT62" i="12"/>
  <c r="AC44" i="12"/>
  <c r="AD44" i="12"/>
  <c r="AE44" i="12"/>
  <c r="AF44" i="12"/>
  <c r="AG44" i="12"/>
  <c r="AH44" i="12"/>
  <c r="AI44" i="12"/>
  <c r="AJ44" i="12"/>
  <c r="AK44" i="12"/>
  <c r="AL44" i="12"/>
  <c r="AM44" i="12"/>
  <c r="AN44" i="12"/>
  <c r="AO44" i="12"/>
  <c r="AP44" i="12"/>
  <c r="AQ44" i="12"/>
  <c r="AR44" i="12"/>
  <c r="AS44" i="12"/>
  <c r="AT44" i="12"/>
  <c r="AC54" i="12"/>
  <c r="AD54" i="12"/>
  <c r="AE54" i="12"/>
  <c r="AF54" i="12"/>
  <c r="AG54" i="12"/>
  <c r="AH54" i="12"/>
  <c r="AI54" i="12"/>
  <c r="AJ54" i="12"/>
  <c r="AK54" i="12"/>
  <c r="AL54" i="12"/>
  <c r="AM54" i="12"/>
  <c r="AN54" i="12"/>
  <c r="AO54" i="12"/>
  <c r="AP54" i="12"/>
  <c r="AQ54" i="12"/>
  <c r="AR54" i="12"/>
  <c r="AS54" i="12"/>
  <c r="AT54" i="12"/>
  <c r="AC18" i="12"/>
  <c r="AD18" i="12"/>
  <c r="AE18" i="12"/>
  <c r="AF18" i="12"/>
  <c r="AG18" i="12"/>
  <c r="AH18" i="12"/>
  <c r="AI18" i="12"/>
  <c r="AJ18" i="12"/>
  <c r="AK18" i="12"/>
  <c r="AL18" i="12"/>
  <c r="AM18" i="12"/>
  <c r="AN18" i="12"/>
  <c r="AO18" i="12"/>
  <c r="AP18" i="12"/>
  <c r="AQ18" i="12"/>
  <c r="AR18" i="12"/>
  <c r="AS18" i="12"/>
  <c r="AT18" i="12"/>
  <c r="AC49" i="12"/>
  <c r="AD49" i="12"/>
  <c r="AE49" i="12"/>
  <c r="AF49" i="12"/>
  <c r="AG49" i="12"/>
  <c r="AH49" i="12"/>
  <c r="AI49" i="12"/>
  <c r="AJ49" i="12"/>
  <c r="AK49" i="12"/>
  <c r="AL49" i="12"/>
  <c r="AM49" i="12"/>
  <c r="AN49" i="12"/>
  <c r="AO49" i="12"/>
  <c r="AP49" i="12"/>
  <c r="AQ49" i="12"/>
  <c r="AR49" i="12"/>
  <c r="AS49" i="12"/>
  <c r="AT49" i="12"/>
  <c r="AC50" i="12"/>
  <c r="AD50" i="12"/>
  <c r="AE50" i="12"/>
  <c r="AF50" i="12"/>
  <c r="AG50" i="12"/>
  <c r="AH50" i="12"/>
  <c r="AI50" i="12"/>
  <c r="AJ50" i="12"/>
  <c r="AK50" i="12"/>
  <c r="AL50" i="12"/>
  <c r="AM50" i="12"/>
  <c r="AN50" i="12"/>
  <c r="AO50" i="12"/>
  <c r="AP50" i="12"/>
  <c r="AQ50" i="12"/>
  <c r="AR50" i="12"/>
  <c r="AS50" i="12"/>
  <c r="AT50" i="12"/>
  <c r="AC51" i="12"/>
  <c r="AD51" i="12"/>
  <c r="AE51" i="12"/>
  <c r="AF51" i="12"/>
  <c r="AG51" i="12"/>
  <c r="AH51" i="12"/>
  <c r="AI51" i="12"/>
  <c r="AJ51" i="12"/>
  <c r="AK51" i="12"/>
  <c r="AL51" i="12"/>
  <c r="AM51" i="12"/>
  <c r="AN51" i="12"/>
  <c r="AO51" i="12"/>
  <c r="AP51" i="12"/>
  <c r="AQ51" i="12"/>
  <c r="AR51" i="12"/>
  <c r="AS51" i="12"/>
  <c r="AT51" i="12"/>
  <c r="AC32" i="12"/>
  <c r="AD32" i="12"/>
  <c r="AE32" i="12"/>
  <c r="AF32" i="12"/>
  <c r="AG32" i="12"/>
  <c r="AH32" i="12"/>
  <c r="AI32" i="12"/>
  <c r="AJ32" i="12"/>
  <c r="AK32" i="12"/>
  <c r="AL32" i="12"/>
  <c r="AM32" i="12"/>
  <c r="AN32" i="12"/>
  <c r="AO32" i="12"/>
  <c r="AP32" i="12"/>
  <c r="AQ32" i="12"/>
  <c r="AR32" i="12"/>
  <c r="AS32" i="12"/>
  <c r="AT32" i="12"/>
  <c r="AC56" i="12"/>
  <c r="AD56" i="12"/>
  <c r="AE56" i="12"/>
  <c r="AF56" i="12"/>
  <c r="AG56" i="12"/>
  <c r="AH56" i="12"/>
  <c r="AI56" i="12"/>
  <c r="AJ56" i="12"/>
  <c r="AK56" i="12"/>
  <c r="AL56" i="12"/>
  <c r="AM56" i="12"/>
  <c r="AN56" i="12"/>
  <c r="AO56" i="12"/>
  <c r="AP56" i="12"/>
  <c r="AQ56" i="12"/>
  <c r="AR56" i="12"/>
  <c r="AS56" i="12"/>
  <c r="AT56" i="12"/>
  <c r="AC55" i="12"/>
  <c r="AD55" i="12"/>
  <c r="AE55" i="12"/>
  <c r="AF55" i="12"/>
  <c r="AG55" i="12"/>
  <c r="AH55" i="12"/>
  <c r="AI55" i="12"/>
  <c r="AJ55" i="12"/>
  <c r="AK55" i="12"/>
  <c r="AL55" i="12"/>
  <c r="AM55" i="12"/>
  <c r="AN55" i="12"/>
  <c r="AO55" i="12"/>
  <c r="AP55" i="12"/>
  <c r="AQ55" i="12"/>
  <c r="AR55" i="12"/>
  <c r="AS55" i="12"/>
  <c r="AT55" i="12"/>
  <c r="AC9" i="12"/>
  <c r="AD9" i="12"/>
  <c r="AE9" i="12"/>
  <c r="AF9" i="12"/>
  <c r="AG9" i="12"/>
  <c r="AH9" i="12"/>
  <c r="AI9" i="12"/>
  <c r="AJ9" i="12"/>
  <c r="AK9" i="12"/>
  <c r="AL9" i="12"/>
  <c r="AM9" i="12"/>
  <c r="AN9" i="12"/>
  <c r="AO9" i="12"/>
  <c r="AP9" i="12"/>
  <c r="AQ9" i="12"/>
  <c r="AR9" i="12"/>
  <c r="AS9" i="12"/>
  <c r="AT9" i="12"/>
  <c r="AC31" i="12"/>
  <c r="AD31" i="12"/>
  <c r="AE31" i="12"/>
  <c r="AF31" i="12"/>
  <c r="AG31" i="12"/>
  <c r="AH31" i="12"/>
  <c r="AI31" i="12"/>
  <c r="AJ31" i="12"/>
  <c r="AK31" i="12"/>
  <c r="AL31" i="12"/>
  <c r="AM31" i="12"/>
  <c r="AN31" i="12"/>
  <c r="AO31" i="12"/>
  <c r="AP31" i="12"/>
  <c r="AQ31" i="12"/>
  <c r="AR31" i="12"/>
  <c r="AS31" i="12"/>
  <c r="AT31" i="12"/>
  <c r="AC64" i="12"/>
  <c r="AD64" i="12"/>
  <c r="AE64" i="12"/>
  <c r="AF64" i="12"/>
  <c r="AG64" i="12"/>
  <c r="AH64" i="12"/>
  <c r="AI64" i="12"/>
  <c r="AJ64" i="12"/>
  <c r="AK64" i="12"/>
  <c r="AL64" i="12"/>
  <c r="AM64" i="12"/>
  <c r="AN64" i="12"/>
  <c r="AO64" i="12"/>
  <c r="AP64" i="12"/>
  <c r="AQ64" i="12"/>
  <c r="AR64" i="12"/>
  <c r="AS64" i="12"/>
  <c r="AT64" i="12"/>
  <c r="AC721" i="12"/>
  <c r="AD721" i="12"/>
  <c r="AE721" i="12"/>
  <c r="AF721" i="12"/>
  <c r="AG721" i="12"/>
  <c r="AH721" i="12"/>
  <c r="AI721" i="12"/>
  <c r="AJ721" i="12"/>
  <c r="AK721" i="12"/>
  <c r="AL721" i="12"/>
  <c r="AM721" i="12"/>
  <c r="AN721" i="12"/>
  <c r="AO721" i="12"/>
  <c r="AP721" i="12"/>
  <c r="AQ721" i="12"/>
  <c r="AR721" i="12"/>
  <c r="AS721" i="12"/>
  <c r="AT721" i="12"/>
  <c r="AC13" i="12"/>
  <c r="AD13" i="12"/>
  <c r="AE13" i="12"/>
  <c r="AF13" i="12"/>
  <c r="AG13" i="12"/>
  <c r="AH13" i="12"/>
  <c r="AI13" i="12"/>
  <c r="AJ13" i="12"/>
  <c r="AK13" i="12"/>
  <c r="AL13" i="12"/>
  <c r="AM13" i="12"/>
  <c r="AN13" i="12"/>
  <c r="AO13" i="12"/>
  <c r="AP13" i="12"/>
  <c r="AQ13" i="12"/>
  <c r="AR13" i="12"/>
  <c r="AS13" i="12"/>
  <c r="AT13" i="12"/>
  <c r="AC19" i="12"/>
  <c r="AD19" i="12"/>
  <c r="AE19" i="12"/>
  <c r="AF19" i="12"/>
  <c r="AG19" i="12"/>
  <c r="AH19" i="12"/>
  <c r="AI19" i="12"/>
  <c r="AJ19" i="12"/>
  <c r="AK19" i="12"/>
  <c r="AL19" i="12"/>
  <c r="AM19" i="12"/>
  <c r="AN19" i="12"/>
  <c r="AO19" i="12"/>
  <c r="AP19" i="12"/>
  <c r="AQ19" i="12"/>
  <c r="AR19" i="12"/>
  <c r="AS19" i="12"/>
  <c r="AT19" i="12"/>
  <c r="AC58" i="12"/>
  <c r="AD58" i="12"/>
  <c r="AE58" i="12"/>
  <c r="AF58" i="12"/>
  <c r="AG58" i="12"/>
  <c r="AH58" i="12"/>
  <c r="AI58" i="12"/>
  <c r="AJ58" i="12"/>
  <c r="AK58" i="12"/>
  <c r="AL58" i="12"/>
  <c r="AM58" i="12"/>
  <c r="AN58" i="12"/>
  <c r="AO58" i="12"/>
  <c r="AP58" i="12"/>
  <c r="AQ58" i="12"/>
  <c r="AR58" i="12"/>
  <c r="AS58" i="12"/>
  <c r="AT58" i="12"/>
  <c r="AC59" i="12"/>
  <c r="AD59" i="12"/>
  <c r="AE59" i="12"/>
  <c r="AF59" i="12"/>
  <c r="AG59" i="12"/>
  <c r="AH59" i="12"/>
  <c r="AI59" i="12"/>
  <c r="AJ59" i="12"/>
  <c r="AK59" i="12"/>
  <c r="AL59" i="12"/>
  <c r="AM59" i="12"/>
  <c r="AN59" i="12"/>
  <c r="AO59" i="12"/>
  <c r="AP59" i="12"/>
  <c r="AQ59" i="12"/>
  <c r="AR59" i="12"/>
  <c r="AS59" i="12"/>
  <c r="AT59" i="12"/>
  <c r="AC34" i="12"/>
  <c r="AD34" i="12"/>
  <c r="AE34" i="12"/>
  <c r="AF34" i="12"/>
  <c r="AG34" i="12"/>
  <c r="AH34" i="12"/>
  <c r="AI34" i="12"/>
  <c r="AJ34" i="12"/>
  <c r="AK34" i="12"/>
  <c r="AL34" i="12"/>
  <c r="AM34" i="12"/>
  <c r="AN34" i="12"/>
  <c r="AO34" i="12"/>
  <c r="AP34" i="12"/>
  <c r="AQ34" i="12"/>
  <c r="AR34" i="12"/>
  <c r="AS34" i="12"/>
  <c r="AT34" i="12"/>
  <c r="AC61" i="12"/>
  <c r="AD61" i="12"/>
  <c r="AE61" i="12"/>
  <c r="AF61" i="12"/>
  <c r="AG61" i="12"/>
  <c r="AH61" i="12"/>
  <c r="AI61" i="12"/>
  <c r="AJ61" i="12"/>
  <c r="AK61" i="12"/>
  <c r="AL61" i="12"/>
  <c r="AM61" i="12"/>
  <c r="AN61" i="12"/>
  <c r="AO61" i="12"/>
  <c r="AP61" i="12"/>
  <c r="AQ61" i="12"/>
  <c r="AR61" i="12"/>
  <c r="AS61" i="12"/>
  <c r="AT61" i="12"/>
  <c r="AC60" i="12"/>
  <c r="AD60" i="12"/>
  <c r="AE60" i="12"/>
  <c r="AF60" i="12"/>
  <c r="AG60" i="12"/>
  <c r="AH60" i="12"/>
  <c r="AI60" i="12"/>
  <c r="AJ60" i="12"/>
  <c r="AK60" i="12"/>
  <c r="AL60" i="12"/>
  <c r="AM60" i="12"/>
  <c r="AN60" i="12"/>
  <c r="AO60" i="12"/>
  <c r="AP60" i="12"/>
  <c r="AQ60" i="12"/>
  <c r="AR60" i="12"/>
  <c r="AS60" i="12"/>
  <c r="AT60" i="12"/>
  <c r="AC33" i="12"/>
  <c r="AD33" i="12"/>
  <c r="AE33" i="12"/>
  <c r="AF33" i="12"/>
  <c r="AG33" i="12"/>
  <c r="AH33" i="12"/>
  <c r="AI33" i="12"/>
  <c r="AJ33" i="12"/>
  <c r="AK33" i="12"/>
  <c r="AL33" i="12"/>
  <c r="AM33" i="12"/>
  <c r="AN33" i="12"/>
  <c r="AO33" i="12"/>
  <c r="AP33" i="12"/>
  <c r="AQ33" i="12"/>
  <c r="AR33" i="12"/>
  <c r="AS33" i="12"/>
  <c r="AT33" i="12"/>
  <c r="AC30" i="12"/>
  <c r="AD30" i="12"/>
  <c r="AE30" i="12"/>
  <c r="AF30" i="12"/>
  <c r="AG30" i="12"/>
  <c r="AH30" i="12"/>
  <c r="AI30" i="12"/>
  <c r="AJ30" i="12"/>
  <c r="AK30" i="12"/>
  <c r="AL30" i="12"/>
  <c r="AM30" i="12"/>
  <c r="AN30" i="12"/>
  <c r="AO30" i="12"/>
  <c r="AP30" i="12"/>
  <c r="AQ30" i="12"/>
  <c r="AR30" i="12"/>
  <c r="AS30" i="12"/>
  <c r="AT30" i="12"/>
  <c r="AC629" i="12"/>
  <c r="AD629" i="12"/>
  <c r="AE629" i="12"/>
  <c r="AF629" i="12"/>
  <c r="AG629" i="12"/>
  <c r="AH629" i="12"/>
  <c r="AI629" i="12"/>
  <c r="AJ629" i="12"/>
  <c r="AK629" i="12"/>
  <c r="AL629" i="12"/>
  <c r="AM629" i="12"/>
  <c r="AN629" i="12"/>
  <c r="AO629" i="12"/>
  <c r="AP629" i="12"/>
  <c r="AQ629" i="12"/>
  <c r="AR629" i="12"/>
  <c r="AS629" i="12"/>
  <c r="AT629" i="12"/>
  <c r="AC63" i="12"/>
  <c r="AD63" i="12"/>
  <c r="AE63" i="12"/>
  <c r="AF63" i="12"/>
  <c r="AG63" i="12"/>
  <c r="AH63" i="12"/>
  <c r="AI63" i="12"/>
  <c r="AJ63" i="12"/>
  <c r="AK63" i="12"/>
  <c r="AL63" i="12"/>
  <c r="AM63" i="12"/>
  <c r="AN63" i="12"/>
  <c r="AO63" i="12"/>
  <c r="AP63" i="12"/>
  <c r="AQ63" i="12"/>
  <c r="AR63" i="12"/>
  <c r="AS63" i="12"/>
  <c r="AT63" i="12"/>
  <c r="AC65" i="12"/>
  <c r="AD65" i="12"/>
  <c r="AE65" i="12"/>
  <c r="AF65" i="12"/>
  <c r="AG65" i="12"/>
  <c r="AH65" i="12"/>
  <c r="AI65" i="12"/>
  <c r="AJ65" i="12"/>
  <c r="AK65" i="12"/>
  <c r="AL65" i="12"/>
  <c r="AM65" i="12"/>
  <c r="AN65" i="12"/>
  <c r="AO65" i="12"/>
  <c r="AP65" i="12"/>
  <c r="AQ65" i="12"/>
  <c r="AR65" i="12"/>
  <c r="AS65" i="12"/>
  <c r="AT65" i="12"/>
  <c r="AC68" i="12"/>
  <c r="AD68" i="12"/>
  <c r="AE68" i="12"/>
  <c r="AF68" i="12"/>
  <c r="AG68" i="12"/>
  <c r="AH68" i="12"/>
  <c r="AI68" i="12"/>
  <c r="AJ68" i="12"/>
  <c r="AK68" i="12"/>
  <c r="AL68" i="12"/>
  <c r="AM68" i="12"/>
  <c r="AN68" i="12"/>
  <c r="AO68" i="12"/>
  <c r="AP68" i="12"/>
  <c r="AQ68" i="12"/>
  <c r="AR68" i="12"/>
  <c r="AS68" i="12"/>
  <c r="AT68" i="12"/>
  <c r="AC20" i="12"/>
  <c r="AD20" i="12"/>
  <c r="AE20" i="12"/>
  <c r="AF20" i="12"/>
  <c r="AG20" i="12"/>
  <c r="AH20" i="12"/>
  <c r="AI20" i="12"/>
  <c r="AJ20" i="12"/>
  <c r="AK20" i="12"/>
  <c r="AL20" i="12"/>
  <c r="AM20" i="12"/>
  <c r="AN20" i="12"/>
  <c r="AO20" i="12"/>
  <c r="AP20" i="12"/>
  <c r="AQ20" i="12"/>
  <c r="AR20" i="12"/>
  <c r="AS20" i="12"/>
  <c r="AT20" i="12"/>
  <c r="AC70" i="12"/>
  <c r="AD70" i="12"/>
  <c r="AE70" i="12"/>
  <c r="AF70" i="12"/>
  <c r="AG70" i="12"/>
  <c r="AH70" i="12"/>
  <c r="AI70" i="12"/>
  <c r="AJ70" i="12"/>
  <c r="AK70" i="12"/>
  <c r="AL70" i="12"/>
  <c r="AM70" i="12"/>
  <c r="AN70" i="12"/>
  <c r="AO70" i="12"/>
  <c r="AP70" i="12"/>
  <c r="AQ70" i="12"/>
  <c r="AR70" i="12"/>
  <c r="AS70" i="12"/>
  <c r="AT70" i="12"/>
  <c r="AC74" i="12"/>
  <c r="AD74" i="12"/>
  <c r="AE74" i="12"/>
  <c r="AF74" i="12"/>
  <c r="AG74" i="12"/>
  <c r="AH74" i="12"/>
  <c r="AI74" i="12"/>
  <c r="AJ74" i="12"/>
  <c r="AK74" i="12"/>
  <c r="AL74" i="12"/>
  <c r="AM74" i="12"/>
  <c r="AN74" i="12"/>
  <c r="AO74" i="12"/>
  <c r="AP74" i="12"/>
  <c r="AQ74" i="12"/>
  <c r="AR74" i="12"/>
  <c r="AS74" i="12"/>
  <c r="AT74" i="12"/>
  <c r="AC69" i="12"/>
  <c r="AD69" i="12"/>
  <c r="AE69" i="12"/>
  <c r="AF69" i="12"/>
  <c r="AG69" i="12"/>
  <c r="AH69" i="12"/>
  <c r="AI69" i="12"/>
  <c r="AJ69" i="12"/>
  <c r="AK69" i="12"/>
  <c r="AL69" i="12"/>
  <c r="AM69" i="12"/>
  <c r="AN69" i="12"/>
  <c r="AO69" i="12"/>
  <c r="AP69" i="12"/>
  <c r="AQ69" i="12"/>
  <c r="AR69" i="12"/>
  <c r="AS69" i="12"/>
  <c r="AT69" i="12"/>
  <c r="AC73" i="12"/>
  <c r="AD73" i="12"/>
  <c r="AE73" i="12"/>
  <c r="AF73" i="12"/>
  <c r="AG73" i="12"/>
  <c r="AH73" i="12"/>
  <c r="AI73" i="12"/>
  <c r="AJ73" i="12"/>
  <c r="AK73" i="12"/>
  <c r="AL73" i="12"/>
  <c r="AM73" i="12"/>
  <c r="AN73" i="12"/>
  <c r="AO73" i="12"/>
  <c r="AP73" i="12"/>
  <c r="AQ73" i="12"/>
  <c r="AR73" i="12"/>
  <c r="AS73" i="12"/>
  <c r="AT73" i="12"/>
  <c r="AC78" i="12"/>
  <c r="AD78" i="12"/>
  <c r="AE78" i="12"/>
  <c r="AF78" i="12"/>
  <c r="AG78" i="12"/>
  <c r="AH78" i="12"/>
  <c r="AI78" i="12"/>
  <c r="AJ78" i="12"/>
  <c r="AK78" i="12"/>
  <c r="AL78" i="12"/>
  <c r="AM78" i="12"/>
  <c r="AN78" i="12"/>
  <c r="AO78" i="12"/>
  <c r="AP78" i="12"/>
  <c r="AQ78" i="12"/>
  <c r="AR78" i="12"/>
  <c r="AS78" i="12"/>
  <c r="AT78" i="12"/>
  <c r="AC99" i="12"/>
  <c r="AD99" i="12"/>
  <c r="AE99" i="12"/>
  <c r="AF99" i="12"/>
  <c r="AG99" i="12"/>
  <c r="AH99" i="12"/>
  <c r="AI99" i="12"/>
  <c r="AJ99" i="12"/>
  <c r="AK99" i="12"/>
  <c r="AL99" i="12"/>
  <c r="AM99" i="12"/>
  <c r="AN99" i="12"/>
  <c r="AO99" i="12"/>
  <c r="AP99" i="12"/>
  <c r="AQ99" i="12"/>
  <c r="AR99" i="12"/>
  <c r="AS99" i="12"/>
  <c r="AT99" i="12"/>
  <c r="AC86" i="12"/>
  <c r="AD86" i="12"/>
  <c r="AE86" i="12"/>
  <c r="AF86" i="12"/>
  <c r="AG86" i="12"/>
  <c r="AH86" i="12"/>
  <c r="AI86" i="12"/>
  <c r="AJ86" i="12"/>
  <c r="AK86" i="12"/>
  <c r="AL86" i="12"/>
  <c r="AM86" i="12"/>
  <c r="AN86" i="12"/>
  <c r="AO86" i="12"/>
  <c r="AP86" i="12"/>
  <c r="AQ86" i="12"/>
  <c r="AR86" i="12"/>
  <c r="AS86" i="12"/>
  <c r="AT86" i="12"/>
  <c r="AC82" i="12"/>
  <c r="AD82" i="12"/>
  <c r="AE82" i="12"/>
  <c r="AF82" i="12"/>
  <c r="AG82" i="12"/>
  <c r="AH82" i="12"/>
  <c r="AI82" i="12"/>
  <c r="AJ82" i="12"/>
  <c r="AK82" i="12"/>
  <c r="AL82" i="12"/>
  <c r="AM82" i="12"/>
  <c r="AN82" i="12"/>
  <c r="AO82" i="12"/>
  <c r="AP82" i="12"/>
  <c r="AQ82" i="12"/>
  <c r="AR82" i="12"/>
  <c r="AS82" i="12"/>
  <c r="AT82" i="12"/>
  <c r="AC114" i="12"/>
  <c r="AD114" i="12"/>
  <c r="AE114" i="12"/>
  <c r="AF114" i="12"/>
  <c r="AG114" i="12"/>
  <c r="AH114" i="12"/>
  <c r="AI114" i="12"/>
  <c r="AJ114" i="12"/>
  <c r="AK114" i="12"/>
  <c r="AL114" i="12"/>
  <c r="AM114" i="12"/>
  <c r="AN114" i="12"/>
  <c r="AO114" i="12"/>
  <c r="AP114" i="12"/>
  <c r="AQ114" i="12"/>
  <c r="AR114" i="12"/>
  <c r="AS114" i="12"/>
  <c r="AT114" i="12"/>
  <c r="AC104" i="12"/>
  <c r="AD104" i="12"/>
  <c r="AE104" i="12"/>
  <c r="AF104" i="12"/>
  <c r="AG104" i="12"/>
  <c r="AH104" i="12"/>
  <c r="AI104" i="12"/>
  <c r="AJ104" i="12"/>
  <c r="AK104" i="12"/>
  <c r="AL104" i="12"/>
  <c r="AM104" i="12"/>
  <c r="AN104" i="12"/>
  <c r="AO104" i="12"/>
  <c r="AP104" i="12"/>
  <c r="AQ104" i="12"/>
  <c r="AR104" i="12"/>
  <c r="AS104" i="12"/>
  <c r="AT104" i="12"/>
  <c r="AC100" i="12"/>
  <c r="AD100" i="12"/>
  <c r="AE100" i="12"/>
  <c r="AF100" i="12"/>
  <c r="AG100" i="12"/>
  <c r="AH100" i="12"/>
  <c r="AI100" i="12"/>
  <c r="AJ100" i="12"/>
  <c r="AK100" i="12"/>
  <c r="AL100" i="12"/>
  <c r="AM100" i="12"/>
  <c r="AN100" i="12"/>
  <c r="AO100" i="12"/>
  <c r="AP100" i="12"/>
  <c r="AQ100" i="12"/>
  <c r="AR100" i="12"/>
  <c r="AS100" i="12"/>
  <c r="AT100" i="12"/>
  <c r="AC94" i="12"/>
  <c r="AD94" i="12"/>
  <c r="AE94" i="12"/>
  <c r="AF94" i="12"/>
  <c r="AG94" i="12"/>
  <c r="AH94" i="12"/>
  <c r="AI94" i="12"/>
  <c r="AJ94" i="12"/>
  <c r="AK94" i="12"/>
  <c r="AL94" i="12"/>
  <c r="AM94" i="12"/>
  <c r="AN94" i="12"/>
  <c r="AO94" i="12"/>
  <c r="AP94" i="12"/>
  <c r="AQ94" i="12"/>
  <c r="AR94" i="12"/>
  <c r="AS94" i="12"/>
  <c r="AT94" i="12"/>
  <c r="AC96" i="12"/>
  <c r="AD96" i="12"/>
  <c r="AE96" i="12"/>
  <c r="AF96" i="12"/>
  <c r="AG96" i="12"/>
  <c r="AH96" i="12"/>
  <c r="AI96" i="12"/>
  <c r="AJ96" i="12"/>
  <c r="AK96" i="12"/>
  <c r="AL96" i="12"/>
  <c r="AM96" i="12"/>
  <c r="AN96" i="12"/>
  <c r="AO96" i="12"/>
  <c r="AP96" i="12"/>
  <c r="AQ96" i="12"/>
  <c r="AR96" i="12"/>
  <c r="AS96" i="12"/>
  <c r="AT96" i="12"/>
  <c r="AC507" i="12"/>
  <c r="AD507" i="12"/>
  <c r="AE507" i="12"/>
  <c r="AF507" i="12"/>
  <c r="AG507" i="12"/>
  <c r="AH507" i="12"/>
  <c r="AI507" i="12"/>
  <c r="AJ507" i="12"/>
  <c r="AK507" i="12"/>
  <c r="AL507" i="12"/>
  <c r="AM507" i="12"/>
  <c r="AN507" i="12"/>
  <c r="AO507" i="12"/>
  <c r="AP507" i="12"/>
  <c r="AQ507" i="12"/>
  <c r="AR507" i="12"/>
  <c r="AS507" i="12"/>
  <c r="AT507" i="12"/>
  <c r="AC97" i="12"/>
  <c r="AD97" i="12"/>
  <c r="AE97" i="12"/>
  <c r="AF97" i="12"/>
  <c r="AG97" i="12"/>
  <c r="AH97" i="12"/>
  <c r="AI97" i="12"/>
  <c r="AJ97" i="12"/>
  <c r="AK97" i="12"/>
  <c r="AL97" i="12"/>
  <c r="AM97" i="12"/>
  <c r="AN97" i="12"/>
  <c r="AO97" i="12"/>
  <c r="AP97" i="12"/>
  <c r="AQ97" i="12"/>
  <c r="AR97" i="12"/>
  <c r="AS97" i="12"/>
  <c r="AT97" i="12"/>
  <c r="AC83" i="12"/>
  <c r="AD83" i="12"/>
  <c r="AE83" i="12"/>
  <c r="AF83" i="12"/>
  <c r="AG83" i="12"/>
  <c r="AH83" i="12"/>
  <c r="AI83" i="12"/>
  <c r="AJ83" i="12"/>
  <c r="AK83" i="12"/>
  <c r="AL83" i="12"/>
  <c r="AM83" i="12"/>
  <c r="AN83" i="12"/>
  <c r="AO83" i="12"/>
  <c r="AP83" i="12"/>
  <c r="AQ83" i="12"/>
  <c r="AR83" i="12"/>
  <c r="AS83" i="12"/>
  <c r="AT83" i="12"/>
  <c r="AC92" i="12"/>
  <c r="AD92" i="12"/>
  <c r="AE92" i="12"/>
  <c r="AF92" i="12"/>
  <c r="AG92" i="12"/>
  <c r="AH92" i="12"/>
  <c r="AI92" i="12"/>
  <c r="AJ92" i="12"/>
  <c r="AK92" i="12"/>
  <c r="AL92" i="12"/>
  <c r="AM92" i="12"/>
  <c r="AN92" i="12"/>
  <c r="AO92" i="12"/>
  <c r="AP92" i="12"/>
  <c r="AQ92" i="12"/>
  <c r="AR92" i="12"/>
  <c r="AS92" i="12"/>
  <c r="AT92" i="12"/>
  <c r="AC636" i="12"/>
  <c r="AD636" i="12"/>
  <c r="AE636" i="12"/>
  <c r="AF636" i="12"/>
  <c r="AG636" i="12"/>
  <c r="AH636" i="12"/>
  <c r="AI636" i="12"/>
  <c r="AJ636" i="12"/>
  <c r="AK636" i="12"/>
  <c r="AL636" i="12"/>
  <c r="AM636" i="12"/>
  <c r="AN636" i="12"/>
  <c r="AO636" i="12"/>
  <c r="AP636" i="12"/>
  <c r="AQ636" i="12"/>
  <c r="AR636" i="12"/>
  <c r="AS636" i="12"/>
  <c r="AT636" i="12"/>
  <c r="AC88" i="12"/>
  <c r="AD88" i="12"/>
  <c r="AE88" i="12"/>
  <c r="AF88" i="12"/>
  <c r="AG88" i="12"/>
  <c r="AH88" i="12"/>
  <c r="AI88" i="12"/>
  <c r="AJ88" i="12"/>
  <c r="AK88" i="12"/>
  <c r="AL88" i="12"/>
  <c r="AM88" i="12"/>
  <c r="AN88" i="12"/>
  <c r="AO88" i="12"/>
  <c r="AP88" i="12"/>
  <c r="AQ88" i="12"/>
  <c r="AR88" i="12"/>
  <c r="AS88" i="12"/>
  <c r="AT88" i="12"/>
  <c r="AC84" i="12"/>
  <c r="AD84" i="12"/>
  <c r="AE84" i="12"/>
  <c r="AF84" i="12"/>
  <c r="AG84" i="12"/>
  <c r="AH84" i="12"/>
  <c r="AI84" i="12"/>
  <c r="AJ84" i="12"/>
  <c r="AK84" i="12"/>
  <c r="AL84" i="12"/>
  <c r="AM84" i="12"/>
  <c r="AN84" i="12"/>
  <c r="AO84" i="12"/>
  <c r="AP84" i="12"/>
  <c r="AQ84" i="12"/>
  <c r="AR84" i="12"/>
  <c r="AS84" i="12"/>
  <c r="AT84" i="12"/>
  <c r="AC95" i="12"/>
  <c r="AD95" i="12"/>
  <c r="AE95" i="12"/>
  <c r="AF95" i="12"/>
  <c r="AG95" i="12"/>
  <c r="AH95" i="12"/>
  <c r="AI95" i="12"/>
  <c r="AJ95" i="12"/>
  <c r="AK95" i="12"/>
  <c r="AL95" i="12"/>
  <c r="AM95" i="12"/>
  <c r="AN95" i="12"/>
  <c r="AO95" i="12"/>
  <c r="AP95" i="12"/>
  <c r="AQ95" i="12"/>
  <c r="AR95" i="12"/>
  <c r="AS95" i="12"/>
  <c r="AT95" i="12"/>
  <c r="AC98" i="12"/>
  <c r="AD98" i="12"/>
  <c r="AE98" i="12"/>
  <c r="AF98" i="12"/>
  <c r="AG98" i="12"/>
  <c r="AH98" i="12"/>
  <c r="AI98" i="12"/>
  <c r="AJ98" i="12"/>
  <c r="AK98" i="12"/>
  <c r="AL98" i="12"/>
  <c r="AM98" i="12"/>
  <c r="AN98" i="12"/>
  <c r="AO98" i="12"/>
  <c r="AP98" i="12"/>
  <c r="AQ98" i="12"/>
  <c r="AR98" i="12"/>
  <c r="AS98" i="12"/>
  <c r="AT98" i="12"/>
  <c r="AC103" i="12"/>
  <c r="AD103" i="12"/>
  <c r="AE103" i="12"/>
  <c r="AF103" i="12"/>
  <c r="AG103" i="12"/>
  <c r="AH103" i="12"/>
  <c r="AI103" i="12"/>
  <c r="AJ103" i="12"/>
  <c r="AK103" i="12"/>
  <c r="AL103" i="12"/>
  <c r="AM103" i="12"/>
  <c r="AN103" i="12"/>
  <c r="AO103" i="12"/>
  <c r="AP103" i="12"/>
  <c r="AQ103" i="12"/>
  <c r="AR103" i="12"/>
  <c r="AS103" i="12"/>
  <c r="AT103" i="12"/>
  <c r="AC80" i="12"/>
  <c r="AD80" i="12"/>
  <c r="AE80" i="12"/>
  <c r="AF80" i="12"/>
  <c r="AG80" i="12"/>
  <c r="AH80" i="12"/>
  <c r="AI80" i="12"/>
  <c r="AJ80" i="12"/>
  <c r="AK80" i="12"/>
  <c r="AL80" i="12"/>
  <c r="AM80" i="12"/>
  <c r="AN80" i="12"/>
  <c r="AO80" i="12"/>
  <c r="AP80" i="12"/>
  <c r="AQ80" i="12"/>
  <c r="AR80" i="12"/>
  <c r="AS80" i="12"/>
  <c r="AT80" i="12"/>
  <c r="AC108" i="12"/>
  <c r="AD108" i="12"/>
  <c r="AE108" i="12"/>
  <c r="AF108" i="12"/>
  <c r="AG108" i="12"/>
  <c r="AH108" i="12"/>
  <c r="AI108" i="12"/>
  <c r="AJ108" i="12"/>
  <c r="AK108" i="12"/>
  <c r="AL108" i="12"/>
  <c r="AM108" i="12"/>
  <c r="AN108" i="12"/>
  <c r="AO108" i="12"/>
  <c r="AP108" i="12"/>
  <c r="AQ108" i="12"/>
  <c r="AR108" i="12"/>
  <c r="AS108" i="12"/>
  <c r="AT108" i="12"/>
  <c r="AC102" i="12"/>
  <c r="AD102" i="12"/>
  <c r="AE102" i="12"/>
  <c r="AF102" i="12"/>
  <c r="AG102" i="12"/>
  <c r="AH102" i="12"/>
  <c r="AI102" i="12"/>
  <c r="AJ102" i="12"/>
  <c r="AK102" i="12"/>
  <c r="AL102" i="12"/>
  <c r="AM102" i="12"/>
  <c r="AN102" i="12"/>
  <c r="AO102" i="12"/>
  <c r="AP102" i="12"/>
  <c r="AQ102" i="12"/>
  <c r="AR102" i="12"/>
  <c r="AS102" i="12"/>
  <c r="AT102" i="12"/>
  <c r="AC71" i="12"/>
  <c r="AD71" i="12"/>
  <c r="AE71" i="12"/>
  <c r="AF71" i="12"/>
  <c r="AG71" i="12"/>
  <c r="AH71" i="12"/>
  <c r="AI71" i="12"/>
  <c r="AJ71" i="12"/>
  <c r="AK71" i="12"/>
  <c r="AL71" i="12"/>
  <c r="AM71" i="12"/>
  <c r="AN71" i="12"/>
  <c r="AO71" i="12"/>
  <c r="AP71" i="12"/>
  <c r="AQ71" i="12"/>
  <c r="AR71" i="12"/>
  <c r="AS71" i="12"/>
  <c r="AT71" i="12"/>
  <c r="AC107" i="12"/>
  <c r="AD107" i="12"/>
  <c r="AE107" i="12"/>
  <c r="AF107" i="12"/>
  <c r="AG107" i="12"/>
  <c r="AH107" i="12"/>
  <c r="AI107" i="12"/>
  <c r="AJ107" i="12"/>
  <c r="AK107" i="12"/>
  <c r="AL107" i="12"/>
  <c r="AM107" i="12"/>
  <c r="AN107" i="12"/>
  <c r="AO107" i="12"/>
  <c r="AP107" i="12"/>
  <c r="AQ107" i="12"/>
  <c r="AR107" i="12"/>
  <c r="AS107" i="12"/>
  <c r="AT107" i="12"/>
  <c r="AC81" i="12"/>
  <c r="AD81" i="12"/>
  <c r="AE81" i="12"/>
  <c r="AF81" i="12"/>
  <c r="AG81" i="12"/>
  <c r="AH81" i="12"/>
  <c r="AI81" i="12"/>
  <c r="AJ81" i="12"/>
  <c r="AK81" i="12"/>
  <c r="AL81" i="12"/>
  <c r="AM81" i="12"/>
  <c r="AN81" i="12"/>
  <c r="AO81" i="12"/>
  <c r="AP81" i="12"/>
  <c r="AQ81" i="12"/>
  <c r="AR81" i="12"/>
  <c r="AS81" i="12"/>
  <c r="AT81" i="12"/>
  <c r="AC93" i="12"/>
  <c r="AD93" i="12"/>
  <c r="AE93" i="12"/>
  <c r="AF93" i="12"/>
  <c r="AG93" i="12"/>
  <c r="AH93" i="12"/>
  <c r="AI93" i="12"/>
  <c r="AJ93" i="12"/>
  <c r="AK93" i="12"/>
  <c r="AL93" i="12"/>
  <c r="AM93" i="12"/>
  <c r="AN93" i="12"/>
  <c r="AO93" i="12"/>
  <c r="AP93" i="12"/>
  <c r="AQ93" i="12"/>
  <c r="AR93" i="12"/>
  <c r="AS93" i="12"/>
  <c r="AT93" i="12"/>
  <c r="AC106" i="12"/>
  <c r="AD106" i="12"/>
  <c r="AE106" i="12"/>
  <c r="AF106" i="12"/>
  <c r="AG106" i="12"/>
  <c r="AH106" i="12"/>
  <c r="AI106" i="12"/>
  <c r="AJ106" i="12"/>
  <c r="AK106" i="12"/>
  <c r="AL106" i="12"/>
  <c r="AM106" i="12"/>
  <c r="AN106" i="12"/>
  <c r="AO106" i="12"/>
  <c r="AP106" i="12"/>
  <c r="AQ106" i="12"/>
  <c r="AR106" i="12"/>
  <c r="AS106" i="12"/>
  <c r="AT106" i="12"/>
  <c r="AC90" i="12"/>
  <c r="AD90" i="12"/>
  <c r="AE90" i="12"/>
  <c r="AF90" i="12"/>
  <c r="AG90" i="12"/>
  <c r="AH90" i="12"/>
  <c r="AI90" i="12"/>
  <c r="AJ90" i="12"/>
  <c r="AK90" i="12"/>
  <c r="AL90" i="12"/>
  <c r="AM90" i="12"/>
  <c r="AN90" i="12"/>
  <c r="AO90" i="12"/>
  <c r="AP90" i="12"/>
  <c r="AQ90" i="12"/>
  <c r="AR90" i="12"/>
  <c r="AS90" i="12"/>
  <c r="AT90" i="12"/>
  <c r="AC109" i="12"/>
  <c r="AD109" i="12"/>
  <c r="AE109" i="12"/>
  <c r="AF109" i="12"/>
  <c r="AG109" i="12"/>
  <c r="AH109" i="12"/>
  <c r="AI109" i="12"/>
  <c r="AJ109" i="12"/>
  <c r="AK109" i="12"/>
  <c r="AL109" i="12"/>
  <c r="AM109" i="12"/>
  <c r="AN109" i="12"/>
  <c r="AO109" i="12"/>
  <c r="AP109" i="12"/>
  <c r="AQ109" i="12"/>
  <c r="AR109" i="12"/>
  <c r="AS109" i="12"/>
  <c r="AT109" i="12"/>
  <c r="AC91" i="12"/>
  <c r="AD91" i="12"/>
  <c r="AE91" i="12"/>
  <c r="AF91" i="12"/>
  <c r="AG91" i="12"/>
  <c r="AH91" i="12"/>
  <c r="AI91" i="12"/>
  <c r="AJ91" i="12"/>
  <c r="AK91" i="12"/>
  <c r="AL91" i="12"/>
  <c r="AM91" i="12"/>
  <c r="AN91" i="12"/>
  <c r="AO91" i="12"/>
  <c r="AP91" i="12"/>
  <c r="AQ91" i="12"/>
  <c r="AR91" i="12"/>
  <c r="AS91" i="12"/>
  <c r="AT91" i="12"/>
  <c r="AC85" i="12"/>
  <c r="AD85" i="12"/>
  <c r="AE85" i="12"/>
  <c r="AF85" i="12"/>
  <c r="AG85" i="12"/>
  <c r="AH85" i="12"/>
  <c r="AI85" i="12"/>
  <c r="AJ85" i="12"/>
  <c r="AK85" i="12"/>
  <c r="AL85" i="12"/>
  <c r="AM85" i="12"/>
  <c r="AN85" i="12"/>
  <c r="AO85" i="12"/>
  <c r="AP85" i="12"/>
  <c r="AQ85" i="12"/>
  <c r="AR85" i="12"/>
  <c r="AS85" i="12"/>
  <c r="AT85" i="12"/>
  <c r="AC101" i="12"/>
  <c r="AD101" i="12"/>
  <c r="AE101" i="12"/>
  <c r="AF101" i="12"/>
  <c r="AG101" i="12"/>
  <c r="AH101" i="12"/>
  <c r="AI101" i="12"/>
  <c r="AJ101" i="12"/>
  <c r="AK101" i="12"/>
  <c r="AL101" i="12"/>
  <c r="AM101" i="12"/>
  <c r="AN101" i="12"/>
  <c r="AO101" i="12"/>
  <c r="AP101" i="12"/>
  <c r="AQ101" i="12"/>
  <c r="AR101" i="12"/>
  <c r="AS101" i="12"/>
  <c r="AT101" i="12"/>
  <c r="AC134" i="12"/>
  <c r="AD134" i="12"/>
  <c r="AE134" i="12"/>
  <c r="AF134" i="12"/>
  <c r="AG134" i="12"/>
  <c r="AH134" i="12"/>
  <c r="AI134" i="12"/>
  <c r="AJ134" i="12"/>
  <c r="AK134" i="12"/>
  <c r="AL134" i="12"/>
  <c r="AM134" i="12"/>
  <c r="AN134" i="12"/>
  <c r="AO134" i="12"/>
  <c r="AP134" i="12"/>
  <c r="AQ134" i="12"/>
  <c r="AR134" i="12"/>
  <c r="AS134" i="12"/>
  <c r="AT134" i="12"/>
  <c r="AC143" i="12"/>
  <c r="AD143" i="12"/>
  <c r="AE143" i="12"/>
  <c r="AF143" i="12"/>
  <c r="AG143" i="12"/>
  <c r="AH143" i="12"/>
  <c r="AI143" i="12"/>
  <c r="AJ143" i="12"/>
  <c r="AK143" i="12"/>
  <c r="AL143" i="12"/>
  <c r="AM143" i="12"/>
  <c r="AN143" i="12"/>
  <c r="AO143" i="12"/>
  <c r="AP143" i="12"/>
  <c r="AQ143" i="12"/>
  <c r="AR143" i="12"/>
  <c r="AS143" i="12"/>
  <c r="AT143" i="12"/>
  <c r="AC125" i="12"/>
  <c r="AD125" i="12"/>
  <c r="AE125" i="12"/>
  <c r="AF125" i="12"/>
  <c r="AG125" i="12"/>
  <c r="AH125" i="12"/>
  <c r="AI125" i="12"/>
  <c r="AJ125" i="12"/>
  <c r="AK125" i="12"/>
  <c r="AL125" i="12"/>
  <c r="AM125" i="12"/>
  <c r="AN125" i="12"/>
  <c r="AO125" i="12"/>
  <c r="AP125" i="12"/>
  <c r="AQ125" i="12"/>
  <c r="AR125" i="12"/>
  <c r="AS125" i="12"/>
  <c r="AT125" i="12"/>
  <c r="AC178" i="12"/>
  <c r="AD178" i="12"/>
  <c r="AE178" i="12"/>
  <c r="AF178" i="12"/>
  <c r="AG178" i="12"/>
  <c r="AH178" i="12"/>
  <c r="AI178" i="12"/>
  <c r="AJ178" i="12"/>
  <c r="AK178" i="12"/>
  <c r="AL178" i="12"/>
  <c r="AM178" i="12"/>
  <c r="AN178" i="12"/>
  <c r="AO178" i="12"/>
  <c r="AP178" i="12"/>
  <c r="AQ178" i="12"/>
  <c r="AR178" i="12"/>
  <c r="AS178" i="12"/>
  <c r="AT178" i="12"/>
  <c r="AC180" i="12"/>
  <c r="AD180" i="12"/>
  <c r="AE180" i="12"/>
  <c r="AF180" i="12"/>
  <c r="AG180" i="12"/>
  <c r="AH180" i="12"/>
  <c r="AI180" i="12"/>
  <c r="AJ180" i="12"/>
  <c r="AK180" i="12"/>
  <c r="AL180" i="12"/>
  <c r="AM180" i="12"/>
  <c r="AN180" i="12"/>
  <c r="AO180" i="12"/>
  <c r="AP180" i="12"/>
  <c r="AQ180" i="12"/>
  <c r="AR180" i="12"/>
  <c r="AS180" i="12"/>
  <c r="AT180" i="12"/>
  <c r="AC121" i="12"/>
  <c r="AD121" i="12"/>
  <c r="AE121" i="12"/>
  <c r="AF121" i="12"/>
  <c r="AG121" i="12"/>
  <c r="AH121" i="12"/>
  <c r="AI121" i="12"/>
  <c r="AJ121" i="12"/>
  <c r="AK121" i="12"/>
  <c r="AL121" i="12"/>
  <c r="AM121" i="12"/>
  <c r="AN121" i="12"/>
  <c r="AO121" i="12"/>
  <c r="AP121" i="12"/>
  <c r="AQ121" i="12"/>
  <c r="AR121" i="12"/>
  <c r="AS121" i="12"/>
  <c r="AT121" i="12"/>
  <c r="AC164" i="12"/>
  <c r="AD164" i="12"/>
  <c r="AE164" i="12"/>
  <c r="AF164" i="12"/>
  <c r="AG164" i="12"/>
  <c r="AH164" i="12"/>
  <c r="AI164" i="12"/>
  <c r="AJ164" i="12"/>
  <c r="AK164" i="12"/>
  <c r="AL164" i="12"/>
  <c r="AM164" i="12"/>
  <c r="AN164" i="12"/>
  <c r="AO164" i="12"/>
  <c r="AP164" i="12"/>
  <c r="AQ164" i="12"/>
  <c r="AR164" i="12"/>
  <c r="AS164" i="12"/>
  <c r="AT164" i="12"/>
  <c r="AC154" i="12"/>
  <c r="AD154" i="12"/>
  <c r="AE154" i="12"/>
  <c r="AF154" i="12"/>
  <c r="AG154" i="12"/>
  <c r="AH154" i="12"/>
  <c r="AI154" i="12"/>
  <c r="AJ154" i="12"/>
  <c r="AK154" i="12"/>
  <c r="AL154" i="12"/>
  <c r="AM154" i="12"/>
  <c r="AN154" i="12"/>
  <c r="AO154" i="12"/>
  <c r="AP154" i="12"/>
  <c r="AQ154" i="12"/>
  <c r="AR154" i="12"/>
  <c r="AS154" i="12"/>
  <c r="AT154" i="12"/>
  <c r="AC117" i="12"/>
  <c r="AD117" i="12"/>
  <c r="AE117" i="12"/>
  <c r="AF117" i="12"/>
  <c r="AG117" i="12"/>
  <c r="AH117" i="12"/>
  <c r="AI117" i="12"/>
  <c r="AJ117" i="12"/>
  <c r="AK117" i="12"/>
  <c r="AL117" i="12"/>
  <c r="AM117" i="12"/>
  <c r="AN117" i="12"/>
  <c r="AO117" i="12"/>
  <c r="AP117" i="12"/>
  <c r="AQ117" i="12"/>
  <c r="AR117" i="12"/>
  <c r="AS117" i="12"/>
  <c r="AT117" i="12"/>
  <c r="AC168" i="12"/>
  <c r="AD168" i="12"/>
  <c r="AE168" i="12"/>
  <c r="AF168" i="12"/>
  <c r="AG168" i="12"/>
  <c r="AH168" i="12"/>
  <c r="AI168" i="12"/>
  <c r="AJ168" i="12"/>
  <c r="AK168" i="12"/>
  <c r="AL168" i="12"/>
  <c r="AM168" i="12"/>
  <c r="AN168" i="12"/>
  <c r="AO168" i="12"/>
  <c r="AP168" i="12"/>
  <c r="AQ168" i="12"/>
  <c r="AR168" i="12"/>
  <c r="AS168" i="12"/>
  <c r="AT168" i="12"/>
  <c r="AC119" i="12"/>
  <c r="AD119" i="12"/>
  <c r="AE119" i="12"/>
  <c r="AF119" i="12"/>
  <c r="AG119" i="12"/>
  <c r="AH119" i="12"/>
  <c r="AI119" i="12"/>
  <c r="AJ119" i="12"/>
  <c r="AK119" i="12"/>
  <c r="AL119" i="12"/>
  <c r="AM119" i="12"/>
  <c r="AN119" i="12"/>
  <c r="AO119" i="12"/>
  <c r="AP119" i="12"/>
  <c r="AQ119" i="12"/>
  <c r="AR119" i="12"/>
  <c r="AS119" i="12"/>
  <c r="AT119" i="12"/>
  <c r="AC118" i="12"/>
  <c r="AD118" i="12"/>
  <c r="AE118" i="12"/>
  <c r="AF118" i="12"/>
  <c r="AG118" i="12"/>
  <c r="AH118" i="12"/>
  <c r="AI118" i="12"/>
  <c r="AJ118" i="12"/>
  <c r="AK118" i="12"/>
  <c r="AL118" i="12"/>
  <c r="AM118" i="12"/>
  <c r="AN118" i="12"/>
  <c r="AO118" i="12"/>
  <c r="AP118" i="12"/>
  <c r="AQ118" i="12"/>
  <c r="AR118" i="12"/>
  <c r="AS118" i="12"/>
  <c r="AT118" i="12"/>
  <c r="AC120" i="12"/>
  <c r="AD120" i="12"/>
  <c r="AE120" i="12"/>
  <c r="AF120" i="12"/>
  <c r="AG120" i="12"/>
  <c r="AH120" i="12"/>
  <c r="AI120" i="12"/>
  <c r="AJ120" i="12"/>
  <c r="AK120" i="12"/>
  <c r="AL120" i="12"/>
  <c r="AM120" i="12"/>
  <c r="AN120" i="12"/>
  <c r="AO120" i="12"/>
  <c r="AP120" i="12"/>
  <c r="AQ120" i="12"/>
  <c r="AR120" i="12"/>
  <c r="AS120" i="12"/>
  <c r="AT120" i="12"/>
  <c r="AC123" i="12"/>
  <c r="AD123" i="12"/>
  <c r="AE123" i="12"/>
  <c r="AF123" i="12"/>
  <c r="AG123" i="12"/>
  <c r="AH123" i="12"/>
  <c r="AI123" i="12"/>
  <c r="AJ123" i="12"/>
  <c r="AK123" i="12"/>
  <c r="AL123" i="12"/>
  <c r="AM123" i="12"/>
  <c r="AN123" i="12"/>
  <c r="AO123" i="12"/>
  <c r="AP123" i="12"/>
  <c r="AQ123" i="12"/>
  <c r="AR123" i="12"/>
  <c r="AS123" i="12"/>
  <c r="AT123" i="12"/>
  <c r="AC128" i="12"/>
  <c r="AD128" i="12"/>
  <c r="AE128" i="12"/>
  <c r="AF128" i="12"/>
  <c r="AG128" i="12"/>
  <c r="AH128" i="12"/>
  <c r="AI128" i="12"/>
  <c r="AJ128" i="12"/>
  <c r="AK128" i="12"/>
  <c r="AL128" i="12"/>
  <c r="AM128" i="12"/>
  <c r="AN128" i="12"/>
  <c r="AO128" i="12"/>
  <c r="AP128" i="12"/>
  <c r="AQ128" i="12"/>
  <c r="AR128" i="12"/>
  <c r="AS128" i="12"/>
  <c r="AT128" i="12"/>
  <c r="AC132" i="12"/>
  <c r="AD132" i="12"/>
  <c r="AE132" i="12"/>
  <c r="AF132" i="12"/>
  <c r="AG132" i="12"/>
  <c r="AH132" i="12"/>
  <c r="AI132" i="12"/>
  <c r="AJ132" i="12"/>
  <c r="AK132" i="12"/>
  <c r="AL132" i="12"/>
  <c r="AM132" i="12"/>
  <c r="AN132" i="12"/>
  <c r="AO132" i="12"/>
  <c r="AP132" i="12"/>
  <c r="AQ132" i="12"/>
  <c r="AR132" i="12"/>
  <c r="AS132" i="12"/>
  <c r="AT132" i="12"/>
  <c r="AC133" i="12"/>
  <c r="AD133" i="12"/>
  <c r="AE133" i="12"/>
  <c r="AF133" i="12"/>
  <c r="AG133" i="12"/>
  <c r="AH133" i="12"/>
  <c r="AI133" i="12"/>
  <c r="AJ133" i="12"/>
  <c r="AK133" i="12"/>
  <c r="AL133" i="12"/>
  <c r="AM133" i="12"/>
  <c r="AN133" i="12"/>
  <c r="AO133" i="12"/>
  <c r="AP133" i="12"/>
  <c r="AQ133" i="12"/>
  <c r="AR133" i="12"/>
  <c r="AS133" i="12"/>
  <c r="AT133" i="12"/>
  <c r="AC161" i="12"/>
  <c r="AD161" i="12"/>
  <c r="AE161" i="12"/>
  <c r="AF161" i="12"/>
  <c r="AG161" i="12"/>
  <c r="AH161" i="12"/>
  <c r="AI161" i="12"/>
  <c r="AJ161" i="12"/>
  <c r="AK161" i="12"/>
  <c r="AL161" i="12"/>
  <c r="AM161" i="12"/>
  <c r="AN161" i="12"/>
  <c r="AO161" i="12"/>
  <c r="AP161" i="12"/>
  <c r="AQ161" i="12"/>
  <c r="AR161" i="12"/>
  <c r="AS161" i="12"/>
  <c r="AT161" i="12"/>
  <c r="AC142" i="12"/>
  <c r="AD142" i="12"/>
  <c r="AE142" i="12"/>
  <c r="AF142" i="12"/>
  <c r="AG142" i="12"/>
  <c r="AH142" i="12"/>
  <c r="AI142" i="12"/>
  <c r="AJ142" i="12"/>
  <c r="AK142" i="12"/>
  <c r="AL142" i="12"/>
  <c r="AM142" i="12"/>
  <c r="AN142" i="12"/>
  <c r="AO142" i="12"/>
  <c r="AP142" i="12"/>
  <c r="AQ142" i="12"/>
  <c r="AR142" i="12"/>
  <c r="AS142" i="12"/>
  <c r="AT142" i="12"/>
  <c r="AC633" i="12"/>
  <c r="AD633" i="12"/>
  <c r="AE633" i="12"/>
  <c r="AF633" i="12"/>
  <c r="AG633" i="12"/>
  <c r="AH633" i="12"/>
  <c r="AI633" i="12"/>
  <c r="AJ633" i="12"/>
  <c r="AK633" i="12"/>
  <c r="AL633" i="12"/>
  <c r="AM633" i="12"/>
  <c r="AN633" i="12"/>
  <c r="AO633" i="12"/>
  <c r="AP633" i="12"/>
  <c r="AQ633" i="12"/>
  <c r="AR633" i="12"/>
  <c r="AS633" i="12"/>
  <c r="AT633" i="12"/>
  <c r="AC163" i="12"/>
  <c r="AD163" i="12"/>
  <c r="AE163" i="12"/>
  <c r="AF163" i="12"/>
  <c r="AG163" i="12"/>
  <c r="AH163" i="12"/>
  <c r="AI163" i="12"/>
  <c r="AJ163" i="12"/>
  <c r="AK163" i="12"/>
  <c r="AL163" i="12"/>
  <c r="AM163" i="12"/>
  <c r="AN163" i="12"/>
  <c r="AO163" i="12"/>
  <c r="AP163" i="12"/>
  <c r="AQ163" i="12"/>
  <c r="AR163" i="12"/>
  <c r="AS163" i="12"/>
  <c r="AT163" i="12"/>
  <c r="AC162" i="12"/>
  <c r="AD162" i="12"/>
  <c r="AE162" i="12"/>
  <c r="AF162" i="12"/>
  <c r="AG162" i="12"/>
  <c r="AH162" i="12"/>
  <c r="AI162" i="12"/>
  <c r="AJ162" i="12"/>
  <c r="AK162" i="12"/>
  <c r="AL162" i="12"/>
  <c r="AM162" i="12"/>
  <c r="AN162" i="12"/>
  <c r="AO162" i="12"/>
  <c r="AP162" i="12"/>
  <c r="AQ162" i="12"/>
  <c r="AR162" i="12"/>
  <c r="AS162" i="12"/>
  <c r="AT162" i="12"/>
  <c r="AC179" i="12"/>
  <c r="AD179" i="12"/>
  <c r="AE179" i="12"/>
  <c r="AF179" i="12"/>
  <c r="AG179" i="12"/>
  <c r="AH179" i="12"/>
  <c r="AI179" i="12"/>
  <c r="AJ179" i="12"/>
  <c r="AK179" i="12"/>
  <c r="AL179" i="12"/>
  <c r="AM179" i="12"/>
  <c r="AN179" i="12"/>
  <c r="AO179" i="12"/>
  <c r="AP179" i="12"/>
  <c r="AQ179" i="12"/>
  <c r="AR179" i="12"/>
  <c r="AS179" i="12"/>
  <c r="AT179" i="12"/>
  <c r="AC122" i="12"/>
  <c r="AD122" i="12"/>
  <c r="AE122" i="12"/>
  <c r="AF122" i="12"/>
  <c r="AG122" i="12"/>
  <c r="AH122" i="12"/>
  <c r="AI122" i="12"/>
  <c r="AJ122" i="12"/>
  <c r="AK122" i="12"/>
  <c r="AL122" i="12"/>
  <c r="AM122" i="12"/>
  <c r="AN122" i="12"/>
  <c r="AO122" i="12"/>
  <c r="AP122" i="12"/>
  <c r="AQ122" i="12"/>
  <c r="AR122" i="12"/>
  <c r="AS122" i="12"/>
  <c r="AT122" i="12"/>
  <c r="AC140" i="12"/>
  <c r="AD140" i="12"/>
  <c r="AE140" i="12"/>
  <c r="AF140" i="12"/>
  <c r="AG140" i="12"/>
  <c r="AH140" i="12"/>
  <c r="AI140" i="12"/>
  <c r="AJ140" i="12"/>
  <c r="AK140" i="12"/>
  <c r="AL140" i="12"/>
  <c r="AM140" i="12"/>
  <c r="AN140" i="12"/>
  <c r="AO140" i="12"/>
  <c r="AP140" i="12"/>
  <c r="AQ140" i="12"/>
  <c r="AR140" i="12"/>
  <c r="AS140" i="12"/>
  <c r="AT140" i="12"/>
  <c r="AC141" i="12"/>
  <c r="AD141" i="12"/>
  <c r="AE141" i="12"/>
  <c r="AF141" i="12"/>
  <c r="AG141" i="12"/>
  <c r="AH141" i="12"/>
  <c r="AI141" i="12"/>
  <c r="AJ141" i="12"/>
  <c r="AK141" i="12"/>
  <c r="AL141" i="12"/>
  <c r="AM141" i="12"/>
  <c r="AN141" i="12"/>
  <c r="AO141" i="12"/>
  <c r="AP141" i="12"/>
  <c r="AQ141" i="12"/>
  <c r="AR141" i="12"/>
  <c r="AS141" i="12"/>
  <c r="AT141" i="12"/>
  <c r="AC144" i="12"/>
  <c r="AD144" i="12"/>
  <c r="AE144" i="12"/>
  <c r="AF144" i="12"/>
  <c r="AG144" i="12"/>
  <c r="AH144" i="12"/>
  <c r="AI144" i="12"/>
  <c r="AJ144" i="12"/>
  <c r="AK144" i="12"/>
  <c r="AL144" i="12"/>
  <c r="AM144" i="12"/>
  <c r="AN144" i="12"/>
  <c r="AO144" i="12"/>
  <c r="AP144" i="12"/>
  <c r="AQ144" i="12"/>
  <c r="AR144" i="12"/>
  <c r="AS144" i="12"/>
  <c r="AT144" i="12"/>
  <c r="AC171" i="12"/>
  <c r="AD171" i="12"/>
  <c r="AE171" i="12"/>
  <c r="AF171" i="12"/>
  <c r="AG171" i="12"/>
  <c r="AH171" i="12"/>
  <c r="AI171" i="12"/>
  <c r="AJ171" i="12"/>
  <c r="AK171" i="12"/>
  <c r="AL171" i="12"/>
  <c r="AM171" i="12"/>
  <c r="AN171" i="12"/>
  <c r="AO171" i="12"/>
  <c r="AP171" i="12"/>
  <c r="AQ171" i="12"/>
  <c r="AR171" i="12"/>
  <c r="AS171" i="12"/>
  <c r="AT171" i="12"/>
  <c r="AC166" i="12"/>
  <c r="AD166" i="12"/>
  <c r="AE166" i="12"/>
  <c r="AF166" i="12"/>
  <c r="AG166" i="12"/>
  <c r="AH166" i="12"/>
  <c r="AI166" i="12"/>
  <c r="AJ166" i="12"/>
  <c r="AK166" i="12"/>
  <c r="AL166" i="12"/>
  <c r="AM166" i="12"/>
  <c r="AN166" i="12"/>
  <c r="AO166" i="12"/>
  <c r="AP166" i="12"/>
  <c r="AQ166" i="12"/>
  <c r="AR166" i="12"/>
  <c r="AS166" i="12"/>
  <c r="AT166" i="12"/>
  <c r="AC135" i="12"/>
  <c r="AD135" i="12"/>
  <c r="AE135" i="12"/>
  <c r="AF135" i="12"/>
  <c r="AG135" i="12"/>
  <c r="AH135" i="12"/>
  <c r="AI135" i="12"/>
  <c r="AJ135" i="12"/>
  <c r="AK135" i="12"/>
  <c r="AL135" i="12"/>
  <c r="AM135" i="12"/>
  <c r="AN135" i="12"/>
  <c r="AO135" i="12"/>
  <c r="AP135" i="12"/>
  <c r="AQ135" i="12"/>
  <c r="AR135" i="12"/>
  <c r="AS135" i="12"/>
  <c r="AT135" i="12"/>
  <c r="AC181" i="12"/>
  <c r="AD181" i="12"/>
  <c r="AE181" i="12"/>
  <c r="AF181" i="12"/>
  <c r="AG181" i="12"/>
  <c r="AH181" i="12"/>
  <c r="AI181" i="12"/>
  <c r="AJ181" i="12"/>
  <c r="AK181" i="12"/>
  <c r="AL181" i="12"/>
  <c r="AM181" i="12"/>
  <c r="AN181" i="12"/>
  <c r="AO181" i="12"/>
  <c r="AP181" i="12"/>
  <c r="AQ181" i="12"/>
  <c r="AR181" i="12"/>
  <c r="AS181" i="12"/>
  <c r="AT181" i="12"/>
  <c r="AC138" i="12"/>
  <c r="AD138" i="12"/>
  <c r="AE138" i="12"/>
  <c r="AF138" i="12"/>
  <c r="AG138" i="12"/>
  <c r="AH138" i="12"/>
  <c r="AI138" i="12"/>
  <c r="AJ138" i="12"/>
  <c r="AK138" i="12"/>
  <c r="AL138" i="12"/>
  <c r="AM138" i="12"/>
  <c r="AN138" i="12"/>
  <c r="AO138" i="12"/>
  <c r="AP138" i="12"/>
  <c r="AQ138" i="12"/>
  <c r="AR138" i="12"/>
  <c r="AS138" i="12"/>
  <c r="AT138" i="12"/>
  <c r="AC145" i="12"/>
  <c r="AD145" i="12"/>
  <c r="AE145" i="12"/>
  <c r="AF145" i="12"/>
  <c r="AG145" i="12"/>
  <c r="AH145" i="12"/>
  <c r="AI145" i="12"/>
  <c r="AJ145" i="12"/>
  <c r="AK145" i="12"/>
  <c r="AL145" i="12"/>
  <c r="AM145" i="12"/>
  <c r="AN145" i="12"/>
  <c r="AO145" i="12"/>
  <c r="AP145" i="12"/>
  <c r="AQ145" i="12"/>
  <c r="AR145" i="12"/>
  <c r="AS145" i="12"/>
  <c r="AT145" i="12"/>
  <c r="AC148" i="12"/>
  <c r="AD148" i="12"/>
  <c r="AE148" i="12"/>
  <c r="AF148" i="12"/>
  <c r="AG148" i="12"/>
  <c r="AH148" i="12"/>
  <c r="AI148" i="12"/>
  <c r="AJ148" i="12"/>
  <c r="AK148" i="12"/>
  <c r="AL148" i="12"/>
  <c r="AM148" i="12"/>
  <c r="AN148" i="12"/>
  <c r="AO148" i="12"/>
  <c r="AP148" i="12"/>
  <c r="AQ148" i="12"/>
  <c r="AR148" i="12"/>
  <c r="AS148" i="12"/>
  <c r="AT148" i="12"/>
  <c r="AC151" i="12"/>
  <c r="AD151" i="12"/>
  <c r="AE151" i="12"/>
  <c r="AF151" i="12"/>
  <c r="AG151" i="12"/>
  <c r="AH151" i="12"/>
  <c r="AI151" i="12"/>
  <c r="AJ151" i="12"/>
  <c r="AK151" i="12"/>
  <c r="AL151" i="12"/>
  <c r="AM151" i="12"/>
  <c r="AN151" i="12"/>
  <c r="AO151" i="12"/>
  <c r="AP151" i="12"/>
  <c r="AQ151" i="12"/>
  <c r="AR151" i="12"/>
  <c r="AS151" i="12"/>
  <c r="AT151" i="12"/>
  <c r="AC153" i="12"/>
  <c r="AD153" i="12"/>
  <c r="AE153" i="12"/>
  <c r="AF153" i="12"/>
  <c r="AG153" i="12"/>
  <c r="AH153" i="12"/>
  <c r="AI153" i="12"/>
  <c r="AJ153" i="12"/>
  <c r="AK153" i="12"/>
  <c r="AL153" i="12"/>
  <c r="AM153" i="12"/>
  <c r="AN153" i="12"/>
  <c r="AO153" i="12"/>
  <c r="AP153" i="12"/>
  <c r="AQ153" i="12"/>
  <c r="AR153" i="12"/>
  <c r="AS153" i="12"/>
  <c r="AT153" i="12"/>
  <c r="AC155" i="12"/>
  <c r="AD155" i="12"/>
  <c r="AE155" i="12"/>
  <c r="AF155" i="12"/>
  <c r="AG155" i="12"/>
  <c r="AH155" i="12"/>
  <c r="AI155" i="12"/>
  <c r="AJ155" i="12"/>
  <c r="AK155" i="12"/>
  <c r="AL155" i="12"/>
  <c r="AM155" i="12"/>
  <c r="AN155" i="12"/>
  <c r="AO155" i="12"/>
  <c r="AP155" i="12"/>
  <c r="AQ155" i="12"/>
  <c r="AR155" i="12"/>
  <c r="AS155" i="12"/>
  <c r="AT155" i="12"/>
  <c r="AC373" i="12"/>
  <c r="AD373" i="12"/>
  <c r="AE373" i="12"/>
  <c r="AF373" i="12"/>
  <c r="AG373" i="12"/>
  <c r="AH373" i="12"/>
  <c r="AI373" i="12"/>
  <c r="AJ373" i="12"/>
  <c r="AK373" i="12"/>
  <c r="AL373" i="12"/>
  <c r="AM373" i="12"/>
  <c r="AN373" i="12"/>
  <c r="AO373" i="12"/>
  <c r="AP373" i="12"/>
  <c r="AQ373" i="12"/>
  <c r="AR373" i="12"/>
  <c r="AS373" i="12"/>
  <c r="AT373" i="12"/>
  <c r="AC131" i="12"/>
  <c r="AD131" i="12"/>
  <c r="AE131" i="12"/>
  <c r="AF131" i="12"/>
  <c r="AG131" i="12"/>
  <c r="AH131" i="12"/>
  <c r="AI131" i="12"/>
  <c r="AJ131" i="12"/>
  <c r="AK131" i="12"/>
  <c r="AL131" i="12"/>
  <c r="AM131" i="12"/>
  <c r="AN131" i="12"/>
  <c r="AO131" i="12"/>
  <c r="AP131" i="12"/>
  <c r="AQ131" i="12"/>
  <c r="AR131" i="12"/>
  <c r="AS131" i="12"/>
  <c r="AT131" i="12"/>
  <c r="AC156" i="12"/>
  <c r="AD156" i="12"/>
  <c r="AE156" i="12"/>
  <c r="AF156" i="12"/>
  <c r="AG156" i="12"/>
  <c r="AH156" i="12"/>
  <c r="AI156" i="12"/>
  <c r="AJ156" i="12"/>
  <c r="AK156" i="12"/>
  <c r="AL156" i="12"/>
  <c r="AM156" i="12"/>
  <c r="AN156" i="12"/>
  <c r="AO156" i="12"/>
  <c r="AP156" i="12"/>
  <c r="AQ156" i="12"/>
  <c r="AR156" i="12"/>
  <c r="AS156" i="12"/>
  <c r="AT156" i="12"/>
  <c r="AC146" i="12"/>
  <c r="AD146" i="12"/>
  <c r="AE146" i="12"/>
  <c r="AF146" i="12"/>
  <c r="AG146" i="12"/>
  <c r="AH146" i="12"/>
  <c r="AI146" i="12"/>
  <c r="AJ146" i="12"/>
  <c r="AK146" i="12"/>
  <c r="AL146" i="12"/>
  <c r="AM146" i="12"/>
  <c r="AN146" i="12"/>
  <c r="AO146" i="12"/>
  <c r="AP146" i="12"/>
  <c r="AQ146" i="12"/>
  <c r="AR146" i="12"/>
  <c r="AS146" i="12"/>
  <c r="AT146" i="12"/>
  <c r="AC150" i="12"/>
  <c r="AD150" i="12"/>
  <c r="AE150" i="12"/>
  <c r="AF150" i="12"/>
  <c r="AG150" i="12"/>
  <c r="AH150" i="12"/>
  <c r="AI150" i="12"/>
  <c r="AJ150" i="12"/>
  <c r="AK150" i="12"/>
  <c r="AL150" i="12"/>
  <c r="AM150" i="12"/>
  <c r="AN150" i="12"/>
  <c r="AO150" i="12"/>
  <c r="AP150" i="12"/>
  <c r="AQ150" i="12"/>
  <c r="AR150" i="12"/>
  <c r="AS150" i="12"/>
  <c r="AT150" i="12"/>
  <c r="AC149" i="12"/>
  <c r="AD149" i="12"/>
  <c r="AE149" i="12"/>
  <c r="AF149" i="12"/>
  <c r="AG149" i="12"/>
  <c r="AH149" i="12"/>
  <c r="AI149" i="12"/>
  <c r="AJ149" i="12"/>
  <c r="AK149" i="12"/>
  <c r="AL149" i="12"/>
  <c r="AM149" i="12"/>
  <c r="AN149" i="12"/>
  <c r="AO149" i="12"/>
  <c r="AP149" i="12"/>
  <c r="AQ149" i="12"/>
  <c r="AR149" i="12"/>
  <c r="AS149" i="12"/>
  <c r="AT149" i="12"/>
  <c r="AC256" i="12"/>
  <c r="AD256" i="12"/>
  <c r="AE256" i="12"/>
  <c r="AF256" i="12"/>
  <c r="AG256" i="12"/>
  <c r="AH256" i="12"/>
  <c r="AI256" i="12"/>
  <c r="AJ256" i="12"/>
  <c r="AK256" i="12"/>
  <c r="AL256" i="12"/>
  <c r="AM256" i="12"/>
  <c r="AN256" i="12"/>
  <c r="AO256" i="12"/>
  <c r="AP256" i="12"/>
  <c r="AQ256" i="12"/>
  <c r="AR256" i="12"/>
  <c r="AS256" i="12"/>
  <c r="AT256" i="12"/>
  <c r="AC124" i="12"/>
  <c r="AD124" i="12"/>
  <c r="AE124" i="12"/>
  <c r="AF124" i="12"/>
  <c r="AG124" i="12"/>
  <c r="AH124" i="12"/>
  <c r="AI124" i="12"/>
  <c r="AJ124" i="12"/>
  <c r="AK124" i="12"/>
  <c r="AL124" i="12"/>
  <c r="AM124" i="12"/>
  <c r="AN124" i="12"/>
  <c r="AO124" i="12"/>
  <c r="AP124" i="12"/>
  <c r="AQ124" i="12"/>
  <c r="AR124" i="12"/>
  <c r="AS124" i="12"/>
  <c r="AT124" i="12"/>
  <c r="AC126" i="12"/>
  <c r="AD126" i="12"/>
  <c r="AE126" i="12"/>
  <c r="AF126" i="12"/>
  <c r="AG126" i="12"/>
  <c r="AH126" i="12"/>
  <c r="AI126" i="12"/>
  <c r="AJ126" i="12"/>
  <c r="AK126" i="12"/>
  <c r="AL126" i="12"/>
  <c r="AM126" i="12"/>
  <c r="AN126" i="12"/>
  <c r="AO126" i="12"/>
  <c r="AP126" i="12"/>
  <c r="AQ126" i="12"/>
  <c r="AR126" i="12"/>
  <c r="AS126" i="12"/>
  <c r="AT126" i="12"/>
  <c r="AC172" i="12"/>
  <c r="AD172" i="12"/>
  <c r="AE172" i="12"/>
  <c r="AF172" i="12"/>
  <c r="AG172" i="12"/>
  <c r="AH172" i="12"/>
  <c r="AI172" i="12"/>
  <c r="AJ172" i="12"/>
  <c r="AK172" i="12"/>
  <c r="AL172" i="12"/>
  <c r="AM172" i="12"/>
  <c r="AN172" i="12"/>
  <c r="AO172" i="12"/>
  <c r="AP172" i="12"/>
  <c r="AQ172" i="12"/>
  <c r="AR172" i="12"/>
  <c r="AS172" i="12"/>
  <c r="AT172" i="12"/>
  <c r="AC169" i="12"/>
  <c r="AD169" i="12"/>
  <c r="AE169" i="12"/>
  <c r="AF169" i="12"/>
  <c r="AG169" i="12"/>
  <c r="AH169" i="12"/>
  <c r="AI169" i="12"/>
  <c r="AJ169" i="12"/>
  <c r="AK169" i="12"/>
  <c r="AL169" i="12"/>
  <c r="AM169" i="12"/>
  <c r="AN169" i="12"/>
  <c r="AO169" i="12"/>
  <c r="AP169" i="12"/>
  <c r="AQ169" i="12"/>
  <c r="AR169" i="12"/>
  <c r="AS169" i="12"/>
  <c r="AT169" i="12"/>
  <c r="AC208" i="12"/>
  <c r="AD208" i="12"/>
  <c r="AE208" i="12"/>
  <c r="AF208" i="12"/>
  <c r="AG208" i="12"/>
  <c r="AH208" i="12"/>
  <c r="AI208" i="12"/>
  <c r="AJ208" i="12"/>
  <c r="AK208" i="12"/>
  <c r="AL208" i="12"/>
  <c r="AM208" i="12"/>
  <c r="AN208" i="12"/>
  <c r="AO208" i="12"/>
  <c r="AP208" i="12"/>
  <c r="AQ208" i="12"/>
  <c r="AR208" i="12"/>
  <c r="AS208" i="12"/>
  <c r="AT208" i="12"/>
  <c r="AC159" i="12"/>
  <c r="AD159" i="12"/>
  <c r="AE159" i="12"/>
  <c r="AF159" i="12"/>
  <c r="AG159" i="12"/>
  <c r="AH159" i="12"/>
  <c r="AI159" i="12"/>
  <c r="AJ159" i="12"/>
  <c r="AK159" i="12"/>
  <c r="AL159" i="12"/>
  <c r="AM159" i="12"/>
  <c r="AN159" i="12"/>
  <c r="AO159" i="12"/>
  <c r="AP159" i="12"/>
  <c r="AQ159" i="12"/>
  <c r="AR159" i="12"/>
  <c r="AS159" i="12"/>
  <c r="AT159" i="12"/>
  <c r="AC158" i="12"/>
  <c r="AD158" i="12"/>
  <c r="AE158" i="12"/>
  <c r="AF158" i="12"/>
  <c r="AG158" i="12"/>
  <c r="AH158" i="12"/>
  <c r="AI158" i="12"/>
  <c r="AJ158" i="12"/>
  <c r="AK158" i="12"/>
  <c r="AL158" i="12"/>
  <c r="AM158" i="12"/>
  <c r="AN158" i="12"/>
  <c r="AO158" i="12"/>
  <c r="AP158" i="12"/>
  <c r="AQ158" i="12"/>
  <c r="AR158" i="12"/>
  <c r="AS158" i="12"/>
  <c r="AT158" i="12"/>
  <c r="AC291" i="12"/>
  <c r="AD291" i="12"/>
  <c r="AE291" i="12"/>
  <c r="AF291" i="12"/>
  <c r="AG291" i="12"/>
  <c r="AH291" i="12"/>
  <c r="AI291" i="12"/>
  <c r="AJ291" i="12"/>
  <c r="AK291" i="12"/>
  <c r="AL291" i="12"/>
  <c r="AM291" i="12"/>
  <c r="AN291" i="12"/>
  <c r="AO291" i="12"/>
  <c r="AP291" i="12"/>
  <c r="AQ291" i="12"/>
  <c r="AR291" i="12"/>
  <c r="AS291" i="12"/>
  <c r="AT291" i="12"/>
  <c r="AC147" i="12"/>
  <c r="AD147" i="12"/>
  <c r="AE147" i="12"/>
  <c r="AF147" i="12"/>
  <c r="AG147" i="12"/>
  <c r="AH147" i="12"/>
  <c r="AI147" i="12"/>
  <c r="AJ147" i="12"/>
  <c r="AK147" i="12"/>
  <c r="AL147" i="12"/>
  <c r="AM147" i="12"/>
  <c r="AN147" i="12"/>
  <c r="AO147" i="12"/>
  <c r="AP147" i="12"/>
  <c r="AQ147" i="12"/>
  <c r="AR147" i="12"/>
  <c r="AS147" i="12"/>
  <c r="AT147" i="12"/>
  <c r="AC160" i="12"/>
  <c r="AD160" i="12"/>
  <c r="AE160" i="12"/>
  <c r="AF160" i="12"/>
  <c r="AG160" i="12"/>
  <c r="AH160" i="12"/>
  <c r="AI160" i="12"/>
  <c r="AJ160" i="12"/>
  <c r="AK160" i="12"/>
  <c r="AL160" i="12"/>
  <c r="AM160" i="12"/>
  <c r="AN160" i="12"/>
  <c r="AO160" i="12"/>
  <c r="AP160" i="12"/>
  <c r="AQ160" i="12"/>
  <c r="AR160" i="12"/>
  <c r="AS160" i="12"/>
  <c r="AT160" i="12"/>
  <c r="AC167" i="12"/>
  <c r="AD167" i="12"/>
  <c r="AE167" i="12"/>
  <c r="AF167" i="12"/>
  <c r="AG167" i="12"/>
  <c r="AH167" i="12"/>
  <c r="AI167" i="12"/>
  <c r="AJ167" i="12"/>
  <c r="AK167" i="12"/>
  <c r="AL167" i="12"/>
  <c r="AM167" i="12"/>
  <c r="AN167" i="12"/>
  <c r="AO167" i="12"/>
  <c r="AP167" i="12"/>
  <c r="AQ167" i="12"/>
  <c r="AR167" i="12"/>
  <c r="AS167" i="12"/>
  <c r="AT167" i="12"/>
  <c r="AC170" i="12"/>
  <c r="AD170" i="12"/>
  <c r="AE170" i="12"/>
  <c r="AF170" i="12"/>
  <c r="AG170" i="12"/>
  <c r="AH170" i="12"/>
  <c r="AI170" i="12"/>
  <c r="AJ170" i="12"/>
  <c r="AK170" i="12"/>
  <c r="AL170" i="12"/>
  <c r="AM170" i="12"/>
  <c r="AN170" i="12"/>
  <c r="AO170" i="12"/>
  <c r="AP170" i="12"/>
  <c r="AQ170" i="12"/>
  <c r="AR170" i="12"/>
  <c r="AS170" i="12"/>
  <c r="AT170" i="12"/>
  <c r="AC175" i="12"/>
  <c r="AD175" i="12"/>
  <c r="AE175" i="12"/>
  <c r="AF175" i="12"/>
  <c r="AG175" i="12"/>
  <c r="AH175" i="12"/>
  <c r="AI175" i="12"/>
  <c r="AJ175" i="12"/>
  <c r="AK175" i="12"/>
  <c r="AL175" i="12"/>
  <c r="AM175" i="12"/>
  <c r="AN175" i="12"/>
  <c r="AO175" i="12"/>
  <c r="AP175" i="12"/>
  <c r="AQ175" i="12"/>
  <c r="AR175" i="12"/>
  <c r="AS175" i="12"/>
  <c r="AT175" i="12"/>
  <c r="AC136" i="12"/>
  <c r="AD136" i="12"/>
  <c r="AE136" i="12"/>
  <c r="AF136" i="12"/>
  <c r="AG136" i="12"/>
  <c r="AH136" i="12"/>
  <c r="AI136" i="12"/>
  <c r="AJ136" i="12"/>
  <c r="AK136" i="12"/>
  <c r="AL136" i="12"/>
  <c r="AM136" i="12"/>
  <c r="AN136" i="12"/>
  <c r="AO136" i="12"/>
  <c r="AP136" i="12"/>
  <c r="AQ136" i="12"/>
  <c r="AR136" i="12"/>
  <c r="AS136" i="12"/>
  <c r="AT136" i="12"/>
  <c r="AC176" i="12"/>
  <c r="AD176" i="12"/>
  <c r="AE176" i="12"/>
  <c r="AF176" i="12"/>
  <c r="AG176" i="12"/>
  <c r="AH176" i="12"/>
  <c r="AI176" i="12"/>
  <c r="AJ176" i="12"/>
  <c r="AK176" i="12"/>
  <c r="AL176" i="12"/>
  <c r="AM176" i="12"/>
  <c r="AN176" i="12"/>
  <c r="AO176" i="12"/>
  <c r="AP176" i="12"/>
  <c r="AQ176" i="12"/>
  <c r="AR176" i="12"/>
  <c r="AS176" i="12"/>
  <c r="AT176" i="12"/>
  <c r="AC152" i="12"/>
  <c r="AD152" i="12"/>
  <c r="AE152" i="12"/>
  <c r="AF152" i="12"/>
  <c r="AG152" i="12"/>
  <c r="AH152" i="12"/>
  <c r="AI152" i="12"/>
  <c r="AJ152" i="12"/>
  <c r="AK152" i="12"/>
  <c r="AL152" i="12"/>
  <c r="AM152" i="12"/>
  <c r="AN152" i="12"/>
  <c r="AO152" i="12"/>
  <c r="AP152" i="12"/>
  <c r="AQ152" i="12"/>
  <c r="AR152" i="12"/>
  <c r="AS152" i="12"/>
  <c r="AT152" i="12"/>
  <c r="AC157" i="12"/>
  <c r="AD157" i="12"/>
  <c r="AE157" i="12"/>
  <c r="AF157" i="12"/>
  <c r="AG157" i="12"/>
  <c r="AH157" i="12"/>
  <c r="AI157" i="12"/>
  <c r="AJ157" i="12"/>
  <c r="AK157" i="12"/>
  <c r="AL157" i="12"/>
  <c r="AM157" i="12"/>
  <c r="AN157" i="12"/>
  <c r="AO157" i="12"/>
  <c r="AP157" i="12"/>
  <c r="AQ157" i="12"/>
  <c r="AR157" i="12"/>
  <c r="AS157" i="12"/>
  <c r="AT157" i="12"/>
  <c r="AC193" i="12"/>
  <c r="AD193" i="12"/>
  <c r="AE193" i="12"/>
  <c r="AF193" i="12"/>
  <c r="AG193" i="12"/>
  <c r="AH193" i="12"/>
  <c r="AI193" i="12"/>
  <c r="AJ193" i="12"/>
  <c r="AK193" i="12"/>
  <c r="AL193" i="12"/>
  <c r="AM193" i="12"/>
  <c r="AN193" i="12"/>
  <c r="AO193" i="12"/>
  <c r="AP193" i="12"/>
  <c r="AQ193" i="12"/>
  <c r="AR193" i="12"/>
  <c r="AS193" i="12"/>
  <c r="AT193" i="12"/>
  <c r="AC194" i="12"/>
  <c r="AD194" i="12"/>
  <c r="AE194" i="12"/>
  <c r="AF194" i="12"/>
  <c r="AG194" i="12"/>
  <c r="AH194" i="12"/>
  <c r="AI194" i="12"/>
  <c r="AJ194" i="12"/>
  <c r="AK194" i="12"/>
  <c r="AL194" i="12"/>
  <c r="AM194" i="12"/>
  <c r="AN194" i="12"/>
  <c r="AO194" i="12"/>
  <c r="AP194" i="12"/>
  <c r="AQ194" i="12"/>
  <c r="AR194" i="12"/>
  <c r="AS194" i="12"/>
  <c r="AT194" i="12"/>
  <c r="AC727" i="12"/>
  <c r="AD727" i="12"/>
  <c r="AE727" i="12"/>
  <c r="AF727" i="12"/>
  <c r="AG727" i="12"/>
  <c r="AH727" i="12"/>
  <c r="AI727" i="12"/>
  <c r="AJ727" i="12"/>
  <c r="AK727" i="12"/>
  <c r="AL727" i="12"/>
  <c r="AM727" i="12"/>
  <c r="AN727" i="12"/>
  <c r="AO727" i="12"/>
  <c r="AP727" i="12"/>
  <c r="AQ727" i="12"/>
  <c r="AR727" i="12"/>
  <c r="AS727" i="12"/>
  <c r="AT727" i="12"/>
  <c r="AC197" i="12"/>
  <c r="AD197" i="12"/>
  <c r="AE197" i="12"/>
  <c r="AF197" i="12"/>
  <c r="AG197" i="12"/>
  <c r="AH197" i="12"/>
  <c r="AI197" i="12"/>
  <c r="AJ197" i="12"/>
  <c r="AK197" i="12"/>
  <c r="AL197" i="12"/>
  <c r="AM197" i="12"/>
  <c r="AN197" i="12"/>
  <c r="AO197" i="12"/>
  <c r="AP197" i="12"/>
  <c r="AQ197" i="12"/>
  <c r="AR197" i="12"/>
  <c r="AS197" i="12"/>
  <c r="AT197" i="12"/>
  <c r="AC184" i="12"/>
  <c r="AD184" i="12"/>
  <c r="AE184" i="12"/>
  <c r="AF184" i="12"/>
  <c r="AG184" i="12"/>
  <c r="AH184" i="12"/>
  <c r="AI184" i="12"/>
  <c r="AJ184" i="12"/>
  <c r="AK184" i="12"/>
  <c r="AL184" i="12"/>
  <c r="AM184" i="12"/>
  <c r="AN184" i="12"/>
  <c r="AO184" i="12"/>
  <c r="AP184" i="12"/>
  <c r="AQ184" i="12"/>
  <c r="AR184" i="12"/>
  <c r="AS184" i="12"/>
  <c r="AT184" i="12"/>
  <c r="AC186" i="12"/>
  <c r="AD186" i="12"/>
  <c r="AE186" i="12"/>
  <c r="AF186" i="12"/>
  <c r="AG186" i="12"/>
  <c r="AH186" i="12"/>
  <c r="AI186" i="12"/>
  <c r="AJ186" i="12"/>
  <c r="AK186" i="12"/>
  <c r="AL186" i="12"/>
  <c r="AM186" i="12"/>
  <c r="AN186" i="12"/>
  <c r="AO186" i="12"/>
  <c r="AP186" i="12"/>
  <c r="AQ186" i="12"/>
  <c r="AR186" i="12"/>
  <c r="AS186" i="12"/>
  <c r="AT186" i="12"/>
  <c r="AC182" i="12"/>
  <c r="AD182" i="12"/>
  <c r="AE182" i="12"/>
  <c r="AF182" i="12"/>
  <c r="AG182" i="12"/>
  <c r="AH182" i="12"/>
  <c r="AI182" i="12"/>
  <c r="AJ182" i="12"/>
  <c r="AK182" i="12"/>
  <c r="AL182" i="12"/>
  <c r="AM182" i="12"/>
  <c r="AN182" i="12"/>
  <c r="AO182" i="12"/>
  <c r="AP182" i="12"/>
  <c r="AQ182" i="12"/>
  <c r="AR182" i="12"/>
  <c r="AS182" i="12"/>
  <c r="AT182" i="12"/>
  <c r="AC200" i="12"/>
  <c r="AD200" i="12"/>
  <c r="AE200" i="12"/>
  <c r="AF200" i="12"/>
  <c r="AG200" i="12"/>
  <c r="AH200" i="12"/>
  <c r="AI200" i="12"/>
  <c r="AJ200" i="12"/>
  <c r="AK200" i="12"/>
  <c r="AL200" i="12"/>
  <c r="AM200" i="12"/>
  <c r="AN200" i="12"/>
  <c r="AO200" i="12"/>
  <c r="AP200" i="12"/>
  <c r="AQ200" i="12"/>
  <c r="AR200" i="12"/>
  <c r="AS200" i="12"/>
  <c r="AT200" i="12"/>
  <c r="AC183" i="12"/>
  <c r="AD183" i="12"/>
  <c r="AE183" i="12"/>
  <c r="AF183" i="12"/>
  <c r="AG183" i="12"/>
  <c r="AH183" i="12"/>
  <c r="AI183" i="12"/>
  <c r="AJ183" i="12"/>
  <c r="AK183" i="12"/>
  <c r="AL183" i="12"/>
  <c r="AM183" i="12"/>
  <c r="AN183" i="12"/>
  <c r="AO183" i="12"/>
  <c r="AP183" i="12"/>
  <c r="AQ183" i="12"/>
  <c r="AR183" i="12"/>
  <c r="AS183" i="12"/>
  <c r="AT183" i="12"/>
  <c r="AC188" i="12"/>
  <c r="AD188" i="12"/>
  <c r="AE188" i="12"/>
  <c r="AF188" i="12"/>
  <c r="AG188" i="12"/>
  <c r="AH188" i="12"/>
  <c r="AI188" i="12"/>
  <c r="AJ188" i="12"/>
  <c r="AK188" i="12"/>
  <c r="AL188" i="12"/>
  <c r="AM188" i="12"/>
  <c r="AN188" i="12"/>
  <c r="AO188" i="12"/>
  <c r="AP188" i="12"/>
  <c r="AQ188" i="12"/>
  <c r="AR188" i="12"/>
  <c r="AS188" i="12"/>
  <c r="AT188" i="12"/>
  <c r="AC189" i="12"/>
  <c r="AD189" i="12"/>
  <c r="AE189" i="12"/>
  <c r="AF189" i="12"/>
  <c r="AG189" i="12"/>
  <c r="AH189" i="12"/>
  <c r="AI189" i="12"/>
  <c r="AJ189" i="12"/>
  <c r="AK189" i="12"/>
  <c r="AL189" i="12"/>
  <c r="AM189" i="12"/>
  <c r="AN189" i="12"/>
  <c r="AO189" i="12"/>
  <c r="AP189" i="12"/>
  <c r="AQ189" i="12"/>
  <c r="AR189" i="12"/>
  <c r="AS189" i="12"/>
  <c r="AT189" i="12"/>
  <c r="AC524" i="12"/>
  <c r="AD524" i="12"/>
  <c r="AE524" i="12"/>
  <c r="AF524" i="12"/>
  <c r="AG524" i="12"/>
  <c r="AH524" i="12"/>
  <c r="AI524" i="12"/>
  <c r="AJ524" i="12"/>
  <c r="AK524" i="12"/>
  <c r="AL524" i="12"/>
  <c r="AM524" i="12"/>
  <c r="AN524" i="12"/>
  <c r="AO524" i="12"/>
  <c r="AP524" i="12"/>
  <c r="AQ524" i="12"/>
  <c r="AR524" i="12"/>
  <c r="AS524" i="12"/>
  <c r="AT524" i="12"/>
  <c r="AC185" i="12"/>
  <c r="AD185" i="12"/>
  <c r="AE185" i="12"/>
  <c r="AF185" i="12"/>
  <c r="AG185" i="12"/>
  <c r="AH185" i="12"/>
  <c r="AI185" i="12"/>
  <c r="AJ185" i="12"/>
  <c r="AK185" i="12"/>
  <c r="AL185" i="12"/>
  <c r="AM185" i="12"/>
  <c r="AN185" i="12"/>
  <c r="AO185" i="12"/>
  <c r="AP185" i="12"/>
  <c r="AQ185" i="12"/>
  <c r="AR185" i="12"/>
  <c r="AS185" i="12"/>
  <c r="AT185" i="12"/>
  <c r="AC198" i="12"/>
  <c r="AD198" i="12"/>
  <c r="AE198" i="12"/>
  <c r="AF198" i="12"/>
  <c r="AG198" i="12"/>
  <c r="AH198" i="12"/>
  <c r="AI198" i="12"/>
  <c r="AJ198" i="12"/>
  <c r="AK198" i="12"/>
  <c r="AL198" i="12"/>
  <c r="AM198" i="12"/>
  <c r="AN198" i="12"/>
  <c r="AO198" i="12"/>
  <c r="AP198" i="12"/>
  <c r="AQ198" i="12"/>
  <c r="AR198" i="12"/>
  <c r="AS198" i="12"/>
  <c r="AT198" i="12"/>
  <c r="AC202" i="12"/>
  <c r="AD202" i="12"/>
  <c r="AE202" i="12"/>
  <c r="AF202" i="12"/>
  <c r="AG202" i="12"/>
  <c r="AH202" i="12"/>
  <c r="AI202" i="12"/>
  <c r="AJ202" i="12"/>
  <c r="AK202" i="12"/>
  <c r="AL202" i="12"/>
  <c r="AM202" i="12"/>
  <c r="AN202" i="12"/>
  <c r="AO202" i="12"/>
  <c r="AP202" i="12"/>
  <c r="AQ202" i="12"/>
  <c r="AR202" i="12"/>
  <c r="AS202" i="12"/>
  <c r="AT202" i="12"/>
  <c r="AC203" i="12"/>
  <c r="AD203" i="12"/>
  <c r="AE203" i="12"/>
  <c r="AF203" i="12"/>
  <c r="AG203" i="12"/>
  <c r="AH203" i="12"/>
  <c r="AI203" i="12"/>
  <c r="AJ203" i="12"/>
  <c r="AK203" i="12"/>
  <c r="AL203" i="12"/>
  <c r="AM203" i="12"/>
  <c r="AN203" i="12"/>
  <c r="AO203" i="12"/>
  <c r="AP203" i="12"/>
  <c r="AQ203" i="12"/>
  <c r="AR203" i="12"/>
  <c r="AS203" i="12"/>
  <c r="AT203" i="12"/>
  <c r="AC204" i="12"/>
  <c r="AD204" i="12"/>
  <c r="AE204" i="12"/>
  <c r="AF204" i="12"/>
  <c r="AG204" i="12"/>
  <c r="AH204" i="12"/>
  <c r="AI204" i="12"/>
  <c r="AJ204" i="12"/>
  <c r="AK204" i="12"/>
  <c r="AL204" i="12"/>
  <c r="AM204" i="12"/>
  <c r="AN204" i="12"/>
  <c r="AO204" i="12"/>
  <c r="AP204" i="12"/>
  <c r="AQ204" i="12"/>
  <c r="AR204" i="12"/>
  <c r="AS204" i="12"/>
  <c r="AT204" i="12"/>
  <c r="AC210" i="12"/>
  <c r="AD210" i="12"/>
  <c r="AE210" i="12"/>
  <c r="AF210" i="12"/>
  <c r="AG210" i="12"/>
  <c r="AH210" i="12"/>
  <c r="AI210" i="12"/>
  <c r="AJ210" i="12"/>
  <c r="AK210" i="12"/>
  <c r="AL210" i="12"/>
  <c r="AM210" i="12"/>
  <c r="AN210" i="12"/>
  <c r="AO210" i="12"/>
  <c r="AP210" i="12"/>
  <c r="AQ210" i="12"/>
  <c r="AR210" i="12"/>
  <c r="AS210" i="12"/>
  <c r="AT210" i="12"/>
  <c r="AC211" i="12"/>
  <c r="AD211" i="12"/>
  <c r="AE211" i="12"/>
  <c r="AF211" i="12"/>
  <c r="AG211" i="12"/>
  <c r="AH211" i="12"/>
  <c r="AI211" i="12"/>
  <c r="AJ211" i="12"/>
  <c r="AK211" i="12"/>
  <c r="AL211" i="12"/>
  <c r="AM211" i="12"/>
  <c r="AN211" i="12"/>
  <c r="AO211" i="12"/>
  <c r="AP211" i="12"/>
  <c r="AQ211" i="12"/>
  <c r="AR211" i="12"/>
  <c r="AS211" i="12"/>
  <c r="AT211" i="12"/>
  <c r="AC217" i="12"/>
  <c r="AD217" i="12"/>
  <c r="AE217" i="12"/>
  <c r="AF217" i="12"/>
  <c r="AG217" i="12"/>
  <c r="AH217" i="12"/>
  <c r="AI217" i="12"/>
  <c r="AJ217" i="12"/>
  <c r="AK217" i="12"/>
  <c r="AL217" i="12"/>
  <c r="AM217" i="12"/>
  <c r="AN217" i="12"/>
  <c r="AO217" i="12"/>
  <c r="AP217" i="12"/>
  <c r="AQ217" i="12"/>
  <c r="AR217" i="12"/>
  <c r="AS217" i="12"/>
  <c r="AT217" i="12"/>
  <c r="AC226" i="12"/>
  <c r="AD226" i="12"/>
  <c r="AE226" i="12"/>
  <c r="AF226" i="12"/>
  <c r="AG226" i="12"/>
  <c r="AH226" i="12"/>
  <c r="AI226" i="12"/>
  <c r="AJ226" i="12"/>
  <c r="AK226" i="12"/>
  <c r="AL226" i="12"/>
  <c r="AM226" i="12"/>
  <c r="AN226" i="12"/>
  <c r="AO226" i="12"/>
  <c r="AP226" i="12"/>
  <c r="AQ226" i="12"/>
  <c r="AR226" i="12"/>
  <c r="AS226" i="12"/>
  <c r="AT226" i="12"/>
  <c r="AC228" i="12"/>
  <c r="AD228" i="12"/>
  <c r="AE228" i="12"/>
  <c r="AF228" i="12"/>
  <c r="AG228" i="12"/>
  <c r="AH228" i="12"/>
  <c r="AI228" i="12"/>
  <c r="AJ228" i="12"/>
  <c r="AK228" i="12"/>
  <c r="AL228" i="12"/>
  <c r="AM228" i="12"/>
  <c r="AN228" i="12"/>
  <c r="AO228" i="12"/>
  <c r="AP228" i="12"/>
  <c r="AQ228" i="12"/>
  <c r="AR228" i="12"/>
  <c r="AS228" i="12"/>
  <c r="AT228" i="12"/>
  <c r="AC207" i="12"/>
  <c r="AD207" i="12"/>
  <c r="AE207" i="12"/>
  <c r="AF207" i="12"/>
  <c r="AG207" i="12"/>
  <c r="AH207" i="12"/>
  <c r="AI207" i="12"/>
  <c r="AJ207" i="12"/>
  <c r="AK207" i="12"/>
  <c r="AL207" i="12"/>
  <c r="AM207" i="12"/>
  <c r="AN207" i="12"/>
  <c r="AO207" i="12"/>
  <c r="AP207" i="12"/>
  <c r="AQ207" i="12"/>
  <c r="AR207" i="12"/>
  <c r="AS207" i="12"/>
  <c r="AT207" i="12"/>
  <c r="AC214" i="12"/>
  <c r="AD214" i="12"/>
  <c r="AE214" i="12"/>
  <c r="AF214" i="12"/>
  <c r="AG214" i="12"/>
  <c r="AH214" i="12"/>
  <c r="AI214" i="12"/>
  <c r="AJ214" i="12"/>
  <c r="AK214" i="12"/>
  <c r="AL214" i="12"/>
  <c r="AM214" i="12"/>
  <c r="AN214" i="12"/>
  <c r="AO214" i="12"/>
  <c r="AP214" i="12"/>
  <c r="AQ214" i="12"/>
  <c r="AR214" i="12"/>
  <c r="AS214" i="12"/>
  <c r="AT214" i="12"/>
  <c r="AC216" i="12"/>
  <c r="AD216" i="12"/>
  <c r="AE216" i="12"/>
  <c r="AF216" i="12"/>
  <c r="AG216" i="12"/>
  <c r="AH216" i="12"/>
  <c r="AI216" i="12"/>
  <c r="AJ216" i="12"/>
  <c r="AK216" i="12"/>
  <c r="AL216" i="12"/>
  <c r="AM216" i="12"/>
  <c r="AN216" i="12"/>
  <c r="AO216" i="12"/>
  <c r="AP216" i="12"/>
  <c r="AQ216" i="12"/>
  <c r="AR216" i="12"/>
  <c r="AS216" i="12"/>
  <c r="AT216" i="12"/>
  <c r="AC218" i="12"/>
  <c r="AD218" i="12"/>
  <c r="AE218" i="12"/>
  <c r="AF218" i="12"/>
  <c r="AG218" i="12"/>
  <c r="AH218" i="12"/>
  <c r="AI218" i="12"/>
  <c r="AJ218" i="12"/>
  <c r="AK218" i="12"/>
  <c r="AL218" i="12"/>
  <c r="AM218" i="12"/>
  <c r="AN218" i="12"/>
  <c r="AO218" i="12"/>
  <c r="AP218" i="12"/>
  <c r="AQ218" i="12"/>
  <c r="AR218" i="12"/>
  <c r="AS218" i="12"/>
  <c r="AT218" i="12"/>
  <c r="AC219" i="12"/>
  <c r="AD219" i="12"/>
  <c r="AE219" i="12"/>
  <c r="AF219" i="12"/>
  <c r="AG219" i="12"/>
  <c r="AH219" i="12"/>
  <c r="AI219" i="12"/>
  <c r="AJ219" i="12"/>
  <c r="AK219" i="12"/>
  <c r="AL219" i="12"/>
  <c r="AM219" i="12"/>
  <c r="AN219" i="12"/>
  <c r="AO219" i="12"/>
  <c r="AP219" i="12"/>
  <c r="AQ219" i="12"/>
  <c r="AR219" i="12"/>
  <c r="AS219" i="12"/>
  <c r="AT219" i="12"/>
  <c r="AC212" i="12"/>
  <c r="AD212" i="12"/>
  <c r="AE212" i="12"/>
  <c r="AF212" i="12"/>
  <c r="AG212" i="12"/>
  <c r="AH212" i="12"/>
  <c r="AI212" i="12"/>
  <c r="AJ212" i="12"/>
  <c r="AK212" i="12"/>
  <c r="AL212" i="12"/>
  <c r="AM212" i="12"/>
  <c r="AN212" i="12"/>
  <c r="AO212" i="12"/>
  <c r="AP212" i="12"/>
  <c r="AQ212" i="12"/>
  <c r="AR212" i="12"/>
  <c r="AS212" i="12"/>
  <c r="AT212" i="12"/>
  <c r="AC220" i="12"/>
  <c r="AD220" i="12"/>
  <c r="AE220" i="12"/>
  <c r="AF220" i="12"/>
  <c r="AG220" i="12"/>
  <c r="AH220" i="12"/>
  <c r="AI220" i="12"/>
  <c r="AJ220" i="12"/>
  <c r="AK220" i="12"/>
  <c r="AL220" i="12"/>
  <c r="AM220" i="12"/>
  <c r="AN220" i="12"/>
  <c r="AO220" i="12"/>
  <c r="AP220" i="12"/>
  <c r="AQ220" i="12"/>
  <c r="AR220" i="12"/>
  <c r="AS220" i="12"/>
  <c r="AT220" i="12"/>
  <c r="AC206" i="12"/>
  <c r="AD206" i="12"/>
  <c r="AE206" i="12"/>
  <c r="AF206" i="12"/>
  <c r="AG206" i="12"/>
  <c r="AH206" i="12"/>
  <c r="AI206" i="12"/>
  <c r="AJ206" i="12"/>
  <c r="AK206" i="12"/>
  <c r="AL206" i="12"/>
  <c r="AM206" i="12"/>
  <c r="AN206" i="12"/>
  <c r="AO206" i="12"/>
  <c r="AP206" i="12"/>
  <c r="AQ206" i="12"/>
  <c r="AR206" i="12"/>
  <c r="AS206" i="12"/>
  <c r="AT206" i="12"/>
  <c r="AC221" i="12"/>
  <c r="AD221" i="12"/>
  <c r="AE221" i="12"/>
  <c r="AF221" i="12"/>
  <c r="AG221" i="12"/>
  <c r="AH221" i="12"/>
  <c r="AI221" i="12"/>
  <c r="AJ221" i="12"/>
  <c r="AK221" i="12"/>
  <c r="AL221" i="12"/>
  <c r="AM221" i="12"/>
  <c r="AN221" i="12"/>
  <c r="AO221" i="12"/>
  <c r="AP221" i="12"/>
  <c r="AQ221" i="12"/>
  <c r="AR221" i="12"/>
  <c r="AS221" i="12"/>
  <c r="AT221" i="12"/>
  <c r="AC215" i="12"/>
  <c r="AD215" i="12"/>
  <c r="AE215" i="12"/>
  <c r="AF215" i="12"/>
  <c r="AG215" i="12"/>
  <c r="AH215" i="12"/>
  <c r="AI215" i="12"/>
  <c r="AJ215" i="12"/>
  <c r="AK215" i="12"/>
  <c r="AL215" i="12"/>
  <c r="AM215" i="12"/>
  <c r="AN215" i="12"/>
  <c r="AO215" i="12"/>
  <c r="AP215" i="12"/>
  <c r="AQ215" i="12"/>
  <c r="AR215" i="12"/>
  <c r="AS215" i="12"/>
  <c r="AT215" i="12"/>
  <c r="AC223" i="12"/>
  <c r="AD223" i="12"/>
  <c r="AE223" i="12"/>
  <c r="AF223" i="12"/>
  <c r="AG223" i="12"/>
  <c r="AH223" i="12"/>
  <c r="AI223" i="12"/>
  <c r="AJ223" i="12"/>
  <c r="AK223" i="12"/>
  <c r="AL223" i="12"/>
  <c r="AM223" i="12"/>
  <c r="AN223" i="12"/>
  <c r="AO223" i="12"/>
  <c r="AP223" i="12"/>
  <c r="AQ223" i="12"/>
  <c r="AR223" i="12"/>
  <c r="AS223" i="12"/>
  <c r="AT223" i="12"/>
  <c r="AC225" i="12"/>
  <c r="AD225" i="12"/>
  <c r="AE225" i="12"/>
  <c r="AF225" i="12"/>
  <c r="AG225" i="12"/>
  <c r="AH225" i="12"/>
  <c r="AI225" i="12"/>
  <c r="AJ225" i="12"/>
  <c r="AK225" i="12"/>
  <c r="AL225" i="12"/>
  <c r="AM225" i="12"/>
  <c r="AN225" i="12"/>
  <c r="AO225" i="12"/>
  <c r="AP225" i="12"/>
  <c r="AQ225" i="12"/>
  <c r="AR225" i="12"/>
  <c r="AS225" i="12"/>
  <c r="AT225" i="12"/>
  <c r="AC230" i="12"/>
  <c r="AD230" i="12"/>
  <c r="AE230" i="12"/>
  <c r="AF230" i="12"/>
  <c r="AG230" i="12"/>
  <c r="AH230" i="12"/>
  <c r="AI230" i="12"/>
  <c r="AJ230" i="12"/>
  <c r="AK230" i="12"/>
  <c r="AL230" i="12"/>
  <c r="AM230" i="12"/>
  <c r="AN230" i="12"/>
  <c r="AO230" i="12"/>
  <c r="AP230" i="12"/>
  <c r="AQ230" i="12"/>
  <c r="AR230" i="12"/>
  <c r="AS230" i="12"/>
  <c r="AT230" i="12"/>
  <c r="AC231" i="12"/>
  <c r="AD231" i="12"/>
  <c r="AE231" i="12"/>
  <c r="AF231" i="12"/>
  <c r="AG231" i="12"/>
  <c r="AH231" i="12"/>
  <c r="AI231" i="12"/>
  <c r="AJ231" i="12"/>
  <c r="AK231" i="12"/>
  <c r="AL231" i="12"/>
  <c r="AM231" i="12"/>
  <c r="AN231" i="12"/>
  <c r="AO231" i="12"/>
  <c r="AP231" i="12"/>
  <c r="AQ231" i="12"/>
  <c r="AR231" i="12"/>
  <c r="AS231" i="12"/>
  <c r="AT231" i="12"/>
  <c r="AC554" i="12"/>
  <c r="AD554" i="12"/>
  <c r="AE554" i="12"/>
  <c r="AF554" i="12"/>
  <c r="AG554" i="12"/>
  <c r="AH554" i="12"/>
  <c r="AI554" i="12"/>
  <c r="AJ554" i="12"/>
  <c r="AK554" i="12"/>
  <c r="AL554" i="12"/>
  <c r="AM554" i="12"/>
  <c r="AN554" i="12"/>
  <c r="AO554" i="12"/>
  <c r="AP554" i="12"/>
  <c r="AQ554" i="12"/>
  <c r="AR554" i="12"/>
  <c r="AS554" i="12"/>
  <c r="AT554" i="12"/>
  <c r="AC224" i="12"/>
  <c r="AD224" i="12"/>
  <c r="AE224" i="12"/>
  <c r="AF224" i="12"/>
  <c r="AG224" i="12"/>
  <c r="AH224" i="12"/>
  <c r="AI224" i="12"/>
  <c r="AJ224" i="12"/>
  <c r="AK224" i="12"/>
  <c r="AL224" i="12"/>
  <c r="AM224" i="12"/>
  <c r="AN224" i="12"/>
  <c r="AO224" i="12"/>
  <c r="AP224" i="12"/>
  <c r="AQ224" i="12"/>
  <c r="AR224" i="12"/>
  <c r="AS224" i="12"/>
  <c r="AT224" i="12"/>
  <c r="AC237" i="12"/>
  <c r="AD237" i="12"/>
  <c r="AE237" i="12"/>
  <c r="AF237" i="12"/>
  <c r="AG237" i="12"/>
  <c r="AH237" i="12"/>
  <c r="AI237" i="12"/>
  <c r="AJ237" i="12"/>
  <c r="AK237" i="12"/>
  <c r="AL237" i="12"/>
  <c r="AM237" i="12"/>
  <c r="AN237" i="12"/>
  <c r="AO237" i="12"/>
  <c r="AP237" i="12"/>
  <c r="AQ237" i="12"/>
  <c r="AR237" i="12"/>
  <c r="AS237" i="12"/>
  <c r="AT237" i="12"/>
  <c r="AC234" i="12"/>
  <c r="AD234" i="12"/>
  <c r="AE234" i="12"/>
  <c r="AF234" i="12"/>
  <c r="AG234" i="12"/>
  <c r="AH234" i="12"/>
  <c r="AI234" i="12"/>
  <c r="AJ234" i="12"/>
  <c r="AK234" i="12"/>
  <c r="AL234" i="12"/>
  <c r="AM234" i="12"/>
  <c r="AN234" i="12"/>
  <c r="AO234" i="12"/>
  <c r="AP234" i="12"/>
  <c r="AQ234" i="12"/>
  <c r="AR234" i="12"/>
  <c r="AS234" i="12"/>
  <c r="AT234" i="12"/>
  <c r="AC235" i="12"/>
  <c r="AD235" i="12"/>
  <c r="AE235" i="12"/>
  <c r="AF235" i="12"/>
  <c r="AG235" i="12"/>
  <c r="AH235" i="12"/>
  <c r="AI235" i="12"/>
  <c r="AJ235" i="12"/>
  <c r="AK235" i="12"/>
  <c r="AL235" i="12"/>
  <c r="AM235" i="12"/>
  <c r="AN235" i="12"/>
  <c r="AO235" i="12"/>
  <c r="AP235" i="12"/>
  <c r="AQ235" i="12"/>
  <c r="AR235" i="12"/>
  <c r="AS235" i="12"/>
  <c r="AT235" i="12"/>
  <c r="AC236" i="12"/>
  <c r="AD236" i="12"/>
  <c r="AE236" i="12"/>
  <c r="AF236" i="12"/>
  <c r="AG236" i="12"/>
  <c r="AH236" i="12"/>
  <c r="AI236" i="12"/>
  <c r="AJ236" i="12"/>
  <c r="AK236" i="12"/>
  <c r="AL236" i="12"/>
  <c r="AM236" i="12"/>
  <c r="AN236" i="12"/>
  <c r="AO236" i="12"/>
  <c r="AP236" i="12"/>
  <c r="AQ236" i="12"/>
  <c r="AR236" i="12"/>
  <c r="AS236" i="12"/>
  <c r="AT236" i="12"/>
  <c r="AC726" i="12"/>
  <c r="AD726" i="12"/>
  <c r="AE726" i="12"/>
  <c r="AF726" i="12"/>
  <c r="AG726" i="12"/>
  <c r="AH726" i="12"/>
  <c r="AI726" i="12"/>
  <c r="AJ726" i="12"/>
  <c r="AK726" i="12"/>
  <c r="AL726" i="12"/>
  <c r="AM726" i="12"/>
  <c r="AN726" i="12"/>
  <c r="AO726" i="12"/>
  <c r="AP726" i="12"/>
  <c r="AQ726" i="12"/>
  <c r="AR726" i="12"/>
  <c r="AS726" i="12"/>
  <c r="AT726" i="12"/>
  <c r="AC262" i="12"/>
  <c r="AD262" i="12"/>
  <c r="AE262" i="12"/>
  <c r="AF262" i="12"/>
  <c r="AG262" i="12"/>
  <c r="AH262" i="12"/>
  <c r="AI262" i="12"/>
  <c r="AJ262" i="12"/>
  <c r="AK262" i="12"/>
  <c r="AL262" i="12"/>
  <c r="AM262" i="12"/>
  <c r="AN262" i="12"/>
  <c r="AO262" i="12"/>
  <c r="AP262" i="12"/>
  <c r="AQ262" i="12"/>
  <c r="AR262" i="12"/>
  <c r="AS262" i="12"/>
  <c r="AT262" i="12"/>
  <c r="AC247" i="12"/>
  <c r="AD247" i="12"/>
  <c r="AE247" i="12"/>
  <c r="AF247" i="12"/>
  <c r="AG247" i="12"/>
  <c r="AH247" i="12"/>
  <c r="AI247" i="12"/>
  <c r="AJ247" i="12"/>
  <c r="AK247" i="12"/>
  <c r="AL247" i="12"/>
  <c r="AM247" i="12"/>
  <c r="AN247" i="12"/>
  <c r="AO247" i="12"/>
  <c r="AP247" i="12"/>
  <c r="AQ247" i="12"/>
  <c r="AR247" i="12"/>
  <c r="AS247" i="12"/>
  <c r="AT247" i="12"/>
  <c r="AC263" i="12"/>
  <c r="AD263" i="12"/>
  <c r="AE263" i="12"/>
  <c r="AF263" i="12"/>
  <c r="AG263" i="12"/>
  <c r="AH263" i="12"/>
  <c r="AI263" i="12"/>
  <c r="AJ263" i="12"/>
  <c r="AK263" i="12"/>
  <c r="AL263" i="12"/>
  <c r="AM263" i="12"/>
  <c r="AN263" i="12"/>
  <c r="AO263" i="12"/>
  <c r="AP263" i="12"/>
  <c r="AQ263" i="12"/>
  <c r="AR263" i="12"/>
  <c r="AS263" i="12"/>
  <c r="AT263" i="12"/>
  <c r="AC259" i="12"/>
  <c r="AD259" i="12"/>
  <c r="AE259" i="12"/>
  <c r="AF259" i="12"/>
  <c r="AG259" i="12"/>
  <c r="AH259" i="12"/>
  <c r="AI259" i="12"/>
  <c r="AJ259" i="12"/>
  <c r="AK259" i="12"/>
  <c r="AL259" i="12"/>
  <c r="AM259" i="12"/>
  <c r="AN259" i="12"/>
  <c r="AO259" i="12"/>
  <c r="AP259" i="12"/>
  <c r="AQ259" i="12"/>
  <c r="AR259" i="12"/>
  <c r="AS259" i="12"/>
  <c r="AT259" i="12"/>
  <c r="AC242" i="12"/>
  <c r="AD242" i="12"/>
  <c r="AE242" i="12"/>
  <c r="AF242" i="12"/>
  <c r="AG242" i="12"/>
  <c r="AH242" i="12"/>
  <c r="AI242" i="12"/>
  <c r="AJ242" i="12"/>
  <c r="AK242" i="12"/>
  <c r="AL242" i="12"/>
  <c r="AM242" i="12"/>
  <c r="AN242" i="12"/>
  <c r="AO242" i="12"/>
  <c r="AP242" i="12"/>
  <c r="AQ242" i="12"/>
  <c r="AR242" i="12"/>
  <c r="AS242" i="12"/>
  <c r="AT242" i="12"/>
  <c r="AC239" i="12"/>
  <c r="AD239" i="12"/>
  <c r="AE239" i="12"/>
  <c r="AF239" i="12"/>
  <c r="AG239" i="12"/>
  <c r="AH239" i="12"/>
  <c r="AI239" i="12"/>
  <c r="AJ239" i="12"/>
  <c r="AK239" i="12"/>
  <c r="AL239" i="12"/>
  <c r="AM239" i="12"/>
  <c r="AN239" i="12"/>
  <c r="AO239" i="12"/>
  <c r="AP239" i="12"/>
  <c r="AQ239" i="12"/>
  <c r="AR239" i="12"/>
  <c r="AS239" i="12"/>
  <c r="AT239" i="12"/>
  <c r="AC249" i="12"/>
  <c r="AD249" i="12"/>
  <c r="AE249" i="12"/>
  <c r="AF249" i="12"/>
  <c r="AG249" i="12"/>
  <c r="AH249" i="12"/>
  <c r="AI249" i="12"/>
  <c r="AJ249" i="12"/>
  <c r="AK249" i="12"/>
  <c r="AL249" i="12"/>
  <c r="AM249" i="12"/>
  <c r="AN249" i="12"/>
  <c r="AO249" i="12"/>
  <c r="AP249" i="12"/>
  <c r="AQ249" i="12"/>
  <c r="AR249" i="12"/>
  <c r="AS249" i="12"/>
  <c r="AT249" i="12"/>
  <c r="AC29" i="12"/>
  <c r="AD29" i="12"/>
  <c r="AE29" i="12"/>
  <c r="AF29" i="12"/>
  <c r="AG29" i="12"/>
  <c r="AH29" i="12"/>
  <c r="AI29" i="12"/>
  <c r="AJ29" i="12"/>
  <c r="AK29" i="12"/>
  <c r="AL29" i="12"/>
  <c r="AM29" i="12"/>
  <c r="AN29" i="12"/>
  <c r="AO29" i="12"/>
  <c r="AP29" i="12"/>
  <c r="AQ29" i="12"/>
  <c r="AR29" i="12"/>
  <c r="AS29" i="12"/>
  <c r="AT29" i="12"/>
  <c r="AC272" i="12"/>
  <c r="AD272" i="12"/>
  <c r="AE272" i="12"/>
  <c r="AF272" i="12"/>
  <c r="AG272" i="12"/>
  <c r="AH272" i="12"/>
  <c r="AI272" i="12"/>
  <c r="AJ272" i="12"/>
  <c r="AK272" i="12"/>
  <c r="AL272" i="12"/>
  <c r="AM272" i="12"/>
  <c r="AN272" i="12"/>
  <c r="AO272" i="12"/>
  <c r="AP272" i="12"/>
  <c r="AQ272" i="12"/>
  <c r="AR272" i="12"/>
  <c r="AS272" i="12"/>
  <c r="AT272" i="12"/>
  <c r="AC265" i="12"/>
  <c r="AD265" i="12"/>
  <c r="AE265" i="12"/>
  <c r="AF265" i="12"/>
  <c r="AG265" i="12"/>
  <c r="AH265" i="12"/>
  <c r="AI265" i="12"/>
  <c r="AJ265" i="12"/>
  <c r="AK265" i="12"/>
  <c r="AL265" i="12"/>
  <c r="AM265" i="12"/>
  <c r="AN265" i="12"/>
  <c r="AO265" i="12"/>
  <c r="AP265" i="12"/>
  <c r="AQ265" i="12"/>
  <c r="AR265" i="12"/>
  <c r="AS265" i="12"/>
  <c r="AT265" i="12"/>
  <c r="AC238" i="12"/>
  <c r="AD238" i="12"/>
  <c r="AE238" i="12"/>
  <c r="AF238" i="12"/>
  <c r="AG238" i="12"/>
  <c r="AH238" i="12"/>
  <c r="AI238" i="12"/>
  <c r="AJ238" i="12"/>
  <c r="AK238" i="12"/>
  <c r="AL238" i="12"/>
  <c r="AM238" i="12"/>
  <c r="AN238" i="12"/>
  <c r="AO238" i="12"/>
  <c r="AP238" i="12"/>
  <c r="AQ238" i="12"/>
  <c r="AR238" i="12"/>
  <c r="AS238" i="12"/>
  <c r="AT238" i="12"/>
  <c r="AC111" i="12"/>
  <c r="AD111" i="12"/>
  <c r="AE111" i="12"/>
  <c r="AF111" i="12"/>
  <c r="AG111" i="12"/>
  <c r="AH111" i="12"/>
  <c r="AI111" i="12"/>
  <c r="AJ111" i="12"/>
  <c r="AK111" i="12"/>
  <c r="AL111" i="12"/>
  <c r="AM111" i="12"/>
  <c r="AN111" i="12"/>
  <c r="AO111" i="12"/>
  <c r="AP111" i="12"/>
  <c r="AQ111" i="12"/>
  <c r="AR111" i="12"/>
  <c r="AS111" i="12"/>
  <c r="AT111" i="12"/>
  <c r="AC241" i="12"/>
  <c r="AD241" i="12"/>
  <c r="AE241" i="12"/>
  <c r="AF241" i="12"/>
  <c r="AG241" i="12"/>
  <c r="AH241" i="12"/>
  <c r="AI241" i="12"/>
  <c r="AJ241" i="12"/>
  <c r="AK241" i="12"/>
  <c r="AL241" i="12"/>
  <c r="AM241" i="12"/>
  <c r="AN241" i="12"/>
  <c r="AO241" i="12"/>
  <c r="AP241" i="12"/>
  <c r="AQ241" i="12"/>
  <c r="AR241" i="12"/>
  <c r="AS241" i="12"/>
  <c r="AT241" i="12"/>
  <c r="AC243" i="12"/>
  <c r="AD243" i="12"/>
  <c r="AE243" i="12"/>
  <c r="AF243" i="12"/>
  <c r="AG243" i="12"/>
  <c r="AH243" i="12"/>
  <c r="AI243" i="12"/>
  <c r="AJ243" i="12"/>
  <c r="AK243" i="12"/>
  <c r="AL243" i="12"/>
  <c r="AM243" i="12"/>
  <c r="AN243" i="12"/>
  <c r="AO243" i="12"/>
  <c r="AP243" i="12"/>
  <c r="AQ243" i="12"/>
  <c r="AR243" i="12"/>
  <c r="AS243" i="12"/>
  <c r="AT243" i="12"/>
  <c r="AC244" i="12"/>
  <c r="AD244" i="12"/>
  <c r="AE244" i="12"/>
  <c r="AF244" i="12"/>
  <c r="AG244" i="12"/>
  <c r="AH244" i="12"/>
  <c r="AI244" i="12"/>
  <c r="AJ244" i="12"/>
  <c r="AK244" i="12"/>
  <c r="AL244" i="12"/>
  <c r="AM244" i="12"/>
  <c r="AN244" i="12"/>
  <c r="AO244" i="12"/>
  <c r="AP244" i="12"/>
  <c r="AQ244" i="12"/>
  <c r="AR244" i="12"/>
  <c r="AS244" i="12"/>
  <c r="AT244" i="12"/>
  <c r="AC516" i="12"/>
  <c r="AD516" i="12"/>
  <c r="AE516" i="12"/>
  <c r="AF516" i="12"/>
  <c r="AG516" i="12"/>
  <c r="AH516" i="12"/>
  <c r="AI516" i="12"/>
  <c r="AJ516" i="12"/>
  <c r="AK516" i="12"/>
  <c r="AL516" i="12"/>
  <c r="AM516" i="12"/>
  <c r="AN516" i="12"/>
  <c r="AO516" i="12"/>
  <c r="AP516" i="12"/>
  <c r="AQ516" i="12"/>
  <c r="AR516" i="12"/>
  <c r="AS516" i="12"/>
  <c r="AT516" i="12"/>
  <c r="AC251" i="12"/>
  <c r="AD251" i="12"/>
  <c r="AE251" i="12"/>
  <c r="AF251" i="12"/>
  <c r="AG251" i="12"/>
  <c r="AH251" i="12"/>
  <c r="AI251" i="12"/>
  <c r="AJ251" i="12"/>
  <c r="AK251" i="12"/>
  <c r="AL251" i="12"/>
  <c r="AM251" i="12"/>
  <c r="AN251" i="12"/>
  <c r="AO251" i="12"/>
  <c r="AP251" i="12"/>
  <c r="AQ251" i="12"/>
  <c r="AR251" i="12"/>
  <c r="AS251" i="12"/>
  <c r="AT251" i="12"/>
  <c r="AC250" i="12"/>
  <c r="AD250" i="12"/>
  <c r="AE250" i="12"/>
  <c r="AF250" i="12"/>
  <c r="AG250" i="12"/>
  <c r="AH250" i="12"/>
  <c r="AI250" i="12"/>
  <c r="AJ250" i="12"/>
  <c r="AK250" i="12"/>
  <c r="AL250" i="12"/>
  <c r="AM250" i="12"/>
  <c r="AN250" i="12"/>
  <c r="AO250" i="12"/>
  <c r="AP250" i="12"/>
  <c r="AQ250" i="12"/>
  <c r="AR250" i="12"/>
  <c r="AS250" i="12"/>
  <c r="AT250" i="12"/>
  <c r="AC639" i="12"/>
  <c r="AD639" i="12"/>
  <c r="AE639" i="12"/>
  <c r="AF639" i="12"/>
  <c r="AG639" i="12"/>
  <c r="AH639" i="12"/>
  <c r="AI639" i="12"/>
  <c r="AJ639" i="12"/>
  <c r="AK639" i="12"/>
  <c r="AL639" i="12"/>
  <c r="AM639" i="12"/>
  <c r="AN639" i="12"/>
  <c r="AO639" i="12"/>
  <c r="AP639" i="12"/>
  <c r="AQ639" i="12"/>
  <c r="AR639" i="12"/>
  <c r="AS639" i="12"/>
  <c r="AT639" i="12"/>
  <c r="AC252" i="12"/>
  <c r="AD252" i="12"/>
  <c r="AE252" i="12"/>
  <c r="AF252" i="12"/>
  <c r="AG252" i="12"/>
  <c r="AH252" i="12"/>
  <c r="AI252" i="12"/>
  <c r="AJ252" i="12"/>
  <c r="AK252" i="12"/>
  <c r="AL252" i="12"/>
  <c r="AM252" i="12"/>
  <c r="AN252" i="12"/>
  <c r="AO252" i="12"/>
  <c r="AP252" i="12"/>
  <c r="AQ252" i="12"/>
  <c r="AR252" i="12"/>
  <c r="AS252" i="12"/>
  <c r="AT252" i="12"/>
  <c r="AC268" i="12"/>
  <c r="AD268" i="12"/>
  <c r="AE268" i="12"/>
  <c r="AF268" i="12"/>
  <c r="AG268" i="12"/>
  <c r="AH268" i="12"/>
  <c r="AI268" i="12"/>
  <c r="AJ268" i="12"/>
  <c r="AK268" i="12"/>
  <c r="AL268" i="12"/>
  <c r="AM268" i="12"/>
  <c r="AN268" i="12"/>
  <c r="AO268" i="12"/>
  <c r="AP268" i="12"/>
  <c r="AQ268" i="12"/>
  <c r="AR268" i="12"/>
  <c r="AS268" i="12"/>
  <c r="AT268" i="12"/>
  <c r="AC253" i="12"/>
  <c r="AD253" i="12"/>
  <c r="AE253" i="12"/>
  <c r="AF253" i="12"/>
  <c r="AG253" i="12"/>
  <c r="AH253" i="12"/>
  <c r="AI253" i="12"/>
  <c r="AJ253" i="12"/>
  <c r="AK253" i="12"/>
  <c r="AL253" i="12"/>
  <c r="AM253" i="12"/>
  <c r="AN253" i="12"/>
  <c r="AO253" i="12"/>
  <c r="AP253" i="12"/>
  <c r="AQ253" i="12"/>
  <c r="AR253" i="12"/>
  <c r="AS253" i="12"/>
  <c r="AT253" i="12"/>
  <c r="AC271" i="12"/>
  <c r="AD271" i="12"/>
  <c r="AE271" i="12"/>
  <c r="AF271" i="12"/>
  <c r="AG271" i="12"/>
  <c r="AH271" i="12"/>
  <c r="AI271" i="12"/>
  <c r="AJ271" i="12"/>
  <c r="AK271" i="12"/>
  <c r="AL271" i="12"/>
  <c r="AM271" i="12"/>
  <c r="AN271" i="12"/>
  <c r="AO271" i="12"/>
  <c r="AP271" i="12"/>
  <c r="AQ271" i="12"/>
  <c r="AR271" i="12"/>
  <c r="AS271" i="12"/>
  <c r="AT271" i="12"/>
  <c r="AC260" i="12"/>
  <c r="AD260" i="12"/>
  <c r="AE260" i="12"/>
  <c r="AF260" i="12"/>
  <c r="AG260" i="12"/>
  <c r="AH260" i="12"/>
  <c r="AI260" i="12"/>
  <c r="AJ260" i="12"/>
  <c r="AK260" i="12"/>
  <c r="AL260" i="12"/>
  <c r="AM260" i="12"/>
  <c r="AN260" i="12"/>
  <c r="AO260" i="12"/>
  <c r="AP260" i="12"/>
  <c r="AQ260" i="12"/>
  <c r="AR260" i="12"/>
  <c r="AS260" i="12"/>
  <c r="AT260" i="12"/>
  <c r="AC261" i="12"/>
  <c r="AD261" i="12"/>
  <c r="AE261" i="12"/>
  <c r="AF261" i="12"/>
  <c r="AG261" i="12"/>
  <c r="AH261" i="12"/>
  <c r="AI261" i="12"/>
  <c r="AJ261" i="12"/>
  <c r="AK261" i="12"/>
  <c r="AL261" i="12"/>
  <c r="AM261" i="12"/>
  <c r="AN261" i="12"/>
  <c r="AO261" i="12"/>
  <c r="AP261" i="12"/>
  <c r="AQ261" i="12"/>
  <c r="AR261" i="12"/>
  <c r="AS261" i="12"/>
  <c r="AT261" i="12"/>
  <c r="AC278" i="12"/>
  <c r="AD278" i="12"/>
  <c r="AE278" i="12"/>
  <c r="AF278" i="12"/>
  <c r="AG278" i="12"/>
  <c r="AH278" i="12"/>
  <c r="AI278" i="12"/>
  <c r="AJ278" i="12"/>
  <c r="AK278" i="12"/>
  <c r="AL278" i="12"/>
  <c r="AM278" i="12"/>
  <c r="AN278" i="12"/>
  <c r="AO278" i="12"/>
  <c r="AP278" i="12"/>
  <c r="AQ278" i="12"/>
  <c r="AR278" i="12"/>
  <c r="AS278" i="12"/>
  <c r="AT278" i="12"/>
  <c r="AC257" i="12"/>
  <c r="AD257" i="12"/>
  <c r="AE257" i="12"/>
  <c r="AF257" i="12"/>
  <c r="AG257" i="12"/>
  <c r="AH257" i="12"/>
  <c r="AI257" i="12"/>
  <c r="AJ257" i="12"/>
  <c r="AK257" i="12"/>
  <c r="AL257" i="12"/>
  <c r="AM257" i="12"/>
  <c r="AN257" i="12"/>
  <c r="AO257" i="12"/>
  <c r="AP257" i="12"/>
  <c r="AQ257" i="12"/>
  <c r="AR257" i="12"/>
  <c r="AS257" i="12"/>
  <c r="AT257" i="12"/>
  <c r="AC270" i="12"/>
  <c r="AD270" i="12"/>
  <c r="AE270" i="12"/>
  <c r="AF270" i="12"/>
  <c r="AG270" i="12"/>
  <c r="AH270" i="12"/>
  <c r="AI270" i="12"/>
  <c r="AJ270" i="12"/>
  <c r="AK270" i="12"/>
  <c r="AL270" i="12"/>
  <c r="AM270" i="12"/>
  <c r="AN270" i="12"/>
  <c r="AO270" i="12"/>
  <c r="AP270" i="12"/>
  <c r="AQ270" i="12"/>
  <c r="AR270" i="12"/>
  <c r="AS270" i="12"/>
  <c r="AT270" i="12"/>
  <c r="AC274" i="12"/>
  <c r="AD274" i="12"/>
  <c r="AE274" i="12"/>
  <c r="AF274" i="12"/>
  <c r="AG274" i="12"/>
  <c r="AH274" i="12"/>
  <c r="AI274" i="12"/>
  <c r="AJ274" i="12"/>
  <c r="AK274" i="12"/>
  <c r="AL274" i="12"/>
  <c r="AM274" i="12"/>
  <c r="AN274" i="12"/>
  <c r="AO274" i="12"/>
  <c r="AP274" i="12"/>
  <c r="AQ274" i="12"/>
  <c r="AR274" i="12"/>
  <c r="AS274" i="12"/>
  <c r="AT274" i="12"/>
  <c r="AC258" i="12"/>
  <c r="AD258" i="12"/>
  <c r="AE258" i="12"/>
  <c r="AF258" i="12"/>
  <c r="AG258" i="12"/>
  <c r="AH258" i="12"/>
  <c r="AI258" i="12"/>
  <c r="AJ258" i="12"/>
  <c r="AK258" i="12"/>
  <c r="AL258" i="12"/>
  <c r="AM258" i="12"/>
  <c r="AN258" i="12"/>
  <c r="AO258" i="12"/>
  <c r="AP258" i="12"/>
  <c r="AQ258" i="12"/>
  <c r="AR258" i="12"/>
  <c r="AS258" i="12"/>
  <c r="AT258" i="12"/>
  <c r="AC240" i="12"/>
  <c r="AD240" i="12"/>
  <c r="AE240" i="12"/>
  <c r="AF240" i="12"/>
  <c r="AG240" i="12"/>
  <c r="AH240" i="12"/>
  <c r="AI240" i="12"/>
  <c r="AJ240" i="12"/>
  <c r="AK240" i="12"/>
  <c r="AL240" i="12"/>
  <c r="AM240" i="12"/>
  <c r="AN240" i="12"/>
  <c r="AO240" i="12"/>
  <c r="AP240" i="12"/>
  <c r="AQ240" i="12"/>
  <c r="AR240" i="12"/>
  <c r="AS240" i="12"/>
  <c r="AT240" i="12"/>
  <c r="AC267" i="12"/>
  <c r="AD267" i="12"/>
  <c r="AE267" i="12"/>
  <c r="AF267" i="12"/>
  <c r="AG267" i="12"/>
  <c r="AH267" i="12"/>
  <c r="AI267" i="12"/>
  <c r="AJ267" i="12"/>
  <c r="AK267" i="12"/>
  <c r="AL267" i="12"/>
  <c r="AM267" i="12"/>
  <c r="AN267" i="12"/>
  <c r="AO267" i="12"/>
  <c r="AP267" i="12"/>
  <c r="AQ267" i="12"/>
  <c r="AR267" i="12"/>
  <c r="AS267" i="12"/>
  <c r="AT267" i="12"/>
  <c r="AC248" i="12"/>
  <c r="AD248" i="12"/>
  <c r="AE248" i="12"/>
  <c r="AF248" i="12"/>
  <c r="AG248" i="12"/>
  <c r="AH248" i="12"/>
  <c r="AI248" i="12"/>
  <c r="AJ248" i="12"/>
  <c r="AK248" i="12"/>
  <c r="AL248" i="12"/>
  <c r="AM248" i="12"/>
  <c r="AN248" i="12"/>
  <c r="AO248" i="12"/>
  <c r="AP248" i="12"/>
  <c r="AQ248" i="12"/>
  <c r="AR248" i="12"/>
  <c r="AS248" i="12"/>
  <c r="AT248" i="12"/>
  <c r="AC89" i="12"/>
  <c r="AD89" i="12"/>
  <c r="AE89" i="12"/>
  <c r="AF89" i="12"/>
  <c r="AG89" i="12"/>
  <c r="AH89" i="12"/>
  <c r="AI89" i="12"/>
  <c r="AJ89" i="12"/>
  <c r="AK89" i="12"/>
  <c r="AL89" i="12"/>
  <c r="AM89" i="12"/>
  <c r="AN89" i="12"/>
  <c r="AO89" i="12"/>
  <c r="AP89" i="12"/>
  <c r="AQ89" i="12"/>
  <c r="AR89" i="12"/>
  <c r="AS89" i="12"/>
  <c r="AT89" i="12"/>
  <c r="AC273" i="12"/>
  <c r="AD273" i="12"/>
  <c r="AE273" i="12"/>
  <c r="AF273" i="12"/>
  <c r="AG273" i="12"/>
  <c r="AH273" i="12"/>
  <c r="AI273" i="12"/>
  <c r="AJ273" i="12"/>
  <c r="AK273" i="12"/>
  <c r="AL273" i="12"/>
  <c r="AM273" i="12"/>
  <c r="AN273" i="12"/>
  <c r="AO273" i="12"/>
  <c r="AP273" i="12"/>
  <c r="AQ273" i="12"/>
  <c r="AR273" i="12"/>
  <c r="AS273" i="12"/>
  <c r="AT273" i="12"/>
  <c r="AC281" i="12"/>
  <c r="AD281" i="12"/>
  <c r="AE281" i="12"/>
  <c r="AF281" i="12"/>
  <c r="AG281" i="12"/>
  <c r="AH281" i="12"/>
  <c r="AI281" i="12"/>
  <c r="AJ281" i="12"/>
  <c r="AK281" i="12"/>
  <c r="AL281" i="12"/>
  <c r="AM281" i="12"/>
  <c r="AN281" i="12"/>
  <c r="AO281" i="12"/>
  <c r="AP281" i="12"/>
  <c r="AQ281" i="12"/>
  <c r="AR281" i="12"/>
  <c r="AS281" i="12"/>
  <c r="AT281" i="12"/>
  <c r="AC285" i="12"/>
  <c r="AD285" i="12"/>
  <c r="AE285" i="12"/>
  <c r="AF285" i="12"/>
  <c r="AG285" i="12"/>
  <c r="AH285" i="12"/>
  <c r="AI285" i="12"/>
  <c r="AJ285" i="12"/>
  <c r="AK285" i="12"/>
  <c r="AL285" i="12"/>
  <c r="AM285" i="12"/>
  <c r="AN285" i="12"/>
  <c r="AO285" i="12"/>
  <c r="AP285" i="12"/>
  <c r="AQ285" i="12"/>
  <c r="AR285" i="12"/>
  <c r="AS285" i="12"/>
  <c r="AT285" i="12"/>
  <c r="AC292" i="12"/>
  <c r="AD292" i="12"/>
  <c r="AE292" i="12"/>
  <c r="AF292" i="12"/>
  <c r="AG292" i="12"/>
  <c r="AH292" i="12"/>
  <c r="AI292" i="12"/>
  <c r="AJ292" i="12"/>
  <c r="AK292" i="12"/>
  <c r="AL292" i="12"/>
  <c r="AM292" i="12"/>
  <c r="AN292" i="12"/>
  <c r="AO292" i="12"/>
  <c r="AP292" i="12"/>
  <c r="AQ292" i="12"/>
  <c r="AR292" i="12"/>
  <c r="AS292" i="12"/>
  <c r="AT292" i="12"/>
  <c r="AC293" i="12"/>
  <c r="AD293" i="12"/>
  <c r="AE293" i="12"/>
  <c r="AF293" i="12"/>
  <c r="AG293" i="12"/>
  <c r="AH293" i="12"/>
  <c r="AI293" i="12"/>
  <c r="AJ293" i="12"/>
  <c r="AK293" i="12"/>
  <c r="AL293" i="12"/>
  <c r="AM293" i="12"/>
  <c r="AN293" i="12"/>
  <c r="AO293" i="12"/>
  <c r="AP293" i="12"/>
  <c r="AQ293" i="12"/>
  <c r="AR293" i="12"/>
  <c r="AS293" i="12"/>
  <c r="AT293" i="12"/>
  <c r="AC279" i="12"/>
  <c r="AD279" i="12"/>
  <c r="AE279" i="12"/>
  <c r="AF279" i="12"/>
  <c r="AG279" i="12"/>
  <c r="AH279" i="12"/>
  <c r="AI279" i="12"/>
  <c r="AJ279" i="12"/>
  <c r="AK279" i="12"/>
  <c r="AL279" i="12"/>
  <c r="AM279" i="12"/>
  <c r="AN279" i="12"/>
  <c r="AO279" i="12"/>
  <c r="AP279" i="12"/>
  <c r="AQ279" i="12"/>
  <c r="AR279" i="12"/>
  <c r="AS279" i="12"/>
  <c r="AT279" i="12"/>
  <c r="AC298" i="12"/>
  <c r="AD298" i="12"/>
  <c r="AE298" i="12"/>
  <c r="AF298" i="12"/>
  <c r="AG298" i="12"/>
  <c r="AH298" i="12"/>
  <c r="AI298" i="12"/>
  <c r="AJ298" i="12"/>
  <c r="AK298" i="12"/>
  <c r="AL298" i="12"/>
  <c r="AM298" i="12"/>
  <c r="AN298" i="12"/>
  <c r="AO298" i="12"/>
  <c r="AP298" i="12"/>
  <c r="AQ298" i="12"/>
  <c r="AR298" i="12"/>
  <c r="AS298" i="12"/>
  <c r="AT298" i="12"/>
  <c r="AC282" i="12"/>
  <c r="AD282" i="12"/>
  <c r="AE282" i="12"/>
  <c r="AF282" i="12"/>
  <c r="AG282" i="12"/>
  <c r="AH282" i="12"/>
  <c r="AI282" i="12"/>
  <c r="AJ282" i="12"/>
  <c r="AK282" i="12"/>
  <c r="AL282" i="12"/>
  <c r="AM282" i="12"/>
  <c r="AN282" i="12"/>
  <c r="AO282" i="12"/>
  <c r="AP282" i="12"/>
  <c r="AQ282" i="12"/>
  <c r="AR282" i="12"/>
  <c r="AS282" i="12"/>
  <c r="AT282" i="12"/>
  <c r="AC280" i="12"/>
  <c r="AD280" i="12"/>
  <c r="AE280" i="12"/>
  <c r="AF280" i="12"/>
  <c r="AG280" i="12"/>
  <c r="AH280" i="12"/>
  <c r="AI280" i="12"/>
  <c r="AJ280" i="12"/>
  <c r="AK280" i="12"/>
  <c r="AL280" i="12"/>
  <c r="AM280" i="12"/>
  <c r="AN280" i="12"/>
  <c r="AO280" i="12"/>
  <c r="AP280" i="12"/>
  <c r="AQ280" i="12"/>
  <c r="AR280" i="12"/>
  <c r="AS280" i="12"/>
  <c r="AT280" i="12"/>
  <c r="AC296" i="12"/>
  <c r="AD296" i="12"/>
  <c r="AE296" i="12"/>
  <c r="AF296" i="12"/>
  <c r="AG296" i="12"/>
  <c r="AH296" i="12"/>
  <c r="AI296" i="12"/>
  <c r="AJ296" i="12"/>
  <c r="AK296" i="12"/>
  <c r="AL296" i="12"/>
  <c r="AM296" i="12"/>
  <c r="AN296" i="12"/>
  <c r="AO296" i="12"/>
  <c r="AP296" i="12"/>
  <c r="AQ296" i="12"/>
  <c r="AR296" i="12"/>
  <c r="AS296" i="12"/>
  <c r="AT296" i="12"/>
  <c r="AC295" i="12"/>
  <c r="AD295" i="12"/>
  <c r="AE295" i="12"/>
  <c r="AF295" i="12"/>
  <c r="AG295" i="12"/>
  <c r="AH295" i="12"/>
  <c r="AI295" i="12"/>
  <c r="AJ295" i="12"/>
  <c r="AK295" i="12"/>
  <c r="AL295" i="12"/>
  <c r="AM295" i="12"/>
  <c r="AN295" i="12"/>
  <c r="AO295" i="12"/>
  <c r="AP295" i="12"/>
  <c r="AQ295" i="12"/>
  <c r="AR295" i="12"/>
  <c r="AS295" i="12"/>
  <c r="AT295" i="12"/>
  <c r="AC288" i="12"/>
  <c r="AD288" i="12"/>
  <c r="AE288" i="12"/>
  <c r="AF288" i="12"/>
  <c r="AG288" i="12"/>
  <c r="AH288" i="12"/>
  <c r="AI288" i="12"/>
  <c r="AJ288" i="12"/>
  <c r="AK288" i="12"/>
  <c r="AL288" i="12"/>
  <c r="AM288" i="12"/>
  <c r="AN288" i="12"/>
  <c r="AO288" i="12"/>
  <c r="AP288" i="12"/>
  <c r="AQ288" i="12"/>
  <c r="AR288" i="12"/>
  <c r="AS288" i="12"/>
  <c r="AT288" i="12"/>
  <c r="AC297" i="12"/>
  <c r="AD297" i="12"/>
  <c r="AE297" i="12"/>
  <c r="AF297" i="12"/>
  <c r="AG297" i="12"/>
  <c r="AH297" i="12"/>
  <c r="AI297" i="12"/>
  <c r="AJ297" i="12"/>
  <c r="AK297" i="12"/>
  <c r="AL297" i="12"/>
  <c r="AM297" i="12"/>
  <c r="AN297" i="12"/>
  <c r="AO297" i="12"/>
  <c r="AP297" i="12"/>
  <c r="AQ297" i="12"/>
  <c r="AR297" i="12"/>
  <c r="AS297" i="12"/>
  <c r="AT297" i="12"/>
  <c r="AC283" i="12"/>
  <c r="AD283" i="12"/>
  <c r="AE283" i="12"/>
  <c r="AF283" i="12"/>
  <c r="AG283" i="12"/>
  <c r="AH283" i="12"/>
  <c r="AI283" i="12"/>
  <c r="AJ283" i="12"/>
  <c r="AK283" i="12"/>
  <c r="AL283" i="12"/>
  <c r="AM283" i="12"/>
  <c r="AN283" i="12"/>
  <c r="AO283" i="12"/>
  <c r="AP283" i="12"/>
  <c r="AQ283" i="12"/>
  <c r="AR283" i="12"/>
  <c r="AS283" i="12"/>
  <c r="AT283" i="12"/>
  <c r="AC287" i="12"/>
  <c r="AD287" i="12"/>
  <c r="AE287" i="12"/>
  <c r="AF287" i="12"/>
  <c r="AG287" i="12"/>
  <c r="AH287" i="12"/>
  <c r="AI287" i="12"/>
  <c r="AJ287" i="12"/>
  <c r="AK287" i="12"/>
  <c r="AL287" i="12"/>
  <c r="AM287" i="12"/>
  <c r="AN287" i="12"/>
  <c r="AO287" i="12"/>
  <c r="AP287" i="12"/>
  <c r="AQ287" i="12"/>
  <c r="AR287" i="12"/>
  <c r="AS287" i="12"/>
  <c r="AT287" i="12"/>
  <c r="AC286" i="12"/>
  <c r="AD286" i="12"/>
  <c r="AE286" i="12"/>
  <c r="AF286" i="12"/>
  <c r="AG286" i="12"/>
  <c r="AH286" i="12"/>
  <c r="AI286" i="12"/>
  <c r="AJ286" i="12"/>
  <c r="AK286" i="12"/>
  <c r="AL286" i="12"/>
  <c r="AM286" i="12"/>
  <c r="AN286" i="12"/>
  <c r="AO286" i="12"/>
  <c r="AP286" i="12"/>
  <c r="AQ286" i="12"/>
  <c r="AR286" i="12"/>
  <c r="AS286" i="12"/>
  <c r="AT286" i="12"/>
  <c r="AC276" i="12"/>
  <c r="AD276" i="12"/>
  <c r="AE276" i="12"/>
  <c r="AF276" i="12"/>
  <c r="AG276" i="12"/>
  <c r="AH276" i="12"/>
  <c r="AI276" i="12"/>
  <c r="AJ276" i="12"/>
  <c r="AK276" i="12"/>
  <c r="AL276" i="12"/>
  <c r="AM276" i="12"/>
  <c r="AN276" i="12"/>
  <c r="AO276" i="12"/>
  <c r="AP276" i="12"/>
  <c r="AQ276" i="12"/>
  <c r="AR276" i="12"/>
  <c r="AS276" i="12"/>
  <c r="AT276" i="12"/>
  <c r="AC640" i="12"/>
  <c r="AD640" i="12"/>
  <c r="AE640" i="12"/>
  <c r="AF640" i="12"/>
  <c r="AG640" i="12"/>
  <c r="AH640" i="12"/>
  <c r="AI640" i="12"/>
  <c r="AJ640" i="12"/>
  <c r="AK640" i="12"/>
  <c r="AL640" i="12"/>
  <c r="AM640" i="12"/>
  <c r="AN640" i="12"/>
  <c r="AO640" i="12"/>
  <c r="AP640" i="12"/>
  <c r="AQ640" i="12"/>
  <c r="AR640" i="12"/>
  <c r="AS640" i="12"/>
  <c r="AT640" i="12"/>
  <c r="AC389" i="12"/>
  <c r="AD389" i="12"/>
  <c r="AE389" i="12"/>
  <c r="AF389" i="12"/>
  <c r="AG389" i="12"/>
  <c r="AH389" i="12"/>
  <c r="AI389" i="12"/>
  <c r="AJ389" i="12"/>
  <c r="AK389" i="12"/>
  <c r="AL389" i="12"/>
  <c r="AM389" i="12"/>
  <c r="AN389" i="12"/>
  <c r="AO389" i="12"/>
  <c r="AP389" i="12"/>
  <c r="AQ389" i="12"/>
  <c r="AR389" i="12"/>
  <c r="AS389" i="12"/>
  <c r="AT389" i="12"/>
  <c r="AC312" i="12"/>
  <c r="AD312" i="12"/>
  <c r="AE312" i="12"/>
  <c r="AF312" i="12"/>
  <c r="AG312" i="12"/>
  <c r="AH312" i="12"/>
  <c r="AI312" i="12"/>
  <c r="AJ312" i="12"/>
  <c r="AK312" i="12"/>
  <c r="AL312" i="12"/>
  <c r="AM312" i="12"/>
  <c r="AN312" i="12"/>
  <c r="AO312" i="12"/>
  <c r="AP312" i="12"/>
  <c r="AQ312" i="12"/>
  <c r="AR312" i="12"/>
  <c r="AS312" i="12"/>
  <c r="AT312" i="12"/>
  <c r="AC300" i="12"/>
  <c r="AD300" i="12"/>
  <c r="AE300" i="12"/>
  <c r="AF300" i="12"/>
  <c r="AG300" i="12"/>
  <c r="AH300" i="12"/>
  <c r="AI300" i="12"/>
  <c r="AJ300" i="12"/>
  <c r="AK300" i="12"/>
  <c r="AL300" i="12"/>
  <c r="AM300" i="12"/>
  <c r="AN300" i="12"/>
  <c r="AO300" i="12"/>
  <c r="AP300" i="12"/>
  <c r="AQ300" i="12"/>
  <c r="AR300" i="12"/>
  <c r="AS300" i="12"/>
  <c r="AT300" i="12"/>
  <c r="AC334" i="12"/>
  <c r="AD334" i="12"/>
  <c r="AE334" i="12"/>
  <c r="AF334" i="12"/>
  <c r="AG334" i="12"/>
  <c r="AH334" i="12"/>
  <c r="AI334" i="12"/>
  <c r="AJ334" i="12"/>
  <c r="AK334" i="12"/>
  <c r="AL334" i="12"/>
  <c r="AM334" i="12"/>
  <c r="AN334" i="12"/>
  <c r="AO334" i="12"/>
  <c r="AP334" i="12"/>
  <c r="AQ334" i="12"/>
  <c r="AR334" i="12"/>
  <c r="AS334" i="12"/>
  <c r="AT334" i="12"/>
  <c r="AC305" i="12"/>
  <c r="AD305" i="12"/>
  <c r="AE305" i="12"/>
  <c r="AF305" i="12"/>
  <c r="AG305" i="12"/>
  <c r="AH305" i="12"/>
  <c r="AI305" i="12"/>
  <c r="AJ305" i="12"/>
  <c r="AK305" i="12"/>
  <c r="AL305" i="12"/>
  <c r="AM305" i="12"/>
  <c r="AN305" i="12"/>
  <c r="AO305" i="12"/>
  <c r="AP305" i="12"/>
  <c r="AQ305" i="12"/>
  <c r="AR305" i="12"/>
  <c r="AS305" i="12"/>
  <c r="AT305" i="12"/>
  <c r="AC327" i="12"/>
  <c r="AD327" i="12"/>
  <c r="AE327" i="12"/>
  <c r="AF327" i="12"/>
  <c r="AG327" i="12"/>
  <c r="AH327" i="12"/>
  <c r="AI327" i="12"/>
  <c r="AJ327" i="12"/>
  <c r="AK327" i="12"/>
  <c r="AL327" i="12"/>
  <c r="AM327" i="12"/>
  <c r="AN327" i="12"/>
  <c r="AO327" i="12"/>
  <c r="AP327" i="12"/>
  <c r="AQ327" i="12"/>
  <c r="AR327" i="12"/>
  <c r="AS327" i="12"/>
  <c r="AT327" i="12"/>
  <c r="AC314" i="12"/>
  <c r="AD314" i="12"/>
  <c r="AE314" i="12"/>
  <c r="AF314" i="12"/>
  <c r="AG314" i="12"/>
  <c r="AH314" i="12"/>
  <c r="AI314" i="12"/>
  <c r="AJ314" i="12"/>
  <c r="AK314" i="12"/>
  <c r="AL314" i="12"/>
  <c r="AM314" i="12"/>
  <c r="AN314" i="12"/>
  <c r="AO314" i="12"/>
  <c r="AP314" i="12"/>
  <c r="AQ314" i="12"/>
  <c r="AR314" i="12"/>
  <c r="AS314" i="12"/>
  <c r="AT314" i="12"/>
  <c r="AC318" i="12"/>
  <c r="AD318" i="12"/>
  <c r="AE318" i="12"/>
  <c r="AF318" i="12"/>
  <c r="AG318" i="12"/>
  <c r="AH318" i="12"/>
  <c r="AI318" i="12"/>
  <c r="AJ318" i="12"/>
  <c r="AK318" i="12"/>
  <c r="AL318" i="12"/>
  <c r="AM318" i="12"/>
  <c r="AN318" i="12"/>
  <c r="AO318" i="12"/>
  <c r="AP318" i="12"/>
  <c r="AQ318" i="12"/>
  <c r="AR318" i="12"/>
  <c r="AS318" i="12"/>
  <c r="AT318" i="12"/>
  <c r="AC328" i="12"/>
  <c r="AD328" i="12"/>
  <c r="AE328" i="12"/>
  <c r="AF328" i="12"/>
  <c r="AG328" i="12"/>
  <c r="AH328" i="12"/>
  <c r="AI328" i="12"/>
  <c r="AJ328" i="12"/>
  <c r="AK328" i="12"/>
  <c r="AL328" i="12"/>
  <c r="AM328" i="12"/>
  <c r="AN328" i="12"/>
  <c r="AO328" i="12"/>
  <c r="AP328" i="12"/>
  <c r="AQ328" i="12"/>
  <c r="AR328" i="12"/>
  <c r="AS328" i="12"/>
  <c r="AT328" i="12"/>
  <c r="AC309" i="12"/>
  <c r="AD309" i="12"/>
  <c r="AE309" i="12"/>
  <c r="AF309" i="12"/>
  <c r="AG309" i="12"/>
  <c r="AH309" i="12"/>
  <c r="AI309" i="12"/>
  <c r="AJ309" i="12"/>
  <c r="AK309" i="12"/>
  <c r="AL309" i="12"/>
  <c r="AM309" i="12"/>
  <c r="AN309" i="12"/>
  <c r="AO309" i="12"/>
  <c r="AP309" i="12"/>
  <c r="AQ309" i="12"/>
  <c r="AR309" i="12"/>
  <c r="AS309" i="12"/>
  <c r="AT309" i="12"/>
  <c r="AC326" i="12"/>
  <c r="AD326" i="12"/>
  <c r="AE326" i="12"/>
  <c r="AF326" i="12"/>
  <c r="AG326" i="12"/>
  <c r="AH326" i="12"/>
  <c r="AI326" i="12"/>
  <c r="AJ326" i="12"/>
  <c r="AK326" i="12"/>
  <c r="AL326" i="12"/>
  <c r="AM326" i="12"/>
  <c r="AN326" i="12"/>
  <c r="AO326" i="12"/>
  <c r="AP326" i="12"/>
  <c r="AQ326" i="12"/>
  <c r="AR326" i="12"/>
  <c r="AS326" i="12"/>
  <c r="AT326" i="12"/>
  <c r="AC310" i="12"/>
  <c r="AD310" i="12"/>
  <c r="AE310" i="12"/>
  <c r="AF310" i="12"/>
  <c r="AG310" i="12"/>
  <c r="AH310" i="12"/>
  <c r="AI310" i="12"/>
  <c r="AJ310" i="12"/>
  <c r="AK310" i="12"/>
  <c r="AL310" i="12"/>
  <c r="AM310" i="12"/>
  <c r="AN310" i="12"/>
  <c r="AO310" i="12"/>
  <c r="AP310" i="12"/>
  <c r="AQ310" i="12"/>
  <c r="AR310" i="12"/>
  <c r="AS310" i="12"/>
  <c r="AT310" i="12"/>
  <c r="AC324" i="12"/>
  <c r="AD324" i="12"/>
  <c r="AE324" i="12"/>
  <c r="AF324" i="12"/>
  <c r="AG324" i="12"/>
  <c r="AH324" i="12"/>
  <c r="AI324" i="12"/>
  <c r="AJ324" i="12"/>
  <c r="AK324" i="12"/>
  <c r="AL324" i="12"/>
  <c r="AM324" i="12"/>
  <c r="AN324" i="12"/>
  <c r="AO324" i="12"/>
  <c r="AP324" i="12"/>
  <c r="AQ324" i="12"/>
  <c r="AR324" i="12"/>
  <c r="AS324" i="12"/>
  <c r="AT324" i="12"/>
  <c r="AC311" i="12"/>
  <c r="AD311" i="12"/>
  <c r="AE311" i="12"/>
  <c r="AF311" i="12"/>
  <c r="AG311" i="12"/>
  <c r="AH311" i="12"/>
  <c r="AI311" i="12"/>
  <c r="AJ311" i="12"/>
  <c r="AK311" i="12"/>
  <c r="AL311" i="12"/>
  <c r="AM311" i="12"/>
  <c r="AN311" i="12"/>
  <c r="AO311" i="12"/>
  <c r="AP311" i="12"/>
  <c r="AQ311" i="12"/>
  <c r="AR311" i="12"/>
  <c r="AS311" i="12"/>
  <c r="AT311" i="12"/>
  <c r="AC317" i="12"/>
  <c r="AD317" i="12"/>
  <c r="AE317" i="12"/>
  <c r="AF317" i="12"/>
  <c r="AG317" i="12"/>
  <c r="AH317" i="12"/>
  <c r="AI317" i="12"/>
  <c r="AJ317" i="12"/>
  <c r="AK317" i="12"/>
  <c r="AL317" i="12"/>
  <c r="AM317" i="12"/>
  <c r="AN317" i="12"/>
  <c r="AO317" i="12"/>
  <c r="AP317" i="12"/>
  <c r="AQ317" i="12"/>
  <c r="AR317" i="12"/>
  <c r="AS317" i="12"/>
  <c r="AT317" i="12"/>
  <c r="AC302" i="12"/>
  <c r="AD302" i="12"/>
  <c r="AE302" i="12"/>
  <c r="AF302" i="12"/>
  <c r="AG302" i="12"/>
  <c r="AH302" i="12"/>
  <c r="AI302" i="12"/>
  <c r="AJ302" i="12"/>
  <c r="AK302" i="12"/>
  <c r="AL302" i="12"/>
  <c r="AM302" i="12"/>
  <c r="AN302" i="12"/>
  <c r="AO302" i="12"/>
  <c r="AP302" i="12"/>
  <c r="AQ302" i="12"/>
  <c r="AR302" i="12"/>
  <c r="AS302" i="12"/>
  <c r="AT302" i="12"/>
  <c r="AC319" i="12"/>
  <c r="AD319" i="12"/>
  <c r="AE319" i="12"/>
  <c r="AF319" i="12"/>
  <c r="AG319" i="12"/>
  <c r="AH319" i="12"/>
  <c r="AI319" i="12"/>
  <c r="AJ319" i="12"/>
  <c r="AK319" i="12"/>
  <c r="AL319" i="12"/>
  <c r="AM319" i="12"/>
  <c r="AN319" i="12"/>
  <c r="AO319" i="12"/>
  <c r="AP319" i="12"/>
  <c r="AQ319" i="12"/>
  <c r="AR319" i="12"/>
  <c r="AS319" i="12"/>
  <c r="AT319" i="12"/>
  <c r="AC306" i="12"/>
  <c r="AD306" i="12"/>
  <c r="AE306" i="12"/>
  <c r="AF306" i="12"/>
  <c r="AG306" i="12"/>
  <c r="AH306" i="12"/>
  <c r="AI306" i="12"/>
  <c r="AJ306" i="12"/>
  <c r="AK306" i="12"/>
  <c r="AL306" i="12"/>
  <c r="AM306" i="12"/>
  <c r="AN306" i="12"/>
  <c r="AO306" i="12"/>
  <c r="AP306" i="12"/>
  <c r="AQ306" i="12"/>
  <c r="AR306" i="12"/>
  <c r="AS306" i="12"/>
  <c r="AT306" i="12"/>
  <c r="AC321" i="12"/>
  <c r="AD321" i="12"/>
  <c r="AE321" i="12"/>
  <c r="AF321" i="12"/>
  <c r="AG321" i="12"/>
  <c r="AH321" i="12"/>
  <c r="AI321" i="12"/>
  <c r="AJ321" i="12"/>
  <c r="AK321" i="12"/>
  <c r="AL321" i="12"/>
  <c r="AM321" i="12"/>
  <c r="AN321" i="12"/>
  <c r="AO321" i="12"/>
  <c r="AP321" i="12"/>
  <c r="AQ321" i="12"/>
  <c r="AR321" i="12"/>
  <c r="AS321" i="12"/>
  <c r="AT321" i="12"/>
  <c r="AC320" i="12"/>
  <c r="AD320" i="12"/>
  <c r="AE320" i="12"/>
  <c r="AF320" i="12"/>
  <c r="AG320" i="12"/>
  <c r="AH320" i="12"/>
  <c r="AI320" i="12"/>
  <c r="AJ320" i="12"/>
  <c r="AK320" i="12"/>
  <c r="AL320" i="12"/>
  <c r="AM320" i="12"/>
  <c r="AN320" i="12"/>
  <c r="AO320" i="12"/>
  <c r="AP320" i="12"/>
  <c r="AQ320" i="12"/>
  <c r="AR320" i="12"/>
  <c r="AS320" i="12"/>
  <c r="AT320" i="12"/>
  <c r="AC316" i="12"/>
  <c r="AD316" i="12"/>
  <c r="AE316" i="12"/>
  <c r="AF316" i="12"/>
  <c r="AG316" i="12"/>
  <c r="AH316" i="12"/>
  <c r="AI316" i="12"/>
  <c r="AJ316" i="12"/>
  <c r="AK316" i="12"/>
  <c r="AL316" i="12"/>
  <c r="AM316" i="12"/>
  <c r="AN316" i="12"/>
  <c r="AO316" i="12"/>
  <c r="AP316" i="12"/>
  <c r="AQ316" i="12"/>
  <c r="AR316" i="12"/>
  <c r="AS316" i="12"/>
  <c r="AT316" i="12"/>
  <c r="AC303" i="12"/>
  <c r="AD303" i="12"/>
  <c r="AE303" i="12"/>
  <c r="AF303" i="12"/>
  <c r="AG303" i="12"/>
  <c r="AH303" i="12"/>
  <c r="AI303" i="12"/>
  <c r="AJ303" i="12"/>
  <c r="AK303" i="12"/>
  <c r="AL303" i="12"/>
  <c r="AM303" i="12"/>
  <c r="AN303" i="12"/>
  <c r="AO303" i="12"/>
  <c r="AP303" i="12"/>
  <c r="AQ303" i="12"/>
  <c r="AR303" i="12"/>
  <c r="AS303" i="12"/>
  <c r="AT303" i="12"/>
  <c r="AC325" i="12"/>
  <c r="AD325" i="12"/>
  <c r="AE325" i="12"/>
  <c r="AF325" i="12"/>
  <c r="AG325" i="12"/>
  <c r="AH325" i="12"/>
  <c r="AI325" i="12"/>
  <c r="AJ325" i="12"/>
  <c r="AK325" i="12"/>
  <c r="AL325" i="12"/>
  <c r="AM325" i="12"/>
  <c r="AN325" i="12"/>
  <c r="AO325" i="12"/>
  <c r="AP325" i="12"/>
  <c r="AQ325" i="12"/>
  <c r="AR325" i="12"/>
  <c r="AS325" i="12"/>
  <c r="AT325" i="12"/>
  <c r="AC323" i="12"/>
  <c r="AD323" i="12"/>
  <c r="AE323" i="12"/>
  <c r="AF323" i="12"/>
  <c r="AG323" i="12"/>
  <c r="AH323" i="12"/>
  <c r="AI323" i="12"/>
  <c r="AJ323" i="12"/>
  <c r="AK323" i="12"/>
  <c r="AL323" i="12"/>
  <c r="AM323" i="12"/>
  <c r="AN323" i="12"/>
  <c r="AO323" i="12"/>
  <c r="AP323" i="12"/>
  <c r="AQ323" i="12"/>
  <c r="AR323" i="12"/>
  <c r="AS323" i="12"/>
  <c r="AT323" i="12"/>
  <c r="AC330" i="12"/>
  <c r="AD330" i="12"/>
  <c r="AE330" i="12"/>
  <c r="AF330" i="12"/>
  <c r="AG330" i="12"/>
  <c r="AH330" i="12"/>
  <c r="AI330" i="12"/>
  <c r="AJ330" i="12"/>
  <c r="AK330" i="12"/>
  <c r="AL330" i="12"/>
  <c r="AM330" i="12"/>
  <c r="AN330" i="12"/>
  <c r="AO330" i="12"/>
  <c r="AP330" i="12"/>
  <c r="AQ330" i="12"/>
  <c r="AR330" i="12"/>
  <c r="AS330" i="12"/>
  <c r="AT330" i="12"/>
  <c r="AC331" i="12"/>
  <c r="AD331" i="12"/>
  <c r="AE331" i="12"/>
  <c r="AF331" i="12"/>
  <c r="AG331" i="12"/>
  <c r="AH331" i="12"/>
  <c r="AI331" i="12"/>
  <c r="AJ331" i="12"/>
  <c r="AK331" i="12"/>
  <c r="AL331" i="12"/>
  <c r="AM331" i="12"/>
  <c r="AN331" i="12"/>
  <c r="AO331" i="12"/>
  <c r="AP331" i="12"/>
  <c r="AQ331" i="12"/>
  <c r="AR331" i="12"/>
  <c r="AS331" i="12"/>
  <c r="AT331" i="12"/>
  <c r="AC301" i="12"/>
  <c r="AD301" i="12"/>
  <c r="AE301" i="12"/>
  <c r="AF301" i="12"/>
  <c r="AG301" i="12"/>
  <c r="AH301" i="12"/>
  <c r="AI301" i="12"/>
  <c r="AJ301" i="12"/>
  <c r="AK301" i="12"/>
  <c r="AL301" i="12"/>
  <c r="AM301" i="12"/>
  <c r="AN301" i="12"/>
  <c r="AO301" i="12"/>
  <c r="AP301" i="12"/>
  <c r="AQ301" i="12"/>
  <c r="AR301" i="12"/>
  <c r="AS301" i="12"/>
  <c r="AT301" i="12"/>
  <c r="AC313" i="12"/>
  <c r="AD313" i="12"/>
  <c r="AE313" i="12"/>
  <c r="AF313" i="12"/>
  <c r="AG313" i="12"/>
  <c r="AH313" i="12"/>
  <c r="AI313" i="12"/>
  <c r="AJ313" i="12"/>
  <c r="AK313" i="12"/>
  <c r="AL313" i="12"/>
  <c r="AM313" i="12"/>
  <c r="AN313" i="12"/>
  <c r="AO313" i="12"/>
  <c r="AP313" i="12"/>
  <c r="AQ313" i="12"/>
  <c r="AR313" i="12"/>
  <c r="AS313" i="12"/>
  <c r="AT313" i="12"/>
  <c r="AC332" i="12"/>
  <c r="AD332" i="12"/>
  <c r="AE332" i="12"/>
  <c r="AF332" i="12"/>
  <c r="AG332" i="12"/>
  <c r="AH332" i="12"/>
  <c r="AI332" i="12"/>
  <c r="AJ332" i="12"/>
  <c r="AK332" i="12"/>
  <c r="AL332" i="12"/>
  <c r="AM332" i="12"/>
  <c r="AN332" i="12"/>
  <c r="AO332" i="12"/>
  <c r="AP332" i="12"/>
  <c r="AQ332" i="12"/>
  <c r="AR332" i="12"/>
  <c r="AS332" i="12"/>
  <c r="AT332" i="12"/>
  <c r="AC335" i="12"/>
  <c r="AD335" i="12"/>
  <c r="AE335" i="12"/>
  <c r="AF335" i="12"/>
  <c r="AG335" i="12"/>
  <c r="AH335" i="12"/>
  <c r="AI335" i="12"/>
  <c r="AJ335" i="12"/>
  <c r="AK335" i="12"/>
  <c r="AL335" i="12"/>
  <c r="AM335" i="12"/>
  <c r="AN335" i="12"/>
  <c r="AO335" i="12"/>
  <c r="AP335" i="12"/>
  <c r="AQ335" i="12"/>
  <c r="AR335" i="12"/>
  <c r="AS335" i="12"/>
  <c r="AT335" i="12"/>
  <c r="AC341" i="12"/>
  <c r="AD341" i="12"/>
  <c r="AE341" i="12"/>
  <c r="AF341" i="12"/>
  <c r="AG341" i="12"/>
  <c r="AH341" i="12"/>
  <c r="AI341" i="12"/>
  <c r="AJ341" i="12"/>
  <c r="AK341" i="12"/>
  <c r="AL341" i="12"/>
  <c r="AM341" i="12"/>
  <c r="AN341" i="12"/>
  <c r="AO341" i="12"/>
  <c r="AP341" i="12"/>
  <c r="AQ341" i="12"/>
  <c r="AR341" i="12"/>
  <c r="AS341" i="12"/>
  <c r="AT341" i="12"/>
  <c r="AC342" i="12"/>
  <c r="AD342" i="12"/>
  <c r="AE342" i="12"/>
  <c r="AF342" i="12"/>
  <c r="AG342" i="12"/>
  <c r="AH342" i="12"/>
  <c r="AI342" i="12"/>
  <c r="AJ342" i="12"/>
  <c r="AK342" i="12"/>
  <c r="AL342" i="12"/>
  <c r="AM342" i="12"/>
  <c r="AN342" i="12"/>
  <c r="AO342" i="12"/>
  <c r="AP342" i="12"/>
  <c r="AQ342" i="12"/>
  <c r="AR342" i="12"/>
  <c r="AS342" i="12"/>
  <c r="AT342" i="12"/>
  <c r="AC357" i="12"/>
  <c r="AD357" i="12"/>
  <c r="AE357" i="12"/>
  <c r="AF357" i="12"/>
  <c r="AG357" i="12"/>
  <c r="AH357" i="12"/>
  <c r="AI357" i="12"/>
  <c r="AJ357" i="12"/>
  <c r="AK357" i="12"/>
  <c r="AL357" i="12"/>
  <c r="AM357" i="12"/>
  <c r="AN357" i="12"/>
  <c r="AO357" i="12"/>
  <c r="AP357" i="12"/>
  <c r="AQ357" i="12"/>
  <c r="AR357" i="12"/>
  <c r="AS357" i="12"/>
  <c r="AT357" i="12"/>
  <c r="AC345" i="12"/>
  <c r="AD345" i="12"/>
  <c r="AE345" i="12"/>
  <c r="AF345" i="12"/>
  <c r="AG345" i="12"/>
  <c r="AH345" i="12"/>
  <c r="AI345" i="12"/>
  <c r="AJ345" i="12"/>
  <c r="AK345" i="12"/>
  <c r="AL345" i="12"/>
  <c r="AM345" i="12"/>
  <c r="AN345" i="12"/>
  <c r="AO345" i="12"/>
  <c r="AP345" i="12"/>
  <c r="AQ345" i="12"/>
  <c r="AR345" i="12"/>
  <c r="AS345" i="12"/>
  <c r="AT345" i="12"/>
  <c r="AC336" i="12"/>
  <c r="AD336" i="12"/>
  <c r="AE336" i="12"/>
  <c r="AF336" i="12"/>
  <c r="AG336" i="12"/>
  <c r="AH336" i="12"/>
  <c r="AI336" i="12"/>
  <c r="AJ336" i="12"/>
  <c r="AK336" i="12"/>
  <c r="AL336" i="12"/>
  <c r="AM336" i="12"/>
  <c r="AN336" i="12"/>
  <c r="AO336" i="12"/>
  <c r="AP336" i="12"/>
  <c r="AQ336" i="12"/>
  <c r="AR336" i="12"/>
  <c r="AS336" i="12"/>
  <c r="AT336" i="12"/>
  <c r="AC339" i="12"/>
  <c r="AD339" i="12"/>
  <c r="AE339" i="12"/>
  <c r="AF339" i="12"/>
  <c r="AG339" i="12"/>
  <c r="AH339" i="12"/>
  <c r="AI339" i="12"/>
  <c r="AJ339" i="12"/>
  <c r="AK339" i="12"/>
  <c r="AL339" i="12"/>
  <c r="AM339" i="12"/>
  <c r="AN339" i="12"/>
  <c r="AO339" i="12"/>
  <c r="AP339" i="12"/>
  <c r="AQ339" i="12"/>
  <c r="AR339" i="12"/>
  <c r="AS339" i="12"/>
  <c r="AT339" i="12"/>
  <c r="AC346" i="12"/>
  <c r="AD346" i="12"/>
  <c r="AE346" i="12"/>
  <c r="AF346" i="12"/>
  <c r="AG346" i="12"/>
  <c r="AH346" i="12"/>
  <c r="AI346" i="12"/>
  <c r="AJ346" i="12"/>
  <c r="AK346" i="12"/>
  <c r="AL346" i="12"/>
  <c r="AM346" i="12"/>
  <c r="AN346" i="12"/>
  <c r="AO346" i="12"/>
  <c r="AP346" i="12"/>
  <c r="AQ346" i="12"/>
  <c r="AR346" i="12"/>
  <c r="AS346" i="12"/>
  <c r="AT346" i="12"/>
  <c r="AC481" i="12"/>
  <c r="AD481" i="12"/>
  <c r="AE481" i="12"/>
  <c r="AF481" i="12"/>
  <c r="AG481" i="12"/>
  <c r="AH481" i="12"/>
  <c r="AI481" i="12"/>
  <c r="AJ481" i="12"/>
  <c r="AK481" i="12"/>
  <c r="AL481" i="12"/>
  <c r="AM481" i="12"/>
  <c r="AN481" i="12"/>
  <c r="AO481" i="12"/>
  <c r="AP481" i="12"/>
  <c r="AQ481" i="12"/>
  <c r="AR481" i="12"/>
  <c r="AS481" i="12"/>
  <c r="AT481" i="12"/>
  <c r="AC340" i="12"/>
  <c r="AD340" i="12"/>
  <c r="AE340" i="12"/>
  <c r="AF340" i="12"/>
  <c r="AG340" i="12"/>
  <c r="AH340" i="12"/>
  <c r="AI340" i="12"/>
  <c r="AJ340" i="12"/>
  <c r="AK340" i="12"/>
  <c r="AL340" i="12"/>
  <c r="AM340" i="12"/>
  <c r="AN340" i="12"/>
  <c r="AO340" i="12"/>
  <c r="AP340" i="12"/>
  <c r="AQ340" i="12"/>
  <c r="AR340" i="12"/>
  <c r="AS340" i="12"/>
  <c r="AT340" i="12"/>
  <c r="AC338" i="12"/>
  <c r="AD338" i="12"/>
  <c r="AE338" i="12"/>
  <c r="AF338" i="12"/>
  <c r="AG338" i="12"/>
  <c r="AH338" i="12"/>
  <c r="AI338" i="12"/>
  <c r="AJ338" i="12"/>
  <c r="AK338" i="12"/>
  <c r="AL338" i="12"/>
  <c r="AM338" i="12"/>
  <c r="AN338" i="12"/>
  <c r="AO338" i="12"/>
  <c r="AP338" i="12"/>
  <c r="AQ338" i="12"/>
  <c r="AR338" i="12"/>
  <c r="AS338" i="12"/>
  <c r="AT338" i="12"/>
  <c r="AC337" i="12"/>
  <c r="AD337" i="12"/>
  <c r="AE337" i="12"/>
  <c r="AF337" i="12"/>
  <c r="AG337" i="12"/>
  <c r="AH337" i="12"/>
  <c r="AI337" i="12"/>
  <c r="AJ337" i="12"/>
  <c r="AK337" i="12"/>
  <c r="AL337" i="12"/>
  <c r="AM337" i="12"/>
  <c r="AN337" i="12"/>
  <c r="AO337" i="12"/>
  <c r="AP337" i="12"/>
  <c r="AQ337" i="12"/>
  <c r="AR337" i="12"/>
  <c r="AS337" i="12"/>
  <c r="AT337" i="12"/>
  <c r="AC343" i="12"/>
  <c r="AD343" i="12"/>
  <c r="AE343" i="12"/>
  <c r="AF343" i="12"/>
  <c r="AG343" i="12"/>
  <c r="AH343" i="12"/>
  <c r="AI343" i="12"/>
  <c r="AJ343" i="12"/>
  <c r="AK343" i="12"/>
  <c r="AL343" i="12"/>
  <c r="AM343" i="12"/>
  <c r="AN343" i="12"/>
  <c r="AO343" i="12"/>
  <c r="AP343" i="12"/>
  <c r="AQ343" i="12"/>
  <c r="AR343" i="12"/>
  <c r="AS343" i="12"/>
  <c r="AT343" i="12"/>
  <c r="AC350" i="12"/>
  <c r="AD350" i="12"/>
  <c r="AE350" i="12"/>
  <c r="AF350" i="12"/>
  <c r="AG350" i="12"/>
  <c r="AH350" i="12"/>
  <c r="AI350" i="12"/>
  <c r="AJ350" i="12"/>
  <c r="AK350" i="12"/>
  <c r="AL350" i="12"/>
  <c r="AM350" i="12"/>
  <c r="AN350" i="12"/>
  <c r="AO350" i="12"/>
  <c r="AP350" i="12"/>
  <c r="AQ350" i="12"/>
  <c r="AR350" i="12"/>
  <c r="AS350" i="12"/>
  <c r="AT350" i="12"/>
  <c r="AC351" i="12"/>
  <c r="AD351" i="12"/>
  <c r="AE351" i="12"/>
  <c r="AF351" i="12"/>
  <c r="AG351" i="12"/>
  <c r="AH351" i="12"/>
  <c r="AI351" i="12"/>
  <c r="AJ351" i="12"/>
  <c r="AK351" i="12"/>
  <c r="AL351" i="12"/>
  <c r="AM351" i="12"/>
  <c r="AN351" i="12"/>
  <c r="AO351" i="12"/>
  <c r="AP351" i="12"/>
  <c r="AQ351" i="12"/>
  <c r="AR351" i="12"/>
  <c r="AS351" i="12"/>
  <c r="AT351" i="12"/>
  <c r="AC348" i="12"/>
  <c r="AD348" i="12"/>
  <c r="AE348" i="12"/>
  <c r="AF348" i="12"/>
  <c r="AG348" i="12"/>
  <c r="AH348" i="12"/>
  <c r="AI348" i="12"/>
  <c r="AJ348" i="12"/>
  <c r="AK348" i="12"/>
  <c r="AL348" i="12"/>
  <c r="AM348" i="12"/>
  <c r="AN348" i="12"/>
  <c r="AO348" i="12"/>
  <c r="AP348" i="12"/>
  <c r="AQ348" i="12"/>
  <c r="AR348" i="12"/>
  <c r="AS348" i="12"/>
  <c r="AT348" i="12"/>
  <c r="AC355" i="12"/>
  <c r="AD355" i="12"/>
  <c r="AE355" i="12"/>
  <c r="AF355" i="12"/>
  <c r="AG355" i="12"/>
  <c r="AH355" i="12"/>
  <c r="AI355" i="12"/>
  <c r="AJ355" i="12"/>
  <c r="AK355" i="12"/>
  <c r="AL355" i="12"/>
  <c r="AM355" i="12"/>
  <c r="AN355" i="12"/>
  <c r="AO355" i="12"/>
  <c r="AP355" i="12"/>
  <c r="AQ355" i="12"/>
  <c r="AR355" i="12"/>
  <c r="AS355" i="12"/>
  <c r="AT355" i="12"/>
  <c r="AC354" i="12"/>
  <c r="AD354" i="12"/>
  <c r="AE354" i="12"/>
  <c r="AF354" i="12"/>
  <c r="AG354" i="12"/>
  <c r="AH354" i="12"/>
  <c r="AI354" i="12"/>
  <c r="AJ354" i="12"/>
  <c r="AK354" i="12"/>
  <c r="AL354" i="12"/>
  <c r="AM354" i="12"/>
  <c r="AN354" i="12"/>
  <c r="AO354" i="12"/>
  <c r="AP354" i="12"/>
  <c r="AQ354" i="12"/>
  <c r="AR354" i="12"/>
  <c r="AS354" i="12"/>
  <c r="AT354" i="12"/>
  <c r="AC352" i="12"/>
  <c r="AD352" i="12"/>
  <c r="AE352" i="12"/>
  <c r="AF352" i="12"/>
  <c r="AG352" i="12"/>
  <c r="AH352" i="12"/>
  <c r="AI352" i="12"/>
  <c r="AJ352" i="12"/>
  <c r="AK352" i="12"/>
  <c r="AL352" i="12"/>
  <c r="AM352" i="12"/>
  <c r="AN352" i="12"/>
  <c r="AO352" i="12"/>
  <c r="AP352" i="12"/>
  <c r="AQ352" i="12"/>
  <c r="AR352" i="12"/>
  <c r="AS352" i="12"/>
  <c r="AT352" i="12"/>
  <c r="AC353" i="12"/>
  <c r="AD353" i="12"/>
  <c r="AE353" i="12"/>
  <c r="AF353" i="12"/>
  <c r="AG353" i="12"/>
  <c r="AH353" i="12"/>
  <c r="AI353" i="12"/>
  <c r="AJ353" i="12"/>
  <c r="AK353" i="12"/>
  <c r="AL353" i="12"/>
  <c r="AM353" i="12"/>
  <c r="AN353" i="12"/>
  <c r="AO353" i="12"/>
  <c r="AP353" i="12"/>
  <c r="AQ353" i="12"/>
  <c r="AR353" i="12"/>
  <c r="AS353" i="12"/>
  <c r="AT353" i="12"/>
  <c r="AC356" i="12"/>
  <c r="AD356" i="12"/>
  <c r="AE356" i="12"/>
  <c r="AF356" i="12"/>
  <c r="AG356" i="12"/>
  <c r="AH356" i="12"/>
  <c r="AI356" i="12"/>
  <c r="AJ356" i="12"/>
  <c r="AK356" i="12"/>
  <c r="AL356" i="12"/>
  <c r="AM356" i="12"/>
  <c r="AN356" i="12"/>
  <c r="AO356" i="12"/>
  <c r="AP356" i="12"/>
  <c r="AQ356" i="12"/>
  <c r="AR356" i="12"/>
  <c r="AS356" i="12"/>
  <c r="AT356" i="12"/>
  <c r="AC359" i="12"/>
  <c r="AD359" i="12"/>
  <c r="AE359" i="12"/>
  <c r="AF359" i="12"/>
  <c r="AG359" i="12"/>
  <c r="AH359" i="12"/>
  <c r="AI359" i="12"/>
  <c r="AJ359" i="12"/>
  <c r="AK359" i="12"/>
  <c r="AL359" i="12"/>
  <c r="AM359" i="12"/>
  <c r="AN359" i="12"/>
  <c r="AO359" i="12"/>
  <c r="AP359" i="12"/>
  <c r="AQ359" i="12"/>
  <c r="AR359" i="12"/>
  <c r="AS359" i="12"/>
  <c r="AT359" i="12"/>
  <c r="AC593" i="12"/>
  <c r="AD593" i="12"/>
  <c r="AE593" i="12"/>
  <c r="AF593" i="12"/>
  <c r="AG593" i="12"/>
  <c r="AH593" i="12"/>
  <c r="AI593" i="12"/>
  <c r="AJ593" i="12"/>
  <c r="AK593" i="12"/>
  <c r="AL593" i="12"/>
  <c r="AM593" i="12"/>
  <c r="AN593" i="12"/>
  <c r="AO593" i="12"/>
  <c r="AP593" i="12"/>
  <c r="AQ593" i="12"/>
  <c r="AR593" i="12"/>
  <c r="AS593" i="12"/>
  <c r="AT593" i="12"/>
  <c r="AC360" i="12"/>
  <c r="AD360" i="12"/>
  <c r="AE360" i="12"/>
  <c r="AF360" i="12"/>
  <c r="AG360" i="12"/>
  <c r="AH360" i="12"/>
  <c r="AI360" i="12"/>
  <c r="AJ360" i="12"/>
  <c r="AK360" i="12"/>
  <c r="AL360" i="12"/>
  <c r="AM360" i="12"/>
  <c r="AN360" i="12"/>
  <c r="AO360" i="12"/>
  <c r="AP360" i="12"/>
  <c r="AQ360" i="12"/>
  <c r="AR360" i="12"/>
  <c r="AS360" i="12"/>
  <c r="AT360" i="12"/>
  <c r="AC358" i="12"/>
  <c r="AD358" i="12"/>
  <c r="AE358" i="12"/>
  <c r="AF358" i="12"/>
  <c r="AG358" i="12"/>
  <c r="AH358" i="12"/>
  <c r="AI358" i="12"/>
  <c r="AJ358" i="12"/>
  <c r="AK358" i="12"/>
  <c r="AL358" i="12"/>
  <c r="AM358" i="12"/>
  <c r="AN358" i="12"/>
  <c r="AO358" i="12"/>
  <c r="AP358" i="12"/>
  <c r="AQ358" i="12"/>
  <c r="AR358" i="12"/>
  <c r="AS358" i="12"/>
  <c r="AT358" i="12"/>
  <c r="AC364" i="12"/>
  <c r="AD364" i="12"/>
  <c r="AE364" i="12"/>
  <c r="AF364" i="12"/>
  <c r="AG364" i="12"/>
  <c r="AH364" i="12"/>
  <c r="AI364" i="12"/>
  <c r="AJ364" i="12"/>
  <c r="AK364" i="12"/>
  <c r="AL364" i="12"/>
  <c r="AM364" i="12"/>
  <c r="AN364" i="12"/>
  <c r="AO364" i="12"/>
  <c r="AP364" i="12"/>
  <c r="AQ364" i="12"/>
  <c r="AR364" i="12"/>
  <c r="AS364" i="12"/>
  <c r="AT364" i="12"/>
  <c r="AC361" i="12"/>
  <c r="AD361" i="12"/>
  <c r="AE361" i="12"/>
  <c r="AF361" i="12"/>
  <c r="AG361" i="12"/>
  <c r="AH361" i="12"/>
  <c r="AI361" i="12"/>
  <c r="AJ361" i="12"/>
  <c r="AK361" i="12"/>
  <c r="AL361" i="12"/>
  <c r="AM361" i="12"/>
  <c r="AN361" i="12"/>
  <c r="AO361" i="12"/>
  <c r="AP361" i="12"/>
  <c r="AQ361" i="12"/>
  <c r="AR361" i="12"/>
  <c r="AS361" i="12"/>
  <c r="AT361" i="12"/>
  <c r="AC362" i="12"/>
  <c r="AD362" i="12"/>
  <c r="AE362" i="12"/>
  <c r="AF362" i="12"/>
  <c r="AG362" i="12"/>
  <c r="AH362" i="12"/>
  <c r="AI362" i="12"/>
  <c r="AJ362" i="12"/>
  <c r="AK362" i="12"/>
  <c r="AL362" i="12"/>
  <c r="AM362" i="12"/>
  <c r="AN362" i="12"/>
  <c r="AO362" i="12"/>
  <c r="AP362" i="12"/>
  <c r="AQ362" i="12"/>
  <c r="AR362" i="12"/>
  <c r="AS362" i="12"/>
  <c r="AT362" i="12"/>
  <c r="AC363" i="12"/>
  <c r="AD363" i="12"/>
  <c r="AE363" i="12"/>
  <c r="AF363" i="12"/>
  <c r="AG363" i="12"/>
  <c r="AH363" i="12"/>
  <c r="AI363" i="12"/>
  <c r="AJ363" i="12"/>
  <c r="AK363" i="12"/>
  <c r="AL363" i="12"/>
  <c r="AM363" i="12"/>
  <c r="AN363" i="12"/>
  <c r="AO363" i="12"/>
  <c r="AP363" i="12"/>
  <c r="AQ363" i="12"/>
  <c r="AR363" i="12"/>
  <c r="AS363" i="12"/>
  <c r="AT363" i="12"/>
  <c r="AC366" i="12"/>
  <c r="AD366" i="12"/>
  <c r="AE366" i="12"/>
  <c r="AF366" i="12"/>
  <c r="AG366" i="12"/>
  <c r="AH366" i="12"/>
  <c r="AI366" i="12"/>
  <c r="AJ366" i="12"/>
  <c r="AK366" i="12"/>
  <c r="AL366" i="12"/>
  <c r="AM366" i="12"/>
  <c r="AN366" i="12"/>
  <c r="AO366" i="12"/>
  <c r="AP366" i="12"/>
  <c r="AQ366" i="12"/>
  <c r="AR366" i="12"/>
  <c r="AS366" i="12"/>
  <c r="AT366" i="12"/>
  <c r="AC367" i="12"/>
  <c r="AD367" i="12"/>
  <c r="AE367" i="12"/>
  <c r="AF367" i="12"/>
  <c r="AG367" i="12"/>
  <c r="AH367" i="12"/>
  <c r="AI367" i="12"/>
  <c r="AJ367" i="12"/>
  <c r="AK367" i="12"/>
  <c r="AL367" i="12"/>
  <c r="AM367" i="12"/>
  <c r="AN367" i="12"/>
  <c r="AO367" i="12"/>
  <c r="AP367" i="12"/>
  <c r="AQ367" i="12"/>
  <c r="AR367" i="12"/>
  <c r="AS367" i="12"/>
  <c r="AT367" i="12"/>
  <c r="AC365" i="12"/>
  <c r="AD365" i="12"/>
  <c r="AE365" i="12"/>
  <c r="AF365" i="12"/>
  <c r="AG365" i="12"/>
  <c r="AH365" i="12"/>
  <c r="AI365" i="12"/>
  <c r="AJ365" i="12"/>
  <c r="AK365" i="12"/>
  <c r="AL365" i="12"/>
  <c r="AM365" i="12"/>
  <c r="AN365" i="12"/>
  <c r="AO365" i="12"/>
  <c r="AP365" i="12"/>
  <c r="AQ365" i="12"/>
  <c r="AR365" i="12"/>
  <c r="AS365" i="12"/>
  <c r="AT365" i="12"/>
  <c r="AC377" i="12"/>
  <c r="AD377" i="12"/>
  <c r="AE377" i="12"/>
  <c r="AF377" i="12"/>
  <c r="AG377" i="12"/>
  <c r="AH377" i="12"/>
  <c r="AI377" i="12"/>
  <c r="AJ377" i="12"/>
  <c r="AK377" i="12"/>
  <c r="AL377" i="12"/>
  <c r="AM377" i="12"/>
  <c r="AN377" i="12"/>
  <c r="AO377" i="12"/>
  <c r="AP377" i="12"/>
  <c r="AQ377" i="12"/>
  <c r="AR377" i="12"/>
  <c r="AS377" i="12"/>
  <c r="AT377" i="12"/>
  <c r="AC369" i="12"/>
  <c r="AD369" i="12"/>
  <c r="AE369" i="12"/>
  <c r="AF369" i="12"/>
  <c r="AG369" i="12"/>
  <c r="AH369" i="12"/>
  <c r="AI369" i="12"/>
  <c r="AJ369" i="12"/>
  <c r="AK369" i="12"/>
  <c r="AL369" i="12"/>
  <c r="AM369" i="12"/>
  <c r="AN369" i="12"/>
  <c r="AO369" i="12"/>
  <c r="AP369" i="12"/>
  <c r="AQ369" i="12"/>
  <c r="AR369" i="12"/>
  <c r="AS369" i="12"/>
  <c r="AT369" i="12"/>
  <c r="AC371" i="12"/>
  <c r="AD371" i="12"/>
  <c r="AE371" i="12"/>
  <c r="AF371" i="12"/>
  <c r="AG371" i="12"/>
  <c r="AH371" i="12"/>
  <c r="AI371" i="12"/>
  <c r="AJ371" i="12"/>
  <c r="AK371" i="12"/>
  <c r="AL371" i="12"/>
  <c r="AM371" i="12"/>
  <c r="AN371" i="12"/>
  <c r="AO371" i="12"/>
  <c r="AP371" i="12"/>
  <c r="AQ371" i="12"/>
  <c r="AR371" i="12"/>
  <c r="AS371" i="12"/>
  <c r="AT371" i="12"/>
  <c r="AC370" i="12"/>
  <c r="AD370" i="12"/>
  <c r="AE370" i="12"/>
  <c r="AF370" i="12"/>
  <c r="AG370" i="12"/>
  <c r="AH370" i="12"/>
  <c r="AI370" i="12"/>
  <c r="AJ370" i="12"/>
  <c r="AK370" i="12"/>
  <c r="AL370" i="12"/>
  <c r="AM370" i="12"/>
  <c r="AN370" i="12"/>
  <c r="AO370" i="12"/>
  <c r="AP370" i="12"/>
  <c r="AQ370" i="12"/>
  <c r="AR370" i="12"/>
  <c r="AS370" i="12"/>
  <c r="AT370" i="12"/>
  <c r="AC374" i="12"/>
  <c r="AD374" i="12"/>
  <c r="AE374" i="12"/>
  <c r="AF374" i="12"/>
  <c r="AG374" i="12"/>
  <c r="AH374" i="12"/>
  <c r="AI374" i="12"/>
  <c r="AJ374" i="12"/>
  <c r="AK374" i="12"/>
  <c r="AL374" i="12"/>
  <c r="AM374" i="12"/>
  <c r="AN374" i="12"/>
  <c r="AO374" i="12"/>
  <c r="AP374" i="12"/>
  <c r="AQ374" i="12"/>
  <c r="AR374" i="12"/>
  <c r="AS374" i="12"/>
  <c r="AT374" i="12"/>
  <c r="AC384" i="12"/>
  <c r="AD384" i="12"/>
  <c r="AE384" i="12"/>
  <c r="AF384" i="12"/>
  <c r="AG384" i="12"/>
  <c r="AH384" i="12"/>
  <c r="AI384" i="12"/>
  <c r="AJ384" i="12"/>
  <c r="AK384" i="12"/>
  <c r="AL384" i="12"/>
  <c r="AM384" i="12"/>
  <c r="AN384" i="12"/>
  <c r="AO384" i="12"/>
  <c r="AP384" i="12"/>
  <c r="AQ384" i="12"/>
  <c r="AR384" i="12"/>
  <c r="AS384" i="12"/>
  <c r="AT384" i="12"/>
  <c r="AC392" i="12"/>
  <c r="AD392" i="12"/>
  <c r="AE392" i="12"/>
  <c r="AF392" i="12"/>
  <c r="AG392" i="12"/>
  <c r="AH392" i="12"/>
  <c r="AI392" i="12"/>
  <c r="AJ392" i="12"/>
  <c r="AK392" i="12"/>
  <c r="AL392" i="12"/>
  <c r="AM392" i="12"/>
  <c r="AN392" i="12"/>
  <c r="AO392" i="12"/>
  <c r="AP392" i="12"/>
  <c r="AQ392" i="12"/>
  <c r="AR392" i="12"/>
  <c r="AS392" i="12"/>
  <c r="AT392" i="12"/>
  <c r="AC401" i="12"/>
  <c r="AD401" i="12"/>
  <c r="AE401" i="12"/>
  <c r="AF401" i="12"/>
  <c r="AG401" i="12"/>
  <c r="AH401" i="12"/>
  <c r="AI401" i="12"/>
  <c r="AJ401" i="12"/>
  <c r="AK401" i="12"/>
  <c r="AL401" i="12"/>
  <c r="AM401" i="12"/>
  <c r="AN401" i="12"/>
  <c r="AO401" i="12"/>
  <c r="AP401" i="12"/>
  <c r="AQ401" i="12"/>
  <c r="AR401" i="12"/>
  <c r="AS401" i="12"/>
  <c r="AT401" i="12"/>
  <c r="AC380" i="12"/>
  <c r="AD380" i="12"/>
  <c r="AE380" i="12"/>
  <c r="AF380" i="12"/>
  <c r="AG380" i="12"/>
  <c r="AH380" i="12"/>
  <c r="AI380" i="12"/>
  <c r="AJ380" i="12"/>
  <c r="AK380" i="12"/>
  <c r="AL380" i="12"/>
  <c r="AM380" i="12"/>
  <c r="AN380" i="12"/>
  <c r="AO380" i="12"/>
  <c r="AP380" i="12"/>
  <c r="AQ380" i="12"/>
  <c r="AR380" i="12"/>
  <c r="AS380" i="12"/>
  <c r="AT380" i="12"/>
  <c r="AC382" i="12"/>
  <c r="AD382" i="12"/>
  <c r="AE382" i="12"/>
  <c r="AF382" i="12"/>
  <c r="AG382" i="12"/>
  <c r="AH382" i="12"/>
  <c r="AI382" i="12"/>
  <c r="AJ382" i="12"/>
  <c r="AK382" i="12"/>
  <c r="AL382" i="12"/>
  <c r="AM382" i="12"/>
  <c r="AN382" i="12"/>
  <c r="AO382" i="12"/>
  <c r="AP382" i="12"/>
  <c r="AQ382" i="12"/>
  <c r="AR382" i="12"/>
  <c r="AS382" i="12"/>
  <c r="AT382" i="12"/>
  <c r="AC402" i="12"/>
  <c r="AD402" i="12"/>
  <c r="AE402" i="12"/>
  <c r="AF402" i="12"/>
  <c r="AG402" i="12"/>
  <c r="AH402" i="12"/>
  <c r="AI402" i="12"/>
  <c r="AJ402" i="12"/>
  <c r="AK402" i="12"/>
  <c r="AL402" i="12"/>
  <c r="AM402" i="12"/>
  <c r="AN402" i="12"/>
  <c r="AO402" i="12"/>
  <c r="AP402" i="12"/>
  <c r="AQ402" i="12"/>
  <c r="AR402" i="12"/>
  <c r="AS402" i="12"/>
  <c r="AT402" i="12"/>
  <c r="AC383" i="12"/>
  <c r="AD383" i="12"/>
  <c r="AE383" i="12"/>
  <c r="AF383" i="12"/>
  <c r="AG383" i="12"/>
  <c r="AH383" i="12"/>
  <c r="AI383" i="12"/>
  <c r="AJ383" i="12"/>
  <c r="AK383" i="12"/>
  <c r="AL383" i="12"/>
  <c r="AM383" i="12"/>
  <c r="AN383" i="12"/>
  <c r="AO383" i="12"/>
  <c r="AP383" i="12"/>
  <c r="AQ383" i="12"/>
  <c r="AR383" i="12"/>
  <c r="AS383" i="12"/>
  <c r="AT383" i="12"/>
  <c r="AC387" i="12"/>
  <c r="AD387" i="12"/>
  <c r="AE387" i="12"/>
  <c r="AF387" i="12"/>
  <c r="AG387" i="12"/>
  <c r="AH387" i="12"/>
  <c r="AI387" i="12"/>
  <c r="AJ387" i="12"/>
  <c r="AK387" i="12"/>
  <c r="AL387" i="12"/>
  <c r="AM387" i="12"/>
  <c r="AN387" i="12"/>
  <c r="AO387" i="12"/>
  <c r="AP387" i="12"/>
  <c r="AQ387" i="12"/>
  <c r="AR387" i="12"/>
  <c r="AS387" i="12"/>
  <c r="AT387" i="12"/>
  <c r="AC394" i="12"/>
  <c r="AD394" i="12"/>
  <c r="AE394" i="12"/>
  <c r="AF394" i="12"/>
  <c r="AG394" i="12"/>
  <c r="AH394" i="12"/>
  <c r="AI394" i="12"/>
  <c r="AJ394" i="12"/>
  <c r="AK394" i="12"/>
  <c r="AL394" i="12"/>
  <c r="AM394" i="12"/>
  <c r="AN394" i="12"/>
  <c r="AO394" i="12"/>
  <c r="AP394" i="12"/>
  <c r="AQ394" i="12"/>
  <c r="AR394" i="12"/>
  <c r="AS394" i="12"/>
  <c r="AT394" i="12"/>
  <c r="AC390" i="12"/>
  <c r="AD390" i="12"/>
  <c r="AE390" i="12"/>
  <c r="AF390" i="12"/>
  <c r="AG390" i="12"/>
  <c r="AH390" i="12"/>
  <c r="AI390" i="12"/>
  <c r="AJ390" i="12"/>
  <c r="AK390" i="12"/>
  <c r="AL390" i="12"/>
  <c r="AM390" i="12"/>
  <c r="AN390" i="12"/>
  <c r="AO390" i="12"/>
  <c r="AP390" i="12"/>
  <c r="AQ390" i="12"/>
  <c r="AR390" i="12"/>
  <c r="AS390" i="12"/>
  <c r="AT390" i="12"/>
  <c r="AC386" i="12"/>
  <c r="AD386" i="12"/>
  <c r="AE386" i="12"/>
  <c r="AF386" i="12"/>
  <c r="AG386" i="12"/>
  <c r="AH386" i="12"/>
  <c r="AI386" i="12"/>
  <c r="AJ386" i="12"/>
  <c r="AK386" i="12"/>
  <c r="AL386" i="12"/>
  <c r="AM386" i="12"/>
  <c r="AN386" i="12"/>
  <c r="AO386" i="12"/>
  <c r="AP386" i="12"/>
  <c r="AQ386" i="12"/>
  <c r="AR386" i="12"/>
  <c r="AS386" i="12"/>
  <c r="AT386" i="12"/>
  <c r="AC396" i="12"/>
  <c r="AD396" i="12"/>
  <c r="AE396" i="12"/>
  <c r="AF396" i="12"/>
  <c r="AG396" i="12"/>
  <c r="AH396" i="12"/>
  <c r="AI396" i="12"/>
  <c r="AJ396" i="12"/>
  <c r="AK396" i="12"/>
  <c r="AL396" i="12"/>
  <c r="AM396" i="12"/>
  <c r="AN396" i="12"/>
  <c r="AO396" i="12"/>
  <c r="AP396" i="12"/>
  <c r="AQ396" i="12"/>
  <c r="AR396" i="12"/>
  <c r="AS396" i="12"/>
  <c r="AT396" i="12"/>
  <c r="AC397" i="12"/>
  <c r="AD397" i="12"/>
  <c r="AE397" i="12"/>
  <c r="AF397" i="12"/>
  <c r="AG397" i="12"/>
  <c r="AH397" i="12"/>
  <c r="AI397" i="12"/>
  <c r="AJ397" i="12"/>
  <c r="AK397" i="12"/>
  <c r="AL397" i="12"/>
  <c r="AM397" i="12"/>
  <c r="AN397" i="12"/>
  <c r="AO397" i="12"/>
  <c r="AP397" i="12"/>
  <c r="AQ397" i="12"/>
  <c r="AR397" i="12"/>
  <c r="AS397" i="12"/>
  <c r="AT397" i="12"/>
  <c r="AC379" i="12"/>
  <c r="AD379" i="12"/>
  <c r="AE379" i="12"/>
  <c r="AF379" i="12"/>
  <c r="AG379" i="12"/>
  <c r="AH379" i="12"/>
  <c r="AI379" i="12"/>
  <c r="AJ379" i="12"/>
  <c r="AK379" i="12"/>
  <c r="AL379" i="12"/>
  <c r="AM379" i="12"/>
  <c r="AN379" i="12"/>
  <c r="AO379" i="12"/>
  <c r="AP379" i="12"/>
  <c r="AQ379" i="12"/>
  <c r="AR379" i="12"/>
  <c r="AS379" i="12"/>
  <c r="AT379" i="12"/>
  <c r="AC388" i="12"/>
  <c r="AD388" i="12"/>
  <c r="AE388" i="12"/>
  <c r="AF388" i="12"/>
  <c r="AG388" i="12"/>
  <c r="AH388" i="12"/>
  <c r="AI388" i="12"/>
  <c r="AJ388" i="12"/>
  <c r="AK388" i="12"/>
  <c r="AL388" i="12"/>
  <c r="AM388" i="12"/>
  <c r="AN388" i="12"/>
  <c r="AO388" i="12"/>
  <c r="AP388" i="12"/>
  <c r="AQ388" i="12"/>
  <c r="AR388" i="12"/>
  <c r="AS388" i="12"/>
  <c r="AT388" i="12"/>
  <c r="AC395" i="12"/>
  <c r="AD395" i="12"/>
  <c r="AE395" i="12"/>
  <c r="AF395" i="12"/>
  <c r="AG395" i="12"/>
  <c r="AH395" i="12"/>
  <c r="AI395" i="12"/>
  <c r="AJ395" i="12"/>
  <c r="AK395" i="12"/>
  <c r="AL395" i="12"/>
  <c r="AM395" i="12"/>
  <c r="AN395" i="12"/>
  <c r="AO395" i="12"/>
  <c r="AP395" i="12"/>
  <c r="AQ395" i="12"/>
  <c r="AR395" i="12"/>
  <c r="AS395" i="12"/>
  <c r="AT395" i="12"/>
  <c r="AC400" i="12"/>
  <c r="AD400" i="12"/>
  <c r="AE400" i="12"/>
  <c r="AF400" i="12"/>
  <c r="AG400" i="12"/>
  <c r="AH400" i="12"/>
  <c r="AI400" i="12"/>
  <c r="AJ400" i="12"/>
  <c r="AK400" i="12"/>
  <c r="AL400" i="12"/>
  <c r="AM400" i="12"/>
  <c r="AN400" i="12"/>
  <c r="AO400" i="12"/>
  <c r="AP400" i="12"/>
  <c r="AQ400" i="12"/>
  <c r="AR400" i="12"/>
  <c r="AS400" i="12"/>
  <c r="AT400" i="12"/>
  <c r="AC403" i="12"/>
  <c r="AD403" i="12"/>
  <c r="AE403" i="12"/>
  <c r="AF403" i="12"/>
  <c r="AG403" i="12"/>
  <c r="AH403" i="12"/>
  <c r="AI403" i="12"/>
  <c r="AJ403" i="12"/>
  <c r="AK403" i="12"/>
  <c r="AL403" i="12"/>
  <c r="AM403" i="12"/>
  <c r="AN403" i="12"/>
  <c r="AO403" i="12"/>
  <c r="AP403" i="12"/>
  <c r="AQ403" i="12"/>
  <c r="AR403" i="12"/>
  <c r="AS403" i="12"/>
  <c r="AT403" i="12"/>
  <c r="AC404" i="12"/>
  <c r="AD404" i="12"/>
  <c r="AE404" i="12"/>
  <c r="AF404" i="12"/>
  <c r="AG404" i="12"/>
  <c r="AH404" i="12"/>
  <c r="AI404" i="12"/>
  <c r="AJ404" i="12"/>
  <c r="AK404" i="12"/>
  <c r="AL404" i="12"/>
  <c r="AM404" i="12"/>
  <c r="AN404" i="12"/>
  <c r="AO404" i="12"/>
  <c r="AP404" i="12"/>
  <c r="AQ404" i="12"/>
  <c r="AR404" i="12"/>
  <c r="AS404" i="12"/>
  <c r="AT404" i="12"/>
  <c r="AC413" i="12"/>
  <c r="AD413" i="12"/>
  <c r="AE413" i="12"/>
  <c r="AF413" i="12"/>
  <c r="AG413" i="12"/>
  <c r="AH413" i="12"/>
  <c r="AI413" i="12"/>
  <c r="AJ413" i="12"/>
  <c r="AK413" i="12"/>
  <c r="AL413" i="12"/>
  <c r="AM413" i="12"/>
  <c r="AN413" i="12"/>
  <c r="AO413" i="12"/>
  <c r="AP413" i="12"/>
  <c r="AQ413" i="12"/>
  <c r="AR413" i="12"/>
  <c r="AS413" i="12"/>
  <c r="AT413" i="12"/>
  <c r="AC425" i="12"/>
  <c r="AD425" i="12"/>
  <c r="AE425" i="12"/>
  <c r="AF425" i="12"/>
  <c r="AG425" i="12"/>
  <c r="AH425" i="12"/>
  <c r="AI425" i="12"/>
  <c r="AJ425" i="12"/>
  <c r="AK425" i="12"/>
  <c r="AL425" i="12"/>
  <c r="AM425" i="12"/>
  <c r="AN425" i="12"/>
  <c r="AO425" i="12"/>
  <c r="AP425" i="12"/>
  <c r="AQ425" i="12"/>
  <c r="AR425" i="12"/>
  <c r="AS425" i="12"/>
  <c r="AT425" i="12"/>
  <c r="AC435" i="12"/>
  <c r="AD435" i="12"/>
  <c r="AE435" i="12"/>
  <c r="AF435" i="12"/>
  <c r="AG435" i="12"/>
  <c r="AH435" i="12"/>
  <c r="AI435" i="12"/>
  <c r="AJ435" i="12"/>
  <c r="AK435" i="12"/>
  <c r="AL435" i="12"/>
  <c r="AM435" i="12"/>
  <c r="AN435" i="12"/>
  <c r="AO435" i="12"/>
  <c r="AP435" i="12"/>
  <c r="AQ435" i="12"/>
  <c r="AR435" i="12"/>
  <c r="AS435" i="12"/>
  <c r="AT435" i="12"/>
  <c r="AC426" i="12"/>
  <c r="AD426" i="12"/>
  <c r="AE426" i="12"/>
  <c r="AF426" i="12"/>
  <c r="AG426" i="12"/>
  <c r="AH426" i="12"/>
  <c r="AI426" i="12"/>
  <c r="AJ426" i="12"/>
  <c r="AK426" i="12"/>
  <c r="AL426" i="12"/>
  <c r="AM426" i="12"/>
  <c r="AN426" i="12"/>
  <c r="AO426" i="12"/>
  <c r="AP426" i="12"/>
  <c r="AQ426" i="12"/>
  <c r="AR426" i="12"/>
  <c r="AS426" i="12"/>
  <c r="AT426" i="12"/>
  <c r="AC407" i="12"/>
  <c r="AD407" i="12"/>
  <c r="AE407" i="12"/>
  <c r="AF407" i="12"/>
  <c r="AG407" i="12"/>
  <c r="AH407" i="12"/>
  <c r="AI407" i="12"/>
  <c r="AJ407" i="12"/>
  <c r="AK407" i="12"/>
  <c r="AL407" i="12"/>
  <c r="AM407" i="12"/>
  <c r="AN407" i="12"/>
  <c r="AO407" i="12"/>
  <c r="AP407" i="12"/>
  <c r="AQ407" i="12"/>
  <c r="AR407" i="12"/>
  <c r="AS407" i="12"/>
  <c r="AT407" i="12"/>
  <c r="AC408" i="12"/>
  <c r="AD408" i="12"/>
  <c r="AE408" i="12"/>
  <c r="AF408" i="12"/>
  <c r="AG408" i="12"/>
  <c r="AH408" i="12"/>
  <c r="AI408" i="12"/>
  <c r="AJ408" i="12"/>
  <c r="AK408" i="12"/>
  <c r="AL408" i="12"/>
  <c r="AM408" i="12"/>
  <c r="AN408" i="12"/>
  <c r="AO408" i="12"/>
  <c r="AP408" i="12"/>
  <c r="AQ408" i="12"/>
  <c r="AR408" i="12"/>
  <c r="AS408" i="12"/>
  <c r="AT408" i="12"/>
  <c r="AC442" i="12"/>
  <c r="AD442" i="12"/>
  <c r="AE442" i="12"/>
  <c r="AF442" i="12"/>
  <c r="AG442" i="12"/>
  <c r="AH442" i="12"/>
  <c r="AI442" i="12"/>
  <c r="AJ442" i="12"/>
  <c r="AK442" i="12"/>
  <c r="AL442" i="12"/>
  <c r="AM442" i="12"/>
  <c r="AN442" i="12"/>
  <c r="AO442" i="12"/>
  <c r="AP442" i="12"/>
  <c r="AQ442" i="12"/>
  <c r="AR442" i="12"/>
  <c r="AS442" i="12"/>
  <c r="AT442" i="12"/>
  <c r="AC431" i="12"/>
  <c r="AD431" i="12"/>
  <c r="AE431" i="12"/>
  <c r="AF431" i="12"/>
  <c r="AG431" i="12"/>
  <c r="AH431" i="12"/>
  <c r="AI431" i="12"/>
  <c r="AJ431" i="12"/>
  <c r="AK431" i="12"/>
  <c r="AL431" i="12"/>
  <c r="AM431" i="12"/>
  <c r="AN431" i="12"/>
  <c r="AO431" i="12"/>
  <c r="AP431" i="12"/>
  <c r="AQ431" i="12"/>
  <c r="AR431" i="12"/>
  <c r="AS431" i="12"/>
  <c r="AT431" i="12"/>
  <c r="AC436" i="12"/>
  <c r="AD436" i="12"/>
  <c r="AE436" i="12"/>
  <c r="AF436" i="12"/>
  <c r="AG436" i="12"/>
  <c r="AH436" i="12"/>
  <c r="AI436" i="12"/>
  <c r="AJ436" i="12"/>
  <c r="AK436" i="12"/>
  <c r="AL436" i="12"/>
  <c r="AM436" i="12"/>
  <c r="AN436" i="12"/>
  <c r="AO436" i="12"/>
  <c r="AP436" i="12"/>
  <c r="AQ436" i="12"/>
  <c r="AR436" i="12"/>
  <c r="AS436" i="12"/>
  <c r="AT436" i="12"/>
  <c r="AC433" i="12"/>
  <c r="AD433" i="12"/>
  <c r="AE433" i="12"/>
  <c r="AF433" i="12"/>
  <c r="AG433" i="12"/>
  <c r="AH433" i="12"/>
  <c r="AI433" i="12"/>
  <c r="AJ433" i="12"/>
  <c r="AK433" i="12"/>
  <c r="AL433" i="12"/>
  <c r="AM433" i="12"/>
  <c r="AN433" i="12"/>
  <c r="AO433" i="12"/>
  <c r="AP433" i="12"/>
  <c r="AQ433" i="12"/>
  <c r="AR433" i="12"/>
  <c r="AS433" i="12"/>
  <c r="AT433" i="12"/>
  <c r="AC405" i="12"/>
  <c r="AD405" i="12"/>
  <c r="AE405" i="12"/>
  <c r="AF405" i="12"/>
  <c r="AG405" i="12"/>
  <c r="AH405" i="12"/>
  <c r="AI405" i="12"/>
  <c r="AJ405" i="12"/>
  <c r="AK405" i="12"/>
  <c r="AL405" i="12"/>
  <c r="AM405" i="12"/>
  <c r="AN405" i="12"/>
  <c r="AO405" i="12"/>
  <c r="AP405" i="12"/>
  <c r="AQ405" i="12"/>
  <c r="AR405" i="12"/>
  <c r="AS405" i="12"/>
  <c r="AT405" i="12"/>
  <c r="AC454" i="12"/>
  <c r="AD454" i="12"/>
  <c r="AE454" i="12"/>
  <c r="AF454" i="12"/>
  <c r="AG454" i="12"/>
  <c r="AH454" i="12"/>
  <c r="AI454" i="12"/>
  <c r="AJ454" i="12"/>
  <c r="AK454" i="12"/>
  <c r="AL454" i="12"/>
  <c r="AM454" i="12"/>
  <c r="AN454" i="12"/>
  <c r="AO454" i="12"/>
  <c r="AP454" i="12"/>
  <c r="AQ454" i="12"/>
  <c r="AR454" i="12"/>
  <c r="AS454" i="12"/>
  <c r="AT454" i="12"/>
  <c r="AC410" i="12"/>
  <c r="AD410" i="12"/>
  <c r="AE410" i="12"/>
  <c r="AF410" i="12"/>
  <c r="AG410" i="12"/>
  <c r="AH410" i="12"/>
  <c r="AI410" i="12"/>
  <c r="AJ410" i="12"/>
  <c r="AK410" i="12"/>
  <c r="AL410" i="12"/>
  <c r="AM410" i="12"/>
  <c r="AN410" i="12"/>
  <c r="AO410" i="12"/>
  <c r="AP410" i="12"/>
  <c r="AQ410" i="12"/>
  <c r="AR410" i="12"/>
  <c r="AS410" i="12"/>
  <c r="AT410" i="12"/>
  <c r="AC456" i="12"/>
  <c r="AD456" i="12"/>
  <c r="AE456" i="12"/>
  <c r="AF456" i="12"/>
  <c r="AG456" i="12"/>
  <c r="AH456" i="12"/>
  <c r="AI456" i="12"/>
  <c r="AJ456" i="12"/>
  <c r="AK456" i="12"/>
  <c r="AL456" i="12"/>
  <c r="AM456" i="12"/>
  <c r="AN456" i="12"/>
  <c r="AO456" i="12"/>
  <c r="AP456" i="12"/>
  <c r="AQ456" i="12"/>
  <c r="AR456" i="12"/>
  <c r="AS456" i="12"/>
  <c r="AT456" i="12"/>
  <c r="AC430" i="12"/>
  <c r="AD430" i="12"/>
  <c r="AE430" i="12"/>
  <c r="AF430" i="12"/>
  <c r="AG430" i="12"/>
  <c r="AH430" i="12"/>
  <c r="AI430" i="12"/>
  <c r="AJ430" i="12"/>
  <c r="AK430" i="12"/>
  <c r="AL430" i="12"/>
  <c r="AM430" i="12"/>
  <c r="AN430" i="12"/>
  <c r="AO430" i="12"/>
  <c r="AP430" i="12"/>
  <c r="AQ430" i="12"/>
  <c r="AR430" i="12"/>
  <c r="AS430" i="12"/>
  <c r="AT430" i="12"/>
  <c r="AC414" i="12"/>
  <c r="AD414" i="12"/>
  <c r="AE414" i="12"/>
  <c r="AF414" i="12"/>
  <c r="AG414" i="12"/>
  <c r="AH414" i="12"/>
  <c r="AI414" i="12"/>
  <c r="AJ414" i="12"/>
  <c r="AK414" i="12"/>
  <c r="AL414" i="12"/>
  <c r="AM414" i="12"/>
  <c r="AN414" i="12"/>
  <c r="AO414" i="12"/>
  <c r="AP414" i="12"/>
  <c r="AQ414" i="12"/>
  <c r="AR414" i="12"/>
  <c r="AS414" i="12"/>
  <c r="AT414" i="12"/>
  <c r="AC429" i="12"/>
  <c r="AD429" i="12"/>
  <c r="AE429" i="12"/>
  <c r="AF429" i="12"/>
  <c r="AG429" i="12"/>
  <c r="AH429" i="12"/>
  <c r="AI429" i="12"/>
  <c r="AJ429" i="12"/>
  <c r="AK429" i="12"/>
  <c r="AL429" i="12"/>
  <c r="AM429" i="12"/>
  <c r="AN429" i="12"/>
  <c r="AO429" i="12"/>
  <c r="AP429" i="12"/>
  <c r="AQ429" i="12"/>
  <c r="AR429" i="12"/>
  <c r="AS429" i="12"/>
  <c r="AT429" i="12"/>
  <c r="AC416" i="12"/>
  <c r="AD416" i="12"/>
  <c r="AE416" i="12"/>
  <c r="AF416" i="12"/>
  <c r="AG416" i="12"/>
  <c r="AH416" i="12"/>
  <c r="AI416" i="12"/>
  <c r="AJ416" i="12"/>
  <c r="AK416" i="12"/>
  <c r="AL416" i="12"/>
  <c r="AM416" i="12"/>
  <c r="AN416" i="12"/>
  <c r="AO416" i="12"/>
  <c r="AP416" i="12"/>
  <c r="AQ416" i="12"/>
  <c r="AR416" i="12"/>
  <c r="AS416" i="12"/>
  <c r="AT416" i="12"/>
  <c r="AC421" i="12"/>
  <c r="AD421" i="12"/>
  <c r="AE421" i="12"/>
  <c r="AF421" i="12"/>
  <c r="AG421" i="12"/>
  <c r="AH421" i="12"/>
  <c r="AI421" i="12"/>
  <c r="AJ421" i="12"/>
  <c r="AK421" i="12"/>
  <c r="AL421" i="12"/>
  <c r="AM421" i="12"/>
  <c r="AN421" i="12"/>
  <c r="AO421" i="12"/>
  <c r="AP421" i="12"/>
  <c r="AQ421" i="12"/>
  <c r="AR421" i="12"/>
  <c r="AS421" i="12"/>
  <c r="AT421" i="12"/>
  <c r="AC444" i="12"/>
  <c r="AD444" i="12"/>
  <c r="AE444" i="12"/>
  <c r="AF444" i="12"/>
  <c r="AG444" i="12"/>
  <c r="AH444" i="12"/>
  <c r="AI444" i="12"/>
  <c r="AJ444" i="12"/>
  <c r="AK444" i="12"/>
  <c r="AL444" i="12"/>
  <c r="AM444" i="12"/>
  <c r="AN444" i="12"/>
  <c r="AO444" i="12"/>
  <c r="AP444" i="12"/>
  <c r="AQ444" i="12"/>
  <c r="AR444" i="12"/>
  <c r="AS444" i="12"/>
  <c r="AT444" i="12"/>
  <c r="AC420" i="12"/>
  <c r="AD420" i="12"/>
  <c r="AE420" i="12"/>
  <c r="AF420" i="12"/>
  <c r="AG420" i="12"/>
  <c r="AH420" i="12"/>
  <c r="AI420" i="12"/>
  <c r="AJ420" i="12"/>
  <c r="AK420" i="12"/>
  <c r="AL420" i="12"/>
  <c r="AM420" i="12"/>
  <c r="AN420" i="12"/>
  <c r="AO420" i="12"/>
  <c r="AP420" i="12"/>
  <c r="AQ420" i="12"/>
  <c r="AR420" i="12"/>
  <c r="AS420" i="12"/>
  <c r="AT420" i="12"/>
  <c r="AC412" i="12"/>
  <c r="AD412" i="12"/>
  <c r="AE412" i="12"/>
  <c r="AF412" i="12"/>
  <c r="AG412" i="12"/>
  <c r="AH412" i="12"/>
  <c r="AI412" i="12"/>
  <c r="AJ412" i="12"/>
  <c r="AK412" i="12"/>
  <c r="AL412" i="12"/>
  <c r="AM412" i="12"/>
  <c r="AN412" i="12"/>
  <c r="AO412" i="12"/>
  <c r="AP412" i="12"/>
  <c r="AQ412" i="12"/>
  <c r="AR412" i="12"/>
  <c r="AS412" i="12"/>
  <c r="AT412" i="12"/>
  <c r="AC445" i="12"/>
  <c r="AD445" i="12"/>
  <c r="AE445" i="12"/>
  <c r="AF445" i="12"/>
  <c r="AG445" i="12"/>
  <c r="AH445" i="12"/>
  <c r="AI445" i="12"/>
  <c r="AJ445" i="12"/>
  <c r="AK445" i="12"/>
  <c r="AL445" i="12"/>
  <c r="AM445" i="12"/>
  <c r="AN445" i="12"/>
  <c r="AO445" i="12"/>
  <c r="AP445" i="12"/>
  <c r="AQ445" i="12"/>
  <c r="AR445" i="12"/>
  <c r="AS445" i="12"/>
  <c r="AT445" i="12"/>
  <c r="AC418" i="12"/>
  <c r="AD418" i="12"/>
  <c r="AE418" i="12"/>
  <c r="AF418" i="12"/>
  <c r="AG418" i="12"/>
  <c r="AH418" i="12"/>
  <c r="AI418" i="12"/>
  <c r="AJ418" i="12"/>
  <c r="AK418" i="12"/>
  <c r="AL418" i="12"/>
  <c r="AM418" i="12"/>
  <c r="AN418" i="12"/>
  <c r="AO418" i="12"/>
  <c r="AP418" i="12"/>
  <c r="AQ418" i="12"/>
  <c r="AR418" i="12"/>
  <c r="AS418" i="12"/>
  <c r="AT418" i="12"/>
  <c r="AC423" i="12"/>
  <c r="AD423" i="12"/>
  <c r="AE423" i="12"/>
  <c r="AF423" i="12"/>
  <c r="AG423" i="12"/>
  <c r="AH423" i="12"/>
  <c r="AI423" i="12"/>
  <c r="AJ423" i="12"/>
  <c r="AK423" i="12"/>
  <c r="AL423" i="12"/>
  <c r="AM423" i="12"/>
  <c r="AN423" i="12"/>
  <c r="AO423" i="12"/>
  <c r="AP423" i="12"/>
  <c r="AQ423" i="12"/>
  <c r="AR423" i="12"/>
  <c r="AS423" i="12"/>
  <c r="AT423" i="12"/>
  <c r="AC427" i="12"/>
  <c r="AD427" i="12"/>
  <c r="AE427" i="12"/>
  <c r="AF427" i="12"/>
  <c r="AG427" i="12"/>
  <c r="AH427" i="12"/>
  <c r="AI427" i="12"/>
  <c r="AJ427" i="12"/>
  <c r="AK427" i="12"/>
  <c r="AL427" i="12"/>
  <c r="AM427" i="12"/>
  <c r="AN427" i="12"/>
  <c r="AO427" i="12"/>
  <c r="AP427" i="12"/>
  <c r="AQ427" i="12"/>
  <c r="AR427" i="12"/>
  <c r="AS427" i="12"/>
  <c r="AT427" i="12"/>
  <c r="AC415" i="12"/>
  <c r="AD415" i="12"/>
  <c r="AE415" i="12"/>
  <c r="AF415" i="12"/>
  <c r="AG415" i="12"/>
  <c r="AH415" i="12"/>
  <c r="AI415" i="12"/>
  <c r="AJ415" i="12"/>
  <c r="AK415" i="12"/>
  <c r="AL415" i="12"/>
  <c r="AM415" i="12"/>
  <c r="AN415" i="12"/>
  <c r="AO415" i="12"/>
  <c r="AP415" i="12"/>
  <c r="AQ415" i="12"/>
  <c r="AR415" i="12"/>
  <c r="AS415" i="12"/>
  <c r="AT415" i="12"/>
  <c r="AC451" i="12"/>
  <c r="AD451" i="12"/>
  <c r="AE451" i="12"/>
  <c r="AF451" i="12"/>
  <c r="AG451" i="12"/>
  <c r="AH451" i="12"/>
  <c r="AI451" i="12"/>
  <c r="AJ451" i="12"/>
  <c r="AK451" i="12"/>
  <c r="AL451" i="12"/>
  <c r="AM451" i="12"/>
  <c r="AN451" i="12"/>
  <c r="AO451" i="12"/>
  <c r="AP451" i="12"/>
  <c r="AQ451" i="12"/>
  <c r="AR451" i="12"/>
  <c r="AS451" i="12"/>
  <c r="AT451" i="12"/>
  <c r="AC441" i="12"/>
  <c r="AD441" i="12"/>
  <c r="AE441" i="12"/>
  <c r="AF441" i="12"/>
  <c r="AG441" i="12"/>
  <c r="AH441" i="12"/>
  <c r="AI441" i="12"/>
  <c r="AJ441" i="12"/>
  <c r="AK441" i="12"/>
  <c r="AL441" i="12"/>
  <c r="AM441" i="12"/>
  <c r="AN441" i="12"/>
  <c r="AO441" i="12"/>
  <c r="AP441" i="12"/>
  <c r="AQ441" i="12"/>
  <c r="AR441" i="12"/>
  <c r="AS441" i="12"/>
  <c r="AT441" i="12"/>
  <c r="AC406" i="12"/>
  <c r="AD406" i="12"/>
  <c r="AE406" i="12"/>
  <c r="AF406" i="12"/>
  <c r="AG406" i="12"/>
  <c r="AH406" i="12"/>
  <c r="AI406" i="12"/>
  <c r="AJ406" i="12"/>
  <c r="AK406" i="12"/>
  <c r="AL406" i="12"/>
  <c r="AM406" i="12"/>
  <c r="AN406" i="12"/>
  <c r="AO406" i="12"/>
  <c r="AP406" i="12"/>
  <c r="AQ406" i="12"/>
  <c r="AR406" i="12"/>
  <c r="AS406" i="12"/>
  <c r="AT406" i="12"/>
  <c r="AC450" i="12"/>
  <c r="AD450" i="12"/>
  <c r="AE450" i="12"/>
  <c r="AF450" i="12"/>
  <c r="AG450" i="12"/>
  <c r="AH450" i="12"/>
  <c r="AI450" i="12"/>
  <c r="AJ450" i="12"/>
  <c r="AK450" i="12"/>
  <c r="AL450" i="12"/>
  <c r="AM450" i="12"/>
  <c r="AN450" i="12"/>
  <c r="AO450" i="12"/>
  <c r="AP450" i="12"/>
  <c r="AQ450" i="12"/>
  <c r="AR450" i="12"/>
  <c r="AS450" i="12"/>
  <c r="AT450" i="12"/>
  <c r="AC439" i="12"/>
  <c r="AD439" i="12"/>
  <c r="AE439" i="12"/>
  <c r="AF439" i="12"/>
  <c r="AG439" i="12"/>
  <c r="AH439" i="12"/>
  <c r="AI439" i="12"/>
  <c r="AJ439" i="12"/>
  <c r="AK439" i="12"/>
  <c r="AL439" i="12"/>
  <c r="AM439" i="12"/>
  <c r="AN439" i="12"/>
  <c r="AO439" i="12"/>
  <c r="AP439" i="12"/>
  <c r="AQ439" i="12"/>
  <c r="AR439" i="12"/>
  <c r="AS439" i="12"/>
  <c r="AT439" i="12"/>
  <c r="AC437" i="12"/>
  <c r="AD437" i="12"/>
  <c r="AE437" i="12"/>
  <c r="AF437" i="12"/>
  <c r="AG437" i="12"/>
  <c r="AH437" i="12"/>
  <c r="AI437" i="12"/>
  <c r="AJ437" i="12"/>
  <c r="AK437" i="12"/>
  <c r="AL437" i="12"/>
  <c r="AM437" i="12"/>
  <c r="AN437" i="12"/>
  <c r="AO437" i="12"/>
  <c r="AP437" i="12"/>
  <c r="AQ437" i="12"/>
  <c r="AR437" i="12"/>
  <c r="AS437" i="12"/>
  <c r="AT437" i="12"/>
  <c r="AC417" i="12"/>
  <c r="AD417" i="12"/>
  <c r="AE417" i="12"/>
  <c r="AF417" i="12"/>
  <c r="AG417" i="12"/>
  <c r="AH417" i="12"/>
  <c r="AI417" i="12"/>
  <c r="AJ417" i="12"/>
  <c r="AK417" i="12"/>
  <c r="AL417" i="12"/>
  <c r="AM417" i="12"/>
  <c r="AN417" i="12"/>
  <c r="AO417" i="12"/>
  <c r="AP417" i="12"/>
  <c r="AQ417" i="12"/>
  <c r="AR417" i="12"/>
  <c r="AS417" i="12"/>
  <c r="AT417" i="12"/>
  <c r="AC440" i="12"/>
  <c r="AD440" i="12"/>
  <c r="AE440" i="12"/>
  <c r="AF440" i="12"/>
  <c r="AG440" i="12"/>
  <c r="AH440" i="12"/>
  <c r="AI440" i="12"/>
  <c r="AJ440" i="12"/>
  <c r="AK440" i="12"/>
  <c r="AL440" i="12"/>
  <c r="AM440" i="12"/>
  <c r="AN440" i="12"/>
  <c r="AO440" i="12"/>
  <c r="AP440" i="12"/>
  <c r="AQ440" i="12"/>
  <c r="AR440" i="12"/>
  <c r="AS440" i="12"/>
  <c r="AT440" i="12"/>
  <c r="AC452" i="12"/>
  <c r="AD452" i="12"/>
  <c r="AE452" i="12"/>
  <c r="AF452" i="12"/>
  <c r="AG452" i="12"/>
  <c r="AH452" i="12"/>
  <c r="AI452" i="12"/>
  <c r="AJ452" i="12"/>
  <c r="AK452" i="12"/>
  <c r="AL452" i="12"/>
  <c r="AM452" i="12"/>
  <c r="AN452" i="12"/>
  <c r="AO452" i="12"/>
  <c r="AP452" i="12"/>
  <c r="AQ452" i="12"/>
  <c r="AR452" i="12"/>
  <c r="AS452" i="12"/>
  <c r="AT452" i="12"/>
  <c r="AC443" i="12"/>
  <c r="AD443" i="12"/>
  <c r="AE443" i="12"/>
  <c r="AF443" i="12"/>
  <c r="AG443" i="12"/>
  <c r="AH443" i="12"/>
  <c r="AI443" i="12"/>
  <c r="AJ443" i="12"/>
  <c r="AK443" i="12"/>
  <c r="AL443" i="12"/>
  <c r="AM443" i="12"/>
  <c r="AN443" i="12"/>
  <c r="AO443" i="12"/>
  <c r="AP443" i="12"/>
  <c r="AQ443" i="12"/>
  <c r="AR443" i="12"/>
  <c r="AS443" i="12"/>
  <c r="AT443" i="12"/>
  <c r="AC447" i="12"/>
  <c r="AD447" i="12"/>
  <c r="AE447" i="12"/>
  <c r="AF447" i="12"/>
  <c r="AG447" i="12"/>
  <c r="AH447" i="12"/>
  <c r="AI447" i="12"/>
  <c r="AJ447" i="12"/>
  <c r="AK447" i="12"/>
  <c r="AL447" i="12"/>
  <c r="AM447" i="12"/>
  <c r="AN447" i="12"/>
  <c r="AO447" i="12"/>
  <c r="AP447" i="12"/>
  <c r="AQ447" i="12"/>
  <c r="AR447" i="12"/>
  <c r="AS447" i="12"/>
  <c r="AT447" i="12"/>
  <c r="AC453" i="12"/>
  <c r="AD453" i="12"/>
  <c r="AE453" i="12"/>
  <c r="AF453" i="12"/>
  <c r="AG453" i="12"/>
  <c r="AH453" i="12"/>
  <c r="AI453" i="12"/>
  <c r="AJ453" i="12"/>
  <c r="AK453" i="12"/>
  <c r="AL453" i="12"/>
  <c r="AM453" i="12"/>
  <c r="AN453" i="12"/>
  <c r="AO453" i="12"/>
  <c r="AP453" i="12"/>
  <c r="AQ453" i="12"/>
  <c r="AR453" i="12"/>
  <c r="AS453" i="12"/>
  <c r="AT453" i="12"/>
  <c r="AC457" i="12"/>
  <c r="AD457" i="12"/>
  <c r="AE457" i="12"/>
  <c r="AF457" i="12"/>
  <c r="AG457" i="12"/>
  <c r="AH457" i="12"/>
  <c r="AI457" i="12"/>
  <c r="AJ457" i="12"/>
  <c r="AK457" i="12"/>
  <c r="AL457" i="12"/>
  <c r="AM457" i="12"/>
  <c r="AN457" i="12"/>
  <c r="AO457" i="12"/>
  <c r="AP457" i="12"/>
  <c r="AQ457" i="12"/>
  <c r="AR457" i="12"/>
  <c r="AS457" i="12"/>
  <c r="AT457" i="12"/>
  <c r="AC460" i="12"/>
  <c r="AD460" i="12"/>
  <c r="AE460" i="12"/>
  <c r="AF460" i="12"/>
  <c r="AG460" i="12"/>
  <c r="AH460" i="12"/>
  <c r="AI460" i="12"/>
  <c r="AJ460" i="12"/>
  <c r="AK460" i="12"/>
  <c r="AL460" i="12"/>
  <c r="AM460" i="12"/>
  <c r="AN460" i="12"/>
  <c r="AO460" i="12"/>
  <c r="AP460" i="12"/>
  <c r="AQ460" i="12"/>
  <c r="AR460" i="12"/>
  <c r="AS460" i="12"/>
  <c r="AT460" i="12"/>
  <c r="AC461" i="12"/>
  <c r="AD461" i="12"/>
  <c r="AE461" i="12"/>
  <c r="AF461" i="12"/>
  <c r="AG461" i="12"/>
  <c r="AH461" i="12"/>
  <c r="AI461" i="12"/>
  <c r="AJ461" i="12"/>
  <c r="AK461" i="12"/>
  <c r="AL461" i="12"/>
  <c r="AM461" i="12"/>
  <c r="AN461" i="12"/>
  <c r="AO461" i="12"/>
  <c r="AP461" i="12"/>
  <c r="AQ461" i="12"/>
  <c r="AR461" i="12"/>
  <c r="AS461" i="12"/>
  <c r="AT461" i="12"/>
  <c r="AC467" i="12"/>
  <c r="AD467" i="12"/>
  <c r="AE467" i="12"/>
  <c r="AF467" i="12"/>
  <c r="AG467" i="12"/>
  <c r="AH467" i="12"/>
  <c r="AI467" i="12"/>
  <c r="AJ467" i="12"/>
  <c r="AK467" i="12"/>
  <c r="AL467" i="12"/>
  <c r="AM467" i="12"/>
  <c r="AN467" i="12"/>
  <c r="AO467" i="12"/>
  <c r="AP467" i="12"/>
  <c r="AQ467" i="12"/>
  <c r="AR467" i="12"/>
  <c r="AS467" i="12"/>
  <c r="AT467" i="12"/>
  <c r="AC469" i="12"/>
  <c r="AD469" i="12"/>
  <c r="AE469" i="12"/>
  <c r="AF469" i="12"/>
  <c r="AG469" i="12"/>
  <c r="AH469" i="12"/>
  <c r="AI469" i="12"/>
  <c r="AJ469" i="12"/>
  <c r="AK469" i="12"/>
  <c r="AL469" i="12"/>
  <c r="AM469" i="12"/>
  <c r="AN469" i="12"/>
  <c r="AO469" i="12"/>
  <c r="AP469" i="12"/>
  <c r="AQ469" i="12"/>
  <c r="AR469" i="12"/>
  <c r="AS469" i="12"/>
  <c r="AT469" i="12"/>
  <c r="AC468" i="12"/>
  <c r="AD468" i="12"/>
  <c r="AE468" i="12"/>
  <c r="AF468" i="12"/>
  <c r="AG468" i="12"/>
  <c r="AH468" i="12"/>
  <c r="AI468" i="12"/>
  <c r="AJ468" i="12"/>
  <c r="AK468" i="12"/>
  <c r="AL468" i="12"/>
  <c r="AM468" i="12"/>
  <c r="AN468" i="12"/>
  <c r="AO468" i="12"/>
  <c r="AP468" i="12"/>
  <c r="AQ468" i="12"/>
  <c r="AR468" i="12"/>
  <c r="AS468" i="12"/>
  <c r="AT468" i="12"/>
  <c r="AC458" i="12"/>
  <c r="AD458" i="12"/>
  <c r="AE458" i="12"/>
  <c r="AF458" i="12"/>
  <c r="AG458" i="12"/>
  <c r="AH458" i="12"/>
  <c r="AI458" i="12"/>
  <c r="AJ458" i="12"/>
  <c r="AK458" i="12"/>
  <c r="AL458" i="12"/>
  <c r="AM458" i="12"/>
  <c r="AN458" i="12"/>
  <c r="AO458" i="12"/>
  <c r="AP458" i="12"/>
  <c r="AQ458" i="12"/>
  <c r="AR458" i="12"/>
  <c r="AS458" i="12"/>
  <c r="AT458" i="12"/>
  <c r="AC475" i="12"/>
  <c r="AD475" i="12"/>
  <c r="AE475" i="12"/>
  <c r="AF475" i="12"/>
  <c r="AG475" i="12"/>
  <c r="AH475" i="12"/>
  <c r="AI475" i="12"/>
  <c r="AJ475" i="12"/>
  <c r="AK475" i="12"/>
  <c r="AL475" i="12"/>
  <c r="AM475" i="12"/>
  <c r="AN475" i="12"/>
  <c r="AO475" i="12"/>
  <c r="AP475" i="12"/>
  <c r="AQ475" i="12"/>
  <c r="AR475" i="12"/>
  <c r="AS475" i="12"/>
  <c r="AT475" i="12"/>
  <c r="AC459" i="12"/>
  <c r="AD459" i="12"/>
  <c r="AE459" i="12"/>
  <c r="AF459" i="12"/>
  <c r="AG459" i="12"/>
  <c r="AH459" i="12"/>
  <c r="AI459" i="12"/>
  <c r="AJ459" i="12"/>
  <c r="AK459" i="12"/>
  <c r="AL459" i="12"/>
  <c r="AM459" i="12"/>
  <c r="AN459" i="12"/>
  <c r="AO459" i="12"/>
  <c r="AP459" i="12"/>
  <c r="AQ459" i="12"/>
  <c r="AR459" i="12"/>
  <c r="AS459" i="12"/>
  <c r="AT459" i="12"/>
  <c r="AC477" i="12"/>
  <c r="AD477" i="12"/>
  <c r="AE477" i="12"/>
  <c r="AF477" i="12"/>
  <c r="AG477" i="12"/>
  <c r="AH477" i="12"/>
  <c r="AI477" i="12"/>
  <c r="AJ477" i="12"/>
  <c r="AK477" i="12"/>
  <c r="AL477" i="12"/>
  <c r="AM477" i="12"/>
  <c r="AN477" i="12"/>
  <c r="AO477" i="12"/>
  <c r="AP477" i="12"/>
  <c r="AQ477" i="12"/>
  <c r="AR477" i="12"/>
  <c r="AS477" i="12"/>
  <c r="AT477" i="12"/>
  <c r="AC482" i="12"/>
  <c r="AD482" i="12"/>
  <c r="AE482" i="12"/>
  <c r="AF482" i="12"/>
  <c r="AG482" i="12"/>
  <c r="AH482" i="12"/>
  <c r="AI482" i="12"/>
  <c r="AJ482" i="12"/>
  <c r="AK482" i="12"/>
  <c r="AL482" i="12"/>
  <c r="AM482" i="12"/>
  <c r="AN482" i="12"/>
  <c r="AO482" i="12"/>
  <c r="AP482" i="12"/>
  <c r="AQ482" i="12"/>
  <c r="AR482" i="12"/>
  <c r="AS482" i="12"/>
  <c r="AT482" i="12"/>
  <c r="AC472" i="12"/>
  <c r="AD472" i="12"/>
  <c r="AE472" i="12"/>
  <c r="AF472" i="12"/>
  <c r="AG472" i="12"/>
  <c r="AH472" i="12"/>
  <c r="AI472" i="12"/>
  <c r="AJ472" i="12"/>
  <c r="AK472" i="12"/>
  <c r="AL472" i="12"/>
  <c r="AM472" i="12"/>
  <c r="AN472" i="12"/>
  <c r="AO472" i="12"/>
  <c r="AP472" i="12"/>
  <c r="AQ472" i="12"/>
  <c r="AR472" i="12"/>
  <c r="AS472" i="12"/>
  <c r="AT472" i="12"/>
  <c r="AC465" i="12"/>
  <c r="AD465" i="12"/>
  <c r="AE465" i="12"/>
  <c r="AF465" i="12"/>
  <c r="AG465" i="12"/>
  <c r="AH465" i="12"/>
  <c r="AI465" i="12"/>
  <c r="AJ465" i="12"/>
  <c r="AK465" i="12"/>
  <c r="AL465" i="12"/>
  <c r="AM465" i="12"/>
  <c r="AN465" i="12"/>
  <c r="AO465" i="12"/>
  <c r="AP465" i="12"/>
  <c r="AQ465" i="12"/>
  <c r="AR465" i="12"/>
  <c r="AS465" i="12"/>
  <c r="AT465" i="12"/>
  <c r="AC491" i="12"/>
  <c r="AD491" i="12"/>
  <c r="AE491" i="12"/>
  <c r="AF491" i="12"/>
  <c r="AG491" i="12"/>
  <c r="AH491" i="12"/>
  <c r="AI491" i="12"/>
  <c r="AJ491" i="12"/>
  <c r="AK491" i="12"/>
  <c r="AL491" i="12"/>
  <c r="AM491" i="12"/>
  <c r="AN491" i="12"/>
  <c r="AO491" i="12"/>
  <c r="AP491" i="12"/>
  <c r="AQ491" i="12"/>
  <c r="AR491" i="12"/>
  <c r="AS491" i="12"/>
  <c r="AT491" i="12"/>
  <c r="AC463" i="12"/>
  <c r="AD463" i="12"/>
  <c r="AE463" i="12"/>
  <c r="AF463" i="12"/>
  <c r="AG463" i="12"/>
  <c r="AH463" i="12"/>
  <c r="AI463" i="12"/>
  <c r="AJ463" i="12"/>
  <c r="AK463" i="12"/>
  <c r="AL463" i="12"/>
  <c r="AM463" i="12"/>
  <c r="AN463" i="12"/>
  <c r="AO463" i="12"/>
  <c r="AP463" i="12"/>
  <c r="AQ463" i="12"/>
  <c r="AR463" i="12"/>
  <c r="AS463" i="12"/>
  <c r="AT463" i="12"/>
  <c r="AC464" i="12"/>
  <c r="AD464" i="12"/>
  <c r="AE464" i="12"/>
  <c r="AF464" i="12"/>
  <c r="AG464" i="12"/>
  <c r="AH464" i="12"/>
  <c r="AI464" i="12"/>
  <c r="AJ464" i="12"/>
  <c r="AK464" i="12"/>
  <c r="AL464" i="12"/>
  <c r="AM464" i="12"/>
  <c r="AN464" i="12"/>
  <c r="AO464" i="12"/>
  <c r="AP464" i="12"/>
  <c r="AQ464" i="12"/>
  <c r="AR464" i="12"/>
  <c r="AS464" i="12"/>
  <c r="AT464" i="12"/>
  <c r="AC473" i="12"/>
  <c r="AD473" i="12"/>
  <c r="AE473" i="12"/>
  <c r="AF473" i="12"/>
  <c r="AG473" i="12"/>
  <c r="AH473" i="12"/>
  <c r="AI473" i="12"/>
  <c r="AJ473" i="12"/>
  <c r="AK473" i="12"/>
  <c r="AL473" i="12"/>
  <c r="AM473" i="12"/>
  <c r="AN473" i="12"/>
  <c r="AO473" i="12"/>
  <c r="AP473" i="12"/>
  <c r="AQ473" i="12"/>
  <c r="AR473" i="12"/>
  <c r="AS473" i="12"/>
  <c r="AT473" i="12"/>
  <c r="AC470" i="12"/>
  <c r="AD470" i="12"/>
  <c r="AE470" i="12"/>
  <c r="AF470" i="12"/>
  <c r="AG470" i="12"/>
  <c r="AH470" i="12"/>
  <c r="AI470" i="12"/>
  <c r="AJ470" i="12"/>
  <c r="AK470" i="12"/>
  <c r="AL470" i="12"/>
  <c r="AM470" i="12"/>
  <c r="AN470" i="12"/>
  <c r="AO470" i="12"/>
  <c r="AP470" i="12"/>
  <c r="AQ470" i="12"/>
  <c r="AR470" i="12"/>
  <c r="AS470" i="12"/>
  <c r="AT470" i="12"/>
  <c r="AC462" i="12"/>
  <c r="AD462" i="12"/>
  <c r="AE462" i="12"/>
  <c r="AF462" i="12"/>
  <c r="AG462" i="12"/>
  <c r="AH462" i="12"/>
  <c r="AI462" i="12"/>
  <c r="AJ462" i="12"/>
  <c r="AK462" i="12"/>
  <c r="AL462" i="12"/>
  <c r="AM462" i="12"/>
  <c r="AN462" i="12"/>
  <c r="AO462" i="12"/>
  <c r="AP462" i="12"/>
  <c r="AQ462" i="12"/>
  <c r="AR462" i="12"/>
  <c r="AS462" i="12"/>
  <c r="AT462" i="12"/>
  <c r="AC471" i="12"/>
  <c r="AD471" i="12"/>
  <c r="AE471" i="12"/>
  <c r="AF471" i="12"/>
  <c r="AG471" i="12"/>
  <c r="AH471" i="12"/>
  <c r="AI471" i="12"/>
  <c r="AJ471" i="12"/>
  <c r="AK471" i="12"/>
  <c r="AL471" i="12"/>
  <c r="AM471" i="12"/>
  <c r="AN471" i="12"/>
  <c r="AO471" i="12"/>
  <c r="AP471" i="12"/>
  <c r="AQ471" i="12"/>
  <c r="AR471" i="12"/>
  <c r="AS471" i="12"/>
  <c r="AT471" i="12"/>
  <c r="AC483" i="12"/>
  <c r="AD483" i="12"/>
  <c r="AE483" i="12"/>
  <c r="AF483" i="12"/>
  <c r="AG483" i="12"/>
  <c r="AH483" i="12"/>
  <c r="AI483" i="12"/>
  <c r="AJ483" i="12"/>
  <c r="AK483" i="12"/>
  <c r="AL483" i="12"/>
  <c r="AM483" i="12"/>
  <c r="AN483" i="12"/>
  <c r="AO483" i="12"/>
  <c r="AP483" i="12"/>
  <c r="AQ483" i="12"/>
  <c r="AR483" i="12"/>
  <c r="AS483" i="12"/>
  <c r="AT483" i="12"/>
  <c r="AC466" i="12"/>
  <c r="AD466" i="12"/>
  <c r="AE466" i="12"/>
  <c r="AF466" i="12"/>
  <c r="AG466" i="12"/>
  <c r="AH466" i="12"/>
  <c r="AI466" i="12"/>
  <c r="AJ466" i="12"/>
  <c r="AK466" i="12"/>
  <c r="AL466" i="12"/>
  <c r="AM466" i="12"/>
  <c r="AN466" i="12"/>
  <c r="AO466" i="12"/>
  <c r="AP466" i="12"/>
  <c r="AQ466" i="12"/>
  <c r="AR466" i="12"/>
  <c r="AS466" i="12"/>
  <c r="AT466" i="12"/>
  <c r="AC479" i="12"/>
  <c r="AD479" i="12"/>
  <c r="AE479" i="12"/>
  <c r="AF479" i="12"/>
  <c r="AG479" i="12"/>
  <c r="AH479" i="12"/>
  <c r="AI479" i="12"/>
  <c r="AJ479" i="12"/>
  <c r="AK479" i="12"/>
  <c r="AL479" i="12"/>
  <c r="AM479" i="12"/>
  <c r="AN479" i="12"/>
  <c r="AO479" i="12"/>
  <c r="AP479" i="12"/>
  <c r="AQ479" i="12"/>
  <c r="AR479" i="12"/>
  <c r="AS479" i="12"/>
  <c r="AT479" i="12"/>
  <c r="AC476" i="12"/>
  <c r="AD476" i="12"/>
  <c r="AE476" i="12"/>
  <c r="AF476" i="12"/>
  <c r="AG476" i="12"/>
  <c r="AH476" i="12"/>
  <c r="AI476" i="12"/>
  <c r="AJ476" i="12"/>
  <c r="AK476" i="12"/>
  <c r="AL476" i="12"/>
  <c r="AM476" i="12"/>
  <c r="AN476" i="12"/>
  <c r="AO476" i="12"/>
  <c r="AP476" i="12"/>
  <c r="AQ476" i="12"/>
  <c r="AR476" i="12"/>
  <c r="AS476" i="12"/>
  <c r="AT476" i="12"/>
  <c r="AC486" i="12"/>
  <c r="AD486" i="12"/>
  <c r="AE486" i="12"/>
  <c r="AF486" i="12"/>
  <c r="AG486" i="12"/>
  <c r="AH486" i="12"/>
  <c r="AI486" i="12"/>
  <c r="AJ486" i="12"/>
  <c r="AK486" i="12"/>
  <c r="AL486" i="12"/>
  <c r="AM486" i="12"/>
  <c r="AN486" i="12"/>
  <c r="AO486" i="12"/>
  <c r="AP486" i="12"/>
  <c r="AQ486" i="12"/>
  <c r="AR486" i="12"/>
  <c r="AS486" i="12"/>
  <c r="AT486" i="12"/>
  <c r="AC489" i="12"/>
  <c r="AD489" i="12"/>
  <c r="AE489" i="12"/>
  <c r="AF489" i="12"/>
  <c r="AG489" i="12"/>
  <c r="AH489" i="12"/>
  <c r="AI489" i="12"/>
  <c r="AJ489" i="12"/>
  <c r="AK489" i="12"/>
  <c r="AL489" i="12"/>
  <c r="AM489" i="12"/>
  <c r="AN489" i="12"/>
  <c r="AO489" i="12"/>
  <c r="AP489" i="12"/>
  <c r="AQ489" i="12"/>
  <c r="AR489" i="12"/>
  <c r="AS489" i="12"/>
  <c r="AT489" i="12"/>
  <c r="AC487" i="12"/>
  <c r="AD487" i="12"/>
  <c r="AE487" i="12"/>
  <c r="AF487" i="12"/>
  <c r="AG487" i="12"/>
  <c r="AH487" i="12"/>
  <c r="AI487" i="12"/>
  <c r="AJ487" i="12"/>
  <c r="AK487" i="12"/>
  <c r="AL487" i="12"/>
  <c r="AM487" i="12"/>
  <c r="AN487" i="12"/>
  <c r="AO487" i="12"/>
  <c r="AP487" i="12"/>
  <c r="AQ487" i="12"/>
  <c r="AR487" i="12"/>
  <c r="AS487" i="12"/>
  <c r="AT487" i="12"/>
  <c r="AC488" i="12"/>
  <c r="AD488" i="12"/>
  <c r="AE488" i="12"/>
  <c r="AF488" i="12"/>
  <c r="AG488" i="12"/>
  <c r="AH488" i="12"/>
  <c r="AI488" i="12"/>
  <c r="AJ488" i="12"/>
  <c r="AK488" i="12"/>
  <c r="AL488" i="12"/>
  <c r="AM488" i="12"/>
  <c r="AN488" i="12"/>
  <c r="AO488" i="12"/>
  <c r="AP488" i="12"/>
  <c r="AQ488" i="12"/>
  <c r="AR488" i="12"/>
  <c r="AS488" i="12"/>
  <c r="AT488" i="12"/>
  <c r="AC485" i="12"/>
  <c r="AD485" i="12"/>
  <c r="AE485" i="12"/>
  <c r="AF485" i="12"/>
  <c r="AG485" i="12"/>
  <c r="AH485" i="12"/>
  <c r="AI485" i="12"/>
  <c r="AJ485" i="12"/>
  <c r="AK485" i="12"/>
  <c r="AL485" i="12"/>
  <c r="AM485" i="12"/>
  <c r="AN485" i="12"/>
  <c r="AO485" i="12"/>
  <c r="AP485" i="12"/>
  <c r="AQ485" i="12"/>
  <c r="AR485" i="12"/>
  <c r="AS485" i="12"/>
  <c r="AT485" i="12"/>
  <c r="AC484" i="12"/>
  <c r="AD484" i="12"/>
  <c r="AE484" i="12"/>
  <c r="AF484" i="12"/>
  <c r="AG484" i="12"/>
  <c r="AH484" i="12"/>
  <c r="AI484" i="12"/>
  <c r="AJ484" i="12"/>
  <c r="AK484" i="12"/>
  <c r="AL484" i="12"/>
  <c r="AM484" i="12"/>
  <c r="AN484" i="12"/>
  <c r="AO484" i="12"/>
  <c r="AP484" i="12"/>
  <c r="AQ484" i="12"/>
  <c r="AR484" i="12"/>
  <c r="AS484" i="12"/>
  <c r="AT484" i="12"/>
  <c r="AC506" i="12"/>
  <c r="AD506" i="12"/>
  <c r="AE506" i="12"/>
  <c r="AF506" i="12"/>
  <c r="AG506" i="12"/>
  <c r="AH506" i="12"/>
  <c r="AI506" i="12"/>
  <c r="AJ506" i="12"/>
  <c r="AK506" i="12"/>
  <c r="AL506" i="12"/>
  <c r="AM506" i="12"/>
  <c r="AN506" i="12"/>
  <c r="AO506" i="12"/>
  <c r="AP506" i="12"/>
  <c r="AQ506" i="12"/>
  <c r="AR506" i="12"/>
  <c r="AS506" i="12"/>
  <c r="AT506" i="12"/>
  <c r="AC495" i="12"/>
  <c r="AD495" i="12"/>
  <c r="AE495" i="12"/>
  <c r="AF495" i="12"/>
  <c r="AG495" i="12"/>
  <c r="AH495" i="12"/>
  <c r="AI495" i="12"/>
  <c r="AJ495" i="12"/>
  <c r="AK495" i="12"/>
  <c r="AL495" i="12"/>
  <c r="AM495" i="12"/>
  <c r="AN495" i="12"/>
  <c r="AO495" i="12"/>
  <c r="AP495" i="12"/>
  <c r="AQ495" i="12"/>
  <c r="AR495" i="12"/>
  <c r="AS495" i="12"/>
  <c r="AT495" i="12"/>
  <c r="AC494" i="12"/>
  <c r="AD494" i="12"/>
  <c r="AE494" i="12"/>
  <c r="AF494" i="12"/>
  <c r="AG494" i="12"/>
  <c r="AH494" i="12"/>
  <c r="AI494" i="12"/>
  <c r="AJ494" i="12"/>
  <c r="AK494" i="12"/>
  <c r="AL494" i="12"/>
  <c r="AM494" i="12"/>
  <c r="AN494" i="12"/>
  <c r="AO494" i="12"/>
  <c r="AP494" i="12"/>
  <c r="AQ494" i="12"/>
  <c r="AR494" i="12"/>
  <c r="AS494" i="12"/>
  <c r="AT494" i="12"/>
  <c r="AC501" i="12"/>
  <c r="AD501" i="12"/>
  <c r="AE501" i="12"/>
  <c r="AF501" i="12"/>
  <c r="AG501" i="12"/>
  <c r="AH501" i="12"/>
  <c r="AI501" i="12"/>
  <c r="AJ501" i="12"/>
  <c r="AK501" i="12"/>
  <c r="AL501" i="12"/>
  <c r="AM501" i="12"/>
  <c r="AN501" i="12"/>
  <c r="AO501" i="12"/>
  <c r="AP501" i="12"/>
  <c r="AQ501" i="12"/>
  <c r="AR501" i="12"/>
  <c r="AS501" i="12"/>
  <c r="AT501" i="12"/>
  <c r="AC497" i="12"/>
  <c r="AD497" i="12"/>
  <c r="AE497" i="12"/>
  <c r="AF497" i="12"/>
  <c r="AG497" i="12"/>
  <c r="AH497" i="12"/>
  <c r="AI497" i="12"/>
  <c r="AJ497" i="12"/>
  <c r="AK497" i="12"/>
  <c r="AL497" i="12"/>
  <c r="AM497" i="12"/>
  <c r="AN497" i="12"/>
  <c r="AO497" i="12"/>
  <c r="AP497" i="12"/>
  <c r="AQ497" i="12"/>
  <c r="AR497" i="12"/>
  <c r="AS497" i="12"/>
  <c r="AT497" i="12"/>
  <c r="AC499" i="12"/>
  <c r="AD499" i="12"/>
  <c r="AE499" i="12"/>
  <c r="AF499" i="12"/>
  <c r="AG499" i="12"/>
  <c r="AH499" i="12"/>
  <c r="AI499" i="12"/>
  <c r="AJ499" i="12"/>
  <c r="AK499" i="12"/>
  <c r="AL499" i="12"/>
  <c r="AM499" i="12"/>
  <c r="AN499" i="12"/>
  <c r="AO499" i="12"/>
  <c r="AP499" i="12"/>
  <c r="AQ499" i="12"/>
  <c r="AR499" i="12"/>
  <c r="AS499" i="12"/>
  <c r="AT499" i="12"/>
  <c r="AC496" i="12"/>
  <c r="AD496" i="12"/>
  <c r="AE496" i="12"/>
  <c r="AF496" i="12"/>
  <c r="AG496" i="12"/>
  <c r="AH496" i="12"/>
  <c r="AI496" i="12"/>
  <c r="AJ496" i="12"/>
  <c r="AK496" i="12"/>
  <c r="AL496" i="12"/>
  <c r="AM496" i="12"/>
  <c r="AN496" i="12"/>
  <c r="AO496" i="12"/>
  <c r="AP496" i="12"/>
  <c r="AQ496" i="12"/>
  <c r="AR496" i="12"/>
  <c r="AS496" i="12"/>
  <c r="AT496" i="12"/>
  <c r="AC498" i="12"/>
  <c r="AD498" i="12"/>
  <c r="AE498" i="12"/>
  <c r="AF498" i="12"/>
  <c r="AG498" i="12"/>
  <c r="AH498" i="12"/>
  <c r="AI498" i="12"/>
  <c r="AJ498" i="12"/>
  <c r="AK498" i="12"/>
  <c r="AL498" i="12"/>
  <c r="AM498" i="12"/>
  <c r="AN498" i="12"/>
  <c r="AO498" i="12"/>
  <c r="AP498" i="12"/>
  <c r="AQ498" i="12"/>
  <c r="AR498" i="12"/>
  <c r="AS498" i="12"/>
  <c r="AT498" i="12"/>
  <c r="AC504" i="12"/>
  <c r="AD504" i="12"/>
  <c r="AE504" i="12"/>
  <c r="AF504" i="12"/>
  <c r="AG504" i="12"/>
  <c r="AH504" i="12"/>
  <c r="AI504" i="12"/>
  <c r="AJ504" i="12"/>
  <c r="AK504" i="12"/>
  <c r="AL504" i="12"/>
  <c r="AM504" i="12"/>
  <c r="AN504" i="12"/>
  <c r="AO504" i="12"/>
  <c r="AP504" i="12"/>
  <c r="AQ504" i="12"/>
  <c r="AR504" i="12"/>
  <c r="AS504" i="12"/>
  <c r="AT504" i="12"/>
  <c r="AC500" i="12"/>
  <c r="AD500" i="12"/>
  <c r="AE500" i="12"/>
  <c r="AF500" i="12"/>
  <c r="AG500" i="12"/>
  <c r="AH500" i="12"/>
  <c r="AI500" i="12"/>
  <c r="AJ500" i="12"/>
  <c r="AK500" i="12"/>
  <c r="AL500" i="12"/>
  <c r="AM500" i="12"/>
  <c r="AN500" i="12"/>
  <c r="AO500" i="12"/>
  <c r="AP500" i="12"/>
  <c r="AQ500" i="12"/>
  <c r="AR500" i="12"/>
  <c r="AS500" i="12"/>
  <c r="AT500" i="12"/>
  <c r="AC503" i="12"/>
  <c r="AD503" i="12"/>
  <c r="AE503" i="12"/>
  <c r="AF503" i="12"/>
  <c r="AG503" i="12"/>
  <c r="AH503" i="12"/>
  <c r="AI503" i="12"/>
  <c r="AJ503" i="12"/>
  <c r="AK503" i="12"/>
  <c r="AL503" i="12"/>
  <c r="AM503" i="12"/>
  <c r="AN503" i="12"/>
  <c r="AO503" i="12"/>
  <c r="AP503" i="12"/>
  <c r="AQ503" i="12"/>
  <c r="AR503" i="12"/>
  <c r="AS503" i="12"/>
  <c r="AT503" i="12"/>
  <c r="AC505" i="12"/>
  <c r="AD505" i="12"/>
  <c r="AE505" i="12"/>
  <c r="AF505" i="12"/>
  <c r="AG505" i="12"/>
  <c r="AH505" i="12"/>
  <c r="AI505" i="12"/>
  <c r="AJ505" i="12"/>
  <c r="AK505" i="12"/>
  <c r="AL505" i="12"/>
  <c r="AM505" i="12"/>
  <c r="AN505" i="12"/>
  <c r="AO505" i="12"/>
  <c r="AP505" i="12"/>
  <c r="AQ505" i="12"/>
  <c r="AR505" i="12"/>
  <c r="AS505" i="12"/>
  <c r="AT505" i="12"/>
  <c r="AC493" i="12"/>
  <c r="AD493" i="12"/>
  <c r="AE493" i="12"/>
  <c r="AF493" i="12"/>
  <c r="AG493" i="12"/>
  <c r="AH493" i="12"/>
  <c r="AI493" i="12"/>
  <c r="AJ493" i="12"/>
  <c r="AK493" i="12"/>
  <c r="AL493" i="12"/>
  <c r="AM493" i="12"/>
  <c r="AN493" i="12"/>
  <c r="AO493" i="12"/>
  <c r="AP493" i="12"/>
  <c r="AQ493" i="12"/>
  <c r="AR493" i="12"/>
  <c r="AS493" i="12"/>
  <c r="AT493" i="12"/>
  <c r="AC522" i="12"/>
  <c r="AD522" i="12"/>
  <c r="AE522" i="12"/>
  <c r="AF522" i="12"/>
  <c r="AG522" i="12"/>
  <c r="AH522" i="12"/>
  <c r="AI522" i="12"/>
  <c r="AJ522" i="12"/>
  <c r="AK522" i="12"/>
  <c r="AL522" i="12"/>
  <c r="AM522" i="12"/>
  <c r="AN522" i="12"/>
  <c r="AO522" i="12"/>
  <c r="AP522" i="12"/>
  <c r="AQ522" i="12"/>
  <c r="AR522" i="12"/>
  <c r="AS522" i="12"/>
  <c r="AT522" i="12"/>
  <c r="AC520" i="12"/>
  <c r="AD520" i="12"/>
  <c r="AE520" i="12"/>
  <c r="AF520" i="12"/>
  <c r="AG520" i="12"/>
  <c r="AH520" i="12"/>
  <c r="AI520" i="12"/>
  <c r="AJ520" i="12"/>
  <c r="AK520" i="12"/>
  <c r="AL520" i="12"/>
  <c r="AM520" i="12"/>
  <c r="AN520" i="12"/>
  <c r="AO520" i="12"/>
  <c r="AP520" i="12"/>
  <c r="AQ520" i="12"/>
  <c r="AR520" i="12"/>
  <c r="AS520" i="12"/>
  <c r="AT520" i="12"/>
  <c r="AC508" i="12"/>
  <c r="AD508" i="12"/>
  <c r="AE508" i="12"/>
  <c r="AF508" i="12"/>
  <c r="AG508" i="12"/>
  <c r="AH508" i="12"/>
  <c r="AI508" i="12"/>
  <c r="AJ508" i="12"/>
  <c r="AK508" i="12"/>
  <c r="AL508" i="12"/>
  <c r="AM508" i="12"/>
  <c r="AN508" i="12"/>
  <c r="AO508" i="12"/>
  <c r="AP508" i="12"/>
  <c r="AQ508" i="12"/>
  <c r="AR508" i="12"/>
  <c r="AS508" i="12"/>
  <c r="AT508" i="12"/>
  <c r="AC529" i="12"/>
  <c r="AD529" i="12"/>
  <c r="AE529" i="12"/>
  <c r="AF529" i="12"/>
  <c r="AG529" i="12"/>
  <c r="AH529" i="12"/>
  <c r="AI529" i="12"/>
  <c r="AJ529" i="12"/>
  <c r="AK529" i="12"/>
  <c r="AL529" i="12"/>
  <c r="AM529" i="12"/>
  <c r="AN529" i="12"/>
  <c r="AO529" i="12"/>
  <c r="AP529" i="12"/>
  <c r="AQ529" i="12"/>
  <c r="AR529" i="12"/>
  <c r="AS529" i="12"/>
  <c r="AT529" i="12"/>
  <c r="AC511" i="12"/>
  <c r="AD511" i="12"/>
  <c r="AE511" i="12"/>
  <c r="AF511" i="12"/>
  <c r="AG511" i="12"/>
  <c r="AH511" i="12"/>
  <c r="AI511" i="12"/>
  <c r="AJ511" i="12"/>
  <c r="AK511" i="12"/>
  <c r="AL511" i="12"/>
  <c r="AM511" i="12"/>
  <c r="AN511" i="12"/>
  <c r="AO511" i="12"/>
  <c r="AP511" i="12"/>
  <c r="AQ511" i="12"/>
  <c r="AR511" i="12"/>
  <c r="AS511" i="12"/>
  <c r="AT511" i="12"/>
  <c r="AC537" i="12"/>
  <c r="AD537" i="12"/>
  <c r="AE537" i="12"/>
  <c r="AF537" i="12"/>
  <c r="AG537" i="12"/>
  <c r="AH537" i="12"/>
  <c r="AI537" i="12"/>
  <c r="AJ537" i="12"/>
  <c r="AK537" i="12"/>
  <c r="AL537" i="12"/>
  <c r="AM537" i="12"/>
  <c r="AN537" i="12"/>
  <c r="AO537" i="12"/>
  <c r="AP537" i="12"/>
  <c r="AQ537" i="12"/>
  <c r="AR537" i="12"/>
  <c r="AS537" i="12"/>
  <c r="AT537" i="12"/>
  <c r="AC510" i="12"/>
  <c r="AD510" i="12"/>
  <c r="AE510" i="12"/>
  <c r="AF510" i="12"/>
  <c r="AG510" i="12"/>
  <c r="AH510" i="12"/>
  <c r="AI510" i="12"/>
  <c r="AJ510" i="12"/>
  <c r="AK510" i="12"/>
  <c r="AL510" i="12"/>
  <c r="AM510" i="12"/>
  <c r="AN510" i="12"/>
  <c r="AO510" i="12"/>
  <c r="AP510" i="12"/>
  <c r="AQ510" i="12"/>
  <c r="AR510" i="12"/>
  <c r="AS510" i="12"/>
  <c r="AT510" i="12"/>
  <c r="AC514" i="12"/>
  <c r="AD514" i="12"/>
  <c r="AE514" i="12"/>
  <c r="AF514" i="12"/>
  <c r="AG514" i="12"/>
  <c r="AH514" i="12"/>
  <c r="AI514" i="12"/>
  <c r="AJ514" i="12"/>
  <c r="AK514" i="12"/>
  <c r="AL514" i="12"/>
  <c r="AM514" i="12"/>
  <c r="AN514" i="12"/>
  <c r="AO514" i="12"/>
  <c r="AP514" i="12"/>
  <c r="AQ514" i="12"/>
  <c r="AR514" i="12"/>
  <c r="AS514" i="12"/>
  <c r="AT514" i="12"/>
  <c r="AC538" i="12"/>
  <c r="AD538" i="12"/>
  <c r="AE538" i="12"/>
  <c r="AF538" i="12"/>
  <c r="AG538" i="12"/>
  <c r="AH538" i="12"/>
  <c r="AI538" i="12"/>
  <c r="AJ538" i="12"/>
  <c r="AK538" i="12"/>
  <c r="AL538" i="12"/>
  <c r="AM538" i="12"/>
  <c r="AN538" i="12"/>
  <c r="AO538" i="12"/>
  <c r="AP538" i="12"/>
  <c r="AQ538" i="12"/>
  <c r="AR538" i="12"/>
  <c r="AS538" i="12"/>
  <c r="AT538" i="12"/>
  <c r="AC515" i="12"/>
  <c r="AD515" i="12"/>
  <c r="AE515" i="12"/>
  <c r="AF515" i="12"/>
  <c r="AG515" i="12"/>
  <c r="AH515" i="12"/>
  <c r="AI515" i="12"/>
  <c r="AJ515" i="12"/>
  <c r="AK515" i="12"/>
  <c r="AL515" i="12"/>
  <c r="AM515" i="12"/>
  <c r="AN515" i="12"/>
  <c r="AO515" i="12"/>
  <c r="AP515" i="12"/>
  <c r="AQ515" i="12"/>
  <c r="AR515" i="12"/>
  <c r="AS515" i="12"/>
  <c r="AT515" i="12"/>
  <c r="AC517" i="12"/>
  <c r="AD517" i="12"/>
  <c r="AE517" i="12"/>
  <c r="AF517" i="12"/>
  <c r="AG517" i="12"/>
  <c r="AH517" i="12"/>
  <c r="AI517" i="12"/>
  <c r="AJ517" i="12"/>
  <c r="AK517" i="12"/>
  <c r="AL517" i="12"/>
  <c r="AM517" i="12"/>
  <c r="AN517" i="12"/>
  <c r="AO517" i="12"/>
  <c r="AP517" i="12"/>
  <c r="AQ517" i="12"/>
  <c r="AR517" i="12"/>
  <c r="AS517" i="12"/>
  <c r="AT517" i="12"/>
  <c r="AC525" i="12"/>
  <c r="AD525" i="12"/>
  <c r="AE525" i="12"/>
  <c r="AF525" i="12"/>
  <c r="AG525" i="12"/>
  <c r="AH525" i="12"/>
  <c r="AI525" i="12"/>
  <c r="AJ525" i="12"/>
  <c r="AK525" i="12"/>
  <c r="AL525" i="12"/>
  <c r="AM525" i="12"/>
  <c r="AN525" i="12"/>
  <c r="AO525" i="12"/>
  <c r="AP525" i="12"/>
  <c r="AQ525" i="12"/>
  <c r="AR525" i="12"/>
  <c r="AS525" i="12"/>
  <c r="AT525" i="12"/>
  <c r="AC543" i="12"/>
  <c r="AD543" i="12"/>
  <c r="AE543" i="12"/>
  <c r="AF543" i="12"/>
  <c r="AG543" i="12"/>
  <c r="AH543" i="12"/>
  <c r="AI543" i="12"/>
  <c r="AJ543" i="12"/>
  <c r="AK543" i="12"/>
  <c r="AL543" i="12"/>
  <c r="AM543" i="12"/>
  <c r="AN543" i="12"/>
  <c r="AO543" i="12"/>
  <c r="AP543" i="12"/>
  <c r="AQ543" i="12"/>
  <c r="AR543" i="12"/>
  <c r="AS543" i="12"/>
  <c r="AT543" i="12"/>
  <c r="AC544" i="12"/>
  <c r="AD544" i="12"/>
  <c r="AE544" i="12"/>
  <c r="AF544" i="12"/>
  <c r="AG544" i="12"/>
  <c r="AH544" i="12"/>
  <c r="AI544" i="12"/>
  <c r="AJ544" i="12"/>
  <c r="AK544" i="12"/>
  <c r="AL544" i="12"/>
  <c r="AM544" i="12"/>
  <c r="AN544" i="12"/>
  <c r="AO544" i="12"/>
  <c r="AP544" i="12"/>
  <c r="AQ544" i="12"/>
  <c r="AR544" i="12"/>
  <c r="AS544" i="12"/>
  <c r="AT544" i="12"/>
  <c r="AC534" i="12"/>
  <c r="AD534" i="12"/>
  <c r="AE534" i="12"/>
  <c r="AF534" i="12"/>
  <c r="AG534" i="12"/>
  <c r="AH534" i="12"/>
  <c r="AI534" i="12"/>
  <c r="AJ534" i="12"/>
  <c r="AK534" i="12"/>
  <c r="AL534" i="12"/>
  <c r="AM534" i="12"/>
  <c r="AN534" i="12"/>
  <c r="AO534" i="12"/>
  <c r="AP534" i="12"/>
  <c r="AQ534" i="12"/>
  <c r="AR534" i="12"/>
  <c r="AS534" i="12"/>
  <c r="AT534" i="12"/>
  <c r="AC530" i="12"/>
  <c r="AD530" i="12"/>
  <c r="AE530" i="12"/>
  <c r="AF530" i="12"/>
  <c r="AG530" i="12"/>
  <c r="AH530" i="12"/>
  <c r="AI530" i="12"/>
  <c r="AJ530" i="12"/>
  <c r="AK530" i="12"/>
  <c r="AL530" i="12"/>
  <c r="AM530" i="12"/>
  <c r="AN530" i="12"/>
  <c r="AO530" i="12"/>
  <c r="AP530" i="12"/>
  <c r="AQ530" i="12"/>
  <c r="AR530" i="12"/>
  <c r="AS530" i="12"/>
  <c r="AT530" i="12"/>
  <c r="AC526" i="12"/>
  <c r="AD526" i="12"/>
  <c r="AE526" i="12"/>
  <c r="AF526" i="12"/>
  <c r="AG526" i="12"/>
  <c r="AH526" i="12"/>
  <c r="AI526" i="12"/>
  <c r="AJ526" i="12"/>
  <c r="AK526" i="12"/>
  <c r="AL526" i="12"/>
  <c r="AM526" i="12"/>
  <c r="AN526" i="12"/>
  <c r="AO526" i="12"/>
  <c r="AP526" i="12"/>
  <c r="AQ526" i="12"/>
  <c r="AR526" i="12"/>
  <c r="AS526" i="12"/>
  <c r="AT526" i="12"/>
  <c r="AC527" i="12"/>
  <c r="AD527" i="12"/>
  <c r="AE527" i="12"/>
  <c r="AF527" i="12"/>
  <c r="AG527" i="12"/>
  <c r="AH527" i="12"/>
  <c r="AI527" i="12"/>
  <c r="AJ527" i="12"/>
  <c r="AK527" i="12"/>
  <c r="AL527" i="12"/>
  <c r="AM527" i="12"/>
  <c r="AN527" i="12"/>
  <c r="AO527" i="12"/>
  <c r="AP527" i="12"/>
  <c r="AQ527" i="12"/>
  <c r="AR527" i="12"/>
  <c r="AS527" i="12"/>
  <c r="AT527" i="12"/>
  <c r="AC528" i="12"/>
  <c r="AD528" i="12"/>
  <c r="AE528" i="12"/>
  <c r="AF528" i="12"/>
  <c r="AG528" i="12"/>
  <c r="AH528" i="12"/>
  <c r="AI528" i="12"/>
  <c r="AJ528" i="12"/>
  <c r="AK528" i="12"/>
  <c r="AL528" i="12"/>
  <c r="AM528" i="12"/>
  <c r="AN528" i="12"/>
  <c r="AO528" i="12"/>
  <c r="AP528" i="12"/>
  <c r="AQ528" i="12"/>
  <c r="AR528" i="12"/>
  <c r="AS528" i="12"/>
  <c r="AT528" i="12"/>
  <c r="AC521" i="12"/>
  <c r="AD521" i="12"/>
  <c r="AE521" i="12"/>
  <c r="AF521" i="12"/>
  <c r="AG521" i="12"/>
  <c r="AH521" i="12"/>
  <c r="AI521" i="12"/>
  <c r="AJ521" i="12"/>
  <c r="AK521" i="12"/>
  <c r="AL521" i="12"/>
  <c r="AM521" i="12"/>
  <c r="AN521" i="12"/>
  <c r="AO521" i="12"/>
  <c r="AP521" i="12"/>
  <c r="AQ521" i="12"/>
  <c r="AR521" i="12"/>
  <c r="AS521" i="12"/>
  <c r="AT521" i="12"/>
  <c r="AC72" i="12"/>
  <c r="AD72" i="12"/>
  <c r="AE72" i="12"/>
  <c r="AF72" i="12"/>
  <c r="AG72" i="12"/>
  <c r="AH72" i="12"/>
  <c r="AI72" i="12"/>
  <c r="AJ72" i="12"/>
  <c r="AK72" i="12"/>
  <c r="AL72" i="12"/>
  <c r="AM72" i="12"/>
  <c r="AN72" i="12"/>
  <c r="AO72" i="12"/>
  <c r="AP72" i="12"/>
  <c r="AQ72" i="12"/>
  <c r="AR72" i="12"/>
  <c r="AS72" i="12"/>
  <c r="AT72" i="12"/>
  <c r="AC531" i="12"/>
  <c r="AD531" i="12"/>
  <c r="AE531" i="12"/>
  <c r="AF531" i="12"/>
  <c r="AG531" i="12"/>
  <c r="AH531" i="12"/>
  <c r="AI531" i="12"/>
  <c r="AJ531" i="12"/>
  <c r="AK531" i="12"/>
  <c r="AL531" i="12"/>
  <c r="AM531" i="12"/>
  <c r="AN531" i="12"/>
  <c r="AO531" i="12"/>
  <c r="AP531" i="12"/>
  <c r="AQ531" i="12"/>
  <c r="AR531" i="12"/>
  <c r="AS531" i="12"/>
  <c r="AT531" i="12"/>
  <c r="AC532" i="12"/>
  <c r="AD532" i="12"/>
  <c r="AE532" i="12"/>
  <c r="AF532" i="12"/>
  <c r="AG532" i="12"/>
  <c r="AH532" i="12"/>
  <c r="AI532" i="12"/>
  <c r="AJ532" i="12"/>
  <c r="AK532" i="12"/>
  <c r="AL532" i="12"/>
  <c r="AM532" i="12"/>
  <c r="AN532" i="12"/>
  <c r="AO532" i="12"/>
  <c r="AP532" i="12"/>
  <c r="AQ532" i="12"/>
  <c r="AR532" i="12"/>
  <c r="AS532" i="12"/>
  <c r="AT532" i="12"/>
  <c r="AC533" i="12"/>
  <c r="AD533" i="12"/>
  <c r="AE533" i="12"/>
  <c r="AF533" i="12"/>
  <c r="AG533" i="12"/>
  <c r="AH533" i="12"/>
  <c r="AI533" i="12"/>
  <c r="AJ533" i="12"/>
  <c r="AK533" i="12"/>
  <c r="AL533" i="12"/>
  <c r="AM533" i="12"/>
  <c r="AN533" i="12"/>
  <c r="AO533" i="12"/>
  <c r="AP533" i="12"/>
  <c r="AQ533" i="12"/>
  <c r="AR533" i="12"/>
  <c r="AS533" i="12"/>
  <c r="AT533" i="12"/>
  <c r="AC535" i="12"/>
  <c r="AD535" i="12"/>
  <c r="AE535" i="12"/>
  <c r="AF535" i="12"/>
  <c r="AG535" i="12"/>
  <c r="AH535" i="12"/>
  <c r="AI535" i="12"/>
  <c r="AJ535" i="12"/>
  <c r="AK535" i="12"/>
  <c r="AL535" i="12"/>
  <c r="AM535" i="12"/>
  <c r="AN535" i="12"/>
  <c r="AO535" i="12"/>
  <c r="AP535" i="12"/>
  <c r="AQ535" i="12"/>
  <c r="AR535" i="12"/>
  <c r="AS535" i="12"/>
  <c r="AT535" i="12"/>
  <c r="AC536" i="12"/>
  <c r="AD536" i="12"/>
  <c r="AE536" i="12"/>
  <c r="AF536" i="12"/>
  <c r="AG536" i="12"/>
  <c r="AH536" i="12"/>
  <c r="AI536" i="12"/>
  <c r="AJ536" i="12"/>
  <c r="AK536" i="12"/>
  <c r="AL536" i="12"/>
  <c r="AM536" i="12"/>
  <c r="AN536" i="12"/>
  <c r="AO536" i="12"/>
  <c r="AP536" i="12"/>
  <c r="AQ536" i="12"/>
  <c r="AR536" i="12"/>
  <c r="AS536" i="12"/>
  <c r="AT536" i="12"/>
  <c r="AC391" i="12"/>
  <c r="AD391" i="12"/>
  <c r="AE391" i="12"/>
  <c r="AF391" i="12"/>
  <c r="AG391" i="12"/>
  <c r="AH391" i="12"/>
  <c r="AI391" i="12"/>
  <c r="AJ391" i="12"/>
  <c r="AK391" i="12"/>
  <c r="AL391" i="12"/>
  <c r="AM391" i="12"/>
  <c r="AN391" i="12"/>
  <c r="AO391" i="12"/>
  <c r="AP391" i="12"/>
  <c r="AQ391" i="12"/>
  <c r="AR391" i="12"/>
  <c r="AS391" i="12"/>
  <c r="AT391" i="12"/>
  <c r="AC540" i="12"/>
  <c r="AD540" i="12"/>
  <c r="AE540" i="12"/>
  <c r="AF540" i="12"/>
  <c r="AG540" i="12"/>
  <c r="AH540" i="12"/>
  <c r="AI540" i="12"/>
  <c r="AJ540" i="12"/>
  <c r="AK540" i="12"/>
  <c r="AL540" i="12"/>
  <c r="AM540" i="12"/>
  <c r="AN540" i="12"/>
  <c r="AO540" i="12"/>
  <c r="AP540" i="12"/>
  <c r="AQ540" i="12"/>
  <c r="AR540" i="12"/>
  <c r="AS540" i="12"/>
  <c r="AT540" i="12"/>
  <c r="AC518" i="12"/>
  <c r="AD518" i="12"/>
  <c r="AE518" i="12"/>
  <c r="AF518" i="12"/>
  <c r="AG518" i="12"/>
  <c r="AH518" i="12"/>
  <c r="AI518" i="12"/>
  <c r="AJ518" i="12"/>
  <c r="AK518" i="12"/>
  <c r="AL518" i="12"/>
  <c r="AM518" i="12"/>
  <c r="AN518" i="12"/>
  <c r="AO518" i="12"/>
  <c r="AP518" i="12"/>
  <c r="AQ518" i="12"/>
  <c r="AR518" i="12"/>
  <c r="AS518" i="12"/>
  <c r="AT518" i="12"/>
  <c r="AC519" i="12"/>
  <c r="AD519" i="12"/>
  <c r="AE519" i="12"/>
  <c r="AF519" i="12"/>
  <c r="AG519" i="12"/>
  <c r="AH519" i="12"/>
  <c r="AI519" i="12"/>
  <c r="AJ519" i="12"/>
  <c r="AK519" i="12"/>
  <c r="AL519" i="12"/>
  <c r="AM519" i="12"/>
  <c r="AN519" i="12"/>
  <c r="AO519" i="12"/>
  <c r="AP519" i="12"/>
  <c r="AQ519" i="12"/>
  <c r="AR519" i="12"/>
  <c r="AS519" i="12"/>
  <c r="AT519" i="12"/>
  <c r="AC523" i="12"/>
  <c r="AD523" i="12"/>
  <c r="AE523" i="12"/>
  <c r="AF523" i="12"/>
  <c r="AG523" i="12"/>
  <c r="AH523" i="12"/>
  <c r="AI523" i="12"/>
  <c r="AJ523" i="12"/>
  <c r="AK523" i="12"/>
  <c r="AL523" i="12"/>
  <c r="AM523" i="12"/>
  <c r="AN523" i="12"/>
  <c r="AO523" i="12"/>
  <c r="AP523" i="12"/>
  <c r="AQ523" i="12"/>
  <c r="AR523" i="12"/>
  <c r="AS523" i="12"/>
  <c r="AT523" i="12"/>
  <c r="AC509" i="12"/>
  <c r="AD509" i="12"/>
  <c r="AE509" i="12"/>
  <c r="AF509" i="12"/>
  <c r="AG509" i="12"/>
  <c r="AH509" i="12"/>
  <c r="AI509" i="12"/>
  <c r="AJ509" i="12"/>
  <c r="AK509" i="12"/>
  <c r="AL509" i="12"/>
  <c r="AM509" i="12"/>
  <c r="AN509" i="12"/>
  <c r="AO509" i="12"/>
  <c r="AP509" i="12"/>
  <c r="AQ509" i="12"/>
  <c r="AR509" i="12"/>
  <c r="AS509" i="12"/>
  <c r="AT509" i="12"/>
  <c r="AC541" i="12"/>
  <c r="AD541" i="12"/>
  <c r="AE541" i="12"/>
  <c r="AF541" i="12"/>
  <c r="AG541" i="12"/>
  <c r="AH541" i="12"/>
  <c r="AI541" i="12"/>
  <c r="AJ541" i="12"/>
  <c r="AK541" i="12"/>
  <c r="AL541" i="12"/>
  <c r="AM541" i="12"/>
  <c r="AN541" i="12"/>
  <c r="AO541" i="12"/>
  <c r="AP541" i="12"/>
  <c r="AQ541" i="12"/>
  <c r="AR541" i="12"/>
  <c r="AS541" i="12"/>
  <c r="AT541" i="12"/>
  <c r="AC542" i="12"/>
  <c r="AD542" i="12"/>
  <c r="AE542" i="12"/>
  <c r="AF542" i="12"/>
  <c r="AG542" i="12"/>
  <c r="AH542" i="12"/>
  <c r="AI542" i="12"/>
  <c r="AJ542" i="12"/>
  <c r="AK542" i="12"/>
  <c r="AL542" i="12"/>
  <c r="AM542" i="12"/>
  <c r="AN542" i="12"/>
  <c r="AO542" i="12"/>
  <c r="AP542" i="12"/>
  <c r="AQ542" i="12"/>
  <c r="AR542" i="12"/>
  <c r="AS542" i="12"/>
  <c r="AT542" i="12"/>
  <c r="AC513" i="12"/>
  <c r="AD513" i="12"/>
  <c r="AE513" i="12"/>
  <c r="AF513" i="12"/>
  <c r="AG513" i="12"/>
  <c r="AH513" i="12"/>
  <c r="AI513" i="12"/>
  <c r="AJ513" i="12"/>
  <c r="AK513" i="12"/>
  <c r="AL513" i="12"/>
  <c r="AM513" i="12"/>
  <c r="AN513" i="12"/>
  <c r="AO513" i="12"/>
  <c r="AP513" i="12"/>
  <c r="AQ513" i="12"/>
  <c r="AR513" i="12"/>
  <c r="AS513" i="12"/>
  <c r="AT513" i="12"/>
  <c r="AC546" i="12"/>
  <c r="AD546" i="12"/>
  <c r="AE546" i="12"/>
  <c r="AF546" i="12"/>
  <c r="AG546" i="12"/>
  <c r="AH546" i="12"/>
  <c r="AI546" i="12"/>
  <c r="AJ546" i="12"/>
  <c r="AK546" i="12"/>
  <c r="AL546" i="12"/>
  <c r="AM546" i="12"/>
  <c r="AN546" i="12"/>
  <c r="AO546" i="12"/>
  <c r="AP546" i="12"/>
  <c r="AQ546" i="12"/>
  <c r="AR546" i="12"/>
  <c r="AS546" i="12"/>
  <c r="AT546" i="12"/>
  <c r="AC549" i="12"/>
  <c r="AD549" i="12"/>
  <c r="AE549" i="12"/>
  <c r="AF549" i="12"/>
  <c r="AG549" i="12"/>
  <c r="AH549" i="12"/>
  <c r="AI549" i="12"/>
  <c r="AJ549" i="12"/>
  <c r="AK549" i="12"/>
  <c r="AL549" i="12"/>
  <c r="AM549" i="12"/>
  <c r="AN549" i="12"/>
  <c r="AO549" i="12"/>
  <c r="AP549" i="12"/>
  <c r="AQ549" i="12"/>
  <c r="AR549" i="12"/>
  <c r="AS549" i="12"/>
  <c r="AT549" i="12"/>
  <c r="AC547" i="12"/>
  <c r="AD547" i="12"/>
  <c r="AE547" i="12"/>
  <c r="AF547" i="12"/>
  <c r="AG547" i="12"/>
  <c r="AH547" i="12"/>
  <c r="AI547" i="12"/>
  <c r="AJ547" i="12"/>
  <c r="AK547" i="12"/>
  <c r="AL547" i="12"/>
  <c r="AM547" i="12"/>
  <c r="AN547" i="12"/>
  <c r="AO547" i="12"/>
  <c r="AP547" i="12"/>
  <c r="AQ547" i="12"/>
  <c r="AR547" i="12"/>
  <c r="AS547" i="12"/>
  <c r="AT547" i="12"/>
  <c r="AC378" i="12"/>
  <c r="AD378" i="12"/>
  <c r="AE378" i="12"/>
  <c r="AF378" i="12"/>
  <c r="AG378" i="12"/>
  <c r="AH378" i="12"/>
  <c r="AI378" i="12"/>
  <c r="AJ378" i="12"/>
  <c r="AK378" i="12"/>
  <c r="AL378" i="12"/>
  <c r="AM378" i="12"/>
  <c r="AN378" i="12"/>
  <c r="AO378" i="12"/>
  <c r="AP378" i="12"/>
  <c r="AQ378" i="12"/>
  <c r="AR378" i="12"/>
  <c r="AS378" i="12"/>
  <c r="AT378" i="12"/>
  <c r="AC545" i="12"/>
  <c r="AD545" i="12"/>
  <c r="AE545" i="12"/>
  <c r="AF545" i="12"/>
  <c r="AG545" i="12"/>
  <c r="AH545" i="12"/>
  <c r="AI545" i="12"/>
  <c r="AJ545" i="12"/>
  <c r="AK545" i="12"/>
  <c r="AL545" i="12"/>
  <c r="AM545" i="12"/>
  <c r="AN545" i="12"/>
  <c r="AO545" i="12"/>
  <c r="AP545" i="12"/>
  <c r="AQ545" i="12"/>
  <c r="AR545" i="12"/>
  <c r="AS545" i="12"/>
  <c r="AT545" i="12"/>
  <c r="AC190" i="12"/>
  <c r="AD190" i="12"/>
  <c r="AE190" i="12"/>
  <c r="AF190" i="12"/>
  <c r="AG190" i="12"/>
  <c r="AH190" i="12"/>
  <c r="AI190" i="12"/>
  <c r="AJ190" i="12"/>
  <c r="AK190" i="12"/>
  <c r="AL190" i="12"/>
  <c r="AM190" i="12"/>
  <c r="AN190" i="12"/>
  <c r="AO190" i="12"/>
  <c r="AP190" i="12"/>
  <c r="AQ190" i="12"/>
  <c r="AR190" i="12"/>
  <c r="AS190" i="12"/>
  <c r="AT190" i="12"/>
  <c r="AC563" i="12"/>
  <c r="AD563" i="12"/>
  <c r="AE563" i="12"/>
  <c r="AF563" i="12"/>
  <c r="AG563" i="12"/>
  <c r="AH563" i="12"/>
  <c r="AI563" i="12"/>
  <c r="AJ563" i="12"/>
  <c r="AK563" i="12"/>
  <c r="AL563" i="12"/>
  <c r="AM563" i="12"/>
  <c r="AN563" i="12"/>
  <c r="AO563" i="12"/>
  <c r="AP563" i="12"/>
  <c r="AQ563" i="12"/>
  <c r="AR563" i="12"/>
  <c r="AS563" i="12"/>
  <c r="AT563" i="12"/>
  <c r="AC565" i="12"/>
  <c r="AD565" i="12"/>
  <c r="AE565" i="12"/>
  <c r="AF565" i="12"/>
  <c r="AG565" i="12"/>
  <c r="AH565" i="12"/>
  <c r="AI565" i="12"/>
  <c r="AJ565" i="12"/>
  <c r="AK565" i="12"/>
  <c r="AL565" i="12"/>
  <c r="AM565" i="12"/>
  <c r="AN565" i="12"/>
  <c r="AO565" i="12"/>
  <c r="AP565" i="12"/>
  <c r="AQ565" i="12"/>
  <c r="AR565" i="12"/>
  <c r="AS565" i="12"/>
  <c r="AT565" i="12"/>
  <c r="AC492" i="12"/>
  <c r="AD492" i="12"/>
  <c r="AE492" i="12"/>
  <c r="AF492" i="12"/>
  <c r="AG492" i="12"/>
  <c r="AH492" i="12"/>
  <c r="AI492" i="12"/>
  <c r="AJ492" i="12"/>
  <c r="AK492" i="12"/>
  <c r="AL492" i="12"/>
  <c r="AM492" i="12"/>
  <c r="AN492" i="12"/>
  <c r="AO492" i="12"/>
  <c r="AP492" i="12"/>
  <c r="AQ492" i="12"/>
  <c r="AR492" i="12"/>
  <c r="AS492" i="12"/>
  <c r="AT492" i="12"/>
  <c r="AC552" i="12"/>
  <c r="AD552" i="12"/>
  <c r="AE552" i="12"/>
  <c r="AF552" i="12"/>
  <c r="AG552" i="12"/>
  <c r="AH552" i="12"/>
  <c r="AI552" i="12"/>
  <c r="AJ552" i="12"/>
  <c r="AK552" i="12"/>
  <c r="AL552" i="12"/>
  <c r="AM552" i="12"/>
  <c r="AN552" i="12"/>
  <c r="AO552" i="12"/>
  <c r="AP552" i="12"/>
  <c r="AQ552" i="12"/>
  <c r="AR552" i="12"/>
  <c r="AS552" i="12"/>
  <c r="AT552" i="12"/>
  <c r="AC555" i="12"/>
  <c r="AD555" i="12"/>
  <c r="AE555" i="12"/>
  <c r="AF555" i="12"/>
  <c r="AG555" i="12"/>
  <c r="AH555" i="12"/>
  <c r="AI555" i="12"/>
  <c r="AJ555" i="12"/>
  <c r="AK555" i="12"/>
  <c r="AL555" i="12"/>
  <c r="AM555" i="12"/>
  <c r="AN555" i="12"/>
  <c r="AO555" i="12"/>
  <c r="AP555" i="12"/>
  <c r="AQ555" i="12"/>
  <c r="AR555" i="12"/>
  <c r="AS555" i="12"/>
  <c r="AT555" i="12"/>
  <c r="AC557" i="12"/>
  <c r="AD557" i="12"/>
  <c r="AE557" i="12"/>
  <c r="AF557" i="12"/>
  <c r="AG557" i="12"/>
  <c r="AH557" i="12"/>
  <c r="AI557" i="12"/>
  <c r="AJ557" i="12"/>
  <c r="AK557" i="12"/>
  <c r="AL557" i="12"/>
  <c r="AM557" i="12"/>
  <c r="AN557" i="12"/>
  <c r="AO557" i="12"/>
  <c r="AP557" i="12"/>
  <c r="AQ557" i="12"/>
  <c r="AR557" i="12"/>
  <c r="AS557" i="12"/>
  <c r="AT557" i="12"/>
  <c r="AC558" i="12"/>
  <c r="AD558" i="12"/>
  <c r="AE558" i="12"/>
  <c r="AF558" i="12"/>
  <c r="AG558" i="12"/>
  <c r="AH558" i="12"/>
  <c r="AI558" i="12"/>
  <c r="AJ558" i="12"/>
  <c r="AK558" i="12"/>
  <c r="AL558" i="12"/>
  <c r="AM558" i="12"/>
  <c r="AN558" i="12"/>
  <c r="AO558" i="12"/>
  <c r="AP558" i="12"/>
  <c r="AQ558" i="12"/>
  <c r="AR558" i="12"/>
  <c r="AS558" i="12"/>
  <c r="AT558" i="12"/>
  <c r="AC571" i="12"/>
  <c r="AD571" i="12"/>
  <c r="AE571" i="12"/>
  <c r="AF571" i="12"/>
  <c r="AG571" i="12"/>
  <c r="AH571" i="12"/>
  <c r="AI571" i="12"/>
  <c r="AJ571" i="12"/>
  <c r="AK571" i="12"/>
  <c r="AL571" i="12"/>
  <c r="AM571" i="12"/>
  <c r="AN571" i="12"/>
  <c r="AO571" i="12"/>
  <c r="AP571" i="12"/>
  <c r="AQ571" i="12"/>
  <c r="AR571" i="12"/>
  <c r="AS571" i="12"/>
  <c r="AT571" i="12"/>
  <c r="AC567" i="12"/>
  <c r="AD567" i="12"/>
  <c r="AE567" i="12"/>
  <c r="AF567" i="12"/>
  <c r="AG567" i="12"/>
  <c r="AH567" i="12"/>
  <c r="AI567" i="12"/>
  <c r="AJ567" i="12"/>
  <c r="AK567" i="12"/>
  <c r="AL567" i="12"/>
  <c r="AM567" i="12"/>
  <c r="AN567" i="12"/>
  <c r="AO567" i="12"/>
  <c r="AP567" i="12"/>
  <c r="AQ567" i="12"/>
  <c r="AR567" i="12"/>
  <c r="AS567" i="12"/>
  <c r="AT567" i="12"/>
  <c r="AC553" i="12"/>
  <c r="AD553" i="12"/>
  <c r="AE553" i="12"/>
  <c r="AF553" i="12"/>
  <c r="AG553" i="12"/>
  <c r="AH553" i="12"/>
  <c r="AI553" i="12"/>
  <c r="AJ553" i="12"/>
  <c r="AK553" i="12"/>
  <c r="AL553" i="12"/>
  <c r="AM553" i="12"/>
  <c r="AN553" i="12"/>
  <c r="AO553" i="12"/>
  <c r="AP553" i="12"/>
  <c r="AQ553" i="12"/>
  <c r="AR553" i="12"/>
  <c r="AS553" i="12"/>
  <c r="AT553" i="12"/>
  <c r="AC572" i="12"/>
  <c r="AD572" i="12"/>
  <c r="AE572" i="12"/>
  <c r="AF572" i="12"/>
  <c r="AG572" i="12"/>
  <c r="AH572" i="12"/>
  <c r="AI572" i="12"/>
  <c r="AJ572" i="12"/>
  <c r="AK572" i="12"/>
  <c r="AL572" i="12"/>
  <c r="AM572" i="12"/>
  <c r="AN572" i="12"/>
  <c r="AO572" i="12"/>
  <c r="AP572" i="12"/>
  <c r="AQ572" i="12"/>
  <c r="AR572" i="12"/>
  <c r="AS572" i="12"/>
  <c r="AT572" i="12"/>
  <c r="AC566" i="12"/>
  <c r="AD566" i="12"/>
  <c r="AE566" i="12"/>
  <c r="AF566" i="12"/>
  <c r="AG566" i="12"/>
  <c r="AH566" i="12"/>
  <c r="AI566" i="12"/>
  <c r="AJ566" i="12"/>
  <c r="AK566" i="12"/>
  <c r="AL566" i="12"/>
  <c r="AM566" i="12"/>
  <c r="AN566" i="12"/>
  <c r="AO566" i="12"/>
  <c r="AP566" i="12"/>
  <c r="AQ566" i="12"/>
  <c r="AR566" i="12"/>
  <c r="AS566" i="12"/>
  <c r="AT566" i="12"/>
  <c r="AC561" i="12"/>
  <c r="AD561" i="12"/>
  <c r="AE561" i="12"/>
  <c r="AF561" i="12"/>
  <c r="AG561" i="12"/>
  <c r="AH561" i="12"/>
  <c r="AI561" i="12"/>
  <c r="AJ561" i="12"/>
  <c r="AK561" i="12"/>
  <c r="AL561" i="12"/>
  <c r="AM561" i="12"/>
  <c r="AN561" i="12"/>
  <c r="AO561" i="12"/>
  <c r="AP561" i="12"/>
  <c r="AQ561" i="12"/>
  <c r="AR561" i="12"/>
  <c r="AS561" i="12"/>
  <c r="AT561" i="12"/>
  <c r="AC559" i="12"/>
  <c r="AD559" i="12"/>
  <c r="AE559" i="12"/>
  <c r="AF559" i="12"/>
  <c r="AG559" i="12"/>
  <c r="AH559" i="12"/>
  <c r="AI559" i="12"/>
  <c r="AJ559" i="12"/>
  <c r="AK559" i="12"/>
  <c r="AL559" i="12"/>
  <c r="AM559" i="12"/>
  <c r="AN559" i="12"/>
  <c r="AO559" i="12"/>
  <c r="AP559" i="12"/>
  <c r="AQ559" i="12"/>
  <c r="AR559" i="12"/>
  <c r="AS559" i="12"/>
  <c r="AT559" i="12"/>
  <c r="AC551" i="12"/>
  <c r="AD551" i="12"/>
  <c r="AE551" i="12"/>
  <c r="AF551" i="12"/>
  <c r="AG551" i="12"/>
  <c r="AH551" i="12"/>
  <c r="AI551" i="12"/>
  <c r="AJ551" i="12"/>
  <c r="AK551" i="12"/>
  <c r="AL551" i="12"/>
  <c r="AM551" i="12"/>
  <c r="AN551" i="12"/>
  <c r="AO551" i="12"/>
  <c r="AP551" i="12"/>
  <c r="AQ551" i="12"/>
  <c r="AR551" i="12"/>
  <c r="AS551" i="12"/>
  <c r="AT551" i="12"/>
  <c r="AC564" i="12"/>
  <c r="AD564" i="12"/>
  <c r="AE564" i="12"/>
  <c r="AF564" i="12"/>
  <c r="AG564" i="12"/>
  <c r="AH564" i="12"/>
  <c r="AI564" i="12"/>
  <c r="AJ564" i="12"/>
  <c r="AK564" i="12"/>
  <c r="AL564" i="12"/>
  <c r="AM564" i="12"/>
  <c r="AN564" i="12"/>
  <c r="AO564" i="12"/>
  <c r="AP564" i="12"/>
  <c r="AQ564" i="12"/>
  <c r="AR564" i="12"/>
  <c r="AS564" i="12"/>
  <c r="AT564" i="12"/>
  <c r="AC562" i="12"/>
  <c r="AD562" i="12"/>
  <c r="AE562" i="12"/>
  <c r="AF562" i="12"/>
  <c r="AG562" i="12"/>
  <c r="AH562" i="12"/>
  <c r="AI562" i="12"/>
  <c r="AJ562" i="12"/>
  <c r="AK562" i="12"/>
  <c r="AL562" i="12"/>
  <c r="AM562" i="12"/>
  <c r="AN562" i="12"/>
  <c r="AO562" i="12"/>
  <c r="AP562" i="12"/>
  <c r="AQ562" i="12"/>
  <c r="AR562" i="12"/>
  <c r="AS562" i="12"/>
  <c r="AT562" i="12"/>
  <c r="AC568" i="12"/>
  <c r="AD568" i="12"/>
  <c r="AE568" i="12"/>
  <c r="AF568" i="12"/>
  <c r="AG568" i="12"/>
  <c r="AH568" i="12"/>
  <c r="AI568" i="12"/>
  <c r="AJ568" i="12"/>
  <c r="AK568" i="12"/>
  <c r="AL568" i="12"/>
  <c r="AM568" i="12"/>
  <c r="AN568" i="12"/>
  <c r="AO568" i="12"/>
  <c r="AP568" i="12"/>
  <c r="AQ568" i="12"/>
  <c r="AR568" i="12"/>
  <c r="AS568" i="12"/>
  <c r="AT568" i="12"/>
  <c r="AC569" i="12"/>
  <c r="AD569" i="12"/>
  <c r="AE569" i="12"/>
  <c r="AF569" i="12"/>
  <c r="AG569" i="12"/>
  <c r="AH569" i="12"/>
  <c r="AI569" i="12"/>
  <c r="AJ569" i="12"/>
  <c r="AK569" i="12"/>
  <c r="AL569" i="12"/>
  <c r="AM569" i="12"/>
  <c r="AN569" i="12"/>
  <c r="AO569" i="12"/>
  <c r="AP569" i="12"/>
  <c r="AQ569" i="12"/>
  <c r="AR569" i="12"/>
  <c r="AS569" i="12"/>
  <c r="AT569" i="12"/>
  <c r="AC560" i="12"/>
  <c r="AD560" i="12"/>
  <c r="AE560" i="12"/>
  <c r="AF560" i="12"/>
  <c r="AG560" i="12"/>
  <c r="AH560" i="12"/>
  <c r="AI560" i="12"/>
  <c r="AJ560" i="12"/>
  <c r="AK560" i="12"/>
  <c r="AL560" i="12"/>
  <c r="AM560" i="12"/>
  <c r="AN560" i="12"/>
  <c r="AO560" i="12"/>
  <c r="AP560" i="12"/>
  <c r="AQ560" i="12"/>
  <c r="AR560" i="12"/>
  <c r="AS560" i="12"/>
  <c r="AT560" i="12"/>
  <c r="AC570" i="12"/>
  <c r="AD570" i="12"/>
  <c r="AE570" i="12"/>
  <c r="AF570" i="12"/>
  <c r="AG570" i="12"/>
  <c r="AH570" i="12"/>
  <c r="AI570" i="12"/>
  <c r="AJ570" i="12"/>
  <c r="AK570" i="12"/>
  <c r="AL570" i="12"/>
  <c r="AM570" i="12"/>
  <c r="AN570" i="12"/>
  <c r="AO570" i="12"/>
  <c r="AP570" i="12"/>
  <c r="AQ570" i="12"/>
  <c r="AR570" i="12"/>
  <c r="AS570" i="12"/>
  <c r="AT570" i="12"/>
  <c r="AC550" i="12"/>
  <c r="AD550" i="12"/>
  <c r="AE550" i="12"/>
  <c r="AF550" i="12"/>
  <c r="AG550" i="12"/>
  <c r="AH550" i="12"/>
  <c r="AI550" i="12"/>
  <c r="AJ550" i="12"/>
  <c r="AK550" i="12"/>
  <c r="AL550" i="12"/>
  <c r="AM550" i="12"/>
  <c r="AN550" i="12"/>
  <c r="AO550" i="12"/>
  <c r="AP550" i="12"/>
  <c r="AQ550" i="12"/>
  <c r="AR550" i="12"/>
  <c r="AS550" i="12"/>
  <c r="AT550" i="12"/>
  <c r="AC605" i="12"/>
  <c r="AD605" i="12"/>
  <c r="AE605" i="12"/>
  <c r="AF605" i="12"/>
  <c r="AG605" i="12"/>
  <c r="AH605" i="12"/>
  <c r="AI605" i="12"/>
  <c r="AJ605" i="12"/>
  <c r="AK605" i="12"/>
  <c r="AL605" i="12"/>
  <c r="AM605" i="12"/>
  <c r="AN605" i="12"/>
  <c r="AO605" i="12"/>
  <c r="AP605" i="12"/>
  <c r="AQ605" i="12"/>
  <c r="AR605" i="12"/>
  <c r="AS605" i="12"/>
  <c r="AT605" i="12"/>
  <c r="AC613" i="12"/>
  <c r="AD613" i="12"/>
  <c r="AE613" i="12"/>
  <c r="AF613" i="12"/>
  <c r="AG613" i="12"/>
  <c r="AH613" i="12"/>
  <c r="AI613" i="12"/>
  <c r="AJ613" i="12"/>
  <c r="AK613" i="12"/>
  <c r="AL613" i="12"/>
  <c r="AM613" i="12"/>
  <c r="AN613" i="12"/>
  <c r="AO613" i="12"/>
  <c r="AP613" i="12"/>
  <c r="AQ613" i="12"/>
  <c r="AR613" i="12"/>
  <c r="AS613" i="12"/>
  <c r="AT613" i="12"/>
  <c r="AC574" i="12"/>
  <c r="AD574" i="12"/>
  <c r="AE574" i="12"/>
  <c r="AF574" i="12"/>
  <c r="AG574" i="12"/>
  <c r="AH574" i="12"/>
  <c r="AI574" i="12"/>
  <c r="AJ574" i="12"/>
  <c r="AK574" i="12"/>
  <c r="AL574" i="12"/>
  <c r="AM574" i="12"/>
  <c r="AN574" i="12"/>
  <c r="AO574" i="12"/>
  <c r="AP574" i="12"/>
  <c r="AQ574" i="12"/>
  <c r="AR574" i="12"/>
  <c r="AS574" i="12"/>
  <c r="AT574" i="12"/>
  <c r="AC575" i="12"/>
  <c r="AD575" i="12"/>
  <c r="AE575" i="12"/>
  <c r="AF575" i="12"/>
  <c r="AG575" i="12"/>
  <c r="AH575" i="12"/>
  <c r="AI575" i="12"/>
  <c r="AJ575" i="12"/>
  <c r="AK575" i="12"/>
  <c r="AL575" i="12"/>
  <c r="AM575" i="12"/>
  <c r="AN575" i="12"/>
  <c r="AO575" i="12"/>
  <c r="AP575" i="12"/>
  <c r="AQ575" i="12"/>
  <c r="AR575" i="12"/>
  <c r="AS575" i="12"/>
  <c r="AT575" i="12"/>
  <c r="AC598" i="12"/>
  <c r="AD598" i="12"/>
  <c r="AE598" i="12"/>
  <c r="AF598" i="12"/>
  <c r="AG598" i="12"/>
  <c r="AH598" i="12"/>
  <c r="AI598" i="12"/>
  <c r="AJ598" i="12"/>
  <c r="AK598" i="12"/>
  <c r="AL598" i="12"/>
  <c r="AM598" i="12"/>
  <c r="AN598" i="12"/>
  <c r="AO598" i="12"/>
  <c r="AP598" i="12"/>
  <c r="AQ598" i="12"/>
  <c r="AR598" i="12"/>
  <c r="AS598" i="12"/>
  <c r="AT598" i="12"/>
  <c r="AC582" i="12"/>
  <c r="AD582" i="12"/>
  <c r="AE582" i="12"/>
  <c r="AF582" i="12"/>
  <c r="AG582" i="12"/>
  <c r="AH582" i="12"/>
  <c r="AI582" i="12"/>
  <c r="AJ582" i="12"/>
  <c r="AK582" i="12"/>
  <c r="AL582" i="12"/>
  <c r="AM582" i="12"/>
  <c r="AN582" i="12"/>
  <c r="AO582" i="12"/>
  <c r="AP582" i="12"/>
  <c r="AQ582" i="12"/>
  <c r="AR582" i="12"/>
  <c r="AS582" i="12"/>
  <c r="AT582" i="12"/>
  <c r="AC609" i="12"/>
  <c r="AD609" i="12"/>
  <c r="AE609" i="12"/>
  <c r="AF609" i="12"/>
  <c r="AG609" i="12"/>
  <c r="AH609" i="12"/>
  <c r="AI609" i="12"/>
  <c r="AJ609" i="12"/>
  <c r="AK609" i="12"/>
  <c r="AL609" i="12"/>
  <c r="AM609" i="12"/>
  <c r="AN609" i="12"/>
  <c r="AO609" i="12"/>
  <c r="AP609" i="12"/>
  <c r="AQ609" i="12"/>
  <c r="AR609" i="12"/>
  <c r="AS609" i="12"/>
  <c r="AT609" i="12"/>
  <c r="AC624" i="12"/>
  <c r="AD624" i="12"/>
  <c r="AE624" i="12"/>
  <c r="AF624" i="12"/>
  <c r="AG624" i="12"/>
  <c r="AH624" i="12"/>
  <c r="AI624" i="12"/>
  <c r="AJ624" i="12"/>
  <c r="AK624" i="12"/>
  <c r="AL624" i="12"/>
  <c r="AM624" i="12"/>
  <c r="AN624" i="12"/>
  <c r="AO624" i="12"/>
  <c r="AP624" i="12"/>
  <c r="AQ624" i="12"/>
  <c r="AR624" i="12"/>
  <c r="AS624" i="12"/>
  <c r="AT624" i="12"/>
  <c r="AC579" i="12"/>
  <c r="AD579" i="12"/>
  <c r="AE579" i="12"/>
  <c r="AF579" i="12"/>
  <c r="AG579" i="12"/>
  <c r="AH579" i="12"/>
  <c r="AI579" i="12"/>
  <c r="AJ579" i="12"/>
  <c r="AK579" i="12"/>
  <c r="AL579" i="12"/>
  <c r="AM579" i="12"/>
  <c r="AN579" i="12"/>
  <c r="AO579" i="12"/>
  <c r="AP579" i="12"/>
  <c r="AQ579" i="12"/>
  <c r="AR579" i="12"/>
  <c r="AS579" i="12"/>
  <c r="AT579" i="12"/>
  <c r="AC584" i="12"/>
  <c r="AD584" i="12"/>
  <c r="AE584" i="12"/>
  <c r="AF584" i="12"/>
  <c r="AG584" i="12"/>
  <c r="AH584" i="12"/>
  <c r="AI584" i="12"/>
  <c r="AJ584" i="12"/>
  <c r="AK584" i="12"/>
  <c r="AL584" i="12"/>
  <c r="AM584" i="12"/>
  <c r="AN584" i="12"/>
  <c r="AO584" i="12"/>
  <c r="AP584" i="12"/>
  <c r="AQ584" i="12"/>
  <c r="AR584" i="12"/>
  <c r="AS584" i="12"/>
  <c r="AT584" i="12"/>
  <c r="AC588" i="12"/>
  <c r="AD588" i="12"/>
  <c r="AE588" i="12"/>
  <c r="AF588" i="12"/>
  <c r="AG588" i="12"/>
  <c r="AH588" i="12"/>
  <c r="AI588" i="12"/>
  <c r="AJ588" i="12"/>
  <c r="AK588" i="12"/>
  <c r="AL588" i="12"/>
  <c r="AM588" i="12"/>
  <c r="AN588" i="12"/>
  <c r="AO588" i="12"/>
  <c r="AP588" i="12"/>
  <c r="AQ588" i="12"/>
  <c r="AR588" i="12"/>
  <c r="AS588" i="12"/>
  <c r="AT588" i="12"/>
  <c r="AC590" i="12"/>
  <c r="AD590" i="12"/>
  <c r="AE590" i="12"/>
  <c r="AF590" i="12"/>
  <c r="AG590" i="12"/>
  <c r="AH590" i="12"/>
  <c r="AI590" i="12"/>
  <c r="AJ590" i="12"/>
  <c r="AK590" i="12"/>
  <c r="AL590" i="12"/>
  <c r="AM590" i="12"/>
  <c r="AN590" i="12"/>
  <c r="AO590" i="12"/>
  <c r="AP590" i="12"/>
  <c r="AQ590" i="12"/>
  <c r="AR590" i="12"/>
  <c r="AS590" i="12"/>
  <c r="AT590" i="12"/>
  <c r="AC581" i="12"/>
  <c r="AD581" i="12"/>
  <c r="AE581" i="12"/>
  <c r="AF581" i="12"/>
  <c r="AG581" i="12"/>
  <c r="AH581" i="12"/>
  <c r="AI581" i="12"/>
  <c r="AJ581" i="12"/>
  <c r="AK581" i="12"/>
  <c r="AL581" i="12"/>
  <c r="AM581" i="12"/>
  <c r="AN581" i="12"/>
  <c r="AO581" i="12"/>
  <c r="AP581" i="12"/>
  <c r="AQ581" i="12"/>
  <c r="AR581" i="12"/>
  <c r="AS581" i="12"/>
  <c r="AT581" i="12"/>
  <c r="AC110" i="12"/>
  <c r="AD110" i="12"/>
  <c r="AE110" i="12"/>
  <c r="AF110" i="12"/>
  <c r="AG110" i="12"/>
  <c r="AH110" i="12"/>
  <c r="AI110" i="12"/>
  <c r="AJ110" i="12"/>
  <c r="AK110" i="12"/>
  <c r="AL110" i="12"/>
  <c r="AM110" i="12"/>
  <c r="AN110" i="12"/>
  <c r="AO110" i="12"/>
  <c r="AP110" i="12"/>
  <c r="AQ110" i="12"/>
  <c r="AR110" i="12"/>
  <c r="AS110" i="12"/>
  <c r="AT110" i="12"/>
  <c r="AC596" i="12"/>
  <c r="AD596" i="12"/>
  <c r="AE596" i="12"/>
  <c r="AF596" i="12"/>
  <c r="AG596" i="12"/>
  <c r="AH596" i="12"/>
  <c r="AI596" i="12"/>
  <c r="AJ596" i="12"/>
  <c r="AK596" i="12"/>
  <c r="AL596" i="12"/>
  <c r="AM596" i="12"/>
  <c r="AN596" i="12"/>
  <c r="AO596" i="12"/>
  <c r="AP596" i="12"/>
  <c r="AQ596" i="12"/>
  <c r="AR596" i="12"/>
  <c r="AS596" i="12"/>
  <c r="AT596" i="12"/>
  <c r="AC585" i="12"/>
  <c r="AD585" i="12"/>
  <c r="AE585" i="12"/>
  <c r="AF585" i="12"/>
  <c r="AG585" i="12"/>
  <c r="AH585" i="12"/>
  <c r="AI585" i="12"/>
  <c r="AJ585" i="12"/>
  <c r="AK585" i="12"/>
  <c r="AL585" i="12"/>
  <c r="AM585" i="12"/>
  <c r="AN585" i="12"/>
  <c r="AO585" i="12"/>
  <c r="AP585" i="12"/>
  <c r="AQ585" i="12"/>
  <c r="AR585" i="12"/>
  <c r="AS585" i="12"/>
  <c r="AT585" i="12"/>
  <c r="AC594" i="12"/>
  <c r="AD594" i="12"/>
  <c r="AE594" i="12"/>
  <c r="AF594" i="12"/>
  <c r="AG594" i="12"/>
  <c r="AH594" i="12"/>
  <c r="AI594" i="12"/>
  <c r="AJ594" i="12"/>
  <c r="AK594" i="12"/>
  <c r="AL594" i="12"/>
  <c r="AM594" i="12"/>
  <c r="AN594" i="12"/>
  <c r="AO594" i="12"/>
  <c r="AP594" i="12"/>
  <c r="AQ594" i="12"/>
  <c r="AR594" i="12"/>
  <c r="AS594" i="12"/>
  <c r="AT594" i="12"/>
  <c r="AC595" i="12"/>
  <c r="AD595" i="12"/>
  <c r="AE595" i="12"/>
  <c r="AF595" i="12"/>
  <c r="AG595" i="12"/>
  <c r="AH595" i="12"/>
  <c r="AI595" i="12"/>
  <c r="AJ595" i="12"/>
  <c r="AK595" i="12"/>
  <c r="AL595" i="12"/>
  <c r="AM595" i="12"/>
  <c r="AN595" i="12"/>
  <c r="AO595" i="12"/>
  <c r="AP595" i="12"/>
  <c r="AQ595" i="12"/>
  <c r="AR595" i="12"/>
  <c r="AS595" i="12"/>
  <c r="AT595" i="12"/>
  <c r="AC600" i="12"/>
  <c r="AD600" i="12"/>
  <c r="AE600" i="12"/>
  <c r="AF600" i="12"/>
  <c r="AG600" i="12"/>
  <c r="AH600" i="12"/>
  <c r="AI600" i="12"/>
  <c r="AJ600" i="12"/>
  <c r="AK600" i="12"/>
  <c r="AL600" i="12"/>
  <c r="AM600" i="12"/>
  <c r="AN600" i="12"/>
  <c r="AO600" i="12"/>
  <c r="AP600" i="12"/>
  <c r="AQ600" i="12"/>
  <c r="AR600" i="12"/>
  <c r="AS600" i="12"/>
  <c r="AT600" i="12"/>
  <c r="AC604" i="12"/>
  <c r="AD604" i="12"/>
  <c r="AE604" i="12"/>
  <c r="AF604" i="12"/>
  <c r="AG604" i="12"/>
  <c r="AH604" i="12"/>
  <c r="AI604" i="12"/>
  <c r="AJ604" i="12"/>
  <c r="AK604" i="12"/>
  <c r="AL604" i="12"/>
  <c r="AM604" i="12"/>
  <c r="AN604" i="12"/>
  <c r="AO604" i="12"/>
  <c r="AP604" i="12"/>
  <c r="AQ604" i="12"/>
  <c r="AR604" i="12"/>
  <c r="AS604" i="12"/>
  <c r="AT604" i="12"/>
  <c r="AC583" i="12"/>
  <c r="AD583" i="12"/>
  <c r="AE583" i="12"/>
  <c r="AF583" i="12"/>
  <c r="AG583" i="12"/>
  <c r="AH583" i="12"/>
  <c r="AI583" i="12"/>
  <c r="AJ583" i="12"/>
  <c r="AK583" i="12"/>
  <c r="AL583" i="12"/>
  <c r="AM583" i="12"/>
  <c r="AN583" i="12"/>
  <c r="AO583" i="12"/>
  <c r="AP583" i="12"/>
  <c r="AQ583" i="12"/>
  <c r="AR583" i="12"/>
  <c r="AS583" i="12"/>
  <c r="AT583" i="12"/>
  <c r="AC592" i="12"/>
  <c r="AD592" i="12"/>
  <c r="AE592" i="12"/>
  <c r="AF592" i="12"/>
  <c r="AG592" i="12"/>
  <c r="AH592" i="12"/>
  <c r="AI592" i="12"/>
  <c r="AJ592" i="12"/>
  <c r="AK592" i="12"/>
  <c r="AL592" i="12"/>
  <c r="AM592" i="12"/>
  <c r="AN592" i="12"/>
  <c r="AO592" i="12"/>
  <c r="AP592" i="12"/>
  <c r="AQ592" i="12"/>
  <c r="AR592" i="12"/>
  <c r="AS592" i="12"/>
  <c r="AT592" i="12"/>
  <c r="AC610" i="12"/>
  <c r="AD610" i="12"/>
  <c r="AE610" i="12"/>
  <c r="AF610" i="12"/>
  <c r="AG610" i="12"/>
  <c r="AH610" i="12"/>
  <c r="AI610" i="12"/>
  <c r="AJ610" i="12"/>
  <c r="AK610" i="12"/>
  <c r="AL610" i="12"/>
  <c r="AM610" i="12"/>
  <c r="AN610" i="12"/>
  <c r="AO610" i="12"/>
  <c r="AP610" i="12"/>
  <c r="AQ610" i="12"/>
  <c r="AR610" i="12"/>
  <c r="AS610" i="12"/>
  <c r="AT610" i="12"/>
  <c r="AC602" i="12"/>
  <c r="AD602" i="12"/>
  <c r="AE602" i="12"/>
  <c r="AF602" i="12"/>
  <c r="AG602" i="12"/>
  <c r="AH602" i="12"/>
  <c r="AI602" i="12"/>
  <c r="AJ602" i="12"/>
  <c r="AK602" i="12"/>
  <c r="AL602" i="12"/>
  <c r="AM602" i="12"/>
  <c r="AN602" i="12"/>
  <c r="AO602" i="12"/>
  <c r="AP602" i="12"/>
  <c r="AQ602" i="12"/>
  <c r="AR602" i="12"/>
  <c r="AS602" i="12"/>
  <c r="AT602" i="12"/>
  <c r="AC603" i="12"/>
  <c r="AD603" i="12"/>
  <c r="AE603" i="12"/>
  <c r="AF603" i="12"/>
  <c r="AG603" i="12"/>
  <c r="AH603" i="12"/>
  <c r="AI603" i="12"/>
  <c r="AJ603" i="12"/>
  <c r="AK603" i="12"/>
  <c r="AL603" i="12"/>
  <c r="AM603" i="12"/>
  <c r="AN603" i="12"/>
  <c r="AO603" i="12"/>
  <c r="AP603" i="12"/>
  <c r="AQ603" i="12"/>
  <c r="AR603" i="12"/>
  <c r="AS603" i="12"/>
  <c r="AT603" i="12"/>
  <c r="AC597" i="12"/>
  <c r="AD597" i="12"/>
  <c r="AE597" i="12"/>
  <c r="AF597" i="12"/>
  <c r="AG597" i="12"/>
  <c r="AH597" i="12"/>
  <c r="AI597" i="12"/>
  <c r="AJ597" i="12"/>
  <c r="AK597" i="12"/>
  <c r="AL597" i="12"/>
  <c r="AM597" i="12"/>
  <c r="AN597" i="12"/>
  <c r="AO597" i="12"/>
  <c r="AP597" i="12"/>
  <c r="AQ597" i="12"/>
  <c r="AR597" i="12"/>
  <c r="AS597" i="12"/>
  <c r="AT597" i="12"/>
  <c r="AC576" i="12"/>
  <c r="AD576" i="12"/>
  <c r="AE576" i="12"/>
  <c r="AF576" i="12"/>
  <c r="AG576" i="12"/>
  <c r="AH576" i="12"/>
  <c r="AI576" i="12"/>
  <c r="AJ576" i="12"/>
  <c r="AK576" i="12"/>
  <c r="AL576" i="12"/>
  <c r="AM576" i="12"/>
  <c r="AN576" i="12"/>
  <c r="AO576" i="12"/>
  <c r="AP576" i="12"/>
  <c r="AQ576" i="12"/>
  <c r="AR576" i="12"/>
  <c r="AS576" i="12"/>
  <c r="AT576" i="12"/>
  <c r="AC622" i="12"/>
  <c r="AD622" i="12"/>
  <c r="AE622" i="12"/>
  <c r="AF622" i="12"/>
  <c r="AG622" i="12"/>
  <c r="AH622" i="12"/>
  <c r="AI622" i="12"/>
  <c r="AJ622" i="12"/>
  <c r="AK622" i="12"/>
  <c r="AL622" i="12"/>
  <c r="AM622" i="12"/>
  <c r="AN622" i="12"/>
  <c r="AO622" i="12"/>
  <c r="AP622" i="12"/>
  <c r="AQ622" i="12"/>
  <c r="AR622" i="12"/>
  <c r="AS622" i="12"/>
  <c r="AT622" i="12"/>
  <c r="AC606" i="12"/>
  <c r="AD606" i="12"/>
  <c r="AE606" i="12"/>
  <c r="AF606" i="12"/>
  <c r="AG606" i="12"/>
  <c r="AH606" i="12"/>
  <c r="AI606" i="12"/>
  <c r="AJ606" i="12"/>
  <c r="AK606" i="12"/>
  <c r="AL606" i="12"/>
  <c r="AM606" i="12"/>
  <c r="AN606" i="12"/>
  <c r="AO606" i="12"/>
  <c r="AP606" i="12"/>
  <c r="AQ606" i="12"/>
  <c r="AR606" i="12"/>
  <c r="AS606" i="12"/>
  <c r="AT606" i="12"/>
  <c r="AC607" i="12"/>
  <c r="AD607" i="12"/>
  <c r="AE607" i="12"/>
  <c r="AF607" i="12"/>
  <c r="AG607" i="12"/>
  <c r="AH607" i="12"/>
  <c r="AI607" i="12"/>
  <c r="AJ607" i="12"/>
  <c r="AK607" i="12"/>
  <c r="AL607" i="12"/>
  <c r="AM607" i="12"/>
  <c r="AN607" i="12"/>
  <c r="AO607" i="12"/>
  <c r="AP607" i="12"/>
  <c r="AQ607" i="12"/>
  <c r="AR607" i="12"/>
  <c r="AS607" i="12"/>
  <c r="AT607" i="12"/>
  <c r="AC612" i="12"/>
  <c r="AD612" i="12"/>
  <c r="AE612" i="12"/>
  <c r="AF612" i="12"/>
  <c r="AG612" i="12"/>
  <c r="AH612" i="12"/>
  <c r="AI612" i="12"/>
  <c r="AJ612" i="12"/>
  <c r="AK612" i="12"/>
  <c r="AL612" i="12"/>
  <c r="AM612" i="12"/>
  <c r="AN612" i="12"/>
  <c r="AO612" i="12"/>
  <c r="AP612" i="12"/>
  <c r="AQ612" i="12"/>
  <c r="AR612" i="12"/>
  <c r="AS612" i="12"/>
  <c r="AT612" i="12"/>
  <c r="AC623" i="12"/>
  <c r="AD623" i="12"/>
  <c r="AE623" i="12"/>
  <c r="AF623" i="12"/>
  <c r="AG623" i="12"/>
  <c r="AH623" i="12"/>
  <c r="AI623" i="12"/>
  <c r="AJ623" i="12"/>
  <c r="AK623" i="12"/>
  <c r="AL623" i="12"/>
  <c r="AM623" i="12"/>
  <c r="AN623" i="12"/>
  <c r="AO623" i="12"/>
  <c r="AP623" i="12"/>
  <c r="AQ623" i="12"/>
  <c r="AR623" i="12"/>
  <c r="AS623" i="12"/>
  <c r="AT623" i="12"/>
  <c r="AC620" i="12"/>
  <c r="AD620" i="12"/>
  <c r="AE620" i="12"/>
  <c r="AF620" i="12"/>
  <c r="AG620" i="12"/>
  <c r="AH620" i="12"/>
  <c r="AI620" i="12"/>
  <c r="AJ620" i="12"/>
  <c r="AK620" i="12"/>
  <c r="AL620" i="12"/>
  <c r="AM620" i="12"/>
  <c r="AN620" i="12"/>
  <c r="AO620" i="12"/>
  <c r="AP620" i="12"/>
  <c r="AQ620" i="12"/>
  <c r="AR620" i="12"/>
  <c r="AS620" i="12"/>
  <c r="AT620" i="12"/>
  <c r="AC586" i="12"/>
  <c r="AD586" i="12"/>
  <c r="AE586" i="12"/>
  <c r="AF586" i="12"/>
  <c r="AG586" i="12"/>
  <c r="AH586" i="12"/>
  <c r="AI586" i="12"/>
  <c r="AJ586" i="12"/>
  <c r="AK586" i="12"/>
  <c r="AL586" i="12"/>
  <c r="AM586" i="12"/>
  <c r="AN586" i="12"/>
  <c r="AO586" i="12"/>
  <c r="AP586" i="12"/>
  <c r="AQ586" i="12"/>
  <c r="AR586" i="12"/>
  <c r="AS586" i="12"/>
  <c r="AT586" i="12"/>
  <c r="AC577" i="12"/>
  <c r="AD577" i="12"/>
  <c r="AE577" i="12"/>
  <c r="AF577" i="12"/>
  <c r="AG577" i="12"/>
  <c r="AH577" i="12"/>
  <c r="AI577" i="12"/>
  <c r="AJ577" i="12"/>
  <c r="AK577" i="12"/>
  <c r="AL577" i="12"/>
  <c r="AM577" i="12"/>
  <c r="AN577" i="12"/>
  <c r="AO577" i="12"/>
  <c r="AP577" i="12"/>
  <c r="AQ577" i="12"/>
  <c r="AR577" i="12"/>
  <c r="AS577" i="12"/>
  <c r="AT577" i="12"/>
  <c r="AC618" i="12"/>
  <c r="AD618" i="12"/>
  <c r="AE618" i="12"/>
  <c r="AF618" i="12"/>
  <c r="AG618" i="12"/>
  <c r="AH618" i="12"/>
  <c r="AI618" i="12"/>
  <c r="AJ618" i="12"/>
  <c r="AK618" i="12"/>
  <c r="AL618" i="12"/>
  <c r="AM618" i="12"/>
  <c r="AN618" i="12"/>
  <c r="AO618" i="12"/>
  <c r="AP618" i="12"/>
  <c r="AQ618" i="12"/>
  <c r="AR618" i="12"/>
  <c r="AS618" i="12"/>
  <c r="AT618" i="12"/>
  <c r="AC616" i="12"/>
  <c r="AD616" i="12"/>
  <c r="AE616" i="12"/>
  <c r="AF616" i="12"/>
  <c r="AG616" i="12"/>
  <c r="AH616" i="12"/>
  <c r="AI616" i="12"/>
  <c r="AJ616" i="12"/>
  <c r="AK616" i="12"/>
  <c r="AL616" i="12"/>
  <c r="AM616" i="12"/>
  <c r="AN616" i="12"/>
  <c r="AO616" i="12"/>
  <c r="AP616" i="12"/>
  <c r="AQ616" i="12"/>
  <c r="AR616" i="12"/>
  <c r="AS616" i="12"/>
  <c r="AT616" i="12"/>
  <c r="AC580" i="12"/>
  <c r="AD580" i="12"/>
  <c r="AE580" i="12"/>
  <c r="AF580" i="12"/>
  <c r="AG580" i="12"/>
  <c r="AH580" i="12"/>
  <c r="AI580" i="12"/>
  <c r="AJ580" i="12"/>
  <c r="AK580" i="12"/>
  <c r="AL580" i="12"/>
  <c r="AM580" i="12"/>
  <c r="AN580" i="12"/>
  <c r="AO580" i="12"/>
  <c r="AP580" i="12"/>
  <c r="AQ580" i="12"/>
  <c r="AR580" i="12"/>
  <c r="AS580" i="12"/>
  <c r="AT580" i="12"/>
  <c r="AC615" i="12"/>
  <c r="AD615" i="12"/>
  <c r="AE615" i="12"/>
  <c r="AF615" i="12"/>
  <c r="AG615" i="12"/>
  <c r="AH615" i="12"/>
  <c r="AI615" i="12"/>
  <c r="AJ615" i="12"/>
  <c r="AK615" i="12"/>
  <c r="AL615" i="12"/>
  <c r="AM615" i="12"/>
  <c r="AN615" i="12"/>
  <c r="AO615" i="12"/>
  <c r="AP615" i="12"/>
  <c r="AQ615" i="12"/>
  <c r="AR615" i="12"/>
  <c r="AS615" i="12"/>
  <c r="AT615" i="12"/>
  <c r="AC625" i="12"/>
  <c r="AD625" i="12"/>
  <c r="AE625" i="12"/>
  <c r="AF625" i="12"/>
  <c r="AG625" i="12"/>
  <c r="AH625" i="12"/>
  <c r="AI625" i="12"/>
  <c r="AJ625" i="12"/>
  <c r="AK625" i="12"/>
  <c r="AL625" i="12"/>
  <c r="AM625" i="12"/>
  <c r="AN625" i="12"/>
  <c r="AO625" i="12"/>
  <c r="AP625" i="12"/>
  <c r="AQ625" i="12"/>
  <c r="AR625" i="12"/>
  <c r="AS625" i="12"/>
  <c r="AT625" i="12"/>
  <c r="AC626" i="12"/>
  <c r="AD626" i="12"/>
  <c r="AE626" i="12"/>
  <c r="AF626" i="12"/>
  <c r="AG626" i="12"/>
  <c r="AH626" i="12"/>
  <c r="AI626" i="12"/>
  <c r="AJ626" i="12"/>
  <c r="AK626" i="12"/>
  <c r="AL626" i="12"/>
  <c r="AM626" i="12"/>
  <c r="AN626" i="12"/>
  <c r="AO626" i="12"/>
  <c r="AP626" i="12"/>
  <c r="AQ626" i="12"/>
  <c r="AR626" i="12"/>
  <c r="AS626" i="12"/>
  <c r="AT626" i="12"/>
  <c r="AC614" i="12"/>
  <c r="AD614" i="12"/>
  <c r="AE614" i="12"/>
  <c r="AF614" i="12"/>
  <c r="AG614" i="12"/>
  <c r="AH614" i="12"/>
  <c r="AI614" i="12"/>
  <c r="AJ614" i="12"/>
  <c r="AK614" i="12"/>
  <c r="AL614" i="12"/>
  <c r="AM614" i="12"/>
  <c r="AN614" i="12"/>
  <c r="AO614" i="12"/>
  <c r="AP614" i="12"/>
  <c r="AQ614" i="12"/>
  <c r="AR614" i="12"/>
  <c r="AS614" i="12"/>
  <c r="AT614" i="12"/>
  <c r="AC601" i="12"/>
  <c r="AD601" i="12"/>
  <c r="AE601" i="12"/>
  <c r="AF601" i="12"/>
  <c r="AG601" i="12"/>
  <c r="AH601" i="12"/>
  <c r="AI601" i="12"/>
  <c r="AJ601" i="12"/>
  <c r="AK601" i="12"/>
  <c r="AL601" i="12"/>
  <c r="AM601" i="12"/>
  <c r="AN601" i="12"/>
  <c r="AO601" i="12"/>
  <c r="AP601" i="12"/>
  <c r="AQ601" i="12"/>
  <c r="AR601" i="12"/>
  <c r="AS601" i="12"/>
  <c r="AT601" i="12"/>
  <c r="AC628" i="12"/>
  <c r="AD628" i="12"/>
  <c r="AE628" i="12"/>
  <c r="AF628" i="12"/>
  <c r="AG628" i="12"/>
  <c r="AH628" i="12"/>
  <c r="AI628" i="12"/>
  <c r="AJ628" i="12"/>
  <c r="AK628" i="12"/>
  <c r="AL628" i="12"/>
  <c r="AM628" i="12"/>
  <c r="AN628" i="12"/>
  <c r="AO628" i="12"/>
  <c r="AP628" i="12"/>
  <c r="AQ628" i="12"/>
  <c r="AR628" i="12"/>
  <c r="AS628" i="12"/>
  <c r="AT628" i="12"/>
  <c r="AC652" i="12"/>
  <c r="AD652" i="12"/>
  <c r="AE652" i="12"/>
  <c r="AF652" i="12"/>
  <c r="AG652" i="12"/>
  <c r="AH652" i="12"/>
  <c r="AI652" i="12"/>
  <c r="AJ652" i="12"/>
  <c r="AK652" i="12"/>
  <c r="AL652" i="12"/>
  <c r="AM652" i="12"/>
  <c r="AN652" i="12"/>
  <c r="AO652" i="12"/>
  <c r="AP652" i="12"/>
  <c r="AQ652" i="12"/>
  <c r="AR652" i="12"/>
  <c r="AS652" i="12"/>
  <c r="AT652" i="12"/>
  <c r="AC638" i="12"/>
  <c r="AD638" i="12"/>
  <c r="AE638" i="12"/>
  <c r="AF638" i="12"/>
  <c r="AG638" i="12"/>
  <c r="AH638" i="12"/>
  <c r="AI638" i="12"/>
  <c r="AJ638" i="12"/>
  <c r="AK638" i="12"/>
  <c r="AL638" i="12"/>
  <c r="AM638" i="12"/>
  <c r="AN638" i="12"/>
  <c r="AO638" i="12"/>
  <c r="AP638" i="12"/>
  <c r="AQ638" i="12"/>
  <c r="AR638" i="12"/>
  <c r="AS638" i="12"/>
  <c r="AT638" i="12"/>
  <c r="AC635" i="12"/>
  <c r="AD635" i="12"/>
  <c r="AE635" i="12"/>
  <c r="AF635" i="12"/>
  <c r="AG635" i="12"/>
  <c r="AH635" i="12"/>
  <c r="AI635" i="12"/>
  <c r="AJ635" i="12"/>
  <c r="AK635" i="12"/>
  <c r="AL635" i="12"/>
  <c r="AM635" i="12"/>
  <c r="AN635" i="12"/>
  <c r="AO635" i="12"/>
  <c r="AP635" i="12"/>
  <c r="AQ635" i="12"/>
  <c r="AR635" i="12"/>
  <c r="AS635" i="12"/>
  <c r="AT635" i="12"/>
  <c r="AC634" i="12"/>
  <c r="AD634" i="12"/>
  <c r="AE634" i="12"/>
  <c r="AF634" i="12"/>
  <c r="AG634" i="12"/>
  <c r="AH634" i="12"/>
  <c r="AI634" i="12"/>
  <c r="AJ634" i="12"/>
  <c r="AK634" i="12"/>
  <c r="AL634" i="12"/>
  <c r="AM634" i="12"/>
  <c r="AN634" i="12"/>
  <c r="AO634" i="12"/>
  <c r="AP634" i="12"/>
  <c r="AQ634" i="12"/>
  <c r="AR634" i="12"/>
  <c r="AS634" i="12"/>
  <c r="AT634" i="12"/>
  <c r="AC645" i="12"/>
  <c r="AD645" i="12"/>
  <c r="AE645" i="12"/>
  <c r="AF645" i="12"/>
  <c r="AG645" i="12"/>
  <c r="AH645" i="12"/>
  <c r="AI645" i="12"/>
  <c r="AJ645" i="12"/>
  <c r="AK645" i="12"/>
  <c r="AL645" i="12"/>
  <c r="AM645" i="12"/>
  <c r="AN645" i="12"/>
  <c r="AO645" i="12"/>
  <c r="AP645" i="12"/>
  <c r="AQ645" i="12"/>
  <c r="AR645" i="12"/>
  <c r="AS645" i="12"/>
  <c r="AT645" i="12"/>
  <c r="AC651" i="12"/>
  <c r="AD651" i="12"/>
  <c r="AE651" i="12"/>
  <c r="AF651" i="12"/>
  <c r="AG651" i="12"/>
  <c r="AH651" i="12"/>
  <c r="AI651" i="12"/>
  <c r="AJ651" i="12"/>
  <c r="AK651" i="12"/>
  <c r="AL651" i="12"/>
  <c r="AM651" i="12"/>
  <c r="AN651" i="12"/>
  <c r="AO651" i="12"/>
  <c r="AP651" i="12"/>
  <c r="AQ651" i="12"/>
  <c r="AR651" i="12"/>
  <c r="AS651" i="12"/>
  <c r="AT651" i="12"/>
  <c r="AC631" i="12"/>
  <c r="AD631" i="12"/>
  <c r="AE631" i="12"/>
  <c r="AF631" i="12"/>
  <c r="AG631" i="12"/>
  <c r="AH631" i="12"/>
  <c r="AI631" i="12"/>
  <c r="AJ631" i="12"/>
  <c r="AK631" i="12"/>
  <c r="AL631" i="12"/>
  <c r="AM631" i="12"/>
  <c r="AN631" i="12"/>
  <c r="AO631" i="12"/>
  <c r="AP631" i="12"/>
  <c r="AQ631" i="12"/>
  <c r="AR631" i="12"/>
  <c r="AS631" i="12"/>
  <c r="AT631" i="12"/>
  <c r="AC661" i="12"/>
  <c r="AD661" i="12"/>
  <c r="AE661" i="12"/>
  <c r="AF661" i="12"/>
  <c r="AG661" i="12"/>
  <c r="AH661" i="12"/>
  <c r="AI661" i="12"/>
  <c r="AJ661" i="12"/>
  <c r="AK661" i="12"/>
  <c r="AL661" i="12"/>
  <c r="AM661" i="12"/>
  <c r="AN661" i="12"/>
  <c r="AO661" i="12"/>
  <c r="AP661" i="12"/>
  <c r="AQ661" i="12"/>
  <c r="AR661" i="12"/>
  <c r="AS661" i="12"/>
  <c r="AT661" i="12"/>
  <c r="AC647" i="12"/>
  <c r="AD647" i="12"/>
  <c r="AE647" i="12"/>
  <c r="AF647" i="12"/>
  <c r="AG647" i="12"/>
  <c r="AH647" i="12"/>
  <c r="AI647" i="12"/>
  <c r="AJ647" i="12"/>
  <c r="AK647" i="12"/>
  <c r="AL647" i="12"/>
  <c r="AM647" i="12"/>
  <c r="AN647" i="12"/>
  <c r="AO647" i="12"/>
  <c r="AP647" i="12"/>
  <c r="AQ647" i="12"/>
  <c r="AR647" i="12"/>
  <c r="AS647" i="12"/>
  <c r="AT647" i="12"/>
  <c r="AC649" i="12"/>
  <c r="AD649" i="12"/>
  <c r="AE649" i="12"/>
  <c r="AF649" i="12"/>
  <c r="AG649" i="12"/>
  <c r="AH649" i="12"/>
  <c r="AI649" i="12"/>
  <c r="AJ649" i="12"/>
  <c r="AK649" i="12"/>
  <c r="AL649" i="12"/>
  <c r="AM649" i="12"/>
  <c r="AN649" i="12"/>
  <c r="AO649" i="12"/>
  <c r="AP649" i="12"/>
  <c r="AQ649" i="12"/>
  <c r="AR649" i="12"/>
  <c r="AS649" i="12"/>
  <c r="AT649" i="12"/>
  <c r="AC641" i="12"/>
  <c r="AD641" i="12"/>
  <c r="AE641" i="12"/>
  <c r="AF641" i="12"/>
  <c r="AG641" i="12"/>
  <c r="AH641" i="12"/>
  <c r="AI641" i="12"/>
  <c r="AJ641" i="12"/>
  <c r="AK641" i="12"/>
  <c r="AL641" i="12"/>
  <c r="AM641" i="12"/>
  <c r="AN641" i="12"/>
  <c r="AO641" i="12"/>
  <c r="AP641" i="12"/>
  <c r="AQ641" i="12"/>
  <c r="AR641" i="12"/>
  <c r="AS641" i="12"/>
  <c r="AT641" i="12"/>
  <c r="AC642" i="12"/>
  <c r="AD642" i="12"/>
  <c r="AE642" i="12"/>
  <c r="AF642" i="12"/>
  <c r="AG642" i="12"/>
  <c r="AH642" i="12"/>
  <c r="AI642" i="12"/>
  <c r="AJ642" i="12"/>
  <c r="AK642" i="12"/>
  <c r="AL642" i="12"/>
  <c r="AM642" i="12"/>
  <c r="AN642" i="12"/>
  <c r="AO642" i="12"/>
  <c r="AP642" i="12"/>
  <c r="AQ642" i="12"/>
  <c r="AR642" i="12"/>
  <c r="AS642" i="12"/>
  <c r="AT642" i="12"/>
  <c r="AC655" i="12"/>
  <c r="AD655" i="12"/>
  <c r="AE655" i="12"/>
  <c r="AF655" i="12"/>
  <c r="AG655" i="12"/>
  <c r="AH655" i="12"/>
  <c r="AI655" i="12"/>
  <c r="AJ655" i="12"/>
  <c r="AK655" i="12"/>
  <c r="AL655" i="12"/>
  <c r="AM655" i="12"/>
  <c r="AN655" i="12"/>
  <c r="AO655" i="12"/>
  <c r="AP655" i="12"/>
  <c r="AQ655" i="12"/>
  <c r="AR655" i="12"/>
  <c r="AS655" i="12"/>
  <c r="AT655" i="12"/>
  <c r="AC644" i="12"/>
  <c r="AD644" i="12"/>
  <c r="AE644" i="12"/>
  <c r="AF644" i="12"/>
  <c r="AG644" i="12"/>
  <c r="AH644" i="12"/>
  <c r="AI644" i="12"/>
  <c r="AJ644" i="12"/>
  <c r="AK644" i="12"/>
  <c r="AL644" i="12"/>
  <c r="AM644" i="12"/>
  <c r="AN644" i="12"/>
  <c r="AO644" i="12"/>
  <c r="AP644" i="12"/>
  <c r="AQ644" i="12"/>
  <c r="AR644" i="12"/>
  <c r="AS644" i="12"/>
  <c r="AT644" i="12"/>
  <c r="AC648" i="12"/>
  <c r="AD648" i="12"/>
  <c r="AE648" i="12"/>
  <c r="AF648" i="12"/>
  <c r="AG648" i="12"/>
  <c r="AH648" i="12"/>
  <c r="AI648" i="12"/>
  <c r="AJ648" i="12"/>
  <c r="AK648" i="12"/>
  <c r="AL648" i="12"/>
  <c r="AM648" i="12"/>
  <c r="AN648" i="12"/>
  <c r="AO648" i="12"/>
  <c r="AP648" i="12"/>
  <c r="AQ648" i="12"/>
  <c r="AR648" i="12"/>
  <c r="AS648" i="12"/>
  <c r="AT648" i="12"/>
  <c r="AC290" i="12"/>
  <c r="AD290" i="12"/>
  <c r="AE290" i="12"/>
  <c r="AF290" i="12"/>
  <c r="AG290" i="12"/>
  <c r="AH290" i="12"/>
  <c r="AI290" i="12"/>
  <c r="AJ290" i="12"/>
  <c r="AK290" i="12"/>
  <c r="AL290" i="12"/>
  <c r="AM290" i="12"/>
  <c r="AN290" i="12"/>
  <c r="AO290" i="12"/>
  <c r="AP290" i="12"/>
  <c r="AQ290" i="12"/>
  <c r="AR290" i="12"/>
  <c r="AS290" i="12"/>
  <c r="AT290" i="12"/>
  <c r="AC658" i="12"/>
  <c r="AD658" i="12"/>
  <c r="AE658" i="12"/>
  <c r="AF658" i="12"/>
  <c r="AG658" i="12"/>
  <c r="AH658" i="12"/>
  <c r="AI658" i="12"/>
  <c r="AJ658" i="12"/>
  <c r="AK658" i="12"/>
  <c r="AL658" i="12"/>
  <c r="AM658" i="12"/>
  <c r="AN658" i="12"/>
  <c r="AO658" i="12"/>
  <c r="AP658" i="12"/>
  <c r="AQ658" i="12"/>
  <c r="AR658" i="12"/>
  <c r="AS658" i="12"/>
  <c r="AT658" i="12"/>
  <c r="AC646" i="12"/>
  <c r="AD646" i="12"/>
  <c r="AE646" i="12"/>
  <c r="AF646" i="12"/>
  <c r="AG646" i="12"/>
  <c r="AH646" i="12"/>
  <c r="AI646" i="12"/>
  <c r="AJ646" i="12"/>
  <c r="AK646" i="12"/>
  <c r="AL646" i="12"/>
  <c r="AM646" i="12"/>
  <c r="AN646" i="12"/>
  <c r="AO646" i="12"/>
  <c r="AP646" i="12"/>
  <c r="AQ646" i="12"/>
  <c r="AR646" i="12"/>
  <c r="AS646" i="12"/>
  <c r="AT646" i="12"/>
  <c r="AC656" i="12"/>
  <c r="AD656" i="12"/>
  <c r="AE656" i="12"/>
  <c r="AF656" i="12"/>
  <c r="AG656" i="12"/>
  <c r="AH656" i="12"/>
  <c r="AI656" i="12"/>
  <c r="AJ656" i="12"/>
  <c r="AK656" i="12"/>
  <c r="AL656" i="12"/>
  <c r="AM656" i="12"/>
  <c r="AN656" i="12"/>
  <c r="AO656" i="12"/>
  <c r="AP656" i="12"/>
  <c r="AQ656" i="12"/>
  <c r="AR656" i="12"/>
  <c r="AS656" i="12"/>
  <c r="AT656" i="12"/>
  <c r="AC654" i="12"/>
  <c r="AD654" i="12"/>
  <c r="AE654" i="12"/>
  <c r="AF654" i="12"/>
  <c r="AG654" i="12"/>
  <c r="AH654" i="12"/>
  <c r="AI654" i="12"/>
  <c r="AJ654" i="12"/>
  <c r="AK654" i="12"/>
  <c r="AL654" i="12"/>
  <c r="AM654" i="12"/>
  <c r="AN654" i="12"/>
  <c r="AO654" i="12"/>
  <c r="AP654" i="12"/>
  <c r="AQ654" i="12"/>
  <c r="AR654" i="12"/>
  <c r="AS654" i="12"/>
  <c r="AT654" i="12"/>
  <c r="AC632" i="12"/>
  <c r="AD632" i="12"/>
  <c r="AE632" i="12"/>
  <c r="AF632" i="12"/>
  <c r="AG632" i="12"/>
  <c r="AH632" i="12"/>
  <c r="AI632" i="12"/>
  <c r="AJ632" i="12"/>
  <c r="AK632" i="12"/>
  <c r="AL632" i="12"/>
  <c r="AM632" i="12"/>
  <c r="AN632" i="12"/>
  <c r="AO632" i="12"/>
  <c r="AP632" i="12"/>
  <c r="AQ632" i="12"/>
  <c r="AR632" i="12"/>
  <c r="AS632" i="12"/>
  <c r="AT632" i="12"/>
  <c r="AC662" i="12"/>
  <c r="AD662" i="12"/>
  <c r="AE662" i="12"/>
  <c r="AF662" i="12"/>
  <c r="AG662" i="12"/>
  <c r="AH662" i="12"/>
  <c r="AI662" i="12"/>
  <c r="AJ662" i="12"/>
  <c r="AK662" i="12"/>
  <c r="AL662" i="12"/>
  <c r="AM662" i="12"/>
  <c r="AN662" i="12"/>
  <c r="AO662" i="12"/>
  <c r="AP662" i="12"/>
  <c r="AQ662" i="12"/>
  <c r="AR662" i="12"/>
  <c r="AS662" i="12"/>
  <c r="AT662" i="12"/>
  <c r="AC650" i="12"/>
  <c r="AD650" i="12"/>
  <c r="AE650" i="12"/>
  <c r="AF650" i="12"/>
  <c r="AG650" i="12"/>
  <c r="AH650" i="12"/>
  <c r="AI650" i="12"/>
  <c r="AJ650" i="12"/>
  <c r="AK650" i="12"/>
  <c r="AL650" i="12"/>
  <c r="AM650" i="12"/>
  <c r="AN650" i="12"/>
  <c r="AO650" i="12"/>
  <c r="AP650" i="12"/>
  <c r="AQ650" i="12"/>
  <c r="AR650" i="12"/>
  <c r="AS650" i="12"/>
  <c r="AT650" i="12"/>
  <c r="AC653" i="12"/>
  <c r="AD653" i="12"/>
  <c r="AE653" i="12"/>
  <c r="AF653" i="12"/>
  <c r="AG653" i="12"/>
  <c r="AH653" i="12"/>
  <c r="AI653" i="12"/>
  <c r="AJ653" i="12"/>
  <c r="AK653" i="12"/>
  <c r="AL653" i="12"/>
  <c r="AM653" i="12"/>
  <c r="AN653" i="12"/>
  <c r="AO653" i="12"/>
  <c r="AP653" i="12"/>
  <c r="AQ653" i="12"/>
  <c r="AR653" i="12"/>
  <c r="AS653" i="12"/>
  <c r="AT653" i="12"/>
  <c r="AC657" i="12"/>
  <c r="AD657" i="12"/>
  <c r="AE657" i="12"/>
  <c r="AF657" i="12"/>
  <c r="AG657" i="12"/>
  <c r="AH657" i="12"/>
  <c r="AI657" i="12"/>
  <c r="AJ657" i="12"/>
  <c r="AK657" i="12"/>
  <c r="AL657" i="12"/>
  <c r="AM657" i="12"/>
  <c r="AN657" i="12"/>
  <c r="AO657" i="12"/>
  <c r="AP657" i="12"/>
  <c r="AQ657" i="12"/>
  <c r="AR657" i="12"/>
  <c r="AS657" i="12"/>
  <c r="AT657" i="12"/>
  <c r="AC679" i="12"/>
  <c r="AD679" i="12"/>
  <c r="AE679" i="12"/>
  <c r="AF679" i="12"/>
  <c r="AG679" i="12"/>
  <c r="AH679" i="12"/>
  <c r="AI679" i="12"/>
  <c r="AJ679" i="12"/>
  <c r="AK679" i="12"/>
  <c r="AL679" i="12"/>
  <c r="AM679" i="12"/>
  <c r="AN679" i="12"/>
  <c r="AO679" i="12"/>
  <c r="AP679" i="12"/>
  <c r="AQ679" i="12"/>
  <c r="AR679" i="12"/>
  <c r="AS679" i="12"/>
  <c r="AT679" i="12"/>
  <c r="AC667" i="12"/>
  <c r="AD667" i="12"/>
  <c r="AE667" i="12"/>
  <c r="AF667" i="12"/>
  <c r="AG667" i="12"/>
  <c r="AH667" i="12"/>
  <c r="AI667" i="12"/>
  <c r="AJ667" i="12"/>
  <c r="AK667" i="12"/>
  <c r="AL667" i="12"/>
  <c r="AM667" i="12"/>
  <c r="AN667" i="12"/>
  <c r="AO667" i="12"/>
  <c r="AP667" i="12"/>
  <c r="AQ667" i="12"/>
  <c r="AR667" i="12"/>
  <c r="AS667" i="12"/>
  <c r="AT667" i="12"/>
  <c r="AC670" i="12"/>
  <c r="AD670" i="12"/>
  <c r="AE670" i="12"/>
  <c r="AF670" i="12"/>
  <c r="AG670" i="12"/>
  <c r="AH670" i="12"/>
  <c r="AI670" i="12"/>
  <c r="AJ670" i="12"/>
  <c r="AK670" i="12"/>
  <c r="AL670" i="12"/>
  <c r="AM670" i="12"/>
  <c r="AN670" i="12"/>
  <c r="AO670" i="12"/>
  <c r="AP670" i="12"/>
  <c r="AQ670" i="12"/>
  <c r="AR670" i="12"/>
  <c r="AS670" i="12"/>
  <c r="AT670" i="12"/>
  <c r="AC672" i="12"/>
  <c r="AD672" i="12"/>
  <c r="AE672" i="12"/>
  <c r="AF672" i="12"/>
  <c r="AG672" i="12"/>
  <c r="AH672" i="12"/>
  <c r="AI672" i="12"/>
  <c r="AJ672" i="12"/>
  <c r="AK672" i="12"/>
  <c r="AL672" i="12"/>
  <c r="AM672" i="12"/>
  <c r="AN672" i="12"/>
  <c r="AO672" i="12"/>
  <c r="AP672" i="12"/>
  <c r="AQ672" i="12"/>
  <c r="AR672" i="12"/>
  <c r="AS672" i="12"/>
  <c r="AT672" i="12"/>
  <c r="AC67" i="12"/>
  <c r="AD67" i="12"/>
  <c r="AE67" i="12"/>
  <c r="AF67" i="12"/>
  <c r="AG67" i="12"/>
  <c r="AH67" i="12"/>
  <c r="AI67" i="12"/>
  <c r="AJ67" i="12"/>
  <c r="AK67" i="12"/>
  <c r="AL67" i="12"/>
  <c r="AM67" i="12"/>
  <c r="AN67" i="12"/>
  <c r="AO67" i="12"/>
  <c r="AP67" i="12"/>
  <c r="AQ67" i="12"/>
  <c r="AR67" i="12"/>
  <c r="AS67" i="12"/>
  <c r="AT67" i="12"/>
  <c r="AC673" i="12"/>
  <c r="AD673" i="12"/>
  <c r="AE673" i="12"/>
  <c r="AF673" i="12"/>
  <c r="AG673" i="12"/>
  <c r="AH673" i="12"/>
  <c r="AI673" i="12"/>
  <c r="AJ673" i="12"/>
  <c r="AK673" i="12"/>
  <c r="AL673" i="12"/>
  <c r="AM673" i="12"/>
  <c r="AN673" i="12"/>
  <c r="AO673" i="12"/>
  <c r="AP673" i="12"/>
  <c r="AQ673" i="12"/>
  <c r="AR673" i="12"/>
  <c r="AS673" i="12"/>
  <c r="AT673" i="12"/>
  <c r="AC676" i="12"/>
  <c r="AD676" i="12"/>
  <c r="AE676" i="12"/>
  <c r="AF676" i="12"/>
  <c r="AG676" i="12"/>
  <c r="AH676" i="12"/>
  <c r="AI676" i="12"/>
  <c r="AJ676" i="12"/>
  <c r="AK676" i="12"/>
  <c r="AL676" i="12"/>
  <c r="AM676" i="12"/>
  <c r="AN676" i="12"/>
  <c r="AO676" i="12"/>
  <c r="AP676" i="12"/>
  <c r="AQ676" i="12"/>
  <c r="AR676" i="12"/>
  <c r="AS676" i="12"/>
  <c r="AT676" i="12"/>
  <c r="AC664" i="12"/>
  <c r="AD664" i="12"/>
  <c r="AE664" i="12"/>
  <c r="AF664" i="12"/>
  <c r="AG664" i="12"/>
  <c r="AH664" i="12"/>
  <c r="AI664" i="12"/>
  <c r="AJ664" i="12"/>
  <c r="AK664" i="12"/>
  <c r="AL664" i="12"/>
  <c r="AM664" i="12"/>
  <c r="AN664" i="12"/>
  <c r="AO664" i="12"/>
  <c r="AP664" i="12"/>
  <c r="AQ664" i="12"/>
  <c r="AR664" i="12"/>
  <c r="AS664" i="12"/>
  <c r="AT664" i="12"/>
  <c r="AC666" i="12"/>
  <c r="AD666" i="12"/>
  <c r="AE666" i="12"/>
  <c r="AF666" i="12"/>
  <c r="AG666" i="12"/>
  <c r="AH666" i="12"/>
  <c r="AI666" i="12"/>
  <c r="AJ666" i="12"/>
  <c r="AK666" i="12"/>
  <c r="AL666" i="12"/>
  <c r="AM666" i="12"/>
  <c r="AN666" i="12"/>
  <c r="AO666" i="12"/>
  <c r="AP666" i="12"/>
  <c r="AQ666" i="12"/>
  <c r="AR666" i="12"/>
  <c r="AS666" i="12"/>
  <c r="AT666" i="12"/>
  <c r="AC668" i="12"/>
  <c r="AD668" i="12"/>
  <c r="AE668" i="12"/>
  <c r="AF668" i="12"/>
  <c r="AG668" i="12"/>
  <c r="AH668" i="12"/>
  <c r="AI668" i="12"/>
  <c r="AJ668" i="12"/>
  <c r="AK668" i="12"/>
  <c r="AL668" i="12"/>
  <c r="AM668" i="12"/>
  <c r="AN668" i="12"/>
  <c r="AO668" i="12"/>
  <c r="AP668" i="12"/>
  <c r="AQ668" i="12"/>
  <c r="AR668" i="12"/>
  <c r="AS668" i="12"/>
  <c r="AT668" i="12"/>
  <c r="AC678" i="12"/>
  <c r="AD678" i="12"/>
  <c r="AE678" i="12"/>
  <c r="AF678" i="12"/>
  <c r="AG678" i="12"/>
  <c r="AH678" i="12"/>
  <c r="AI678" i="12"/>
  <c r="AJ678" i="12"/>
  <c r="AK678" i="12"/>
  <c r="AL678" i="12"/>
  <c r="AM678" i="12"/>
  <c r="AN678" i="12"/>
  <c r="AO678" i="12"/>
  <c r="AP678" i="12"/>
  <c r="AQ678" i="12"/>
  <c r="AR678" i="12"/>
  <c r="AS678" i="12"/>
  <c r="AT678" i="12"/>
  <c r="AC674" i="12"/>
  <c r="AD674" i="12"/>
  <c r="AE674" i="12"/>
  <c r="AF674" i="12"/>
  <c r="AG674" i="12"/>
  <c r="AH674" i="12"/>
  <c r="AI674" i="12"/>
  <c r="AJ674" i="12"/>
  <c r="AK674" i="12"/>
  <c r="AL674" i="12"/>
  <c r="AM674" i="12"/>
  <c r="AN674" i="12"/>
  <c r="AO674" i="12"/>
  <c r="AP674" i="12"/>
  <c r="AQ674" i="12"/>
  <c r="AR674" i="12"/>
  <c r="AS674" i="12"/>
  <c r="AT674" i="12"/>
  <c r="AC677" i="12"/>
  <c r="AD677" i="12"/>
  <c r="AE677" i="12"/>
  <c r="AF677" i="12"/>
  <c r="AG677" i="12"/>
  <c r="AH677" i="12"/>
  <c r="AI677" i="12"/>
  <c r="AJ677" i="12"/>
  <c r="AK677" i="12"/>
  <c r="AL677" i="12"/>
  <c r="AM677" i="12"/>
  <c r="AN677" i="12"/>
  <c r="AO677" i="12"/>
  <c r="AP677" i="12"/>
  <c r="AQ677" i="12"/>
  <c r="AR677" i="12"/>
  <c r="AS677" i="12"/>
  <c r="AT677" i="12"/>
  <c r="AC683" i="12"/>
  <c r="AD683" i="12"/>
  <c r="AE683" i="12"/>
  <c r="AF683" i="12"/>
  <c r="AG683" i="12"/>
  <c r="AH683" i="12"/>
  <c r="AI683" i="12"/>
  <c r="AJ683" i="12"/>
  <c r="AK683" i="12"/>
  <c r="AL683" i="12"/>
  <c r="AM683" i="12"/>
  <c r="AN683" i="12"/>
  <c r="AO683" i="12"/>
  <c r="AP683" i="12"/>
  <c r="AQ683" i="12"/>
  <c r="AR683" i="12"/>
  <c r="AS683" i="12"/>
  <c r="AT683" i="12"/>
  <c r="AC669" i="12"/>
  <c r="AD669" i="12"/>
  <c r="AE669" i="12"/>
  <c r="AF669" i="12"/>
  <c r="AG669" i="12"/>
  <c r="AH669" i="12"/>
  <c r="AI669" i="12"/>
  <c r="AJ669" i="12"/>
  <c r="AK669" i="12"/>
  <c r="AL669" i="12"/>
  <c r="AM669" i="12"/>
  <c r="AN669" i="12"/>
  <c r="AO669" i="12"/>
  <c r="AP669" i="12"/>
  <c r="AQ669" i="12"/>
  <c r="AR669" i="12"/>
  <c r="AS669" i="12"/>
  <c r="AT669" i="12"/>
  <c r="AC671" i="12"/>
  <c r="AD671" i="12"/>
  <c r="AE671" i="12"/>
  <c r="AF671" i="12"/>
  <c r="AG671" i="12"/>
  <c r="AH671" i="12"/>
  <c r="AI671" i="12"/>
  <c r="AJ671" i="12"/>
  <c r="AK671" i="12"/>
  <c r="AL671" i="12"/>
  <c r="AM671" i="12"/>
  <c r="AN671" i="12"/>
  <c r="AO671" i="12"/>
  <c r="AP671" i="12"/>
  <c r="AQ671" i="12"/>
  <c r="AR671" i="12"/>
  <c r="AS671" i="12"/>
  <c r="AT671" i="12"/>
  <c r="AC675" i="12"/>
  <c r="AD675" i="12"/>
  <c r="AE675" i="12"/>
  <c r="AF675" i="12"/>
  <c r="AG675" i="12"/>
  <c r="AH675" i="12"/>
  <c r="AI675" i="12"/>
  <c r="AJ675" i="12"/>
  <c r="AK675" i="12"/>
  <c r="AL675" i="12"/>
  <c r="AM675" i="12"/>
  <c r="AN675" i="12"/>
  <c r="AO675" i="12"/>
  <c r="AP675" i="12"/>
  <c r="AQ675" i="12"/>
  <c r="AR675" i="12"/>
  <c r="AS675" i="12"/>
  <c r="AT675" i="12"/>
  <c r="AC680" i="12"/>
  <c r="AD680" i="12"/>
  <c r="AE680" i="12"/>
  <c r="AF680" i="12"/>
  <c r="AG680" i="12"/>
  <c r="AH680" i="12"/>
  <c r="AI680" i="12"/>
  <c r="AJ680" i="12"/>
  <c r="AK680" i="12"/>
  <c r="AL680" i="12"/>
  <c r="AM680" i="12"/>
  <c r="AN680" i="12"/>
  <c r="AO680" i="12"/>
  <c r="AP680" i="12"/>
  <c r="AQ680" i="12"/>
  <c r="AR680" i="12"/>
  <c r="AS680" i="12"/>
  <c r="AT680" i="12"/>
  <c r="AC682" i="12"/>
  <c r="AD682" i="12"/>
  <c r="AE682" i="12"/>
  <c r="AF682" i="12"/>
  <c r="AG682" i="12"/>
  <c r="AH682" i="12"/>
  <c r="AI682" i="12"/>
  <c r="AJ682" i="12"/>
  <c r="AK682" i="12"/>
  <c r="AL682" i="12"/>
  <c r="AM682" i="12"/>
  <c r="AN682" i="12"/>
  <c r="AO682" i="12"/>
  <c r="AP682" i="12"/>
  <c r="AQ682" i="12"/>
  <c r="AR682" i="12"/>
  <c r="AS682" i="12"/>
  <c r="AT682" i="12"/>
  <c r="AC687" i="12"/>
  <c r="AD687" i="12"/>
  <c r="AE687" i="12"/>
  <c r="AF687" i="12"/>
  <c r="AG687" i="12"/>
  <c r="AH687" i="12"/>
  <c r="AI687" i="12"/>
  <c r="AJ687" i="12"/>
  <c r="AK687" i="12"/>
  <c r="AL687" i="12"/>
  <c r="AM687" i="12"/>
  <c r="AN687" i="12"/>
  <c r="AO687" i="12"/>
  <c r="AP687" i="12"/>
  <c r="AQ687" i="12"/>
  <c r="AR687" i="12"/>
  <c r="AS687" i="12"/>
  <c r="AT687" i="12"/>
  <c r="AC691" i="12"/>
  <c r="AD691" i="12"/>
  <c r="AE691" i="12"/>
  <c r="AF691" i="12"/>
  <c r="AG691" i="12"/>
  <c r="AH691" i="12"/>
  <c r="AI691" i="12"/>
  <c r="AJ691" i="12"/>
  <c r="AK691" i="12"/>
  <c r="AL691" i="12"/>
  <c r="AM691" i="12"/>
  <c r="AN691" i="12"/>
  <c r="AO691" i="12"/>
  <c r="AP691" i="12"/>
  <c r="AQ691" i="12"/>
  <c r="AR691" i="12"/>
  <c r="AS691" i="12"/>
  <c r="AT691" i="12"/>
  <c r="AC686" i="12"/>
  <c r="AD686" i="12"/>
  <c r="AE686" i="12"/>
  <c r="AF686" i="12"/>
  <c r="AG686" i="12"/>
  <c r="AH686" i="12"/>
  <c r="AI686" i="12"/>
  <c r="AJ686" i="12"/>
  <c r="AK686" i="12"/>
  <c r="AL686" i="12"/>
  <c r="AM686" i="12"/>
  <c r="AN686" i="12"/>
  <c r="AO686" i="12"/>
  <c r="AP686" i="12"/>
  <c r="AQ686" i="12"/>
  <c r="AR686" i="12"/>
  <c r="AS686" i="12"/>
  <c r="AT686" i="12"/>
  <c r="AC684" i="12"/>
  <c r="AD684" i="12"/>
  <c r="AE684" i="12"/>
  <c r="AF684" i="12"/>
  <c r="AG684" i="12"/>
  <c r="AH684" i="12"/>
  <c r="AI684" i="12"/>
  <c r="AJ684" i="12"/>
  <c r="AK684" i="12"/>
  <c r="AL684" i="12"/>
  <c r="AM684" i="12"/>
  <c r="AN684" i="12"/>
  <c r="AO684" i="12"/>
  <c r="AP684" i="12"/>
  <c r="AQ684" i="12"/>
  <c r="AR684" i="12"/>
  <c r="AS684" i="12"/>
  <c r="AT684" i="12"/>
  <c r="AC689" i="12"/>
  <c r="AD689" i="12"/>
  <c r="AE689" i="12"/>
  <c r="AF689" i="12"/>
  <c r="AG689" i="12"/>
  <c r="AH689" i="12"/>
  <c r="AI689" i="12"/>
  <c r="AJ689" i="12"/>
  <c r="AK689" i="12"/>
  <c r="AL689" i="12"/>
  <c r="AM689" i="12"/>
  <c r="AN689" i="12"/>
  <c r="AO689" i="12"/>
  <c r="AP689" i="12"/>
  <c r="AQ689" i="12"/>
  <c r="AR689" i="12"/>
  <c r="AS689" i="12"/>
  <c r="AT689" i="12"/>
  <c r="AC688" i="12"/>
  <c r="AD688" i="12"/>
  <c r="AE688" i="12"/>
  <c r="AF688" i="12"/>
  <c r="AG688" i="12"/>
  <c r="AH688" i="12"/>
  <c r="AI688" i="12"/>
  <c r="AJ688" i="12"/>
  <c r="AK688" i="12"/>
  <c r="AL688" i="12"/>
  <c r="AM688" i="12"/>
  <c r="AN688" i="12"/>
  <c r="AO688" i="12"/>
  <c r="AP688" i="12"/>
  <c r="AQ688" i="12"/>
  <c r="AR688" i="12"/>
  <c r="AS688" i="12"/>
  <c r="AT688" i="12"/>
  <c r="AC711" i="12"/>
  <c r="AD711" i="12"/>
  <c r="AE711" i="12"/>
  <c r="AF711" i="12"/>
  <c r="AG711" i="12"/>
  <c r="AH711" i="12"/>
  <c r="AI711" i="12"/>
  <c r="AJ711" i="12"/>
  <c r="AK711" i="12"/>
  <c r="AL711" i="12"/>
  <c r="AM711" i="12"/>
  <c r="AN711" i="12"/>
  <c r="AO711" i="12"/>
  <c r="AP711" i="12"/>
  <c r="AQ711" i="12"/>
  <c r="AR711" i="12"/>
  <c r="AS711" i="12"/>
  <c r="AT711" i="12"/>
  <c r="AC712" i="12"/>
  <c r="AD712" i="12"/>
  <c r="AE712" i="12"/>
  <c r="AF712" i="12"/>
  <c r="AG712" i="12"/>
  <c r="AH712" i="12"/>
  <c r="AI712" i="12"/>
  <c r="AJ712" i="12"/>
  <c r="AK712" i="12"/>
  <c r="AL712" i="12"/>
  <c r="AM712" i="12"/>
  <c r="AN712" i="12"/>
  <c r="AO712" i="12"/>
  <c r="AP712" i="12"/>
  <c r="AQ712" i="12"/>
  <c r="AR712" i="12"/>
  <c r="AS712" i="12"/>
  <c r="AT712" i="12"/>
  <c r="AC719" i="12"/>
  <c r="AD719" i="12"/>
  <c r="AE719" i="12"/>
  <c r="AF719" i="12"/>
  <c r="AG719" i="12"/>
  <c r="AH719" i="12"/>
  <c r="AI719" i="12"/>
  <c r="AJ719" i="12"/>
  <c r="AK719" i="12"/>
  <c r="AL719" i="12"/>
  <c r="AM719" i="12"/>
  <c r="AN719" i="12"/>
  <c r="AO719" i="12"/>
  <c r="AP719" i="12"/>
  <c r="AQ719" i="12"/>
  <c r="AR719" i="12"/>
  <c r="AS719" i="12"/>
  <c r="AT719" i="12"/>
  <c r="AC299" i="12"/>
  <c r="AD299" i="12"/>
  <c r="AE299" i="12"/>
  <c r="AF299" i="12"/>
  <c r="AG299" i="12"/>
  <c r="AH299" i="12"/>
  <c r="AI299" i="12"/>
  <c r="AJ299" i="12"/>
  <c r="AK299" i="12"/>
  <c r="AL299" i="12"/>
  <c r="AM299" i="12"/>
  <c r="AN299" i="12"/>
  <c r="AO299" i="12"/>
  <c r="AP299" i="12"/>
  <c r="AQ299" i="12"/>
  <c r="AR299" i="12"/>
  <c r="AS299" i="12"/>
  <c r="AT299" i="12"/>
  <c r="AC695" i="12"/>
  <c r="AD695" i="12"/>
  <c r="AE695" i="12"/>
  <c r="AF695" i="12"/>
  <c r="AG695" i="12"/>
  <c r="AH695" i="12"/>
  <c r="AI695" i="12"/>
  <c r="AJ695" i="12"/>
  <c r="AK695" i="12"/>
  <c r="AL695" i="12"/>
  <c r="AM695" i="12"/>
  <c r="AN695" i="12"/>
  <c r="AO695" i="12"/>
  <c r="AP695" i="12"/>
  <c r="AQ695" i="12"/>
  <c r="AR695" i="12"/>
  <c r="AS695" i="12"/>
  <c r="AT695" i="12"/>
  <c r="AC709" i="12"/>
  <c r="AD709" i="12"/>
  <c r="AE709" i="12"/>
  <c r="AF709" i="12"/>
  <c r="AG709" i="12"/>
  <c r="AH709" i="12"/>
  <c r="AI709" i="12"/>
  <c r="AJ709" i="12"/>
  <c r="AK709" i="12"/>
  <c r="AL709" i="12"/>
  <c r="AM709" i="12"/>
  <c r="AN709" i="12"/>
  <c r="AO709" i="12"/>
  <c r="AP709" i="12"/>
  <c r="AQ709" i="12"/>
  <c r="AR709" i="12"/>
  <c r="AS709" i="12"/>
  <c r="AT709" i="12"/>
  <c r="AC693" i="12"/>
  <c r="AD693" i="12"/>
  <c r="AE693" i="12"/>
  <c r="AF693" i="12"/>
  <c r="AG693" i="12"/>
  <c r="AH693" i="12"/>
  <c r="AI693" i="12"/>
  <c r="AJ693" i="12"/>
  <c r="AK693" i="12"/>
  <c r="AL693" i="12"/>
  <c r="AM693" i="12"/>
  <c r="AN693" i="12"/>
  <c r="AO693" i="12"/>
  <c r="AP693" i="12"/>
  <c r="AQ693" i="12"/>
  <c r="AR693" i="12"/>
  <c r="AS693" i="12"/>
  <c r="AT693" i="12"/>
  <c r="AC694" i="12"/>
  <c r="AD694" i="12"/>
  <c r="AE694" i="12"/>
  <c r="AF694" i="12"/>
  <c r="AG694" i="12"/>
  <c r="AH694" i="12"/>
  <c r="AI694" i="12"/>
  <c r="AJ694" i="12"/>
  <c r="AK694" i="12"/>
  <c r="AL694" i="12"/>
  <c r="AM694" i="12"/>
  <c r="AN694" i="12"/>
  <c r="AO694" i="12"/>
  <c r="AP694" i="12"/>
  <c r="AQ694" i="12"/>
  <c r="AR694" i="12"/>
  <c r="AS694" i="12"/>
  <c r="AT694" i="12"/>
  <c r="AC697" i="12"/>
  <c r="AD697" i="12"/>
  <c r="AE697" i="12"/>
  <c r="AF697" i="12"/>
  <c r="AG697" i="12"/>
  <c r="AH697" i="12"/>
  <c r="AI697" i="12"/>
  <c r="AJ697" i="12"/>
  <c r="AK697" i="12"/>
  <c r="AL697" i="12"/>
  <c r="AM697" i="12"/>
  <c r="AN697" i="12"/>
  <c r="AO697" i="12"/>
  <c r="AP697" i="12"/>
  <c r="AQ697" i="12"/>
  <c r="AR697" i="12"/>
  <c r="AS697" i="12"/>
  <c r="AT697" i="12"/>
  <c r="AC706" i="12"/>
  <c r="AD706" i="12"/>
  <c r="AE706" i="12"/>
  <c r="AF706" i="12"/>
  <c r="AG706" i="12"/>
  <c r="AH706" i="12"/>
  <c r="AI706" i="12"/>
  <c r="AJ706" i="12"/>
  <c r="AK706" i="12"/>
  <c r="AL706" i="12"/>
  <c r="AM706" i="12"/>
  <c r="AN706" i="12"/>
  <c r="AO706" i="12"/>
  <c r="AP706" i="12"/>
  <c r="AQ706" i="12"/>
  <c r="AR706" i="12"/>
  <c r="AS706" i="12"/>
  <c r="AT706" i="12"/>
  <c r="AC716" i="12"/>
  <c r="AD716" i="12"/>
  <c r="AE716" i="12"/>
  <c r="AF716" i="12"/>
  <c r="AG716" i="12"/>
  <c r="AH716" i="12"/>
  <c r="AI716" i="12"/>
  <c r="AJ716" i="12"/>
  <c r="AK716" i="12"/>
  <c r="AL716" i="12"/>
  <c r="AM716" i="12"/>
  <c r="AN716" i="12"/>
  <c r="AO716" i="12"/>
  <c r="AP716" i="12"/>
  <c r="AQ716" i="12"/>
  <c r="AR716" i="12"/>
  <c r="AS716" i="12"/>
  <c r="AT716" i="12"/>
  <c r="AC722" i="12"/>
  <c r="AD722" i="12"/>
  <c r="AE722" i="12"/>
  <c r="AF722" i="12"/>
  <c r="AG722" i="12"/>
  <c r="AH722" i="12"/>
  <c r="AI722" i="12"/>
  <c r="AJ722" i="12"/>
  <c r="AK722" i="12"/>
  <c r="AL722" i="12"/>
  <c r="AM722" i="12"/>
  <c r="AN722" i="12"/>
  <c r="AO722" i="12"/>
  <c r="AP722" i="12"/>
  <c r="AQ722" i="12"/>
  <c r="AR722" i="12"/>
  <c r="AS722" i="12"/>
  <c r="AT722" i="12"/>
  <c r="AC698" i="12"/>
  <c r="AD698" i="12"/>
  <c r="AE698" i="12"/>
  <c r="AF698" i="12"/>
  <c r="AG698" i="12"/>
  <c r="AH698" i="12"/>
  <c r="AI698" i="12"/>
  <c r="AJ698" i="12"/>
  <c r="AK698" i="12"/>
  <c r="AL698" i="12"/>
  <c r="AM698" i="12"/>
  <c r="AN698" i="12"/>
  <c r="AO698" i="12"/>
  <c r="AP698" i="12"/>
  <c r="AQ698" i="12"/>
  <c r="AR698" i="12"/>
  <c r="AS698" i="12"/>
  <c r="AT698" i="12"/>
  <c r="AC696" i="12"/>
  <c r="AD696" i="12"/>
  <c r="AE696" i="12"/>
  <c r="AF696" i="12"/>
  <c r="AG696" i="12"/>
  <c r="AH696" i="12"/>
  <c r="AI696" i="12"/>
  <c r="AJ696" i="12"/>
  <c r="AK696" i="12"/>
  <c r="AL696" i="12"/>
  <c r="AM696" i="12"/>
  <c r="AN696" i="12"/>
  <c r="AO696" i="12"/>
  <c r="AP696" i="12"/>
  <c r="AQ696" i="12"/>
  <c r="AR696" i="12"/>
  <c r="AS696" i="12"/>
  <c r="AT696" i="12"/>
  <c r="AC700" i="12"/>
  <c r="AD700" i="12"/>
  <c r="AE700" i="12"/>
  <c r="AF700" i="12"/>
  <c r="AG700" i="12"/>
  <c r="AH700" i="12"/>
  <c r="AI700" i="12"/>
  <c r="AJ700" i="12"/>
  <c r="AK700" i="12"/>
  <c r="AL700" i="12"/>
  <c r="AM700" i="12"/>
  <c r="AN700" i="12"/>
  <c r="AO700" i="12"/>
  <c r="AP700" i="12"/>
  <c r="AQ700" i="12"/>
  <c r="AR700" i="12"/>
  <c r="AS700" i="12"/>
  <c r="AT700" i="12"/>
  <c r="AC713" i="12"/>
  <c r="AD713" i="12"/>
  <c r="AE713" i="12"/>
  <c r="AF713" i="12"/>
  <c r="AG713" i="12"/>
  <c r="AH713" i="12"/>
  <c r="AI713" i="12"/>
  <c r="AJ713" i="12"/>
  <c r="AK713" i="12"/>
  <c r="AL713" i="12"/>
  <c r="AM713" i="12"/>
  <c r="AN713" i="12"/>
  <c r="AO713" i="12"/>
  <c r="AP713" i="12"/>
  <c r="AQ713" i="12"/>
  <c r="AR713" i="12"/>
  <c r="AS713" i="12"/>
  <c r="AT713" i="12"/>
  <c r="AC718" i="12"/>
  <c r="AD718" i="12"/>
  <c r="AE718" i="12"/>
  <c r="AF718" i="12"/>
  <c r="AG718" i="12"/>
  <c r="AH718" i="12"/>
  <c r="AI718" i="12"/>
  <c r="AJ718" i="12"/>
  <c r="AK718" i="12"/>
  <c r="AL718" i="12"/>
  <c r="AM718" i="12"/>
  <c r="AN718" i="12"/>
  <c r="AO718" i="12"/>
  <c r="AP718" i="12"/>
  <c r="AQ718" i="12"/>
  <c r="AR718" i="12"/>
  <c r="AS718" i="12"/>
  <c r="AT718" i="12"/>
  <c r="AC717" i="12"/>
  <c r="AD717" i="12"/>
  <c r="AE717" i="12"/>
  <c r="AF717" i="12"/>
  <c r="AG717" i="12"/>
  <c r="AH717" i="12"/>
  <c r="AI717" i="12"/>
  <c r="AJ717" i="12"/>
  <c r="AK717" i="12"/>
  <c r="AL717" i="12"/>
  <c r="AM717" i="12"/>
  <c r="AN717" i="12"/>
  <c r="AO717" i="12"/>
  <c r="AP717" i="12"/>
  <c r="AQ717" i="12"/>
  <c r="AR717" i="12"/>
  <c r="AS717" i="12"/>
  <c r="AT717" i="12"/>
  <c r="AC692" i="12"/>
  <c r="AD692" i="12"/>
  <c r="AE692" i="12"/>
  <c r="AF692" i="12"/>
  <c r="AG692" i="12"/>
  <c r="AH692" i="12"/>
  <c r="AI692" i="12"/>
  <c r="AJ692" i="12"/>
  <c r="AK692" i="12"/>
  <c r="AL692" i="12"/>
  <c r="AM692" i="12"/>
  <c r="AN692" i="12"/>
  <c r="AO692" i="12"/>
  <c r="AP692" i="12"/>
  <c r="AQ692" i="12"/>
  <c r="AR692" i="12"/>
  <c r="AS692" i="12"/>
  <c r="AT692" i="12"/>
  <c r="AC703" i="12"/>
  <c r="AD703" i="12"/>
  <c r="AE703" i="12"/>
  <c r="AF703" i="12"/>
  <c r="AG703" i="12"/>
  <c r="AH703" i="12"/>
  <c r="AI703" i="12"/>
  <c r="AJ703" i="12"/>
  <c r="AK703" i="12"/>
  <c r="AL703" i="12"/>
  <c r="AM703" i="12"/>
  <c r="AN703" i="12"/>
  <c r="AO703" i="12"/>
  <c r="AP703" i="12"/>
  <c r="AQ703" i="12"/>
  <c r="AR703" i="12"/>
  <c r="AS703" i="12"/>
  <c r="AT703" i="12"/>
  <c r="AC704" i="12"/>
  <c r="AD704" i="12"/>
  <c r="AE704" i="12"/>
  <c r="AF704" i="12"/>
  <c r="AG704" i="12"/>
  <c r="AH704" i="12"/>
  <c r="AI704" i="12"/>
  <c r="AJ704" i="12"/>
  <c r="AK704" i="12"/>
  <c r="AL704" i="12"/>
  <c r="AM704" i="12"/>
  <c r="AN704" i="12"/>
  <c r="AO704" i="12"/>
  <c r="AP704" i="12"/>
  <c r="AQ704" i="12"/>
  <c r="AR704" i="12"/>
  <c r="AS704" i="12"/>
  <c r="AT704" i="12"/>
  <c r="AC701" i="12"/>
  <c r="AD701" i="12"/>
  <c r="AE701" i="12"/>
  <c r="AF701" i="12"/>
  <c r="AG701" i="12"/>
  <c r="AH701" i="12"/>
  <c r="AI701" i="12"/>
  <c r="AJ701" i="12"/>
  <c r="AK701" i="12"/>
  <c r="AL701" i="12"/>
  <c r="AM701" i="12"/>
  <c r="AN701" i="12"/>
  <c r="AO701" i="12"/>
  <c r="AP701" i="12"/>
  <c r="AQ701" i="12"/>
  <c r="AR701" i="12"/>
  <c r="AS701" i="12"/>
  <c r="AT701" i="12"/>
  <c r="AC702" i="12"/>
  <c r="AD702" i="12"/>
  <c r="AE702" i="12"/>
  <c r="AF702" i="12"/>
  <c r="AG702" i="12"/>
  <c r="AH702" i="12"/>
  <c r="AI702" i="12"/>
  <c r="AJ702" i="12"/>
  <c r="AK702" i="12"/>
  <c r="AL702" i="12"/>
  <c r="AM702" i="12"/>
  <c r="AN702" i="12"/>
  <c r="AO702" i="12"/>
  <c r="AP702" i="12"/>
  <c r="AQ702" i="12"/>
  <c r="AR702" i="12"/>
  <c r="AS702" i="12"/>
  <c r="AT702" i="12"/>
  <c r="AC707" i="12"/>
  <c r="AD707" i="12"/>
  <c r="AE707" i="12"/>
  <c r="AF707" i="12"/>
  <c r="AG707" i="12"/>
  <c r="AH707" i="12"/>
  <c r="AI707" i="12"/>
  <c r="AJ707" i="12"/>
  <c r="AK707" i="12"/>
  <c r="AL707" i="12"/>
  <c r="AM707" i="12"/>
  <c r="AN707" i="12"/>
  <c r="AO707" i="12"/>
  <c r="AP707" i="12"/>
  <c r="AQ707" i="12"/>
  <c r="AR707" i="12"/>
  <c r="AS707" i="12"/>
  <c r="AT707" i="12"/>
  <c r="AC715" i="12"/>
  <c r="AD715" i="12"/>
  <c r="AE715" i="12"/>
  <c r="AF715" i="12"/>
  <c r="AG715" i="12"/>
  <c r="AH715" i="12"/>
  <c r="AI715" i="12"/>
  <c r="AJ715" i="12"/>
  <c r="AK715" i="12"/>
  <c r="AL715" i="12"/>
  <c r="AM715" i="12"/>
  <c r="AN715" i="12"/>
  <c r="AO715" i="12"/>
  <c r="AP715" i="12"/>
  <c r="AQ715" i="12"/>
  <c r="AR715" i="12"/>
  <c r="AS715" i="12"/>
  <c r="AT715" i="12"/>
  <c r="AC705" i="12"/>
  <c r="AD705" i="12"/>
  <c r="AE705" i="12"/>
  <c r="AF705" i="12"/>
  <c r="AG705" i="12"/>
  <c r="AH705" i="12"/>
  <c r="AI705" i="12"/>
  <c r="AJ705" i="12"/>
  <c r="AK705" i="12"/>
  <c r="AL705" i="12"/>
  <c r="AM705" i="12"/>
  <c r="AN705" i="12"/>
  <c r="AO705" i="12"/>
  <c r="AP705" i="12"/>
  <c r="AQ705" i="12"/>
  <c r="AR705" i="12"/>
  <c r="AS705" i="12"/>
  <c r="AT705" i="12"/>
  <c r="AC720" i="12"/>
  <c r="AD720" i="12"/>
  <c r="AE720" i="12"/>
  <c r="AF720" i="12"/>
  <c r="AG720" i="12"/>
  <c r="AH720" i="12"/>
  <c r="AI720" i="12"/>
  <c r="AJ720" i="12"/>
  <c r="AK720" i="12"/>
  <c r="AL720" i="12"/>
  <c r="AM720" i="12"/>
  <c r="AN720" i="12"/>
  <c r="AO720" i="12"/>
  <c r="AP720" i="12"/>
  <c r="AQ720" i="12"/>
  <c r="AR720" i="12"/>
  <c r="AS720" i="12"/>
  <c r="AT720" i="12"/>
  <c r="AC699" i="12"/>
  <c r="AD699" i="12"/>
  <c r="AE699" i="12"/>
  <c r="AF699" i="12"/>
  <c r="AG699" i="12"/>
  <c r="AH699" i="12"/>
  <c r="AI699" i="12"/>
  <c r="AJ699" i="12"/>
  <c r="AK699" i="12"/>
  <c r="AL699" i="12"/>
  <c r="AM699" i="12"/>
  <c r="AN699" i="12"/>
  <c r="AO699" i="12"/>
  <c r="AP699" i="12"/>
  <c r="AQ699" i="12"/>
  <c r="AR699" i="12"/>
  <c r="AS699" i="12"/>
  <c r="AT699" i="12"/>
  <c r="AC710" i="12"/>
  <c r="AD710" i="12"/>
  <c r="AE710" i="12"/>
  <c r="AF710" i="12"/>
  <c r="AG710" i="12"/>
  <c r="AH710" i="12"/>
  <c r="AI710" i="12"/>
  <c r="AJ710" i="12"/>
  <c r="AK710" i="12"/>
  <c r="AL710" i="12"/>
  <c r="AM710" i="12"/>
  <c r="AN710" i="12"/>
  <c r="AO710" i="12"/>
  <c r="AP710" i="12"/>
  <c r="AQ710" i="12"/>
  <c r="AR710" i="12"/>
  <c r="AS710" i="12"/>
  <c r="AT710" i="12"/>
  <c r="AC714" i="12"/>
  <c r="AD714" i="12"/>
  <c r="AE714" i="12"/>
  <c r="AF714" i="12"/>
  <c r="AG714" i="12"/>
  <c r="AH714" i="12"/>
  <c r="AI714" i="12"/>
  <c r="AJ714" i="12"/>
  <c r="AK714" i="12"/>
  <c r="AL714" i="12"/>
  <c r="AM714" i="12"/>
  <c r="AN714" i="12"/>
  <c r="AO714" i="12"/>
  <c r="AP714" i="12"/>
  <c r="AQ714" i="12"/>
  <c r="AR714" i="12"/>
  <c r="AS714" i="12"/>
  <c r="AT714" i="12"/>
  <c r="AC724" i="12"/>
  <c r="AD724" i="12"/>
  <c r="AE724" i="12"/>
  <c r="AF724" i="12"/>
  <c r="AG724" i="12"/>
  <c r="AH724" i="12"/>
  <c r="AI724" i="12"/>
  <c r="AJ724" i="12"/>
  <c r="AK724" i="12"/>
  <c r="AL724" i="12"/>
  <c r="AM724" i="12"/>
  <c r="AN724" i="12"/>
  <c r="AO724" i="12"/>
  <c r="AP724" i="12"/>
  <c r="AQ724" i="12"/>
  <c r="AR724" i="12"/>
  <c r="AS724" i="12"/>
  <c r="AT724" i="12"/>
  <c r="AC725" i="12"/>
  <c r="AD725" i="12"/>
  <c r="AE725" i="12"/>
  <c r="AF725" i="12"/>
  <c r="AG725" i="12"/>
  <c r="AH725" i="12"/>
  <c r="AI725" i="12"/>
  <c r="AJ725" i="12"/>
  <c r="AK725" i="12"/>
  <c r="AL725" i="12"/>
  <c r="AM725" i="12"/>
  <c r="AN725" i="12"/>
  <c r="AO725" i="12"/>
  <c r="AP725" i="12"/>
  <c r="AQ725" i="12"/>
  <c r="AR725" i="12"/>
  <c r="AS725" i="12"/>
  <c r="AT725" i="12"/>
  <c r="AC728" i="12"/>
  <c r="AD728" i="12"/>
  <c r="AE728" i="12"/>
  <c r="AF728" i="12"/>
  <c r="AG728" i="12"/>
  <c r="AH728" i="12"/>
  <c r="AI728" i="12"/>
  <c r="AJ728" i="12"/>
  <c r="AK728" i="12"/>
  <c r="AL728" i="12"/>
  <c r="AM728" i="12"/>
  <c r="AN728" i="12"/>
  <c r="AO728" i="12"/>
  <c r="AP728" i="12"/>
  <c r="AQ728" i="12"/>
  <c r="AR728" i="12"/>
  <c r="AS728" i="12"/>
  <c r="AT728" i="12"/>
  <c r="AC729" i="12"/>
  <c r="AD729" i="12"/>
  <c r="AE729" i="12"/>
  <c r="AF729" i="12"/>
  <c r="AG729" i="12"/>
  <c r="AH729" i="12"/>
  <c r="AI729" i="12"/>
  <c r="AJ729" i="12"/>
  <c r="AK729" i="12"/>
  <c r="AL729" i="12"/>
  <c r="AM729" i="12"/>
  <c r="AN729" i="12"/>
  <c r="AO729" i="12"/>
  <c r="AP729" i="12"/>
  <c r="AQ729" i="12"/>
  <c r="AR729" i="12"/>
  <c r="AS729" i="12"/>
  <c r="AT729" i="12"/>
  <c r="AC730" i="12"/>
  <c r="AD730" i="12"/>
  <c r="AE730" i="12"/>
  <c r="AF730" i="12"/>
  <c r="AG730" i="12"/>
  <c r="AH730" i="12"/>
  <c r="AI730" i="12"/>
  <c r="AJ730" i="12"/>
  <c r="AK730" i="12"/>
  <c r="AL730" i="12"/>
  <c r="AM730" i="12"/>
  <c r="AN730" i="12"/>
  <c r="AO730" i="12"/>
  <c r="AP730" i="12"/>
  <c r="AQ730" i="12"/>
  <c r="AR730" i="12"/>
  <c r="AS730" i="12"/>
  <c r="AT730" i="12"/>
  <c r="AC731" i="12"/>
  <c r="AD731" i="12"/>
  <c r="AE731" i="12"/>
  <c r="AF731" i="12"/>
  <c r="AG731" i="12"/>
  <c r="AH731" i="12"/>
  <c r="AI731" i="12"/>
  <c r="AJ731" i="12"/>
  <c r="AK731" i="12"/>
  <c r="AL731" i="12"/>
  <c r="AM731" i="12"/>
  <c r="AN731" i="12"/>
  <c r="AO731" i="12"/>
  <c r="AP731" i="12"/>
  <c r="AQ731" i="12"/>
  <c r="AR731" i="12"/>
  <c r="AS731" i="12"/>
  <c r="AT731" i="12"/>
  <c r="AC434" i="12"/>
  <c r="AD434" i="12"/>
  <c r="AE434" i="12"/>
  <c r="AF434" i="12"/>
  <c r="AG434" i="12"/>
  <c r="AH434" i="12"/>
  <c r="AI434" i="12"/>
  <c r="AJ434" i="12"/>
  <c r="AK434" i="12"/>
  <c r="AL434" i="12"/>
  <c r="AM434" i="12"/>
  <c r="AN434" i="12"/>
  <c r="AO434" i="12"/>
  <c r="AP434" i="12"/>
  <c r="AQ434" i="12"/>
  <c r="AR434" i="12"/>
  <c r="AS434" i="12"/>
  <c r="AT434" i="12"/>
  <c r="AC52" i="12"/>
  <c r="AD52" i="12"/>
  <c r="AE52" i="12"/>
  <c r="AF52" i="12"/>
  <c r="AG52" i="12"/>
  <c r="AH52" i="12"/>
  <c r="AI52" i="12"/>
  <c r="AJ52" i="12"/>
  <c r="AK52" i="12"/>
  <c r="AL52" i="12"/>
  <c r="AM52" i="12"/>
  <c r="AN52" i="12"/>
  <c r="AO52" i="12"/>
  <c r="AP52" i="12"/>
  <c r="AQ52" i="12"/>
  <c r="AR52" i="12"/>
  <c r="AS52" i="12"/>
  <c r="AT52" i="12"/>
  <c r="AC8" i="12"/>
  <c r="AD8" i="12"/>
  <c r="AE8" i="12"/>
  <c r="AF8" i="12"/>
  <c r="AG8" i="12"/>
  <c r="AH8" i="12"/>
  <c r="AI8" i="12"/>
  <c r="AJ8" i="12"/>
  <c r="AK8" i="12"/>
  <c r="AL8" i="12"/>
  <c r="AM8" i="12"/>
  <c r="AN8" i="12"/>
  <c r="AO8" i="12"/>
  <c r="AP8" i="12"/>
  <c r="AQ8" i="12"/>
  <c r="AR8" i="12"/>
  <c r="AS8" i="12"/>
  <c r="AT8" i="12"/>
  <c r="AI608" i="12"/>
  <c r="AH608" i="12"/>
  <c r="AG608" i="12"/>
  <c r="AF608" i="12"/>
  <c r="AE608" i="12"/>
  <c r="AD608" i="12"/>
  <c r="AC608" i="12"/>
  <c r="AJ608" i="12"/>
  <c r="AK608" i="12"/>
  <c r="AL608" i="12"/>
  <c r="AM608" i="12"/>
  <c r="AN608" i="12"/>
  <c r="AO608" i="12"/>
  <c r="AP608" i="12"/>
  <c r="AQ608" i="12"/>
  <c r="AR608" i="12"/>
  <c r="AS608" i="12"/>
  <c r="AT608" i="12"/>
  <c r="V54" i="7"/>
  <c r="AQ173" i="4"/>
  <c r="AA173" i="4"/>
  <c r="AQ254" i="4"/>
  <c r="AA254" i="4"/>
  <c r="AQ255" i="4"/>
  <c r="AA255" i="4"/>
  <c r="AQ411" i="4"/>
  <c r="AA411" i="4"/>
  <c r="AQ419" i="4"/>
  <c r="AA419" i="4"/>
  <c r="AQ424" i="4"/>
  <c r="AA424" i="4"/>
  <c r="AQ643" i="4"/>
  <c r="AA643" i="4"/>
  <c r="AQ660" i="4"/>
  <c r="AA660" i="4"/>
  <c r="AQ708" i="4"/>
  <c r="AA708" i="4"/>
  <c r="AQ344" i="4"/>
  <c r="AA344" i="4"/>
  <c r="AQ349" i="4"/>
  <c r="AA349" i="4"/>
  <c r="AQ174" i="4"/>
  <c r="AA174" i="4"/>
  <c r="AA7" i="4"/>
  <c r="J349" i="4"/>
  <c r="Z344" i="4"/>
  <c r="Z173" i="4"/>
  <c r="J254" i="4"/>
  <c r="AP254" i="4" s="1"/>
  <c r="Z255" i="4"/>
  <c r="J411" i="4"/>
  <c r="AP411" i="4" s="1"/>
  <c r="Z419" i="4"/>
  <c r="J424" i="4"/>
  <c r="AP424" i="4" s="1"/>
  <c r="Z643" i="4"/>
  <c r="J660" i="4"/>
  <c r="AP660" i="4" s="1"/>
  <c r="J708" i="4"/>
  <c r="AP708" i="4" s="1"/>
  <c r="Z174" i="4"/>
  <c r="R173" i="4"/>
  <c r="R254" i="4"/>
  <c r="R255" i="4"/>
  <c r="R411" i="4"/>
  <c r="R419" i="4"/>
  <c r="R424" i="4"/>
  <c r="R643" i="4"/>
  <c r="R660" i="4"/>
  <c r="R708" i="4"/>
  <c r="R344" i="4"/>
  <c r="R349" i="4"/>
  <c r="R174" i="4"/>
  <c r="J344" i="4"/>
  <c r="AP344" i="4" s="1"/>
  <c r="K177" i="9"/>
  <c r="AS65" i="7"/>
  <c r="AH64" i="7"/>
  <c r="AI64" i="7"/>
  <c r="AJ64" i="7"/>
  <c r="AK64" i="7"/>
  <c r="AK66" i="7" s="1"/>
  <c r="AL64" i="7"/>
  <c r="AL66" i="7" s="1"/>
  <c r="AM64" i="7"/>
  <c r="AM66" i="7" s="1"/>
  <c r="AN64" i="7"/>
  <c r="AN66" i="7" s="1"/>
  <c r="AO64" i="7"/>
  <c r="AO66" i="7" s="1"/>
  <c r="AP64" i="7"/>
  <c r="AP66" i="7" s="1"/>
  <c r="AQ64" i="7"/>
  <c r="AQ66" i="7" s="1"/>
  <c r="AR64" i="7"/>
  <c r="AR66" i="7" s="1"/>
  <c r="AH70" i="7"/>
  <c r="AI70" i="7"/>
  <c r="AJ70" i="7"/>
  <c r="AK70" i="7"/>
  <c r="AL70" i="7"/>
  <c r="AM70" i="7"/>
  <c r="AN70" i="7"/>
  <c r="AO70" i="7"/>
  <c r="AH71" i="7"/>
  <c r="AH73" i="7" s="1"/>
  <c r="AI88" i="7" s="1"/>
  <c r="AI71" i="7"/>
  <c r="AJ71" i="7"/>
  <c r="AK71" i="7"/>
  <c r="AL71" i="7"/>
  <c r="AM71" i="7"/>
  <c r="AN71" i="7"/>
  <c r="AO71" i="7"/>
  <c r="AK72" i="7"/>
  <c r="AK79" i="7" s="1"/>
  <c r="AL72" i="7"/>
  <c r="AM72" i="7"/>
  <c r="AN72" i="7"/>
  <c r="AO72" i="7"/>
  <c r="AP79" i="7" s="1"/>
  <c r="AI73" i="7"/>
  <c r="AI96" i="7" s="1"/>
  <c r="AP73" i="7"/>
  <c r="AP96" i="7" s="1"/>
  <c r="AQ73" i="7"/>
  <c r="AQ96" i="7" s="1"/>
  <c r="AR73" i="7"/>
  <c r="AP77" i="7"/>
  <c r="AQ77" i="7"/>
  <c r="AR77" i="7"/>
  <c r="AQ78" i="7"/>
  <c r="AR78" i="7"/>
  <c r="AQ79" i="7"/>
  <c r="AR79" i="7"/>
  <c r="AI90" i="7"/>
  <c r="AJ90" i="7"/>
  <c r="AK90" i="7"/>
  <c r="AL90" i="7"/>
  <c r="AM90" i="7"/>
  <c r="AN90" i="7"/>
  <c r="AO90" i="7"/>
  <c r="AP90" i="7"/>
  <c r="AQ90" i="7"/>
  <c r="AR90" i="7"/>
  <c r="AS90" i="7"/>
  <c r="AI91" i="7"/>
  <c r="AJ91" i="7"/>
  <c r="AK91" i="7"/>
  <c r="AL91" i="7"/>
  <c r="AM91" i="7"/>
  <c r="AN91" i="7"/>
  <c r="AO91" i="7"/>
  <c r="AP91" i="7"/>
  <c r="AQ91" i="7"/>
  <c r="AR91" i="7"/>
  <c r="AS91" i="7"/>
  <c r="AI92" i="7"/>
  <c r="AJ92" i="7"/>
  <c r="AK92" i="7"/>
  <c r="AL92" i="7"/>
  <c r="AM92" i="7"/>
  <c r="AN92" i="7"/>
  <c r="AO92" i="7"/>
  <c r="AP92" i="7"/>
  <c r="AQ92" i="7"/>
  <c r="AR92" i="7"/>
  <c r="AS92" i="7"/>
  <c r="AI93" i="7"/>
  <c r="AJ93" i="7"/>
  <c r="AK93" i="7"/>
  <c r="AL93" i="7"/>
  <c r="AM93" i="7"/>
  <c r="AN93" i="7"/>
  <c r="AO93" i="7"/>
  <c r="AP93" i="7"/>
  <c r="AQ93" i="7"/>
  <c r="AR93" i="7"/>
  <c r="AS93" i="7"/>
  <c r="B826" i="6"/>
  <c r="B827" i="6" s="1"/>
  <c r="B828" i="6" s="1"/>
  <c r="C838" i="6" s="1"/>
  <c r="E826" i="6"/>
  <c r="E827" i="6" s="1"/>
  <c r="E828" i="6" s="1"/>
  <c r="E838" i="6" s="1"/>
  <c r="E837" i="6" s="1"/>
  <c r="F826" i="6"/>
  <c r="F827" i="6" s="1"/>
  <c r="F828" i="6" s="1"/>
  <c r="G826" i="6"/>
  <c r="G827" i="6" s="1"/>
  <c r="G828" i="6" s="1"/>
  <c r="G838" i="6" s="1"/>
  <c r="H826" i="6"/>
  <c r="H827" i="6" s="1"/>
  <c r="H828" i="6" s="1"/>
  <c r="C830" i="6"/>
  <c r="D830" i="6"/>
  <c r="C834" i="6"/>
  <c r="C835" i="6"/>
  <c r="C836" i="6"/>
  <c r="C841" i="6"/>
  <c r="C842" i="6"/>
  <c r="C843" i="6"/>
  <c r="C844" i="6"/>
  <c r="C845" i="6"/>
  <c r="C846" i="6"/>
  <c r="C847" i="6"/>
  <c r="C848" i="6"/>
  <c r="C849" i="6"/>
  <c r="C850" i="6"/>
  <c r="C851" i="6"/>
  <c r="E853" i="6"/>
  <c r="F853" i="6"/>
  <c r="G853" i="6"/>
  <c r="H853" i="6"/>
  <c r="C856" i="6"/>
  <c r="C868" i="6" s="1"/>
  <c r="C857" i="6"/>
  <c r="C858" i="6"/>
  <c r="C859" i="6"/>
  <c r="C860" i="6"/>
  <c r="C861" i="6"/>
  <c r="C862" i="6"/>
  <c r="C863" i="6"/>
  <c r="C864" i="6"/>
  <c r="C865" i="6"/>
  <c r="E866" i="6"/>
  <c r="F866" i="6"/>
  <c r="G866" i="6"/>
  <c r="H866" i="6"/>
  <c r="E868" i="6"/>
  <c r="F868" i="6"/>
  <c r="G868" i="6"/>
  <c r="H868" i="6"/>
  <c r="C869" i="6"/>
  <c r="E869" i="6"/>
  <c r="F869" i="6"/>
  <c r="G869" i="6"/>
  <c r="H869" i="6"/>
  <c r="C870" i="6"/>
  <c r="E870" i="6"/>
  <c r="F870" i="6"/>
  <c r="G870" i="6"/>
  <c r="H870" i="6"/>
  <c r="AQ7" i="4"/>
  <c r="R8" i="4"/>
  <c r="Z8" i="4"/>
  <c r="AQ8" i="4"/>
  <c r="AA8" i="4"/>
  <c r="R9" i="4"/>
  <c r="Z9" i="4"/>
  <c r="AQ9" i="4"/>
  <c r="AA9" i="4"/>
  <c r="R10" i="4"/>
  <c r="J10" i="4"/>
  <c r="AP10" i="4" s="1"/>
  <c r="AQ10" i="4"/>
  <c r="AA10" i="4"/>
  <c r="R11" i="4"/>
  <c r="Z11" i="4"/>
  <c r="AQ11" i="4"/>
  <c r="AA11" i="4"/>
  <c r="R12" i="4"/>
  <c r="J12" i="4"/>
  <c r="AQ12" i="4"/>
  <c r="AA12" i="4"/>
  <c r="R13" i="4"/>
  <c r="Z13" i="4"/>
  <c r="AQ13" i="4"/>
  <c r="AA13" i="4"/>
  <c r="R14" i="4"/>
  <c r="Z14" i="4"/>
  <c r="AQ14" i="4"/>
  <c r="AA14" i="4"/>
  <c r="R15" i="4"/>
  <c r="Z15" i="4"/>
  <c r="AQ15" i="4"/>
  <c r="AA15" i="4"/>
  <c r="R16" i="4"/>
  <c r="J16" i="4"/>
  <c r="AQ16" i="4"/>
  <c r="AA16" i="4"/>
  <c r="R17" i="4"/>
  <c r="Z17" i="4"/>
  <c r="AQ17" i="4"/>
  <c r="AA17" i="4"/>
  <c r="R18" i="4"/>
  <c r="Z18" i="4"/>
  <c r="AQ18" i="4"/>
  <c r="AA18" i="4"/>
  <c r="R19" i="4"/>
  <c r="Z19" i="4"/>
  <c r="AQ19" i="4"/>
  <c r="AA19" i="4"/>
  <c r="R20" i="4"/>
  <c r="Z20" i="4"/>
  <c r="AQ20" i="4"/>
  <c r="AA20" i="4"/>
  <c r="R22" i="4"/>
  <c r="Z22" i="4"/>
  <c r="AQ22" i="4"/>
  <c r="AA22" i="4"/>
  <c r="R24" i="4"/>
  <c r="Z24" i="4"/>
  <c r="AQ24" i="4"/>
  <c r="AA24" i="4"/>
  <c r="R25" i="4"/>
  <c r="Z25" i="4"/>
  <c r="AQ25" i="4"/>
  <c r="AA25" i="4"/>
  <c r="R26" i="4"/>
  <c r="Z26" i="4"/>
  <c r="AQ26" i="4"/>
  <c r="AA26" i="4"/>
  <c r="R27" i="4"/>
  <c r="Z27" i="4"/>
  <c r="AQ27" i="4"/>
  <c r="AA27" i="4"/>
  <c r="R28" i="4"/>
  <c r="Z28" i="4"/>
  <c r="AQ28" i="4"/>
  <c r="AA28" i="4"/>
  <c r="R29" i="4"/>
  <c r="J29" i="4"/>
  <c r="AQ29" i="4"/>
  <c r="AA29" i="4"/>
  <c r="R30" i="4"/>
  <c r="J30" i="4"/>
  <c r="AQ30" i="4"/>
  <c r="AA30" i="4"/>
  <c r="R31" i="4"/>
  <c r="AQ31" i="4"/>
  <c r="AA31" i="4"/>
  <c r="R32" i="4"/>
  <c r="Z32" i="4"/>
  <c r="AQ32" i="4"/>
  <c r="AA32" i="4"/>
  <c r="R33" i="4"/>
  <c r="Z33" i="4"/>
  <c r="AQ33" i="4"/>
  <c r="AA33" i="4"/>
  <c r="R34" i="4"/>
  <c r="Z34" i="4"/>
  <c r="AQ34" i="4"/>
  <c r="AA34" i="4"/>
  <c r="R35" i="4"/>
  <c r="Z35" i="4"/>
  <c r="AQ35" i="4"/>
  <c r="AA35" i="4"/>
  <c r="R36" i="4"/>
  <c r="Z36" i="4"/>
  <c r="AQ36" i="4"/>
  <c r="AA36" i="4"/>
  <c r="R37" i="4"/>
  <c r="AQ37" i="4"/>
  <c r="AA37" i="4"/>
  <c r="R38" i="4"/>
  <c r="Z38" i="4"/>
  <c r="AQ38" i="4"/>
  <c r="AA38" i="4"/>
  <c r="R40" i="4"/>
  <c r="Z40" i="4"/>
  <c r="AQ40" i="4"/>
  <c r="AA40" i="4"/>
  <c r="R41" i="4"/>
  <c r="Z41" i="4"/>
  <c r="AQ41" i="4"/>
  <c r="AA41" i="4"/>
  <c r="R44" i="4"/>
  <c r="J44" i="4"/>
  <c r="AP44" i="4" s="1"/>
  <c r="AQ44" i="4"/>
  <c r="AA44" i="4"/>
  <c r="R46" i="4"/>
  <c r="Z46" i="4"/>
  <c r="AQ46" i="4"/>
  <c r="AA46" i="4"/>
  <c r="R47" i="4"/>
  <c r="Z47" i="4"/>
  <c r="AQ47" i="4"/>
  <c r="AA47" i="4"/>
  <c r="R48" i="4"/>
  <c r="Z48" i="4"/>
  <c r="AQ48" i="4"/>
  <c r="AA48" i="4"/>
  <c r="R49" i="4"/>
  <c r="J49" i="4"/>
  <c r="AP49" i="4" s="1"/>
  <c r="Z49" i="4"/>
  <c r="AQ49" i="4"/>
  <c r="AA49" i="4"/>
  <c r="R50" i="4"/>
  <c r="Z50" i="4"/>
  <c r="AQ50" i="4"/>
  <c r="AA50" i="4"/>
  <c r="R51" i="4"/>
  <c r="J51" i="4"/>
  <c r="AP51" i="4" s="1"/>
  <c r="AQ51" i="4"/>
  <c r="AA51" i="4"/>
  <c r="R52" i="4"/>
  <c r="Z52" i="4"/>
  <c r="AQ52" i="4"/>
  <c r="AA52" i="4"/>
  <c r="R53" i="4"/>
  <c r="Z53" i="4"/>
  <c r="AQ53" i="4"/>
  <c r="AA53" i="4"/>
  <c r="R54" i="4"/>
  <c r="Z54" i="4"/>
  <c r="AQ54" i="4"/>
  <c r="AA54" i="4"/>
  <c r="R55" i="4"/>
  <c r="J55" i="4"/>
  <c r="AP55" i="4" s="1"/>
  <c r="Z55" i="4"/>
  <c r="AQ55" i="4"/>
  <c r="AA55" i="4"/>
  <c r="R56" i="4"/>
  <c r="Z56" i="4"/>
  <c r="AQ56" i="4"/>
  <c r="AA56" i="4"/>
  <c r="R57" i="4"/>
  <c r="J57" i="4"/>
  <c r="AP57" i="4" s="1"/>
  <c r="AQ57" i="4"/>
  <c r="AA57" i="4"/>
  <c r="R58" i="4"/>
  <c r="J58" i="4"/>
  <c r="AP58" i="4" s="1"/>
  <c r="AQ58" i="4"/>
  <c r="AA58" i="4"/>
  <c r="R59" i="4"/>
  <c r="Z59" i="4"/>
  <c r="AQ59" i="4"/>
  <c r="AA59" i="4"/>
  <c r="R60" i="4"/>
  <c r="AQ60" i="4"/>
  <c r="AA60" i="4"/>
  <c r="R61" i="4"/>
  <c r="J61" i="4"/>
  <c r="AP61" i="4" s="1"/>
  <c r="AQ61" i="4"/>
  <c r="AA61" i="4"/>
  <c r="R62" i="4"/>
  <c r="Z62" i="4"/>
  <c r="AQ62" i="4"/>
  <c r="AA62" i="4"/>
  <c r="R63" i="4"/>
  <c r="J63" i="4"/>
  <c r="AP63" i="4" s="1"/>
  <c r="AQ63" i="4"/>
  <c r="AA63" i="4"/>
  <c r="R64" i="4"/>
  <c r="J64" i="4"/>
  <c r="AQ64" i="4"/>
  <c r="AA64" i="4"/>
  <c r="R65" i="4"/>
  <c r="J65" i="4"/>
  <c r="AP65" i="4" s="1"/>
  <c r="AQ65" i="4"/>
  <c r="AA65" i="4"/>
  <c r="R66" i="4"/>
  <c r="J66" i="4"/>
  <c r="AQ66" i="4"/>
  <c r="AA66" i="4"/>
  <c r="R68" i="4"/>
  <c r="J68" i="4"/>
  <c r="AP68" i="4" s="1"/>
  <c r="AQ68" i="4"/>
  <c r="AA68" i="4"/>
  <c r="R69" i="4"/>
  <c r="J69" i="4"/>
  <c r="AP69" i="4" s="1"/>
  <c r="AQ69" i="4"/>
  <c r="AA69" i="4"/>
  <c r="R70" i="4"/>
  <c r="Z70" i="4"/>
  <c r="AQ70" i="4"/>
  <c r="AA70" i="4"/>
  <c r="R71" i="4"/>
  <c r="Z71" i="4"/>
  <c r="AQ71" i="4"/>
  <c r="AA71" i="4"/>
  <c r="R73" i="4"/>
  <c r="Z73" i="4"/>
  <c r="AQ73" i="4"/>
  <c r="AA73" i="4"/>
  <c r="R74" i="4"/>
  <c r="J74" i="4"/>
  <c r="AQ74" i="4"/>
  <c r="AA74" i="4"/>
  <c r="R75" i="4"/>
  <c r="J75" i="4"/>
  <c r="AP75" i="4" s="1"/>
  <c r="AQ75" i="4"/>
  <c r="AA75" i="4"/>
  <c r="R76" i="4"/>
  <c r="J76" i="4"/>
  <c r="AQ76" i="4"/>
  <c r="AA76" i="4"/>
  <c r="R77" i="4"/>
  <c r="J77" i="4"/>
  <c r="AP77" i="4" s="1"/>
  <c r="AQ77" i="4"/>
  <c r="AA77" i="4"/>
  <c r="R78" i="4"/>
  <c r="J78" i="4"/>
  <c r="AP78" i="4" s="1"/>
  <c r="Z78" i="4"/>
  <c r="AQ78" i="4"/>
  <c r="AA78" i="4"/>
  <c r="R80" i="4"/>
  <c r="J80" i="4"/>
  <c r="AP80" i="4" s="1"/>
  <c r="AQ80" i="4"/>
  <c r="AA80" i="4"/>
  <c r="R81" i="4"/>
  <c r="J81" i="4"/>
  <c r="AQ81" i="4"/>
  <c r="AA81" i="4"/>
  <c r="R82" i="4"/>
  <c r="J82" i="4"/>
  <c r="AP82" i="4" s="1"/>
  <c r="AQ82" i="4"/>
  <c r="AA82" i="4"/>
  <c r="R83" i="4"/>
  <c r="J83" i="4"/>
  <c r="AP83" i="4" s="1"/>
  <c r="AQ83" i="4"/>
  <c r="AA83" i="4"/>
  <c r="R636" i="4"/>
  <c r="J636" i="4"/>
  <c r="AP636" i="4" s="1"/>
  <c r="AQ636" i="4"/>
  <c r="AA636" i="4"/>
  <c r="R84" i="4"/>
  <c r="J84" i="4"/>
  <c r="AP84" i="4" s="1"/>
  <c r="AQ84" i="4"/>
  <c r="AA84" i="4"/>
  <c r="R85" i="4"/>
  <c r="Z85" i="4"/>
  <c r="AQ85" i="4"/>
  <c r="AA85" i="4"/>
  <c r="R86" i="4"/>
  <c r="J86" i="4"/>
  <c r="AQ86" i="4"/>
  <c r="AA86" i="4"/>
  <c r="R88" i="4"/>
  <c r="Z88" i="4"/>
  <c r="AQ88" i="4"/>
  <c r="AA88" i="4"/>
  <c r="R89" i="4"/>
  <c r="J89" i="4"/>
  <c r="AP89" i="4" s="1"/>
  <c r="AQ89" i="4"/>
  <c r="AA89" i="4"/>
  <c r="R90" i="4"/>
  <c r="J90" i="4"/>
  <c r="AP90" i="4" s="1"/>
  <c r="Z90" i="4"/>
  <c r="AQ90" i="4"/>
  <c r="AA90" i="4"/>
  <c r="R91" i="4"/>
  <c r="J91" i="4"/>
  <c r="AP91" i="4" s="1"/>
  <c r="AQ91" i="4"/>
  <c r="AA91" i="4"/>
  <c r="R92" i="4"/>
  <c r="J92" i="4"/>
  <c r="AQ92" i="4"/>
  <c r="AA92" i="4"/>
  <c r="R93" i="4"/>
  <c r="J93" i="4"/>
  <c r="AQ93" i="4"/>
  <c r="AA93" i="4"/>
  <c r="R94" i="4"/>
  <c r="AQ94" i="4"/>
  <c r="AA94" i="4"/>
  <c r="R95" i="4"/>
  <c r="J95" i="4"/>
  <c r="AP95" i="4" s="1"/>
  <c r="AQ95" i="4"/>
  <c r="AA95" i="4"/>
  <c r="R96" i="4"/>
  <c r="J96" i="4"/>
  <c r="AP96" i="4" s="1"/>
  <c r="AQ96" i="4"/>
  <c r="AA96" i="4"/>
  <c r="R97" i="4"/>
  <c r="J97" i="4"/>
  <c r="AQ97" i="4"/>
  <c r="AA97" i="4"/>
  <c r="R98" i="4"/>
  <c r="J98" i="4"/>
  <c r="AP98" i="4" s="1"/>
  <c r="AQ98" i="4"/>
  <c r="AA98" i="4"/>
  <c r="R99" i="4"/>
  <c r="J99" i="4"/>
  <c r="AP99" i="4" s="1"/>
  <c r="AQ99" i="4"/>
  <c r="AA99" i="4"/>
  <c r="R100" i="4"/>
  <c r="Z100" i="4"/>
  <c r="AQ100" i="4"/>
  <c r="AA100" i="4"/>
  <c r="R101" i="4"/>
  <c r="Z101" i="4"/>
  <c r="AQ101" i="4"/>
  <c r="AA101" i="4"/>
  <c r="R102" i="4"/>
  <c r="J102" i="4"/>
  <c r="AP102" i="4" s="1"/>
  <c r="AQ102" i="4"/>
  <c r="AA102" i="4"/>
  <c r="R103" i="4"/>
  <c r="J103" i="4"/>
  <c r="AQ103" i="4"/>
  <c r="AA103" i="4"/>
  <c r="R104" i="4"/>
  <c r="J104" i="4"/>
  <c r="AP104" i="4" s="1"/>
  <c r="AQ104" i="4"/>
  <c r="AA104" i="4"/>
  <c r="R106" i="4"/>
  <c r="J106" i="4"/>
  <c r="AP106" i="4" s="1"/>
  <c r="AQ106" i="4"/>
  <c r="AA106" i="4"/>
  <c r="R107" i="4"/>
  <c r="AQ107" i="4"/>
  <c r="AA107" i="4"/>
  <c r="R108" i="4"/>
  <c r="J108" i="4"/>
  <c r="AP108" i="4" s="1"/>
  <c r="AQ108" i="4"/>
  <c r="AA108" i="4"/>
  <c r="R109" i="4"/>
  <c r="J109" i="4"/>
  <c r="AQ109" i="4"/>
  <c r="AA109" i="4"/>
  <c r="R110" i="4"/>
  <c r="J110" i="4"/>
  <c r="AP110" i="4" s="1"/>
  <c r="AQ110" i="4"/>
  <c r="AA110" i="4"/>
  <c r="R111" i="4"/>
  <c r="J111" i="4"/>
  <c r="AP111" i="4" s="1"/>
  <c r="AQ111" i="4"/>
  <c r="AA111" i="4"/>
  <c r="R114" i="4"/>
  <c r="J114" i="4"/>
  <c r="AP114" i="4" s="1"/>
  <c r="AQ114" i="4"/>
  <c r="AA114" i="4"/>
  <c r="R117" i="4"/>
  <c r="Z117" i="4"/>
  <c r="AQ117" i="4"/>
  <c r="AA117" i="4"/>
  <c r="R118" i="4"/>
  <c r="Z118" i="4"/>
  <c r="AQ118" i="4"/>
  <c r="AA118" i="4"/>
  <c r="R119" i="4"/>
  <c r="J119" i="4"/>
  <c r="AP119" i="4" s="1"/>
  <c r="AQ119" i="4"/>
  <c r="AA119" i="4"/>
  <c r="R120" i="4"/>
  <c r="AQ120" i="4"/>
  <c r="AA120" i="4"/>
  <c r="R121" i="4"/>
  <c r="AQ121" i="4"/>
  <c r="AA121" i="4"/>
  <c r="R122" i="4"/>
  <c r="J122" i="4"/>
  <c r="AP122" i="4" s="1"/>
  <c r="AQ122" i="4"/>
  <c r="AA122" i="4"/>
  <c r="R123" i="4"/>
  <c r="J123" i="4"/>
  <c r="AP123" i="4" s="1"/>
  <c r="AQ123" i="4"/>
  <c r="AA123" i="4"/>
  <c r="R124" i="4"/>
  <c r="Z124" i="4"/>
  <c r="AQ124" i="4"/>
  <c r="AA124" i="4"/>
  <c r="R125" i="4"/>
  <c r="J125" i="4"/>
  <c r="AQ125" i="4"/>
  <c r="AA125" i="4"/>
  <c r="R126" i="4"/>
  <c r="J126" i="4"/>
  <c r="AQ126" i="4"/>
  <c r="AA126" i="4"/>
  <c r="R128" i="4"/>
  <c r="J128" i="4"/>
  <c r="AP128" i="4" s="1"/>
  <c r="AQ128" i="4"/>
  <c r="AA128" i="4"/>
  <c r="R131" i="4"/>
  <c r="AQ131" i="4"/>
  <c r="AA131" i="4"/>
  <c r="R132" i="4"/>
  <c r="Z132" i="4"/>
  <c r="AQ132" i="4"/>
  <c r="AA132" i="4"/>
  <c r="R133" i="4"/>
  <c r="Z133" i="4"/>
  <c r="AQ133" i="4"/>
  <c r="AA133" i="4"/>
  <c r="R134" i="4"/>
  <c r="AQ134" i="4"/>
  <c r="AA134" i="4"/>
  <c r="R135" i="4"/>
  <c r="J135" i="4"/>
  <c r="AP135" i="4" s="1"/>
  <c r="AQ135" i="4"/>
  <c r="AA135" i="4"/>
  <c r="R136" i="4"/>
  <c r="J136" i="4"/>
  <c r="AP136" i="4" s="1"/>
  <c r="AQ136" i="4"/>
  <c r="AA136" i="4"/>
  <c r="R138" i="4"/>
  <c r="J138" i="4"/>
  <c r="AP138" i="4" s="1"/>
  <c r="AQ138" i="4"/>
  <c r="AA138" i="4"/>
  <c r="R140" i="4"/>
  <c r="J140" i="4"/>
  <c r="AQ140" i="4"/>
  <c r="AA140" i="4"/>
  <c r="R141" i="4"/>
  <c r="Z141" i="4"/>
  <c r="AQ141" i="4"/>
  <c r="AA141" i="4"/>
  <c r="R142" i="4"/>
  <c r="J142" i="4"/>
  <c r="AP142" i="4" s="1"/>
  <c r="AQ142" i="4"/>
  <c r="AA142" i="4"/>
  <c r="R633" i="4"/>
  <c r="J633" i="4"/>
  <c r="AQ633" i="4"/>
  <c r="AA633" i="4"/>
  <c r="R143" i="4"/>
  <c r="AQ143" i="4"/>
  <c r="AA143" i="4"/>
  <c r="R144" i="4"/>
  <c r="J144" i="4"/>
  <c r="AP144" i="4" s="1"/>
  <c r="AQ144" i="4"/>
  <c r="AA144" i="4"/>
  <c r="R145" i="4"/>
  <c r="Z145" i="4"/>
  <c r="AQ145" i="4"/>
  <c r="AA145" i="4"/>
  <c r="R146" i="4"/>
  <c r="J146" i="4"/>
  <c r="AP146" i="4" s="1"/>
  <c r="AQ146" i="4"/>
  <c r="AA146" i="4"/>
  <c r="R147" i="4"/>
  <c r="J147" i="4"/>
  <c r="AP147" i="4" s="1"/>
  <c r="AQ147" i="4"/>
  <c r="AA147" i="4"/>
  <c r="R148" i="4"/>
  <c r="Z148" i="4"/>
  <c r="AQ148" i="4"/>
  <c r="AA148" i="4"/>
  <c r="R149" i="4"/>
  <c r="Z149" i="4"/>
  <c r="AQ149" i="4"/>
  <c r="AA149" i="4"/>
  <c r="R150" i="4"/>
  <c r="J150" i="4"/>
  <c r="AP150" i="4" s="1"/>
  <c r="AQ150" i="4"/>
  <c r="AA150" i="4"/>
  <c r="R151" i="4"/>
  <c r="J151" i="4"/>
  <c r="AP151" i="4" s="1"/>
  <c r="AQ151" i="4"/>
  <c r="AA151" i="4"/>
  <c r="R152" i="4"/>
  <c r="J152" i="4"/>
  <c r="AQ152" i="4"/>
  <c r="AA152" i="4"/>
  <c r="R153" i="4"/>
  <c r="AQ153" i="4"/>
  <c r="AA153" i="4"/>
  <c r="R154" i="4"/>
  <c r="J154" i="4"/>
  <c r="AP154" i="4" s="1"/>
  <c r="AQ154" i="4"/>
  <c r="AA154" i="4"/>
  <c r="R155" i="4"/>
  <c r="Z155" i="4"/>
  <c r="AQ155" i="4"/>
  <c r="AA155" i="4"/>
  <c r="R156" i="4"/>
  <c r="Z156" i="4"/>
  <c r="AQ156" i="4"/>
  <c r="AA156" i="4"/>
  <c r="R157" i="4"/>
  <c r="J157" i="4"/>
  <c r="AP157" i="4" s="1"/>
  <c r="Z157" i="4"/>
  <c r="AQ157" i="4"/>
  <c r="AA157" i="4"/>
  <c r="R158" i="4"/>
  <c r="Z158" i="4"/>
  <c r="AQ158" i="4"/>
  <c r="AA158" i="4"/>
  <c r="R159" i="4"/>
  <c r="Z159" i="4"/>
  <c r="AQ159" i="4"/>
  <c r="AA159" i="4"/>
  <c r="R160" i="4"/>
  <c r="Z160" i="4"/>
  <c r="AQ160" i="4"/>
  <c r="AA160" i="4"/>
  <c r="R161" i="4"/>
  <c r="J161" i="4"/>
  <c r="AP161" i="4" s="1"/>
  <c r="AQ161" i="4"/>
  <c r="AA161" i="4"/>
  <c r="R162" i="4"/>
  <c r="J162" i="4"/>
  <c r="AP162" i="4" s="1"/>
  <c r="AQ162" i="4"/>
  <c r="AA162" i="4"/>
  <c r="R163" i="4"/>
  <c r="Z163" i="4"/>
  <c r="AQ163" i="4"/>
  <c r="AA163" i="4"/>
  <c r="R164" i="4"/>
  <c r="Z164" i="4"/>
  <c r="AQ164" i="4"/>
  <c r="AA164" i="4"/>
  <c r="R166" i="4"/>
  <c r="Z166" i="4"/>
  <c r="AQ166" i="4"/>
  <c r="AA166" i="4"/>
  <c r="R167" i="4"/>
  <c r="Z167" i="4"/>
  <c r="AQ167" i="4"/>
  <c r="AA167" i="4"/>
  <c r="R168" i="4"/>
  <c r="Z168" i="4"/>
  <c r="AQ168" i="4"/>
  <c r="AA168" i="4"/>
  <c r="R169" i="4"/>
  <c r="Z169" i="4"/>
  <c r="AQ169" i="4"/>
  <c r="AA169" i="4"/>
  <c r="R170" i="4"/>
  <c r="Z170" i="4"/>
  <c r="AQ170" i="4"/>
  <c r="AA170" i="4"/>
  <c r="R171" i="4"/>
  <c r="AQ171" i="4"/>
  <c r="AA171" i="4"/>
  <c r="R172" i="4"/>
  <c r="J172" i="4"/>
  <c r="AQ172" i="4"/>
  <c r="AA172" i="4"/>
  <c r="R175" i="4"/>
  <c r="Z175" i="4"/>
  <c r="AQ175" i="4"/>
  <c r="AA175" i="4"/>
  <c r="R176" i="4"/>
  <c r="Z176" i="4"/>
  <c r="AQ176" i="4"/>
  <c r="AA176" i="4"/>
  <c r="R178" i="4"/>
  <c r="Z178" i="4"/>
  <c r="AQ178" i="4"/>
  <c r="AA178" i="4"/>
  <c r="R179" i="4"/>
  <c r="Z179" i="4"/>
  <c r="AA179" i="4"/>
  <c r="R180" i="4"/>
  <c r="Z180" i="4"/>
  <c r="AQ180" i="4"/>
  <c r="AA180" i="4"/>
  <c r="R181" i="4"/>
  <c r="J181" i="4"/>
  <c r="AQ181" i="4"/>
  <c r="AA181" i="4"/>
  <c r="R182" i="4"/>
  <c r="J182" i="4"/>
  <c r="AQ182" i="4"/>
  <c r="AA182" i="4"/>
  <c r="R183" i="4"/>
  <c r="Z183" i="4"/>
  <c r="AQ183" i="4"/>
  <c r="AA183" i="4"/>
  <c r="R184" i="4"/>
  <c r="Z184" i="4"/>
  <c r="AQ184" i="4"/>
  <c r="AA184" i="4"/>
  <c r="R185" i="4"/>
  <c r="Z185" i="4"/>
  <c r="AQ185" i="4"/>
  <c r="AA185" i="4"/>
  <c r="R186" i="4"/>
  <c r="Z186" i="4"/>
  <c r="AQ186" i="4"/>
  <c r="AA186" i="4"/>
  <c r="R188" i="4"/>
  <c r="J188" i="4"/>
  <c r="AP188" i="4" s="1"/>
  <c r="Z188" i="4"/>
  <c r="AQ188" i="4"/>
  <c r="AA188" i="4"/>
  <c r="R189" i="4"/>
  <c r="J189" i="4"/>
  <c r="AP189" i="4" s="1"/>
  <c r="Z189" i="4"/>
  <c r="AQ189" i="4"/>
  <c r="AA189" i="4"/>
  <c r="R190" i="4"/>
  <c r="J190" i="4"/>
  <c r="AP190" i="4" s="1"/>
  <c r="AQ190" i="4"/>
  <c r="AA190" i="4"/>
  <c r="R193" i="4"/>
  <c r="Z193" i="4"/>
  <c r="AQ193" i="4"/>
  <c r="AA193" i="4"/>
  <c r="R194" i="4"/>
  <c r="J194" i="4"/>
  <c r="AP194" i="4" s="1"/>
  <c r="AQ194" i="4"/>
  <c r="AA194" i="4"/>
  <c r="R197" i="4"/>
  <c r="AQ197" i="4"/>
  <c r="AA197" i="4"/>
  <c r="R198" i="4"/>
  <c r="J198" i="4"/>
  <c r="AQ198" i="4"/>
  <c r="AA198" i="4"/>
  <c r="R199" i="4"/>
  <c r="J199" i="4"/>
  <c r="AP199" i="4" s="1"/>
  <c r="AQ199" i="4"/>
  <c r="AA199" i="4"/>
  <c r="R200" i="4"/>
  <c r="J200" i="4"/>
  <c r="AP200" i="4" s="1"/>
  <c r="AQ200" i="4"/>
  <c r="AA200" i="4"/>
  <c r="R202" i="4"/>
  <c r="Z202" i="4"/>
  <c r="AQ202" i="4"/>
  <c r="AA202" i="4"/>
  <c r="R203" i="4"/>
  <c r="AQ203" i="4"/>
  <c r="AA203" i="4"/>
  <c r="R204" i="4"/>
  <c r="J204" i="4"/>
  <c r="AP204" i="4" s="1"/>
  <c r="AQ204" i="4"/>
  <c r="AA204" i="4"/>
  <c r="R206" i="4"/>
  <c r="J206" i="4"/>
  <c r="AP206" i="4" s="1"/>
  <c r="AQ206" i="4"/>
  <c r="AA206" i="4"/>
  <c r="R207" i="4"/>
  <c r="Z207" i="4"/>
  <c r="AQ207" i="4"/>
  <c r="AA207" i="4"/>
  <c r="R208" i="4"/>
  <c r="J208" i="4"/>
  <c r="AP208" i="4" s="1"/>
  <c r="AQ208" i="4"/>
  <c r="AA208" i="4"/>
  <c r="R210" i="4"/>
  <c r="AQ210" i="4"/>
  <c r="AA210" i="4"/>
  <c r="R211" i="4"/>
  <c r="J211" i="4"/>
  <c r="AQ211" i="4"/>
  <c r="AA211" i="4"/>
  <c r="R212" i="4"/>
  <c r="J212" i="4"/>
  <c r="AP212" i="4" s="1"/>
  <c r="AQ212" i="4"/>
  <c r="AA212" i="4"/>
  <c r="R214" i="4"/>
  <c r="J214" i="4"/>
  <c r="AP214" i="4" s="1"/>
  <c r="AQ214" i="4"/>
  <c r="AA214" i="4"/>
  <c r="R215" i="4"/>
  <c r="J215" i="4"/>
  <c r="AP215" i="4" s="1"/>
  <c r="AQ215" i="4"/>
  <c r="AA215" i="4"/>
  <c r="R216" i="4"/>
  <c r="J216" i="4"/>
  <c r="AQ216" i="4"/>
  <c r="AA216" i="4"/>
  <c r="R217" i="4"/>
  <c r="J217" i="4"/>
  <c r="AP217" i="4" s="1"/>
  <c r="AQ217" i="4"/>
  <c r="AA217" i="4"/>
  <c r="R218" i="4"/>
  <c r="J218" i="4"/>
  <c r="AP218" i="4" s="1"/>
  <c r="AQ218" i="4"/>
  <c r="AA218" i="4"/>
  <c r="R219" i="4"/>
  <c r="J219" i="4"/>
  <c r="AP219" i="4" s="1"/>
  <c r="AQ219" i="4"/>
  <c r="AA219" i="4"/>
  <c r="R220" i="4"/>
  <c r="Z220" i="4"/>
  <c r="AQ220" i="4"/>
  <c r="AA220" i="4"/>
  <c r="R221" i="4"/>
  <c r="Z221" i="4"/>
  <c r="AQ221" i="4"/>
  <c r="AA221" i="4"/>
  <c r="R223" i="4"/>
  <c r="AQ223" i="4"/>
  <c r="AA223" i="4"/>
  <c r="R224" i="4"/>
  <c r="Z224" i="4"/>
  <c r="AQ224" i="4"/>
  <c r="AA224" i="4"/>
  <c r="R225" i="4"/>
  <c r="Z225" i="4"/>
  <c r="AQ225" i="4"/>
  <c r="AA225" i="4"/>
  <c r="R226" i="4"/>
  <c r="Z226" i="4"/>
  <c r="AQ226" i="4"/>
  <c r="AA226" i="4"/>
  <c r="R228" i="4"/>
  <c r="J228" i="4"/>
  <c r="AP228" i="4" s="1"/>
  <c r="AQ228" i="4"/>
  <c r="AA228" i="4"/>
  <c r="R230" i="4"/>
  <c r="J230" i="4"/>
  <c r="AP230" i="4" s="1"/>
  <c r="AQ230" i="4"/>
  <c r="AA230" i="4"/>
  <c r="R231" i="4"/>
  <c r="Z231" i="4"/>
  <c r="AQ231" i="4"/>
  <c r="AA231" i="4"/>
  <c r="R234" i="4"/>
  <c r="J234" i="4"/>
  <c r="AP234" i="4" s="1"/>
  <c r="AQ234" i="4"/>
  <c r="AA234" i="4"/>
  <c r="R235" i="4"/>
  <c r="Z235" i="4"/>
  <c r="AQ235" i="4"/>
  <c r="AA235" i="4"/>
  <c r="R236" i="4"/>
  <c r="Z236" i="4"/>
  <c r="AQ236" i="4"/>
  <c r="AA236" i="4"/>
  <c r="R237" i="4"/>
  <c r="Z237" i="4"/>
  <c r="AQ237" i="4"/>
  <c r="AA237" i="4"/>
  <c r="R238" i="4"/>
  <c r="J238" i="4"/>
  <c r="AP238" i="4" s="1"/>
  <c r="AQ238" i="4"/>
  <c r="AA238" i="4"/>
  <c r="R239" i="4"/>
  <c r="J239" i="4"/>
  <c r="AQ239" i="4"/>
  <c r="AA239" i="4"/>
  <c r="R240" i="4"/>
  <c r="Z240" i="4"/>
  <c r="AQ240" i="4"/>
  <c r="AA240" i="4"/>
  <c r="R241" i="4"/>
  <c r="Z241" i="4"/>
  <c r="AQ241" i="4"/>
  <c r="AA241" i="4"/>
  <c r="R242" i="4"/>
  <c r="Z242" i="4"/>
  <c r="AQ242" i="4"/>
  <c r="AA242" i="4"/>
  <c r="R243" i="4"/>
  <c r="Z243" i="4"/>
  <c r="AQ243" i="4"/>
  <c r="AA243" i="4"/>
  <c r="R244" i="4"/>
  <c r="J244" i="4"/>
  <c r="AP244" i="4" s="1"/>
  <c r="AQ244" i="4"/>
  <c r="AA244" i="4"/>
  <c r="R516" i="4"/>
  <c r="Z516" i="4"/>
  <c r="AQ516" i="4"/>
  <c r="AA516" i="4"/>
  <c r="R247" i="4"/>
  <c r="Z247" i="4"/>
  <c r="AQ247" i="4"/>
  <c r="AA247" i="4"/>
  <c r="R248" i="4"/>
  <c r="J248" i="4"/>
  <c r="AP248" i="4" s="1"/>
  <c r="AQ248" i="4"/>
  <c r="AA248" i="4"/>
  <c r="R249" i="4"/>
  <c r="J249" i="4"/>
  <c r="AP249" i="4" s="1"/>
  <c r="AQ249" i="4"/>
  <c r="AA249" i="4"/>
  <c r="R250" i="4"/>
  <c r="J250" i="4"/>
  <c r="AQ250" i="4"/>
  <c r="AA250" i="4"/>
  <c r="R251" i="4"/>
  <c r="J251" i="4"/>
  <c r="AP251" i="4" s="1"/>
  <c r="AQ251" i="4"/>
  <c r="AA251" i="4"/>
  <c r="R252" i="4"/>
  <c r="Z252" i="4"/>
  <c r="AQ252" i="4"/>
  <c r="AA252" i="4"/>
  <c r="R253" i="4"/>
  <c r="J253" i="4"/>
  <c r="AP253" i="4" s="1"/>
  <c r="AQ253" i="4"/>
  <c r="AA253" i="4"/>
  <c r="R256" i="4"/>
  <c r="AQ256" i="4"/>
  <c r="AA256" i="4"/>
  <c r="R257" i="4"/>
  <c r="Z257" i="4"/>
  <c r="AQ257" i="4"/>
  <c r="AA257" i="4"/>
  <c r="R258" i="4"/>
  <c r="Z258" i="4"/>
  <c r="AQ258" i="4"/>
  <c r="AA258" i="4"/>
  <c r="R259" i="4"/>
  <c r="J259" i="4"/>
  <c r="AP259" i="4" s="1"/>
  <c r="AQ259" i="4"/>
  <c r="AA259" i="4"/>
  <c r="R260" i="4"/>
  <c r="AQ260" i="4"/>
  <c r="AA260" i="4"/>
  <c r="R261" i="4"/>
  <c r="Z261" i="4"/>
  <c r="AQ261" i="4"/>
  <c r="AA261" i="4"/>
  <c r="R262" i="4"/>
  <c r="J262" i="4"/>
  <c r="AQ262" i="4"/>
  <c r="AA262" i="4"/>
  <c r="R263" i="4"/>
  <c r="J263" i="4"/>
  <c r="AP263" i="4" s="1"/>
  <c r="AQ263" i="4"/>
  <c r="AA263" i="4"/>
  <c r="R265" i="4"/>
  <c r="J265" i="4"/>
  <c r="AP265" i="4" s="1"/>
  <c r="AQ265" i="4"/>
  <c r="AA265" i="4"/>
  <c r="R267" i="4"/>
  <c r="Z267" i="4"/>
  <c r="AQ267" i="4"/>
  <c r="AA267" i="4"/>
  <c r="R268" i="4"/>
  <c r="AQ268" i="4"/>
  <c r="AA268" i="4"/>
  <c r="R270" i="4"/>
  <c r="Z270" i="4"/>
  <c r="AQ270" i="4"/>
  <c r="AA270" i="4"/>
  <c r="R271" i="4"/>
  <c r="Z271" i="4"/>
  <c r="AQ271" i="4"/>
  <c r="AA271" i="4"/>
  <c r="R272" i="4"/>
  <c r="J272" i="4"/>
  <c r="AP272" i="4" s="1"/>
  <c r="AQ272" i="4"/>
  <c r="AA272" i="4"/>
  <c r="R273" i="4"/>
  <c r="Z273" i="4"/>
  <c r="AQ273" i="4"/>
  <c r="AA273" i="4"/>
  <c r="R274" i="4"/>
  <c r="J274" i="4"/>
  <c r="AP274" i="4" s="1"/>
  <c r="AQ274" i="4"/>
  <c r="AA274" i="4"/>
  <c r="R276" i="4"/>
  <c r="J276" i="4"/>
  <c r="AP276" i="4" s="1"/>
  <c r="AQ276" i="4"/>
  <c r="AA276" i="4"/>
  <c r="R278" i="4"/>
  <c r="Z278" i="4"/>
  <c r="AQ278" i="4"/>
  <c r="AA278" i="4"/>
  <c r="R279" i="4"/>
  <c r="Z279" i="4"/>
  <c r="AQ279" i="4"/>
  <c r="AA279" i="4"/>
  <c r="R280" i="4"/>
  <c r="J280" i="4"/>
  <c r="AQ280" i="4"/>
  <c r="AA280" i="4"/>
  <c r="R281" i="4"/>
  <c r="Z281" i="4"/>
  <c r="AQ281" i="4"/>
  <c r="AA281" i="4"/>
  <c r="R282" i="4"/>
  <c r="J282" i="4"/>
  <c r="AP282" i="4" s="1"/>
  <c r="AQ282" i="4"/>
  <c r="AA282" i="4"/>
  <c r="R283" i="4"/>
  <c r="Z283" i="4"/>
  <c r="AQ283" i="4"/>
  <c r="AA283" i="4"/>
  <c r="R285" i="4"/>
  <c r="Z285" i="4"/>
  <c r="AQ285" i="4"/>
  <c r="AA285" i="4"/>
  <c r="R286" i="4"/>
  <c r="AQ286" i="4"/>
  <c r="AA286" i="4"/>
  <c r="R287" i="4"/>
  <c r="Z287" i="4"/>
  <c r="AQ287" i="4"/>
  <c r="AA287" i="4"/>
  <c r="R288" i="4"/>
  <c r="AQ288" i="4"/>
  <c r="AA288" i="4"/>
  <c r="R291" i="4"/>
  <c r="J291" i="4"/>
  <c r="AP291" i="4" s="1"/>
  <c r="AQ291" i="4"/>
  <c r="AA291" i="4"/>
  <c r="R292" i="4"/>
  <c r="J292" i="4"/>
  <c r="AP292" i="4" s="1"/>
  <c r="AQ292" i="4"/>
  <c r="AA292" i="4"/>
  <c r="R293" i="4"/>
  <c r="J293" i="4"/>
  <c r="AQ293" i="4"/>
  <c r="AA293" i="4"/>
  <c r="R295" i="4"/>
  <c r="AQ295" i="4"/>
  <c r="AA295" i="4"/>
  <c r="R296" i="4"/>
  <c r="J296" i="4"/>
  <c r="AP296" i="4" s="1"/>
  <c r="AQ296" i="4"/>
  <c r="AA296" i="4"/>
  <c r="R297" i="4"/>
  <c r="J297" i="4"/>
  <c r="AQ297" i="4"/>
  <c r="AA297" i="4"/>
  <c r="R298" i="4"/>
  <c r="J298" i="4"/>
  <c r="AP298" i="4" s="1"/>
  <c r="AQ298" i="4"/>
  <c r="AA298" i="4"/>
  <c r="R299" i="4"/>
  <c r="J299" i="4"/>
  <c r="AQ299" i="4"/>
  <c r="AA299" i="4"/>
  <c r="R300" i="4"/>
  <c r="AQ300" i="4"/>
  <c r="AA300" i="4"/>
  <c r="R301" i="4"/>
  <c r="AQ301" i="4"/>
  <c r="AA301" i="4"/>
  <c r="R302" i="4"/>
  <c r="Z302" i="4"/>
  <c r="AQ302" i="4"/>
  <c r="AA302" i="4"/>
  <c r="R303" i="4"/>
  <c r="J303" i="4"/>
  <c r="AP303" i="4" s="1"/>
  <c r="AQ303" i="4"/>
  <c r="AA303" i="4"/>
  <c r="R305" i="4"/>
  <c r="AQ305" i="4"/>
  <c r="AA305" i="4"/>
  <c r="R306" i="4"/>
  <c r="AQ306" i="4"/>
  <c r="AA306" i="4"/>
  <c r="R309" i="4"/>
  <c r="Z309" i="4"/>
  <c r="AQ309" i="4"/>
  <c r="AA309" i="4"/>
  <c r="R310" i="4"/>
  <c r="AQ310" i="4"/>
  <c r="AA310" i="4"/>
  <c r="R311" i="4"/>
  <c r="AQ311" i="4"/>
  <c r="AA311" i="4"/>
  <c r="R312" i="4"/>
  <c r="J312" i="4"/>
  <c r="AQ312" i="4"/>
  <c r="AA312" i="4"/>
  <c r="R313" i="4"/>
  <c r="J313" i="4"/>
  <c r="AP313" i="4" s="1"/>
  <c r="AQ313" i="4"/>
  <c r="AA313" i="4"/>
  <c r="R314" i="4"/>
  <c r="J314" i="4"/>
  <c r="AP314" i="4" s="1"/>
  <c r="AQ314" i="4"/>
  <c r="AA314" i="4"/>
  <c r="R316" i="4"/>
  <c r="AQ316" i="4"/>
  <c r="AA316" i="4"/>
  <c r="R317" i="4"/>
  <c r="J317" i="4"/>
  <c r="AP317" i="4" s="1"/>
  <c r="AQ317" i="4"/>
  <c r="AA317" i="4"/>
  <c r="R318" i="4"/>
  <c r="J318" i="4"/>
  <c r="AP318" i="4" s="1"/>
  <c r="AQ318" i="4"/>
  <c r="AA318" i="4"/>
  <c r="R319" i="4"/>
  <c r="AQ319" i="4"/>
  <c r="AA319" i="4"/>
  <c r="R320" i="4"/>
  <c r="AQ320" i="4"/>
  <c r="AA320" i="4"/>
  <c r="R321" i="4"/>
  <c r="J321" i="4"/>
  <c r="AP321" i="4" s="1"/>
  <c r="Z321" i="4"/>
  <c r="AQ321" i="4"/>
  <c r="AA321" i="4"/>
  <c r="AO321" i="4" s="1"/>
  <c r="R323" i="4"/>
  <c r="AQ323" i="4"/>
  <c r="AA323" i="4"/>
  <c r="R324" i="4"/>
  <c r="AQ324" i="4"/>
  <c r="AA324" i="4"/>
  <c r="R325" i="4"/>
  <c r="AQ325" i="4"/>
  <c r="AA325" i="4"/>
  <c r="R389" i="4"/>
  <c r="AQ389" i="4"/>
  <c r="AA389" i="4"/>
  <c r="R326" i="4"/>
  <c r="AQ326" i="4"/>
  <c r="AA326" i="4"/>
  <c r="R327" i="4"/>
  <c r="AQ327" i="4"/>
  <c r="AA327" i="4"/>
  <c r="R328" i="4"/>
  <c r="AQ328" i="4"/>
  <c r="AA328" i="4"/>
  <c r="R330" i="4"/>
  <c r="Z330" i="4"/>
  <c r="AQ330" i="4"/>
  <c r="AA330" i="4"/>
  <c r="R331" i="4"/>
  <c r="J331" i="4"/>
  <c r="AP331" i="4" s="1"/>
  <c r="AQ331" i="4"/>
  <c r="AA331" i="4"/>
  <c r="R332" i="4"/>
  <c r="J332" i="4"/>
  <c r="AP332" i="4" s="1"/>
  <c r="AQ332" i="4"/>
  <c r="AA332" i="4"/>
  <c r="R334" i="4"/>
  <c r="J334" i="4"/>
  <c r="AP334" i="4" s="1"/>
  <c r="Z334" i="4"/>
  <c r="AQ334" i="4"/>
  <c r="AA334" i="4"/>
  <c r="R335" i="4"/>
  <c r="AQ335" i="4"/>
  <c r="AA335" i="4"/>
  <c r="R336" i="4"/>
  <c r="J336" i="4"/>
  <c r="AP336" i="4" s="1"/>
  <c r="AQ336" i="4"/>
  <c r="AA336" i="4"/>
  <c r="R337" i="4"/>
  <c r="AQ337" i="4"/>
  <c r="AA337" i="4"/>
  <c r="R338" i="4"/>
  <c r="AQ338" i="4"/>
  <c r="AA338" i="4"/>
  <c r="R339" i="4"/>
  <c r="AQ339" i="4"/>
  <c r="AA339" i="4"/>
  <c r="R340" i="4"/>
  <c r="Z340" i="4"/>
  <c r="AQ340" i="4"/>
  <c r="AA340" i="4"/>
  <c r="R341" i="4"/>
  <c r="AQ341" i="4"/>
  <c r="AA341" i="4"/>
  <c r="R342" i="4"/>
  <c r="AQ342" i="4"/>
  <c r="AA342" i="4"/>
  <c r="R343" i="4"/>
  <c r="AQ343" i="4"/>
  <c r="AA343" i="4"/>
  <c r="R345" i="4"/>
  <c r="AQ345" i="4"/>
  <c r="AA345" i="4"/>
  <c r="R346" i="4"/>
  <c r="AQ346" i="4"/>
  <c r="AA346" i="4"/>
  <c r="R348" i="4"/>
  <c r="AQ348" i="4"/>
  <c r="AA348" i="4"/>
  <c r="R350" i="4"/>
  <c r="AQ350" i="4"/>
  <c r="AA350" i="4"/>
  <c r="R351" i="4"/>
  <c r="AQ351" i="4"/>
  <c r="AA351" i="4"/>
  <c r="R352" i="4"/>
  <c r="AQ352" i="4"/>
  <c r="AA352" i="4"/>
  <c r="Z353" i="4"/>
  <c r="AQ353" i="4"/>
  <c r="AA353" i="4"/>
  <c r="R354" i="4"/>
  <c r="AQ354" i="4"/>
  <c r="AA354" i="4"/>
  <c r="R355" i="4"/>
  <c r="AQ355" i="4"/>
  <c r="AA355" i="4"/>
  <c r="R356" i="4"/>
  <c r="Z356" i="4"/>
  <c r="AQ356" i="4"/>
  <c r="AA356" i="4"/>
  <c r="R357" i="4"/>
  <c r="J357" i="4"/>
  <c r="AP357" i="4" s="1"/>
  <c r="AQ357" i="4"/>
  <c r="AA357" i="4"/>
  <c r="R358" i="4"/>
  <c r="Z358" i="4"/>
  <c r="AQ358" i="4"/>
  <c r="AA358" i="4"/>
  <c r="R359" i="4"/>
  <c r="Z359" i="4"/>
  <c r="AQ359" i="4"/>
  <c r="AA359" i="4"/>
  <c r="R360" i="4"/>
  <c r="AQ360" i="4"/>
  <c r="AA360" i="4"/>
  <c r="R361" i="4"/>
  <c r="J361" i="4"/>
  <c r="AP361" i="4" s="1"/>
  <c r="AQ361" i="4"/>
  <c r="AA361" i="4"/>
  <c r="R362" i="4"/>
  <c r="J362" i="4"/>
  <c r="AP362" i="4" s="1"/>
  <c r="AQ362" i="4"/>
  <c r="AA362" i="4"/>
  <c r="R363" i="4"/>
  <c r="AQ363" i="4"/>
  <c r="AA363" i="4"/>
  <c r="R364" i="4"/>
  <c r="J364" i="4"/>
  <c r="AP364" i="4" s="1"/>
  <c r="AQ364" i="4"/>
  <c r="AA364" i="4"/>
  <c r="R365" i="4"/>
  <c r="Z365" i="4"/>
  <c r="AQ365" i="4"/>
  <c r="AA365" i="4"/>
  <c r="R366" i="4"/>
  <c r="Z366" i="4"/>
  <c r="AQ366" i="4"/>
  <c r="AA366" i="4"/>
  <c r="R367" i="4"/>
  <c r="Z367" i="4"/>
  <c r="AQ367" i="4"/>
  <c r="AA367" i="4"/>
  <c r="R369" i="4"/>
  <c r="Z369" i="4"/>
  <c r="AQ369" i="4"/>
  <c r="AA369" i="4"/>
  <c r="R370" i="4"/>
  <c r="J370" i="4"/>
  <c r="AP370" i="4" s="1"/>
  <c r="AQ370" i="4"/>
  <c r="AA370" i="4"/>
  <c r="R371" i="4"/>
  <c r="AQ371" i="4"/>
  <c r="AA371" i="4"/>
  <c r="R373" i="4"/>
  <c r="J373" i="4"/>
  <c r="AQ373" i="4"/>
  <c r="AA373" i="4"/>
  <c r="R374" i="4"/>
  <c r="J374" i="4"/>
  <c r="AP374" i="4" s="1"/>
  <c r="AQ374" i="4"/>
  <c r="AA374" i="4"/>
  <c r="R377" i="4"/>
  <c r="J377" i="4"/>
  <c r="AQ377" i="4"/>
  <c r="AA377" i="4"/>
  <c r="R378" i="4"/>
  <c r="Z378" i="4"/>
  <c r="AQ378" i="4"/>
  <c r="AA378" i="4"/>
  <c r="R379" i="4"/>
  <c r="AQ379" i="4"/>
  <c r="AA379" i="4"/>
  <c r="R380" i="4"/>
  <c r="AQ380" i="4"/>
  <c r="AA380" i="4"/>
  <c r="R382" i="4"/>
  <c r="Z382" i="4"/>
  <c r="AQ382" i="4"/>
  <c r="AA382" i="4"/>
  <c r="R383" i="4"/>
  <c r="AQ383" i="4"/>
  <c r="AA383" i="4"/>
  <c r="R384" i="4"/>
  <c r="Z384" i="4"/>
  <c r="AQ384" i="4"/>
  <c r="AA384" i="4"/>
  <c r="R386" i="4"/>
  <c r="J386" i="4"/>
  <c r="AQ386" i="4"/>
  <c r="AA386" i="4"/>
  <c r="R387" i="4"/>
  <c r="Z387" i="4"/>
  <c r="AQ387" i="4"/>
  <c r="AA387" i="4"/>
  <c r="R388" i="4"/>
  <c r="J388" i="4"/>
  <c r="AP388" i="4" s="1"/>
  <c r="AQ388" i="4"/>
  <c r="AA388" i="4"/>
  <c r="R390" i="4"/>
  <c r="J390" i="4"/>
  <c r="AP390" i="4" s="1"/>
  <c r="AQ390" i="4"/>
  <c r="AA390" i="4"/>
  <c r="R392" i="4"/>
  <c r="Z392" i="4"/>
  <c r="AQ392" i="4"/>
  <c r="AA392" i="4"/>
  <c r="R394" i="4"/>
  <c r="Z394" i="4"/>
  <c r="AQ394" i="4"/>
  <c r="AA394" i="4"/>
  <c r="R395" i="4"/>
  <c r="Z395" i="4"/>
  <c r="AQ395" i="4"/>
  <c r="AA395" i="4"/>
  <c r="R396" i="4"/>
  <c r="Z396" i="4"/>
  <c r="AQ396" i="4"/>
  <c r="AA396" i="4"/>
  <c r="R397" i="4"/>
  <c r="J397" i="4"/>
  <c r="AP397" i="4" s="1"/>
  <c r="AQ397" i="4"/>
  <c r="AA397" i="4"/>
  <c r="R398" i="4"/>
  <c r="Z398" i="4"/>
  <c r="AQ398" i="4"/>
  <c r="AA398" i="4"/>
  <c r="R400" i="4"/>
  <c r="Z400" i="4"/>
  <c r="AQ400" i="4"/>
  <c r="AA400" i="4"/>
  <c r="R401" i="4"/>
  <c r="Z401" i="4"/>
  <c r="AQ401" i="4"/>
  <c r="AA401" i="4"/>
  <c r="R402" i="4"/>
  <c r="AQ402" i="4"/>
  <c r="AA402" i="4"/>
  <c r="R403" i="4"/>
  <c r="J403" i="4"/>
  <c r="AQ403" i="4"/>
  <c r="AA403" i="4"/>
  <c r="R404" i="4"/>
  <c r="J404" i="4"/>
  <c r="AP404" i="4" s="1"/>
  <c r="AQ404" i="4"/>
  <c r="AA404" i="4"/>
  <c r="R405" i="4"/>
  <c r="J405" i="4"/>
  <c r="AP405" i="4" s="1"/>
  <c r="AQ405" i="4"/>
  <c r="AA405" i="4"/>
  <c r="R406" i="4"/>
  <c r="J406" i="4"/>
  <c r="AQ406" i="4"/>
  <c r="AA406" i="4"/>
  <c r="R407" i="4"/>
  <c r="AQ407" i="4"/>
  <c r="AA407" i="4"/>
  <c r="R408" i="4"/>
  <c r="J408" i="4"/>
  <c r="AP408" i="4" s="1"/>
  <c r="AQ408" i="4"/>
  <c r="AA408" i="4"/>
  <c r="R410" i="4"/>
  <c r="Z410" i="4"/>
  <c r="AQ410" i="4"/>
  <c r="AA410" i="4"/>
  <c r="R412" i="4"/>
  <c r="Z412" i="4"/>
  <c r="J412" i="4"/>
  <c r="AP412" i="4" s="1"/>
  <c r="AQ412" i="4"/>
  <c r="AA412" i="4"/>
  <c r="R413" i="4"/>
  <c r="AQ413" i="4"/>
  <c r="AA413" i="4"/>
  <c r="R414" i="4"/>
  <c r="J414" i="4"/>
  <c r="AP414" i="4" s="1"/>
  <c r="AQ414" i="4"/>
  <c r="AA414" i="4"/>
  <c r="R415" i="4"/>
  <c r="AQ415" i="4"/>
  <c r="AA415" i="4"/>
  <c r="R416" i="4"/>
  <c r="J416" i="4"/>
  <c r="AP416" i="4" s="1"/>
  <c r="AQ416" i="4"/>
  <c r="AA416" i="4"/>
  <c r="R417" i="4"/>
  <c r="J417" i="4"/>
  <c r="AP417" i="4" s="1"/>
  <c r="AQ417" i="4"/>
  <c r="AA417" i="4"/>
  <c r="R418" i="4"/>
  <c r="Z418" i="4"/>
  <c r="AQ418" i="4"/>
  <c r="AA418" i="4"/>
  <c r="R420" i="4"/>
  <c r="J420" i="4"/>
  <c r="AP420" i="4" s="1"/>
  <c r="AQ420" i="4"/>
  <c r="AA420" i="4"/>
  <c r="R421" i="4"/>
  <c r="J421" i="4"/>
  <c r="AQ421" i="4"/>
  <c r="AA421" i="4"/>
  <c r="R423" i="4"/>
  <c r="J423" i="4"/>
  <c r="AP423" i="4" s="1"/>
  <c r="AQ423" i="4"/>
  <c r="AA423" i="4"/>
  <c r="R425" i="4"/>
  <c r="Z425" i="4"/>
  <c r="AQ425" i="4"/>
  <c r="AA425" i="4"/>
  <c r="R426" i="4"/>
  <c r="AQ426" i="4"/>
  <c r="AA426" i="4"/>
  <c r="R427" i="4"/>
  <c r="J427" i="4"/>
  <c r="AP427" i="4" s="1"/>
  <c r="AQ427" i="4"/>
  <c r="AA427" i="4"/>
  <c r="R429" i="4"/>
  <c r="AQ429" i="4"/>
  <c r="AA429" i="4"/>
  <c r="R430" i="4"/>
  <c r="Z430" i="4"/>
  <c r="AQ430" i="4"/>
  <c r="AA430" i="4"/>
  <c r="R431" i="4"/>
  <c r="Z431" i="4"/>
  <c r="AQ431" i="4"/>
  <c r="AA431" i="4"/>
  <c r="R433" i="4"/>
  <c r="AQ433" i="4"/>
  <c r="AA433" i="4"/>
  <c r="R434" i="4"/>
  <c r="AQ434" i="4"/>
  <c r="AA434" i="4"/>
  <c r="R435" i="4"/>
  <c r="J435" i="4"/>
  <c r="AP435" i="4" s="1"/>
  <c r="AQ435" i="4"/>
  <c r="AA435" i="4"/>
  <c r="R436" i="4"/>
  <c r="Z436" i="4"/>
  <c r="AQ436" i="4"/>
  <c r="AA436" i="4"/>
  <c r="AO436" i="4" s="1"/>
  <c r="R437" i="4"/>
  <c r="AQ437" i="4"/>
  <c r="AA437" i="4"/>
  <c r="R438" i="4"/>
  <c r="AQ438" i="4"/>
  <c r="AA438" i="4"/>
  <c r="R439" i="4"/>
  <c r="AQ439" i="4"/>
  <c r="AA439" i="4"/>
  <c r="R440" i="4"/>
  <c r="AQ440" i="4"/>
  <c r="AA440" i="4"/>
  <c r="R441" i="4"/>
  <c r="J441" i="4"/>
  <c r="AP441" i="4" s="1"/>
  <c r="AQ441" i="4"/>
  <c r="AA441" i="4"/>
  <c r="R442" i="4"/>
  <c r="J442" i="4"/>
  <c r="AP442" i="4" s="1"/>
  <c r="AQ442" i="4"/>
  <c r="AA442" i="4"/>
  <c r="R443" i="4"/>
  <c r="AQ443" i="4"/>
  <c r="AA443" i="4"/>
  <c r="R444" i="4"/>
  <c r="AQ444" i="4"/>
  <c r="AA444" i="4"/>
  <c r="R445" i="4"/>
  <c r="AQ445" i="4"/>
  <c r="AA445" i="4"/>
  <c r="R447" i="4"/>
  <c r="Z447" i="4"/>
  <c r="AQ447" i="4"/>
  <c r="AA447" i="4"/>
  <c r="R450" i="4"/>
  <c r="Z450" i="4"/>
  <c r="AQ450" i="4"/>
  <c r="AA450" i="4"/>
  <c r="R451" i="4"/>
  <c r="J451" i="4"/>
  <c r="AQ451" i="4"/>
  <c r="AA451" i="4"/>
  <c r="R452" i="4"/>
  <c r="Z452" i="4"/>
  <c r="AQ452" i="4"/>
  <c r="AA452" i="4"/>
  <c r="R453" i="4"/>
  <c r="J453" i="4"/>
  <c r="AQ453" i="4"/>
  <c r="AA453" i="4"/>
  <c r="R454" i="4"/>
  <c r="J454" i="4"/>
  <c r="AQ454" i="4"/>
  <c r="AA454" i="4"/>
  <c r="R456" i="4"/>
  <c r="AQ456" i="4"/>
  <c r="AA456" i="4"/>
  <c r="R457" i="4"/>
  <c r="Z457" i="4"/>
  <c r="AQ457" i="4"/>
  <c r="AA457" i="4"/>
  <c r="R458" i="4"/>
  <c r="J458" i="4"/>
  <c r="AP458" i="4" s="1"/>
  <c r="AQ458" i="4"/>
  <c r="AA458" i="4"/>
  <c r="R459" i="4"/>
  <c r="J459" i="4"/>
  <c r="AQ459" i="4"/>
  <c r="AA459" i="4"/>
  <c r="R460" i="4"/>
  <c r="Z460" i="4"/>
  <c r="AQ460" i="4"/>
  <c r="AA460" i="4"/>
  <c r="R461" i="4"/>
  <c r="Z461" i="4"/>
  <c r="AQ461" i="4"/>
  <c r="AA461" i="4"/>
  <c r="R462" i="4"/>
  <c r="J462" i="4"/>
  <c r="AP462" i="4" s="1"/>
  <c r="AQ462" i="4"/>
  <c r="AA462" i="4"/>
  <c r="R463" i="4"/>
  <c r="Z463" i="4"/>
  <c r="AQ463" i="4"/>
  <c r="AA463" i="4"/>
  <c r="R464" i="4"/>
  <c r="J464" i="4"/>
  <c r="AP464" i="4" s="1"/>
  <c r="AQ464" i="4"/>
  <c r="AA464" i="4"/>
  <c r="AO464" i="4" s="1"/>
  <c r="R465" i="4"/>
  <c r="Z465" i="4"/>
  <c r="AQ465" i="4"/>
  <c r="AA465" i="4"/>
  <c r="R466" i="4"/>
  <c r="Z466" i="4"/>
  <c r="AQ466" i="4"/>
  <c r="AA466" i="4"/>
  <c r="R467" i="4"/>
  <c r="AQ467" i="4"/>
  <c r="AA467" i="4"/>
  <c r="R468" i="4"/>
  <c r="J468" i="4"/>
  <c r="AP468" i="4" s="1"/>
  <c r="Z468" i="4"/>
  <c r="AQ468" i="4"/>
  <c r="AA468" i="4"/>
  <c r="R469" i="4"/>
  <c r="Z469" i="4"/>
  <c r="AQ469" i="4"/>
  <c r="AA469" i="4"/>
  <c r="R470" i="4"/>
  <c r="Z470" i="4"/>
  <c r="AQ470" i="4"/>
  <c r="AA470" i="4"/>
  <c r="R471" i="4"/>
  <c r="J471" i="4"/>
  <c r="AQ471" i="4"/>
  <c r="AA471" i="4"/>
  <c r="R472" i="4"/>
  <c r="Z472" i="4"/>
  <c r="J472" i="4"/>
  <c r="AP472" i="4" s="1"/>
  <c r="AQ472" i="4"/>
  <c r="AA472" i="4"/>
  <c r="R473" i="4"/>
  <c r="Z473" i="4"/>
  <c r="AQ473" i="4"/>
  <c r="AA473" i="4"/>
  <c r="R475" i="4"/>
  <c r="J475" i="4"/>
  <c r="AP475" i="4" s="1"/>
  <c r="AQ475" i="4"/>
  <c r="AA475" i="4"/>
  <c r="R476" i="4"/>
  <c r="J476" i="4"/>
  <c r="AQ476" i="4"/>
  <c r="AA476" i="4"/>
  <c r="R477" i="4"/>
  <c r="Z477" i="4"/>
  <c r="AQ477" i="4"/>
  <c r="AA477" i="4"/>
  <c r="R479" i="4"/>
  <c r="AQ479" i="4"/>
  <c r="AA479" i="4"/>
  <c r="R481" i="4"/>
  <c r="Z481" i="4"/>
  <c r="AQ481" i="4"/>
  <c r="AA481" i="4"/>
  <c r="R482" i="4"/>
  <c r="J482" i="4"/>
  <c r="AP482" i="4" s="1"/>
  <c r="AQ482" i="4"/>
  <c r="AA482" i="4"/>
  <c r="R483" i="4"/>
  <c r="AQ483" i="4"/>
  <c r="AA483" i="4"/>
  <c r="R484" i="4"/>
  <c r="AQ484" i="4"/>
  <c r="AA484" i="4"/>
  <c r="R485" i="4"/>
  <c r="AQ485" i="4"/>
  <c r="AA485" i="4"/>
  <c r="R486" i="4"/>
  <c r="J486" i="4"/>
  <c r="AQ486" i="4"/>
  <c r="AA486" i="4"/>
  <c r="R487" i="4"/>
  <c r="Z487" i="4"/>
  <c r="AQ487" i="4"/>
  <c r="AA487" i="4"/>
  <c r="R488" i="4"/>
  <c r="J488" i="4"/>
  <c r="AP488" i="4" s="1"/>
  <c r="Z488" i="4"/>
  <c r="AQ488" i="4"/>
  <c r="AA488" i="4"/>
  <c r="R489" i="4"/>
  <c r="J489" i="4"/>
  <c r="AP489" i="4" s="1"/>
  <c r="AQ489" i="4"/>
  <c r="AA489" i="4"/>
  <c r="R491" i="4"/>
  <c r="AQ491" i="4"/>
  <c r="AA491" i="4"/>
  <c r="R492" i="4"/>
  <c r="Z492" i="4"/>
  <c r="AQ492" i="4"/>
  <c r="AA492" i="4"/>
  <c r="R493" i="4"/>
  <c r="AQ493" i="4"/>
  <c r="AA493" i="4"/>
  <c r="R494" i="4"/>
  <c r="Z494" i="4"/>
  <c r="AQ494" i="4"/>
  <c r="AA494" i="4"/>
  <c r="R495" i="4"/>
  <c r="Z495" i="4"/>
  <c r="AQ495" i="4"/>
  <c r="AA495" i="4"/>
  <c r="R496" i="4"/>
  <c r="Z496" i="4"/>
  <c r="AQ496" i="4"/>
  <c r="AA496" i="4"/>
  <c r="R497" i="4"/>
  <c r="Z497" i="4"/>
  <c r="AQ497" i="4"/>
  <c r="AA497" i="4"/>
  <c r="R498" i="4"/>
  <c r="J498" i="4"/>
  <c r="AQ498" i="4"/>
  <c r="AA498" i="4"/>
  <c r="R499" i="4"/>
  <c r="Z499" i="4"/>
  <c r="AQ499" i="4"/>
  <c r="AA499" i="4"/>
  <c r="R500" i="4"/>
  <c r="Z500" i="4"/>
  <c r="AQ500" i="4"/>
  <c r="AA500" i="4"/>
  <c r="R501" i="4"/>
  <c r="Z501" i="4"/>
  <c r="AQ501" i="4"/>
  <c r="AA501" i="4"/>
  <c r="R503" i="4"/>
  <c r="AQ503" i="4"/>
  <c r="AA503" i="4"/>
  <c r="R504" i="4"/>
  <c r="Z504" i="4"/>
  <c r="AQ504" i="4"/>
  <c r="AA504" i="4"/>
  <c r="R505" i="4"/>
  <c r="Z505" i="4"/>
  <c r="AQ505" i="4"/>
  <c r="AA505" i="4"/>
  <c r="R506" i="4"/>
  <c r="J506" i="4"/>
  <c r="AP506" i="4" s="1"/>
  <c r="AQ506" i="4"/>
  <c r="AA506" i="4"/>
  <c r="R507" i="4"/>
  <c r="Z507" i="4"/>
  <c r="AQ507" i="4"/>
  <c r="AA507" i="4"/>
  <c r="R508" i="4"/>
  <c r="J508" i="4"/>
  <c r="AP508" i="4" s="1"/>
  <c r="AQ508" i="4"/>
  <c r="AA508" i="4"/>
  <c r="R509" i="4"/>
  <c r="AQ509" i="4"/>
  <c r="AA509" i="4"/>
  <c r="R510" i="4"/>
  <c r="Z510" i="4"/>
  <c r="AQ510" i="4"/>
  <c r="AA510" i="4"/>
  <c r="R511" i="4"/>
  <c r="J511" i="4"/>
  <c r="AP511" i="4" s="1"/>
  <c r="Z511" i="4"/>
  <c r="AQ511" i="4"/>
  <c r="AA511" i="4"/>
  <c r="R513" i="4"/>
  <c r="J513" i="4"/>
  <c r="AQ513" i="4"/>
  <c r="AA513" i="4"/>
  <c r="R514" i="4"/>
  <c r="J514" i="4"/>
  <c r="AQ514" i="4"/>
  <c r="AA514" i="4"/>
  <c r="R515" i="4"/>
  <c r="AQ515" i="4"/>
  <c r="AA515" i="4"/>
  <c r="R517" i="4"/>
  <c r="AQ517" i="4"/>
  <c r="AA517" i="4"/>
  <c r="R518" i="4"/>
  <c r="Z518" i="4"/>
  <c r="AQ518" i="4"/>
  <c r="AA518" i="4"/>
  <c r="R519" i="4"/>
  <c r="Z519" i="4"/>
  <c r="AQ519" i="4"/>
  <c r="AA519" i="4"/>
  <c r="R520" i="4"/>
  <c r="Z520" i="4"/>
  <c r="AQ520" i="4"/>
  <c r="AA520" i="4"/>
  <c r="R521" i="4"/>
  <c r="Z521" i="4"/>
  <c r="AQ521" i="4"/>
  <c r="AA521" i="4"/>
  <c r="R522" i="4"/>
  <c r="Z522" i="4"/>
  <c r="AQ522" i="4"/>
  <c r="AA522" i="4"/>
  <c r="R523" i="4"/>
  <c r="J523" i="4"/>
  <c r="AQ523" i="4"/>
  <c r="AA523" i="4"/>
  <c r="R524" i="4"/>
  <c r="AQ524" i="4"/>
  <c r="AA524" i="4"/>
  <c r="R525" i="4"/>
  <c r="AQ525" i="4"/>
  <c r="AA525" i="4"/>
  <c r="R526" i="4"/>
  <c r="J526" i="4"/>
  <c r="AP526" i="4" s="1"/>
  <c r="AQ526" i="4"/>
  <c r="AA526" i="4"/>
  <c r="R527" i="4"/>
  <c r="Z527" i="4"/>
  <c r="AQ527" i="4"/>
  <c r="AA527" i="4"/>
  <c r="R528" i="4"/>
  <c r="J528" i="4"/>
  <c r="AP528" i="4" s="1"/>
  <c r="AQ528" i="4"/>
  <c r="AA528" i="4"/>
  <c r="R529" i="4"/>
  <c r="Z529" i="4"/>
  <c r="AQ529" i="4"/>
  <c r="AA529" i="4"/>
  <c r="R530" i="4"/>
  <c r="J530" i="4"/>
  <c r="AP530" i="4" s="1"/>
  <c r="AQ530" i="4"/>
  <c r="AA530" i="4"/>
  <c r="R72" i="4"/>
  <c r="Z72" i="4"/>
  <c r="AQ72" i="4"/>
  <c r="AA72" i="4"/>
  <c r="R531" i="4"/>
  <c r="J531" i="4"/>
  <c r="AP531" i="4" s="1"/>
  <c r="AQ531" i="4"/>
  <c r="AA531" i="4"/>
  <c r="R532" i="4"/>
  <c r="Z532" i="4"/>
  <c r="AQ532" i="4"/>
  <c r="AA532" i="4"/>
  <c r="R533" i="4"/>
  <c r="AQ533" i="4"/>
  <c r="AA533" i="4"/>
  <c r="R534" i="4"/>
  <c r="Z534" i="4"/>
  <c r="AQ534" i="4"/>
  <c r="AA534" i="4"/>
  <c r="R535" i="4"/>
  <c r="J535" i="4"/>
  <c r="AQ535" i="4"/>
  <c r="AA535" i="4"/>
  <c r="R536" i="4"/>
  <c r="J536" i="4"/>
  <c r="AP536" i="4" s="1"/>
  <c r="AQ536" i="4"/>
  <c r="AA536" i="4"/>
  <c r="R537" i="4"/>
  <c r="AQ537" i="4"/>
  <c r="AA537" i="4"/>
  <c r="R538" i="4"/>
  <c r="AQ538" i="4"/>
  <c r="AA538" i="4"/>
  <c r="R540" i="4"/>
  <c r="Z540" i="4"/>
  <c r="AQ540" i="4"/>
  <c r="AA540" i="4"/>
  <c r="R541" i="4"/>
  <c r="Z541" i="4"/>
  <c r="AQ541" i="4"/>
  <c r="AA541" i="4"/>
  <c r="R542" i="4"/>
  <c r="Z542" i="4"/>
  <c r="AQ542" i="4"/>
  <c r="AA542" i="4"/>
  <c r="R543" i="4"/>
  <c r="J543" i="4"/>
  <c r="AQ543" i="4"/>
  <c r="AA543" i="4"/>
  <c r="R544" i="4"/>
  <c r="Z544" i="4"/>
  <c r="AQ544" i="4"/>
  <c r="AA544" i="4"/>
  <c r="R391" i="4"/>
  <c r="Z391" i="4"/>
  <c r="AQ391" i="4"/>
  <c r="AA391" i="4"/>
  <c r="R545" i="4"/>
  <c r="AQ545" i="4"/>
  <c r="AA545" i="4"/>
  <c r="R546" i="4"/>
  <c r="Z546" i="4"/>
  <c r="AQ546" i="4"/>
  <c r="AA546" i="4"/>
  <c r="R547" i="4"/>
  <c r="AQ547" i="4"/>
  <c r="AA547" i="4"/>
  <c r="R549" i="4"/>
  <c r="Z549" i="4"/>
  <c r="AQ549" i="4"/>
  <c r="AA549" i="4"/>
  <c r="R550" i="4"/>
  <c r="AQ550" i="4"/>
  <c r="AA550" i="4"/>
  <c r="R551" i="4"/>
  <c r="AQ551" i="4"/>
  <c r="AA551" i="4"/>
  <c r="R552" i="4"/>
  <c r="Z552" i="4"/>
  <c r="AQ552" i="4"/>
  <c r="AA552" i="4"/>
  <c r="R553" i="4"/>
  <c r="AQ553" i="4"/>
  <c r="AA553" i="4"/>
  <c r="R554" i="4"/>
  <c r="Z554" i="4"/>
  <c r="AQ554" i="4"/>
  <c r="AA554" i="4"/>
  <c r="R561" i="4"/>
  <c r="Z561" i="4"/>
  <c r="AQ561" i="4"/>
  <c r="AA561" i="4"/>
  <c r="R555" i="4"/>
  <c r="AQ555" i="4"/>
  <c r="AA555" i="4"/>
  <c r="R557" i="4"/>
  <c r="AQ557" i="4"/>
  <c r="AA557" i="4"/>
  <c r="R558" i="4"/>
  <c r="AQ558" i="4"/>
  <c r="AA558" i="4"/>
  <c r="R559" i="4"/>
  <c r="AQ559" i="4"/>
  <c r="AA559" i="4"/>
  <c r="R560" i="4"/>
  <c r="AQ560" i="4"/>
  <c r="AA560" i="4"/>
  <c r="R562" i="4"/>
  <c r="AQ562" i="4"/>
  <c r="AA562" i="4"/>
  <c r="R563" i="4"/>
  <c r="J563" i="4"/>
  <c r="AP563" i="4" s="1"/>
  <c r="AQ563" i="4"/>
  <c r="AA563" i="4"/>
  <c r="R564" i="4"/>
  <c r="Z564" i="4"/>
  <c r="AQ564" i="4"/>
  <c r="AA564" i="4"/>
  <c r="R565" i="4"/>
  <c r="Z565" i="4"/>
  <c r="AQ565" i="4"/>
  <c r="AA565" i="4"/>
  <c r="R566" i="4"/>
  <c r="J566" i="4"/>
  <c r="AQ566" i="4"/>
  <c r="AA566" i="4"/>
  <c r="R567" i="4"/>
  <c r="J567" i="4"/>
  <c r="AP567" i="4" s="1"/>
  <c r="Z567" i="4"/>
  <c r="AQ567" i="4"/>
  <c r="AA567" i="4"/>
  <c r="R568" i="4"/>
  <c r="AQ568" i="4"/>
  <c r="AA568" i="4"/>
  <c r="R569" i="4"/>
  <c r="J569" i="4"/>
  <c r="AQ569" i="4"/>
  <c r="AA569" i="4"/>
  <c r="R570" i="4"/>
  <c r="AQ570" i="4"/>
  <c r="AA570" i="4"/>
  <c r="R571" i="4"/>
  <c r="J571" i="4"/>
  <c r="AP571" i="4" s="1"/>
  <c r="AQ571" i="4"/>
  <c r="AA571" i="4"/>
  <c r="R572" i="4"/>
  <c r="J572" i="4"/>
  <c r="AP572" i="4" s="1"/>
  <c r="AQ572" i="4"/>
  <c r="AA572" i="4"/>
  <c r="R574" i="4"/>
  <c r="J574" i="4"/>
  <c r="AP574" i="4" s="1"/>
  <c r="AQ574" i="4"/>
  <c r="AA574" i="4"/>
  <c r="R575" i="4"/>
  <c r="Z575" i="4"/>
  <c r="AQ575" i="4"/>
  <c r="AA575" i="4"/>
  <c r="R576" i="4"/>
  <c r="J576" i="4"/>
  <c r="AP576" i="4" s="1"/>
  <c r="AQ576" i="4"/>
  <c r="AA576" i="4"/>
  <c r="R577" i="4"/>
  <c r="J577" i="4"/>
  <c r="AP577" i="4" s="1"/>
  <c r="AQ577" i="4"/>
  <c r="AA577" i="4"/>
  <c r="R579" i="4"/>
  <c r="J579" i="4"/>
  <c r="AP579" i="4" s="1"/>
  <c r="AQ579" i="4"/>
  <c r="AA579" i="4"/>
  <c r="R580" i="4"/>
  <c r="J580" i="4"/>
  <c r="AP580" i="4" s="1"/>
  <c r="AQ580" i="4"/>
  <c r="AA580" i="4"/>
  <c r="R581" i="4"/>
  <c r="AQ581" i="4"/>
  <c r="AA581" i="4"/>
  <c r="R582" i="4"/>
  <c r="Z582" i="4"/>
  <c r="AQ582" i="4"/>
  <c r="AA582" i="4"/>
  <c r="R583" i="4"/>
  <c r="J583" i="4"/>
  <c r="AP583" i="4" s="1"/>
  <c r="AQ583" i="4"/>
  <c r="AA583" i="4"/>
  <c r="R584" i="4"/>
  <c r="J584" i="4"/>
  <c r="AP584" i="4" s="1"/>
  <c r="AQ584" i="4"/>
  <c r="AA584" i="4"/>
  <c r="R585" i="4"/>
  <c r="J585" i="4"/>
  <c r="AP585" i="4" s="1"/>
  <c r="AQ585" i="4"/>
  <c r="AA585" i="4"/>
  <c r="R586" i="4"/>
  <c r="Z586" i="4"/>
  <c r="AQ586" i="4"/>
  <c r="AA586" i="4"/>
  <c r="R588" i="4"/>
  <c r="J588" i="4"/>
  <c r="AQ588" i="4"/>
  <c r="AA588" i="4"/>
  <c r="R590" i="4"/>
  <c r="AQ590" i="4"/>
  <c r="AA590" i="4"/>
  <c r="R592" i="4"/>
  <c r="J592" i="4"/>
  <c r="AQ592" i="4"/>
  <c r="AA592" i="4"/>
  <c r="R593" i="4"/>
  <c r="AQ593" i="4"/>
  <c r="AA593" i="4"/>
  <c r="R594" i="4"/>
  <c r="J594" i="4"/>
  <c r="AQ594" i="4"/>
  <c r="AA594" i="4"/>
  <c r="R595" i="4"/>
  <c r="J595" i="4"/>
  <c r="AP595" i="4" s="1"/>
  <c r="AQ595" i="4"/>
  <c r="AA595" i="4"/>
  <c r="R596" i="4"/>
  <c r="J596" i="4"/>
  <c r="AQ596" i="4"/>
  <c r="AA596" i="4"/>
  <c r="R597" i="4"/>
  <c r="J597" i="4"/>
  <c r="AP597" i="4" s="1"/>
  <c r="AQ597" i="4"/>
  <c r="AA597" i="4"/>
  <c r="R598" i="4"/>
  <c r="J598" i="4"/>
  <c r="AP598" i="4" s="1"/>
  <c r="AQ598" i="4"/>
  <c r="AA598" i="4"/>
  <c r="R600" i="4"/>
  <c r="AQ600" i="4"/>
  <c r="AA600" i="4"/>
  <c r="R601" i="4"/>
  <c r="J601" i="4"/>
  <c r="AP601" i="4" s="1"/>
  <c r="AQ601" i="4"/>
  <c r="AA601" i="4"/>
  <c r="R602" i="4"/>
  <c r="AQ602" i="4"/>
  <c r="AA602" i="4"/>
  <c r="R603" i="4"/>
  <c r="AQ603" i="4"/>
  <c r="AA603" i="4"/>
  <c r="R604" i="4"/>
  <c r="J604" i="4"/>
  <c r="AP604" i="4" s="1"/>
  <c r="AQ604" i="4"/>
  <c r="AA604" i="4"/>
  <c r="R605" i="4"/>
  <c r="Z605" i="4"/>
  <c r="AQ605" i="4"/>
  <c r="AA605" i="4"/>
  <c r="R606" i="4"/>
  <c r="Z606" i="4"/>
  <c r="AQ606" i="4"/>
  <c r="AA606" i="4"/>
  <c r="R607" i="4"/>
  <c r="J607" i="4"/>
  <c r="AQ607" i="4"/>
  <c r="AA607" i="4"/>
  <c r="R608" i="4"/>
  <c r="J608" i="4"/>
  <c r="AQ608" i="4"/>
  <c r="AA608" i="4"/>
  <c r="R609" i="4"/>
  <c r="Z609" i="4"/>
  <c r="AQ609" i="4"/>
  <c r="AA609" i="4"/>
  <c r="R610" i="4"/>
  <c r="Z610" i="4"/>
  <c r="AQ610" i="4"/>
  <c r="AA610" i="4"/>
  <c r="R612" i="4"/>
  <c r="J612" i="4"/>
  <c r="AP612" i="4" s="1"/>
  <c r="AQ612" i="4"/>
  <c r="AA612" i="4"/>
  <c r="R613" i="4"/>
  <c r="Z613" i="4"/>
  <c r="AQ613" i="4"/>
  <c r="AA613" i="4"/>
  <c r="R614" i="4"/>
  <c r="AQ614" i="4"/>
  <c r="AA614" i="4"/>
  <c r="AO614" i="4" s="1"/>
  <c r="R615" i="4"/>
  <c r="AQ615" i="4"/>
  <c r="AA615" i="4"/>
  <c r="R616" i="4"/>
  <c r="Z616" i="4"/>
  <c r="AQ616" i="4"/>
  <c r="AA616" i="4"/>
  <c r="R618" i="4"/>
  <c r="Z618" i="4"/>
  <c r="AQ618" i="4"/>
  <c r="AA618" i="4"/>
  <c r="R620" i="4"/>
  <c r="Z620" i="4"/>
  <c r="AQ620" i="4"/>
  <c r="AA620" i="4"/>
  <c r="R622" i="4"/>
  <c r="Z622" i="4"/>
  <c r="AQ622" i="4"/>
  <c r="AA622" i="4"/>
  <c r="R623" i="4"/>
  <c r="Z623" i="4"/>
  <c r="AQ623" i="4"/>
  <c r="AA623" i="4"/>
  <c r="R624" i="4"/>
  <c r="J624" i="4"/>
  <c r="AP624" i="4" s="1"/>
  <c r="AQ624" i="4"/>
  <c r="AA624" i="4"/>
  <c r="R625" i="4"/>
  <c r="Z625" i="4"/>
  <c r="AQ625" i="4"/>
  <c r="AA625" i="4"/>
  <c r="R626" i="4"/>
  <c r="J626" i="4"/>
  <c r="AP626" i="4" s="1"/>
  <c r="AQ626" i="4"/>
  <c r="AA626" i="4"/>
  <c r="R628" i="4"/>
  <c r="J628" i="4"/>
  <c r="AP628" i="4" s="1"/>
  <c r="AQ628" i="4"/>
  <c r="AA628" i="4"/>
  <c r="R629" i="4"/>
  <c r="Z629" i="4"/>
  <c r="AQ629" i="4"/>
  <c r="AA629" i="4"/>
  <c r="R631" i="4"/>
  <c r="Z631" i="4"/>
  <c r="AQ631" i="4"/>
  <c r="AA631" i="4"/>
  <c r="R632" i="4"/>
  <c r="AQ632" i="4"/>
  <c r="AA632" i="4"/>
  <c r="R634" i="4"/>
  <c r="Z634" i="4"/>
  <c r="AQ634" i="4"/>
  <c r="AA634" i="4"/>
  <c r="R635" i="4"/>
  <c r="Z635" i="4"/>
  <c r="AQ635" i="4"/>
  <c r="AA635" i="4"/>
  <c r="R638" i="4"/>
  <c r="J638" i="4"/>
  <c r="AQ638" i="4"/>
  <c r="AA638" i="4"/>
  <c r="R639" i="4"/>
  <c r="Z639" i="4"/>
  <c r="AQ639" i="4"/>
  <c r="AA639" i="4"/>
  <c r="R640" i="4"/>
  <c r="Z640" i="4"/>
  <c r="AQ640" i="4"/>
  <c r="AA640" i="4"/>
  <c r="R641" i="4"/>
  <c r="J641" i="4"/>
  <c r="AP641" i="4" s="1"/>
  <c r="AQ641" i="4"/>
  <c r="AA641" i="4"/>
  <c r="R642" i="4"/>
  <c r="J642" i="4"/>
  <c r="AQ642" i="4"/>
  <c r="AA642" i="4"/>
  <c r="R290" i="4"/>
  <c r="Z290" i="4"/>
  <c r="AQ290" i="4"/>
  <c r="AA290" i="4"/>
  <c r="R644" i="4"/>
  <c r="Z644" i="4"/>
  <c r="AQ644" i="4"/>
  <c r="AA644" i="4"/>
  <c r="R645" i="4"/>
  <c r="J645" i="4"/>
  <c r="AP645" i="4" s="1"/>
  <c r="AQ645" i="4"/>
  <c r="AA645" i="4"/>
  <c r="R646" i="4"/>
  <c r="Z646" i="4"/>
  <c r="AQ646" i="4"/>
  <c r="AA646" i="4"/>
  <c r="R647" i="4"/>
  <c r="Z647" i="4"/>
  <c r="AQ647" i="4"/>
  <c r="AA647" i="4"/>
  <c r="R648" i="4"/>
  <c r="J648" i="4"/>
  <c r="AQ648" i="4"/>
  <c r="AA648" i="4"/>
  <c r="R649" i="4"/>
  <c r="Z649" i="4"/>
  <c r="AQ649" i="4"/>
  <c r="AA649" i="4"/>
  <c r="R650" i="4"/>
  <c r="Z650" i="4"/>
  <c r="AQ650" i="4"/>
  <c r="AA650" i="4"/>
  <c r="R651" i="4"/>
  <c r="AQ651" i="4"/>
  <c r="AA651" i="4"/>
  <c r="R652" i="4"/>
  <c r="J652" i="4"/>
  <c r="AP652" i="4" s="1"/>
  <c r="AQ652" i="4"/>
  <c r="AA652" i="4"/>
  <c r="R653" i="4"/>
  <c r="J653" i="4"/>
  <c r="AP653" i="4" s="1"/>
  <c r="AQ653" i="4"/>
  <c r="AA653" i="4"/>
  <c r="AO653" i="4" s="1"/>
  <c r="R654" i="4"/>
  <c r="J654" i="4"/>
  <c r="AP654" i="4" s="1"/>
  <c r="AQ654" i="4"/>
  <c r="AA654" i="4"/>
  <c r="R655" i="4"/>
  <c r="J655" i="4"/>
  <c r="AP655" i="4" s="1"/>
  <c r="AQ655" i="4"/>
  <c r="AA655" i="4"/>
  <c r="R656" i="4"/>
  <c r="Z656" i="4"/>
  <c r="AQ656" i="4"/>
  <c r="AA656" i="4"/>
  <c r="R657" i="4"/>
  <c r="Z657" i="4"/>
  <c r="AQ657" i="4"/>
  <c r="AA657" i="4"/>
  <c r="R658" i="4"/>
  <c r="Z658" i="4"/>
  <c r="AQ658" i="4"/>
  <c r="AA658" i="4"/>
  <c r="R661" i="4"/>
  <c r="Z661" i="4"/>
  <c r="AQ661" i="4"/>
  <c r="AA661" i="4"/>
  <c r="R662" i="4"/>
  <c r="J662" i="4"/>
  <c r="AQ662" i="4"/>
  <c r="AA662" i="4"/>
  <c r="R664" i="4"/>
  <c r="Z664" i="4"/>
  <c r="AQ664" i="4"/>
  <c r="AA664" i="4"/>
  <c r="R67" i="4"/>
  <c r="J67" i="4"/>
  <c r="AQ67" i="4"/>
  <c r="AA67" i="4"/>
  <c r="R666" i="4"/>
  <c r="AQ666" i="4"/>
  <c r="AA666" i="4"/>
  <c r="R667" i="4"/>
  <c r="J667" i="4"/>
  <c r="AP667" i="4" s="1"/>
  <c r="AQ667" i="4"/>
  <c r="AA667" i="4"/>
  <c r="R668" i="4"/>
  <c r="J668" i="4"/>
  <c r="AQ668" i="4"/>
  <c r="AA668" i="4"/>
  <c r="R669" i="4"/>
  <c r="Z669" i="4"/>
  <c r="AQ669" i="4"/>
  <c r="AA669" i="4"/>
  <c r="R670" i="4"/>
  <c r="Z670" i="4"/>
  <c r="AQ670" i="4"/>
  <c r="AA670" i="4"/>
  <c r="R671" i="4"/>
  <c r="J671" i="4"/>
  <c r="AQ671" i="4"/>
  <c r="AA671" i="4"/>
  <c r="R672" i="4"/>
  <c r="J672" i="4"/>
  <c r="AP672" i="4" s="1"/>
  <c r="AQ672" i="4"/>
  <c r="AA672" i="4"/>
  <c r="R673" i="4"/>
  <c r="J673" i="4"/>
  <c r="AQ673" i="4"/>
  <c r="AA673" i="4"/>
  <c r="R674" i="4"/>
  <c r="Z674" i="4"/>
  <c r="AQ674" i="4"/>
  <c r="AA674" i="4"/>
  <c r="R675" i="4"/>
  <c r="J675" i="4"/>
  <c r="AQ675" i="4"/>
  <c r="AA675" i="4"/>
  <c r="R676" i="4"/>
  <c r="J676" i="4"/>
  <c r="AQ676" i="4"/>
  <c r="AA676" i="4"/>
  <c r="R677" i="4"/>
  <c r="Z677" i="4"/>
  <c r="AQ677" i="4"/>
  <c r="AA677" i="4"/>
  <c r="R678" i="4"/>
  <c r="J678" i="4"/>
  <c r="AQ678" i="4"/>
  <c r="AA678" i="4"/>
  <c r="R679" i="4"/>
  <c r="AQ679" i="4"/>
  <c r="AA679" i="4"/>
  <c r="R680" i="4"/>
  <c r="J680" i="4"/>
  <c r="AQ680" i="4"/>
  <c r="AA680" i="4"/>
  <c r="R682" i="4"/>
  <c r="J682" i="4"/>
  <c r="AQ682" i="4"/>
  <c r="AA682" i="4"/>
  <c r="R683" i="4"/>
  <c r="Z683" i="4"/>
  <c r="AQ683" i="4"/>
  <c r="AA683" i="4"/>
  <c r="R684" i="4"/>
  <c r="AQ684" i="4"/>
  <c r="AA684" i="4"/>
  <c r="R686" i="4"/>
  <c r="Z686" i="4"/>
  <c r="AQ686" i="4"/>
  <c r="AA686" i="4"/>
  <c r="R687" i="4"/>
  <c r="J687" i="4"/>
  <c r="AP687" i="4" s="1"/>
  <c r="AQ687" i="4"/>
  <c r="AA687" i="4"/>
  <c r="R688" i="4"/>
  <c r="J688" i="4"/>
  <c r="AQ688" i="4"/>
  <c r="AA688" i="4"/>
  <c r="R689" i="4"/>
  <c r="Z689" i="4"/>
  <c r="AQ689" i="4"/>
  <c r="AA689" i="4"/>
  <c r="R691" i="4"/>
  <c r="Z691" i="4"/>
  <c r="AQ691" i="4"/>
  <c r="AA691" i="4"/>
  <c r="R692" i="4"/>
  <c r="J692" i="4"/>
  <c r="AP692" i="4" s="1"/>
  <c r="AQ692" i="4"/>
  <c r="AA692" i="4"/>
  <c r="R693" i="4"/>
  <c r="AQ693" i="4"/>
  <c r="AA693" i="4"/>
  <c r="R694" i="4"/>
  <c r="J694" i="4"/>
  <c r="AP694" i="4" s="1"/>
  <c r="AQ694" i="4"/>
  <c r="AA694" i="4"/>
  <c r="R695" i="4"/>
  <c r="J695" i="4"/>
  <c r="AQ695" i="4"/>
  <c r="AA695" i="4"/>
  <c r="R696" i="4"/>
  <c r="Z696" i="4"/>
  <c r="AQ696" i="4"/>
  <c r="AA696" i="4"/>
  <c r="R697" i="4"/>
  <c r="Z697" i="4"/>
  <c r="AQ697" i="4"/>
  <c r="AA697" i="4"/>
  <c r="R698" i="4"/>
  <c r="AQ698" i="4"/>
  <c r="AA698" i="4"/>
  <c r="R699" i="4"/>
  <c r="Z699" i="4"/>
  <c r="AQ699" i="4"/>
  <c r="AA699" i="4"/>
  <c r="R700" i="4"/>
  <c r="Z700" i="4"/>
  <c r="AQ700" i="4"/>
  <c r="AA700" i="4"/>
  <c r="R701" i="4"/>
  <c r="J701" i="4"/>
  <c r="AP701" i="4" s="1"/>
  <c r="AQ701" i="4"/>
  <c r="AA701" i="4"/>
  <c r="R702" i="4"/>
  <c r="J702" i="4"/>
  <c r="AP702" i="4" s="1"/>
  <c r="AQ702" i="4"/>
  <c r="AA702" i="4"/>
  <c r="R703" i="4"/>
  <c r="Z703" i="4"/>
  <c r="AQ703" i="4"/>
  <c r="AA703" i="4"/>
  <c r="R704" i="4"/>
  <c r="Z704" i="4"/>
  <c r="AQ704" i="4"/>
  <c r="AA704" i="4"/>
  <c r="R705" i="4"/>
  <c r="J705" i="4"/>
  <c r="AQ705" i="4"/>
  <c r="AA705" i="4"/>
  <c r="R706" i="4"/>
  <c r="Z706" i="4"/>
  <c r="AQ706" i="4"/>
  <c r="AA706" i="4"/>
  <c r="R707" i="4"/>
  <c r="J707" i="4"/>
  <c r="AP707" i="4" s="1"/>
  <c r="AQ707" i="4"/>
  <c r="AA707" i="4"/>
  <c r="R709" i="4"/>
  <c r="AQ709" i="4"/>
  <c r="AA709" i="4"/>
  <c r="R710" i="4"/>
  <c r="J710" i="4"/>
  <c r="AQ710" i="4"/>
  <c r="AA710" i="4"/>
  <c r="R711" i="4"/>
  <c r="AQ711" i="4"/>
  <c r="AA711" i="4"/>
  <c r="R712" i="4"/>
  <c r="Z712" i="4"/>
  <c r="AQ712" i="4"/>
  <c r="AA712" i="4"/>
  <c r="R713" i="4"/>
  <c r="Z713" i="4"/>
  <c r="AQ713" i="4"/>
  <c r="AA713" i="4"/>
  <c r="R714" i="4"/>
  <c r="J714" i="4"/>
  <c r="AQ714" i="4"/>
  <c r="AA714" i="4"/>
  <c r="R715" i="4"/>
  <c r="Z715" i="4"/>
  <c r="AQ715" i="4"/>
  <c r="AA715" i="4"/>
  <c r="R716" i="4"/>
  <c r="J716" i="4"/>
  <c r="AP716" i="4" s="1"/>
  <c r="AQ716" i="4"/>
  <c r="AA716" i="4"/>
  <c r="R717" i="4"/>
  <c r="AQ717" i="4"/>
  <c r="AA717" i="4"/>
  <c r="R718" i="4"/>
  <c r="J718" i="4"/>
  <c r="AQ718" i="4"/>
  <c r="AA718" i="4"/>
  <c r="R719" i="4"/>
  <c r="AQ719" i="4"/>
  <c r="AA719" i="4"/>
  <c r="R720" i="4"/>
  <c r="AQ720" i="4"/>
  <c r="AA720" i="4"/>
  <c r="R721" i="4"/>
  <c r="Z721" i="4"/>
  <c r="AQ721" i="4"/>
  <c r="AA721" i="4"/>
  <c r="R722" i="4"/>
  <c r="J722" i="4"/>
  <c r="AQ722" i="4"/>
  <c r="AA722" i="4"/>
  <c r="R724" i="4"/>
  <c r="AQ724" i="4"/>
  <c r="AA724" i="4"/>
  <c r="R725" i="4"/>
  <c r="AQ725" i="4"/>
  <c r="AA725" i="4"/>
  <c r="R726" i="4"/>
  <c r="Z726" i="4"/>
  <c r="AQ726" i="4"/>
  <c r="AA726" i="4"/>
  <c r="R727" i="4"/>
  <c r="J727" i="4"/>
  <c r="AP727" i="4" s="1"/>
  <c r="AQ727" i="4"/>
  <c r="AA727" i="4"/>
  <c r="R728" i="4"/>
  <c r="AQ728" i="4"/>
  <c r="AA728" i="4"/>
  <c r="R729" i="4"/>
  <c r="AQ729" i="4"/>
  <c r="AA729" i="4"/>
  <c r="R409" i="4"/>
  <c r="Z409" i="4"/>
  <c r="AQ409" i="4"/>
  <c r="AA409" i="4"/>
  <c r="R399" i="4"/>
  <c r="AQ399" i="4"/>
  <c r="AA399" i="4"/>
  <c r="Z491" i="4"/>
  <c r="J491" i="4"/>
  <c r="AP491" i="4" s="1"/>
  <c r="Z486" i="4"/>
  <c r="Z483" i="4"/>
  <c r="J483" i="4"/>
  <c r="AP483" i="4" s="1"/>
  <c r="Z476" i="4"/>
  <c r="J447" i="4"/>
  <c r="AP447" i="4" s="1"/>
  <c r="Z439" i="4"/>
  <c r="J439" i="4"/>
  <c r="AP439" i="4" s="1"/>
  <c r="J436" i="4"/>
  <c r="AP436" i="4" s="1"/>
  <c r="Z426" i="4"/>
  <c r="J426" i="4"/>
  <c r="J418" i="4"/>
  <c r="AP418" i="4" s="1"/>
  <c r="J379" i="4"/>
  <c r="Z379" i="4"/>
  <c r="J371" i="4"/>
  <c r="AP371" i="4" s="1"/>
  <c r="Z371" i="4"/>
  <c r="J348" i="4"/>
  <c r="AP348" i="4" s="1"/>
  <c r="Z348" i="4"/>
  <c r="J529" i="4"/>
  <c r="AP529" i="4" s="1"/>
  <c r="J501" i="4"/>
  <c r="AP501" i="4" s="1"/>
  <c r="J497" i="4"/>
  <c r="AP497" i="4" s="1"/>
  <c r="Z489" i="4"/>
  <c r="Z475" i="4"/>
  <c r="J465" i="4"/>
  <c r="AP465" i="4" s="1"/>
  <c r="Z458" i="4"/>
  <c r="Z442" i="4"/>
  <c r="Z421" i="4"/>
  <c r="Z414" i="4"/>
  <c r="Z406" i="4"/>
  <c r="Z404" i="4"/>
  <c r="J343" i="4"/>
  <c r="AP343" i="4" s="1"/>
  <c r="Z343" i="4"/>
  <c r="J505" i="4"/>
  <c r="AP505" i="4" s="1"/>
  <c r="Z503" i="4"/>
  <c r="J503" i="4"/>
  <c r="AP503" i="4" s="1"/>
  <c r="Z485" i="4"/>
  <c r="J485" i="4"/>
  <c r="AP485" i="4" s="1"/>
  <c r="Z479" i="4"/>
  <c r="J479" i="4"/>
  <c r="AP479" i="4" s="1"/>
  <c r="J461" i="4"/>
  <c r="Z454" i="4"/>
  <c r="Z441" i="4"/>
  <c r="Z429" i="4"/>
  <c r="J429" i="4"/>
  <c r="AP429" i="4" s="1"/>
  <c r="Z420" i="4"/>
  <c r="Z417" i="4"/>
  <c r="Z408" i="4"/>
  <c r="Z405" i="4"/>
  <c r="Z403" i="4"/>
  <c r="J367" i="4"/>
  <c r="AP367" i="4" s="1"/>
  <c r="J363" i="4"/>
  <c r="AP363" i="4" s="1"/>
  <c r="Z363" i="4"/>
  <c r="J360" i="4"/>
  <c r="AP360" i="4" s="1"/>
  <c r="Z360" i="4"/>
  <c r="J358" i="4"/>
  <c r="AP358" i="4" s="1"/>
  <c r="J337" i="4"/>
  <c r="AP337" i="4" s="1"/>
  <c r="Z337" i="4"/>
  <c r="J326" i="4"/>
  <c r="AP326" i="4" s="1"/>
  <c r="Z326" i="4"/>
  <c r="J487" i="4"/>
  <c r="Z484" i="4"/>
  <c r="J484" i="4"/>
  <c r="AP484" i="4" s="1"/>
  <c r="J477" i="4"/>
  <c r="AP477" i="4" s="1"/>
  <c r="Z471" i="4"/>
  <c r="J469" i="4"/>
  <c r="J450" i="4"/>
  <c r="AP450" i="4" s="1"/>
  <c r="Z427" i="4"/>
  <c r="Z423" i="4"/>
  <c r="Z416" i="4"/>
  <c r="Z413" i="4"/>
  <c r="J413" i="4"/>
  <c r="AP413" i="4" s="1"/>
  <c r="J395" i="4"/>
  <c r="AP395" i="4" s="1"/>
  <c r="J387" i="4"/>
  <c r="AP387" i="4" s="1"/>
  <c r="J355" i="4"/>
  <c r="AP355" i="4" s="1"/>
  <c r="Z355" i="4"/>
  <c r="J351" i="4"/>
  <c r="AP351" i="4" s="1"/>
  <c r="Z351" i="4"/>
  <c r="J340" i="4"/>
  <c r="Z397" i="4"/>
  <c r="Z390" i="4"/>
  <c r="Z377" i="4"/>
  <c r="Z374" i="4"/>
  <c r="Z357" i="4"/>
  <c r="J342" i="4"/>
  <c r="AP342" i="4" s="1"/>
  <c r="Z342" i="4"/>
  <c r="J389" i="4"/>
  <c r="AP389" i="4" s="1"/>
  <c r="Z389" i="4"/>
  <c r="J323" i="4"/>
  <c r="Z323" i="4"/>
  <c r="J352" i="4"/>
  <c r="AP352" i="4" s="1"/>
  <c r="Z352" i="4"/>
  <c r="J346" i="4"/>
  <c r="AP346" i="4" s="1"/>
  <c r="Z346" i="4"/>
  <c r="J341" i="4"/>
  <c r="AP341" i="4" s="1"/>
  <c r="Z341" i="4"/>
  <c r="J339" i="4"/>
  <c r="AP339" i="4" s="1"/>
  <c r="Z339" i="4"/>
  <c r="Z336" i="4"/>
  <c r="J328" i="4"/>
  <c r="AP328" i="4" s="1"/>
  <c r="Z328" i="4"/>
  <c r="J325" i="4"/>
  <c r="AP325" i="4" s="1"/>
  <c r="Z325" i="4"/>
  <c r="J350" i="4"/>
  <c r="AP350" i="4" s="1"/>
  <c r="Z350" i="4"/>
  <c r="J345" i="4"/>
  <c r="AP345" i="4" s="1"/>
  <c r="Z345" i="4"/>
  <c r="J338" i="4"/>
  <c r="AP338" i="4" s="1"/>
  <c r="Z338" i="4"/>
  <c r="Z331" i="4"/>
  <c r="J327" i="4"/>
  <c r="AP327" i="4" s="1"/>
  <c r="Z327" i="4"/>
  <c r="J324" i="4"/>
  <c r="AP324" i="4" s="1"/>
  <c r="Z324" i="4"/>
  <c r="Z318" i="4"/>
  <c r="Z317" i="4"/>
  <c r="Z314" i="4"/>
  <c r="Z313" i="4"/>
  <c r="Z312" i="4"/>
  <c r="Z303" i="4"/>
  <c r="Z299" i="4"/>
  <c r="Z298" i="4"/>
  <c r="Z293" i="4"/>
  <c r="Z292" i="4"/>
  <c r="J283" i="4"/>
  <c r="J281" i="4"/>
  <c r="AP281" i="4" s="1"/>
  <c r="J279" i="4"/>
  <c r="AP279" i="4" s="1"/>
  <c r="J271" i="4"/>
  <c r="AP271" i="4" s="1"/>
  <c r="J270" i="4"/>
  <c r="AP270" i="4" s="1"/>
  <c r="J225" i="4"/>
  <c r="AP225" i="4" s="1"/>
  <c r="J224" i="4"/>
  <c r="AP224" i="4" s="1"/>
  <c r="J221" i="4"/>
  <c r="AP221" i="4" s="1"/>
  <c r="J220" i="4"/>
  <c r="Z217" i="4"/>
  <c r="Z208" i="4"/>
  <c r="Z218" i="4"/>
  <c r="Z215" i="4"/>
  <c r="Z211" i="4"/>
  <c r="Z204" i="4"/>
  <c r="Z216" i="4"/>
  <c r="Z212" i="4"/>
  <c r="Z206" i="4"/>
  <c r="Z198" i="4"/>
  <c r="J27" i="4"/>
  <c r="J26" i="4"/>
  <c r="AP26" i="4" s="1"/>
  <c r="J25" i="4"/>
  <c r="J24" i="4"/>
  <c r="AP24" i="4" s="1"/>
  <c r="J22" i="4"/>
  <c r="AP22" i="4" s="1"/>
  <c r="J20" i="4"/>
  <c r="AP20" i="4" s="1"/>
  <c r="J19" i="4"/>
  <c r="AP19" i="4" s="1"/>
  <c r="J18" i="4"/>
  <c r="J17" i="4"/>
  <c r="AP17" i="4" s="1"/>
  <c r="J15" i="4"/>
  <c r="AP15" i="4" s="1"/>
  <c r="J14" i="4"/>
  <c r="J13" i="4"/>
  <c r="AP13" i="4" s="1"/>
  <c r="J11" i="4"/>
  <c r="AP11" i="4" s="1"/>
  <c r="J9" i="4"/>
  <c r="J8" i="4"/>
  <c r="J496" i="4"/>
  <c r="AP496" i="4" s="1"/>
  <c r="Z453" i="4"/>
  <c r="J495" i="4"/>
  <c r="AP495" i="4" s="1"/>
  <c r="J481" i="4"/>
  <c r="AP481" i="4" s="1"/>
  <c r="Z482" i="4"/>
  <c r="J457" i="4"/>
  <c r="Z332" i="4"/>
  <c r="Z434" i="4"/>
  <c r="J430" i="4"/>
  <c r="J494" i="4"/>
  <c r="AP494" i="4" s="1"/>
  <c r="J466" i="4"/>
  <c r="J470" i="4"/>
  <c r="AP470" i="4" s="1"/>
  <c r="Z291" i="4"/>
  <c r="Z296" i="4"/>
  <c r="J504" i="4"/>
  <c r="AP504" i="4" s="1"/>
  <c r="J510" i="4"/>
  <c r="AP510" i="4" s="1"/>
  <c r="J520" i="4"/>
  <c r="J527" i="4"/>
  <c r="AP527" i="4" s="1"/>
  <c r="J534" i="4"/>
  <c r="AP534" i="4" s="1"/>
  <c r="J606" i="4"/>
  <c r="AP606" i="4" s="1"/>
  <c r="J721" i="4"/>
  <c r="AP721" i="4" s="1"/>
  <c r="J686" i="4"/>
  <c r="AP686" i="4" s="1"/>
  <c r="J290" i="4"/>
  <c r="AP290" i="4" s="1"/>
  <c r="J696" i="4"/>
  <c r="AP696" i="4" s="1"/>
  <c r="Z135" i="4"/>
  <c r="J622" i="4"/>
  <c r="AP622" i="4" s="1"/>
  <c r="J631" i="4"/>
  <c r="AP631" i="4" s="1"/>
  <c r="J257" i="4"/>
  <c r="AP257" i="4" s="1"/>
  <c r="J398" i="4"/>
  <c r="AP398" i="4" s="1"/>
  <c r="Z74" i="4"/>
  <c r="J247" i="4"/>
  <c r="AP247" i="4" s="1"/>
  <c r="J168" i="4"/>
  <c r="AP168" i="4" s="1"/>
  <c r="Z89" i="4"/>
  <c r="J656" i="4"/>
  <c r="AP656" i="4" s="1"/>
  <c r="Z123" i="4"/>
  <c r="Z93" i="4"/>
  <c r="Z63" i="4"/>
  <c r="J155" i="4"/>
  <c r="Z638" i="4"/>
  <c r="J616" i="4"/>
  <c r="AP616" i="4" s="1"/>
  <c r="Z604" i="4"/>
  <c r="Z579" i="4"/>
  <c r="J359" i="4"/>
  <c r="J267" i="4"/>
  <c r="AP267" i="4" s="1"/>
  <c r="Z249" i="4"/>
  <c r="Z182" i="4"/>
  <c r="Z98" i="4"/>
  <c r="J40" i="4"/>
  <c r="AP40" i="4" s="1"/>
  <c r="Z682" i="4"/>
  <c r="J409" i="4"/>
  <c r="AP409" i="4" s="1"/>
  <c r="Z698" i="4"/>
  <c r="J698" i="4"/>
  <c r="AP698" i="4" s="1"/>
  <c r="J613" i="4"/>
  <c r="AP613" i="4" s="1"/>
  <c r="Z550" i="4"/>
  <c r="J550" i="4"/>
  <c r="AP550" i="4" s="1"/>
  <c r="J300" i="4"/>
  <c r="AP300" i="4" s="1"/>
  <c r="Z300" i="4"/>
  <c r="J295" i="4"/>
  <c r="AP295" i="4" s="1"/>
  <c r="Z295" i="4"/>
  <c r="J649" i="4"/>
  <c r="AP649" i="4" s="1"/>
  <c r="J602" i="4"/>
  <c r="AP602" i="4" s="1"/>
  <c r="Z602" i="4"/>
  <c r="Z583" i="4"/>
  <c r="Z362" i="4"/>
  <c r="J353" i="4"/>
  <c r="AP353" i="4" s="1"/>
  <c r="Z272" i="4"/>
  <c r="Z228" i="4"/>
  <c r="J159" i="4"/>
  <c r="Z633" i="4"/>
  <c r="Z114" i="4"/>
  <c r="J118" i="4"/>
  <c r="AP118" i="4" s="1"/>
  <c r="J85" i="4"/>
  <c r="AP85" i="4" s="1"/>
  <c r="Z172" i="4"/>
  <c r="Z95" i="4"/>
  <c r="Z694" i="4"/>
  <c r="Z624" i="4"/>
  <c r="J582" i="4"/>
  <c r="AP582" i="4" s="1"/>
  <c r="J549" i="4"/>
  <c r="AP549" i="4" s="1"/>
  <c r="J540" i="4"/>
  <c r="AP540" i="4" s="1"/>
  <c r="J518" i="4"/>
  <c r="Z386" i="4"/>
  <c r="J261" i="4"/>
  <c r="AP261" i="4" s="1"/>
  <c r="J236" i="4"/>
  <c r="AP236" i="4" s="1"/>
  <c r="J235" i="4"/>
  <c r="AP235" i="4" s="1"/>
  <c r="J101" i="4"/>
  <c r="AP101" i="4" s="1"/>
  <c r="Z636" i="4"/>
  <c r="Z57" i="4"/>
  <c r="J700" i="4"/>
  <c r="Z673" i="4"/>
  <c r="Z652" i="4"/>
  <c r="Z648" i="4"/>
  <c r="J623" i="4"/>
  <c r="AP623" i="4" s="1"/>
  <c r="J618" i="4"/>
  <c r="AP618" i="4" s="1"/>
  <c r="Z584" i="4"/>
  <c r="J382" i="4"/>
  <c r="AP382" i="4" s="1"/>
  <c r="Z81" i="4"/>
  <c r="J52" i="4"/>
  <c r="AP52" i="4" s="1"/>
  <c r="Z569" i="4"/>
  <c r="J564" i="4"/>
  <c r="AP564" i="4" s="1"/>
  <c r="J542" i="4"/>
  <c r="AP542" i="4" s="1"/>
  <c r="J132" i="4"/>
  <c r="AP132" i="4" s="1"/>
  <c r="Z707" i="4"/>
  <c r="J697" i="4"/>
  <c r="AP697" i="4" s="1"/>
  <c r="Z688" i="4"/>
  <c r="J674" i="4"/>
  <c r="AP674" i="4" s="1"/>
  <c r="J629" i="4"/>
  <c r="AP629" i="4" s="1"/>
  <c r="J620" i="4"/>
  <c r="AP620" i="4" s="1"/>
  <c r="Z626" i="4"/>
  <c r="J615" i="4"/>
  <c r="AP615" i="4" s="1"/>
  <c r="Z615" i="4"/>
  <c r="Z716" i="4"/>
  <c r="J699" i="4"/>
  <c r="AP699" i="4" s="1"/>
  <c r="Z695" i="4"/>
  <c r="Z672" i="4"/>
  <c r="Z653" i="4"/>
  <c r="J726" i="4"/>
  <c r="AP726" i="4" s="1"/>
  <c r="J614" i="4"/>
  <c r="AP614" i="4" s="1"/>
  <c r="Z614" i="4"/>
  <c r="Z608" i="4"/>
  <c r="Z603" i="4"/>
  <c r="J603" i="4"/>
  <c r="AP603" i="4" s="1"/>
  <c r="J609" i="4"/>
  <c r="AP609" i="4" s="1"/>
  <c r="Z597" i="4"/>
  <c r="Z592" i="4"/>
  <c r="J575" i="4"/>
  <c r="AP575" i="4" s="1"/>
  <c r="J565" i="4"/>
  <c r="AP565" i="4" s="1"/>
  <c r="J561" i="4"/>
  <c r="AP561" i="4" s="1"/>
  <c r="J552" i="4"/>
  <c r="J546" i="4"/>
  <c r="AP546" i="4" s="1"/>
  <c r="J391" i="4"/>
  <c r="J541" i="4"/>
  <c r="AP541" i="4" s="1"/>
  <c r="J519" i="4"/>
  <c r="AP519" i="4" s="1"/>
  <c r="Z388" i="4"/>
  <c r="J369" i="4"/>
  <c r="AP369" i="4" s="1"/>
  <c r="Z528" i="4"/>
  <c r="Z194" i="4"/>
  <c r="J193" i="4"/>
  <c r="AP193" i="4" s="1"/>
  <c r="J149" i="4"/>
  <c r="AP149" i="4" s="1"/>
  <c r="J285" i="4"/>
  <c r="AP285" i="4" s="1"/>
  <c r="Z263" i="4"/>
  <c r="Z253" i="4"/>
  <c r="Z251" i="4"/>
  <c r="Z234" i="4"/>
  <c r="Z162" i="4"/>
  <c r="Z161" i="4"/>
  <c r="J133" i="4"/>
  <c r="AP133" i="4" s="1"/>
  <c r="J33" i="4"/>
  <c r="AP33" i="4" s="1"/>
  <c r="Z282" i="4"/>
  <c r="Z280" i="4"/>
  <c r="J226" i="4"/>
  <c r="AP226" i="4" s="1"/>
  <c r="Z154" i="4"/>
  <c r="Z150" i="4"/>
  <c r="J54" i="4"/>
  <c r="AP54" i="4" s="1"/>
  <c r="Z29" i="4"/>
  <c r="J399" i="4"/>
  <c r="AP399" i="4" s="1"/>
  <c r="Z399" i="4"/>
  <c r="Z727" i="4"/>
  <c r="J677" i="4"/>
  <c r="AP677" i="4" s="1"/>
  <c r="Z667" i="4"/>
  <c r="Z662" i="4"/>
  <c r="J625" i="4"/>
  <c r="J610" i="4"/>
  <c r="AP610" i="4" s="1"/>
  <c r="J605" i="4"/>
  <c r="J600" i="4"/>
  <c r="AP600" i="4" s="1"/>
  <c r="Z600" i="4"/>
  <c r="Z563" i="4"/>
  <c r="Z560" i="4"/>
  <c r="J560" i="4"/>
  <c r="AP560" i="4" s="1"/>
  <c r="Z555" i="4"/>
  <c r="J555" i="4"/>
  <c r="AP555" i="4" s="1"/>
  <c r="Z553" i="4"/>
  <c r="J553" i="4"/>
  <c r="AP553" i="4" s="1"/>
  <c r="Z547" i="4"/>
  <c r="J547" i="4"/>
  <c r="AP547" i="4" s="1"/>
  <c r="Z538" i="4"/>
  <c r="J538" i="4"/>
  <c r="AP538" i="4" s="1"/>
  <c r="J533" i="4"/>
  <c r="AP533" i="4" s="1"/>
  <c r="Z533" i="4"/>
  <c r="Z570" i="4"/>
  <c r="J570" i="4"/>
  <c r="J586" i="4"/>
  <c r="Z558" i="4"/>
  <c r="J558" i="4"/>
  <c r="J554" i="4"/>
  <c r="Z551" i="4"/>
  <c r="J551" i="4"/>
  <c r="Z545" i="4"/>
  <c r="J545" i="4"/>
  <c r="AP545" i="4" s="1"/>
  <c r="Z536" i="4"/>
  <c r="Z526" i="4"/>
  <c r="J384" i="4"/>
  <c r="AP384" i="4" s="1"/>
  <c r="Z373" i="4"/>
  <c r="Z370" i="4"/>
  <c r="Z364" i="4"/>
  <c r="J287" i="4"/>
  <c r="AP287" i="4" s="1"/>
  <c r="Z265" i="4"/>
  <c r="Z262" i="4"/>
  <c r="Z259" i="4"/>
  <c r="J242" i="4"/>
  <c r="AP242" i="4" s="1"/>
  <c r="Z239" i="4"/>
  <c r="Z230" i="4"/>
  <c r="J197" i="4"/>
  <c r="AP197" i="4" s="1"/>
  <c r="Z197" i="4"/>
  <c r="J170" i="4"/>
  <c r="AP170" i="4" s="1"/>
  <c r="J164" i="4"/>
  <c r="AP164" i="4" s="1"/>
  <c r="J131" i="4"/>
  <c r="AP131" i="4" s="1"/>
  <c r="Z131" i="4"/>
  <c r="J516" i="4"/>
  <c r="AP516" i="4" s="1"/>
  <c r="J169" i="4"/>
  <c r="AP169" i="4" s="1"/>
  <c r="J167" i="4"/>
  <c r="AP167" i="4" s="1"/>
  <c r="J143" i="4"/>
  <c r="AP143" i="4" s="1"/>
  <c r="Z143" i="4"/>
  <c r="Z210" i="4"/>
  <c r="J210" i="4"/>
  <c r="AP210" i="4" s="1"/>
  <c r="J134" i="4"/>
  <c r="AP134" i="4" s="1"/>
  <c r="Z134" i="4"/>
  <c r="Z126" i="4"/>
  <c r="Z108" i="4"/>
  <c r="Z103" i="4"/>
  <c r="Z86" i="4"/>
  <c r="Z84" i="4"/>
  <c r="Z82" i="4"/>
  <c r="Z65" i="4"/>
  <c r="J46" i="4"/>
  <c r="AP46" i="4" s="1"/>
  <c r="J35" i="4"/>
  <c r="Z7" i="4"/>
  <c r="J50" i="4"/>
  <c r="AP50" i="4" s="1"/>
  <c r="Z722" i="4"/>
  <c r="Z714" i="4"/>
  <c r="J691" i="4"/>
  <c r="AP691" i="4" s="1"/>
  <c r="J683" i="4"/>
  <c r="Z678" i="4"/>
  <c r="Z676" i="4"/>
  <c r="Z675" i="4"/>
  <c r="J670" i="4"/>
  <c r="AP670" i="4" s="1"/>
  <c r="J669" i="4"/>
  <c r="Z67" i="4"/>
  <c r="J661" i="4"/>
  <c r="AP661" i="4" s="1"/>
  <c r="J658" i="4"/>
  <c r="AP658" i="4" s="1"/>
  <c r="J657" i="4"/>
  <c r="AP657" i="4" s="1"/>
  <c r="Z654" i="4"/>
  <c r="J647" i="4"/>
  <c r="AP647" i="4" s="1"/>
  <c r="J646" i="4"/>
  <c r="J644" i="4"/>
  <c r="Z642" i="4"/>
  <c r="Z641" i="4"/>
  <c r="J635" i="4"/>
  <c r="AP635" i="4" s="1"/>
  <c r="J634" i="4"/>
  <c r="AP634" i="4" s="1"/>
  <c r="Z601" i="4"/>
  <c r="Z598" i="4"/>
  <c r="Z596" i="4"/>
  <c r="Z595" i="4"/>
  <c r="Z580" i="4"/>
  <c r="Z572" i="4"/>
  <c r="Z571" i="4"/>
  <c r="Z718" i="4"/>
  <c r="Z705" i="4"/>
  <c r="Z594" i="4"/>
  <c r="Z585" i="4"/>
  <c r="Z577" i="4"/>
  <c r="Z576" i="4"/>
  <c r="Z530" i="4"/>
  <c r="Z514" i="4"/>
  <c r="J401" i="4"/>
  <c r="AP401" i="4" s="1"/>
  <c r="J396" i="4"/>
  <c r="AP396" i="4" s="1"/>
  <c r="J378" i="4"/>
  <c r="AP378" i="4" s="1"/>
  <c r="J366" i="4"/>
  <c r="AP366" i="4" s="1"/>
  <c r="J356" i="4"/>
  <c r="J260" i="4"/>
  <c r="Z260" i="4"/>
  <c r="J256" i="4"/>
  <c r="AP256" i="4" s="1"/>
  <c r="Z256" i="4"/>
  <c r="Z531" i="4"/>
  <c r="Z513" i="4"/>
  <c r="Z276" i="4"/>
  <c r="J240" i="4"/>
  <c r="AP240" i="4" s="1"/>
  <c r="Z214" i="4"/>
  <c r="Z199" i="4"/>
  <c r="Z190" i="4"/>
  <c r="J185" i="4"/>
  <c r="J184" i="4"/>
  <c r="AP184" i="4" s="1"/>
  <c r="Z181" i="4"/>
  <c r="J180" i="4"/>
  <c r="AP180" i="4" s="1"/>
  <c r="J179" i="4"/>
  <c r="AP179" i="4" s="1"/>
  <c r="J178" i="4"/>
  <c r="AP178" i="4" s="1"/>
  <c r="J176" i="4"/>
  <c r="AP176" i="4" s="1"/>
  <c r="J175" i="4"/>
  <c r="AP175" i="4" s="1"/>
  <c r="J166" i="4"/>
  <c r="AP166" i="4" s="1"/>
  <c r="J163" i="4"/>
  <c r="J158" i="4"/>
  <c r="AP158" i="4" s="1"/>
  <c r="Z152" i="4"/>
  <c r="Z151" i="4"/>
  <c r="Z147" i="4"/>
  <c r="Z146" i="4"/>
  <c r="Z140" i="4"/>
  <c r="Z138" i="4"/>
  <c r="Z122" i="4"/>
  <c r="J120" i="4"/>
  <c r="AP120" i="4" s="1"/>
  <c r="Z120" i="4"/>
  <c r="J258" i="4"/>
  <c r="AP258" i="4" s="1"/>
  <c r="J243" i="4"/>
  <c r="J231" i="4"/>
  <c r="AP231" i="4" s="1"/>
  <c r="Z142" i="4"/>
  <c r="Z144" i="4"/>
  <c r="Z136" i="4"/>
  <c r="Z128" i="4"/>
  <c r="J121" i="4"/>
  <c r="AP121" i="4" s="1"/>
  <c r="Z121" i="4"/>
  <c r="Z111" i="4"/>
  <c r="Z110" i="4"/>
  <c r="Z109" i="4"/>
  <c r="Z106" i="4"/>
  <c r="Z104" i="4"/>
  <c r="Z102" i="4"/>
  <c r="Z99" i="4"/>
  <c r="Z96" i="4"/>
  <c r="Z92" i="4"/>
  <c r="Z91" i="4"/>
  <c r="Z83" i="4"/>
  <c r="Z80" i="4"/>
  <c r="Z77" i="4"/>
  <c r="Z76" i="4"/>
  <c r="Z68" i="4"/>
  <c r="Z61" i="4"/>
  <c r="Z58" i="4"/>
  <c r="Z69" i="4"/>
  <c r="J73" i="4"/>
  <c r="AP73" i="4" s="1"/>
  <c r="J71" i="4"/>
  <c r="AP71" i="4" s="1"/>
  <c r="J60" i="4"/>
  <c r="AP60" i="4" s="1"/>
  <c r="Z60" i="4"/>
  <c r="J47" i="4"/>
  <c r="AP47" i="4" s="1"/>
  <c r="J38" i="4"/>
  <c r="AP38" i="4" s="1"/>
  <c r="Z75" i="4"/>
  <c r="Z66" i="4"/>
  <c r="Z64" i="4"/>
  <c r="J53" i="4"/>
  <c r="J48" i="4"/>
  <c r="J41" i="4"/>
  <c r="J36" i="4"/>
  <c r="J34" i="4"/>
  <c r="J32" i="4"/>
  <c r="AP32" i="4" s="1"/>
  <c r="J31" i="4"/>
  <c r="AP31" i="4" s="1"/>
  <c r="Z31" i="4"/>
  <c r="J28" i="4"/>
  <c r="AP28" i="4" s="1"/>
  <c r="J174" i="4"/>
  <c r="AP174" i="4" s="1"/>
  <c r="Z632" i="4"/>
  <c r="J632" i="4"/>
  <c r="AP632" i="4" s="1"/>
  <c r="Z562" i="4"/>
  <c r="J562" i="4"/>
  <c r="Z559" i="4"/>
  <c r="J559" i="4"/>
  <c r="J729" i="4"/>
  <c r="Z729" i="4"/>
  <c r="Z590" i="4"/>
  <c r="J590" i="4"/>
  <c r="Z568" i="4"/>
  <c r="J568" i="4"/>
  <c r="Z709" i="4"/>
  <c r="J709" i="4"/>
  <c r="AP709" i="4" s="1"/>
  <c r="J522" i="4"/>
  <c r="AP522" i="4" s="1"/>
  <c r="J500" i="4"/>
  <c r="AP500" i="4" s="1"/>
  <c r="Z523" i="4"/>
  <c r="Z724" i="4"/>
  <c r="J724" i="4"/>
  <c r="Z717" i="4"/>
  <c r="J717" i="4"/>
  <c r="AP717" i="4" s="1"/>
  <c r="J443" i="4"/>
  <c r="AP443" i="4" s="1"/>
  <c r="Z443" i="4"/>
  <c r="Z440" i="4"/>
  <c r="J440" i="4"/>
  <c r="AP440" i="4" s="1"/>
  <c r="Z438" i="4"/>
  <c r="J438" i="4"/>
  <c r="Z437" i="4"/>
  <c r="J437" i="4"/>
  <c r="AP437" i="4" s="1"/>
  <c r="Z525" i="4"/>
  <c r="J525" i="4"/>
  <c r="AP525" i="4" s="1"/>
  <c r="J467" i="4"/>
  <c r="Z467" i="4"/>
  <c r="J419" i="4"/>
  <c r="J532" i="4"/>
  <c r="Z97" i="4"/>
  <c r="Z424" i="4"/>
  <c r="Z254" i="4"/>
  <c r="Z728" i="4"/>
  <c r="J728" i="4"/>
  <c r="AP728" i="4" s="1"/>
  <c r="J720" i="4"/>
  <c r="AP720" i="4" s="1"/>
  <c r="Z720" i="4"/>
  <c r="J713" i="4"/>
  <c r="Z411" i="4"/>
  <c r="J715" i="4"/>
  <c r="AP715" i="4" s="1"/>
  <c r="J711" i="4"/>
  <c r="AP711" i="4" s="1"/>
  <c r="Z711" i="4"/>
  <c r="Z349" i="4"/>
  <c r="Z687" i="4"/>
  <c r="J507" i="4"/>
  <c r="AP507" i="4" s="1"/>
  <c r="Z459" i="4"/>
  <c r="J72" i="4"/>
  <c r="Z498" i="4"/>
  <c r="Z708" i="4"/>
  <c r="J643" i="4"/>
  <c r="AP643" i="4" s="1"/>
  <c r="AR88" i="7" l="1"/>
  <c r="AL77" i="7"/>
  <c r="AO708" i="4"/>
  <c r="AO506" i="4"/>
  <c r="AO41" i="4"/>
  <c r="AO584" i="4"/>
  <c r="AO336" i="4"/>
  <c r="AO565" i="4"/>
  <c r="AO549" i="4"/>
  <c r="AO496" i="4"/>
  <c r="AO522" i="4"/>
  <c r="AO413" i="4"/>
  <c r="AO401" i="4"/>
  <c r="AO355" i="4"/>
  <c r="AO660" i="4"/>
  <c r="AP41" i="4"/>
  <c r="AV722" i="12"/>
  <c r="AU722" i="12"/>
  <c r="AU689" i="12"/>
  <c r="AV689" i="12"/>
  <c r="AV579" i="12"/>
  <c r="AU579" i="12"/>
  <c r="AV598" i="12"/>
  <c r="AU598" i="12"/>
  <c r="AV570" i="12"/>
  <c r="AU570" i="12"/>
  <c r="AV559" i="12"/>
  <c r="AU559" i="12"/>
  <c r="AV561" i="12"/>
  <c r="AU561" i="12"/>
  <c r="AV492" i="12"/>
  <c r="AU492" i="12"/>
  <c r="AU378" i="12"/>
  <c r="AV378" i="12"/>
  <c r="AV513" i="12"/>
  <c r="AU513" i="12"/>
  <c r="AV533" i="12"/>
  <c r="AU533" i="12"/>
  <c r="AV531" i="12"/>
  <c r="AU531" i="12"/>
  <c r="AV530" i="12"/>
  <c r="AU530" i="12"/>
  <c r="AU729" i="12"/>
  <c r="AV729" i="12"/>
  <c r="AV725" i="12"/>
  <c r="AU725" i="12"/>
  <c r="AV710" i="12"/>
  <c r="AU710" i="12"/>
  <c r="AU704" i="12"/>
  <c r="AV704" i="12"/>
  <c r="AV717" i="12"/>
  <c r="AU717" i="12"/>
  <c r="AV706" i="12"/>
  <c r="AU706" i="12"/>
  <c r="AU694" i="12"/>
  <c r="AV694" i="12"/>
  <c r="AU719" i="12"/>
  <c r="AV719" i="12"/>
  <c r="AU683" i="12"/>
  <c r="AV683" i="12"/>
  <c r="AU649" i="12"/>
  <c r="AV649" i="12"/>
  <c r="AU615" i="12"/>
  <c r="AV615" i="12"/>
  <c r="AV618" i="12"/>
  <c r="AU618" i="12"/>
  <c r="AU623" i="12"/>
  <c r="AV623" i="12"/>
  <c r="AV569" i="12"/>
  <c r="AU569" i="12"/>
  <c r="AV572" i="12"/>
  <c r="AU572" i="12"/>
  <c r="AV555" i="12"/>
  <c r="AU555" i="12"/>
  <c r="AV549" i="12"/>
  <c r="AU549" i="12"/>
  <c r="AV509" i="12"/>
  <c r="AU509" i="12"/>
  <c r="AV519" i="12"/>
  <c r="AU519" i="12"/>
  <c r="AV540" i="12"/>
  <c r="AU540" i="12"/>
  <c r="AV544" i="12"/>
  <c r="AU544" i="12"/>
  <c r="AV515" i="12"/>
  <c r="AU515" i="12"/>
  <c r="AV520" i="12"/>
  <c r="AU520" i="12"/>
  <c r="AV505" i="12"/>
  <c r="AU505" i="12"/>
  <c r="AV500" i="12"/>
  <c r="AU500" i="12"/>
  <c r="AV498" i="12"/>
  <c r="AU498" i="12"/>
  <c r="AV499" i="12"/>
  <c r="AU499" i="12"/>
  <c r="AV501" i="12"/>
  <c r="AU501" i="12"/>
  <c r="AV495" i="12"/>
  <c r="AU495" i="12"/>
  <c r="AV484" i="12"/>
  <c r="AU484" i="12"/>
  <c r="AV488" i="12"/>
  <c r="AU488" i="12"/>
  <c r="AV489" i="12"/>
  <c r="AU489" i="12"/>
  <c r="AV476" i="12"/>
  <c r="AU476" i="12"/>
  <c r="AV466" i="12"/>
  <c r="AU466" i="12"/>
  <c r="AV471" i="12"/>
  <c r="AU471" i="12"/>
  <c r="AV470" i="12"/>
  <c r="AU470" i="12"/>
  <c r="AV464" i="12"/>
  <c r="AU464" i="12"/>
  <c r="AV491" i="12"/>
  <c r="AU491" i="12"/>
  <c r="AV472" i="12"/>
  <c r="AU472" i="12"/>
  <c r="AV477" i="12"/>
  <c r="AU477" i="12"/>
  <c r="AV475" i="12"/>
  <c r="AU475" i="12"/>
  <c r="AV468" i="12"/>
  <c r="AU468" i="12"/>
  <c r="AV467" i="12"/>
  <c r="AU467" i="12"/>
  <c r="AV461" i="12"/>
  <c r="AU461" i="12"/>
  <c r="AV457" i="12"/>
  <c r="AU457" i="12"/>
  <c r="AV447" i="12"/>
  <c r="AU447" i="12"/>
  <c r="AV452" i="12"/>
  <c r="AU452" i="12"/>
  <c r="AU417" i="12"/>
  <c r="AV417" i="12"/>
  <c r="AV450" i="12"/>
  <c r="AU450" i="12"/>
  <c r="AV441" i="12"/>
  <c r="AU441" i="12"/>
  <c r="AU415" i="12"/>
  <c r="AV415" i="12"/>
  <c r="AV423" i="12"/>
  <c r="AU423" i="12"/>
  <c r="AV445" i="12"/>
  <c r="AU445" i="12"/>
  <c r="AV420" i="12"/>
  <c r="AU420" i="12"/>
  <c r="AV421" i="12"/>
  <c r="AU421" i="12"/>
  <c r="AV429" i="12"/>
  <c r="AU429" i="12"/>
  <c r="AV430" i="12"/>
  <c r="AU430" i="12"/>
  <c r="AU410" i="12"/>
  <c r="AV410" i="12"/>
  <c r="AV405" i="12"/>
  <c r="AU405" i="12"/>
  <c r="AV436" i="12"/>
  <c r="AU436" i="12"/>
  <c r="AV408" i="12"/>
  <c r="AU408" i="12"/>
  <c r="AV426" i="12"/>
  <c r="AU426" i="12"/>
  <c r="AV425" i="12"/>
  <c r="AU425" i="12"/>
  <c r="AU413" i="12"/>
  <c r="AV413" i="12"/>
  <c r="AU403" i="12"/>
  <c r="AV403" i="12"/>
  <c r="AV388" i="12"/>
  <c r="AU388" i="12"/>
  <c r="AU397" i="12"/>
  <c r="AV397" i="12"/>
  <c r="AV386" i="12"/>
  <c r="AU386" i="12"/>
  <c r="AV390" i="12"/>
  <c r="AU390" i="12"/>
  <c r="AU387" i="12"/>
  <c r="AV387" i="12"/>
  <c r="AU383" i="12"/>
  <c r="AV383" i="12"/>
  <c r="AV402" i="12"/>
  <c r="AU402" i="12"/>
  <c r="AV380" i="12"/>
  <c r="AU380" i="12"/>
  <c r="AU401" i="12"/>
  <c r="AV401" i="12"/>
  <c r="AV384" i="12"/>
  <c r="AU384" i="12"/>
  <c r="AV371" i="12"/>
  <c r="AU371" i="12"/>
  <c r="AV377" i="12"/>
  <c r="AU377" i="12"/>
  <c r="AV367" i="12"/>
  <c r="AU367" i="12"/>
  <c r="AV363" i="12"/>
  <c r="AU363" i="12"/>
  <c r="AU362" i="12"/>
  <c r="AV362" i="12"/>
  <c r="AU364" i="12"/>
  <c r="AV364" i="12"/>
  <c r="AV360" i="12"/>
  <c r="AU360" i="12"/>
  <c r="AU359" i="12"/>
  <c r="AV359" i="12"/>
  <c r="AV353" i="12"/>
  <c r="AU353" i="12"/>
  <c r="AU354" i="12"/>
  <c r="AV354" i="12"/>
  <c r="AU351" i="12"/>
  <c r="AV351" i="12"/>
  <c r="AV343" i="12"/>
  <c r="AU343" i="12"/>
  <c r="AU338" i="12"/>
  <c r="AV338" i="12"/>
  <c r="AU346" i="12"/>
  <c r="AV346" i="12"/>
  <c r="AV339" i="12"/>
  <c r="AU339" i="12"/>
  <c r="AV345" i="12"/>
  <c r="AU345" i="12"/>
  <c r="AU342" i="12"/>
  <c r="AV342" i="12"/>
  <c r="AV335" i="12"/>
  <c r="AU335" i="12"/>
  <c r="AU313" i="12"/>
  <c r="AV313" i="12"/>
  <c r="AV331" i="12"/>
  <c r="AU331" i="12"/>
  <c r="AV323" i="12"/>
  <c r="AU323" i="12"/>
  <c r="AU325" i="12"/>
  <c r="AV325" i="12"/>
  <c r="AU316" i="12"/>
  <c r="AV316" i="12"/>
  <c r="AV320" i="12"/>
  <c r="AU320" i="12"/>
  <c r="AU306" i="12"/>
  <c r="AV306" i="12"/>
  <c r="AU302" i="12"/>
  <c r="AV302" i="12"/>
  <c r="AU311" i="12"/>
  <c r="AV311" i="12"/>
  <c r="AU310" i="12"/>
  <c r="AV310" i="12"/>
  <c r="AV328" i="12"/>
  <c r="AU328" i="12"/>
  <c r="AU327" i="12"/>
  <c r="AV327" i="12"/>
  <c r="AU300" i="12"/>
  <c r="AV300" i="12"/>
  <c r="AU389" i="12"/>
  <c r="AV389" i="12"/>
  <c r="AU640" i="12"/>
  <c r="AV640" i="12"/>
  <c r="AV286" i="12"/>
  <c r="AU286" i="12"/>
  <c r="AU287" i="12"/>
  <c r="AV287" i="12"/>
  <c r="AV297" i="12"/>
  <c r="AU297" i="12"/>
  <c r="AV295" i="12"/>
  <c r="AU295" i="12"/>
  <c r="AU296" i="12"/>
  <c r="AV296" i="12"/>
  <c r="AV282" i="12"/>
  <c r="AU282" i="12"/>
  <c r="AV298" i="12"/>
  <c r="AU298" i="12"/>
  <c r="AU292" i="12"/>
  <c r="AV292" i="12"/>
  <c r="AU281" i="12"/>
  <c r="AV281" i="12"/>
  <c r="AV273" i="12"/>
  <c r="AU273" i="12"/>
  <c r="AU248" i="12"/>
  <c r="AV248" i="12"/>
  <c r="AU240" i="12"/>
  <c r="AV240" i="12"/>
  <c r="AU270" i="12"/>
  <c r="AV270" i="12"/>
  <c r="AV278" i="12"/>
  <c r="AU278" i="12"/>
  <c r="AV260" i="12"/>
  <c r="AU260" i="12"/>
  <c r="AU253" i="12"/>
  <c r="AV253" i="12"/>
  <c r="AV252" i="12"/>
  <c r="AU252" i="12"/>
  <c r="AV250" i="12"/>
  <c r="AU250" i="12"/>
  <c r="AV516" i="12"/>
  <c r="AU516" i="12"/>
  <c r="AV243" i="12"/>
  <c r="AU243" i="12"/>
  <c r="AV111" i="12"/>
  <c r="AU111" i="12"/>
  <c r="AV265" i="12"/>
  <c r="AU265" i="12"/>
  <c r="AU272" i="12"/>
  <c r="AV272" i="12"/>
  <c r="AV249" i="12"/>
  <c r="AU249" i="12"/>
  <c r="AU242" i="12"/>
  <c r="AV242" i="12"/>
  <c r="AU263" i="12"/>
  <c r="AV263" i="12"/>
  <c r="AV262" i="12"/>
  <c r="AU262" i="12"/>
  <c r="AU236" i="12"/>
  <c r="AV236" i="12"/>
  <c r="AV235" i="12"/>
  <c r="AU235" i="12"/>
  <c r="AU224" i="12"/>
  <c r="AV224" i="12"/>
  <c r="AV231" i="12"/>
  <c r="AU231" i="12"/>
  <c r="AV223" i="12"/>
  <c r="AU223" i="12"/>
  <c r="AV221" i="12"/>
  <c r="AU221" i="12"/>
  <c r="AU220" i="12"/>
  <c r="AV220" i="12"/>
  <c r="AV219" i="12"/>
  <c r="AU219" i="12"/>
  <c r="AU216" i="12"/>
  <c r="AV216" i="12"/>
  <c r="AV214" i="12"/>
  <c r="AU214" i="12"/>
  <c r="AU228" i="12"/>
  <c r="AV228" i="12"/>
  <c r="AV217" i="12"/>
  <c r="AU217" i="12"/>
  <c r="AU210" i="12"/>
  <c r="AV210" i="12"/>
  <c r="AU202" i="12"/>
  <c r="AV202" i="12"/>
  <c r="AU185" i="12"/>
  <c r="AV185" i="12"/>
  <c r="AU189" i="12"/>
  <c r="AV189" i="12"/>
  <c r="AU183" i="12"/>
  <c r="AV183" i="12"/>
  <c r="AV200" i="12"/>
  <c r="AU200" i="12"/>
  <c r="AV186" i="12"/>
  <c r="AU186" i="12"/>
  <c r="AV197" i="12"/>
  <c r="AU197" i="12"/>
  <c r="AU193" i="12"/>
  <c r="AV193" i="12"/>
  <c r="AU152" i="12"/>
  <c r="AV152" i="12"/>
  <c r="AV136" i="12"/>
  <c r="AU136" i="12"/>
  <c r="AU170" i="12"/>
  <c r="AV170" i="12"/>
  <c r="AU147" i="12"/>
  <c r="AV147" i="12"/>
  <c r="AV158" i="12"/>
  <c r="AU158" i="12"/>
  <c r="AV208" i="12"/>
  <c r="AU208" i="12"/>
  <c r="AU126" i="12"/>
  <c r="AV126" i="12"/>
  <c r="AV256" i="12"/>
  <c r="AU256" i="12"/>
  <c r="AV150" i="12"/>
  <c r="AU150" i="12"/>
  <c r="AV156" i="12"/>
  <c r="AU156" i="12"/>
  <c r="AV155" i="12"/>
  <c r="AU155" i="12"/>
  <c r="AV151" i="12"/>
  <c r="AU151" i="12"/>
  <c r="AU145" i="12"/>
  <c r="AV145" i="12"/>
  <c r="AV181" i="12"/>
  <c r="AU181" i="12"/>
  <c r="AV166" i="12"/>
  <c r="AU166" i="12"/>
  <c r="AV144" i="12"/>
  <c r="AU144" i="12"/>
  <c r="AU140" i="12"/>
  <c r="AV140" i="12"/>
  <c r="AU179" i="12"/>
  <c r="AV179" i="12"/>
  <c r="AU163" i="12"/>
  <c r="AV163" i="12"/>
  <c r="AU142" i="12"/>
  <c r="AV142" i="12"/>
  <c r="AU161" i="12"/>
  <c r="AV161" i="12"/>
  <c r="AU133" i="12"/>
  <c r="AV133" i="12"/>
  <c r="AV132" i="12"/>
  <c r="AU132" i="12"/>
  <c r="AU123" i="12"/>
  <c r="AV123" i="12"/>
  <c r="AU120" i="12"/>
  <c r="AV120" i="12"/>
  <c r="AV119" i="12"/>
  <c r="AU119" i="12"/>
  <c r="AU168" i="12"/>
  <c r="AV168" i="12"/>
  <c r="AV164" i="12"/>
  <c r="AU164" i="12"/>
  <c r="AU178" i="12"/>
  <c r="AV178" i="12"/>
  <c r="AV143" i="12"/>
  <c r="AU143" i="12"/>
  <c r="AU85" i="12"/>
  <c r="AV85" i="12"/>
  <c r="AV109" i="12"/>
  <c r="AU109" i="12"/>
  <c r="AU106" i="12"/>
  <c r="AV106" i="12"/>
  <c r="AV81" i="12"/>
  <c r="AU81" i="12"/>
  <c r="AV71" i="12"/>
  <c r="AU71" i="12"/>
  <c r="AV102" i="12"/>
  <c r="AU102" i="12"/>
  <c r="AU80" i="12"/>
  <c r="AV80" i="12"/>
  <c r="AV95" i="12"/>
  <c r="AU95" i="12"/>
  <c r="AV88" i="12"/>
  <c r="AU88" i="12"/>
  <c r="AV92" i="12"/>
  <c r="AU92" i="12"/>
  <c r="AV507" i="12"/>
  <c r="AU507" i="12"/>
  <c r="AU94" i="12"/>
  <c r="AV94" i="12"/>
  <c r="AV104" i="12"/>
  <c r="AU104" i="12"/>
  <c r="AU82" i="12"/>
  <c r="AV82" i="12"/>
  <c r="AU99" i="12"/>
  <c r="AV99" i="12"/>
  <c r="AV78" i="12"/>
  <c r="AU78" i="12"/>
  <c r="AV69" i="12"/>
  <c r="AU69" i="12"/>
  <c r="AU70" i="12"/>
  <c r="AV70" i="12"/>
  <c r="AV65" i="12"/>
  <c r="AU65" i="12"/>
  <c r="AV629" i="12"/>
  <c r="AU629" i="12"/>
  <c r="AV33" i="12"/>
  <c r="AU33" i="12"/>
  <c r="AV61" i="12"/>
  <c r="AU61" i="12"/>
  <c r="AV59" i="12"/>
  <c r="AU59" i="12"/>
  <c r="AU13" i="12"/>
  <c r="AV13" i="12"/>
  <c r="AU64" i="12"/>
  <c r="AV64" i="12"/>
  <c r="AV9" i="12"/>
  <c r="AU9" i="12"/>
  <c r="AV56" i="12"/>
  <c r="AU56" i="12"/>
  <c r="AU51" i="12"/>
  <c r="AV51" i="12"/>
  <c r="AU49" i="12"/>
  <c r="AV49" i="12"/>
  <c r="AV54" i="12"/>
  <c r="AU54" i="12"/>
  <c r="AU62" i="12"/>
  <c r="AV62" i="12"/>
  <c r="AV47" i="12"/>
  <c r="AU47" i="12"/>
  <c r="AU75" i="12"/>
  <c r="AV75" i="12"/>
  <c r="AV76" i="12"/>
  <c r="AU76" i="12"/>
  <c r="AU77" i="12"/>
  <c r="AV77" i="12"/>
  <c r="AV24" i="12"/>
  <c r="AU24" i="12"/>
  <c r="AV438" i="12"/>
  <c r="AU438" i="12"/>
  <c r="AV398" i="12"/>
  <c r="AU398" i="12"/>
  <c r="AU41" i="12"/>
  <c r="AV41" i="12"/>
  <c r="AV37" i="12"/>
  <c r="AU37" i="12"/>
  <c r="AU36" i="12"/>
  <c r="AV36" i="12"/>
  <c r="AV7" i="12"/>
  <c r="AU7" i="12"/>
  <c r="AU27" i="12"/>
  <c r="AV27" i="12"/>
  <c r="AU66" i="12"/>
  <c r="AV66" i="12"/>
  <c r="AV16" i="12"/>
  <c r="AU16" i="12"/>
  <c r="AV12" i="12"/>
  <c r="AU12" i="12"/>
  <c r="AV14" i="12"/>
  <c r="AU14" i="12"/>
  <c r="AV349" i="12"/>
  <c r="AU349" i="12"/>
  <c r="AU708" i="12"/>
  <c r="AV708" i="12"/>
  <c r="AU660" i="12"/>
  <c r="AV660" i="12"/>
  <c r="AV556" i="12"/>
  <c r="AU556" i="12"/>
  <c r="AV419" i="12"/>
  <c r="AU419" i="12"/>
  <c r="AU255" i="12"/>
  <c r="AV255" i="12"/>
  <c r="AV173" i="12"/>
  <c r="AU173" i="12"/>
  <c r="AV731" i="12"/>
  <c r="AU731" i="12"/>
  <c r="AV705" i="12"/>
  <c r="AU705" i="12"/>
  <c r="AV707" i="12"/>
  <c r="AU707" i="12"/>
  <c r="AV695" i="12"/>
  <c r="AU695" i="12"/>
  <c r="AU711" i="12"/>
  <c r="AV711" i="12"/>
  <c r="AU671" i="12"/>
  <c r="AV671" i="12"/>
  <c r="AV664" i="12"/>
  <c r="AU664" i="12"/>
  <c r="AV642" i="12"/>
  <c r="AU642" i="12"/>
  <c r="AV661" i="12"/>
  <c r="AU661" i="12"/>
  <c r="AV651" i="12"/>
  <c r="AU651" i="12"/>
  <c r="AU645" i="12"/>
  <c r="AV645" i="12"/>
  <c r="AV635" i="12"/>
  <c r="AU635" i="12"/>
  <c r="AU586" i="12"/>
  <c r="AV586" i="12"/>
  <c r="AU612" i="12"/>
  <c r="AV612" i="12"/>
  <c r="AV607" i="12"/>
  <c r="AU607" i="12"/>
  <c r="AV597" i="12"/>
  <c r="AU597" i="12"/>
  <c r="AV602" i="12"/>
  <c r="AU602" i="12"/>
  <c r="AV594" i="12"/>
  <c r="AU594" i="12"/>
  <c r="AV575" i="12"/>
  <c r="AU575" i="12"/>
  <c r="AV550" i="12"/>
  <c r="AU550" i="12"/>
  <c r="AV568" i="12"/>
  <c r="AU568" i="12"/>
  <c r="AV536" i="12"/>
  <c r="AU536" i="12"/>
  <c r="AV521" i="12"/>
  <c r="AU521" i="12"/>
  <c r="AV525" i="12"/>
  <c r="AU525" i="12"/>
  <c r="AV537" i="12"/>
  <c r="AU537" i="12"/>
  <c r="AV529" i="12"/>
  <c r="AU529" i="12"/>
  <c r="AV52" i="12"/>
  <c r="AU52" i="12"/>
  <c r="AV720" i="12"/>
  <c r="AU720" i="12"/>
  <c r="AV713" i="12"/>
  <c r="AU713" i="12"/>
  <c r="AV696" i="12"/>
  <c r="AU696" i="12"/>
  <c r="AV686" i="12"/>
  <c r="AU686" i="12"/>
  <c r="AU687" i="12"/>
  <c r="AV687" i="12"/>
  <c r="AV682" i="12"/>
  <c r="AU682" i="12"/>
  <c r="AU674" i="12"/>
  <c r="AV674" i="12"/>
  <c r="AU678" i="12"/>
  <c r="AV678" i="12"/>
  <c r="AV673" i="12"/>
  <c r="AU673" i="12"/>
  <c r="AV670" i="12"/>
  <c r="AU670" i="12"/>
  <c r="AU679" i="12"/>
  <c r="AV679" i="12"/>
  <c r="AU650" i="12"/>
  <c r="AV650" i="12"/>
  <c r="AU632" i="12"/>
  <c r="AV632" i="12"/>
  <c r="AV656" i="12"/>
  <c r="AU656" i="12"/>
  <c r="AV658" i="12"/>
  <c r="AU658" i="12"/>
  <c r="AV648" i="12"/>
  <c r="AU648" i="12"/>
  <c r="AV628" i="12"/>
  <c r="AU628" i="12"/>
  <c r="AU626" i="12"/>
  <c r="AV626" i="12"/>
  <c r="AV592" i="12"/>
  <c r="AU592" i="12"/>
  <c r="AU600" i="12"/>
  <c r="AV600" i="12"/>
  <c r="AV585" i="12"/>
  <c r="AU585" i="12"/>
  <c r="AV581" i="12"/>
  <c r="AU581" i="12"/>
  <c r="AV588" i="12"/>
  <c r="AU588" i="12"/>
  <c r="AU609" i="12"/>
  <c r="AV609" i="12"/>
  <c r="AV574" i="12"/>
  <c r="AU574" i="12"/>
  <c r="AU605" i="12"/>
  <c r="AV605" i="12"/>
  <c r="AV564" i="12"/>
  <c r="AU564" i="12"/>
  <c r="AV567" i="12"/>
  <c r="AU567" i="12"/>
  <c r="AV558" i="12"/>
  <c r="AU558" i="12"/>
  <c r="AV190" i="12"/>
  <c r="AU190" i="12"/>
  <c r="AV541" i="12"/>
  <c r="AU541" i="12"/>
  <c r="AV527" i="12"/>
  <c r="AU527" i="12"/>
  <c r="AV514" i="12"/>
  <c r="AU514" i="12"/>
  <c r="AV506" i="12"/>
  <c r="AU506" i="12"/>
  <c r="AV608" i="12"/>
  <c r="AU608" i="12"/>
  <c r="AU8" i="12"/>
  <c r="AV8" i="12"/>
  <c r="AV434" i="12"/>
  <c r="AU434" i="12"/>
  <c r="AV730" i="12"/>
  <c r="AU730" i="12"/>
  <c r="AU728" i="12"/>
  <c r="AV728" i="12"/>
  <c r="AU724" i="12"/>
  <c r="AV724" i="12"/>
  <c r="AU714" i="12"/>
  <c r="AV714" i="12"/>
  <c r="AU699" i="12"/>
  <c r="AV699" i="12"/>
  <c r="AU715" i="12"/>
  <c r="AV715" i="12"/>
  <c r="AV702" i="12"/>
  <c r="AU702" i="12"/>
  <c r="AV701" i="12"/>
  <c r="AU701" i="12"/>
  <c r="AU703" i="12"/>
  <c r="AV703" i="12"/>
  <c r="AU692" i="12"/>
  <c r="AV692" i="12"/>
  <c r="AU718" i="12"/>
  <c r="AV718" i="12"/>
  <c r="AU700" i="12"/>
  <c r="AV700" i="12"/>
  <c r="AU698" i="12"/>
  <c r="AV698" i="12"/>
  <c r="AU716" i="12"/>
  <c r="AV716" i="12"/>
  <c r="AV697" i="12"/>
  <c r="AU697" i="12"/>
  <c r="AU693" i="12"/>
  <c r="AV693" i="12"/>
  <c r="AU709" i="12"/>
  <c r="AV709" i="12"/>
  <c r="AV299" i="12"/>
  <c r="AU299" i="12"/>
  <c r="AU712" i="12"/>
  <c r="AV712" i="12"/>
  <c r="AU688" i="12"/>
  <c r="AV688" i="12"/>
  <c r="AV684" i="12"/>
  <c r="AU684" i="12"/>
  <c r="AV691" i="12"/>
  <c r="AU691" i="12"/>
  <c r="AV680" i="12"/>
  <c r="AU680" i="12"/>
  <c r="AU675" i="12"/>
  <c r="AV675" i="12"/>
  <c r="AU669" i="12"/>
  <c r="AV669" i="12"/>
  <c r="AV677" i="12"/>
  <c r="AU677" i="12"/>
  <c r="AU668" i="12"/>
  <c r="AV668" i="12"/>
  <c r="AU666" i="12"/>
  <c r="AV666" i="12"/>
  <c r="AV676" i="12"/>
  <c r="AU676" i="12"/>
  <c r="AV67" i="12"/>
  <c r="AU67" i="12"/>
  <c r="AU672" i="12"/>
  <c r="AV672" i="12"/>
  <c r="AV667" i="12"/>
  <c r="AU667" i="12"/>
  <c r="AU657" i="12"/>
  <c r="AV657" i="12"/>
  <c r="AU653" i="12"/>
  <c r="AV653" i="12"/>
  <c r="AU662" i="12"/>
  <c r="AV662" i="12"/>
  <c r="AV654" i="12"/>
  <c r="AU654" i="12"/>
  <c r="AU646" i="12"/>
  <c r="AV646" i="12"/>
  <c r="AU290" i="12"/>
  <c r="AV290" i="12"/>
  <c r="AV644" i="12"/>
  <c r="AU644" i="12"/>
  <c r="AV655" i="12"/>
  <c r="AU655" i="12"/>
  <c r="AV641" i="12"/>
  <c r="AU641" i="12"/>
  <c r="AV647" i="12"/>
  <c r="AU647" i="12"/>
  <c r="AV631" i="12"/>
  <c r="AU631" i="12"/>
  <c r="AV634" i="12"/>
  <c r="AU634" i="12"/>
  <c r="AV638" i="12"/>
  <c r="AU638" i="12"/>
  <c r="AU652" i="12"/>
  <c r="AV652" i="12"/>
  <c r="AV601" i="12"/>
  <c r="AU601" i="12"/>
  <c r="AV614" i="12"/>
  <c r="AU614" i="12"/>
  <c r="AV625" i="12"/>
  <c r="AU625" i="12"/>
  <c r="AV580" i="12"/>
  <c r="AU580" i="12"/>
  <c r="AU616" i="12"/>
  <c r="AV616" i="12"/>
  <c r="AV577" i="12"/>
  <c r="AU577" i="12"/>
  <c r="AV620" i="12"/>
  <c r="AU620" i="12"/>
  <c r="AV606" i="12"/>
  <c r="AU606" i="12"/>
  <c r="AU622" i="12"/>
  <c r="AV622" i="12"/>
  <c r="AV576" i="12"/>
  <c r="AU576" i="12"/>
  <c r="AU603" i="12"/>
  <c r="AV603" i="12"/>
  <c r="AV610" i="12"/>
  <c r="AU610" i="12"/>
  <c r="AV583" i="12"/>
  <c r="AU583" i="12"/>
  <c r="AV604" i="12"/>
  <c r="AU604" i="12"/>
  <c r="AV595" i="12"/>
  <c r="AU595" i="12"/>
  <c r="AU596" i="12"/>
  <c r="AV596" i="12"/>
  <c r="AU110" i="12"/>
  <c r="AV110" i="12"/>
  <c r="AV590" i="12"/>
  <c r="AU590" i="12"/>
  <c r="AU584" i="12"/>
  <c r="AV584" i="12"/>
  <c r="AV624" i="12"/>
  <c r="AU624" i="12"/>
  <c r="AV582" i="12"/>
  <c r="AU582" i="12"/>
  <c r="AV613" i="12"/>
  <c r="AU613" i="12"/>
  <c r="AV560" i="12"/>
  <c r="AU560" i="12"/>
  <c r="AV562" i="12"/>
  <c r="AU562" i="12"/>
  <c r="AV551" i="12"/>
  <c r="AU551" i="12"/>
  <c r="AV566" i="12"/>
  <c r="AU566" i="12"/>
  <c r="AV553" i="12"/>
  <c r="AU553" i="12"/>
  <c r="AV571" i="12"/>
  <c r="AU571" i="12"/>
  <c r="AV557" i="12"/>
  <c r="AU557" i="12"/>
  <c r="AV552" i="12"/>
  <c r="AU552" i="12"/>
  <c r="AV565" i="12"/>
  <c r="AU565" i="12"/>
  <c r="AV563" i="12"/>
  <c r="AU563" i="12"/>
  <c r="AV545" i="12"/>
  <c r="AU545" i="12"/>
  <c r="AV547" i="12"/>
  <c r="AU547" i="12"/>
  <c r="AV546" i="12"/>
  <c r="AU546" i="12"/>
  <c r="AV542" i="12"/>
  <c r="AU542" i="12"/>
  <c r="AV523" i="12"/>
  <c r="AU523" i="12"/>
  <c r="AV518" i="12"/>
  <c r="AU518" i="12"/>
  <c r="AU391" i="12"/>
  <c r="AV391" i="12"/>
  <c r="AV535" i="12"/>
  <c r="AU535" i="12"/>
  <c r="AV532" i="12"/>
  <c r="AU532" i="12"/>
  <c r="AV72" i="12"/>
  <c r="AU72" i="12"/>
  <c r="AV528" i="12"/>
  <c r="AU528" i="12"/>
  <c r="AV526" i="12"/>
  <c r="AU526" i="12"/>
  <c r="AV534" i="12"/>
  <c r="AU534" i="12"/>
  <c r="AV543" i="12"/>
  <c r="AU543" i="12"/>
  <c r="AV517" i="12"/>
  <c r="AU517" i="12"/>
  <c r="AV538" i="12"/>
  <c r="AU538" i="12"/>
  <c r="AV510" i="12"/>
  <c r="AU510" i="12"/>
  <c r="AV511" i="12"/>
  <c r="AU511" i="12"/>
  <c r="AV508" i="12"/>
  <c r="AU508" i="12"/>
  <c r="AV522" i="12"/>
  <c r="AU522" i="12"/>
  <c r="AV493" i="12"/>
  <c r="AU493" i="12"/>
  <c r="AV503" i="12"/>
  <c r="AU503" i="12"/>
  <c r="AV504" i="12"/>
  <c r="AU504" i="12"/>
  <c r="AV496" i="12"/>
  <c r="AU496" i="12"/>
  <c r="AV497" i="12"/>
  <c r="AU497" i="12"/>
  <c r="AV494" i="12"/>
  <c r="AU494" i="12"/>
  <c r="AV485" i="12"/>
  <c r="AU485" i="12"/>
  <c r="AV487" i="12"/>
  <c r="AU487" i="12"/>
  <c r="AV486" i="12"/>
  <c r="AU486" i="12"/>
  <c r="AV479" i="12"/>
  <c r="AU479" i="12"/>
  <c r="AV483" i="12"/>
  <c r="AU483" i="12"/>
  <c r="AV462" i="12"/>
  <c r="AU462" i="12"/>
  <c r="AV473" i="12"/>
  <c r="AU473" i="12"/>
  <c r="AV463" i="12"/>
  <c r="AU463" i="12"/>
  <c r="AV465" i="12"/>
  <c r="AU465" i="12"/>
  <c r="AV482" i="12"/>
  <c r="AU482" i="12"/>
  <c r="AV459" i="12"/>
  <c r="AU459" i="12"/>
  <c r="AV458" i="12"/>
  <c r="AU458" i="12"/>
  <c r="AV469" i="12"/>
  <c r="AU469" i="12"/>
  <c r="AV460" i="12"/>
  <c r="AU460" i="12"/>
  <c r="AV453" i="12"/>
  <c r="AU453" i="12"/>
  <c r="AV443" i="12"/>
  <c r="AU443" i="12"/>
  <c r="AV440" i="12"/>
  <c r="AU440" i="12"/>
  <c r="AV437" i="12"/>
  <c r="AU437" i="12"/>
  <c r="AV439" i="12"/>
  <c r="AU439" i="12"/>
  <c r="AU406" i="12"/>
  <c r="AV406" i="12"/>
  <c r="AV451" i="12"/>
  <c r="AU451" i="12"/>
  <c r="AV427" i="12"/>
  <c r="AU427" i="12"/>
  <c r="AU418" i="12"/>
  <c r="AV418" i="12"/>
  <c r="AU412" i="12"/>
  <c r="AV412" i="12"/>
  <c r="AV444" i="12"/>
  <c r="AU444" i="12"/>
  <c r="AV416" i="12"/>
  <c r="AU416" i="12"/>
  <c r="AV414" i="12"/>
  <c r="AU414" i="12"/>
  <c r="AV456" i="12"/>
  <c r="AU456" i="12"/>
  <c r="AV454" i="12"/>
  <c r="AU454" i="12"/>
  <c r="AV433" i="12"/>
  <c r="AU433" i="12"/>
  <c r="AV431" i="12"/>
  <c r="AU431" i="12"/>
  <c r="AV442" i="12"/>
  <c r="AU442" i="12"/>
  <c r="AU407" i="12"/>
  <c r="AV407" i="12"/>
  <c r="AV435" i="12"/>
  <c r="AU435" i="12"/>
  <c r="AV404" i="12"/>
  <c r="AU404" i="12"/>
  <c r="AV400" i="12"/>
  <c r="AU400" i="12"/>
  <c r="AU395" i="12"/>
  <c r="AV395" i="12"/>
  <c r="AV379" i="12"/>
  <c r="AU379" i="12"/>
  <c r="AV396" i="12"/>
  <c r="AU396" i="12"/>
  <c r="AU394" i="12"/>
  <c r="AV394" i="12"/>
  <c r="AV382" i="12"/>
  <c r="AU382" i="12"/>
  <c r="AV392" i="12"/>
  <c r="AU392" i="12"/>
  <c r="AV374" i="12"/>
  <c r="AU374" i="12"/>
  <c r="AU370" i="12"/>
  <c r="AV370" i="12"/>
  <c r="AV369" i="12"/>
  <c r="AU369" i="12"/>
  <c r="AV365" i="12"/>
  <c r="AU365" i="12"/>
  <c r="AU366" i="12"/>
  <c r="AV366" i="12"/>
  <c r="AV361" i="12"/>
  <c r="AU361" i="12"/>
  <c r="AV358" i="12"/>
  <c r="AU358" i="12"/>
  <c r="AU593" i="12"/>
  <c r="AV593" i="12"/>
  <c r="AU356" i="12"/>
  <c r="AV356" i="12"/>
  <c r="AU352" i="12"/>
  <c r="AV352" i="12"/>
  <c r="AV355" i="12"/>
  <c r="AU355" i="12"/>
  <c r="AU348" i="12"/>
  <c r="AV348" i="12"/>
  <c r="AU350" i="12"/>
  <c r="AV350" i="12"/>
  <c r="AV337" i="12"/>
  <c r="AU337" i="12"/>
  <c r="AU340" i="12"/>
  <c r="AV340" i="12"/>
  <c r="AV481" i="12"/>
  <c r="AU481" i="12"/>
  <c r="AU336" i="12"/>
  <c r="AV336" i="12"/>
  <c r="AV357" i="12"/>
  <c r="AU357" i="12"/>
  <c r="AV341" i="12"/>
  <c r="AU341" i="12"/>
  <c r="AU332" i="12"/>
  <c r="AV332" i="12"/>
  <c r="AV301" i="12"/>
  <c r="AU301" i="12"/>
  <c r="AU330" i="12"/>
  <c r="AV330" i="12"/>
  <c r="AV303" i="12"/>
  <c r="AU303" i="12"/>
  <c r="AU321" i="12"/>
  <c r="AV321" i="12"/>
  <c r="AU319" i="12"/>
  <c r="AV319" i="12"/>
  <c r="AV317" i="12"/>
  <c r="AU317" i="12"/>
  <c r="AV324" i="12"/>
  <c r="AU324" i="12"/>
  <c r="AV326" i="12"/>
  <c r="AU326" i="12"/>
  <c r="AV309" i="12"/>
  <c r="AU309" i="12"/>
  <c r="AU318" i="12"/>
  <c r="AV318" i="12"/>
  <c r="AV314" i="12"/>
  <c r="AU314" i="12"/>
  <c r="AV305" i="12"/>
  <c r="AU305" i="12"/>
  <c r="AU334" i="12"/>
  <c r="AV334" i="12"/>
  <c r="AV312" i="12"/>
  <c r="AU312" i="12"/>
  <c r="AU276" i="12"/>
  <c r="AV276" i="12"/>
  <c r="AU283" i="12"/>
  <c r="AV283" i="12"/>
  <c r="AV288" i="12"/>
  <c r="AU288" i="12"/>
  <c r="AV280" i="12"/>
  <c r="AU280" i="12"/>
  <c r="AU279" i="12"/>
  <c r="AV279" i="12"/>
  <c r="AV293" i="12"/>
  <c r="AU293" i="12"/>
  <c r="AV285" i="12"/>
  <c r="AU285" i="12"/>
  <c r="AU89" i="12"/>
  <c r="AV89" i="12"/>
  <c r="AV267" i="12"/>
  <c r="AU267" i="12"/>
  <c r="AV258" i="12"/>
  <c r="AU258" i="12"/>
  <c r="AU274" i="12"/>
  <c r="AV274" i="12"/>
  <c r="AV257" i="12"/>
  <c r="AU257" i="12"/>
  <c r="AU261" i="12"/>
  <c r="AV261" i="12"/>
  <c r="AV271" i="12"/>
  <c r="AU271" i="12"/>
  <c r="AU268" i="12"/>
  <c r="AV268" i="12"/>
  <c r="AU639" i="12"/>
  <c r="AV639" i="12"/>
  <c r="AU251" i="12"/>
  <c r="AV251" i="12"/>
  <c r="AU244" i="12"/>
  <c r="AV244" i="12"/>
  <c r="AV241" i="12"/>
  <c r="AU241" i="12"/>
  <c r="AU238" i="12"/>
  <c r="AV238" i="12"/>
  <c r="AU29" i="12"/>
  <c r="AV29" i="12"/>
  <c r="AV239" i="12"/>
  <c r="AU239" i="12"/>
  <c r="AU259" i="12"/>
  <c r="AV259" i="12"/>
  <c r="AU247" i="12"/>
  <c r="AV247" i="12"/>
  <c r="AV726" i="12"/>
  <c r="AU726" i="12"/>
  <c r="AV234" i="12"/>
  <c r="AU234" i="12"/>
  <c r="AV237" i="12"/>
  <c r="AU237" i="12"/>
  <c r="AV554" i="12"/>
  <c r="AU554" i="12"/>
  <c r="AU230" i="12"/>
  <c r="AV230" i="12"/>
  <c r="AV225" i="12"/>
  <c r="AU225" i="12"/>
  <c r="AV215" i="12"/>
  <c r="AU215" i="12"/>
  <c r="AV206" i="12"/>
  <c r="AU206" i="12"/>
  <c r="AU212" i="12"/>
  <c r="AV212" i="12"/>
  <c r="AU218" i="12"/>
  <c r="AV218" i="12"/>
  <c r="AU207" i="12"/>
  <c r="AV207" i="12"/>
  <c r="AU226" i="12"/>
  <c r="AV226" i="12"/>
  <c r="AV211" i="12"/>
  <c r="AU211" i="12"/>
  <c r="AU204" i="12"/>
  <c r="AV204" i="12"/>
  <c r="AV203" i="12"/>
  <c r="AU203" i="12"/>
  <c r="AV198" i="12"/>
  <c r="AU198" i="12"/>
  <c r="AV524" i="12"/>
  <c r="AU524" i="12"/>
  <c r="AV188" i="12"/>
  <c r="AU188" i="12"/>
  <c r="AU182" i="12"/>
  <c r="AV182" i="12"/>
  <c r="AV184" i="12"/>
  <c r="AU184" i="12"/>
  <c r="AU727" i="12"/>
  <c r="AV727" i="12"/>
  <c r="AU194" i="12"/>
  <c r="AV194" i="12"/>
  <c r="AU157" i="12"/>
  <c r="AV157" i="12"/>
  <c r="AU176" i="12"/>
  <c r="AV176" i="12"/>
  <c r="AV175" i="12"/>
  <c r="AU175" i="12"/>
  <c r="AV167" i="12"/>
  <c r="AU167" i="12"/>
  <c r="AV160" i="12"/>
  <c r="AU160" i="12"/>
  <c r="AV291" i="12"/>
  <c r="AU291" i="12"/>
  <c r="AU159" i="12"/>
  <c r="AV159" i="12"/>
  <c r="AV169" i="12"/>
  <c r="AU169" i="12"/>
  <c r="AU172" i="12"/>
  <c r="AV172" i="12"/>
  <c r="AU124" i="12"/>
  <c r="AV124" i="12"/>
  <c r="AU149" i="12"/>
  <c r="AV149" i="12"/>
  <c r="AV146" i="12"/>
  <c r="AU146" i="12"/>
  <c r="AU131" i="12"/>
  <c r="AV131" i="12"/>
  <c r="AU373" i="12"/>
  <c r="AV373" i="12"/>
  <c r="AV153" i="12"/>
  <c r="AU153" i="12"/>
  <c r="AV148" i="12"/>
  <c r="AU148" i="12"/>
  <c r="AU138" i="12"/>
  <c r="AV138" i="12"/>
  <c r="AU135" i="12"/>
  <c r="AV135" i="12"/>
  <c r="AV171" i="12"/>
  <c r="AU171" i="12"/>
  <c r="AV141" i="12"/>
  <c r="AU141" i="12"/>
  <c r="AV122" i="12"/>
  <c r="AU122" i="12"/>
  <c r="AV162" i="12"/>
  <c r="AU162" i="12"/>
  <c r="AU633" i="12"/>
  <c r="AV633" i="12"/>
  <c r="AU128" i="12"/>
  <c r="AV128" i="12"/>
  <c r="AU118" i="12"/>
  <c r="AV118" i="12"/>
  <c r="AV117" i="12"/>
  <c r="AU117" i="12"/>
  <c r="AU154" i="12"/>
  <c r="AV154" i="12"/>
  <c r="AV121" i="12"/>
  <c r="AU121" i="12"/>
  <c r="AU180" i="12"/>
  <c r="AV180" i="12"/>
  <c r="AV125" i="12"/>
  <c r="AU125" i="12"/>
  <c r="AV134" i="12"/>
  <c r="AU134" i="12"/>
  <c r="AU101" i="12"/>
  <c r="AV101" i="12"/>
  <c r="AU91" i="12"/>
  <c r="AV91" i="12"/>
  <c r="AV90" i="12"/>
  <c r="AU90" i="12"/>
  <c r="AV93" i="12"/>
  <c r="AU93" i="12"/>
  <c r="AV107" i="12"/>
  <c r="AU107" i="12"/>
  <c r="AU108" i="12"/>
  <c r="AV108" i="12"/>
  <c r="AU103" i="12"/>
  <c r="AV103" i="12"/>
  <c r="AU98" i="12"/>
  <c r="AV98" i="12"/>
  <c r="AV84" i="12"/>
  <c r="AU84" i="12"/>
  <c r="AU636" i="12"/>
  <c r="AV636" i="12"/>
  <c r="AV83" i="12"/>
  <c r="AU83" i="12"/>
  <c r="AV97" i="12"/>
  <c r="AU97" i="12"/>
  <c r="AU96" i="12"/>
  <c r="AV96" i="12"/>
  <c r="AV100" i="12"/>
  <c r="AU100" i="12"/>
  <c r="AV114" i="12"/>
  <c r="AU114" i="12"/>
  <c r="AV86" i="12"/>
  <c r="AU86" i="12"/>
  <c r="AU73" i="12"/>
  <c r="AV73" i="12"/>
  <c r="AV74" i="12"/>
  <c r="AU74" i="12"/>
  <c r="AU20" i="12"/>
  <c r="AV20" i="12"/>
  <c r="AU68" i="12"/>
  <c r="AV68" i="12"/>
  <c r="AV63" i="12"/>
  <c r="AU63" i="12"/>
  <c r="AV30" i="12"/>
  <c r="AU30" i="12"/>
  <c r="AU60" i="12"/>
  <c r="AV60" i="12"/>
  <c r="AU34" i="12"/>
  <c r="AV34" i="12"/>
  <c r="AU58" i="12"/>
  <c r="AV58" i="12"/>
  <c r="AV19" i="12"/>
  <c r="AU19" i="12"/>
  <c r="AV721" i="12"/>
  <c r="AU721" i="12"/>
  <c r="AV31" i="12"/>
  <c r="AU31" i="12"/>
  <c r="AU55" i="12"/>
  <c r="AV55" i="12"/>
  <c r="AU32" i="12"/>
  <c r="AV32" i="12"/>
  <c r="AV50" i="12"/>
  <c r="AU50" i="12"/>
  <c r="AU18" i="12"/>
  <c r="AV18" i="12"/>
  <c r="AU44" i="12"/>
  <c r="AV44" i="12"/>
  <c r="AU11" i="12"/>
  <c r="AV11" i="12"/>
  <c r="AU46" i="12"/>
  <c r="AV46" i="12"/>
  <c r="AU48" i="12"/>
  <c r="AV48" i="12"/>
  <c r="AV26" i="12"/>
  <c r="AU26" i="12"/>
  <c r="AU22" i="12"/>
  <c r="AV22" i="12"/>
  <c r="AU15" i="12"/>
  <c r="AV15" i="12"/>
  <c r="AU199" i="12"/>
  <c r="AV199" i="12"/>
  <c r="AV40" i="12"/>
  <c r="AU40" i="12"/>
  <c r="AU38" i="12"/>
  <c r="AV38" i="12"/>
  <c r="AV57" i="12"/>
  <c r="AU57" i="12"/>
  <c r="AU53" i="12"/>
  <c r="AV53" i="12"/>
  <c r="AV17" i="12"/>
  <c r="AU17" i="12"/>
  <c r="AV28" i="12"/>
  <c r="AU28" i="12"/>
  <c r="AU25" i="12"/>
  <c r="AV25" i="12"/>
  <c r="AV35" i="12"/>
  <c r="AU35" i="12"/>
  <c r="AV10" i="12"/>
  <c r="AU10" i="12"/>
  <c r="AU174" i="12"/>
  <c r="AV174" i="12"/>
  <c r="AU344" i="12"/>
  <c r="AV344" i="12"/>
  <c r="AV643" i="12"/>
  <c r="AU643" i="12"/>
  <c r="AV424" i="12"/>
  <c r="AU424" i="12"/>
  <c r="AV411" i="12"/>
  <c r="AU411" i="12"/>
  <c r="AV254" i="12"/>
  <c r="AU254" i="12"/>
  <c r="E871" i="6"/>
  <c r="AO188" i="4"/>
  <c r="AO416" i="4"/>
  <c r="AO189" i="4"/>
  <c r="AO73" i="4"/>
  <c r="AO90" i="4"/>
  <c r="AO36" i="4"/>
  <c r="AO332" i="4"/>
  <c r="AO10" i="4"/>
  <c r="AO362" i="4"/>
  <c r="AO157" i="4"/>
  <c r="AO583" i="4"/>
  <c r="AO482" i="4"/>
  <c r="AO366" i="4"/>
  <c r="AO339" i="4"/>
  <c r="AO655" i="4"/>
  <c r="AO340" i="4"/>
  <c r="AO677" i="4"/>
  <c r="AO575" i="4"/>
  <c r="AO503" i="4"/>
  <c r="AO443" i="4"/>
  <c r="AO7" i="4"/>
  <c r="AO491" i="4"/>
  <c r="AO328" i="4"/>
  <c r="AO504" i="4"/>
  <c r="AP340" i="4"/>
  <c r="AO47" i="4"/>
  <c r="AP36" i="4"/>
  <c r="AO28" i="4"/>
  <c r="AW35" i="4"/>
  <c r="AX35" i="4" s="1"/>
  <c r="AX748" i="4" s="1"/>
  <c r="R743" i="4"/>
  <c r="AQ741" i="4"/>
  <c r="AQ745" i="4"/>
  <c r="R739" i="4"/>
  <c r="R747" i="4"/>
  <c r="R742" i="4"/>
  <c r="R748" i="4"/>
  <c r="AA749" i="4"/>
  <c r="AA746" i="4"/>
  <c r="AA744" i="4"/>
  <c r="AV14" i="4"/>
  <c r="AU744" i="4"/>
  <c r="AV53" i="4"/>
  <c r="AV747" i="4" s="1"/>
  <c r="AU747" i="4"/>
  <c r="AP438" i="4"/>
  <c r="AP14" i="4"/>
  <c r="AA743" i="4"/>
  <c r="R741" i="4"/>
  <c r="R745" i="4"/>
  <c r="AA739" i="4"/>
  <c r="AA747" i="4"/>
  <c r="AA742" i="4"/>
  <c r="AA748" i="4"/>
  <c r="AQ749" i="4"/>
  <c r="AQ746" i="4"/>
  <c r="AQ744" i="4"/>
  <c r="R740" i="4"/>
  <c r="AU743" i="4"/>
  <c r="AV8" i="4"/>
  <c r="AW8" i="4" s="1"/>
  <c r="AU735" i="4"/>
  <c r="AU740" i="4"/>
  <c r="AQ743" i="4"/>
  <c r="AQ739" i="4"/>
  <c r="AQ747" i="4"/>
  <c r="AQ742" i="4"/>
  <c r="AQ748" i="4"/>
  <c r="AP16" i="4"/>
  <c r="AA740" i="4"/>
  <c r="AV25" i="4"/>
  <c r="AV749" i="4" s="1"/>
  <c r="AU749" i="4"/>
  <c r="AV66" i="4"/>
  <c r="AV739" i="4" s="1"/>
  <c r="AU739" i="4"/>
  <c r="AP53" i="4"/>
  <c r="AA741" i="4"/>
  <c r="AA745" i="4"/>
  <c r="R749" i="4"/>
  <c r="R746" i="4"/>
  <c r="R744" i="4"/>
  <c r="AQ740" i="4"/>
  <c r="AQ735" i="4"/>
  <c r="AV742" i="4"/>
  <c r="AU742" i="4"/>
  <c r="AV16" i="4"/>
  <c r="AV746" i="4" s="1"/>
  <c r="AU746" i="4"/>
  <c r="AV438" i="4"/>
  <c r="AV741" i="4" s="1"/>
  <c r="AU741" i="4"/>
  <c r="AQ88" i="7"/>
  <c r="AI78" i="7"/>
  <c r="AL79" i="7"/>
  <c r="AM78" i="7"/>
  <c r="AL73" i="7"/>
  <c r="AM88" i="7" s="1"/>
  <c r="AM79" i="7"/>
  <c r="AN78" i="7"/>
  <c r="AJ78" i="7"/>
  <c r="AN77" i="7"/>
  <c r="AJ77" i="7"/>
  <c r="AO727" i="4"/>
  <c r="AO560" i="4"/>
  <c r="AO545" i="4"/>
  <c r="AO489" i="4"/>
  <c r="AO344" i="4"/>
  <c r="AO567" i="4"/>
  <c r="AO291" i="4"/>
  <c r="AO634" i="4"/>
  <c r="AO334" i="4"/>
  <c r="AO606" i="4"/>
  <c r="AO254" i="4"/>
  <c r="AO78" i="4"/>
  <c r="AN79" i="7"/>
  <c r="AK77" i="7"/>
  <c r="AO79" i="7"/>
  <c r="AJ88" i="7"/>
  <c r="H871" i="6"/>
  <c r="AO359" i="4"/>
  <c r="R735" i="4"/>
  <c r="L159" i="7" s="1"/>
  <c r="V56" i="7" s="1"/>
  <c r="AP8" i="4"/>
  <c r="AP12" i="4"/>
  <c r="AA735" i="4"/>
  <c r="AN73" i="7"/>
  <c r="AO88" i="7" s="1"/>
  <c r="AR80" i="7"/>
  <c r="AR95" i="7" s="1"/>
  <c r="AM77" i="7"/>
  <c r="AI77" i="7"/>
  <c r="AI80" i="7" s="1"/>
  <c r="AI95" i="7" s="1"/>
  <c r="AM73" i="7"/>
  <c r="AM96" i="7" s="1"/>
  <c r="AO77" i="7"/>
  <c r="AP66" i="4"/>
  <c r="AP76" i="4"/>
  <c r="AO96" i="4"/>
  <c r="AO399" i="4"/>
  <c r="AO49" i="4"/>
  <c r="AV434" i="4"/>
  <c r="AP94" i="7"/>
  <c r="AP100" i="7" s="1"/>
  <c r="AP106" i="7" s="1"/>
  <c r="AL94" i="7"/>
  <c r="AM94" i="7"/>
  <c r="D836" i="6"/>
  <c r="D834" i="6"/>
  <c r="H838" i="6"/>
  <c r="H837" i="6" s="1"/>
  <c r="H829" i="6"/>
  <c r="C837" i="6"/>
  <c r="AQ94" i="7"/>
  <c r="AQ100" i="7" s="1"/>
  <c r="AI94" i="7"/>
  <c r="AI100" i="7" s="1"/>
  <c r="AO162" i="4"/>
  <c r="AO154" i="4"/>
  <c r="AO163" i="4"/>
  <c r="AO61" i="4"/>
  <c r="AO424" i="4"/>
  <c r="AO411" i="4"/>
  <c r="AO215" i="4"/>
  <c r="AO475" i="4"/>
  <c r="AP608" i="4"/>
  <c r="AV608" i="4"/>
  <c r="AO121" i="4"/>
  <c r="AO494" i="4"/>
  <c r="AO364" i="4"/>
  <c r="AO136" i="4"/>
  <c r="AO69" i="4"/>
  <c r="AO190" i="4"/>
  <c r="AO128" i="4"/>
  <c r="AO248" i="4"/>
  <c r="AO146" i="4"/>
  <c r="AO99" i="4"/>
  <c r="AO102" i="4"/>
  <c r="AO532" i="4"/>
  <c r="AO199" i="4"/>
  <c r="AO159" i="4"/>
  <c r="AO220" i="4"/>
  <c r="AO323" i="4"/>
  <c r="AO72" i="4"/>
  <c r="AO469" i="4"/>
  <c r="AO68" i="4"/>
  <c r="AO65" i="4"/>
  <c r="AO282" i="4"/>
  <c r="AO138" i="4"/>
  <c r="AO91" i="4"/>
  <c r="AO63" i="4"/>
  <c r="AO151" i="4"/>
  <c r="AO123" i="4"/>
  <c r="AO122" i="4"/>
  <c r="AO95" i="4"/>
  <c r="AO77" i="4"/>
  <c r="AO76" i="4"/>
  <c r="AO75" i="4"/>
  <c r="AO51" i="4"/>
  <c r="AO356" i="4"/>
  <c r="AO283" i="4"/>
  <c r="AO644" i="4"/>
  <c r="AO419" i="4"/>
  <c r="AO48" i="4"/>
  <c r="AO150" i="4"/>
  <c r="AO646" i="4"/>
  <c r="AO605" i="4"/>
  <c r="AO572" i="4"/>
  <c r="AO571" i="4"/>
  <c r="AO536" i="4"/>
  <c r="AO498" i="4"/>
  <c r="AO267" i="4"/>
  <c r="AO683" i="4"/>
  <c r="AO724" i="4"/>
  <c r="AO586" i="4"/>
  <c r="AO379" i="4"/>
  <c r="AO667" i="4"/>
  <c r="AO550" i="4"/>
  <c r="AO441" i="4"/>
  <c r="AO451" i="4"/>
  <c r="AO104" i="4"/>
  <c r="AO562" i="4"/>
  <c r="AO700" i="4"/>
  <c r="AO629" i="4"/>
  <c r="AO534" i="4"/>
  <c r="AP498" i="4"/>
  <c r="AO466" i="4"/>
  <c r="AO430" i="4"/>
  <c r="AO487" i="4"/>
  <c r="AO345" i="4"/>
  <c r="AO427" i="4"/>
  <c r="AO564" i="4"/>
  <c r="AO488" i="4"/>
  <c r="AO468" i="4"/>
  <c r="AO520" i="4"/>
  <c r="AO135" i="4"/>
  <c r="AO526" i="4"/>
  <c r="AO528" i="4"/>
  <c r="AO568" i="4"/>
  <c r="AO716" i="4"/>
  <c r="AO701" i="4"/>
  <c r="AO682" i="4"/>
  <c r="AO384" i="4"/>
  <c r="AO590" i="4"/>
  <c r="AO457" i="4"/>
  <c r="AO391" i="4"/>
  <c r="AO669" i="4"/>
  <c r="AO511" i="4"/>
  <c r="AO641" i="4"/>
  <c r="AP391" i="4"/>
  <c r="AO318" i="4"/>
  <c r="AO317" i="4"/>
  <c r="AO692" i="4"/>
  <c r="AO604" i="4"/>
  <c r="AO597" i="4"/>
  <c r="AO595" i="4"/>
  <c r="AO579" i="4"/>
  <c r="AO576" i="4"/>
  <c r="AO435" i="4"/>
  <c r="AO412" i="4"/>
  <c r="AO405" i="4"/>
  <c r="AO647" i="4"/>
  <c r="AO263" i="4"/>
  <c r="AO106" i="4"/>
  <c r="AO194" i="4"/>
  <c r="AO161" i="4"/>
  <c r="AO212" i="4"/>
  <c r="AO132" i="4"/>
  <c r="AO174" i="4"/>
  <c r="AO235" i="4"/>
  <c r="AO200" i="4"/>
  <c r="AO240" i="4"/>
  <c r="AO167" i="4"/>
  <c r="AP283" i="4"/>
  <c r="AO193" i="4"/>
  <c r="AO50" i="4"/>
  <c r="AO226" i="4"/>
  <c r="AO40" i="4"/>
  <c r="AO726" i="4"/>
  <c r="AO397" i="4"/>
  <c r="AO530" i="4"/>
  <c r="AO228" i="4"/>
  <c r="AO623" i="4"/>
  <c r="AO618" i="4"/>
  <c r="AO601" i="4"/>
  <c r="AO371" i="4"/>
  <c r="AO363" i="4"/>
  <c r="AO358" i="4"/>
  <c r="AO331" i="4"/>
  <c r="AO279" i="4"/>
  <c r="AO272" i="4"/>
  <c r="AO253" i="4"/>
  <c r="AO251" i="4"/>
  <c r="AO208" i="4"/>
  <c r="AO206" i="4"/>
  <c r="AO89" i="4"/>
  <c r="AO83" i="4"/>
  <c r="AO19" i="4"/>
  <c r="AO671" i="4"/>
  <c r="AO668" i="4"/>
  <c r="AO608" i="4"/>
  <c r="AO476" i="4"/>
  <c r="AO420" i="4"/>
  <c r="AO527" i="4"/>
  <c r="AO558" i="4"/>
  <c r="AO563" i="4"/>
  <c r="AO552" i="4"/>
  <c r="AO276" i="4"/>
  <c r="AP451" i="4"/>
  <c r="AO694" i="4"/>
  <c r="AO414" i="4"/>
  <c r="AO185" i="4"/>
  <c r="AO249" i="4"/>
  <c r="AO585" i="4"/>
  <c r="AO551" i="4"/>
  <c r="AO58" i="4"/>
  <c r="AO645" i="4"/>
  <c r="AO540" i="4"/>
  <c r="AP682" i="4"/>
  <c r="AO570" i="4"/>
  <c r="AO313" i="4"/>
  <c r="AO518" i="4"/>
  <c r="AO25" i="4"/>
  <c r="AO541" i="4"/>
  <c r="AP323" i="4"/>
  <c r="AO168" i="4"/>
  <c r="AO257" i="4"/>
  <c r="AP605" i="4"/>
  <c r="AP359" i="4"/>
  <c r="AO546" i="4"/>
  <c r="AP586" i="4"/>
  <c r="AO631" i="4"/>
  <c r="AO114" i="4"/>
  <c r="AO111" i="4"/>
  <c r="AO108" i="4"/>
  <c r="AO636" i="4"/>
  <c r="AO55" i="4"/>
  <c r="AO16" i="4"/>
  <c r="AO497" i="4"/>
  <c r="AO287" i="4"/>
  <c r="AO395" i="4"/>
  <c r="AO225" i="4"/>
  <c r="AP671" i="4"/>
  <c r="AP668" i="4"/>
  <c r="AO429" i="4"/>
  <c r="AO477" i="4"/>
  <c r="AO118" i="4"/>
  <c r="AO31" i="4"/>
  <c r="AO26" i="4"/>
  <c r="AO8" i="4"/>
  <c r="AO553" i="4"/>
  <c r="AP552" i="4"/>
  <c r="AP159" i="4"/>
  <c r="AO661" i="4"/>
  <c r="AO510" i="4"/>
  <c r="AO342" i="4"/>
  <c r="AO295" i="4"/>
  <c r="AO713" i="4"/>
  <c r="AP430" i="4"/>
  <c r="AO387" i="4"/>
  <c r="AO33" i="4"/>
  <c r="AO290" i="4"/>
  <c r="AO450" i="4"/>
  <c r="AO261" i="4"/>
  <c r="AO613" i="4"/>
  <c r="AO635" i="4"/>
  <c r="AO729" i="4"/>
  <c r="AO625" i="4"/>
  <c r="AO417" i="4"/>
  <c r="AO57" i="4"/>
  <c r="AO404" i="4"/>
  <c r="AO270" i="4"/>
  <c r="AO479" i="4"/>
  <c r="AO470" i="4"/>
  <c r="AO501" i="4"/>
  <c r="AO164" i="4"/>
  <c r="AO382" i="4"/>
  <c r="AO34" i="4"/>
  <c r="AO243" i="4"/>
  <c r="AO35" i="4"/>
  <c r="AO390" i="4"/>
  <c r="AP476" i="4"/>
  <c r="AO711" i="4"/>
  <c r="AO230" i="4"/>
  <c r="AO218" i="4"/>
  <c r="AO484" i="4"/>
  <c r="AO559" i="4"/>
  <c r="AO370" i="4"/>
  <c r="AP669" i="4"/>
  <c r="AP644" i="4"/>
  <c r="AO600" i="4"/>
  <c r="AO260" i="4"/>
  <c r="AO219" i="4"/>
  <c r="AO9" i="4"/>
  <c r="AO17" i="4"/>
  <c r="AO27" i="4"/>
  <c r="AO467" i="4"/>
  <c r="AO699" i="4"/>
  <c r="AO398" i="4"/>
  <c r="AO721" i="4"/>
  <c r="AO214" i="4"/>
  <c r="AO554" i="4"/>
  <c r="AO439" i="4"/>
  <c r="AO18" i="4"/>
  <c r="AO24" i="4"/>
  <c r="AO180" i="4"/>
  <c r="AP243" i="4"/>
  <c r="AP713" i="4"/>
  <c r="AO396" i="4"/>
  <c r="AO610" i="4"/>
  <c r="AO658" i="4"/>
  <c r="AP72" i="4"/>
  <c r="AO440" i="4"/>
  <c r="AO231" i="4"/>
  <c r="AP185" i="4"/>
  <c r="AP554" i="4"/>
  <c r="AO13" i="4"/>
  <c r="AO221" i="4"/>
  <c r="AO705" i="4"/>
  <c r="AP590" i="4"/>
  <c r="AP163" i="4"/>
  <c r="AO120" i="4"/>
  <c r="AP646" i="4"/>
  <c r="AO505" i="4"/>
  <c r="AO74" i="4"/>
  <c r="AP532" i="4"/>
  <c r="AO179" i="4"/>
  <c r="AO670" i="4"/>
  <c r="AO54" i="4"/>
  <c r="AP683" i="4"/>
  <c r="AP625" i="4"/>
  <c r="AO367" i="4"/>
  <c r="AO147" i="4"/>
  <c r="AO588" i="4"/>
  <c r="AP457" i="4"/>
  <c r="AO728" i="4"/>
  <c r="AP467" i="4"/>
  <c r="AP559" i="4"/>
  <c r="AO178" i="4"/>
  <c r="AO643" i="4"/>
  <c r="AO715" i="4"/>
  <c r="AO408" i="4"/>
  <c r="AP459" i="4"/>
  <c r="AO459" i="4"/>
  <c r="AP299" i="4"/>
  <c r="AO299" i="4"/>
  <c r="AP29" i="4"/>
  <c r="AO29" i="4"/>
  <c r="AP695" i="4"/>
  <c r="AO695" i="4"/>
  <c r="AP596" i="4"/>
  <c r="AO596" i="4"/>
  <c r="AO594" i="4"/>
  <c r="AP594" i="4"/>
  <c r="AP523" i="4"/>
  <c r="AO523" i="4"/>
  <c r="AP471" i="4"/>
  <c r="AO471" i="4"/>
  <c r="AO421" i="4"/>
  <c r="AP421" i="4"/>
  <c r="AP386" i="4"/>
  <c r="AO386" i="4"/>
  <c r="AP486" i="4"/>
  <c r="AO486" i="4"/>
  <c r="AO453" i="4"/>
  <c r="AP453" i="4"/>
  <c r="AP216" i="4"/>
  <c r="AO216" i="4"/>
  <c r="AP140" i="4"/>
  <c r="AO140" i="4"/>
  <c r="AP638" i="4"/>
  <c r="AO638" i="4"/>
  <c r="AP569" i="4"/>
  <c r="AO569" i="4"/>
  <c r="AO86" i="4"/>
  <c r="AP86" i="4"/>
  <c r="AO81" i="4"/>
  <c r="AP81" i="4"/>
  <c r="AP64" i="4"/>
  <c r="AO64" i="4"/>
  <c r="AO717" i="4"/>
  <c r="AO722" i="4"/>
  <c r="AO373" i="4"/>
  <c r="AO292" i="4"/>
  <c r="AO44" i="4"/>
  <c r="Z16" i="4"/>
  <c r="J186" i="4"/>
  <c r="AP186" i="4" s="1"/>
  <c r="AP648" i="4"/>
  <c r="AO648" i="4"/>
  <c r="AP403" i="4"/>
  <c r="AO403" i="4"/>
  <c r="J456" i="4"/>
  <c r="Z456" i="4"/>
  <c r="Z433" i="4"/>
  <c r="J433" i="4"/>
  <c r="J400" i="4"/>
  <c r="J354" i="4"/>
  <c r="Z354" i="4"/>
  <c r="Z320" i="4"/>
  <c r="J320" i="4"/>
  <c r="J319" i="4"/>
  <c r="Z319" i="4"/>
  <c r="AP729" i="4"/>
  <c r="AO438" i="4"/>
  <c r="AP568" i="4"/>
  <c r="AO175" i="4"/>
  <c r="AO32" i="4"/>
  <c r="AO53" i="4"/>
  <c r="AO158" i="4"/>
  <c r="AO242" i="4"/>
  <c r="AO46" i="4"/>
  <c r="AO170" i="4"/>
  <c r="AO134" i="4"/>
  <c r="AO169" i="4"/>
  <c r="AP570" i="4"/>
  <c r="AP18" i="4"/>
  <c r="AP9" i="4"/>
  <c r="AO224" i="4"/>
  <c r="AP379" i="4"/>
  <c r="Z679" i="4"/>
  <c r="J679" i="4"/>
  <c r="AO513" i="4"/>
  <c r="Z415" i="4"/>
  <c r="J415" i="4"/>
  <c r="Z402" i="4"/>
  <c r="J402" i="4"/>
  <c r="AO402" i="4" s="1"/>
  <c r="J286" i="4"/>
  <c r="AP286" i="4" s="1"/>
  <c r="Z286" i="4"/>
  <c r="AO632" i="4"/>
  <c r="AP562" i="4"/>
  <c r="AO149" i="4"/>
  <c r="AO657" i="4"/>
  <c r="AO210" i="4"/>
  <c r="AO52" i="4"/>
  <c r="AO133" i="4"/>
  <c r="AP551" i="4"/>
  <c r="Z710" i="4"/>
  <c r="AP705" i="4"/>
  <c r="J706" i="4"/>
  <c r="J704" i="4"/>
  <c r="AP704" i="4" s="1"/>
  <c r="Z517" i="4"/>
  <c r="J517" i="4"/>
  <c r="J425" i="4"/>
  <c r="AP425" i="4" s="1"/>
  <c r="J383" i="4"/>
  <c r="Z383" i="4"/>
  <c r="J380" i="4"/>
  <c r="AP380" i="4" s="1"/>
  <c r="Z380" i="4"/>
  <c r="J311" i="4"/>
  <c r="Z311" i="4"/>
  <c r="J310" i="4"/>
  <c r="AP310" i="4" s="1"/>
  <c r="Z310" i="4"/>
  <c r="J306" i="4"/>
  <c r="Z306" i="4"/>
  <c r="J305" i="4"/>
  <c r="AP305" i="4" s="1"/>
  <c r="Z305" i="4"/>
  <c r="J302" i="4"/>
  <c r="J288" i="4"/>
  <c r="Z288" i="4"/>
  <c r="AO673" i="4"/>
  <c r="Z515" i="4"/>
  <c r="J515" i="4"/>
  <c r="Z493" i="4"/>
  <c r="J493" i="4"/>
  <c r="AP493" i="4" s="1"/>
  <c r="J445" i="4"/>
  <c r="Z445" i="4"/>
  <c r="J444" i="4"/>
  <c r="AP444" i="4" s="1"/>
  <c r="Z444" i="4"/>
  <c r="AO418" i="4"/>
  <c r="AO461" i="4"/>
  <c r="AO426" i="4"/>
  <c r="Z668" i="4"/>
  <c r="Z655" i="4"/>
  <c r="AO577" i="4"/>
  <c r="AO531" i="4"/>
  <c r="AO377" i="4"/>
  <c r="AO680" i="4"/>
  <c r="AO672" i="4"/>
  <c r="AO598" i="4"/>
  <c r="AO592" i="4"/>
  <c r="AO462" i="4"/>
  <c r="AO458" i="4"/>
  <c r="AO406" i="4"/>
  <c r="AO274" i="4"/>
  <c r="AO110" i="4"/>
  <c r="AO80" i="4"/>
  <c r="AP688" i="4"/>
  <c r="AO688" i="4"/>
  <c r="AP678" i="4"/>
  <c r="AO678" i="4"/>
  <c r="AP67" i="4"/>
  <c r="AO67" i="4"/>
  <c r="AO710" i="4"/>
  <c r="AP710" i="4"/>
  <c r="AP662" i="4"/>
  <c r="AO662" i="4"/>
  <c r="AP718" i="4"/>
  <c r="AO718" i="4"/>
  <c r="AP676" i="4"/>
  <c r="AO676" i="4"/>
  <c r="AP675" i="4"/>
  <c r="AO675" i="4"/>
  <c r="AP642" i="4"/>
  <c r="AO642" i="4"/>
  <c r="AO437" i="4"/>
  <c r="AP724" i="4"/>
  <c r="AP700" i="4"/>
  <c r="AO338" i="4"/>
  <c r="J712" i="4"/>
  <c r="AO712" i="4" s="1"/>
  <c r="AO709" i="4"/>
  <c r="AO707" i="4"/>
  <c r="Z692" i="4"/>
  <c r="AO691" i="4"/>
  <c r="AO624" i="4"/>
  <c r="AO603" i="4"/>
  <c r="AO602" i="4"/>
  <c r="AP25" i="4"/>
  <c r="J703" i="4"/>
  <c r="Z701" i="4"/>
  <c r="AO409" i="4"/>
  <c r="AO656" i="4"/>
  <c r="AO654" i="4"/>
  <c r="AO652" i="4"/>
  <c r="AO720" i="4"/>
  <c r="AO686" i="4"/>
  <c r="Z451" i="4"/>
  <c r="AO447" i="4"/>
  <c r="AO423" i="4"/>
  <c r="AO352" i="4"/>
  <c r="AO350" i="4"/>
  <c r="AO348" i="4"/>
  <c r="AO346" i="4"/>
  <c r="AO343" i="4"/>
  <c r="AO341" i="4"/>
  <c r="AO465" i="4"/>
  <c r="AO285" i="4"/>
  <c r="AO281" i="4"/>
  <c r="AO258" i="4"/>
  <c r="AO582" i="4"/>
  <c r="AO271" i="4"/>
  <c r="AO184" i="4"/>
  <c r="AO176" i="4"/>
  <c r="AO508" i="4"/>
  <c r="AO507" i="4"/>
  <c r="AO495" i="4"/>
  <c r="AO485" i="4"/>
  <c r="AO442" i="4"/>
  <c r="J394" i="4"/>
  <c r="AO327" i="4"/>
  <c r="AO326" i="4"/>
  <c r="AO389" i="4"/>
  <c r="AO325" i="4"/>
  <c r="AO324" i="4"/>
  <c r="Z219" i="4"/>
  <c r="AO217" i="4"/>
  <c r="AO60" i="4"/>
  <c r="AO14" i="4"/>
  <c r="J255" i="4"/>
  <c r="AO256" i="4"/>
  <c r="AO516" i="4"/>
  <c r="AP239" i="4"/>
  <c r="AO239" i="4"/>
  <c r="J173" i="4"/>
  <c r="AO172" i="4"/>
  <c r="AP172" i="4"/>
  <c r="AO152" i="4"/>
  <c r="AP152" i="4"/>
  <c r="AP633" i="4"/>
  <c r="AO633" i="4"/>
  <c r="AP126" i="4"/>
  <c r="AO126" i="4"/>
  <c r="AO101" i="4"/>
  <c r="J100" i="4"/>
  <c r="AO98" i="4"/>
  <c r="AO566" i="4"/>
  <c r="AP566" i="4"/>
  <c r="AP535" i="4"/>
  <c r="AO535" i="4"/>
  <c r="AP312" i="4"/>
  <c r="AO312" i="4"/>
  <c r="AP293" i="4"/>
  <c r="AO293" i="4"/>
  <c r="AP250" i="4"/>
  <c r="AO250" i="4"/>
  <c r="AO103" i="4"/>
  <c r="AP103" i="4"/>
  <c r="AO30" i="4"/>
  <c r="AP30" i="4"/>
  <c r="AP607" i="4"/>
  <c r="AO607" i="4"/>
  <c r="AO543" i="4"/>
  <c r="AP543" i="4"/>
  <c r="AP454" i="4"/>
  <c r="AO454" i="4"/>
  <c r="AP280" i="4"/>
  <c r="AO280" i="4"/>
  <c r="AP262" i="4"/>
  <c r="AO262" i="4"/>
  <c r="AP181" i="4"/>
  <c r="AO181" i="4"/>
  <c r="AP125" i="4"/>
  <c r="AO125" i="4"/>
  <c r="AP97" i="4"/>
  <c r="AO97" i="4"/>
  <c r="AP92" i="4"/>
  <c r="AO92" i="4"/>
  <c r="F829" i="6"/>
  <c r="F838" i="6"/>
  <c r="F837" i="6" s="1"/>
  <c r="AO514" i="4"/>
  <c r="AP514" i="4"/>
  <c r="AP297" i="4"/>
  <c r="AO297" i="4"/>
  <c r="AP211" i="4"/>
  <c r="AO211" i="4"/>
  <c r="AO109" i="4"/>
  <c r="AP109" i="4"/>
  <c r="AO84" i="4"/>
  <c r="AP714" i="4"/>
  <c r="AO714" i="4"/>
  <c r="AP198" i="4"/>
  <c r="AO198" i="4"/>
  <c r="AO182" i="4"/>
  <c r="AP182" i="4"/>
  <c r="AO93" i="4"/>
  <c r="AP93" i="4"/>
  <c r="AP349" i="4"/>
  <c r="AO349" i="4"/>
  <c r="J693" i="4"/>
  <c r="Z693" i="4"/>
  <c r="J666" i="4"/>
  <c r="Z666" i="4"/>
  <c r="AO622" i="4"/>
  <c r="AO71" i="4"/>
  <c r="AP588" i="4"/>
  <c r="AP487" i="4"/>
  <c r="AP419" i="4"/>
  <c r="AP377" i="4"/>
  <c r="AP469" i="4"/>
  <c r="AO542" i="4"/>
  <c r="AO529" i="4"/>
  <c r="AO360" i="4"/>
  <c r="AO378" i="4"/>
  <c r="AO609" i="4"/>
  <c r="AO620" i="4"/>
  <c r="AO533" i="4"/>
  <c r="AO698" i="4"/>
  <c r="AO481" i="4"/>
  <c r="AP34" i="4"/>
  <c r="AP48" i="4"/>
  <c r="AO38" i="4"/>
  <c r="Z125" i="4"/>
  <c r="J160" i="4"/>
  <c r="AO166" i="4"/>
  <c r="AP260" i="4"/>
  <c r="AP356" i="4"/>
  <c r="AO555" i="4"/>
  <c r="Z588" i="4"/>
  <c r="AO628" i="4"/>
  <c r="AP680" i="4"/>
  <c r="AO234" i="4"/>
  <c r="AP35" i="4"/>
  <c r="Z543" i="4"/>
  <c r="AP558" i="4"/>
  <c r="AP27" i="4"/>
  <c r="AO12" i="4"/>
  <c r="J544" i="4"/>
  <c r="AP518" i="4"/>
  <c r="AP520" i="4"/>
  <c r="J273" i="4"/>
  <c r="AP273" i="4" s="1"/>
  <c r="AP466" i="4"/>
  <c r="AO11" i="4"/>
  <c r="AP220" i="4"/>
  <c r="AO238" i="4"/>
  <c r="Z297" i="4"/>
  <c r="Z464" i="4"/>
  <c r="AO337" i="4"/>
  <c r="AP461" i="4"/>
  <c r="J499" i="4"/>
  <c r="J452" i="4"/>
  <c r="AP426" i="4"/>
  <c r="AP722" i="4"/>
  <c r="AO697" i="4"/>
  <c r="AO696" i="4"/>
  <c r="J689" i="4"/>
  <c r="AP673" i="4"/>
  <c r="J664" i="4"/>
  <c r="Z651" i="4"/>
  <c r="J651" i="4"/>
  <c r="J650" i="4"/>
  <c r="J640" i="4"/>
  <c r="Z607" i="4"/>
  <c r="J593" i="4"/>
  <c r="Z593" i="4"/>
  <c r="AP592" i="4"/>
  <c r="Z581" i="4"/>
  <c r="J581" i="4"/>
  <c r="Z566" i="4"/>
  <c r="Z537" i="4"/>
  <c r="J537" i="4"/>
  <c r="Z535" i="4"/>
  <c r="J509" i="4"/>
  <c r="Z509" i="4"/>
  <c r="Z508" i="4"/>
  <c r="J492" i="4"/>
  <c r="AP492" i="4" s="1"/>
  <c r="J434" i="4"/>
  <c r="J407" i="4"/>
  <c r="Z407" i="4"/>
  <c r="J392" i="4"/>
  <c r="AP392" i="4" s="1"/>
  <c r="AP373" i="4"/>
  <c r="J365" i="4"/>
  <c r="AO353" i="4"/>
  <c r="J330" i="4"/>
  <c r="J278" i="4"/>
  <c r="Z250" i="4"/>
  <c r="J241" i="4"/>
  <c r="AP241" i="4" s="1"/>
  <c r="J207" i="4"/>
  <c r="AP207" i="4" s="1"/>
  <c r="J183" i="4"/>
  <c r="J156" i="4"/>
  <c r="J145" i="4"/>
  <c r="J141" i="4"/>
  <c r="J117" i="4"/>
  <c r="J107" i="4"/>
  <c r="AP107" i="4" s="1"/>
  <c r="Z107" i="4"/>
  <c r="J88" i="4"/>
  <c r="AO85" i="4"/>
  <c r="AP74" i="4"/>
  <c r="J62" i="4"/>
  <c r="Z51" i="4"/>
  <c r="Z30" i="4"/>
  <c r="Z12" i="4"/>
  <c r="Z10" i="4"/>
  <c r="F871" i="6"/>
  <c r="C866" i="6"/>
  <c r="D865" i="6" s="1"/>
  <c r="D835" i="6"/>
  <c r="J524" i="4"/>
  <c r="Z524" i="4"/>
  <c r="AO388" i="4"/>
  <c r="AO351" i="4"/>
  <c r="AO265" i="4"/>
  <c r="AO204" i="4"/>
  <c r="Z37" i="4"/>
  <c r="J37" i="4"/>
  <c r="AS88" i="7"/>
  <c r="AR96" i="7"/>
  <c r="AO626" i="4"/>
  <c r="AO296" i="4"/>
  <c r="AO525" i="4"/>
  <c r="AO687" i="4"/>
  <c r="AO472" i="4"/>
  <c r="AO20" i="4"/>
  <c r="J639" i="4"/>
  <c r="AO197" i="4"/>
  <c r="AO561" i="4"/>
  <c r="AO244" i="4"/>
  <c r="AO143" i="4"/>
  <c r="AO649" i="4"/>
  <c r="AO247" i="4"/>
  <c r="AO616" i="4"/>
  <c r="AO236" i="4"/>
  <c r="AO82" i="4"/>
  <c r="Z574" i="4"/>
  <c r="Z628" i="4"/>
  <c r="J237" i="4"/>
  <c r="J252" i="4"/>
  <c r="Z244" i="4"/>
  <c r="AP155" i="4"/>
  <c r="AO155" i="4"/>
  <c r="Z612" i="4"/>
  <c r="AO483" i="4"/>
  <c r="J473" i="4"/>
  <c r="AP406" i="4"/>
  <c r="AO22" i="4"/>
  <c r="J460" i="4"/>
  <c r="J463" i="4"/>
  <c r="J725" i="4"/>
  <c r="Z725" i="4"/>
  <c r="Z684" i="4"/>
  <c r="J684" i="4"/>
  <c r="Z645" i="4"/>
  <c r="Z557" i="4"/>
  <c r="J557" i="4"/>
  <c r="AO547" i="4"/>
  <c r="AO538" i="4"/>
  <c r="J431" i="4"/>
  <c r="AO374" i="4"/>
  <c r="J316" i="4"/>
  <c r="Z316" i="4"/>
  <c r="J309" i="4"/>
  <c r="AO303" i="4"/>
  <c r="J301" i="4"/>
  <c r="Z301" i="4"/>
  <c r="Z274" i="4"/>
  <c r="AO259" i="4"/>
  <c r="Z248" i="4"/>
  <c r="Z223" i="4"/>
  <c r="J223" i="4"/>
  <c r="Z203" i="4"/>
  <c r="J203" i="4"/>
  <c r="J202" i="4"/>
  <c r="AO142" i="4"/>
  <c r="Z44" i="4"/>
  <c r="C871" i="6"/>
  <c r="D868" i="6" s="1"/>
  <c r="E829" i="6"/>
  <c r="AS94" i="7"/>
  <c r="AO94" i="7"/>
  <c r="AK94" i="7"/>
  <c r="AR94" i="7"/>
  <c r="AN94" i="7"/>
  <c r="AJ94" i="7"/>
  <c r="AQ80" i="7"/>
  <c r="AQ95" i="7" s="1"/>
  <c r="Z660" i="4"/>
  <c r="AO500" i="4"/>
  <c r="AO674" i="4"/>
  <c r="Z119" i="4"/>
  <c r="J124" i="4"/>
  <c r="AO144" i="4"/>
  <c r="AO357" i="4"/>
  <c r="Z680" i="4"/>
  <c r="Z702" i="4"/>
  <c r="AO702" i="4"/>
  <c r="AO580" i="4"/>
  <c r="J56" i="4"/>
  <c r="J148" i="4"/>
  <c r="Z238" i="4"/>
  <c r="AO66" i="4"/>
  <c r="AO612" i="4"/>
  <c r="AO15" i="4"/>
  <c r="Z200" i="4"/>
  <c r="Z361" i="4"/>
  <c r="Z462" i="4"/>
  <c r="J410" i="4"/>
  <c r="Z719" i="4"/>
  <c r="J719" i="4"/>
  <c r="AP719" i="4" s="1"/>
  <c r="Z671" i="4"/>
  <c r="AO615" i="4"/>
  <c r="AO574" i="4"/>
  <c r="J521" i="4"/>
  <c r="AO519" i="4"/>
  <c r="AP513" i="4"/>
  <c r="Z506" i="4"/>
  <c r="Z435" i="4"/>
  <c r="AO369" i="4"/>
  <c r="AO361" i="4"/>
  <c r="Z335" i="4"/>
  <c r="J335" i="4"/>
  <c r="AP335" i="4" s="1"/>
  <c r="AO314" i="4"/>
  <c r="AO300" i="4"/>
  <c r="AO298" i="4"/>
  <c r="J268" i="4"/>
  <c r="AP268" i="4" s="1"/>
  <c r="Z268" i="4"/>
  <c r="J171" i="4"/>
  <c r="AP171" i="4" s="1"/>
  <c r="Z171" i="4"/>
  <c r="J153" i="4"/>
  <c r="AP153" i="4" s="1"/>
  <c r="Z153" i="4"/>
  <c r="AO131" i="4"/>
  <c r="AO119" i="4"/>
  <c r="J94" i="4"/>
  <c r="Z94" i="4"/>
  <c r="J70" i="4"/>
  <c r="AP70" i="4" s="1"/>
  <c r="J59" i="4"/>
  <c r="AP59" i="4" s="1"/>
  <c r="G871" i="6"/>
  <c r="C853" i="6"/>
  <c r="G829" i="6"/>
  <c r="AJ73" i="7"/>
  <c r="AO78" i="7"/>
  <c r="AP78" i="7"/>
  <c r="AP80" i="7" s="1"/>
  <c r="AP95" i="7" s="1"/>
  <c r="AK78" i="7"/>
  <c r="AL78" i="7"/>
  <c r="AL80" i="7" s="1"/>
  <c r="AL95" i="7" s="1"/>
  <c r="AO73" i="7"/>
  <c r="AK73" i="7"/>
  <c r="AM80" i="7" l="1"/>
  <c r="AM95" i="7" s="1"/>
  <c r="AJ80" i="7"/>
  <c r="AJ95" i="7" s="1"/>
  <c r="AJ89" i="7" s="1"/>
  <c r="AO302" i="4"/>
  <c r="AP302" i="4"/>
  <c r="AO493" i="4"/>
  <c r="AO666" i="4"/>
  <c r="AP666" i="4"/>
  <c r="AO704" i="4"/>
  <c r="AR89" i="7"/>
  <c r="AO80" i="7"/>
  <c r="AO95" i="7" s="1"/>
  <c r="AN80" i="7"/>
  <c r="AN95" i="7" s="1"/>
  <c r="AN89" i="7" s="1"/>
  <c r="D863" i="6"/>
  <c r="D870" i="6"/>
  <c r="D861" i="6"/>
  <c r="AL96" i="7"/>
  <c r="AL100" i="7" s="1"/>
  <c r="D844" i="6"/>
  <c r="D852" i="6"/>
  <c r="J742" i="4"/>
  <c r="AP544" i="4"/>
  <c r="AO544" i="4"/>
  <c r="AO425" i="4"/>
  <c r="AW748" i="4"/>
  <c r="J741" i="4"/>
  <c r="J739" i="4"/>
  <c r="Z741" i="4"/>
  <c r="Z740" i="4"/>
  <c r="AW438" i="4"/>
  <c r="AW741" i="4" s="1"/>
  <c r="J747" i="4"/>
  <c r="Z744" i="4"/>
  <c r="J743" i="4"/>
  <c r="J744" i="4"/>
  <c r="Z739" i="4"/>
  <c r="Z742" i="4"/>
  <c r="AX742" i="4"/>
  <c r="AW25" i="4"/>
  <c r="AW749" i="4" s="1"/>
  <c r="Z749" i="4"/>
  <c r="Z748" i="4"/>
  <c r="Z743" i="4"/>
  <c r="Z747" i="4"/>
  <c r="Z745" i="4"/>
  <c r="AW66" i="4"/>
  <c r="AX66" i="4" s="1"/>
  <c r="AX739" i="4" s="1"/>
  <c r="AW53" i="4"/>
  <c r="AX53" i="4" s="1"/>
  <c r="AX747" i="4" s="1"/>
  <c r="AV743" i="4"/>
  <c r="AW16" i="4"/>
  <c r="J746" i="4"/>
  <c r="AV735" i="4"/>
  <c r="AV740" i="4"/>
  <c r="J749" i="4"/>
  <c r="J745" i="4"/>
  <c r="AX8" i="4"/>
  <c r="AW740" i="4"/>
  <c r="Z746" i="4"/>
  <c r="AV745" i="4"/>
  <c r="AV744" i="4"/>
  <c r="J748" i="4"/>
  <c r="AW14" i="4"/>
  <c r="J740" i="4"/>
  <c r="D859" i="6"/>
  <c r="AK80" i="7"/>
  <c r="AK95" i="7" s="1"/>
  <c r="AK89" i="7" s="1"/>
  <c r="AN96" i="7"/>
  <c r="AN100" i="7" s="1"/>
  <c r="AN105" i="7" s="1"/>
  <c r="AQ89" i="7"/>
  <c r="AL89" i="7"/>
  <c r="AI89" i="7"/>
  <c r="Z735" i="4"/>
  <c r="J735" i="4"/>
  <c r="K159" i="7" s="1"/>
  <c r="V55" i="7" s="1"/>
  <c r="AP89" i="7"/>
  <c r="AN88" i="7"/>
  <c r="AM89" i="7"/>
  <c r="AM100" i="7"/>
  <c r="AM102" i="7" s="1"/>
  <c r="AP37" i="4"/>
  <c r="AP104" i="7"/>
  <c r="AW434" i="4"/>
  <c r="D846" i="6"/>
  <c r="AO89" i="7"/>
  <c r="D837" i="6"/>
  <c r="AI102" i="7"/>
  <c r="AI101" i="7"/>
  <c r="AI106" i="7"/>
  <c r="AI105" i="7"/>
  <c r="AI103" i="7"/>
  <c r="AI104" i="7"/>
  <c r="AP402" i="4"/>
  <c r="AO186" i="4"/>
  <c r="AO305" i="4"/>
  <c r="AP712" i="4"/>
  <c r="AW608" i="4"/>
  <c r="AO392" i="4"/>
  <c r="AO278" i="4"/>
  <c r="AP278" i="4"/>
  <c r="AO286" i="4"/>
  <c r="AO273" i="4"/>
  <c r="AO268" i="4"/>
  <c r="AO380" i="4"/>
  <c r="AO444" i="4"/>
  <c r="AO310" i="4"/>
  <c r="AO241" i="4"/>
  <c r="AO515" i="4"/>
  <c r="AP515" i="4"/>
  <c r="AP517" i="4"/>
  <c r="AO517" i="4"/>
  <c r="AP319" i="4"/>
  <c r="AO319" i="4"/>
  <c r="AP354" i="4"/>
  <c r="AO354" i="4"/>
  <c r="AO288" i="4"/>
  <c r="AP288" i="4"/>
  <c r="AP320" i="4"/>
  <c r="AO320" i="4"/>
  <c r="AP400" i="4"/>
  <c r="AO400" i="4"/>
  <c r="AP456" i="4"/>
  <c r="AO456" i="4"/>
  <c r="AO306" i="4"/>
  <c r="AP306" i="4"/>
  <c r="AO311" i="4"/>
  <c r="AP311" i="4"/>
  <c r="AP383" i="4"/>
  <c r="AO383" i="4"/>
  <c r="AP679" i="4"/>
  <c r="AO679" i="4"/>
  <c r="AO433" i="4"/>
  <c r="AP433" i="4"/>
  <c r="AO445" i="4"/>
  <c r="AP445" i="4"/>
  <c r="AP706" i="4"/>
  <c r="AO706" i="4"/>
  <c r="AP415" i="4"/>
  <c r="AO415" i="4"/>
  <c r="AO107" i="4"/>
  <c r="AO207" i="4"/>
  <c r="AO703" i="4"/>
  <c r="AP703" i="4"/>
  <c r="AO719" i="4"/>
  <c r="AO171" i="4"/>
  <c r="AP255" i="4"/>
  <c r="AO255" i="4"/>
  <c r="AO394" i="4"/>
  <c r="AP394" i="4"/>
  <c r="AP173" i="4"/>
  <c r="AO173" i="4"/>
  <c r="AP100" i="4"/>
  <c r="AO100" i="4"/>
  <c r="AP88" i="7"/>
  <c r="AO96" i="7"/>
  <c r="AP94" i="4"/>
  <c r="AO94" i="4"/>
  <c r="AP410" i="4"/>
  <c r="AO410" i="4"/>
  <c r="AP203" i="4"/>
  <c r="AO203" i="4"/>
  <c r="AQ104" i="7"/>
  <c r="AQ102" i="7"/>
  <c r="AQ106" i="7"/>
  <c r="AK88" i="7"/>
  <c r="AJ96" i="7"/>
  <c r="D841" i="6"/>
  <c r="D849" i="6"/>
  <c r="D847" i="6"/>
  <c r="D845" i="6"/>
  <c r="D843" i="6"/>
  <c r="D851" i="6"/>
  <c r="AP124" i="4"/>
  <c r="AO124" i="4"/>
  <c r="AO309" i="4"/>
  <c r="AP309" i="4"/>
  <c r="AO431" i="4"/>
  <c r="AP431" i="4"/>
  <c r="AP725" i="4"/>
  <c r="AO725" i="4"/>
  <c r="AR100" i="7"/>
  <c r="AR105" i="7" s="1"/>
  <c r="D848" i="6"/>
  <c r="D860" i="6"/>
  <c r="D858" i="6"/>
  <c r="D856" i="6"/>
  <c r="D864" i="6"/>
  <c r="D862" i="6"/>
  <c r="D869" i="6"/>
  <c r="AP62" i="4"/>
  <c r="AO62" i="4"/>
  <c r="AP88" i="4"/>
  <c r="AO88" i="4"/>
  <c r="AO141" i="4"/>
  <c r="AP141" i="4"/>
  <c r="AP183" i="4"/>
  <c r="AO183" i="4"/>
  <c r="AP365" i="4"/>
  <c r="AO365" i="4"/>
  <c r="AO407" i="4"/>
  <c r="AP407" i="4"/>
  <c r="AP537" i="4"/>
  <c r="AO537" i="4"/>
  <c r="AP689" i="4"/>
  <c r="AO689" i="4"/>
  <c r="AP452" i="4"/>
  <c r="AO452" i="4"/>
  <c r="AO693" i="4"/>
  <c r="AP693" i="4"/>
  <c r="AQ105" i="7"/>
  <c r="AP237" i="4"/>
  <c r="AO237" i="4"/>
  <c r="AP117" i="4"/>
  <c r="AO117" i="4"/>
  <c r="AP651" i="4"/>
  <c r="AO651" i="4"/>
  <c r="AP160" i="4"/>
  <c r="AO160" i="4"/>
  <c r="AO37" i="4"/>
  <c r="AP148" i="4"/>
  <c r="AO148" i="4"/>
  <c r="AQ101" i="7"/>
  <c r="D842" i="6"/>
  <c r="AO492" i="4"/>
  <c r="AO684" i="4"/>
  <c r="AP684" i="4"/>
  <c r="AO463" i="4"/>
  <c r="AP463" i="4"/>
  <c r="AO59" i="4"/>
  <c r="AP102" i="7"/>
  <c r="AP103" i="7"/>
  <c r="D857" i="6"/>
  <c r="AP145" i="4"/>
  <c r="AO145" i="4"/>
  <c r="AP434" i="4"/>
  <c r="AO434" i="4"/>
  <c r="AO640" i="4"/>
  <c r="AP640" i="4"/>
  <c r="AP664" i="4"/>
  <c r="AO664" i="4"/>
  <c r="AO499" i="4"/>
  <c r="AP499" i="4"/>
  <c r="AP739" i="4" s="1"/>
  <c r="AO153" i="4"/>
  <c r="AP105" i="7"/>
  <c r="AP101" i="7"/>
  <c r="AL88" i="7"/>
  <c r="AK96" i="7"/>
  <c r="AO521" i="4"/>
  <c r="AP521" i="4"/>
  <c r="AP56" i="4"/>
  <c r="AO56" i="4"/>
  <c r="D850" i="6"/>
  <c r="AO202" i="4"/>
  <c r="AP202" i="4"/>
  <c r="AP223" i="4"/>
  <c r="AO223" i="4"/>
  <c r="AP301" i="4"/>
  <c r="AO301" i="4"/>
  <c r="AP316" i="4"/>
  <c r="AO316" i="4"/>
  <c r="AO557" i="4"/>
  <c r="AP557" i="4"/>
  <c r="AO460" i="4"/>
  <c r="AP460" i="4"/>
  <c r="AP473" i="4"/>
  <c r="AO473" i="4"/>
  <c r="AO252" i="4"/>
  <c r="AP252" i="4"/>
  <c r="AO639" i="4"/>
  <c r="AP639" i="4"/>
  <c r="AO524" i="4"/>
  <c r="AP524" i="4"/>
  <c r="AQ103" i="7"/>
  <c r="AO156" i="4"/>
  <c r="AP156" i="4"/>
  <c r="AO330" i="4"/>
  <c r="AP330" i="4"/>
  <c r="AP509" i="4"/>
  <c r="AO509" i="4"/>
  <c r="AP581" i="4"/>
  <c r="AO581" i="4"/>
  <c r="AP593" i="4"/>
  <c r="AO593" i="4"/>
  <c r="AO650" i="4"/>
  <c r="AP650" i="4"/>
  <c r="AO335" i="4"/>
  <c r="AO70" i="4"/>
  <c r="D871" i="6" l="1"/>
  <c r="AX438" i="4"/>
  <c r="AX741" i="4" s="1"/>
  <c r="AL102" i="7"/>
  <c r="AL101" i="7"/>
  <c r="AL105" i="7"/>
  <c r="AW735" i="4"/>
  <c r="AL103" i="7"/>
  <c r="AL106" i="7"/>
  <c r="AL104" i="7"/>
  <c r="AW747" i="4"/>
  <c r="AX25" i="4"/>
  <c r="AX749" i="4" s="1"/>
  <c r="AW742" i="4"/>
  <c r="AO742" i="4"/>
  <c r="AP742" i="4"/>
  <c r="AW739" i="4"/>
  <c r="AO739" i="4"/>
  <c r="AO741" i="4"/>
  <c r="AP741" i="4"/>
  <c r="AP735" i="4"/>
  <c r="AO748" i="4"/>
  <c r="AP748" i="4"/>
  <c r="AP749" i="4"/>
  <c r="AO747" i="4"/>
  <c r="AP746" i="4"/>
  <c r="AO740" i="4"/>
  <c r="AO744" i="4"/>
  <c r="AP744" i="4"/>
  <c r="AO746" i="4"/>
  <c r="AP743" i="4"/>
  <c r="AO749" i="4"/>
  <c r="AO743" i="4"/>
  <c r="AP740" i="4"/>
  <c r="AO735" i="4"/>
  <c r="AP747" i="4"/>
  <c r="AO745" i="4"/>
  <c r="AW743" i="4"/>
  <c r="AP745" i="4"/>
  <c r="AX434" i="4"/>
  <c r="AW745" i="4"/>
  <c r="AX14" i="4"/>
  <c r="AW744" i="4"/>
  <c r="AX740" i="4"/>
  <c r="AX16" i="4"/>
  <c r="AX746" i="4" s="1"/>
  <c r="AW746" i="4"/>
  <c r="AM104" i="7"/>
  <c r="AM106" i="7"/>
  <c r="AM101" i="7"/>
  <c r="AM105" i="7"/>
  <c r="AM103" i="7"/>
  <c r="AR106" i="7"/>
  <c r="AX608" i="4"/>
  <c r="AO100" i="7"/>
  <c r="AO106" i="7" s="1"/>
  <c r="D866" i="6"/>
  <c r="AR101" i="7"/>
  <c r="AR104" i="7"/>
  <c r="AR102" i="7"/>
  <c r="AR103" i="7"/>
  <c r="D853" i="6"/>
  <c r="AN101" i="7"/>
  <c r="AN102" i="7"/>
  <c r="AN104" i="7"/>
  <c r="AN103" i="7"/>
  <c r="AN106" i="7"/>
  <c r="AK100" i="7"/>
  <c r="AK106" i="7" s="1"/>
  <c r="AJ100" i="7"/>
  <c r="AJ106" i="7" s="1"/>
  <c r="AX745" i="4" l="1"/>
  <c r="AX744" i="4"/>
  <c r="AX743" i="4"/>
  <c r="AX735" i="4"/>
  <c r="AK102" i="7"/>
  <c r="AK103" i="7"/>
  <c r="AK101" i="7"/>
  <c r="AK104" i="7"/>
  <c r="AK105" i="7"/>
  <c r="AJ101" i="7"/>
  <c r="AJ104" i="7"/>
  <c r="AJ102" i="7"/>
  <c r="AJ103" i="7"/>
  <c r="AJ105" i="7"/>
  <c r="AO102" i="7"/>
  <c r="AO101" i="7"/>
  <c r="AO103" i="7"/>
  <c r="AO104" i="7"/>
  <c r="AO105" i="7"/>
  <c r="BE6" i="5" l="1"/>
  <c r="B733" i="4"/>
  <c r="X52" i="7" s="1"/>
  <c r="AX6" i="5"/>
  <c r="E6" i="5"/>
  <c r="BD6" i="5"/>
  <c r="AC6" i="5"/>
  <c r="Q6" i="5"/>
  <c r="AU6" i="5"/>
  <c r="AJ6" i="5"/>
  <c r="AQ6" i="5"/>
  <c r="AK6" i="5"/>
  <c r="L6" i="5"/>
  <c r="X6" i="5"/>
  <c r="O6" i="5"/>
  <c r="AZ6" i="5"/>
  <c r="BC6" i="5"/>
  <c r="AH6" i="5"/>
  <c r="AF6" i="5"/>
  <c r="P6" i="5"/>
  <c r="AW6" i="5"/>
  <c r="BB6" i="5"/>
  <c r="W6" i="5"/>
  <c r="AE6" i="5"/>
  <c r="I6" i="5"/>
  <c r="AS6" i="5"/>
  <c r="AL6" i="5"/>
  <c r="K6" i="5"/>
  <c r="AI6" i="5"/>
  <c r="F6" i="5"/>
  <c r="AG6" i="5"/>
  <c r="AP6" i="5"/>
  <c r="AY6" i="5"/>
  <c r="AV6" i="5"/>
  <c r="G6" i="5"/>
  <c r="AD6" i="5"/>
  <c r="BG6" i="5"/>
  <c r="BF6" i="5"/>
  <c r="AR6" i="5"/>
  <c r="H6" i="5"/>
  <c r="AE734" i="4"/>
  <c r="X53" i="7"/>
  <c r="AT734" i="4"/>
  <c r="BF734" i="4"/>
  <c r="AG734" i="4"/>
  <c r="AV734" i="4"/>
  <c r="AO734" i="4"/>
  <c r="K734" i="4"/>
  <c r="BE734" i="4"/>
  <c r="S734" i="4"/>
  <c r="T734" i="4"/>
  <c r="AN734" i="4"/>
  <c r="AM734" i="4"/>
  <c r="AU734" i="4"/>
  <c r="W734" i="4"/>
  <c r="O734" i="4"/>
  <c r="J734" i="4"/>
  <c r="E159" i="7" s="1"/>
  <c r="U55" i="7" s="1"/>
  <c r="AA734" i="4"/>
  <c r="AQ734" i="4"/>
  <c r="AW734" i="4"/>
  <c r="R734" i="4"/>
  <c r="F159" i="7" s="1"/>
  <c r="U56" i="7" s="1"/>
  <c r="AD734" i="4"/>
  <c r="BB734" i="4"/>
  <c r="AC734" i="4"/>
  <c r="X734" i="4"/>
  <c r="C159" i="7"/>
  <c r="U53" i="7" s="1"/>
  <c r="AS734" i="4"/>
  <c r="U734" i="4"/>
  <c r="Z734" i="4"/>
  <c r="AI734" i="4"/>
  <c r="V734" i="4"/>
  <c r="AY734" i="4"/>
  <c r="B734" i="4"/>
  <c r="B159" i="7" s="1"/>
  <c r="U52" i="7" s="1"/>
  <c r="AS70" i="7" s="1"/>
  <c r="B735" i="4"/>
  <c r="H159" i="7" s="1"/>
  <c r="V52" i="7" s="1"/>
  <c r="AS71" i="7" s="1"/>
  <c r="AS78" i="7" s="1"/>
  <c r="AJ734" i="4"/>
  <c r="AK734" i="4"/>
  <c r="BG734" i="4"/>
  <c r="AP734" i="4"/>
  <c r="AL734" i="4"/>
  <c r="I159" i="7"/>
  <c r="V53" i="7" s="1"/>
  <c r="AX734" i="4"/>
  <c r="AF734" i="4"/>
  <c r="B736" i="4"/>
  <c r="N159" i="7" s="1"/>
  <c r="W52" i="7" s="1"/>
  <c r="AS72" i="7" s="1"/>
  <c r="AS79" i="7" s="1"/>
  <c r="AR734" i="4"/>
  <c r="AH734" i="4"/>
  <c r="M734" i="4"/>
  <c r="BA734" i="4"/>
  <c r="I734" i="4"/>
  <c r="D159" i="7" s="1"/>
  <c r="U54" i="7" s="1"/>
  <c r="AZ734" i="4"/>
  <c r="BC734" i="4"/>
  <c r="S736" i="4"/>
  <c r="S733" i="4"/>
  <c r="R736" i="4"/>
  <c r="R159" i="7" s="1"/>
  <c r="W56" i="7" s="1"/>
  <c r="R733" i="4"/>
  <c r="X56" i="7" s="1"/>
  <c r="AD736" i="4"/>
  <c r="AD733" i="4"/>
  <c r="AC736" i="4"/>
  <c r="AC733" i="4"/>
  <c r="V736" i="4"/>
  <c r="V733" i="4"/>
  <c r="BG736" i="4"/>
  <c r="BG733" i="4"/>
  <c r="AG736" i="4"/>
  <c r="AG733" i="4"/>
  <c r="T736" i="4"/>
  <c r="T733" i="4"/>
  <c r="AQ736" i="4"/>
  <c r="AQ733" i="4"/>
  <c r="AJ736" i="4"/>
  <c r="AJ733" i="4"/>
  <c r="AK736" i="4"/>
  <c r="AK733" i="4"/>
  <c r="AL736" i="4"/>
  <c r="AL733" i="4"/>
  <c r="X736" i="4"/>
  <c r="X733" i="4"/>
  <c r="J736" i="4"/>
  <c r="Q159" i="7" s="1"/>
  <c r="W55" i="7" s="1"/>
  <c r="J733" i="4"/>
  <c r="X55" i="7" s="1"/>
  <c r="AH736" i="4"/>
  <c r="AH733" i="4"/>
  <c r="BA736" i="4"/>
  <c r="BA733" i="4"/>
  <c r="Z736" i="4"/>
  <c r="Z733" i="4"/>
  <c r="I736" i="4"/>
  <c r="P159" i="7" s="1"/>
  <c r="W54" i="7" s="1"/>
  <c r="I733" i="4"/>
  <c r="X54" i="7" s="1"/>
  <c r="AN736" i="4"/>
  <c r="AN733" i="4"/>
  <c r="W736" i="4"/>
  <c r="W733" i="4"/>
  <c r="AW736" i="4"/>
  <c r="AW733" i="4"/>
  <c r="AZ736" i="4"/>
  <c r="AZ733" i="4"/>
  <c r="AO736" i="4"/>
  <c r="AO733" i="4"/>
  <c r="AE736" i="4"/>
  <c r="AE733" i="4"/>
  <c r="K736" i="4"/>
  <c r="K733" i="4"/>
  <c r="AT736" i="4"/>
  <c r="AT733" i="4"/>
  <c r="AX736" i="4"/>
  <c r="AX733" i="4"/>
  <c r="AM736" i="4"/>
  <c r="AM733" i="4"/>
  <c r="AS736" i="4"/>
  <c r="AS733" i="4"/>
  <c r="AP736" i="4"/>
  <c r="AP733" i="4"/>
  <c r="O736" i="4"/>
  <c r="O733" i="4"/>
  <c r="AI736" i="4"/>
  <c r="AI733" i="4"/>
  <c r="M736" i="4"/>
  <c r="M733" i="4"/>
  <c r="AA736" i="4"/>
  <c r="AA733" i="4"/>
  <c r="BB736" i="4"/>
  <c r="BB733" i="4"/>
  <c r="BC736" i="4"/>
  <c r="BC733" i="4"/>
  <c r="AR736" i="4"/>
  <c r="AR733" i="4"/>
  <c r="AV736" i="4"/>
  <c r="AV733" i="4"/>
  <c r="AF736" i="4"/>
  <c r="AF733" i="4"/>
  <c r="BF736" i="4"/>
  <c r="BF733" i="4"/>
  <c r="AU736" i="4"/>
  <c r="AU733" i="4"/>
  <c r="BE736" i="4"/>
  <c r="BE733" i="4"/>
  <c r="AY736" i="4"/>
  <c r="AY733" i="4"/>
  <c r="E736" i="4"/>
  <c r="O159" i="7" s="1"/>
  <c r="W53" i="7" s="1"/>
  <c r="U736" i="4"/>
  <c r="U733" i="4"/>
  <c r="AA6" i="5" l="1"/>
  <c r="Z6" i="5"/>
  <c r="AB6" i="5"/>
  <c r="M6" i="5"/>
  <c r="S6" i="5"/>
  <c r="AT6" i="5"/>
  <c r="V6" i="5"/>
  <c r="T6" i="5"/>
  <c r="AM6" i="5"/>
  <c r="BA6" i="5"/>
  <c r="R6" i="5"/>
  <c r="N6" i="5"/>
  <c r="U6" i="5"/>
  <c r="A6" i="5"/>
  <c r="J6" i="5"/>
  <c r="C6" i="5"/>
  <c r="D6" i="5"/>
  <c r="AO6" i="5"/>
  <c r="Y6" i="5"/>
  <c r="AN6" i="5"/>
  <c r="AS77" i="7"/>
  <c r="AS80" i="7" s="1"/>
  <c r="AS95" i="7" s="1"/>
  <c r="AS89" i="7" s="1"/>
  <c r="AS73" i="7"/>
  <c r="AS96" i="7" s="1"/>
  <c r="J157" i="9"/>
  <c r="J177" i="9" s="1"/>
  <c r="AS64" i="7"/>
  <c r="AS66" i="7" s="1"/>
  <c r="AS100" i="7" l="1"/>
  <c r="AS106" i="7" s="1"/>
  <c r="AS101" i="7" l="1"/>
  <c r="AS104" i="7"/>
  <c r="AS105" i="7"/>
  <c r="AS102" i="7"/>
  <c r="AS103" i="7"/>
</calcChain>
</file>

<file path=xl/sharedStrings.xml><?xml version="1.0" encoding="utf-8"?>
<sst xmlns="http://schemas.openxmlformats.org/spreadsheetml/2006/main" count="19392" uniqueCount="4643">
  <si>
    <t>U.S. Dividend Champions</t>
  </si>
  <si>
    <t>End-of-month update at:</t>
  </si>
  <si>
    <t>Fundamental Data</t>
  </si>
  <si>
    <t>Dividends Paid by Year</t>
  </si>
  <si>
    <t>Percentage Increase by Year</t>
  </si>
  <si>
    <t>Dividend Growth Model</t>
  </si>
  <si>
    <t>Technical Data</t>
  </si>
  <si>
    <t>(and American Depository Receipts)</t>
  </si>
  <si>
    <t>Dates in Green (centered) indicate increase (by Ex-Div. Date) expected in next 2 months</t>
  </si>
  <si>
    <t>(excluding Special/Extra Dividends)</t>
  </si>
  <si>
    <t>(see Notes tab)</t>
  </si>
  <si>
    <t>(based on Earnings Estimates, if available)</t>
  </si>
  <si>
    <t>Dates in Red (right-aligned) indicate last increase more than a year ago (Ex-Div Date)</t>
  </si>
  <si>
    <t>Past Performance is No Guarantee of Future Results</t>
  </si>
  <si>
    <t>MMA=Moving Market Average</t>
  </si>
  <si>
    <t>Disclaimer: Although all figures are thought to be correct, no guarantee is expressed or implied.</t>
  </si>
  <si>
    <t># Column on right excludes amount normally paid in following year but accelerated; included next year (column on left)</t>
  </si>
  <si>
    <t>2013</t>
  </si>
  <si>
    <t>Mean</t>
  </si>
  <si>
    <t>5-year Total</t>
  </si>
  <si>
    <t>Current Price as % from:</t>
  </si>
  <si>
    <t>Company</t>
  </si>
  <si>
    <t>Ticker</t>
  </si>
  <si>
    <t>No.</t>
  </si>
  <si>
    <t>CCC</t>
  </si>
  <si>
    <t>DRIP Fees</t>
  </si>
  <si>
    <t>Div.</t>
  </si>
  <si>
    <t>MR%</t>
  </si>
  <si>
    <t>Qtly</t>
  </si>
  <si>
    <t>&amp;=MultiIncThisYr</t>
  </si>
  <si>
    <t>EPS%</t>
  </si>
  <si>
    <t>+/-% vs.</t>
  </si>
  <si>
    <t>TTM</t>
  </si>
  <si>
    <t>FYE</t>
  </si>
  <si>
    <t>PEG</t>
  </si>
  <si>
    <t>MRQ</t>
  </si>
  <si>
    <t>Past 5yr</t>
  </si>
  <si>
    <t>N</t>
  </si>
  <si>
    <t>MktCap</t>
  </si>
  <si>
    <t>Inside</t>
  </si>
  <si>
    <t>Debt/</t>
  </si>
  <si>
    <t>5/10</t>
  </si>
  <si>
    <t>DGR</t>
  </si>
  <si>
    <t>Amounts in Red indicate no increase during year</t>
  </si>
  <si>
    <t>vs.</t>
  </si>
  <si>
    <t>(simple</t>
  </si>
  <si>
    <t>Standard</t>
  </si>
  <si>
    <t>Tweed</t>
  </si>
  <si>
    <t>Chowder</t>
  </si>
  <si>
    <t>Estimated Dividends to be Paid in Year:</t>
  </si>
  <si>
    <t>Est. Payback</t>
  </si>
  <si>
    <t>5-yr</t>
  </si>
  <si>
    <t>52-wk</t>
  </si>
  <si>
    <t>50-day</t>
  </si>
  <si>
    <t>200-day</t>
  </si>
  <si>
    <t>Name</t>
  </si>
  <si>
    <t>Symbol</t>
  </si>
  <si>
    <t>Industry</t>
  </si>
  <si>
    <t>Yrs</t>
  </si>
  <si>
    <t>Seq</t>
  </si>
  <si>
    <t>DR</t>
  </si>
  <si>
    <t>SP</t>
  </si>
  <si>
    <t>Price</t>
  </si>
  <si>
    <t>Yield</t>
  </si>
  <si>
    <t>Old</t>
  </si>
  <si>
    <t>New</t>
  </si>
  <si>
    <t>Inc.</t>
  </si>
  <si>
    <t>Ex-Div</t>
  </si>
  <si>
    <t>Pay</t>
  </si>
  <si>
    <t>Sch</t>
  </si>
  <si>
    <t>Note</t>
  </si>
  <si>
    <t>Dividend</t>
  </si>
  <si>
    <t>Payout</t>
  </si>
  <si>
    <t>Graham</t>
  </si>
  <si>
    <t>P/E</t>
  </si>
  <si>
    <t>Month</t>
  </si>
  <si>
    <t>EPS</t>
  </si>
  <si>
    <t>P/Sales</t>
  </si>
  <si>
    <t>P/Book</t>
  </si>
  <si>
    <t>ROE</t>
  </si>
  <si>
    <t>Growth</t>
  </si>
  <si>
    <t>A</t>
  </si>
  <si>
    <t>($Mil)</t>
  </si>
  <si>
    <t>Own.</t>
  </si>
  <si>
    <t>Equity</t>
  </si>
  <si>
    <t>DEG</t>
  </si>
  <si>
    <t>A/D*</t>
  </si>
  <si>
    <t>1-yr</t>
  </si>
  <si>
    <t>3-yr</t>
  </si>
  <si>
    <t>10-yr</t>
  </si>
  <si>
    <t>#</t>
  </si>
  <si>
    <t>RegDivs</t>
  </si>
  <si>
    <t>2012</t>
  </si>
  <si>
    <t>average)</t>
  </si>
  <si>
    <t>Deviation</t>
  </si>
  <si>
    <t>Sector</t>
  </si>
  <si>
    <t>Factor</t>
  </si>
  <si>
    <t>Rule</t>
  </si>
  <si>
    <t>$</t>
  </si>
  <si>
    <t>%</t>
  </si>
  <si>
    <t>Beta</t>
  </si>
  <si>
    <t>Low</t>
  </si>
  <si>
    <t>High</t>
  </si>
  <si>
    <t>MMA</t>
  </si>
  <si>
    <t>1st Source Corp.</t>
  </si>
  <si>
    <t>SRCE</t>
  </si>
  <si>
    <t>-</t>
  </si>
  <si>
    <t>B15</t>
  </si>
  <si>
    <t>Financials</t>
  </si>
  <si>
    <t>3M Company</t>
  </si>
  <si>
    <t>MMM</t>
  </si>
  <si>
    <t>C12</t>
  </si>
  <si>
    <t>Industrials</t>
  </si>
  <si>
    <t>ABM Industries Inc.</t>
  </si>
  <si>
    <t>ABM</t>
  </si>
  <si>
    <t>Y</t>
  </si>
  <si>
    <t>AFLAC Inc.</t>
  </si>
  <si>
    <t>AFL</t>
  </si>
  <si>
    <t>Insurance</t>
  </si>
  <si>
    <t>C01</t>
  </si>
  <si>
    <t>Air Products &amp; Chem.</t>
  </si>
  <si>
    <t>APD</t>
  </si>
  <si>
    <t>B08</t>
  </si>
  <si>
    <t>Materials</t>
  </si>
  <si>
    <t>Altria Group Inc.</t>
  </si>
  <si>
    <t>MO</t>
  </si>
  <si>
    <t>Tobacco</t>
  </si>
  <si>
    <t>A10</t>
  </si>
  <si>
    <t>Consumer Staples</t>
  </si>
  <si>
    <t>American States Water</t>
  </si>
  <si>
    <t>AWR</t>
  </si>
  <si>
    <t>Utilities</t>
  </si>
  <si>
    <t>WTR</t>
  </si>
  <si>
    <t>Archer Daniels Midland</t>
  </si>
  <si>
    <t>ADM</t>
  </si>
  <si>
    <t>C14</t>
  </si>
  <si>
    <t>n/a</t>
  </si>
  <si>
    <t>AT&amp;T Inc.</t>
  </si>
  <si>
    <t>T</t>
  </si>
  <si>
    <t>B01</t>
  </si>
  <si>
    <t>Atmos Energy</t>
  </si>
  <si>
    <t>ATO</t>
  </si>
  <si>
    <t>C11</t>
  </si>
  <si>
    <t>Automatic Data Proc.</t>
  </si>
  <si>
    <t>ADP</t>
  </si>
  <si>
    <t>A01</t>
  </si>
  <si>
    <t>Badger Meter Inc.</t>
  </si>
  <si>
    <t>BMI</t>
  </si>
  <si>
    <t>C15</t>
  </si>
  <si>
    <t>Becton Dickinson &amp; Co.</t>
  </si>
  <si>
    <t>BDX</t>
  </si>
  <si>
    <t>C29</t>
  </si>
  <si>
    <t>FY Streak</t>
  </si>
  <si>
    <t>Health Care</t>
  </si>
  <si>
    <t>Bemis Company</t>
  </si>
  <si>
    <t>BMS</t>
  </si>
  <si>
    <t>Black Hills Corp.</t>
  </si>
  <si>
    <t>BKH</t>
  </si>
  <si>
    <t>Brady Corp.</t>
  </si>
  <si>
    <t>BRC</t>
  </si>
  <si>
    <t>A31</t>
  </si>
  <si>
    <t>Brown-Forman Class B</t>
  </si>
  <si>
    <t>BF-B</t>
  </si>
  <si>
    <t>A02</t>
  </si>
  <si>
    <t>C.R. Bard Inc.</t>
  </si>
  <si>
    <t>BCR</t>
  </si>
  <si>
    <t>California Water Service</t>
  </si>
  <si>
    <t>CWT</t>
  </si>
  <si>
    <t>B17</t>
  </si>
  <si>
    <t>Calvin B. Taylor Bankshares Inc.</t>
  </si>
  <si>
    <t>TYCB</t>
  </si>
  <si>
    <t>Dec</t>
  </si>
  <si>
    <t>Carlisle Companies</t>
  </si>
  <si>
    <t>CSL</t>
  </si>
  <si>
    <t>Chesapeake Financial Shares</t>
  </si>
  <si>
    <t>CPKF</t>
  </si>
  <si>
    <t>Chevron Corp.</t>
  </si>
  <si>
    <t>CVX</t>
  </si>
  <si>
    <t>Energy</t>
  </si>
  <si>
    <t>Cincinnati Financial</t>
  </si>
  <si>
    <t>CINF</t>
  </si>
  <si>
    <t>A14</t>
  </si>
  <si>
    <t>Cintas Corp.</t>
  </si>
  <si>
    <t>CTAS</t>
  </si>
  <si>
    <t>Clorox Company</t>
  </si>
  <si>
    <t>CLX</t>
  </si>
  <si>
    <t>Coca-Cola Company</t>
  </si>
  <si>
    <t>KO</t>
  </si>
  <si>
    <t>A03</t>
  </si>
  <si>
    <t>Colgate-Palmolive Co.</t>
  </si>
  <si>
    <t>CL</t>
  </si>
  <si>
    <t>Personal Products</t>
  </si>
  <si>
    <t>Commerce Bancshares</t>
  </si>
  <si>
    <t>CBSH</t>
  </si>
  <si>
    <t>C27</t>
  </si>
  <si>
    <t>Community Bank System</t>
  </si>
  <si>
    <t>CBU</t>
  </si>
  <si>
    <t>Community Trust Banc.</t>
  </si>
  <si>
    <t>CTBI</t>
  </si>
  <si>
    <t>Computer Services Inc.</t>
  </si>
  <si>
    <t>CSVI</t>
  </si>
  <si>
    <t>C25</t>
  </si>
  <si>
    <t>Connecticut Water Service</t>
  </si>
  <si>
    <t>CTWS</t>
  </si>
  <si>
    <t>Consolidated Edison</t>
  </si>
  <si>
    <t>ED</t>
  </si>
  <si>
    <t>Donaldson Company</t>
  </si>
  <si>
    <t>DCI</t>
  </si>
  <si>
    <t>B31</t>
  </si>
  <si>
    <t>Dover Corp.</t>
  </si>
  <si>
    <t>DOV</t>
  </si>
  <si>
    <t>Machinery</t>
  </si>
  <si>
    <t>Eagle Financial Services</t>
  </si>
  <si>
    <t>EFSI</t>
  </si>
  <si>
    <t>Eaton Vance Corp.</t>
  </si>
  <si>
    <t>EV</t>
  </si>
  <si>
    <t>Ecolab Inc.</t>
  </si>
  <si>
    <t>ECL</t>
  </si>
  <si>
    <t>A16</t>
  </si>
  <si>
    <t>Emerson Electric</t>
  </si>
  <si>
    <t>EMR</t>
  </si>
  <si>
    <t>Erie Indemnity Company</t>
  </si>
  <si>
    <t>ERIE</t>
  </si>
  <si>
    <t>A23</t>
  </si>
  <si>
    <t>ExxonMobil Corp.</t>
  </si>
  <si>
    <t>XOM</t>
  </si>
  <si>
    <t>C09</t>
  </si>
  <si>
    <t>Farmers &amp; Merchants Bancorp</t>
  </si>
  <si>
    <t>FMCB</t>
  </si>
  <si>
    <t>JaJl</t>
  </si>
  <si>
    <t>Federal Realty Inv. Trust</t>
  </si>
  <si>
    <t>FRT</t>
  </si>
  <si>
    <t>First Financial Corp.</t>
  </si>
  <si>
    <t>THFF</t>
  </si>
  <si>
    <t>Franklin Electric Co.</t>
  </si>
  <si>
    <t>FELE</t>
  </si>
  <si>
    <t>B18</t>
  </si>
  <si>
    <t>Franklin Resources</t>
  </si>
  <si>
    <t>BEN</t>
  </si>
  <si>
    <t>A13</t>
  </si>
  <si>
    <t>General Dynamics</t>
  </si>
  <si>
    <t>GD</t>
  </si>
  <si>
    <t>B05</t>
  </si>
  <si>
    <t>Genuine Parts Co.</t>
  </si>
  <si>
    <t>GPC</t>
  </si>
  <si>
    <t>Consumer Discretionary</t>
  </si>
  <si>
    <t>Gorman-Rupp Company</t>
  </si>
  <si>
    <t>GRC</t>
  </si>
  <si>
    <t>C08</t>
  </si>
  <si>
    <t>H.B. Fuller Company</t>
  </si>
  <si>
    <t>FUL</t>
  </si>
  <si>
    <t>Helmerich &amp; Payne Inc.</t>
  </si>
  <si>
    <t>HP</t>
  </si>
  <si>
    <t>Hormel Foods Corp.</t>
  </si>
  <si>
    <t>HRL</t>
  </si>
  <si>
    <t>Illinois Tool Works</t>
  </si>
  <si>
    <t>ITW</t>
  </si>
  <si>
    <t>Jack Henry &amp; Associates</t>
  </si>
  <si>
    <t>JKHY</t>
  </si>
  <si>
    <t>Johnson &amp; Johnson</t>
  </si>
  <si>
    <t>JNJ</t>
  </si>
  <si>
    <t>C13</t>
  </si>
  <si>
    <t>Kimberly-Clark Corp.</t>
  </si>
  <si>
    <t>KMB</t>
  </si>
  <si>
    <t>A04</t>
  </si>
  <si>
    <t>Lancaster Colony Corp.</t>
  </si>
  <si>
    <t>LANC</t>
  </si>
  <si>
    <t>Leggett &amp; Platt Inc.</t>
  </si>
  <si>
    <t>LEG</t>
  </si>
  <si>
    <t>Lowe's Companies</t>
  </si>
  <si>
    <t>LOW</t>
  </si>
  <si>
    <t>B09</t>
  </si>
  <si>
    <t>McCormick &amp; Co.</t>
  </si>
  <si>
    <t>MKC</t>
  </si>
  <si>
    <t>McDonald's Corp.</t>
  </si>
  <si>
    <t>MCD</t>
  </si>
  <si>
    <t>McGrath Rentcorp</t>
  </si>
  <si>
    <t>MGRC</t>
  </si>
  <si>
    <t>A28</t>
  </si>
  <si>
    <t>MDU Resources</t>
  </si>
  <si>
    <t>MDU</t>
  </si>
  <si>
    <t>Medtronic plc</t>
  </si>
  <si>
    <t>MDT</t>
  </si>
  <si>
    <t>A26</t>
  </si>
  <si>
    <t>ADR-Ireland,US$</t>
  </si>
  <si>
    <t>Mercury General Corp.</t>
  </si>
  <si>
    <t>MCY</t>
  </si>
  <si>
    <t>C28</t>
  </si>
  <si>
    <t>MGE Energy Inc.</t>
  </si>
  <si>
    <t>MGEE</t>
  </si>
  <si>
    <t>Middlesex Water Co.</t>
  </si>
  <si>
    <t>MSEX</t>
  </si>
  <si>
    <t>MSA Safety Inc.</t>
  </si>
  <si>
    <t>MSA</t>
  </si>
  <si>
    <t>C10</t>
  </si>
  <si>
    <t>NACCO Industries</t>
  </si>
  <si>
    <t>NC</t>
  </si>
  <si>
    <t>National Fuel Gas</t>
  </si>
  <si>
    <t>NFG</t>
  </si>
  <si>
    <t>National Retail Properties</t>
  </si>
  <si>
    <t>NNN</t>
  </si>
  <si>
    <t>Nordson Corp.</t>
  </si>
  <si>
    <t>NDSN</t>
  </si>
  <si>
    <t>C05</t>
  </si>
  <si>
    <t>Northwest Natural Gas</t>
  </si>
  <si>
    <t>NWN</t>
  </si>
  <si>
    <t>Nucor Corp.</t>
  </si>
  <si>
    <t>NUE</t>
  </si>
  <si>
    <t>Old Republic International</t>
  </si>
  <si>
    <t>ORI</t>
  </si>
  <si>
    <t>Parker-Hannifin Corp.</t>
  </si>
  <si>
    <t>PH</t>
  </si>
  <si>
    <t>Pentair Ltd.</t>
  </si>
  <si>
    <t>PNR</t>
  </si>
  <si>
    <t>People's United Financial</t>
  </si>
  <si>
    <t>PBCT</t>
  </si>
  <si>
    <t>PepsiCo Inc.</t>
  </si>
  <si>
    <t>PEP</t>
  </si>
  <si>
    <t>C30</t>
  </si>
  <si>
    <t>PPG Industries Inc.</t>
  </si>
  <si>
    <t>PPG</t>
  </si>
  <si>
    <t>Procter &amp; Gamble Co.</t>
  </si>
  <si>
    <t>PG</t>
  </si>
  <si>
    <t>RLI Corp.</t>
  </si>
  <si>
    <t>RLI</t>
  </si>
  <si>
    <t>C20</t>
  </si>
  <si>
    <t>RPM International Inc.</t>
  </si>
  <si>
    <t>RPM</t>
  </si>
  <si>
    <t>S&amp;P Global Inc.</t>
  </si>
  <si>
    <t>SPGI</t>
  </si>
  <si>
    <t>SEI Investments Company</t>
  </si>
  <si>
    <t>SEIC</t>
  </si>
  <si>
    <t>JaJu</t>
  </si>
  <si>
    <t>Semi-Annual</t>
  </si>
  <si>
    <t>Sherwin-Williams Co.</t>
  </si>
  <si>
    <t>SHW</t>
  </si>
  <si>
    <t>SJW Corp.</t>
  </si>
  <si>
    <t>SJW</t>
  </si>
  <si>
    <t>Sonoco Products Co.</t>
  </si>
  <si>
    <t>SON</t>
  </si>
  <si>
    <t>Stanley Black &amp; Decker</t>
  </si>
  <si>
    <t>SWK</t>
  </si>
  <si>
    <t>C19</t>
  </si>
  <si>
    <t>Stepan Company</t>
  </si>
  <si>
    <t>SCL</t>
  </si>
  <si>
    <t>Stryker Corp.</t>
  </si>
  <si>
    <t>SYK</t>
  </si>
  <si>
    <t>Sysco Corp.</t>
  </si>
  <si>
    <t>SYY</t>
  </si>
  <si>
    <t>T. Rowe Price Group</t>
  </si>
  <si>
    <t>TROW</t>
  </si>
  <si>
    <t>Target Corp.</t>
  </si>
  <si>
    <t>TGT</t>
  </si>
  <si>
    <t>Telephone &amp; Data Sys.</t>
  </si>
  <si>
    <t>TDS</t>
  </si>
  <si>
    <t>C31</t>
  </si>
  <si>
    <t>Tennant Company</t>
  </si>
  <si>
    <t>TNC</t>
  </si>
  <si>
    <t>Tompkins Financial Corp.</t>
  </si>
  <si>
    <t>TMP</t>
  </si>
  <si>
    <t>Tootsie Roll Industries</t>
  </si>
  <si>
    <t>TR</t>
  </si>
  <si>
    <t>Adj/Stock Div</t>
  </si>
  <si>
    <t>UGI Corp.</t>
  </si>
  <si>
    <t>UGI</t>
  </si>
  <si>
    <t>UMB Financial Corp.</t>
  </si>
  <si>
    <t>UMBF</t>
  </si>
  <si>
    <t>United Bankshares Inc.</t>
  </si>
  <si>
    <t>UBSI</t>
  </si>
  <si>
    <t>Rec Date Streak</t>
  </si>
  <si>
    <t>Universal Corp.</t>
  </si>
  <si>
    <t>UVV</t>
  </si>
  <si>
    <t>Universal Health Realty Trust</t>
  </si>
  <si>
    <t>UHT</t>
  </si>
  <si>
    <t>Vectren Corp.</t>
  </si>
  <si>
    <t>VVC</t>
  </si>
  <si>
    <t>VF Corp.</t>
  </si>
  <si>
    <t>VFC</t>
  </si>
  <si>
    <t>C18</t>
  </si>
  <si>
    <t>W.W. Grainger Inc.</t>
  </si>
  <si>
    <t>GWW</t>
  </si>
  <si>
    <t>Wal-Mart Stores Inc.</t>
  </si>
  <si>
    <t>WMT</t>
  </si>
  <si>
    <t>Walgreens Boots Alliance Inc.</t>
  </si>
  <si>
    <t>WBA</t>
  </si>
  <si>
    <t>West Pharmaceutical Services</t>
  </si>
  <si>
    <t>WST</t>
  </si>
  <si>
    <t>Westamerica Bancorp</t>
  </si>
  <si>
    <t>WABC</t>
  </si>
  <si>
    <t>Weyco Group Inc.</t>
  </si>
  <si>
    <t>WEYS</t>
  </si>
  <si>
    <t>Champions</t>
  </si>
  <si>
    <t>Contenders</t>
  </si>
  <si>
    <t>A.O. Smith Corp.</t>
  </si>
  <si>
    <t>AOS</t>
  </si>
  <si>
    <t>Aaron's Inc.</t>
  </si>
  <si>
    <t>AAN</t>
  </si>
  <si>
    <t>Accenture plc</t>
  </si>
  <si>
    <t>ACN</t>
  </si>
  <si>
    <t>MyNv</t>
  </si>
  <si>
    <t>Acme United Corp.</t>
  </si>
  <si>
    <t>ACU</t>
  </si>
  <si>
    <t>Albemarle Corp.</t>
  </si>
  <si>
    <t>ALB</t>
  </si>
  <si>
    <t>Alliant Energy Corp.</t>
  </si>
  <si>
    <t>LNT</t>
  </si>
  <si>
    <t>American Equity Investment Life Holding Co.</t>
  </si>
  <si>
    <t>AEL</t>
  </si>
  <si>
    <t>American Financial Group Inc.</t>
  </si>
  <si>
    <t>AFG</t>
  </si>
  <si>
    <t>A25</t>
  </si>
  <si>
    <t>American Water Works</t>
  </si>
  <si>
    <t>AWK</t>
  </si>
  <si>
    <t>AmeriGas Partners LP</t>
  </si>
  <si>
    <t>APU</t>
  </si>
  <si>
    <t>Ameriprise Financial Inc.</t>
  </si>
  <si>
    <t>AMP</t>
  </si>
  <si>
    <t>B19</t>
  </si>
  <si>
    <t>AmerisourceBergen Corp.</t>
  </si>
  <si>
    <t>ABC</t>
  </si>
  <si>
    <t>C04</t>
  </si>
  <si>
    <t>AmTrust Financial Services Inc.</t>
  </si>
  <si>
    <t>AFSI</t>
  </si>
  <si>
    <t>A19</t>
  </si>
  <si>
    <t>Analog Devices Inc.</t>
  </si>
  <si>
    <t>ADI</t>
  </si>
  <si>
    <t>C07</t>
  </si>
  <si>
    <t>Andersons Inc. (The)</t>
  </si>
  <si>
    <t>ANDE</t>
  </si>
  <si>
    <t>A24</t>
  </si>
  <si>
    <t>AptarGroup Inc.</t>
  </si>
  <si>
    <t>ATR</t>
  </si>
  <si>
    <t>B23</t>
  </si>
  <si>
    <t>Armanino Foods of Distinction Inc.</t>
  </si>
  <si>
    <t>AMNF</t>
  </si>
  <si>
    <t>Arrow Financial Corp.</t>
  </si>
  <si>
    <t>AROW</t>
  </si>
  <si>
    <t>Adj/Stk Div</t>
  </si>
  <si>
    <t>Artesian Resources</t>
  </si>
  <si>
    <t>ARTNA</t>
  </si>
  <si>
    <t>B22</t>
  </si>
  <si>
    <t>Assurant Inc.</t>
  </si>
  <si>
    <t>AIZ</t>
  </si>
  <si>
    <t>Atrion Corp.</t>
  </si>
  <si>
    <t>ATRI</t>
  </si>
  <si>
    <t>Auburn National Bancorp</t>
  </si>
  <si>
    <t>AUBN</t>
  </si>
  <si>
    <t>Avista Corp.</t>
  </si>
  <si>
    <t>AVA</t>
  </si>
  <si>
    <t>Axis Capital Holdings Ltd.</t>
  </si>
  <si>
    <t>AXS</t>
  </si>
  <si>
    <t>BancFirst Corp. OK</t>
  </si>
  <si>
    <t>BANF</t>
  </si>
  <si>
    <t>Bank of Marin Bancorp</t>
  </si>
  <si>
    <t>BMRC</t>
  </si>
  <si>
    <t>B11</t>
  </si>
  <si>
    <t>A20</t>
  </si>
  <si>
    <t>Bank of Utica</t>
  </si>
  <si>
    <t>BKUTK</t>
  </si>
  <si>
    <t>Bar Harbor Bankshares</t>
  </si>
  <si>
    <t>BHB</t>
  </si>
  <si>
    <t>Best Buy Corp.</t>
  </si>
  <si>
    <t>BBY</t>
  </si>
  <si>
    <t>A12</t>
  </si>
  <si>
    <t>BOK Financial Corp.</t>
  </si>
  <si>
    <t>BOKF</t>
  </si>
  <si>
    <t>B27</t>
  </si>
  <si>
    <t>Brinker International</t>
  </si>
  <si>
    <t>EAT</t>
  </si>
  <si>
    <t>Broadridge Financial Solutions Inc.</t>
  </si>
  <si>
    <t>BR</t>
  </si>
  <si>
    <t>Brookfield Infrastructure Partners LP</t>
  </si>
  <si>
    <t>BIP</t>
  </si>
  <si>
    <t>Bermuda,US$</t>
  </si>
  <si>
    <t>Brown &amp; Brown Inc.</t>
  </si>
  <si>
    <t>BRO</t>
  </si>
  <si>
    <t>Buckeye Partners LP</t>
  </si>
  <si>
    <t>BPL</t>
  </si>
  <si>
    <t>Bunge Limited</t>
  </si>
  <si>
    <t>BG</t>
  </si>
  <si>
    <t>C.H. Robinson Worldwide</t>
  </si>
  <si>
    <t>CHRW</t>
  </si>
  <si>
    <t>Cambridge Bancorp</t>
  </si>
  <si>
    <t>CATC</t>
  </si>
  <si>
    <t>Canadian National Railway</t>
  </si>
  <si>
    <t>CNI</t>
  </si>
  <si>
    <t>@,Canada</t>
  </si>
  <si>
    <t>Cardinal Health Inc.</t>
  </si>
  <si>
    <t>CAH</t>
  </si>
  <si>
    <t>A15</t>
  </si>
  <si>
    <t>Casey's General Stores Inc.</t>
  </si>
  <si>
    <t>CASY</t>
  </si>
  <si>
    <t>Cass Information Systems Inc.</t>
  </si>
  <si>
    <t>CASS</t>
  </si>
  <si>
    <t>Caterpillar Inc.</t>
  </si>
  <si>
    <t>CAT</t>
  </si>
  <si>
    <t>CCFNB Bancorp Inc.</t>
  </si>
  <si>
    <t>CCFN</t>
  </si>
  <si>
    <t>CenterPoint Energy</t>
  </si>
  <si>
    <t>CNP</t>
  </si>
  <si>
    <t>Chesapeake Utilities</t>
  </si>
  <si>
    <t>CPK</t>
  </si>
  <si>
    <t>A05</t>
  </si>
  <si>
    <t>Chubb Limited</t>
  </si>
  <si>
    <t>CB</t>
  </si>
  <si>
    <t>A21</t>
  </si>
  <si>
    <t>Switz.,US$</t>
  </si>
  <si>
    <t>Church &amp; Dwight</t>
  </si>
  <si>
    <t>CHD</t>
  </si>
  <si>
    <t>Citizens Financial Services</t>
  </si>
  <si>
    <t>CZFS</t>
  </si>
  <si>
    <t>CMS Energy Corp.</t>
  </si>
  <si>
    <t>CMS</t>
  </si>
  <si>
    <t>B28</t>
  </si>
  <si>
    <t>Columbia Sportswear Co.</t>
  </si>
  <si>
    <t>COLM</t>
  </si>
  <si>
    <t>B30</t>
  </si>
  <si>
    <t>Comcast Corp.</t>
  </si>
  <si>
    <t>CMCSA</t>
  </si>
  <si>
    <t>Media</t>
  </si>
  <si>
    <t>Compass Minerals International</t>
  </si>
  <si>
    <t>CMP</t>
  </si>
  <si>
    <t>Costco Wholesale</t>
  </si>
  <si>
    <t>COST</t>
  </si>
  <si>
    <t>B26</t>
  </si>
  <si>
    <t>Cracker Barrel Old Country</t>
  </si>
  <si>
    <t>CBRL</t>
  </si>
  <si>
    <t>CSX Corp.</t>
  </si>
  <si>
    <t>CSX</t>
  </si>
  <si>
    <t>Cullen/Frost Bankers</t>
  </si>
  <si>
    <t>CFR</t>
  </si>
  <si>
    <t>Cummins Inc.</t>
  </si>
  <si>
    <t>CMI</t>
  </si>
  <si>
    <t>CVS Health Corp.</t>
  </si>
  <si>
    <t>CVS</t>
  </si>
  <si>
    <t>B02</t>
  </si>
  <si>
    <t>Digital Realty Trust</t>
  </si>
  <si>
    <t>DLR</t>
  </si>
  <si>
    <t>Dominion Energy Inc.</t>
  </si>
  <si>
    <t>D</t>
  </si>
  <si>
    <t>Donegal Group Inc. A</t>
  </si>
  <si>
    <t>DGICA</t>
  </si>
  <si>
    <t>Donegal Group Inc. B</t>
  </si>
  <si>
    <t>DGICB</t>
  </si>
  <si>
    <t>Duke Energy Corp.</t>
  </si>
  <si>
    <t>DUK</t>
  </si>
  <si>
    <t>Dun &amp; Bradstreet Corp.</t>
  </si>
  <si>
    <t>DNB</t>
  </si>
  <si>
    <t>Eagle Bancorp Montana Inc.</t>
  </si>
  <si>
    <t>EBMT</t>
  </si>
  <si>
    <t>Edison International</t>
  </si>
  <si>
    <t>EIX</t>
  </si>
  <si>
    <t>Enbridge Inc.</t>
  </si>
  <si>
    <t>ENB</t>
  </si>
  <si>
    <t>Energy Transfer Partners LP</t>
  </si>
  <si>
    <t>ETP</t>
  </si>
  <si>
    <t>B14</t>
  </si>
  <si>
    <t>Ensign Group Inc.</t>
  </si>
  <si>
    <t>ENSG</t>
  </si>
  <si>
    <t>Enterprise Bancorp Inc.</t>
  </si>
  <si>
    <t>EBTC</t>
  </si>
  <si>
    <t>Enterprise Products Partners LP</t>
  </si>
  <si>
    <t>EPD</t>
  </si>
  <si>
    <t>B07</t>
  </si>
  <si>
    <t>Equity LifeStyle Properties</t>
  </si>
  <si>
    <t>ELS</t>
  </si>
  <si>
    <t>Essex Property Trust</t>
  </si>
  <si>
    <t>ESS</t>
  </si>
  <si>
    <t>A17</t>
  </si>
  <si>
    <t>Evercore Partners Inc.</t>
  </si>
  <si>
    <t>EVR</t>
  </si>
  <si>
    <t>Eversource Energy</t>
  </si>
  <si>
    <t>ES</t>
  </si>
  <si>
    <t>Expeditors International</t>
  </si>
  <si>
    <t>EXPD</t>
  </si>
  <si>
    <t>JnDe</t>
  </si>
  <si>
    <t>Factset Research System Inc.</t>
  </si>
  <si>
    <t>FDS</t>
  </si>
  <si>
    <t>Farmers and Merchants Bancorp</t>
  </si>
  <si>
    <t>FMAO</t>
  </si>
  <si>
    <t>Fastenal Company</t>
  </si>
  <si>
    <t>FAST</t>
  </si>
  <si>
    <t>FedEx Corp.</t>
  </si>
  <si>
    <t>FDX</t>
  </si>
  <si>
    <t>A06</t>
  </si>
  <si>
    <t>First Farmers Financial Corp.</t>
  </si>
  <si>
    <t>FFMR</t>
  </si>
  <si>
    <t>First of Long Island Corp.</t>
  </si>
  <si>
    <t>FLIC</t>
  </si>
  <si>
    <t>First Robinson Financial Corp.</t>
  </si>
  <si>
    <t>FRFC</t>
  </si>
  <si>
    <t>C16</t>
  </si>
  <si>
    <t>Flowers Foods</t>
  </si>
  <si>
    <t>FLO</t>
  </si>
  <si>
    <t>C23</t>
  </si>
  <si>
    <t>Flowserve Corp.</t>
  </si>
  <si>
    <t>FLS</t>
  </si>
  <si>
    <t>A08</t>
  </si>
  <si>
    <t>General Mills</t>
  </si>
  <si>
    <t>GIS</t>
  </si>
  <si>
    <t>Graco Inc.</t>
  </si>
  <si>
    <t>GGG</t>
  </si>
  <si>
    <t>Hanover Insurance Group (The)</t>
  </si>
  <si>
    <t>THG</t>
  </si>
  <si>
    <t>C22</t>
  </si>
  <si>
    <t>Hasbro Inc.</t>
  </si>
  <si>
    <t>HAS</t>
  </si>
  <si>
    <t>Hawkins Inc.</t>
  </si>
  <si>
    <t>HWKN</t>
  </si>
  <si>
    <t>ApOc</t>
  </si>
  <si>
    <t>HDFC Bank Limited</t>
  </si>
  <si>
    <t>HDB</t>
  </si>
  <si>
    <t>Healthcare Services Group Inc.</t>
  </si>
  <si>
    <t>HCSG</t>
  </si>
  <si>
    <t>Hillenbrand Inc.</t>
  </si>
  <si>
    <t>HI</t>
  </si>
  <si>
    <t>Hingham Institution for Savings</t>
  </si>
  <si>
    <t>HIFS</t>
  </si>
  <si>
    <t>A18</t>
  </si>
  <si>
    <t>Holly Energy Partners LP</t>
  </si>
  <si>
    <t>HEP</t>
  </si>
  <si>
    <t>Honat Bancorp Inc.</t>
  </si>
  <si>
    <t>HONT</t>
  </si>
  <si>
    <t>Hubbell Inc.</t>
  </si>
  <si>
    <t>HUBB</t>
  </si>
  <si>
    <t>Inmarsat plc</t>
  </si>
  <si>
    <t>IMASF</t>
  </si>
  <si>
    <t>International Business Machines</t>
  </si>
  <si>
    <t>IBM</t>
  </si>
  <si>
    <t>International Flavors &amp; Fragrances</t>
  </si>
  <si>
    <t>IFF</t>
  </si>
  <si>
    <t>International Speedway Corp.</t>
  </si>
  <si>
    <t>ISCA</t>
  </si>
  <si>
    <t>Isabella Bank Corp.</t>
  </si>
  <si>
    <t>ISBA</t>
  </si>
  <si>
    <t>J.M. Smucker Co.</t>
  </si>
  <si>
    <t>SJM</t>
  </si>
  <si>
    <t>J&amp;J Snack Foods Corp.</t>
  </si>
  <si>
    <t>JJSF</t>
  </si>
  <si>
    <t>JB Hunt Transport Services Inc.</t>
  </si>
  <si>
    <t>JBHT</t>
  </si>
  <si>
    <t>B24</t>
  </si>
  <si>
    <t>John Wiley &amp; Sons Inc.</t>
  </si>
  <si>
    <t>JW-A</t>
  </si>
  <si>
    <t>Also Class B</t>
  </si>
  <si>
    <t>Kellogg Company</t>
  </si>
  <si>
    <t>K</t>
  </si>
  <si>
    <t>Kroger Company</t>
  </si>
  <si>
    <t>KR</t>
  </si>
  <si>
    <t>L3 Technologies Inc.</t>
  </si>
  <si>
    <t>LLL</t>
  </si>
  <si>
    <t>Landmark Bancorp Inc.</t>
  </si>
  <si>
    <t>LARK</t>
  </si>
  <si>
    <t>Landstar System Inc.</t>
  </si>
  <si>
    <t>LSTR</t>
  </si>
  <si>
    <t>Lazard Limited</t>
  </si>
  <si>
    <t>LAZ</t>
  </si>
  <si>
    <t>Lincoln Electric Holdings</t>
  </si>
  <si>
    <t>LECO</t>
  </si>
  <si>
    <t>Lindsay Corp.</t>
  </si>
  <si>
    <t>LNN</t>
  </si>
  <si>
    <t>Lockheed Martin</t>
  </si>
  <si>
    <t>LMT</t>
  </si>
  <si>
    <t>Lyons Bancorp Inc.</t>
  </si>
  <si>
    <t>LYBC</t>
  </si>
  <si>
    <t>Magellan Midstream Partners LP</t>
  </si>
  <si>
    <t>MMP</t>
  </si>
  <si>
    <t>Matthews International</t>
  </si>
  <si>
    <t>MATW</t>
  </si>
  <si>
    <t>Maxim Integrated Products</t>
  </si>
  <si>
    <t>MXIM</t>
  </si>
  <si>
    <t>McKesson Corp.</t>
  </si>
  <si>
    <t>MCK</t>
  </si>
  <si>
    <t>Meredith Corp.</t>
  </si>
  <si>
    <t>MDP</t>
  </si>
  <si>
    <t>Microchip Technology Inc.</t>
  </si>
  <si>
    <t>MCHP</t>
  </si>
  <si>
    <t>Microsoft Corp.</t>
  </si>
  <si>
    <t>MSFT</t>
  </si>
  <si>
    <t>Minden Bancorp Inc.</t>
  </si>
  <si>
    <t>MDNB</t>
  </si>
  <si>
    <t>MNRO</t>
  </si>
  <si>
    <t>MSC Industrial Direct Co. Inc.</t>
  </si>
  <si>
    <t>MSM</t>
  </si>
  <si>
    <t>Muncy Bank Financial Inc.</t>
  </si>
  <si>
    <t>MYBF</t>
  </si>
  <si>
    <t>National Bankshares</t>
  </si>
  <si>
    <t>NKSH</t>
  </si>
  <si>
    <t>National Health Investors</t>
  </si>
  <si>
    <t>NHI</t>
  </si>
  <si>
    <t>B10</t>
  </si>
  <si>
    <t>National Healthcare Corp.</t>
  </si>
  <si>
    <t>NHC</t>
  </si>
  <si>
    <t>New Jersey Resources</t>
  </si>
  <si>
    <t>NJR</t>
  </si>
  <si>
    <t>NewMarket Corp.</t>
  </si>
  <si>
    <t>NEU</t>
  </si>
  <si>
    <t>NextEra Energy Inc.</t>
  </si>
  <si>
    <t>NEE</t>
  </si>
  <si>
    <t>Nike Inc.</t>
  </si>
  <si>
    <t>NKE</t>
  </si>
  <si>
    <t>Northeast Indiana Bancorp</t>
  </si>
  <si>
    <t>NIDB</t>
  </si>
  <si>
    <t>B21</t>
  </si>
  <si>
    <t>Northrop Grumman</t>
  </si>
  <si>
    <t>NOC</t>
  </si>
  <si>
    <t>C21</t>
  </si>
  <si>
    <t>NorthWestern Corp.</t>
  </si>
  <si>
    <t>NWE</t>
  </si>
  <si>
    <t>Norwood Financial</t>
  </si>
  <si>
    <t>NWFL</t>
  </si>
  <si>
    <t>Nu Skin Enterprises Inc.</t>
  </si>
  <si>
    <t>NUS</t>
  </si>
  <si>
    <t>Occidental Petroleum</t>
  </si>
  <si>
    <t>OXY</t>
  </si>
  <si>
    <t>OGE Energy Corp.</t>
  </si>
  <si>
    <t>OGE</t>
  </si>
  <si>
    <t>A30</t>
  </si>
  <si>
    <t>Oil-Dri Corp. of America</t>
  </si>
  <si>
    <t>ODC</t>
  </si>
  <si>
    <t>Omega Healthcare Investors</t>
  </si>
  <si>
    <t>OHI</t>
  </si>
  <si>
    <t>ONEOK Inc.</t>
  </si>
  <si>
    <t>OKE</t>
  </si>
  <si>
    <t>Owens &amp; Minor Inc.</t>
  </si>
  <si>
    <t>OMI</t>
  </si>
  <si>
    <t>Perrigo Company plc</t>
  </si>
  <si>
    <t>PRGO</t>
  </si>
  <si>
    <t>Ireland,US$</t>
  </si>
  <si>
    <t>Philip Morris International</t>
  </si>
  <si>
    <t>PM</t>
  </si>
  <si>
    <t>Polaris Industries</t>
  </si>
  <si>
    <t>PII</t>
  </si>
  <si>
    <t>Portland General Electric Co.</t>
  </si>
  <si>
    <t>POR</t>
  </si>
  <si>
    <t>PPL Corp.</t>
  </si>
  <si>
    <t>PPL</t>
  </si>
  <si>
    <t>Prosperity Bancshares</t>
  </si>
  <si>
    <t>PB</t>
  </si>
  <si>
    <t>PSB Holdings Inc.</t>
  </si>
  <si>
    <t>PSBQ</t>
  </si>
  <si>
    <t>Quaint Oak Bancorp Inc.</t>
  </si>
  <si>
    <t>QNTO</t>
  </si>
  <si>
    <t>Quaker Chemical Corp.</t>
  </si>
  <si>
    <t>KWR</t>
  </si>
  <si>
    <t>Qualcomm Inc.</t>
  </si>
  <si>
    <t>QCOM</t>
  </si>
  <si>
    <t>Raytheon Company</t>
  </si>
  <si>
    <t>RTN</t>
  </si>
  <si>
    <t>Realty Income Corp.</t>
  </si>
  <si>
    <t>O</t>
  </si>
  <si>
    <t>Mo</t>
  </si>
  <si>
    <t>Regal Beloit Corp.</t>
  </si>
  <si>
    <t>RBC</t>
  </si>
  <si>
    <t>RenaissanceRe Holdings</t>
  </si>
  <si>
    <t>RNR</t>
  </si>
  <si>
    <t>ADR-Berm,US$</t>
  </si>
  <si>
    <t>Republic Bancorp KY</t>
  </si>
  <si>
    <t>RBCAA</t>
  </si>
  <si>
    <t>Republic Services Inc.</t>
  </si>
  <si>
    <t>RSG</t>
  </si>
  <si>
    <t>Waste Management</t>
  </si>
  <si>
    <t>RGC Resources Inc.</t>
  </si>
  <si>
    <t>RGCO</t>
  </si>
  <si>
    <t>Ritchie Brothers Auctioneers Inc.</t>
  </si>
  <si>
    <t>RBA</t>
  </si>
  <si>
    <t>Robert Half International Inc.</t>
  </si>
  <si>
    <t>RHI</t>
  </si>
  <si>
    <t>Rollins Inc.</t>
  </si>
  <si>
    <t>ROL</t>
  </si>
  <si>
    <t>Roper Technologies Inc.</t>
  </si>
  <si>
    <t>ROP</t>
  </si>
  <si>
    <t>Ross Stores Inc.</t>
  </si>
  <si>
    <t>ROST</t>
  </si>
  <si>
    <t>Royal Gold Inc.</t>
  </si>
  <si>
    <t>RGLD</t>
  </si>
  <si>
    <t>Ryder System</t>
  </si>
  <si>
    <t>R</t>
  </si>
  <si>
    <t>Sempra Energy</t>
  </si>
  <si>
    <t>SRE</t>
  </si>
  <si>
    <t>Sensient Technologies Corp.</t>
  </si>
  <si>
    <t>SXT</t>
  </si>
  <si>
    <t>Shire plc</t>
  </si>
  <si>
    <t>SHPG</t>
  </si>
  <si>
    <t>Silgan Holdings Inc.</t>
  </si>
  <si>
    <t>SLGN</t>
  </si>
  <si>
    <t>South Jersey Industries</t>
  </si>
  <si>
    <t>SJI</t>
  </si>
  <si>
    <t>Southern Company</t>
  </si>
  <si>
    <t>SO</t>
  </si>
  <si>
    <t>C06</t>
  </si>
  <si>
    <t>Southside Bancshares</t>
  </si>
  <si>
    <t>SBSI</t>
  </si>
  <si>
    <t>Southwest Gas Corp.</t>
  </si>
  <si>
    <t>SWX</t>
  </si>
  <si>
    <t>Spectra Energy Partners LP</t>
  </si>
  <si>
    <t>SEP</t>
  </si>
  <si>
    <t>B29</t>
  </si>
  <si>
    <t>Spire Inc.</t>
  </si>
  <si>
    <t>SR</t>
  </si>
  <si>
    <t>Steris plc</t>
  </si>
  <si>
    <t>STE</t>
  </si>
  <si>
    <t>ADR-UK,US$</t>
  </si>
  <si>
    <t>Tanger Factory Outlet Centers</t>
  </si>
  <si>
    <t>SKT</t>
  </si>
  <si>
    <t>TC Pipelines LP</t>
  </si>
  <si>
    <t>TCP</t>
  </si>
  <si>
    <t>Texas Instruments</t>
  </si>
  <si>
    <t>TXN</t>
  </si>
  <si>
    <t>B13</t>
  </si>
  <si>
    <t>Texas Pacific Land Trust</t>
  </si>
  <si>
    <t>TPL</t>
  </si>
  <si>
    <t>Mar</t>
  </si>
  <si>
    <t>Thomasville Bancshares Inc.</t>
  </si>
  <si>
    <t>THVB</t>
  </si>
  <si>
    <t>Thomson Reuters Corp.</t>
  </si>
  <si>
    <t>TRI</t>
  </si>
  <si>
    <t>Canada,US$</t>
  </si>
  <si>
    <t>Tiffany &amp; Company</t>
  </si>
  <si>
    <t>TIF</t>
  </si>
  <si>
    <t>TJX Companies Inc.</t>
  </si>
  <si>
    <t>TJX</t>
  </si>
  <si>
    <t>Torchmark Corp.</t>
  </si>
  <si>
    <t>TMK</t>
  </si>
  <si>
    <t>Transmontaigne Partners LP</t>
  </si>
  <si>
    <t>TLP</t>
  </si>
  <si>
    <t>Travelers Companies</t>
  </si>
  <si>
    <t>TRV</t>
  </si>
  <si>
    <t>Union Pacific</t>
  </si>
  <si>
    <t>UNP</t>
  </si>
  <si>
    <t>United Technologies</t>
  </si>
  <si>
    <t>UTX</t>
  </si>
  <si>
    <t>Urstadt Biddle Properties</t>
  </si>
  <si>
    <t>UBA</t>
  </si>
  <si>
    <t>Utah Medical Products Inc.</t>
  </si>
  <si>
    <t>UTMD</t>
  </si>
  <si>
    <t>Vector Group Ltd.</t>
  </si>
  <si>
    <t>VGR</t>
  </si>
  <si>
    <t>Verizon Communications</t>
  </si>
  <si>
    <t>VZ</t>
  </si>
  <si>
    <t>Visa Inc.</t>
  </si>
  <si>
    <t>V</t>
  </si>
  <si>
    <t>VSE Corp.</t>
  </si>
  <si>
    <t>VSEC</t>
  </si>
  <si>
    <t>W.P. Carey Inc.</t>
  </si>
  <si>
    <t>WPC</t>
  </si>
  <si>
    <t>W.R. Berkley Corp.</t>
  </si>
  <si>
    <t>WRB</t>
  </si>
  <si>
    <t>WM</t>
  </si>
  <si>
    <t>WEC Energy Group Inc.</t>
  </si>
  <si>
    <t>WEC</t>
  </si>
  <si>
    <t>Welltower Inc.</t>
  </si>
  <si>
    <t>HCN</t>
  </si>
  <si>
    <t>Western Gas Partners LP</t>
  </si>
  <si>
    <t>WES</t>
  </si>
  <si>
    <t>Westlake Chemical Corp.</t>
  </si>
  <si>
    <t>WLK</t>
  </si>
  <si>
    <t>Westwood Holdings Group Inc.</t>
  </si>
  <si>
    <t>WHG</t>
  </si>
  <si>
    <t>Williams-Sonoma Inc.</t>
  </si>
  <si>
    <t>WSM</t>
  </si>
  <si>
    <t>Xcel Energy</t>
  </si>
  <si>
    <t>XEL</t>
  </si>
  <si>
    <t>Xilinx Inc.</t>
  </si>
  <si>
    <t>XLNX</t>
  </si>
  <si>
    <t>York Water Company</t>
  </si>
  <si>
    <t>YORW</t>
  </si>
  <si>
    <t>Challengers</t>
  </si>
  <si>
    <t>AbbVie Inc.</t>
  </si>
  <si>
    <t>ABBV</t>
  </si>
  <si>
    <t>Acadia Realty Trust</t>
  </si>
  <si>
    <t>AKR</t>
  </si>
  <si>
    <t>Activision Blizzard Inc.</t>
  </si>
  <si>
    <t>ATVI</t>
  </si>
  <si>
    <t>May</t>
  </si>
  <si>
    <t>AES Corp.</t>
  </si>
  <si>
    <t>AES</t>
  </si>
  <si>
    <t>AGCO Corp.</t>
  </si>
  <si>
    <t>AGCO</t>
  </si>
  <si>
    <t>Agilent Technologies Inc.</t>
  </si>
  <si>
    <t>Agree Realty Corp.</t>
  </si>
  <si>
    <t>ADC</t>
  </si>
  <si>
    <t>Air Lease Corp.</t>
  </si>
  <si>
    <t>AL</t>
  </si>
  <si>
    <t>Aircastle Limited</t>
  </si>
  <si>
    <t>AYR</t>
  </si>
  <si>
    <t>Alaska Air Group Inc.</t>
  </si>
  <si>
    <t>ALK</t>
  </si>
  <si>
    <t>Alexandria Real Estate Equities Inc.</t>
  </si>
  <si>
    <t>ARE</t>
  </si>
  <si>
    <t>Allete Inc.</t>
  </si>
  <si>
    <t>ALE</t>
  </si>
  <si>
    <t>Allstate Corp.</t>
  </si>
  <si>
    <t>ALL</t>
  </si>
  <si>
    <t>Altra Industrial Motion Corp.</t>
  </si>
  <si>
    <t>AIMC</t>
  </si>
  <si>
    <t>Amdocs Limited</t>
  </si>
  <si>
    <t>DOX</t>
  </si>
  <si>
    <t>Channel Isles,US$</t>
  </si>
  <si>
    <t>American Assets Trust Inc.</t>
  </si>
  <si>
    <t>AAT</t>
  </si>
  <si>
    <t>American Campus Communities</t>
  </si>
  <si>
    <t>ACC</t>
  </si>
  <si>
    <t>American Electric Power Co.</t>
  </si>
  <si>
    <t>AEP</t>
  </si>
  <si>
    <t>American Express Company</t>
  </si>
  <si>
    <t>AXP</t>
  </si>
  <si>
    <t>American Tower Corp.</t>
  </si>
  <si>
    <t>AMT</t>
  </si>
  <si>
    <t>Amerisafe Inc.</t>
  </si>
  <si>
    <t>AMSF</t>
  </si>
  <si>
    <t>Ames National Corp.</t>
  </si>
  <si>
    <t>ATLO</t>
  </si>
  <si>
    <t>Amgen Inc.</t>
  </si>
  <si>
    <t>AMGN</t>
  </si>
  <si>
    <t>Biotechnology</t>
  </si>
  <si>
    <t>Amphenol Corp.</t>
  </si>
  <si>
    <t>APH</t>
  </si>
  <si>
    <t>A11</t>
  </si>
  <si>
    <t>Andeavor</t>
  </si>
  <si>
    <t>ANDV</t>
  </si>
  <si>
    <t>Andeavor Logistics LP</t>
  </si>
  <si>
    <t>ANDX</t>
  </si>
  <si>
    <t>Anthem Inc.</t>
  </si>
  <si>
    <t>ANTM</t>
  </si>
  <si>
    <t>Aon plc</t>
  </si>
  <si>
    <t>AON</t>
  </si>
  <si>
    <t>Apartment Investment &amp; Management Co.</t>
  </si>
  <si>
    <t>AIV</t>
  </si>
  <si>
    <t>Apogee Enterprises Inc.</t>
  </si>
  <si>
    <t>APOG</t>
  </si>
  <si>
    <t>Apollo Bancorp Inc.</t>
  </si>
  <si>
    <t>APLO</t>
  </si>
  <si>
    <t>Apple Inc.</t>
  </si>
  <si>
    <t>AAPL</t>
  </si>
  <si>
    <t>Applied Industrial Technologies Inc.</t>
  </si>
  <si>
    <t>AIT</t>
  </si>
  <si>
    <t>Aquesta Financial Holdings Inc.</t>
  </si>
  <si>
    <t>AQFH</t>
  </si>
  <si>
    <t>Arbor Realty Trust Inc.</t>
  </si>
  <si>
    <t>ABR</t>
  </si>
  <si>
    <t>Argo Group International Holdings Ltd.</t>
  </si>
  <si>
    <t>Armada Hoffler Properties Inc.</t>
  </si>
  <si>
    <t>AHH</t>
  </si>
  <si>
    <t>Arthur J. Gallagher &amp; Co.</t>
  </si>
  <si>
    <t>AJG</t>
  </si>
  <si>
    <t>Ashland Global Holdings Inc.</t>
  </si>
  <si>
    <t>ASH</t>
  </si>
  <si>
    <t>Adj/Spin-off</t>
  </si>
  <si>
    <t>Aspen Insurance Holdings Ltd.</t>
  </si>
  <si>
    <t>AHL</t>
  </si>
  <si>
    <t>Associated Banc-Corp</t>
  </si>
  <si>
    <t>ASB</t>
  </si>
  <si>
    <t>Assured Guaranty Ltd.</t>
  </si>
  <si>
    <t>AGO</t>
  </si>
  <si>
    <t>Autoliv Inc.</t>
  </si>
  <si>
    <t>ALV</t>
  </si>
  <si>
    <t>Avalonbay Communities Inc.</t>
  </si>
  <si>
    <t>AVB</t>
  </si>
  <si>
    <t>Avery Dennison Corp.</t>
  </si>
  <si>
    <t>AVY</t>
  </si>
  <si>
    <t>Avnet Inc.</t>
  </si>
  <si>
    <t>AVT</t>
  </si>
  <si>
    <t>AVX Corp.</t>
  </si>
  <si>
    <t>AVX</t>
  </si>
  <si>
    <t>B16</t>
  </si>
  <si>
    <t>AZZ Inc.</t>
  </si>
  <si>
    <t>AZZ</t>
  </si>
  <si>
    <t>B&amp;G Foods Inc.</t>
  </si>
  <si>
    <t>BGS</t>
  </si>
  <si>
    <t>Balchem Inc.</t>
  </si>
  <si>
    <t>BCPC</t>
  </si>
  <si>
    <t>Jan</t>
  </si>
  <si>
    <t>BancorpSouth Inc.</t>
  </si>
  <si>
    <t>BXS</t>
  </si>
  <si>
    <t>Bank of Botetourt</t>
  </si>
  <si>
    <t>BORT</t>
  </si>
  <si>
    <t>Bank of New York Mellon Corp.</t>
  </si>
  <si>
    <t>BK</t>
  </si>
  <si>
    <t>Bank of South Carolina Corp.</t>
  </si>
  <si>
    <t>BKSC</t>
  </si>
  <si>
    <t>Banner Corp.</t>
  </si>
  <si>
    <t>BANR</t>
  </si>
  <si>
    <t>Barnes Group Inc.</t>
  </si>
  <si>
    <t>B</t>
  </si>
  <si>
    <t>Bassett Furniture Industries Inc.</t>
  </si>
  <si>
    <t>BSET</t>
  </si>
  <si>
    <t>B25</t>
  </si>
  <si>
    <t>BB&amp;T Corp.</t>
  </si>
  <si>
    <t>BBT</t>
  </si>
  <si>
    <t>BlackRock Inc.</t>
  </si>
  <si>
    <t>BLK</t>
  </si>
  <si>
    <t>Boeing Company</t>
  </si>
  <si>
    <t>BA</t>
  </si>
  <si>
    <t>C02</t>
  </si>
  <si>
    <t>Booz Allen Hamilton Holding Corp.</t>
  </si>
  <si>
    <t>BAH</t>
  </si>
  <si>
    <t>BorgWarner Inc.</t>
  </si>
  <si>
    <t>BWA</t>
  </si>
  <si>
    <t>Boston Private Financial Holdings Inc.</t>
  </si>
  <si>
    <t>BPFH</t>
  </si>
  <si>
    <t>Briggs &amp; Stratton Corp.</t>
  </si>
  <si>
    <t>BGG</t>
  </si>
  <si>
    <t>Bristol-Myers Squibb Co.</t>
  </si>
  <si>
    <t>BMY</t>
  </si>
  <si>
    <t>Brixmor Property Group</t>
  </si>
  <si>
    <t>BRX</t>
  </si>
  <si>
    <t>Broadcom Limited</t>
  </si>
  <si>
    <t>AVGO</t>
  </si>
  <si>
    <t>Singapore,US$</t>
  </si>
  <si>
    <t>Brookfield Asset Management Inc.</t>
  </si>
  <si>
    <t>BAM</t>
  </si>
  <si>
    <t>Brookfield Property Partners LP</t>
  </si>
  <si>
    <t>BPY</t>
  </si>
  <si>
    <t>Brunswick Corp.</t>
  </si>
  <si>
    <t>BC</t>
  </si>
  <si>
    <t>Bryn Mawr Bank Corp.</t>
  </si>
  <si>
    <t>BMTC</t>
  </si>
  <si>
    <t>BT Group plc</t>
  </si>
  <si>
    <t>BT</t>
  </si>
  <si>
    <t>C&amp;F Financial Corp.</t>
  </si>
  <si>
    <t>CFFI</t>
  </si>
  <si>
    <t>Cabot Corp.</t>
  </si>
  <si>
    <t>CBT</t>
  </si>
  <si>
    <t>Calavo Growers Inc.</t>
  </si>
  <si>
    <t>CVGW</t>
  </si>
  <si>
    <t>Camden Property Trust</t>
  </si>
  <si>
    <t>CPT</t>
  </si>
  <si>
    <t>Cantel Medical Corp.</t>
  </si>
  <si>
    <t>CMD</t>
  </si>
  <si>
    <t>Carter's Inc.</t>
  </si>
  <si>
    <t>CRI</t>
  </si>
  <si>
    <t>Cathay General Bancorp</t>
  </si>
  <si>
    <t>CATY</t>
  </si>
  <si>
    <t>CBOE Holdings Inc.</t>
  </si>
  <si>
    <t>CBOE</t>
  </si>
  <si>
    <t>CBS Corp. (Class B)</t>
  </si>
  <si>
    <t>CBS</t>
  </si>
  <si>
    <t>CDW Corp.</t>
  </si>
  <si>
    <t>CDW</t>
  </si>
  <si>
    <t>Cedar Fair LP</t>
  </si>
  <si>
    <t>FUN</t>
  </si>
  <si>
    <t>Celanese Corp.</t>
  </si>
  <si>
    <t>CE</t>
  </si>
  <si>
    <t>Central Pacific Financial Corp.</t>
  </si>
  <si>
    <t>CPF</t>
  </si>
  <si>
    <t>Chase Corp.</t>
  </si>
  <si>
    <t>CCF</t>
  </si>
  <si>
    <t>Chatham Lodging Trust</t>
  </si>
  <si>
    <t>CLDT</t>
  </si>
  <si>
    <t>Mo.</t>
  </si>
  <si>
    <t>Cheesecake Factory Inc.</t>
  </si>
  <si>
    <t>CAKE</t>
  </si>
  <si>
    <t>Chemed Corp.</t>
  </si>
  <si>
    <t>CHE</t>
  </si>
  <si>
    <t>Chemical Financial Corp.</t>
  </si>
  <si>
    <t>CHFC</t>
  </si>
  <si>
    <t>Chico's FAS Inc.</t>
  </si>
  <si>
    <t>CHS</t>
  </si>
  <si>
    <t>Churchill Downs Inc.</t>
  </si>
  <si>
    <t>CHDN</t>
  </si>
  <si>
    <t>Cisco Systems Inc.</t>
  </si>
  <si>
    <t>CSCO</t>
  </si>
  <si>
    <t>Citizens Community Bancorp Inc.</t>
  </si>
  <si>
    <t>CZWI</t>
  </si>
  <si>
    <t>City Holding Co.</t>
  </si>
  <si>
    <t>CHCO</t>
  </si>
  <si>
    <t>Civista Bancshares Inc.</t>
  </si>
  <si>
    <t>CIVB</t>
  </si>
  <si>
    <t>CME Group Inc.</t>
  </si>
  <si>
    <t>CME</t>
  </si>
  <si>
    <t>CNO Financial Group Inc.</t>
  </si>
  <si>
    <t>CNO</t>
  </si>
  <si>
    <t>CoBiz Financial Inc.</t>
  </si>
  <si>
    <t>COBZ</t>
  </si>
  <si>
    <t>Codorus Valley Bancorp Inc.</t>
  </si>
  <si>
    <t>CVLY</t>
  </si>
  <si>
    <t>Cogent Communications Holdings Inc.</t>
  </si>
  <si>
    <t>CCOI</t>
  </si>
  <si>
    <t>Cohen &amp; Steers Inc.</t>
  </si>
  <si>
    <t>CNS</t>
  </si>
  <si>
    <t>Columbia Banking System Inc.</t>
  </si>
  <si>
    <t>COLB</t>
  </si>
  <si>
    <t>Comerica Inc.</t>
  </si>
  <si>
    <t>CMA</t>
  </si>
  <si>
    <t>Comfort Systems USA Inc.</t>
  </si>
  <si>
    <t>FIX</t>
  </si>
  <si>
    <t>Convergys Corp.</t>
  </si>
  <si>
    <t>CVG</t>
  </si>
  <si>
    <t>Core-Mark Holding Company</t>
  </si>
  <si>
    <t>CORE</t>
  </si>
  <si>
    <t>CoreSite Realty Corp.</t>
  </si>
  <si>
    <t>COR</t>
  </si>
  <si>
    <t>Corning Inc.</t>
  </si>
  <si>
    <t>GLW</t>
  </si>
  <si>
    <t>Cortland Bancorp</t>
  </si>
  <si>
    <t>CLDB</t>
  </si>
  <si>
    <t>CSG Systems International Inc.</t>
  </si>
  <si>
    <t>CSGS</t>
  </si>
  <si>
    <t>CubeSmart</t>
  </si>
  <si>
    <t>CUBE</t>
  </si>
  <si>
    <t>Culp Inc.</t>
  </si>
  <si>
    <t>CULP</t>
  </si>
  <si>
    <t>CyrusOne Inc.</t>
  </si>
  <si>
    <t>CONE</t>
  </si>
  <si>
    <t>Delek Logistics Partners LP</t>
  </si>
  <si>
    <t>DKL</t>
  </si>
  <si>
    <t>Delta Air Lines Inc.</t>
  </si>
  <si>
    <t>DAL</t>
  </si>
  <si>
    <t>Dentsply Sirona Inc.</t>
  </si>
  <si>
    <t>XRAY</t>
  </si>
  <si>
    <t>Dillard's Inc.</t>
  </si>
  <si>
    <t>DDS</t>
  </si>
  <si>
    <t>Discover Financial Services</t>
  </si>
  <si>
    <t>DFS</t>
  </si>
  <si>
    <t>Domino's Pizza Inc.</t>
  </si>
  <si>
    <t>DPZ</t>
  </si>
  <si>
    <t>Domtar Corp.</t>
  </si>
  <si>
    <t>UFS</t>
  </si>
  <si>
    <t>Douglas Dynamics Inc.</t>
  </si>
  <si>
    <t>PLOW</t>
  </si>
  <si>
    <t>Douglas Emmett Inc.</t>
  </si>
  <si>
    <t>DEI</t>
  </si>
  <si>
    <t>DTE Energy Company</t>
  </si>
  <si>
    <t>DTE</t>
  </si>
  <si>
    <t>Dunkin' Brands Group Inc.</t>
  </si>
  <si>
    <t>DNKN</t>
  </si>
  <si>
    <t>EastGroup Properties Inc.</t>
  </si>
  <si>
    <t>EGP</t>
  </si>
  <si>
    <t>Eastman Chemical Co.</t>
  </si>
  <si>
    <t>EMN</t>
  </si>
  <si>
    <t>Eaton Corp. plc</t>
  </si>
  <si>
    <t>ETN</t>
  </si>
  <si>
    <t>Education Realty Trust Inc.</t>
  </si>
  <si>
    <t>EDR</t>
  </si>
  <si>
    <t>El Paso Electric Co.</t>
  </si>
  <si>
    <t>EE</t>
  </si>
  <si>
    <t>EMC Insurance Group Inc.</t>
  </si>
  <si>
    <t>EMCI</t>
  </si>
  <si>
    <t>Emclaire Financial Corp.</t>
  </si>
  <si>
    <t>EMCF</t>
  </si>
  <si>
    <t>Entravision Communications Corp.</t>
  </si>
  <si>
    <t>EVC</t>
  </si>
  <si>
    <t>EPR Properties</t>
  </si>
  <si>
    <t>EPR</t>
  </si>
  <si>
    <t>EQT Midstream Partners LP</t>
  </si>
  <si>
    <t>EQM</t>
  </si>
  <si>
    <t>Equifax Inc.</t>
  </si>
  <si>
    <t>EFX</t>
  </si>
  <si>
    <t>Escalade Inc.</t>
  </si>
  <si>
    <t>ESCA</t>
  </si>
  <si>
    <t>Estee Lauder Companies Inc.</t>
  </si>
  <si>
    <t>EL</t>
  </si>
  <si>
    <t>Ethan Allen Interiors Inc.</t>
  </si>
  <si>
    <t>ETH</t>
  </si>
  <si>
    <t>Evans Bancorp Inc.</t>
  </si>
  <si>
    <t>EVBN</t>
  </si>
  <si>
    <t>Everest Reinsurance Group Ltd.</t>
  </si>
  <si>
    <t>RE</t>
  </si>
  <si>
    <t>Exchange Bank (Santa Rosa CA)</t>
  </si>
  <si>
    <t>EXSR</t>
  </si>
  <si>
    <t>Expedia Inc.</t>
  </si>
  <si>
    <t>EXPE</t>
  </si>
  <si>
    <t>Exponent Inc.</t>
  </si>
  <si>
    <t>EXPO</t>
  </si>
  <si>
    <t>Extra Space Storage Inc.</t>
  </si>
  <si>
    <t>EXR</t>
  </si>
  <si>
    <t>F&amp;M Bank Corp.</t>
  </si>
  <si>
    <t>FMBM</t>
  </si>
  <si>
    <t>Farmers Bankshares Inc.</t>
  </si>
  <si>
    <t>FBVA</t>
  </si>
  <si>
    <t>FBL Financial Group Inc.</t>
  </si>
  <si>
    <t>FFG</t>
  </si>
  <si>
    <t>Federal Agricultural Mortgage Corp.</t>
  </si>
  <si>
    <t>AGM</t>
  </si>
  <si>
    <t>Also Cl. A/B</t>
  </si>
  <si>
    <t>Federated National Holding Co.</t>
  </si>
  <si>
    <t>FNHC</t>
  </si>
  <si>
    <t>Fidelity National Financial Inc.</t>
  </si>
  <si>
    <t>FNF</t>
  </si>
  <si>
    <t>First American Financial Corp.</t>
  </si>
  <si>
    <t>FAF</t>
  </si>
  <si>
    <t>First Banc Trust Corp.</t>
  </si>
  <si>
    <t>FIRT</t>
  </si>
  <si>
    <t>First Business Financial Services Inc.</t>
  </si>
  <si>
    <t>FBIZ</t>
  </si>
  <si>
    <t>First Community Bancshares Inc.</t>
  </si>
  <si>
    <t>FCBC</t>
  </si>
  <si>
    <t>First Community Corp.</t>
  </si>
  <si>
    <t>FCCO</t>
  </si>
  <si>
    <t>First Defiance Financial Corp.</t>
  </si>
  <si>
    <t>FDEF</t>
  </si>
  <si>
    <t>First Federal of Northern Michigan Bancorp Inc.</t>
  </si>
  <si>
    <t>FFNM</t>
  </si>
  <si>
    <t>First Financial Bankshares Inc.</t>
  </si>
  <si>
    <t>FFIN</t>
  </si>
  <si>
    <t>First Horizon Narional Corp.</t>
  </si>
  <si>
    <t>FHN</t>
  </si>
  <si>
    <t>First Industrial Realty Trust Inc.</t>
  </si>
  <si>
    <t>FR</t>
  </si>
  <si>
    <t>First Interstate Bancsystem Inc.</t>
  </si>
  <si>
    <t>FIBK</t>
  </si>
  <si>
    <t>First Merchants Corp.</t>
  </si>
  <si>
    <t>FRME</t>
  </si>
  <si>
    <t>First Mid-Illinois Bancshares Inc.</t>
  </si>
  <si>
    <t>FMBH</t>
  </si>
  <si>
    <t>First Midwest Bancorp</t>
  </si>
  <si>
    <t>FMBI</t>
  </si>
  <si>
    <t>First Republic Bank</t>
  </si>
  <si>
    <t>FRC</t>
  </si>
  <si>
    <t>Flexsteel Industries Inc.</t>
  </si>
  <si>
    <t>FLXS</t>
  </si>
  <si>
    <t>Flir Systems Inc.</t>
  </si>
  <si>
    <t>FLIR</t>
  </si>
  <si>
    <t>Foot Locker Inc.</t>
  </si>
  <si>
    <t>FL</t>
  </si>
  <si>
    <t>Forrester Research Inc.</t>
  </si>
  <si>
    <t>FORR</t>
  </si>
  <si>
    <t>Fortune Brands Home &amp; Security</t>
  </si>
  <si>
    <t>FBHS</t>
  </si>
  <si>
    <t>Building Products</t>
  </si>
  <si>
    <t>Franco-Nevada Corp.</t>
  </si>
  <si>
    <t>FNV</t>
  </si>
  <si>
    <t>Canadian,US$</t>
  </si>
  <si>
    <t>FS Bancorp Inc.</t>
  </si>
  <si>
    <t>FSBW</t>
  </si>
  <si>
    <t>GameStop Corp.</t>
  </si>
  <si>
    <t>GME</t>
  </si>
  <si>
    <t>GATX Corp.</t>
  </si>
  <si>
    <t>GATX</t>
  </si>
  <si>
    <t>General Growth Properties Inc.</t>
  </si>
  <si>
    <t>GGP</t>
  </si>
  <si>
    <t>Gentex Corp.</t>
  </si>
  <si>
    <t>GNTX</t>
  </si>
  <si>
    <t>GEO Group Inc.</t>
  </si>
  <si>
    <t>GEO</t>
  </si>
  <si>
    <t>German American Bancorp</t>
  </si>
  <si>
    <t>GABC</t>
  </si>
  <si>
    <t>B20</t>
  </si>
  <si>
    <t>Getty Realty Corp.</t>
  </si>
  <si>
    <t>GTY</t>
  </si>
  <si>
    <t>Gildan Activewear Inc.</t>
  </si>
  <si>
    <t>GIL</t>
  </si>
  <si>
    <t>Glacier Bancorp Inc.</t>
  </si>
  <si>
    <t>GBCI</t>
  </si>
  <si>
    <t>Gladstone Investment Corp.</t>
  </si>
  <si>
    <t>GAIN</t>
  </si>
  <si>
    <t>Goldman Sachs Group Inc.</t>
  </si>
  <si>
    <t>GS</t>
  </si>
  <si>
    <t>Goodyear Tire &amp; Rubber Company</t>
  </si>
  <si>
    <t>GT</t>
  </si>
  <si>
    <t>Griffon Corp.</t>
  </si>
  <si>
    <t>GFF</t>
  </si>
  <si>
    <t>Group 1 Automotive Inc.</t>
  </si>
  <si>
    <t>GPI</t>
  </si>
  <si>
    <t>Guaranty Bancorp</t>
  </si>
  <si>
    <t>GBNK</t>
  </si>
  <si>
    <t>Hanesbrands Inc.</t>
  </si>
  <si>
    <t>HBI</t>
  </si>
  <si>
    <t>Hanmi Financial Corp.</t>
  </si>
  <si>
    <t>HAFC</t>
  </si>
  <si>
    <t>Hannon Armstrong Sustainable Infrstructure Capital Inc.</t>
  </si>
  <si>
    <t>HASI</t>
  </si>
  <si>
    <t>Harley-Davidson Inc.</t>
  </si>
  <si>
    <t>HOG</t>
  </si>
  <si>
    <t>Hartford Financial Services Group Inc.</t>
  </si>
  <si>
    <t>HIG</t>
  </si>
  <si>
    <t>Haverty Furniture Companies Inc.</t>
  </si>
  <si>
    <t>HVT</t>
  </si>
  <si>
    <t>Healthcare Trust of America Inc.</t>
  </si>
  <si>
    <t>HTA</t>
  </si>
  <si>
    <t>HealthSouth Corp.</t>
  </si>
  <si>
    <t>HLS</t>
  </si>
  <si>
    <t>Heartland BanCorp</t>
  </si>
  <si>
    <t>HLAN</t>
  </si>
  <si>
    <t>Heritage Commerce Corp.</t>
  </si>
  <si>
    <t>HTBK</t>
  </si>
  <si>
    <t>Heritage Financial Corp.</t>
  </si>
  <si>
    <t>HFWA</t>
  </si>
  <si>
    <t>Herman Miller Inc.</t>
  </si>
  <si>
    <t>MLHR</t>
  </si>
  <si>
    <t>Hershey Company</t>
  </si>
  <si>
    <t>HSY</t>
  </si>
  <si>
    <t>Hill-Rom Holdings Inc.</t>
  </si>
  <si>
    <t>HRC</t>
  </si>
  <si>
    <t>HNI Corp.</t>
  </si>
  <si>
    <t>HNI</t>
  </si>
  <si>
    <t>Home Bancshares Inc.</t>
  </si>
  <si>
    <t>HOMB</t>
  </si>
  <si>
    <t>Home Depot Inc.</t>
  </si>
  <si>
    <t>HD</t>
  </si>
  <si>
    <t>Honeywell International Inc.</t>
  </si>
  <si>
    <t>HON</t>
  </si>
  <si>
    <t>Hope Bancorp Inc.</t>
  </si>
  <si>
    <t>HOPE</t>
  </si>
  <si>
    <t>Horace Mann Educators Corp.</t>
  </si>
  <si>
    <t>HMN</t>
  </si>
  <si>
    <t>Horizon Bancorp</t>
  </si>
  <si>
    <t>HBNC</t>
  </si>
  <si>
    <t>Hospitality Properties Trust</t>
  </si>
  <si>
    <t>HPT</t>
  </si>
  <si>
    <t>HP Inc.</t>
  </si>
  <si>
    <t>HPQ</t>
  </si>
  <si>
    <t>Humana Inc.</t>
  </si>
  <si>
    <t>HUM</t>
  </si>
  <si>
    <t>Huntington Bancshares Inc.</t>
  </si>
  <si>
    <t>HBAN</t>
  </si>
  <si>
    <t>Huntington Ingalls Industries Inc.</t>
  </si>
  <si>
    <t>HII</t>
  </si>
  <si>
    <t>Hurco Companies Inc.</t>
  </si>
  <si>
    <t>HURC</t>
  </si>
  <si>
    <t>Hyster-Yale Materials Handling Inc.</t>
  </si>
  <si>
    <t>HY</t>
  </si>
  <si>
    <t>Idacorp Inc.</t>
  </si>
  <si>
    <t>IDA</t>
  </si>
  <si>
    <t>IDEX Corp.</t>
  </si>
  <si>
    <t>IEX</t>
  </si>
  <si>
    <t>Independent Bancorp MA</t>
  </si>
  <si>
    <t>INDB</t>
  </si>
  <si>
    <t>IR</t>
  </si>
  <si>
    <t>Ingredion Inc.</t>
  </si>
  <si>
    <t>INGR</t>
  </si>
  <si>
    <t>Insperity Inc.</t>
  </si>
  <si>
    <t>NSP</t>
  </si>
  <si>
    <t>Inter Parfums Inc.</t>
  </si>
  <si>
    <t>IPAR</t>
  </si>
  <si>
    <t>Intercontinental Exchange Inc.</t>
  </si>
  <si>
    <t>ICE</t>
  </si>
  <si>
    <t>Interface Inc.</t>
  </si>
  <si>
    <t>TILE</t>
  </si>
  <si>
    <t>International Bancshares Corp.</t>
  </si>
  <si>
    <t>IBOC</t>
  </si>
  <si>
    <t>International Paper Co.</t>
  </si>
  <si>
    <t>IP</t>
  </si>
  <si>
    <t>Interpublic Group of Companies Inc.</t>
  </si>
  <si>
    <t>IPG</t>
  </si>
  <si>
    <t>Intuit Inc.</t>
  </si>
  <si>
    <t>INTU</t>
  </si>
  <si>
    <t>Invesco Limited</t>
  </si>
  <si>
    <t>IVZ</t>
  </si>
  <si>
    <t>Investors Bancorp</t>
  </si>
  <si>
    <t>ISBC</t>
  </si>
  <si>
    <t>Iron Mountain Inc.</t>
  </si>
  <si>
    <t>IRM</t>
  </si>
  <si>
    <t>ITT Corp.</t>
  </si>
  <si>
    <t>ITT</t>
  </si>
  <si>
    <t>j2 Global Inc.</t>
  </si>
  <si>
    <t>JCOM</t>
  </si>
  <si>
    <t>Johnson Controls International plc</t>
  </si>
  <si>
    <t>JCI</t>
  </si>
  <si>
    <t>Johnson Outdoors Inc.</t>
  </si>
  <si>
    <t>JOUT</t>
  </si>
  <si>
    <t>Jones Lang Lasalle</t>
  </si>
  <si>
    <t>JLL</t>
  </si>
  <si>
    <t>JuDe</t>
  </si>
  <si>
    <t>JPMorgan Chase &amp; Co.</t>
  </si>
  <si>
    <t>JPM</t>
  </si>
  <si>
    <t>Kadant Inc.</t>
  </si>
  <si>
    <t>KAI</t>
  </si>
  <si>
    <t>Kaiser Aluminum Corp.</t>
  </si>
  <si>
    <t>KALU</t>
  </si>
  <si>
    <t>Kansas City Southern</t>
  </si>
  <si>
    <t>KSU</t>
  </si>
  <si>
    <t>KAR Auction Services Inc.</t>
  </si>
  <si>
    <t>KAR</t>
  </si>
  <si>
    <t>Kennedy-Wilson Holdings Inc.</t>
  </si>
  <si>
    <t>KW</t>
  </si>
  <si>
    <t>Kewaunee Scientific Corp.</t>
  </si>
  <si>
    <t>KEQU</t>
  </si>
  <si>
    <t>KeyCorp</t>
  </si>
  <si>
    <t>KEY</t>
  </si>
  <si>
    <t>Kimco Realty Corp.</t>
  </si>
  <si>
    <t>KIM</t>
  </si>
  <si>
    <t>Kingstone Companies Inc.</t>
  </si>
  <si>
    <t>KINS</t>
  </si>
  <si>
    <t>Kite Realty Group Trust</t>
  </si>
  <si>
    <t>KRG</t>
  </si>
  <si>
    <t>KLA-Tencor Corp.</t>
  </si>
  <si>
    <t>KLAC</t>
  </si>
  <si>
    <t>Kohl's Corp.</t>
  </si>
  <si>
    <t>KSS</t>
  </si>
  <si>
    <t>Kraft Heinz Company</t>
  </si>
  <si>
    <t>KHC</t>
  </si>
  <si>
    <t>La-Z-Boy Inc.</t>
  </si>
  <si>
    <t>LZB</t>
  </si>
  <si>
    <t>Lakeland Bancorp Inc.</t>
  </si>
  <si>
    <t>LBAI</t>
  </si>
  <si>
    <t>Lakeland Financial Corp.</t>
  </si>
  <si>
    <t>LKFN</t>
  </si>
  <si>
    <t>Lam Research Corp.</t>
  </si>
  <si>
    <t>LRCX</t>
  </si>
  <si>
    <t>Las Vegas Sands Corp.</t>
  </si>
  <si>
    <t>LVS</t>
  </si>
  <si>
    <t>Lear Corp.</t>
  </si>
  <si>
    <t>LEA</t>
  </si>
  <si>
    <t>LegacyTexas Financial Group Inc.</t>
  </si>
  <si>
    <t>LTXB</t>
  </si>
  <si>
    <t>Legg Mason Inc.</t>
  </si>
  <si>
    <t>LM</t>
  </si>
  <si>
    <t>LeMaitre Vascular Inc.</t>
  </si>
  <si>
    <t>LMAT</t>
  </si>
  <si>
    <t>Lennox International Inc.</t>
  </si>
  <si>
    <t>LII</t>
  </si>
  <si>
    <t>Lexington Realty Trust</t>
  </si>
  <si>
    <t>LXP</t>
  </si>
  <si>
    <t>Life Storage Inc.</t>
  </si>
  <si>
    <t>LSI</t>
  </si>
  <si>
    <t>Limoneira Company</t>
  </si>
  <si>
    <t>LMNR</t>
  </si>
  <si>
    <t>Lincoln National Corp.</t>
  </si>
  <si>
    <t>LNC</t>
  </si>
  <si>
    <t>Lithia Motors Inc.</t>
  </si>
  <si>
    <t>LAD</t>
  </si>
  <si>
    <t>Littelfuse Inc.</t>
  </si>
  <si>
    <t>LFUS</t>
  </si>
  <si>
    <t>Logansport Financial Corp.</t>
  </si>
  <si>
    <t>LOGN</t>
  </si>
  <si>
    <t>LTC Properties Inc.</t>
  </si>
  <si>
    <t>LTC</t>
  </si>
  <si>
    <t>LyondellBasell Industries NV</t>
  </si>
  <si>
    <t>LYB</t>
  </si>
  <si>
    <t>Netherlands,US$</t>
  </si>
  <si>
    <t>Macerich Company</t>
  </si>
  <si>
    <t>MAC</t>
  </si>
  <si>
    <t>Mackinac Financial Corp.</t>
  </si>
  <si>
    <t>MFNC</t>
  </si>
  <si>
    <t>Macquarie Infrastructure Company LLC</t>
  </si>
  <si>
    <t>MIC</t>
  </si>
  <si>
    <t>Macy's Inc.</t>
  </si>
  <si>
    <t>M</t>
  </si>
  <si>
    <t>Magna International Inc.</t>
  </si>
  <si>
    <t>MGA</t>
  </si>
  <si>
    <t>Main Street Capital Corp.</t>
  </si>
  <si>
    <t>MAIN</t>
  </si>
  <si>
    <t>MainSource Financial Group Inc.</t>
  </si>
  <si>
    <t>MSFG</t>
  </si>
  <si>
    <t>Malaga Financial Corp.</t>
  </si>
  <si>
    <t>MLGF</t>
  </si>
  <si>
    <t>Manhattan Bridge Capital Inc.</t>
  </si>
  <si>
    <t>LOAN</t>
  </si>
  <si>
    <t>ManpowerGroup Inc.</t>
  </si>
  <si>
    <t>MAN</t>
  </si>
  <si>
    <t>Marathon Petroleum Corp.</t>
  </si>
  <si>
    <t>MPC</t>
  </si>
  <si>
    <t>MarketAxess Holdings Inc.</t>
  </si>
  <si>
    <t>MKTX</t>
  </si>
  <si>
    <t>Marriott International Inc.</t>
  </si>
  <si>
    <t>MAR</t>
  </si>
  <si>
    <t>Marsh &amp; McLennan Companies Inc.</t>
  </si>
  <si>
    <t>MMC</t>
  </si>
  <si>
    <t>MasterCard Inc.</t>
  </si>
  <si>
    <t>MA</t>
  </si>
  <si>
    <t>Materion Corp.</t>
  </si>
  <si>
    <t>MTRN</t>
  </si>
  <si>
    <t>MB Financial Inc.</t>
  </si>
  <si>
    <t>MBFI</t>
  </si>
  <si>
    <t>Mercantile Bank Corp.</t>
  </si>
  <si>
    <t>MBWM</t>
  </si>
  <si>
    <t>Merck &amp; Company</t>
  </si>
  <si>
    <t>MRK</t>
  </si>
  <si>
    <t>Methanex Corp.</t>
  </si>
  <si>
    <t>MEOH</t>
  </si>
  <si>
    <t>MetLife Inc.</t>
  </si>
  <si>
    <t>MET</t>
  </si>
  <si>
    <t>Mid Penn Bancorp</t>
  </si>
  <si>
    <t>MPB</t>
  </si>
  <si>
    <t>Mid-America Apartment Communities Inc.</t>
  </si>
  <si>
    <t>MAA</t>
  </si>
  <si>
    <t>MidWest One Financial Group Inc.</t>
  </si>
  <si>
    <t>MOFG</t>
  </si>
  <si>
    <t>Miller Industries Inc.</t>
  </si>
  <si>
    <t>MLR</t>
  </si>
  <si>
    <t>MKS Instruments Inc.</t>
  </si>
  <si>
    <t>MKSI</t>
  </si>
  <si>
    <t>Monotype Imaging Holdings Inc.</t>
  </si>
  <si>
    <t>TYPE</t>
  </si>
  <si>
    <t>Moody's Corp.</t>
  </si>
  <si>
    <t>MCO</t>
  </si>
  <si>
    <t>Morningstar Inc.</t>
  </si>
  <si>
    <t>MORN</t>
  </si>
  <si>
    <t>Motorola Solutions Inc.</t>
  </si>
  <si>
    <t>MSI</t>
  </si>
  <si>
    <t>MPLX LP</t>
  </si>
  <si>
    <t>MPLX</t>
  </si>
  <si>
    <t>Nasdaq Inc.</t>
  </si>
  <si>
    <t>NDAQ</t>
  </si>
  <si>
    <t>National General Holdings Corp.</t>
  </si>
  <si>
    <t>NGHC</t>
  </si>
  <si>
    <t>Neenah Paper Inc.</t>
  </si>
  <si>
    <t>NP</t>
  </si>
  <si>
    <t>NetApp Inc.</t>
  </si>
  <si>
    <t>NTAP</t>
  </si>
  <si>
    <t>New Residential Investment Corp.</t>
  </si>
  <si>
    <t>NRZ</t>
  </si>
  <si>
    <t>Nexstar Media Group Inc.</t>
  </si>
  <si>
    <t>NXST</t>
  </si>
  <si>
    <t>Nielsen Holdings plc</t>
  </si>
  <si>
    <t>NLSN</t>
  </si>
  <si>
    <t>NiSource Inc.</t>
  </si>
  <si>
    <t>NI</t>
  </si>
  <si>
    <t>Northern Trust Corp.</t>
  </si>
  <si>
    <t>NTRS</t>
  </si>
  <si>
    <t>Northfield Bancorp Inc.</t>
  </si>
  <si>
    <t>NFBK</t>
  </si>
  <si>
    <t>Northrim BanCorp Inc.</t>
  </si>
  <si>
    <t>NRIM</t>
  </si>
  <si>
    <t>Northwest Bancshares Inc.</t>
  </si>
  <si>
    <t>NWBI</t>
  </si>
  <si>
    <t>NVIDIA Corp.</t>
  </si>
  <si>
    <t>NVDA</t>
  </si>
  <si>
    <t>Old Point Financial Corp.</t>
  </si>
  <si>
    <t>OPOF</t>
  </si>
  <si>
    <t>Omnicom Group Inc.</t>
  </si>
  <si>
    <t>OMC</t>
  </si>
  <si>
    <t>A09</t>
  </si>
  <si>
    <t>One Liberty Properties Inc.</t>
  </si>
  <si>
    <t>OLP</t>
  </si>
  <si>
    <t>Open Text Corp.</t>
  </si>
  <si>
    <t>OTEX</t>
  </si>
  <si>
    <t>Oracle Corp.</t>
  </si>
  <si>
    <t>ORCL</t>
  </si>
  <si>
    <t>Oshkosh Corp.</t>
  </si>
  <si>
    <t>OSK</t>
  </si>
  <si>
    <t>Oxford Industries Inc.</t>
  </si>
  <si>
    <t>OXM</t>
  </si>
  <si>
    <t>P.H. Glatfelter Co.</t>
  </si>
  <si>
    <t>GLT</t>
  </si>
  <si>
    <t>Paccar Inc.</t>
  </si>
  <si>
    <t>PCAR</t>
  </si>
  <si>
    <t>Packaging Corp of America</t>
  </si>
  <si>
    <t>PKG</t>
  </si>
  <si>
    <t>Papa John's International</t>
  </si>
  <si>
    <t>PZZA</t>
  </si>
  <si>
    <t>Pattern Energy Group Inc.</t>
  </si>
  <si>
    <t>PEGI</t>
  </si>
  <si>
    <t>Patterson Companies Inc.</t>
  </si>
  <si>
    <t>PDCO</t>
  </si>
  <si>
    <t>Paychex Inc.</t>
  </si>
  <si>
    <t>PAYX</t>
  </si>
  <si>
    <t>Pebblebrook Hotel Trust</t>
  </si>
  <si>
    <t>PEB</t>
  </si>
  <si>
    <t>Penske Automotive Group Inc.</t>
  </si>
  <si>
    <t>PAG</t>
  </si>
  <si>
    <t>Peoples Bancorp of North Carolina</t>
  </si>
  <si>
    <t>PEBK</t>
  </si>
  <si>
    <t>Peoples Ltd.</t>
  </si>
  <si>
    <t>PPLL</t>
  </si>
  <si>
    <t>PetMed Express Inc.</t>
  </si>
  <si>
    <t>PETS</t>
  </si>
  <si>
    <t>Pfizer Inc.</t>
  </si>
  <si>
    <t>PFE</t>
  </si>
  <si>
    <t>Phillips 66</t>
  </si>
  <si>
    <t>PSX</t>
  </si>
  <si>
    <t>Phillips 66 Partners LP</t>
  </si>
  <si>
    <t>PSXP</t>
  </si>
  <si>
    <t>Pinnacle Bankshares Corp.</t>
  </si>
  <si>
    <t>PPBN</t>
  </si>
  <si>
    <t>Pinnacle Foods Inc.</t>
  </si>
  <si>
    <t>PF</t>
  </si>
  <si>
    <t>Pinnacle West Capital Corp.</t>
  </si>
  <si>
    <t>PNW</t>
  </si>
  <si>
    <t>Pioneer Bankshares Inc.</t>
  </si>
  <si>
    <t>PNBI</t>
  </si>
  <si>
    <t>PNC Financial Services Group Inc.</t>
  </si>
  <si>
    <t>PNC</t>
  </si>
  <si>
    <t>PNM Resources Inc.</t>
  </si>
  <si>
    <t>PNM</t>
  </si>
  <si>
    <t>PolyOne Corp.</t>
  </si>
  <si>
    <t>POL</t>
  </si>
  <si>
    <t>Pool Corp.</t>
  </si>
  <si>
    <t>POOL</t>
  </si>
  <si>
    <t>Power Integrations Inc.</t>
  </si>
  <si>
    <t>POWI</t>
  </si>
  <si>
    <t>Preferred Apartment Communities Inc.</t>
  </si>
  <si>
    <t>APTS</t>
  </si>
  <si>
    <t>Primerica Inc.</t>
  </si>
  <si>
    <t>PRI</t>
  </si>
  <si>
    <t>Principal Financial Group Inc.</t>
  </si>
  <si>
    <t>PFG</t>
  </si>
  <si>
    <t>Provident Financial Holdings Inc.</t>
  </si>
  <si>
    <t>PROV</t>
  </si>
  <si>
    <t>Provident Financial Services Inc.</t>
  </si>
  <si>
    <t>PFS</t>
  </si>
  <si>
    <t>Prudential Financial Inc.</t>
  </si>
  <si>
    <t>PRU</t>
  </si>
  <si>
    <t>Public Service Enterprise Group Inc.</t>
  </si>
  <si>
    <t>Public Storage</t>
  </si>
  <si>
    <t>PSA</t>
  </si>
  <si>
    <t>QNB Corp.</t>
  </si>
  <si>
    <t>QNBC</t>
  </si>
  <si>
    <t>Quest Diagnostics Inc.</t>
  </si>
  <si>
    <t>DGX</t>
  </si>
  <si>
    <t>Ramco Gershenson Properties</t>
  </si>
  <si>
    <t>RPT</t>
  </si>
  <si>
    <t>Raymond James Financial Inc.</t>
  </si>
  <si>
    <t>RJF</t>
  </si>
  <si>
    <t>Regions Financial Corp.</t>
  </si>
  <si>
    <t>RF</t>
  </si>
  <si>
    <t>Reinsurance Group of America Inc.</t>
  </si>
  <si>
    <t>RGA</t>
  </si>
  <si>
    <t>Reliance Steel &amp; Aluminum Co.</t>
  </si>
  <si>
    <t>RS</t>
  </si>
  <si>
    <t>ResMed Inc.</t>
  </si>
  <si>
    <t>RMD</t>
  </si>
  <si>
    <t>Resources Connection Inc.</t>
  </si>
  <si>
    <t>RECN</t>
  </si>
  <si>
    <t>Retail Opportunity Investments Corp.</t>
  </si>
  <si>
    <t>ROIC</t>
  </si>
  <si>
    <t>Rockwell Automation Inc.</t>
  </si>
  <si>
    <t>ROK</t>
  </si>
  <si>
    <t>Royal Caribbean Cruises Ltd.</t>
  </si>
  <si>
    <t>RCL</t>
  </si>
  <si>
    <t>Ruth's Hospitality Group Inc.</t>
  </si>
  <si>
    <t>RUTH</t>
  </si>
  <si>
    <t>Ryman Hospitality Properties Inc.</t>
  </si>
  <si>
    <t>RHP</t>
  </si>
  <si>
    <t>S&amp;T Bancorp Inc.</t>
  </si>
  <si>
    <t>STBA</t>
  </si>
  <si>
    <t>Sabra Health Care REIT Inc.</t>
  </si>
  <si>
    <t>SBRA</t>
  </si>
  <si>
    <t>Sanderson Farms Inc.</t>
  </si>
  <si>
    <t>SAFM</t>
  </si>
  <si>
    <t>Sandy Spring Bancorp Inc.</t>
  </si>
  <si>
    <t>SASR</t>
  </si>
  <si>
    <t>SB Financial Group Inc.</t>
  </si>
  <si>
    <t>SBFG</t>
  </si>
  <si>
    <t>Schweitzer-Mauduit International Inc.</t>
  </si>
  <si>
    <t>SWM</t>
  </si>
  <si>
    <t>Scotts Miracle-Gro Company</t>
  </si>
  <si>
    <t>SMG</t>
  </si>
  <si>
    <t>Scripps Networks Interactive Inc.</t>
  </si>
  <si>
    <t>SNI</t>
  </si>
  <si>
    <t>Select Income REIT</t>
  </si>
  <si>
    <t>SIR</t>
  </si>
  <si>
    <t>Service Corp International</t>
  </si>
  <si>
    <t>SCI</t>
  </si>
  <si>
    <t>Shenandoah Telecommunications</t>
  </si>
  <si>
    <t>SHEN</t>
  </si>
  <si>
    <t>Shoe Carnival Inc.</t>
  </si>
  <si>
    <t>SCVL</t>
  </si>
  <si>
    <t>Sierra Bancorp</t>
  </si>
  <si>
    <t>BSRR</t>
  </si>
  <si>
    <t>Signet Jewelers Limited</t>
  </si>
  <si>
    <t>SIG</t>
  </si>
  <si>
    <t>Simmons First National Corp.</t>
  </si>
  <si>
    <t>SFNC</t>
  </si>
  <si>
    <t>Simon Property Group Inc.</t>
  </si>
  <si>
    <t>SPG</t>
  </si>
  <si>
    <t>Sinclair Broadcast Group Inc.</t>
  </si>
  <si>
    <t>SBGI</t>
  </si>
  <si>
    <t>Six Flags Entertainment Corp.</t>
  </si>
  <si>
    <t>SIX</t>
  </si>
  <si>
    <t>SL Green Realty Corp.</t>
  </si>
  <si>
    <t>SLG</t>
  </si>
  <si>
    <t>Snap-on Inc.</t>
  </si>
  <si>
    <t>SNA</t>
  </si>
  <si>
    <t>Sotherly Hotels Inc.</t>
  </si>
  <si>
    <t>SOHO</t>
  </si>
  <si>
    <t>Sound Financial Bancorp Inc.</t>
  </si>
  <si>
    <t>SFBC</t>
  </si>
  <si>
    <t>South State Corp.</t>
  </si>
  <si>
    <t>SSB</t>
  </si>
  <si>
    <t>Southern Michigan Bancorp Inc.</t>
  </si>
  <si>
    <t>SOMC</t>
  </si>
  <si>
    <t>Southern Missouri Bancorp Inc.</t>
  </si>
  <si>
    <t>SMBC</t>
  </si>
  <si>
    <t>Southwest Airlines Co.</t>
  </si>
  <si>
    <t>LUV</t>
  </si>
  <si>
    <t>Southwest Georgia Financial Corp.</t>
  </si>
  <si>
    <t>SGB</t>
  </si>
  <si>
    <t>SpartanNash Company</t>
  </si>
  <si>
    <t>SPTN</t>
  </si>
  <si>
    <t>Spectrum Brands Holdings Inc.</t>
  </si>
  <si>
    <t>SPB</t>
  </si>
  <si>
    <t>SRC</t>
  </si>
  <si>
    <t>STAG Industrial Inc.</t>
  </si>
  <si>
    <t>STAG</t>
  </si>
  <si>
    <t>Standard Motor Products Inc.</t>
  </si>
  <si>
    <t>SMP</t>
  </si>
  <si>
    <t>Standex International Inc.</t>
  </si>
  <si>
    <t>SXI</t>
  </si>
  <si>
    <t>Star Gas Partners LP</t>
  </si>
  <si>
    <t>SGU</t>
  </si>
  <si>
    <t>Starbucks Corp.</t>
  </si>
  <si>
    <t>SBUX</t>
  </si>
  <si>
    <t>State Street Corp.</t>
  </si>
  <si>
    <t>STT</t>
  </si>
  <si>
    <t>Steel Dynamics Inc.</t>
  </si>
  <si>
    <t>STLD</t>
  </si>
  <si>
    <t>Steelcase Inc.</t>
  </si>
  <si>
    <t>SCS</t>
  </si>
  <si>
    <t>Stock Yards Bancorp Inc.</t>
  </si>
  <si>
    <t>SYBT</t>
  </si>
  <si>
    <t>STRATTEC Security Corp.</t>
  </si>
  <si>
    <t>STRT</t>
  </si>
  <si>
    <t>Sunoco LP</t>
  </si>
  <si>
    <t>SUN</t>
  </si>
  <si>
    <t>SunTrust Banks Inc.</t>
  </si>
  <si>
    <t>STI</t>
  </si>
  <si>
    <t>Taubman Centers Inc.</t>
  </si>
  <si>
    <t>TCO</t>
  </si>
  <si>
    <t>TD Ameritrade Holding Corp.</t>
  </si>
  <si>
    <t>AMTD</t>
  </si>
  <si>
    <t>TE Connectivity Ltd.</t>
  </si>
  <si>
    <t>TEL</t>
  </si>
  <si>
    <t>Switz,US$</t>
  </si>
  <si>
    <t>Terex Corp.</t>
  </si>
  <si>
    <t>TEX</t>
  </si>
  <si>
    <t>Terreno Realty Corp.</t>
  </si>
  <si>
    <t>TRNO</t>
  </si>
  <si>
    <t>Territorial Bancorp</t>
  </si>
  <si>
    <t>TBNK</t>
  </si>
  <si>
    <t>Texas Roadhouse Inc.</t>
  </si>
  <si>
    <t>TXRH</t>
  </si>
  <si>
    <t>Thor Industries Inc.</t>
  </si>
  <si>
    <t>THO</t>
  </si>
  <si>
    <t>Timberland Bancorp Inc.</t>
  </si>
  <si>
    <t>TSBK</t>
  </si>
  <si>
    <t>Toro Company</t>
  </si>
  <si>
    <t>TTC</t>
  </si>
  <si>
    <t>Towne Bank</t>
  </si>
  <si>
    <t>TOWN</t>
  </si>
  <si>
    <t>Tractor Supply Company</t>
  </si>
  <si>
    <t>TSCO</t>
  </si>
  <si>
    <t>TriCo Bancshares</t>
  </si>
  <si>
    <t>TCBK</t>
  </si>
  <si>
    <t>Trinity Bank NA</t>
  </si>
  <si>
    <t>TYBT</t>
  </si>
  <si>
    <t>Trinity Industries Inc.</t>
  </si>
  <si>
    <t>TRN</t>
  </si>
  <si>
    <t>Truxton Corp.</t>
  </si>
  <si>
    <t>TRUX</t>
  </si>
  <si>
    <t>Twenty-First Century Fox Inc.</t>
  </si>
  <si>
    <t>FOXA</t>
  </si>
  <si>
    <t>Two River Bancorp</t>
  </si>
  <si>
    <t>TRCB</t>
  </si>
  <si>
    <t>Tyson Foods Inc.</t>
  </si>
  <si>
    <t>TSN</t>
  </si>
  <si>
    <t>U.S. Bancorp</t>
  </si>
  <si>
    <t>USB</t>
  </si>
  <si>
    <t>UDR Inc.</t>
  </si>
  <si>
    <t>UDR</t>
  </si>
  <si>
    <t>Umpqua Holdings Corp.</t>
  </si>
  <si>
    <t>UMPQ</t>
  </si>
  <si>
    <t>Union Bankshares Inc.</t>
  </si>
  <si>
    <t>UNB</t>
  </si>
  <si>
    <t>United Bancshares Inc.</t>
  </si>
  <si>
    <t>UBOH</t>
  </si>
  <si>
    <t>United Fire Group Inc.</t>
  </si>
  <si>
    <t>UFCS</t>
  </si>
  <si>
    <t>United Parcel Service Inc.</t>
  </si>
  <si>
    <t>UPS</t>
  </si>
  <si>
    <t>UnitedHealth Group Inc.</t>
  </si>
  <si>
    <t>UNH</t>
  </si>
  <si>
    <t>Universal Forest Products Inc.</t>
  </si>
  <si>
    <t>UFPI</t>
  </si>
  <si>
    <t>Unum Group</t>
  </si>
  <si>
    <t>UNM</t>
  </si>
  <si>
    <t>US Physical Therapy Inc.</t>
  </si>
  <si>
    <t>USPH</t>
  </si>
  <si>
    <t>Vail Resorts Inc.</t>
  </si>
  <si>
    <t>MTN</t>
  </si>
  <si>
    <t>Valero Energy Corp.</t>
  </si>
  <si>
    <t>VLO</t>
  </si>
  <si>
    <t>Ventas Inc.</t>
  </si>
  <si>
    <t>VTR</t>
  </si>
  <si>
    <t>W.T.B. Financial Corp.</t>
  </si>
  <si>
    <t>WTBFA</t>
  </si>
  <si>
    <t>Walt Disney Company</t>
  </si>
  <si>
    <t>DIS</t>
  </si>
  <si>
    <t>Entertainment</t>
  </si>
  <si>
    <t>Washington Federal Inc.</t>
  </si>
  <si>
    <t>WAFD</t>
  </si>
  <si>
    <t>Washington Trust Bancorp Inc.</t>
  </si>
  <si>
    <t>WASH</t>
  </si>
  <si>
    <t>Waste Connections Inc.</t>
  </si>
  <si>
    <t>WCN</t>
  </si>
  <si>
    <t>Watts Water Technologies Inc.</t>
  </si>
  <si>
    <t>WTS</t>
  </si>
  <si>
    <t>WD-40 Company</t>
  </si>
  <si>
    <t>WDFC</t>
  </si>
  <si>
    <t>Webster Financial Corp.</t>
  </si>
  <si>
    <t>WBS</t>
  </si>
  <si>
    <t>Weingarten Realty Investors</t>
  </si>
  <si>
    <t>WRI</t>
  </si>
  <si>
    <t>Wells Fargo &amp; Co.</t>
  </si>
  <si>
    <t>WFC</t>
  </si>
  <si>
    <t>Wendy's Company</t>
  </si>
  <si>
    <t>WEN</t>
  </si>
  <si>
    <t>WesBanco Inc.</t>
  </si>
  <si>
    <t>WSBC</t>
  </si>
  <si>
    <t>West Bancorp Inc.</t>
  </si>
  <si>
    <t>WTBA</t>
  </si>
  <si>
    <t>Western Gas Equity Partners LP</t>
  </si>
  <si>
    <t>WGP</t>
  </si>
  <si>
    <t>WAB</t>
  </si>
  <si>
    <t>WestRock Company</t>
  </si>
  <si>
    <t>WRK</t>
  </si>
  <si>
    <t>Weyerhaeuser Company</t>
  </si>
  <si>
    <t>WY</t>
  </si>
  <si>
    <t>Whirlpool Corp.</t>
  </si>
  <si>
    <t>WHR</t>
  </si>
  <si>
    <t>William Penn Bancorp Inc.</t>
  </si>
  <si>
    <t>WMPN</t>
  </si>
  <si>
    <t>Aug</t>
  </si>
  <si>
    <t>Willis Towers Watson plc</t>
  </si>
  <si>
    <t>WLTW</t>
  </si>
  <si>
    <t>Winmark Corp.</t>
  </si>
  <si>
    <t>WINA</t>
  </si>
  <si>
    <t>Worthington Industries Inc.</t>
  </si>
  <si>
    <t>WOR</t>
  </si>
  <si>
    <t>WPP plc</t>
  </si>
  <si>
    <t>WPPGY</t>
  </si>
  <si>
    <t>WYN</t>
  </si>
  <si>
    <t>XL Group Limited</t>
  </si>
  <si>
    <t>XL</t>
  </si>
  <si>
    <t>Xylem Inc.</t>
  </si>
  <si>
    <t>XYL</t>
  </si>
  <si>
    <t>Zimmer Biomet Holdings Inc.</t>
  </si>
  <si>
    <t>ZBH</t>
  </si>
  <si>
    <t>Marriot Vacations Worldwide Corp.</t>
  </si>
  <si>
    <t>VAC</t>
  </si>
  <si>
    <t>Owens Corning Inc.</t>
  </si>
  <si>
    <t>OC</t>
  </si>
  <si>
    <t>Saul Centers Inc.</t>
  </si>
  <si>
    <t>BFS</t>
  </si>
  <si>
    <t>Zions Bancorp Inc.</t>
  </si>
  <si>
    <t>ZION</t>
  </si>
  <si>
    <t>Zoetis Inc.</t>
  </si>
  <si>
    <t>ZTS</t>
  </si>
  <si>
    <t>All CCC Companies</t>
  </si>
  <si>
    <t>5 or more straight years of higher dividends</t>
  </si>
  <si>
    <t>Watch List</t>
  </si>
  <si>
    <t>Companies</t>
  </si>
  <si>
    <t>Deletions</t>
  </si>
  <si>
    <t>#Unchanged in consecutive years</t>
  </si>
  <si>
    <t>Companies in Green froze dividend, then resumed increases (See Appendix C on Notes tab)</t>
  </si>
  <si>
    <t>Companies in Blue cut dividend, then resumed increases</t>
  </si>
  <si>
    <t>Companies in Purple "cut" dividend due to currency exchange rate changes</t>
  </si>
  <si>
    <t>Companies in Red were mistakenly added, later eliminated from statistics</t>
  </si>
  <si>
    <t>Date</t>
  </si>
  <si>
    <t>Div</t>
  </si>
  <si>
    <t>Div #</t>
  </si>
  <si>
    <t>Merg</t>
  </si>
  <si>
    <t>Deleted</t>
  </si>
  <si>
    <t>Cut</t>
  </si>
  <si>
    <t>Unch</t>
  </si>
  <si>
    <t>Acq</t>
  </si>
  <si>
    <t>Other</t>
  </si>
  <si>
    <t>Notes</t>
  </si>
  <si>
    <t>A. Schulman Inc.</t>
  </si>
  <si>
    <t>SHLM</t>
  </si>
  <si>
    <t>X</t>
  </si>
  <si>
    <t>2016=2015</t>
  </si>
  <si>
    <t>ABB Limited</t>
  </si>
  <si>
    <t>ABB</t>
  </si>
  <si>
    <t>Abbott Laboratories</t>
  </si>
  <si>
    <t>ABT</t>
  </si>
  <si>
    <t>Access National Corp.</t>
  </si>
  <si>
    <t>ANCX</t>
  </si>
  <si>
    <t>2017=2016</t>
  </si>
  <si>
    <t>Admiral Group plc</t>
  </si>
  <si>
    <t>AMIGY</t>
  </si>
  <si>
    <t>ADT Corp.</t>
  </si>
  <si>
    <t>ADT</t>
  </si>
  <si>
    <t>Acquired by Apollo Global Mgmt.</t>
  </si>
  <si>
    <t>Aetna Inc.</t>
  </si>
  <si>
    <t>AET</t>
  </si>
  <si>
    <t>AGL Resources</t>
  </si>
  <si>
    <t>GAS</t>
  </si>
  <si>
    <t>Acquired by Southern Company</t>
  </si>
  <si>
    <t>Agrium Inc.</t>
  </si>
  <si>
    <t>AGU</t>
  </si>
  <si>
    <t>x</t>
  </si>
  <si>
    <t>Merger with Potash (to be Nutrien)</t>
  </si>
  <si>
    <t>Airgas Inc.</t>
  </si>
  <si>
    <t>ARG</t>
  </si>
  <si>
    <t>Acquired by Air Liquide</t>
  </si>
  <si>
    <t>Albany International Corp.</t>
  </si>
  <si>
    <t>AIN</t>
  </si>
  <si>
    <t>2015 Challenger</t>
  </si>
  <si>
    <t>Alfa Laval AB</t>
  </si>
  <si>
    <t>ALFVY</t>
  </si>
  <si>
    <t>Alliance Financial Corp.</t>
  </si>
  <si>
    <t>ALNC</t>
  </si>
  <si>
    <t>Acquired by NBT Bancorp</t>
  </si>
  <si>
    <t>Alliance Holdings GP LP</t>
  </si>
  <si>
    <t>AHGP</t>
  </si>
  <si>
    <t>Alliance Resource Partners LP</t>
  </si>
  <si>
    <t>ARLP</t>
  </si>
  <si>
    <t>Allied World Assurance Co. Holdings AG</t>
  </si>
  <si>
    <t>AWH</t>
  </si>
  <si>
    <t>Acquired by Fairfax Financial</t>
  </si>
  <si>
    <t>Allied World Assurance Co. Holdings Ltd.</t>
  </si>
  <si>
    <t>Reinstated: '11 skip but '12 Incr.</t>
  </si>
  <si>
    <t>Altera Corp.</t>
  </si>
  <si>
    <t>ALTR</t>
  </si>
  <si>
    <t>Acquired by Intel Corp.</t>
  </si>
  <si>
    <t>Alterra Capital Holdings Ltd.</t>
  </si>
  <si>
    <t>ALTE</t>
  </si>
  <si>
    <t>Acquired by Markel Corp.</t>
  </si>
  <si>
    <t>Altria Group</t>
  </si>
  <si>
    <t>PM Spin-off; Reinstated 3/6/10</t>
  </si>
  <si>
    <t>Amcol International Corp.</t>
  </si>
  <si>
    <t>ACO</t>
  </si>
  <si>
    <t>Incr.'12,Acquired by Minerals Tech.</t>
  </si>
  <si>
    <t>American Greetings</t>
  </si>
  <si>
    <t>AM</t>
  </si>
  <si>
    <t>'12='11, Acqd by Weiss family</t>
  </si>
  <si>
    <t>American Midstream Partners LP</t>
  </si>
  <si>
    <t>AMID</t>
  </si>
  <si>
    <t>American Science and Engineering Inc.</t>
  </si>
  <si>
    <t>ASEI</t>
  </si>
  <si>
    <t>FY14=FY13</t>
  </si>
  <si>
    <t>Ametek Inc.</t>
  </si>
  <si>
    <t>AME</t>
  </si>
  <si>
    <t>Anheuser-Busch</t>
  </si>
  <si>
    <t>BUD</t>
  </si>
  <si>
    <t>Acq. by InBev</t>
  </si>
  <si>
    <t>Anheuser-Busch InBev SA/NV</t>
  </si>
  <si>
    <t>2016 Challenger</t>
  </si>
  <si>
    <t>Applied Materials Inc.</t>
  </si>
  <si>
    <t>AMAT</t>
  </si>
  <si>
    <t>2015=2014</t>
  </si>
  <si>
    <t>Arch Coal Inc.</t>
  </si>
  <si>
    <t>ACI</t>
  </si>
  <si>
    <t>Cut again in 2014</t>
  </si>
  <si>
    <t>Archrock Partners LP</t>
  </si>
  <si>
    <t>APLP</t>
  </si>
  <si>
    <t>ARM Holdings plc</t>
  </si>
  <si>
    <t>ARMH</t>
  </si>
  <si>
    <t>Acquired by SoftBank</t>
  </si>
  <si>
    <t>Ashford Hospitality Trust</t>
  </si>
  <si>
    <t>AHT</t>
  </si>
  <si>
    <t>Assa Abloy AB</t>
  </si>
  <si>
    <t>ASAZY</t>
  </si>
  <si>
    <t>ASBC</t>
  </si>
  <si>
    <t>Astrazeneca plc</t>
  </si>
  <si>
    <t>AZN</t>
  </si>
  <si>
    <t>Astro-Med Inc.</t>
  </si>
  <si>
    <t>ALOT</t>
  </si>
  <si>
    <t>FY2012=2011</t>
  </si>
  <si>
    <t>ATN International Inc.</t>
  </si>
  <si>
    <t>ATNI</t>
  </si>
  <si>
    <t>Avery Dennison</t>
  </si>
  <si>
    <t>Avon Products Inc.</t>
  </si>
  <si>
    <t>AVP</t>
  </si>
  <si>
    <t>BAE Systems plc</t>
  </si>
  <si>
    <t>BAESY</t>
  </si>
  <si>
    <t>Banco Latinoamericano De Comercio Exterior SA</t>
  </si>
  <si>
    <t>BLX</t>
  </si>
  <si>
    <t>cut twice '11; Incr. '13-'15</t>
  </si>
  <si>
    <t>Bank of America</t>
  </si>
  <si>
    <t>BAC</t>
  </si>
  <si>
    <t>Cut again in 2009, Incr. '14, '16</t>
  </si>
  <si>
    <t>Bank of Hawaii</t>
  </si>
  <si>
    <t>BOH</t>
  </si>
  <si>
    <t>2010=2009</t>
  </si>
  <si>
    <t>Bank of Nova Scotia</t>
  </si>
  <si>
    <t>BNS</t>
  </si>
  <si>
    <t>Barclays plc</t>
  </si>
  <si>
    <t>BCS</t>
  </si>
  <si>
    <t>Barrett Business Services Inc.</t>
  </si>
  <si>
    <t>BBSI</t>
  </si>
  <si>
    <t>2016=2015, incr. 2017</t>
  </si>
  <si>
    <t>Baxter International Inc.</t>
  </si>
  <si>
    <t>BAX</t>
  </si>
  <si>
    <t>Spun Baxalta, Div. cut, incr '16, '17</t>
  </si>
  <si>
    <t>BCE Inc.</t>
  </si>
  <si>
    <t>BCE</t>
  </si>
  <si>
    <t>Beckman Coulter</t>
  </si>
  <si>
    <t>BEC</t>
  </si>
  <si>
    <t>Acq. by Danaher Corp.</t>
  </si>
  <si>
    <t>BHP Billiton Ltd.</t>
  </si>
  <si>
    <t>BHP</t>
  </si>
  <si>
    <t>BHP Billiton plc</t>
  </si>
  <si>
    <t>BBL</t>
  </si>
  <si>
    <t>Bio-Techne Corp.</t>
  </si>
  <si>
    <t>TECH</t>
  </si>
  <si>
    <t>BioMed Realty Trust Inc.</t>
  </si>
  <si>
    <t>BMR</t>
  </si>
  <si>
    <t>Acquired by Blackstone Group</t>
  </si>
  <si>
    <t>Birner Dental Management</t>
  </si>
  <si>
    <t>BDMS</t>
  </si>
  <si>
    <t>2013=2012</t>
  </si>
  <si>
    <t>Black Box Corp.</t>
  </si>
  <si>
    <t>BBOX</t>
  </si>
  <si>
    <t>Dividend Suspended</t>
  </si>
  <si>
    <t>Block (H&amp;R) Inc.</t>
  </si>
  <si>
    <t>HRB</t>
  </si>
  <si>
    <t>2010=2009, incr. '12,'16, '17</t>
  </si>
  <si>
    <t>Blueknight Energy Partners LP</t>
  </si>
  <si>
    <t>BKEP</t>
  </si>
  <si>
    <t>Boardwalk Pipeline Partners LP</t>
  </si>
  <si>
    <t>BWP</t>
  </si>
  <si>
    <t>Bob Evans Farms</t>
  </si>
  <si>
    <t>BOBE</t>
  </si>
  <si>
    <t>2017=2016, Also Being Acquired</t>
  </si>
  <si>
    <t>Bowl America Class A</t>
  </si>
  <si>
    <t>BWL-A</t>
  </si>
  <si>
    <t>FY16=FY15</t>
  </si>
  <si>
    <t>BP plc</t>
  </si>
  <si>
    <t>BP</t>
  </si>
  <si>
    <t>Breitburn Energy Partners LP</t>
  </si>
  <si>
    <t>BBEP</t>
  </si>
  <si>
    <t>Cut again in 2015</t>
  </si>
  <si>
    <t>Bristow Group Inc.</t>
  </si>
  <si>
    <t>BRS</t>
  </si>
  <si>
    <t>Suspended 2017</t>
  </si>
  <si>
    <t>British American Tobacco plc</t>
  </si>
  <si>
    <t>BTI</t>
  </si>
  <si>
    <t>Broadcom Corp.</t>
  </si>
  <si>
    <t>BRCM</t>
  </si>
  <si>
    <t>Acqd/Avago (now Broadcom Ltd)</t>
  </si>
  <si>
    <t>Buckeye GP Holdings LP</t>
  </si>
  <si>
    <t>BGH</t>
  </si>
  <si>
    <t>Acq. by Buckeye Partners LP</t>
  </si>
  <si>
    <t>Buckle Inc.</t>
  </si>
  <si>
    <t>BKE</t>
  </si>
  <si>
    <t>2010=2009, incr. '14, '15, '16</t>
  </si>
  <si>
    <t>Cablevision Systems Corp.</t>
  </si>
  <si>
    <t>CVC</t>
  </si>
  <si>
    <t>CAE Inc.</t>
  </si>
  <si>
    <t>CAE</t>
  </si>
  <si>
    <t>Calamos Asset Management Inc.</t>
  </si>
  <si>
    <t>CLMS</t>
  </si>
  <si>
    <t>Calumet Specialty Products Partners LP</t>
  </si>
  <si>
    <t>CLMT</t>
  </si>
  <si>
    <t>Campbell Soup Co.</t>
  </si>
  <si>
    <t>CPB</t>
  </si>
  <si>
    <t>FY13=FY12, Incr. FY14, FY17</t>
  </si>
  <si>
    <t>Canadian Natural Resources Ltd.</t>
  </si>
  <si>
    <t>CNQ</t>
  </si>
  <si>
    <t>CARBO Ceramics</t>
  </si>
  <si>
    <t>CRR</t>
  </si>
  <si>
    <t>Suspended in '16</t>
  </si>
  <si>
    <t>Cardinal Financial Corp.</t>
  </si>
  <si>
    <t>CFNL</t>
  </si>
  <si>
    <t>Acquired by United Bankshares</t>
  </si>
  <si>
    <t>Carpenter Technology Corp.</t>
  </si>
  <si>
    <t>CRS</t>
  </si>
  <si>
    <t>CBL &amp; Associates Properties Inc.</t>
  </si>
  <si>
    <t>CBL</t>
  </si>
  <si>
    <t>CEB Inc.</t>
  </si>
  <si>
    <t>CEB</t>
  </si>
  <si>
    <t>Acquired by Gartner Inc.</t>
  </si>
  <si>
    <t>Ceco Environmental Corp.</t>
  </si>
  <si>
    <t>CECE</t>
  </si>
  <si>
    <t>2016=2015, incr 2017</t>
  </si>
  <si>
    <t>Susp '10, +/- '11, cut '12, +'13</t>
  </si>
  <si>
    <t>Cenovus Energy Inc.</t>
  </si>
  <si>
    <t>CVE</t>
  </si>
  <si>
    <t>Cut again in 2016</t>
  </si>
  <si>
    <t>CenturyLink Inc.</t>
  </si>
  <si>
    <t>CTL</t>
  </si>
  <si>
    <t>2011=2010, cut in 2013</t>
  </si>
  <si>
    <t>Charles Schwab Corp.</t>
  </si>
  <si>
    <t>SCHW</t>
  </si>
  <si>
    <t>Chemical Financial</t>
  </si>
  <si>
    <t>Chesapeake Energy Corp.</t>
  </si>
  <si>
    <t>CHK</t>
  </si>
  <si>
    <t>2010=2009, incr. '11, Susp. '15</t>
  </si>
  <si>
    <t>Chesapeake Lodging Trust</t>
  </si>
  <si>
    <t>CHSP</t>
  </si>
  <si>
    <t>Cheviot Financial Corp.</t>
  </si>
  <si>
    <t>CHEV</t>
  </si>
  <si>
    <t>Increases in 2013, 2015</t>
  </si>
  <si>
    <t>China Mobile Limited</t>
  </si>
  <si>
    <t>CHL</t>
  </si>
  <si>
    <t>China Petroleum &amp; Chemical Corp.</t>
  </si>
  <si>
    <t>SNP</t>
  </si>
  <si>
    <t>Choice Hotels International</t>
  </si>
  <si>
    <t>CHH</t>
  </si>
  <si>
    <t>2010=2009, Incr. '15, '16, '17</t>
  </si>
  <si>
    <t>Chubb Corp.</t>
  </si>
  <si>
    <t>Acqd by ACE (Now Chubb Ltd.)</t>
  </si>
  <si>
    <t>Cimarex Energy Co.</t>
  </si>
  <si>
    <t>XEC</t>
  </si>
  <si>
    <t>Citizens Holding Co.</t>
  </si>
  <si>
    <t>CIZN</t>
  </si>
  <si>
    <t>2012=2011, incr '14, '15, ('16)</t>
  </si>
  <si>
    <t>Clarcor Inc.</t>
  </si>
  <si>
    <t>CLC</t>
  </si>
  <si>
    <t>Acquired by Parker-Hannifin</t>
  </si>
  <si>
    <t>Cleco Corp.</t>
  </si>
  <si>
    <t>CNL</t>
  </si>
  <si>
    <t>Acquired by Macquarie et al.</t>
  </si>
  <si>
    <t>CNB Financial Corp.</t>
  </si>
  <si>
    <t>CCNE</t>
  </si>
  <si>
    <t>CNOOC Ltd.</t>
  </si>
  <si>
    <t>CEO</t>
  </si>
  <si>
    <t>Increase in 2013</t>
  </si>
  <si>
    <t>Coach Inc.</t>
  </si>
  <si>
    <t>COH</t>
  </si>
  <si>
    <t>2015=2014, now Tapestry Inc. TPR</t>
  </si>
  <si>
    <t>Coca-Cola European Partners plc</t>
  </si>
  <si>
    <t>CCE</t>
  </si>
  <si>
    <t>Currency Switch, incr. 2017</t>
  </si>
  <si>
    <t>Coca-Cola FEMSA S.A.B. de C.V.</t>
  </si>
  <si>
    <t>KOF</t>
  </si>
  <si>
    <t>Colony Capital Inc.</t>
  </si>
  <si>
    <t>CLNY</t>
  </si>
  <si>
    <t>Merged with 2 NorthStar co's</t>
  </si>
  <si>
    <t>2017 Challenger</t>
  </si>
  <si>
    <t>Commercial Bancshares Inc.</t>
  </si>
  <si>
    <t>CMOH</t>
  </si>
  <si>
    <t>Acquired by First Defiance Fin'l</t>
  </si>
  <si>
    <t>Communications Systems Inc.</t>
  </si>
  <si>
    <t>JCS</t>
  </si>
  <si>
    <t>2014=2013, cut in '16</t>
  </si>
  <si>
    <t>ConAgra Foods Inc.</t>
  </si>
  <si>
    <t>CAG</t>
  </si>
  <si>
    <t>FY15=FY14, Spun LW '16, Incr '17</t>
  </si>
  <si>
    <t>ConocoPhillips</t>
  </si>
  <si>
    <t>COP</t>
  </si>
  <si>
    <t>Consolidated Water Co.</t>
  </si>
  <si>
    <t>CWCO</t>
  </si>
  <si>
    <t>2011=2010, Incr 2018</t>
  </si>
  <si>
    <t>Constellation Software Inc.</t>
  </si>
  <si>
    <t>CNSWF</t>
  </si>
  <si>
    <t>2014=2013</t>
  </si>
  <si>
    <t>Copa Holdings SA</t>
  </si>
  <si>
    <t>CPA</t>
  </si>
  <si>
    <t>Copano Energy LLC</t>
  </si>
  <si>
    <t>CPNO</t>
  </si>
  <si>
    <t>2010=2009; Acq. by KMP</t>
  </si>
  <si>
    <t>Core Laboratories NV</t>
  </si>
  <si>
    <t>CLB</t>
  </si>
  <si>
    <t>Corporate Office Properties Trust</t>
  </si>
  <si>
    <t>OFC</t>
  </si>
  <si>
    <t>Corrections Corp of America</t>
  </si>
  <si>
    <t>CXW</t>
  </si>
  <si>
    <t>Courier Corp.</t>
  </si>
  <si>
    <t>CRRC</t>
  </si>
  <si>
    <t>Covanta Holding Corp.</t>
  </si>
  <si>
    <t>CVA</t>
  </si>
  <si>
    <t>Covidien plc</t>
  </si>
  <si>
    <t>COV</t>
  </si>
  <si>
    <t>Acquired by Medtronic</t>
  </si>
  <si>
    <t>Crane Company</t>
  </si>
  <si>
    <t>CR</t>
  </si>
  <si>
    <t>Crawford &amp; Company</t>
  </si>
  <si>
    <t>CRD-B</t>
  </si>
  <si>
    <t>Crestwood Midstream Partners LP</t>
  </si>
  <si>
    <t>CMLP</t>
  </si>
  <si>
    <t>Merged with Inergy LP; new CMLP</t>
  </si>
  <si>
    <t>CSI Compressco LP</t>
  </si>
  <si>
    <t>CCLP</t>
  </si>
  <si>
    <t>Cut again 2017</t>
  </si>
  <si>
    <t>CSS Industries Inc.</t>
  </si>
  <si>
    <t>CSS</t>
  </si>
  <si>
    <t>2010=2009, incr. '15, '16</t>
  </si>
  <si>
    <t>Daktronics Inc.</t>
  </si>
  <si>
    <t>DAKT</t>
  </si>
  <si>
    <t>Reg 10¢/qtr&gt;Reg 6¢+Special 4¢</t>
  </si>
  <si>
    <t>Danaher Corp.</t>
  </si>
  <si>
    <t>DHR</t>
  </si>
  <si>
    <t>Darden Restaurants</t>
  </si>
  <si>
    <t>DRI</t>
  </si>
  <si>
    <t>2015=2014, Cut '16, Incr. '16, '17</t>
  </si>
  <si>
    <t>DCP Midstream Partners LP</t>
  </si>
  <si>
    <t>DPM</t>
  </si>
  <si>
    <t>Deere &amp; Company</t>
  </si>
  <si>
    <t>DE</t>
  </si>
  <si>
    <t>Delphi Financial Group</t>
  </si>
  <si>
    <t>DFG</t>
  </si>
  <si>
    <t>Acquired by Tokio Marine Holdings</t>
  </si>
  <si>
    <t>Delta Natural Gas</t>
  </si>
  <si>
    <t>DGAS</t>
  </si>
  <si>
    <t>Acquired by PNG Companies LLC</t>
  </si>
  <si>
    <t>Dentsply International Inc.</t>
  </si>
  <si>
    <t>Devon Energy Corp.</t>
  </si>
  <si>
    <t>DVN</t>
  </si>
  <si>
    <t>DeVry Education Group Inc.</t>
  </si>
  <si>
    <t>DV</t>
  </si>
  <si>
    <t>Diageo plc</t>
  </si>
  <si>
    <t>DEO</t>
  </si>
  <si>
    <t>DiamondRock Hospitality Co.</t>
  </si>
  <si>
    <t>DRH</t>
  </si>
  <si>
    <t>Diebold Inc.</t>
  </si>
  <si>
    <t>DBD</t>
  </si>
  <si>
    <t>'14='13,Cut'16,now Diebold Nixdorf</t>
  </si>
  <si>
    <t>Dow Chemical Company</t>
  </si>
  <si>
    <t>DOW</t>
  </si>
  <si>
    <t>Merged with DuPont</t>
  </si>
  <si>
    <t>DPL Inc.</t>
  </si>
  <si>
    <t>DPL</t>
  </si>
  <si>
    <t>Acquired by AES Corp.</t>
  </si>
  <si>
    <t>DSW Inc.</t>
  </si>
  <si>
    <t>DSW</t>
  </si>
  <si>
    <t>Duncan Energy Partners LP</t>
  </si>
  <si>
    <t>DEP</t>
  </si>
  <si>
    <t>Acq. by Enterprise Prod. Partners</t>
  </si>
  <si>
    <t>DuPont Fabros Technology Inc.</t>
  </si>
  <si>
    <t>DFT</t>
  </si>
  <si>
    <t>Acquired by Digital Realty Trust</t>
  </si>
  <si>
    <t>Dynex Capital Inc.</t>
  </si>
  <si>
    <t>DX</t>
  </si>
  <si>
    <t>Cut again '14, '15, '16, '17</t>
  </si>
  <si>
    <t>East West Bancorp</t>
  </si>
  <si>
    <t>EWBC</t>
  </si>
  <si>
    <t>EastGroup Properties</t>
  </si>
  <si>
    <t>Ecology &amp; Environment Inc.</t>
  </si>
  <si>
    <t>EEI</t>
  </si>
  <si>
    <t>2012=2011, cut 2016</t>
  </si>
  <si>
    <t>Eisai Company Ltd.</t>
  </si>
  <si>
    <t>ESALY</t>
  </si>
  <si>
    <t>El Paso Pipeline Partners LP</t>
  </si>
  <si>
    <t>EPB</t>
  </si>
  <si>
    <t>Acquired by Kinder Morgan Inc.</t>
  </si>
  <si>
    <t>Eli Lilly &amp; Company</t>
  </si>
  <si>
    <t>LLY</t>
  </si>
  <si>
    <t>2010=2009, Incr. In '15, '16, '17, '18</t>
  </si>
  <si>
    <t>Empresa Nacional de Electricidad SA</t>
  </si>
  <si>
    <t>EOC</t>
  </si>
  <si>
    <t>Enbridge Energy Partners LP</t>
  </si>
  <si>
    <t>EEP</t>
  </si>
  <si>
    <t>Endurance Specialty Holdings Ltd.</t>
  </si>
  <si>
    <t>ENH</t>
  </si>
  <si>
    <t>Acquired by Sompo Japan</t>
  </si>
  <si>
    <t>Energen Corp.</t>
  </si>
  <si>
    <t>EGN</t>
  </si>
  <si>
    <t>Cut After NatGas unit sale</t>
  </si>
  <si>
    <t>Energy Transfer Partners L P</t>
  </si>
  <si>
    <t>2010=2009, Incr. In '13, '14, '15</t>
  </si>
  <si>
    <t>EnergySouth Inc.</t>
  </si>
  <si>
    <t>ENSI</t>
  </si>
  <si>
    <t>Acquired by Sempra Energy</t>
  </si>
  <si>
    <t>EnLink Midstream LLC</t>
  </si>
  <si>
    <t>ENLC</t>
  </si>
  <si>
    <t>EnLink Midstream Partners LP</t>
  </si>
  <si>
    <t>ENLK</t>
  </si>
  <si>
    <t>Ensco plc</t>
  </si>
  <si>
    <t>ESV</t>
  </si>
  <si>
    <t>Enterprise GP Holdings LP</t>
  </si>
  <si>
    <t>EPE</t>
  </si>
  <si>
    <t>Acq. by Enterprise Prod LP</t>
  </si>
  <si>
    <t>Enventis Corp.</t>
  </si>
  <si>
    <t>ENVE</t>
  </si>
  <si>
    <t>Acquired by Consolidated Comm.</t>
  </si>
  <si>
    <t>EOG Resources Inc.</t>
  </si>
  <si>
    <t>EOG</t>
  </si>
  <si>
    <t>Epoch Holding Co.</t>
  </si>
  <si>
    <t>EPHC</t>
  </si>
  <si>
    <t>Acquired by TD Bank</t>
  </si>
  <si>
    <t>EV Energy Partners LP</t>
  </si>
  <si>
    <t>EVEP</t>
  </si>
  <si>
    <t>Excel Trust Inc.</t>
  </si>
  <si>
    <t>EXL</t>
  </si>
  <si>
    <t>Aquired by Blackstone subsidiary</t>
  </si>
  <si>
    <t>F.N.B. Corp.</t>
  </si>
  <si>
    <t>FNB</t>
  </si>
  <si>
    <t>Family Dollar Stores</t>
  </si>
  <si>
    <t>FDO</t>
  </si>
  <si>
    <t>Acquired by Dollar Tree Stores</t>
  </si>
  <si>
    <t>Reinstated-2013&gt;2012 (cut/incr)</t>
  </si>
  <si>
    <t>Federated Investors Inc.</t>
  </si>
  <si>
    <t>FII</t>
  </si>
  <si>
    <t>Fifth Third Bancorp</t>
  </si>
  <si>
    <t>FITB</t>
  </si>
  <si>
    <t>2016=2015, Incr. 2017</t>
  </si>
  <si>
    <t>Financial Institutions Inc.</t>
  </si>
  <si>
    <t>FISI</t>
  </si>
  <si>
    <t>First Capital Inc.</t>
  </si>
  <si>
    <t>FCAP</t>
  </si>
  <si>
    <t>First Financial Bankshares</t>
  </si>
  <si>
    <t>First Keystone Corp.</t>
  </si>
  <si>
    <t>FKYS</t>
  </si>
  <si>
    <t>FirstMerit Corp.</t>
  </si>
  <si>
    <t>FMER</t>
  </si>
  <si>
    <t>2008=2007, cut in 2009,Incr 2015</t>
  </si>
  <si>
    <t>Florida Public Utilities</t>
  </si>
  <si>
    <t>FPU</t>
  </si>
  <si>
    <t>Acq. by Chesapeake Utilities</t>
  </si>
  <si>
    <t>FMC Corp.</t>
  </si>
  <si>
    <t>FMC</t>
  </si>
  <si>
    <t>Fox Chase Bancorp Inc.</t>
  </si>
  <si>
    <t>FXCB</t>
  </si>
  <si>
    <t>Acquired by Univest Bank</t>
  </si>
  <si>
    <t>Frederick County Bancorp Inc.</t>
  </si>
  <si>
    <t>FCBI</t>
  </si>
  <si>
    <t>Frisch's Restaurants Inc.</t>
  </si>
  <si>
    <t>FRS</t>
  </si>
  <si>
    <t>Acquired by NRD Partners I LP</t>
  </si>
  <si>
    <t>Fulton Financial</t>
  </si>
  <si>
    <t>FULT</t>
  </si>
  <si>
    <t>G&amp;K Services Inc.</t>
  </si>
  <si>
    <t>GK</t>
  </si>
  <si>
    <t>Acquired by Cintas Corp.</t>
  </si>
  <si>
    <t>Gannett Company</t>
  </si>
  <si>
    <t>GCI</t>
  </si>
  <si>
    <t>Incr in '11, '12; 2015 Split-up</t>
  </si>
  <si>
    <t>Gap Inc.</t>
  </si>
  <si>
    <t>GPS</t>
  </si>
  <si>
    <t>Garmin Ltd.</t>
  </si>
  <si>
    <t>GRMN</t>
  </si>
  <si>
    <t>Gas Natural Inc.</t>
  </si>
  <si>
    <t>EGAS</t>
  </si>
  <si>
    <t>2011=2010, cut 2016</t>
  </si>
  <si>
    <t>GMT</t>
  </si>
  <si>
    <t>Only 4 years before 2010 freeze</t>
  </si>
  <si>
    <t>General Electric Co.</t>
  </si>
  <si>
    <t>GE</t>
  </si>
  <si>
    <t>2016=2015, Incr. '17,Cut '18</t>
  </si>
  <si>
    <t>Genesis Energy LP</t>
  </si>
  <si>
    <t>GEL</t>
  </si>
  <si>
    <t>Glacier Bancorp</t>
  </si>
  <si>
    <t>Global Partners LP</t>
  </si>
  <si>
    <t>GLP</t>
  </si>
  <si>
    <t>GNC Holdings Inc.</t>
  </si>
  <si>
    <t>GNC</t>
  </si>
  <si>
    <t>Div. Suspended</t>
  </si>
  <si>
    <t>Golar LNG Partners LP</t>
  </si>
  <si>
    <t>GMLP</t>
  </si>
  <si>
    <t>GrandSouth Bancorp</t>
  </si>
  <si>
    <t>GRRB</t>
  </si>
  <si>
    <t>Greif Inc. A</t>
  </si>
  <si>
    <t>GEF</t>
  </si>
  <si>
    <t>Greif Inc. B</t>
  </si>
  <si>
    <t>GEF.B</t>
  </si>
  <si>
    <t>Guess? Inc.</t>
  </si>
  <si>
    <t>GES</t>
  </si>
  <si>
    <t>2012=2011, increase in 2014</t>
  </si>
  <si>
    <t>H.J. Heinz Co.</t>
  </si>
  <si>
    <t>HNZ</t>
  </si>
  <si>
    <t>Acquired by Berkshire Hathaway+</t>
  </si>
  <si>
    <t>Harleysville Group</t>
  </si>
  <si>
    <t>HGIC</t>
  </si>
  <si>
    <t>Acquired by Nationwide Mutual</t>
  </si>
  <si>
    <t>Harleysville National</t>
  </si>
  <si>
    <t>HNBC</t>
  </si>
  <si>
    <t>2008=2007, acq. by First Niagara</t>
  </si>
  <si>
    <t>Harleysville Savings</t>
  </si>
  <si>
    <t>HARL</t>
  </si>
  <si>
    <t>Harman International Industries Inc.</t>
  </si>
  <si>
    <t>HAR</t>
  </si>
  <si>
    <t>Acquired by Samsung Electronics</t>
  </si>
  <si>
    <t>Harsco Corp.</t>
  </si>
  <si>
    <t>HSC</t>
  </si>
  <si>
    <t>2011=2010</t>
  </si>
  <si>
    <t>HCC Insurance Holdings</t>
  </si>
  <si>
    <t>HCC</t>
  </si>
  <si>
    <t>Acquired by Tokio Marine Hdgs</t>
  </si>
  <si>
    <t>HCI Group Inc.</t>
  </si>
  <si>
    <t>HCI</t>
  </si>
  <si>
    <t>HCP Inc.</t>
  </si>
  <si>
    <t>HCP</t>
  </si>
  <si>
    <t>Spun off QCP, lower div</t>
  </si>
  <si>
    <t>Heartland Payment Systems Inc.</t>
  </si>
  <si>
    <t>HPY</t>
  </si>
  <si>
    <t>Acquired by Global Payments Inc.</t>
  </si>
  <si>
    <t>Heritage Financial Group</t>
  </si>
  <si>
    <t>HBOS</t>
  </si>
  <si>
    <t>Incr. '12, '13 (4Q'sPdDec12), '14</t>
  </si>
  <si>
    <t>2014 Challenger</t>
  </si>
  <si>
    <t>High Country Bancorp Inc.</t>
  </si>
  <si>
    <t>HCBC</t>
  </si>
  <si>
    <t>Hillenbrand Industries</t>
  </si>
  <si>
    <t>HB</t>
  </si>
  <si>
    <t>Split into Hill-Rom/Hillenbrand Inc.</t>
  </si>
  <si>
    <t>Holly Corp. (now HFC)</t>
  </si>
  <si>
    <t>HOC</t>
  </si>
  <si>
    <t>HollyFrontier Corp.</t>
  </si>
  <si>
    <t>HFC</t>
  </si>
  <si>
    <t>Home Properties Inc.</t>
  </si>
  <si>
    <t>HME</t>
  </si>
  <si>
    <t>Acquired by Loan Star Funds</t>
  </si>
  <si>
    <t>Honeywell International</t>
  </si>
  <si>
    <t>Host Hotels &amp; Resorts Inc.</t>
  </si>
  <si>
    <t>HST</t>
  </si>
  <si>
    <t>HSN Inc.</t>
  </si>
  <si>
    <t>HSNI</t>
  </si>
  <si>
    <t>2016=2015, '17 Acqd/Liberty</t>
  </si>
  <si>
    <t>Hudson City Bancorp</t>
  </si>
  <si>
    <t>HCBK</t>
  </si>
  <si>
    <t>Cut again in 2013</t>
  </si>
  <si>
    <t>Imperial OilLtd.</t>
  </si>
  <si>
    <t>IMO</t>
  </si>
  <si>
    <t>Incr. '16, '17</t>
  </si>
  <si>
    <t>Independent Bank Corp MA</t>
  </si>
  <si>
    <t>Inergy Holdings LP</t>
  </si>
  <si>
    <t>NRGP</t>
  </si>
  <si>
    <t>Acquired by Inergy LP</t>
  </si>
  <si>
    <t>Inergy LP</t>
  </si>
  <si>
    <t>NRGY</t>
  </si>
  <si>
    <t>Cut again 2012/13, spun NRGM</t>
  </si>
  <si>
    <t>Infosys Technologies Ltd.</t>
  </si>
  <si>
    <t>INFY</t>
  </si>
  <si>
    <t>Innophos Holdings Inc.</t>
  </si>
  <si>
    <t>IPHS</t>
  </si>
  <si>
    <t>Integrys Energy Group</t>
  </si>
  <si>
    <t>TEG</t>
  </si>
  <si>
    <t>2010=2009, Acquired by WEC</t>
  </si>
  <si>
    <t>Intel Corp.</t>
  </si>
  <si>
    <t>INTC</t>
  </si>
  <si>
    <t>Intercontinental Hotels Group plc</t>
  </si>
  <si>
    <t>IHG</t>
  </si>
  <si>
    <t>Investors Real Estate Trust</t>
  </si>
  <si>
    <t>IRET</t>
  </si>
  <si>
    <t>ITC Holdings Corp.</t>
  </si>
  <si>
    <t>ITC</t>
  </si>
  <si>
    <t>Acquired by Fortis Inc.</t>
  </si>
  <si>
    <t>Spun off XLS, XYL, '17 Challenger</t>
  </si>
  <si>
    <t>Janus Capital Group Inc.</t>
  </si>
  <si>
    <t>JNS</t>
  </si>
  <si>
    <t>Acquired by Henderson Group</t>
  </si>
  <si>
    <t>JMP Group Inc.</t>
  </si>
  <si>
    <t>JMP</t>
  </si>
  <si>
    <t>Johnson Controls</t>
  </si>
  <si>
    <t>Joy Global Inc.</t>
  </si>
  <si>
    <t>JOYG</t>
  </si>
  <si>
    <t>'10='09,now JOY, incr. '14, cut '15</t>
  </si>
  <si>
    <t>Juniata Valley Financial</t>
  </si>
  <si>
    <t>JUVF</t>
  </si>
  <si>
    <t>Kaydon Corp.</t>
  </si>
  <si>
    <t>KDN</t>
  </si>
  <si>
    <t>Acquired by AB SKF</t>
  </si>
  <si>
    <t>Kennametal Inc.</t>
  </si>
  <si>
    <t>KMT</t>
  </si>
  <si>
    <t>Kimco Realty</t>
  </si>
  <si>
    <t>Kinder Morgan Energy Partners</t>
  </si>
  <si>
    <t>KMP</t>
  </si>
  <si>
    <t>Kinder Morgan Inc.</t>
  </si>
  <si>
    <t>KMI</t>
  </si>
  <si>
    <t>Kinross Gold Corp.</t>
  </si>
  <si>
    <t>KGC</t>
  </si>
  <si>
    <t>Knight Transportation Inc.</t>
  </si>
  <si>
    <t>KNX</t>
  </si>
  <si>
    <t>2012=2011</t>
  </si>
  <si>
    <t>Kohlberg Kravis Roberts &amp; Co. LP</t>
  </si>
  <si>
    <t>KKR</t>
  </si>
  <si>
    <t>irregular rate</t>
  </si>
  <si>
    <t>Koninklijke KPN N.V.</t>
  </si>
  <si>
    <t>KKPNY</t>
  </si>
  <si>
    <t>Kraft Foods</t>
  </si>
  <si>
    <t>KFT</t>
  </si>
  <si>
    <t>2010=2009; now KHC/MDLZ</t>
  </si>
  <si>
    <t>L Brands Inc.</t>
  </si>
  <si>
    <t>LB</t>
  </si>
  <si>
    <t>Lake Shore Bancorp Inc.</t>
  </si>
  <si>
    <t>LSBK</t>
  </si>
  <si>
    <t>Lakeland Financial</t>
  </si>
  <si>
    <t>Landauer Inc.</t>
  </si>
  <si>
    <t>LDR</t>
  </si>
  <si>
    <t>FY12=FY11, cut in FY15, Bg Acqd</t>
  </si>
  <si>
    <t>LaSalle Hotel Properties</t>
  </si>
  <si>
    <t>LHO</t>
  </si>
  <si>
    <t>LCNB Corp.</t>
  </si>
  <si>
    <t>LCNB</t>
  </si>
  <si>
    <t>2009=2008</t>
  </si>
  <si>
    <t>Legg Mason</t>
  </si>
  <si>
    <t>Lexmark International Inc.</t>
  </si>
  <si>
    <t>LXK</t>
  </si>
  <si>
    <t>Lifetime Brands Inc.</t>
  </si>
  <si>
    <t>LCUT</t>
  </si>
  <si>
    <t>Lincoln National</t>
  </si>
  <si>
    <t>Linear Technology Corp.</t>
  </si>
  <si>
    <t>LLTC</t>
  </si>
  <si>
    <t>Acquired by Analog Devices</t>
  </si>
  <si>
    <t>Lorillard Inc.</t>
  </si>
  <si>
    <t>LO</t>
  </si>
  <si>
    <t>Acquired by Reynolds American</t>
  </si>
  <si>
    <t>No trade 3 Months; Reinstated '13</t>
  </si>
  <si>
    <t>M&amp;T Bank Corp.</t>
  </si>
  <si>
    <t>MTB</t>
  </si>
  <si>
    <t>2009=2008, incr. 2017</t>
  </si>
  <si>
    <t>Marathon Oil Corp.</t>
  </si>
  <si>
    <t>MRO</t>
  </si>
  <si>
    <t>Marketing Alliance Inc.</t>
  </si>
  <si>
    <t>MAAL</t>
  </si>
  <si>
    <t>FY16=FY15, Incr. FY17, FY18</t>
  </si>
  <si>
    <t>MarkWest Energy Partners LP</t>
  </si>
  <si>
    <t>MWE</t>
  </si>
  <si>
    <t>Acquired by MPLX LP (Marathon)</t>
  </si>
  <si>
    <t>Marlin Business Services Corp.</t>
  </si>
  <si>
    <t>MRLN</t>
  </si>
  <si>
    <t>Marshall &amp; Ilsley</t>
  </si>
  <si>
    <t>MI</t>
  </si>
  <si>
    <t>Acquired by Bank of Montreal</t>
  </si>
  <si>
    <t>Martin Marietta Materials Inc.</t>
  </si>
  <si>
    <t>MLM</t>
  </si>
  <si>
    <t>Martin Midstream Partners LP</t>
  </si>
  <si>
    <t>MMLP</t>
  </si>
  <si>
    <t>Masco Corp.</t>
  </si>
  <si>
    <t>MAS</t>
  </si>
  <si>
    <t>Incr. in 2014, 2015, 2016, 2017</t>
  </si>
  <si>
    <t>Mattel Inc.</t>
  </si>
  <si>
    <t>MAT</t>
  </si>
  <si>
    <t>2015=2014, cut, suspended '17</t>
  </si>
  <si>
    <t>Mead Johnson Nutrition Co.</t>
  </si>
  <si>
    <t>MJN</t>
  </si>
  <si>
    <t>Acquired by Reckitt Benckiser</t>
  </si>
  <si>
    <t>Medallion Financial Corp.</t>
  </si>
  <si>
    <t>MFIN</t>
  </si>
  <si>
    <t>Medicis Pharmaceutical Corp.</t>
  </si>
  <si>
    <t>MRX</t>
  </si>
  <si>
    <t>Acquired by Valeant Pharma.</t>
  </si>
  <si>
    <t>Meridian Bioscience Inc.</t>
  </si>
  <si>
    <t>VIVO</t>
  </si>
  <si>
    <t>2011=2010, incr. '14, cut '17</t>
  </si>
  <si>
    <t>Mesa Laboratories Inc.</t>
  </si>
  <si>
    <t>MLAB</t>
  </si>
  <si>
    <t>Met-Pro Corp.</t>
  </si>
  <si>
    <t>MPR</t>
  </si>
  <si>
    <t>Acquired by CECO Environmental</t>
  </si>
  <si>
    <t>MOCON Inc.</t>
  </si>
  <si>
    <t>MOCO</t>
  </si>
  <si>
    <t>2015=2014, Incr 2017, Acqd</t>
  </si>
  <si>
    <t>Molex Inc.</t>
  </si>
  <si>
    <t>MOLX</t>
  </si>
  <si>
    <t>Reinstated; Fiscal Year Streak OK</t>
  </si>
  <si>
    <t>Acquired by Koch Industries</t>
  </si>
  <si>
    <t>Molson Coors Brewing Co. B</t>
  </si>
  <si>
    <t>TAP</t>
  </si>
  <si>
    <t>2013=2012, incr. 2014, 2015</t>
  </si>
  <si>
    <t>Monarch Financial Holdings Inc.</t>
  </si>
  <si>
    <t>MNRK</t>
  </si>
  <si>
    <t>Acquired by TowneBank</t>
  </si>
  <si>
    <t>Monsanto Company</t>
  </si>
  <si>
    <t>MON</t>
  </si>
  <si>
    <t>Also being acquired by Bayer 1Q18</t>
  </si>
  <si>
    <t>Montpelier Re Holdings Ltd.</t>
  </si>
  <si>
    <t>MRH</t>
  </si>
  <si>
    <t>Acquired by Endurance SPHdgs</t>
  </si>
  <si>
    <t>Movado Group Inc.</t>
  </si>
  <si>
    <t>MOV</t>
  </si>
  <si>
    <t>Murphy Oil Corp.</t>
  </si>
  <si>
    <t>MUR</t>
  </si>
  <si>
    <t>Myers Industries</t>
  </si>
  <si>
    <t>MYE</t>
  </si>
  <si>
    <t>Myers Industries Inc.</t>
  </si>
  <si>
    <t>National American University Holdings Inc.</t>
  </si>
  <si>
    <t>NAUH</t>
  </si>
  <si>
    <t>2015=2014, Suspended 2017</t>
  </si>
  <si>
    <t>National CineMedia Inc.</t>
  </si>
  <si>
    <t>NCMI</t>
  </si>
  <si>
    <t>Reinstated; deleted in error</t>
  </si>
  <si>
    <t>National Instruments Corp.</t>
  </si>
  <si>
    <t>NATI</t>
  </si>
  <si>
    <t>2013=2012, Incr. '14, '15, '16, '17</t>
  </si>
  <si>
    <t>National Interstate Corp.</t>
  </si>
  <si>
    <t>NATL</t>
  </si>
  <si>
    <t>Acq'd by Great American Insurance</t>
  </si>
  <si>
    <t>National Oilwell Varco Inc.</t>
  </si>
  <si>
    <t>NOV</t>
  </si>
  <si>
    <t>National Penn Bancshares</t>
  </si>
  <si>
    <t>NPBC</t>
  </si>
  <si>
    <t>Acq'd by BB&amp;T Corp. 2015</t>
  </si>
  <si>
    <t>National Presto Industries</t>
  </si>
  <si>
    <t>NPK</t>
  </si>
  <si>
    <t>Increase in 2013 (Paid Dec '12)</t>
  </si>
  <si>
    <t>National Research Inc.</t>
  </si>
  <si>
    <t>NRCI</t>
  </si>
  <si>
    <t>Reorg&gt;A/B shares, Incr. '15-'17</t>
  </si>
  <si>
    <t>National Semiconductor</t>
  </si>
  <si>
    <t>NSM</t>
  </si>
  <si>
    <t>Acquired by Texas Instruments</t>
  </si>
  <si>
    <t>Natural Resource Partners LP</t>
  </si>
  <si>
    <t>NRP</t>
  </si>
  <si>
    <t>Cut in 2014, cut twice in '15</t>
  </si>
  <si>
    <t>Navios Maritime Partners LP</t>
  </si>
  <si>
    <t>NMM</t>
  </si>
  <si>
    <t>NB&amp;T Financial Group Inc.</t>
  </si>
  <si>
    <t>NBTF</t>
  </si>
  <si>
    <t>2010=2009, Acq. by Peoples Bcp</t>
  </si>
  <si>
    <t>Nestle S.A.</t>
  </si>
  <si>
    <t>NSRGY</t>
  </si>
  <si>
    <t>NewAlliance Bancshares</t>
  </si>
  <si>
    <t>NAL</t>
  </si>
  <si>
    <t>Acquired by First Niagara</t>
  </si>
  <si>
    <t>Newell Brands Inc.</t>
  </si>
  <si>
    <t>NWL</t>
  </si>
  <si>
    <t>2016=2015, incr.'17</t>
  </si>
  <si>
    <t>NGL Energy Partners LP</t>
  </si>
  <si>
    <t>NGL</t>
  </si>
  <si>
    <t>Nippon Telegraph &amp; Telephone</t>
  </si>
  <si>
    <t>NTT</t>
  </si>
  <si>
    <t>Noble Corp.</t>
  </si>
  <si>
    <t>NE</t>
  </si>
  <si>
    <t>Cut '12, Incr. '13, '14, cut '15, '16</t>
  </si>
  <si>
    <t>Noble Energy Inc.</t>
  </si>
  <si>
    <t>NBL</t>
  </si>
  <si>
    <t>Nordstrom Inc.</t>
  </si>
  <si>
    <t>JWN</t>
  </si>
  <si>
    <t>Norfolk Southern</t>
  </si>
  <si>
    <t>NSC</t>
  </si>
  <si>
    <t>Northern Trust</t>
  </si>
  <si>
    <t>'12 Reorg., incr. '13-'16</t>
  </si>
  <si>
    <t>Novartis AG</t>
  </si>
  <si>
    <t>NVS</t>
  </si>
  <si>
    <t>(Increase in 2014)</t>
  </si>
  <si>
    <t>Novo Nordisk A/S</t>
  </si>
  <si>
    <t>NVO</t>
  </si>
  <si>
    <t>NSTAR</t>
  </si>
  <si>
    <t>NST</t>
  </si>
  <si>
    <t>Acquired by Northeast Utilities</t>
  </si>
  <si>
    <t>NTT DoCoMo Inc.</t>
  </si>
  <si>
    <t>DCM</t>
  </si>
  <si>
    <t>NuStar Energy LP</t>
  </si>
  <si>
    <t>NS</t>
  </si>
  <si>
    <t>NuStar GP Holdings LLC</t>
  </si>
  <si>
    <t>NSH</t>
  </si>
  <si>
    <t>NV Energy Inc.</t>
  </si>
  <si>
    <t>NVE</t>
  </si>
  <si>
    <t>Acquired by Berkshire Hathaway</t>
  </si>
  <si>
    <t>Oceaneering International Inc.</t>
  </si>
  <si>
    <t>OII</t>
  </si>
  <si>
    <t>Ohio Valley Banc Corp.</t>
  </si>
  <si>
    <t>OVBC</t>
  </si>
  <si>
    <t>Old National Bancorp</t>
  </si>
  <si>
    <t>ONB</t>
  </si>
  <si>
    <t>Omnicare Inc.</t>
  </si>
  <si>
    <t>OCR</t>
  </si>
  <si>
    <t>Acquired by CVS Health Corp.</t>
  </si>
  <si>
    <t>ONEOK Partners LP</t>
  </si>
  <si>
    <t>OKS</t>
  </si>
  <si>
    <t>2016=2015, Bg Acq'd by OKE</t>
  </si>
  <si>
    <t>Orange County Bancorp Inc.</t>
  </si>
  <si>
    <t>OCBI</t>
  </si>
  <si>
    <t>Oritani Financial Corp.</t>
  </si>
  <si>
    <t>ORIT</t>
  </si>
  <si>
    <t>Orrstown Financial Services</t>
  </si>
  <si>
    <t>ORRF</t>
  </si>
  <si>
    <t>OTC Markets Group Inc.</t>
  </si>
  <si>
    <t>OTCM</t>
  </si>
  <si>
    <t>Otter Tail Corp.</t>
  </si>
  <si>
    <t>OTTR</t>
  </si>
  <si>
    <t>2009=2008, Incr. '14, '15, '16, '17</t>
  </si>
  <si>
    <t>Overseas Shipholding Group Inc.</t>
  </si>
  <si>
    <t>OSG</t>
  </si>
  <si>
    <t>Only 4 yrs bef. freeze, now OSGB</t>
  </si>
  <si>
    <t>Pacific Continental Corp.</t>
  </si>
  <si>
    <t>PCBK</t>
  </si>
  <si>
    <t>Acqd by Columbia Banking System</t>
  </si>
  <si>
    <t>PacWest Bancorp</t>
  </si>
  <si>
    <t>PACW</t>
  </si>
  <si>
    <t>Pall Corp.</t>
  </si>
  <si>
    <t>PLL</t>
  </si>
  <si>
    <t>Acquired by Danaher Corp.</t>
  </si>
  <si>
    <t>Pardee Resource Company Inc.</t>
  </si>
  <si>
    <t>PDER</t>
  </si>
  <si>
    <t>Park National Corp.</t>
  </si>
  <si>
    <t>PRK</t>
  </si>
  <si>
    <t>PartnerRe Limited</t>
  </si>
  <si>
    <t>PRE</t>
  </si>
  <si>
    <t>Acquired by EXOR</t>
  </si>
  <si>
    <t>PCTEL Inc.</t>
  </si>
  <si>
    <t>PCTI</t>
  </si>
  <si>
    <t>2016=2015, Incr 2017</t>
  </si>
  <si>
    <t>PennantPark Investment Corp.</t>
  </si>
  <si>
    <t>PNNT</t>
  </si>
  <si>
    <t>2013=2012, Cut 2016, 2017</t>
  </si>
  <si>
    <t>PennyMac Mortgage Investment Trust</t>
  </si>
  <si>
    <t>PMT</t>
  </si>
  <si>
    <t>Peoples Bancorp OH</t>
  </si>
  <si>
    <t>PEBO</t>
  </si>
  <si>
    <t>PetSmart Inc.</t>
  </si>
  <si>
    <t>PETM</t>
  </si>
  <si>
    <t>Acquired by BC Partners</t>
  </si>
  <si>
    <t>PG&amp;E Corp.</t>
  </si>
  <si>
    <t>PCG</t>
  </si>
  <si>
    <t>Pharmaceutical Product Development Inc.</t>
  </si>
  <si>
    <t>PPDI</t>
  </si>
  <si>
    <t>Acquired by Carlyle Groep et al.</t>
  </si>
  <si>
    <t>Piedmont Natural Gas</t>
  </si>
  <si>
    <t>PNY</t>
  </si>
  <si>
    <t>Acquired by Duke Energy</t>
  </si>
  <si>
    <t>Pier 1 Imports Inc.</t>
  </si>
  <si>
    <t>PIR</t>
  </si>
  <si>
    <t>Pitney Bowes Inc.</t>
  </si>
  <si>
    <t>PBI</t>
  </si>
  <si>
    <t>Plains All American Pipeline LP</t>
  </si>
  <si>
    <t>PAA</t>
  </si>
  <si>
    <t>Cut again in 2017</t>
  </si>
  <si>
    <t>Poage Bankshares Inc.</t>
  </si>
  <si>
    <t>PBSK</t>
  </si>
  <si>
    <t>Pope Resources LP</t>
  </si>
  <si>
    <t>POPE</t>
  </si>
  <si>
    <t>Post Properties Inc.</t>
  </si>
  <si>
    <t>PPS</t>
  </si>
  <si>
    <t>Acq'd by Mid-America Apt. Comm.</t>
  </si>
  <si>
    <t>Primoris Services Corp.</t>
  </si>
  <si>
    <t>PRIM</t>
  </si>
  <si>
    <t>2017=2016, Incr. 2018</t>
  </si>
  <si>
    <t>ProAssurance Corp.</t>
  </si>
  <si>
    <t>PRA</t>
  </si>
  <si>
    <t>2016=2015, $4.69 Special-1/9/17</t>
  </si>
  <si>
    <t>Progress Energy</t>
  </si>
  <si>
    <t>PGN</t>
  </si>
  <si>
    <t>2010=2009, acq. by Duke Energy</t>
  </si>
  <si>
    <t>Progressive Corp.</t>
  </si>
  <si>
    <t>PGR</t>
  </si>
  <si>
    <t>Prospect Capital Corp.</t>
  </si>
  <si>
    <t>PSEC</t>
  </si>
  <si>
    <t>Only 4 years before 2015 cut</t>
  </si>
  <si>
    <t>Protective Life Corp.</t>
  </si>
  <si>
    <t>PL</t>
  </si>
  <si>
    <t>Acquired by Dai-ichi Life</t>
  </si>
  <si>
    <t>Public Service Enterprise Group</t>
  </si>
  <si>
    <t>PVR Partners LP</t>
  </si>
  <si>
    <t>PVR</t>
  </si>
  <si>
    <t>incr. '11-'13,Acq'd by RGP</t>
  </si>
  <si>
    <t>Questar Corp.</t>
  </si>
  <si>
    <t>STR</t>
  </si>
  <si>
    <t>Acquired by Dominion Resources</t>
  </si>
  <si>
    <t>R.G.Barry Corp.</t>
  </si>
  <si>
    <t>DFZ</t>
  </si>
  <si>
    <t>Acq by Mill Road Capital</t>
  </si>
  <si>
    <t>RAIT Financial Trust</t>
  </si>
  <si>
    <t>RAS</t>
  </si>
  <si>
    <t>Cut for 2016, 2017, suspended</t>
  </si>
  <si>
    <t>Ralph Lauren Corp.</t>
  </si>
  <si>
    <t>RL</t>
  </si>
  <si>
    <t>Randgold Resources Ltd.</t>
  </si>
  <si>
    <t>GOLD</t>
  </si>
  <si>
    <t>2014=2013, Incr. '15, '16, '17</t>
  </si>
  <si>
    <t>Raven Industries</t>
  </si>
  <si>
    <t>RAVN</t>
  </si>
  <si>
    <t>Regions Financial</t>
  </si>
  <si>
    <t>Cut again in 2009, incr. '13-'16</t>
  </si>
  <si>
    <t>Rent-A-Center Inc.</t>
  </si>
  <si>
    <t>RCII</t>
  </si>
  <si>
    <t>Reynolds American Inc.</t>
  </si>
  <si>
    <t>RAI</t>
  </si>
  <si>
    <t>Acquired by British Amer. Tobacco</t>
  </si>
  <si>
    <t>Riverview Financial Corp.</t>
  </si>
  <si>
    <t>RIVE</t>
  </si>
  <si>
    <t>2014=2013, 2015 Cut</t>
  </si>
  <si>
    <t>RLJ Lodging Trust</t>
  </si>
  <si>
    <t>RLJ</t>
  </si>
  <si>
    <t>Robbins &amp; Myers Inc.</t>
  </si>
  <si>
    <t>RBN</t>
  </si>
  <si>
    <t>Acquired by National Oilwell Varco</t>
  </si>
  <si>
    <t>Rockwell Collins Inc.</t>
  </si>
  <si>
    <t>COL</t>
  </si>
  <si>
    <t>2010=2009, incr. '12, '15</t>
  </si>
  <si>
    <t>Rogers Communications Inc.</t>
  </si>
  <si>
    <t>RCI</t>
  </si>
  <si>
    <t>Rohm and Haas</t>
  </si>
  <si>
    <t>ROH</t>
  </si>
  <si>
    <t>Acquired by Dow Chemical</t>
  </si>
  <si>
    <t>Royal Bank of Canada</t>
  </si>
  <si>
    <t>RY</t>
  </si>
  <si>
    <t>Royal Dutch Shell plc A</t>
  </si>
  <si>
    <t>RDS-A</t>
  </si>
  <si>
    <t>2011=2010, incr. in '12, '13, '14</t>
  </si>
  <si>
    <t>Royal Dutch Shell plc B</t>
  </si>
  <si>
    <t>RDS-B</t>
  </si>
  <si>
    <t>S&amp;T Bancorp</t>
  </si>
  <si>
    <t>Incr. in 2013, 2014, 2015, 2016</t>
  </si>
  <si>
    <t>Safety Insurance Group Inc.</t>
  </si>
  <si>
    <t>SAFT</t>
  </si>
  <si>
    <t>2016=2015, Inc. 2017</t>
  </si>
  <si>
    <t>Safeway Inc.</t>
  </si>
  <si>
    <t>SWY</t>
  </si>
  <si>
    <t>Acquired by Cerberus et al</t>
  </si>
  <si>
    <t>Schlumberger Limited</t>
  </si>
  <si>
    <t>SLB</t>
  </si>
  <si>
    <t>Scholastic Corp.</t>
  </si>
  <si>
    <t>SCHL</t>
  </si>
  <si>
    <t>SeaDrill Limited</t>
  </si>
  <si>
    <t>SDRL</t>
  </si>
  <si>
    <t>Seagate Technology plc</t>
  </si>
  <si>
    <t>STX</t>
  </si>
  <si>
    <t>Seaspan Corp.</t>
  </si>
  <si>
    <t>SSW</t>
  </si>
  <si>
    <t>Senior Housing Properties Trust</t>
  </si>
  <si>
    <t>SNH</t>
  </si>
  <si>
    <t>Shaw Communications Inc.</t>
  </si>
  <si>
    <t>SJR</t>
  </si>
  <si>
    <t>Acq by AbbVie cancelled</t>
  </si>
  <si>
    <t>Sigma-Aldrich Corp.</t>
  </si>
  <si>
    <t>SIAL</t>
  </si>
  <si>
    <t>Acquired by Merck KGaA</t>
  </si>
  <si>
    <t>SLM Corp.</t>
  </si>
  <si>
    <t>SLM</t>
  </si>
  <si>
    <t>DivSusp2Q07; Incorrectly included</t>
  </si>
  <si>
    <t>Smith &amp; Nephew plc</t>
  </si>
  <si>
    <t>SNN</t>
  </si>
  <si>
    <t>Solera Holdings Inc.</t>
  </si>
  <si>
    <t>SLH</t>
  </si>
  <si>
    <t>Acquired by Vista Equity Partners</t>
  </si>
  <si>
    <t>Somerset Hills Bancorp</t>
  </si>
  <si>
    <t>SOMH</t>
  </si>
  <si>
    <t>Acquired by Lakeland Bancorp</t>
  </si>
  <si>
    <t>Span-America Medical Systems</t>
  </si>
  <si>
    <t>SPAN</t>
  </si>
  <si>
    <t>Acquired by Savaria Corp.</t>
  </si>
  <si>
    <t>Spectra Energy Corp.</t>
  </si>
  <si>
    <t>SE</t>
  </si>
  <si>
    <t>Acquired by Enbridge</t>
  </si>
  <si>
    <t>St. Jude Medical Inc.</t>
  </si>
  <si>
    <t>STJ</t>
  </si>
  <si>
    <t>Acquired by Abbott Laboratories</t>
  </si>
  <si>
    <t>Stage Stores Inc.</t>
  </si>
  <si>
    <t>SSI</t>
  </si>
  <si>
    <t>StanCorp Financial Group</t>
  </si>
  <si>
    <t>SFG</t>
  </si>
  <si>
    <t>Acquired by Meiji Yasuda Life</t>
  </si>
  <si>
    <t>Starwood Hotels &amp; Resorts Worldwide Inc.</t>
  </si>
  <si>
    <t>HOT</t>
  </si>
  <si>
    <t>Acquired by Marriott International</t>
  </si>
  <si>
    <t>Starwood Property Trust Inc.</t>
  </si>
  <si>
    <t>STWD</t>
  </si>
  <si>
    <t>State Auto Financial</t>
  </si>
  <si>
    <t>STFC</t>
  </si>
  <si>
    <t>2009=2008, Cut in 2012</t>
  </si>
  <si>
    <t>State Bank Financial Corp.</t>
  </si>
  <si>
    <t>STBZ</t>
  </si>
  <si>
    <t>Stewart Enterprises Inc.</t>
  </si>
  <si>
    <t>STEI</t>
  </si>
  <si>
    <t>Acquired by Service Corp. Int'l</t>
  </si>
  <si>
    <t>StoneMor Partners LP</t>
  </si>
  <si>
    <t>STON</t>
  </si>
  <si>
    <t>Strayer Education Inc.</t>
  </si>
  <si>
    <t>STRA</t>
  </si>
  <si>
    <t>Suspended '13, Resumed '17</t>
  </si>
  <si>
    <t>Sturm Ruger &amp; Company Inc.</t>
  </si>
  <si>
    <t>RGR</t>
  </si>
  <si>
    <t>irregular rate, incr. '16</t>
  </si>
  <si>
    <t>Suburban Propane Partners LP</t>
  </si>
  <si>
    <t>SPH</t>
  </si>
  <si>
    <t>'12='11, incr. '13, '15, Cut '17</t>
  </si>
  <si>
    <t>Suncor Energy Inc.</t>
  </si>
  <si>
    <t>SU</t>
  </si>
  <si>
    <t>Supervalu Inc.</t>
  </si>
  <si>
    <t>SVU</t>
  </si>
  <si>
    <t>Div. Suspended in 2012</t>
  </si>
  <si>
    <t>Susquehanna Bancshares</t>
  </si>
  <si>
    <t>SUSQ</t>
  </si>
  <si>
    <t>Increases 2011-2014</t>
  </si>
  <si>
    <t>Symetra Financial Corp.</t>
  </si>
  <si>
    <t>SYA</t>
  </si>
  <si>
    <t>Acquired by Sumitomo Life</t>
  </si>
  <si>
    <t>Syngenta AG</t>
  </si>
  <si>
    <t>SYT</t>
  </si>
  <si>
    <t>Acquired by ChemChina</t>
  </si>
  <si>
    <t>Synovus Financial</t>
  </si>
  <si>
    <t>SNV</t>
  </si>
  <si>
    <t>TAL International Group Inc.</t>
  </si>
  <si>
    <t>TAL</t>
  </si>
  <si>
    <t>Talisman Energy Inc.</t>
  </si>
  <si>
    <t>TLM</t>
  </si>
  <si>
    <t>2012=2011, Acquired by Repsol</t>
  </si>
  <si>
    <t>Targa Resources Corp.</t>
  </si>
  <si>
    <t>TRGP</t>
  </si>
  <si>
    <t>Targa Resources Partners LP</t>
  </si>
  <si>
    <t>NGLS</t>
  </si>
  <si>
    <t>Acq'd by Targa Res. Corp. (TRGP)</t>
  </si>
  <si>
    <t>Teche Holding Co.</t>
  </si>
  <si>
    <t>TSH</t>
  </si>
  <si>
    <t>Acquired by IberiaBank</t>
  </si>
  <si>
    <t>TECO Energy Inc.</t>
  </si>
  <si>
    <t>TE</t>
  </si>
  <si>
    <t>Acquired by Emera Inc.</t>
  </si>
  <si>
    <t>Teekay Corp.</t>
  </si>
  <si>
    <t>TK</t>
  </si>
  <si>
    <t>2010=2009, cut in 2015</t>
  </si>
  <si>
    <t>Teekay LNG Partners LP</t>
  </si>
  <si>
    <t>TGP</t>
  </si>
  <si>
    <t>Teekay Offshore Partners LP</t>
  </si>
  <si>
    <t>TOO</t>
  </si>
  <si>
    <t>Teleflex Inc.</t>
  </si>
  <si>
    <t>TFX</t>
  </si>
  <si>
    <t>Telefonica S.A.</t>
  </si>
  <si>
    <t>TEF</t>
  </si>
  <si>
    <t>Telenor ASA</t>
  </si>
  <si>
    <t>TELNY</t>
  </si>
  <si>
    <t>TELUS Corp.</t>
  </si>
  <si>
    <t>TU</t>
  </si>
  <si>
    <t>Teppco Partners</t>
  </si>
  <si>
    <t>TPP</t>
  </si>
  <si>
    <t>Acq. by Enterprise Products LP</t>
  </si>
  <si>
    <t>TESSCO Technologies Inc.</t>
  </si>
  <si>
    <t>TESS</t>
  </si>
  <si>
    <t>Teva Pharmaceutical Industries</t>
  </si>
  <si>
    <t>TEVA</t>
  </si>
  <si>
    <t>Cut in 2017</t>
  </si>
  <si>
    <t>Textainer Group Holdings Ltd.</t>
  </si>
  <si>
    <t>TGH</t>
  </si>
  <si>
    <t>Tim Hortons Inc.</t>
  </si>
  <si>
    <t>THI</t>
  </si>
  <si>
    <t>Acquired by Burger King</t>
  </si>
  <si>
    <t>Time Warner Cable Inc.</t>
  </si>
  <si>
    <t>TWC</t>
  </si>
  <si>
    <t>Acqd by Charter Commun.</t>
  </si>
  <si>
    <t>Time Warner Inc.</t>
  </si>
  <si>
    <t>TWX</t>
  </si>
  <si>
    <t>Also being acquired by AT&amp;T</t>
  </si>
  <si>
    <t>Tower Group Inc.</t>
  </si>
  <si>
    <t>TWGP</t>
  </si>
  <si>
    <t>Merged with Canopius Holdings</t>
  </si>
  <si>
    <t>TransAlta Corp.</t>
  </si>
  <si>
    <t>TAC</t>
  </si>
  <si>
    <t>TransAtlantic Holdings</t>
  </si>
  <si>
    <t>TRH</t>
  </si>
  <si>
    <t>Acquired by Alleghany Corp.</t>
  </si>
  <si>
    <t>Tredegar Corp.</t>
  </si>
  <si>
    <t>TG</t>
  </si>
  <si>
    <t>Triangle Capital Corp.</t>
  </si>
  <si>
    <t>TCAP</t>
  </si>
  <si>
    <t>Cut again in 2017, 2018</t>
  </si>
  <si>
    <t>Trustmark Corp.</t>
  </si>
  <si>
    <t>TRMK</t>
  </si>
  <si>
    <t>Tupperware Brands Corp.</t>
  </si>
  <si>
    <t>TUP</t>
  </si>
  <si>
    <t>Tyco International Ltd.</t>
  </si>
  <si>
    <t>TYC</t>
  </si>
  <si>
    <t>Acquired by Johnson Controls</t>
  </si>
  <si>
    <t>Unilever NV</t>
  </si>
  <si>
    <t>UN</t>
  </si>
  <si>
    <t>Unilever plc</t>
  </si>
  <si>
    <t>UL</t>
  </si>
  <si>
    <t>United Bancorp Inc.</t>
  </si>
  <si>
    <t>UBCP</t>
  </si>
  <si>
    <t>2010=2009, Cut '12, Incr. '13-'16</t>
  </si>
  <si>
    <t>United Bankshares</t>
  </si>
  <si>
    <t>Reinstated 12/3/09-YE Increase</t>
  </si>
  <si>
    <t>United Community Bancorp</t>
  </si>
  <si>
    <t>UCBA</t>
  </si>
  <si>
    <t>United Financial Bancorp</t>
  </si>
  <si>
    <t>UBNK</t>
  </si>
  <si>
    <t>Only 3 years before 2009 freeze</t>
  </si>
  <si>
    <t>United-Guardian Inc.</t>
  </si>
  <si>
    <t>UG</t>
  </si>
  <si>
    <t>Universal Forest Products</t>
  </si>
  <si>
    <t>2011=2010, Incr. '13, '14, '15, '16</t>
  </si>
  <si>
    <t>UNS Energy Corp.</t>
  </si>
  <si>
    <t>UNS</t>
  </si>
  <si>
    <t>Acquired by Fortis</t>
  </si>
  <si>
    <t>Valley National Bancorp</t>
  </si>
  <si>
    <t>VLY</t>
  </si>
  <si>
    <t>Cuts in '09, '10, Incr. in '11, cut '12</t>
  </si>
  <si>
    <t>Valmont Industries</t>
  </si>
  <si>
    <t>VMI</t>
  </si>
  <si>
    <t>Valspar Corp.</t>
  </si>
  <si>
    <t>VAL</t>
  </si>
  <si>
    <t>Acquired by Sherwin-Williams</t>
  </si>
  <si>
    <t>Vanguard Natural Resources LLC</t>
  </si>
  <si>
    <t>VNR</t>
  </si>
  <si>
    <t>Viacom Inc. B</t>
  </si>
  <si>
    <t>VIAB</t>
  </si>
  <si>
    <t>Also Class A</t>
  </si>
  <si>
    <t>Village Super Market Inc.</t>
  </si>
  <si>
    <t>VLGEA</t>
  </si>
  <si>
    <t>Cut after '10 Special; incr. '12</t>
  </si>
  <si>
    <t>Vulcan Materials</t>
  </si>
  <si>
    <t>VMC</t>
  </si>
  <si>
    <t>Cut again in 2011, incr. '14-'17</t>
  </si>
  <si>
    <t>W&amp;T Offshore Inc.</t>
  </si>
  <si>
    <t>WTI</t>
  </si>
  <si>
    <t>Waddell &amp; Reed Financial Inc.</t>
  </si>
  <si>
    <t>WDR</t>
  </si>
  <si>
    <t>2017=2016, Cut in 2018</t>
  </si>
  <si>
    <t>Washington Federal</t>
  </si>
  <si>
    <t>WFSL</t>
  </si>
  <si>
    <t>Washington REIT</t>
  </si>
  <si>
    <t>WRE</t>
  </si>
  <si>
    <t>Washington Trust Bancorp</t>
  </si>
  <si>
    <t>WaterFurnace Renewable Energy Inc.</t>
  </si>
  <si>
    <t>WFIFF</t>
  </si>
  <si>
    <t>Acquired by NIBE Industrier AB</t>
  </si>
  <si>
    <t>Watsco Inc.</t>
  </si>
  <si>
    <t>WSO</t>
  </si>
  <si>
    <t>Wayne Savings Bancshares Inc.</t>
  </si>
  <si>
    <t>WAYN</t>
  </si>
  <si>
    <t>Wesbanco Inc.</t>
  </si>
  <si>
    <t>Wesco Financial Corp.</t>
  </si>
  <si>
    <t>WSC</t>
  </si>
  <si>
    <t>Acquired By Berkshire Hathaway</t>
  </si>
  <si>
    <t>Western Digital Corp.</t>
  </si>
  <si>
    <t>WDC</t>
  </si>
  <si>
    <t>Western Refining Inc.</t>
  </si>
  <si>
    <t>WNR</t>
  </si>
  <si>
    <t>Acquired by Tesoro Corp.</t>
  </si>
  <si>
    <t>Western Union Company</t>
  </si>
  <si>
    <t>WU</t>
  </si>
  <si>
    <t>Whole Foods Market Inc.</t>
  </si>
  <si>
    <t>WFM</t>
  </si>
  <si>
    <t>Acquired by Amazon</t>
  </si>
  <si>
    <t>Wi-Lan Inc.</t>
  </si>
  <si>
    <t>WILN</t>
  </si>
  <si>
    <t>Williams Companies</t>
  </si>
  <si>
    <t>WMB</t>
  </si>
  <si>
    <t>Williams Partners LP new</t>
  </si>
  <si>
    <t>WPZ</t>
  </si>
  <si>
    <t>Williams Partners LP old</t>
  </si>
  <si>
    <t>Acquired by Access Midstream LP</t>
  </si>
  <si>
    <t>Willis Group Holdings plc</t>
  </si>
  <si>
    <t>WSH</t>
  </si>
  <si>
    <t>(Now WLTW), 2016 Challenger</t>
  </si>
  <si>
    <t>Wilmington Trust</t>
  </si>
  <si>
    <t>WL</t>
  </si>
  <si>
    <t>Acquired by M&amp;T Bank</t>
  </si>
  <si>
    <t>Wolverine World Wide</t>
  </si>
  <si>
    <t>WWW</t>
  </si>
  <si>
    <t>2010=2009, increase in 2011</t>
  </si>
  <si>
    <t>Wrigley (Wm. Jr.) Co.</t>
  </si>
  <si>
    <t>WWY</t>
  </si>
  <si>
    <t>Acquired by Mars Inc.</t>
  </si>
  <si>
    <t>WSFS Financial Corp.</t>
  </si>
  <si>
    <t>WSFS</t>
  </si>
  <si>
    <t>Yum! Brands Inc.</t>
  </si>
  <si>
    <t>YUM</t>
  </si>
  <si>
    <t>Number of Companies</t>
  </si>
  <si>
    <t>Includes Later Adjustments</t>
  </si>
  <si>
    <t>Excl. Incorrectly Added</t>
  </si>
  <si>
    <t>Excludes Incorrect Additions</t>
  </si>
  <si>
    <t>Adj. No. of Companies</t>
  </si>
  <si>
    <t>Excludes Reinstatements</t>
  </si>
  <si>
    <t>Percent of Total</t>
  </si>
  <si>
    <t>Average Streak Ended:</t>
  </si>
  <si>
    <t>* Despite increase, yearly total was lower than prior year</t>
  </si>
  <si>
    <t>Supplemental Statistics:</t>
  </si>
  <si>
    <t>% of Total</t>
  </si>
  <si>
    <t>Freeze</t>
  </si>
  <si>
    <t>M&amp;A</t>
  </si>
  <si>
    <t>Deletions, followed by Increases</t>
  </si>
  <si>
    <t>(see Appendix C on Notes tab)</t>
  </si>
  <si>
    <t>"Cut" due to currency exchange</t>
  </si>
  <si>
    <t>---</t>
  </si>
  <si>
    <t>(Despite local-currency increase)</t>
  </si>
  <si>
    <t>Companies no longer traded</t>
  </si>
  <si>
    <t>"Permanent" Deletions - so far</t>
  </si>
  <si>
    <t>Deletions by Year:</t>
  </si>
  <si>
    <t>(Prior to Contenders, Challengers)</t>
  </si>
  <si>
    <t>(Challengers first populated)</t>
  </si>
  <si>
    <t>Deletions by Streak Length:</t>
  </si>
  <si>
    <t>5-9 years</t>
  </si>
  <si>
    <t>10-14 years</t>
  </si>
  <si>
    <t>15-19 years</t>
  </si>
  <si>
    <t>20-24 years</t>
  </si>
  <si>
    <t>25-29 years</t>
  </si>
  <si>
    <t>30-34 years</t>
  </si>
  <si>
    <t>35-39 years</t>
  </si>
  <si>
    <t>40-44 years</t>
  </si>
  <si>
    <t>45-49 years</t>
  </si>
  <si>
    <t>50 years or more</t>
  </si>
  <si>
    <t>Deletions by Category:</t>
  </si>
  <si>
    <t>(5-9 years)</t>
  </si>
  <si>
    <t>(10-24 years)</t>
  </si>
  <si>
    <t>(25 or more years)</t>
  </si>
  <si>
    <t>Streak-length corrections</t>
  </si>
  <si>
    <t>Changed</t>
  </si>
  <si>
    <t>Source, *</t>
  </si>
  <si>
    <t>website</t>
  </si>
  <si>
    <t>research</t>
  </si>
  <si>
    <t>press release</t>
  </si>
  <si>
    <t>Annual Report</t>
  </si>
  <si>
    <t>BWL.A</t>
  </si>
  <si>
    <t>Fiscal Year streak *</t>
  </si>
  <si>
    <t>press release, website</t>
  </si>
  <si>
    <t>press release *</t>
  </si>
  <si>
    <t>website *</t>
  </si>
  <si>
    <t>press release/website *</t>
  </si>
  <si>
    <t>Yahoo history</t>
  </si>
  <si>
    <t>Health Care REIT</t>
  </si>
  <si>
    <t>press release, now Welltower Inc. (see below)</t>
  </si>
  <si>
    <t>exclude "regular" Special dividends</t>
  </si>
  <si>
    <t>Fiscal Year streak</t>
  </si>
  <si>
    <t>Annual Report *</t>
  </si>
  <si>
    <t>1976=Year 1</t>
  </si>
  <si>
    <t>MGE Energy</t>
  </si>
  <si>
    <t>Sheanandoah Telecommunications</t>
  </si>
  <si>
    <t>Adjust for 2001 Mirant spin-off</t>
  </si>
  <si>
    <t>T. Rowe Price</t>
  </si>
  <si>
    <t>Yahoo history *</t>
  </si>
  <si>
    <t>Thomasville Bancshares</t>
  </si>
  <si>
    <t>Merged into St. Paul Companies</t>
  </si>
  <si>
    <t>Wal-Mart Stores</t>
  </si>
  <si>
    <t>* Subsequently deleted; see Deletions table above</t>
  </si>
  <si>
    <t>Name/Symbol changes</t>
  </si>
  <si>
    <t>*</t>
  </si>
  <si>
    <t>Access Midstream Partners LP</t>
  </si>
  <si>
    <t>ACMP</t>
  </si>
  <si>
    <t>Merger</t>
  </si>
  <si>
    <t>ACE Limited</t>
  </si>
  <si>
    <t>ACE</t>
  </si>
  <si>
    <t>Chubb Corp. acquisition</t>
  </si>
  <si>
    <t>AGL</t>
  </si>
  <si>
    <t>Arlantic Tele Network Inc.</t>
  </si>
  <si>
    <t>Ashland Inc.</t>
  </si>
  <si>
    <t>Avago Technologies Ltd.</t>
  </si>
  <si>
    <t>Broadcom (BRCM) acquisition</t>
  </si>
  <si>
    <t>BKUT</t>
  </si>
  <si>
    <t>Google</t>
  </si>
  <si>
    <t>CMN</t>
  </si>
  <si>
    <t>CenturyTel Inc.</t>
  </si>
  <si>
    <t>Merger with Embarq Inc.</t>
  </si>
  <si>
    <t>Coca-Cola Enterprises Inc.</t>
  </si>
  <si>
    <t>Merger w/2 companies</t>
  </si>
  <si>
    <t>Colony Financial Inc.</t>
  </si>
  <si>
    <t>CFI</t>
  </si>
  <si>
    <t>CVS Caremark</t>
  </si>
  <si>
    <t>DeVry Inc.</t>
  </si>
  <si>
    <t>Dominion Resources Inc.</t>
  </si>
  <si>
    <t>Exterran Partners LP</t>
  </si>
  <si>
    <t>EXLP</t>
  </si>
  <si>
    <t>FPL Group Inc.</t>
  </si>
  <si>
    <t>FPL</t>
  </si>
  <si>
    <t>GKSR</t>
  </si>
  <si>
    <t>GRF-B</t>
  </si>
  <si>
    <t>Hewlett-Packard Company</t>
  </si>
  <si>
    <t>Hickory Tech Corp.</t>
  </si>
  <si>
    <t>HTCO</t>
  </si>
  <si>
    <t>HUB.B</t>
  </si>
  <si>
    <t>HUB-A</t>
  </si>
  <si>
    <t>FinViz</t>
  </si>
  <si>
    <t>HUB-B</t>
  </si>
  <si>
    <t>Class A/B combined</t>
  </si>
  <si>
    <t>Johnson Controls Inc.</t>
  </si>
  <si>
    <t>L-3 Communications Holdings Inc.</t>
  </si>
  <si>
    <t>Laclede Group Inc.</t>
  </si>
  <si>
    <t>LG</t>
  </si>
  <si>
    <t>McGraw-Hill Companies</t>
  </si>
  <si>
    <t>MHP</t>
  </si>
  <si>
    <t>MHFI</t>
  </si>
  <si>
    <t>McGraw-Hill Financial</t>
  </si>
  <si>
    <t>TAXI</t>
  </si>
  <si>
    <t>Medtronic Inc.</t>
  </si>
  <si>
    <t>ADR after Covidien merger</t>
  </si>
  <si>
    <t>Mine Safety Appliances</t>
  </si>
  <si>
    <t>NRCIB</t>
  </si>
  <si>
    <t>National Research B</t>
  </si>
  <si>
    <t>Reorg.&gt;A/B shares</t>
  </si>
  <si>
    <t>Newell Rubbermaid Inc.</t>
  </si>
  <si>
    <t>Northeast Utilities</t>
  </si>
  <si>
    <t>NU</t>
  </si>
  <si>
    <t>Pentair Inc.</t>
  </si>
  <si>
    <t>became ADR</t>
  </si>
  <si>
    <t>PRSP</t>
  </si>
  <si>
    <t>Questar Resources</t>
  </si>
  <si>
    <t>QEP Spin-off</t>
  </si>
  <si>
    <t>RockTenn Co.</t>
  </si>
  <si>
    <t>RKT</t>
  </si>
  <si>
    <t>WestRock Co.</t>
  </si>
  <si>
    <t>Merger with MeadWestvaco</t>
  </si>
  <si>
    <t>Roper Industries Inc.</t>
  </si>
  <si>
    <t>TOP</t>
  </si>
  <si>
    <t>S.Y. Bancorp</t>
  </si>
  <si>
    <t>SHPGY</t>
  </si>
  <si>
    <t>Steris Corp.</t>
  </si>
  <si>
    <t>Sunoco Logistics Partners LP</t>
  </si>
  <si>
    <t>SXL</t>
  </si>
  <si>
    <t>Merger+Name/Symbol change</t>
  </si>
  <si>
    <t>TCLP</t>
  </si>
  <si>
    <t>Techne Corp.</t>
  </si>
  <si>
    <t>Tesoro Corp.</t>
  </si>
  <si>
    <t>TSO</t>
  </si>
  <si>
    <t>Tesoro Logistics LP</t>
  </si>
  <si>
    <t>TLLP</t>
  </si>
  <si>
    <t>UniSource Energy Corp.</t>
  </si>
  <si>
    <t>W.P. Carey &amp; Co. LLC</t>
  </si>
  <si>
    <t>became REIT</t>
  </si>
  <si>
    <t>Walgreen Company</t>
  </si>
  <si>
    <t>WAG</t>
  </si>
  <si>
    <t>Walgeens Boots Alliance</t>
  </si>
  <si>
    <t>Wisconsin Energy</t>
  </si>
  <si>
    <t>* (new name/symbol) Subsequently deleted; see Deletions table above</t>
  </si>
  <si>
    <t>Comparison with Previous Months (NOT adjusted for additions, deletions, etc.)</t>
  </si>
  <si>
    <t>CCC Aging:</t>
  </si>
  <si>
    <t>No. of</t>
  </si>
  <si>
    <t>Champions (25+ years)</t>
  </si>
  <si>
    <t>Contenders (10-24 years)</t>
  </si>
  <si>
    <t>Challengers (5-9 years)</t>
  </si>
  <si>
    <t># of Years</t>
  </si>
  <si>
    <t>Number of Companies at December 31:</t>
  </si>
  <si>
    <t>End of</t>
  </si>
  <si>
    <t>% Inc</t>
  </si>
  <si>
    <t>in Streak</t>
  </si>
  <si>
    <t>2010</t>
  </si>
  <si>
    <t>2011</t>
  </si>
  <si>
    <t>2014</t>
  </si>
  <si>
    <t>2015</t>
  </si>
  <si>
    <t>2016</t>
  </si>
  <si>
    <t>Dec07</t>
  </si>
  <si>
    <t>Jan08</t>
  </si>
  <si>
    <t>Feb08</t>
  </si>
  <si>
    <t>Mar08</t>
  </si>
  <si>
    <t>Apr08</t>
  </si>
  <si>
    <t>May08</t>
  </si>
  <si>
    <t>Jun08</t>
  </si>
  <si>
    <t>Jul08</t>
  </si>
  <si>
    <t>Aug08</t>
  </si>
  <si>
    <t>Sep08</t>
  </si>
  <si>
    <t>Oct08</t>
  </si>
  <si>
    <t>Nov08</t>
  </si>
  <si>
    <t>Contenders:</t>
  </si>
  <si>
    <t>Dec08</t>
  </si>
  <si>
    <t>Prior to May 2009, informal list of 27 companies or less</t>
  </si>
  <si>
    <t>Jan09</t>
  </si>
  <si>
    <t>Prior to June 2009, no pricing or div. rate included</t>
  </si>
  <si>
    <t>Feb09</t>
  </si>
  <si>
    <t>Prior to July 2010, prev. div. rate, % increase not included</t>
  </si>
  <si>
    <t>Mar09</t>
  </si>
  <si>
    <t>Prior to August 2010, streaks of 10-14 years not included</t>
  </si>
  <si>
    <t>Apr09</t>
  </si>
  <si>
    <t>(Prior Listing was 15-24 years)</t>
  </si>
  <si>
    <t>May09</t>
  </si>
  <si>
    <t>Jun09</t>
  </si>
  <si>
    <t>Jul09</t>
  </si>
  <si>
    <t>Aug09</t>
  </si>
  <si>
    <t>Sep09</t>
  </si>
  <si>
    <t>Oct09</t>
  </si>
  <si>
    <t>Nov09</t>
  </si>
  <si>
    <t>Dec09</t>
  </si>
  <si>
    <t>Jan10</t>
  </si>
  <si>
    <t>Feb10</t>
  </si>
  <si>
    <t>Mar10</t>
  </si>
  <si>
    <t>Challengers:</t>
  </si>
  <si>
    <t>Apr10</t>
  </si>
  <si>
    <t>Prior to Nov. 2010, prev. div. rate, % increase not included</t>
  </si>
  <si>
    <t>May10</t>
  </si>
  <si>
    <t>Prior to August 2010, streaks of 10-14 years included</t>
  </si>
  <si>
    <t>Jun10</t>
  </si>
  <si>
    <t>(Initial Listing was 5-14 years)</t>
  </si>
  <si>
    <t>Jul10</t>
  </si>
  <si>
    <t>v</t>
  </si>
  <si>
    <t>Aug10</t>
  </si>
  <si>
    <t>&lt;</t>
  </si>
  <si>
    <t>Sep10</t>
  </si>
  <si>
    <t>Oct10</t>
  </si>
  <si>
    <t>Nov10</t>
  </si>
  <si>
    <t>Dec10</t>
  </si>
  <si>
    <t>Jan11</t>
  </si>
  <si>
    <t>Feb11</t>
  </si>
  <si>
    <t>Mar11</t>
  </si>
  <si>
    <t>Apr11</t>
  </si>
  <si>
    <t>May11</t>
  </si>
  <si>
    <t>Jun11</t>
  </si>
  <si>
    <t>Jul11</t>
  </si>
  <si>
    <t>Aug11</t>
  </si>
  <si>
    <t>Sep11</t>
  </si>
  <si>
    <t>Oct11</t>
  </si>
  <si>
    <t>Quick Summary:</t>
  </si>
  <si>
    <t>Nov11</t>
  </si>
  <si>
    <t>Total</t>
  </si>
  <si>
    <t>Dec11</t>
  </si>
  <si>
    <t>No. of Companies</t>
  </si>
  <si>
    <t>Jan12</t>
  </si>
  <si>
    <t>Ave. No. of Years</t>
  </si>
  <si>
    <t>Feb12</t>
  </si>
  <si>
    <t>Average Price</t>
  </si>
  <si>
    <t>Mar12</t>
  </si>
  <si>
    <t>Average % Yield</t>
  </si>
  <si>
    <t>Apr12</t>
  </si>
  <si>
    <t>Ave. MR % Increase</t>
  </si>
  <si>
    <t>May12</t>
  </si>
  <si>
    <t>Jun12</t>
  </si>
  <si>
    <t>Jul12</t>
  </si>
  <si>
    <t>Aug12</t>
  </si>
  <si>
    <t>Sep12</t>
  </si>
  <si>
    <t>Oct12</t>
  </si>
  <si>
    <t>Nov12</t>
  </si>
  <si>
    <t>Dec12</t>
  </si>
  <si>
    <t>CCC Totals:</t>
  </si>
  <si>
    <t>Jan13</t>
  </si>
  <si>
    <t>Feb13</t>
  </si>
  <si>
    <t>Totals:</t>
  </si>
  <si>
    <t>Mar13</t>
  </si>
  <si>
    <t>(including Near-Challengers)</t>
  </si>
  <si>
    <t>Apr13</t>
  </si>
  <si>
    <t>May13</t>
  </si>
  <si>
    <t>Jun13</t>
  </si>
  <si>
    <t>Additions:</t>
  </si>
  <si>
    <t>Jul13</t>
  </si>
  <si>
    <t>Aug13</t>
  </si>
  <si>
    <t>Sep13</t>
  </si>
  <si>
    <t>Oct13</t>
  </si>
  <si>
    <t>Nov13</t>
  </si>
  <si>
    <t>Change from</t>
  </si>
  <si>
    <t>Dec13</t>
  </si>
  <si>
    <t>Prior Year:</t>
  </si>
  <si>
    <t>Jan14</t>
  </si>
  <si>
    <t>Deletions:</t>
  </si>
  <si>
    <t>Feb14</t>
  </si>
  <si>
    <t>Mar14</t>
  </si>
  <si>
    <t>Apr14</t>
  </si>
  <si>
    <t>May14</t>
  </si>
  <si>
    <t>Jun14</t>
  </si>
  <si>
    <t>=No Data</t>
  </si>
  <si>
    <t>Jul14</t>
  </si>
  <si>
    <t>=Streaks began in recession year. For more information, see the</t>
  </si>
  <si>
    <t>Aug14</t>
  </si>
  <si>
    <t xml:space="preserve">following website: </t>
  </si>
  <si>
    <t>http://en.wikipedia.org/wiki/List_of_recessions_in_the_United_States</t>
  </si>
  <si>
    <t>Sep14</t>
  </si>
  <si>
    <t>=Recession Year</t>
  </si>
  <si>
    <t>Oct14</t>
  </si>
  <si>
    <t>Population Change</t>
  </si>
  <si>
    <t>Number of Companies:</t>
  </si>
  <si>
    <t>Nov14</t>
  </si>
  <si>
    <t>Reconciliation</t>
  </si>
  <si>
    <t>Dec14</t>
  </si>
  <si>
    <t># Companies Jan. 1</t>
  </si>
  <si>
    <t>Jan15</t>
  </si>
  <si>
    <t>Feb15</t>
  </si>
  <si>
    <t>Cuts</t>
  </si>
  <si>
    <t>Mar15</t>
  </si>
  <si>
    <t>Freezes</t>
  </si>
  <si>
    <t>Apr15</t>
  </si>
  <si>
    <t>Acquired</t>
  </si>
  <si>
    <t>May15</t>
  </si>
  <si>
    <t>Jun15</t>
  </si>
  <si>
    <t>Jul15</t>
  </si>
  <si>
    <t>Net Changes:</t>
  </si>
  <si>
    <t>Aug15</t>
  </si>
  <si>
    <t># Companies Dec. 31</t>
  </si>
  <si>
    <t>Sep15</t>
  </si>
  <si>
    <t>Oct15</t>
  </si>
  <si>
    <t>Percentage Change</t>
  </si>
  <si>
    <t>Nov15</t>
  </si>
  <si>
    <t>Dec15</t>
  </si>
  <si>
    <t>Companies at Risk</t>
  </si>
  <si>
    <t>Jan16</t>
  </si>
  <si>
    <t>% Deletions:</t>
  </si>
  <si>
    <t>Feb16</t>
  </si>
  <si>
    <t>Mar16</t>
  </si>
  <si>
    <t>Apr16</t>
  </si>
  <si>
    <t>May16</t>
  </si>
  <si>
    <t>Jun16</t>
  </si>
  <si>
    <t>% Success</t>
  </si>
  <si>
    <t>Rate</t>
  </si>
  <si>
    <t>Jul16</t>
  </si>
  <si>
    <t>Aug16</t>
  </si>
  <si>
    <t>Sep16</t>
  </si>
  <si>
    <t>Oct16</t>
  </si>
  <si>
    <t>Nov16</t>
  </si>
  <si>
    <t>Dec16</t>
  </si>
  <si>
    <t>Jan17</t>
  </si>
  <si>
    <t>Feb17</t>
  </si>
  <si>
    <t>Mar17</t>
  </si>
  <si>
    <t>Apr17</t>
  </si>
  <si>
    <t>May17</t>
  </si>
  <si>
    <t>Jun17</t>
  </si>
  <si>
    <t>Jul17</t>
  </si>
  <si>
    <t>Aug17</t>
  </si>
  <si>
    <t>Sep17</t>
  </si>
  <si>
    <t>Oct17</t>
  </si>
  <si>
    <t>Nov17</t>
  </si>
  <si>
    <t>Dec17</t>
  </si>
  <si>
    <t>Jan18</t>
  </si>
  <si>
    <t>Feb18</t>
  </si>
  <si>
    <t>Mar18</t>
  </si>
  <si>
    <t>May18</t>
  </si>
  <si>
    <t>Jun18</t>
  </si>
  <si>
    <t>Jul18</t>
  </si>
  <si>
    <t>Aug18</t>
  </si>
  <si>
    <t>Sep18</t>
  </si>
  <si>
    <t>Oct18</t>
  </si>
  <si>
    <t>(This space reserved for the future)</t>
  </si>
  <si>
    <t>Revisions</t>
  </si>
  <si>
    <t>Price and Yield columns added</t>
  </si>
  <si>
    <t>Default printing changed from Portrait to Landscape</t>
  </si>
  <si>
    <t>Added horizontal lines every five companies to improve readability</t>
  </si>
  <si>
    <t>Added Industry column and averages for yield and dividend increase percentage</t>
  </si>
  <si>
    <t>Combined Source(s) into one column (PR=Press Release; WS=Web Site; IR=IR Response)</t>
  </si>
  <si>
    <t>Sent e-mails to IR Depts. at all unconfirmed companies requesting confirmation/correction</t>
  </si>
  <si>
    <t>Entered (IR) in Blue to indicate that no response was received.</t>
  </si>
  <si>
    <t>Changed Date text to Green for companies expected to announce increase in next 30 days</t>
  </si>
  <si>
    <t>Changed file name format to reflect specific date of update (yymmdd)</t>
  </si>
  <si>
    <t>Added columns for DRIP fees on dividend reinvestment (DR) and/or stock purchase (SP)</t>
  </si>
  <si>
    <t>Added Average Price and Comparison to Last Month at bottom</t>
  </si>
  <si>
    <t>Deleted DRIP w/SPP column as unnecessary (Y/N implied by DRIP Fees columns)</t>
  </si>
  <si>
    <t>Added Tab for Contenders - companies nearing eligibility</t>
  </si>
  <si>
    <t>Added link to www.dripinvesting.org (Tools page) at top of heading</t>
  </si>
  <si>
    <t>Added Web Links tab for companies' Yahoo! Summary page, IR Page, DRIP Prospectus</t>
  </si>
  <si>
    <t>Completed population of Web Links tab</t>
  </si>
  <si>
    <t>Added DRIP Fee Notations to Contenders tab</t>
  </si>
  <si>
    <t>Highlighted in Red yields above 10%</t>
  </si>
  <si>
    <t>Added Average Price and Comparison to Last Year at bottom</t>
  </si>
  <si>
    <t>Added companies with 15-19 years to Contenders tab (with date of last increase)</t>
  </si>
  <si>
    <t>Added Price, Annual Dividend, and Yield columns to Contenders tab</t>
  </si>
  <si>
    <t>Added DivHistory tab; began population</t>
  </si>
  <si>
    <t>Added subtitle to include U.S.-traded American Depository Receipts (ADRs)</t>
  </si>
  <si>
    <t>Completed DivHistory population; inserted columns for 5- and 10-year % change</t>
  </si>
  <si>
    <t>Changed 5- and 10-year % Change to Average % Change on DivHistory tab</t>
  </si>
  <si>
    <t>Added Acceleration/Deceleration Ratio and Averages to DivHistory tab</t>
  </si>
  <si>
    <t>Added Industry column to Contenders tab and populated</t>
  </si>
  <si>
    <t>Duplicated Champions heading design to Contenders tab and added all other columns</t>
  </si>
  <si>
    <t>Completed population of additional columns, formulas on Contenders tab</t>
  </si>
  <si>
    <t>Added Summary/average line to Contenders tab</t>
  </si>
  <si>
    <t>Added Summary/average lines for all prior months to Champions tab</t>
  </si>
  <si>
    <t>Replaced 5- and 10-year Average Annual Dividend Increase with CAGR on DivHistory tab</t>
  </si>
  <si>
    <t>Moved Contenders tab to left behind DivHistory tab</t>
  </si>
  <si>
    <t>Moved Revisions tab to left behind Contenders tab</t>
  </si>
  <si>
    <t>Added Challengers tab for streaks of up to 14 years</t>
  </si>
  <si>
    <t>Began additional population of Challengers tab per online research</t>
  </si>
  <si>
    <t>Renamed CAGR to DGR (Dividend Growth Rate) on DivHistory tab</t>
  </si>
  <si>
    <t>Moved all companies with streaks of 10-14 years to Contenders tab and filled columns</t>
  </si>
  <si>
    <t>Completed additional population of Challengers tab per online research</t>
  </si>
  <si>
    <t>Added Contenders section to DivHistory tab and began population</t>
  </si>
  <si>
    <t>Completed population of Contenders section of DivHistory tab; added summaries</t>
  </si>
  <si>
    <t>Deleted Web Links tab due to limited usefulness; saved 30k per file</t>
  </si>
  <si>
    <t>Replaced Source(s) column with Quarterly Schedule on Champions, Contenders tabs</t>
  </si>
  <si>
    <t>Inserted Sequence column next to No./Years on Champions, Conteners, Challengers tabs</t>
  </si>
  <si>
    <t>Updated Note tab for recent changes, additions</t>
  </si>
  <si>
    <t>Added Changes tab for company-specific actions</t>
  </si>
  <si>
    <t>Added Fundamental Data Section to Champions, Contenders; Inserted Formulas</t>
  </si>
  <si>
    <t>Moved Champions, Contenders Summary stats to new tab to avoid printing overlap</t>
  </si>
  <si>
    <t>Added Charts to Summary tab, arranged for printing</t>
  </si>
  <si>
    <t>Added Note column to Challengers tab</t>
  </si>
  <si>
    <t>Added Industry column to Challengers tab and populated</t>
  </si>
  <si>
    <t>Moved Dividend History to Champions and Contenders tabs; deleted DivHistory tab</t>
  </si>
  <si>
    <t>Added DRIP Fees columns to Challengers tab and populated</t>
  </si>
  <si>
    <t>Duplicated Champions heading design to Challengers tab and added all other columns</t>
  </si>
  <si>
    <t>Completed population of additional columns, formulas on Challengers tab</t>
  </si>
  <si>
    <t>Added Fundamental Data Section to Challengers; Inserted Formulas</t>
  </si>
  <si>
    <t>Added Annual Dividend column to Fundamental Data sections, now used for Payout Ratio</t>
  </si>
  <si>
    <t>Added 2010 column to Dividend History on Champions/Contenders tabs; began population</t>
  </si>
  <si>
    <t>Completed population of 2010 dividend column on Champions/Contenders tabs</t>
  </si>
  <si>
    <t>Changed 5- and 10-year DGRs to compare 2010 dividend to 2005 and 2000 dividends</t>
  </si>
  <si>
    <t>Added Dividend History to Challengers tab; began population</t>
  </si>
  <si>
    <t>Completed population of Challengers' Dividend History and calculations</t>
  </si>
  <si>
    <t>Added 1- and 3-year DGR (Dividend Growth Rate) to all Dividend History sections</t>
  </si>
  <si>
    <t>Added Average % Change vs. Prior Year to bottom of each Dividend History</t>
  </si>
  <si>
    <t>Removed Update Date from main headings; Date at top of Price column coincides with posting</t>
  </si>
  <si>
    <t>Added Fiscal Year Ending month column to Fundamental Data sections and populated</t>
  </si>
  <si>
    <t>Added Appendix to Notes tab listing companies with 4-year streaks</t>
  </si>
  <si>
    <t>Revised Market Cap format in Fundamental Data sections and added average</t>
  </si>
  <si>
    <t>Added Annualized Rate (@) to Notes columns, filled in ADR countries</t>
  </si>
  <si>
    <t>Added detail to Industry columns, esp. MLPs, REITs, Retail, Technology</t>
  </si>
  <si>
    <t>Added combined Champions/Contenders averages to Contenders tab</t>
  </si>
  <si>
    <t>Added combined Contenders/Challengers averages to Challengers tab</t>
  </si>
  <si>
    <t>Added combined Champions/Contenders/Challengers averages to Challengers tab</t>
  </si>
  <si>
    <t>Added Multiple Increases This Year (&amp;) to Notes columns</t>
  </si>
  <si>
    <t>Inserted Fundamental Data column for Premium/Discount to Graham Number</t>
  </si>
  <si>
    <t>Added column explanations to Notes tab</t>
  </si>
  <si>
    <t>Changed Yield calculation to use Annual Dividend (from New Rate)</t>
  </si>
  <si>
    <t>Added columns for Percentage Increase by Year (excludes decreases, division by zero)</t>
  </si>
  <si>
    <t>Added columns for Mean (simple average) and Standard Deviation</t>
  </si>
  <si>
    <t>Inserted column for Estimated 5-year Annual EPS Growth to Fundamental Data sectio</t>
  </si>
  <si>
    <t>Added Quick Summary (page 2 of 3) to Summary tab</t>
  </si>
  <si>
    <t>Expanded notations on Deletions section of Changes tab</t>
  </si>
  <si>
    <t>Expanded range of green dates to 1-2 months ahead (by ex-dividend date), including Appendix</t>
  </si>
  <si>
    <t>Inserted column for Number of Analysts to Fundamental Data section</t>
  </si>
  <si>
    <t>Revised columns AG-AJ to show % current price vs. 52-week High/Low and 50, 200-day MMA</t>
  </si>
  <si>
    <t>Added Count and Average lines to deletion table on Changes tab</t>
  </si>
  <si>
    <t>Added Tweed Factor column to Champions, Contenders, and Challengers tabs</t>
  </si>
  <si>
    <t>Added descriptions of Mean, Standard Deviation, and Tweed Factor to Notes tab</t>
  </si>
  <si>
    <t>Added Appendix B to Notes tab listing "Frozen Angels"</t>
  </si>
  <si>
    <t>Added Confidence Factor and new Appendix A to Notes with Scoring System</t>
  </si>
  <si>
    <t>Changed Appendix A and B to B and C, respectively</t>
  </si>
  <si>
    <t>Added columns for 2011 Dividends Paid and 2011 vs. 2010 Percent Change</t>
  </si>
  <si>
    <t>Reset Dividend Growth Rate columns to use 2011 instead of 2010</t>
  </si>
  <si>
    <t>Modified Mean (Simple Average) and Standard Deviation to include 2011 Change</t>
  </si>
  <si>
    <t>Completed population of 2011 Dividends Paid column</t>
  </si>
  <si>
    <t>Added Dividend Growth Model columns and inserted description on Notes tab</t>
  </si>
  <si>
    <t>Adjusted column widths and formatting for printing purposes</t>
  </si>
  <si>
    <t>Set up portfolios on FinViz to replace data from Yahoo Finance</t>
  </si>
  <si>
    <t>Changed notation in cells X1 to indicate that data is from FinViz.com</t>
  </si>
  <si>
    <t>Set up portfolio on Google for (12) companies not recognized by FinViz</t>
  </si>
  <si>
    <t>Changed Estimated Next Year and Next 5 Year % Change from formulas to values</t>
  </si>
  <si>
    <t>Changed This Year Est EPS from $ amount to percentage and 2 decimals to 1</t>
  </si>
  <si>
    <t>Deleted Next Year Est EPS amount column; Inserted Beta column</t>
  </si>
  <si>
    <t>Color-coded data cells from FinViz (Blue) and Google (Brown)</t>
  </si>
  <si>
    <t>Adjusted Confidence Factor formula for This Year Est EPS % (from $ amount/TTM EPS)</t>
  </si>
  <si>
    <t>Updated Notes for changes to EPS estimated growth columns</t>
  </si>
  <si>
    <t>Changed note for alternate source from Google to Yahoo</t>
  </si>
  <si>
    <t>Color-coded subsequent increases in Deletion table on Changes tab</t>
  </si>
  <si>
    <t>Modified Column Headings and Created Range-Names for easier sorting</t>
  </si>
  <si>
    <t>Added more column dexcriptions to main Notes section</t>
  </si>
  <si>
    <t>Added All CCC tab to combine companies (values only)</t>
  </si>
  <si>
    <t>Revised Summary tab to include Challengers historical data, updated formatting</t>
  </si>
  <si>
    <t>Added (temporary) Appendix D to Notes tab for Special Dividends paid</t>
  </si>
  <si>
    <t>Added columns for 2012 Dividends Paid and marker for 2013 accelerated dividends</t>
  </si>
  <si>
    <t>Began population of 2012 Dividends Paid column with current annual rate, to be replaced</t>
  </si>
  <si>
    <t>Changed Dividend Growth Rate calculations from 2011 to 2012 Dividends Paid</t>
  </si>
  <si>
    <t>Added column for 2012 vs. 2011 Dividends Paid and extended range of Simple Average</t>
  </si>
  <si>
    <t>Revised headings and updated formulas for Dividend Growth Model columns</t>
  </si>
  <si>
    <t>Completed population of 2012 Dividends Paid columns</t>
  </si>
  <si>
    <t>Modified formulas for Payout Ratio, Graham, P/E to show "n/a" when appropriate</t>
  </si>
  <si>
    <t>Added calculations of average Old/New dividend rates and Annual Dividend</t>
  </si>
  <si>
    <t>Copied Technical Data columns to extreme right and deleted old columns</t>
  </si>
  <si>
    <t>Added columns for P/FCF, ROE, Debt/Equity, and Insider Ownership %</t>
  </si>
  <si>
    <t>Added column to calculate Free Cash Flow (FCF) Payout Ratio</t>
  </si>
  <si>
    <t>Relabeled Payout % Ratio as EPS % Payout</t>
  </si>
  <si>
    <t>Filled new data columns with temporary data and added formula for FCF Payout Ratio</t>
  </si>
  <si>
    <t>Added new column for Sector designations and adjusted printing width</t>
  </si>
  <si>
    <t>Reset Range Names and Print Ranges to include relocated columns</t>
  </si>
  <si>
    <t>Populated Sector column with designatyions from FinViz (and Yahoo)</t>
  </si>
  <si>
    <t>Added Chowder Rule column and formulas, with conditional formatting</t>
  </si>
  <si>
    <t>Updated explanations for new and relocated columns on Notes tab</t>
  </si>
  <si>
    <t>Removed notations for multiple increases in 2012 (&amp;) and Jan13 Pd 2012</t>
  </si>
  <si>
    <t>Applied Conditional Formatting to Yield and MR% Increase columns (Red if &lt;2%)</t>
  </si>
  <si>
    <t>Applied Conditional Formatting to DGR columns (Red if &lt;2%)</t>
  </si>
  <si>
    <t>Applied Conditional Formatting to Premium/Discount to Graham Number (Green if &lt;0%)</t>
  </si>
  <si>
    <t>Added Supplemental Statistics below Deletion table on Changes tab</t>
  </si>
  <si>
    <t>Removed notations for Feb13 Pd 2012</t>
  </si>
  <si>
    <t>Added notations for additional streak year (by default) for overdue companies in Red</t>
  </si>
  <si>
    <t>Deleted (temporary) Appendix D to Notes tab for Special Dividends paid</t>
  </si>
  <si>
    <t>Updated Number of Analysts per Yahoo Analysts Estimates pages</t>
  </si>
  <si>
    <t>Updated Deletions table on Changes tab and Frozen Angels for subsequent actions</t>
  </si>
  <si>
    <t>Added column for Past 5 years' EPS Growth percentage</t>
  </si>
  <si>
    <t>Added "New" designation for companies added to Near-Challengers in current month</t>
  </si>
  <si>
    <t>Replaced FinViz Sector names with GICS (Global Industry Classification Standard)</t>
  </si>
  <si>
    <t>Added CCC (Number of Companies) Projection to Summary tab</t>
  </si>
  <si>
    <t>Updated Frozen Angels for default year of increases in 2012 (no incr. but higher than 2011)</t>
  </si>
  <si>
    <t>Modified Challenger 3-, 5-, and 10-year DGR formulas to insert "n/a" (instead of manually)</t>
  </si>
  <si>
    <t>Modified Contender 10-year DGR formulas to insert "n/a" (instead of manually)</t>
  </si>
  <si>
    <t>Modified Challenger/Contender A/D formulas to insert "n/a" (instead of manually)</t>
  </si>
  <si>
    <t>Modified EPS%Payout, +/-%Graham, and P/E formulas to insert "n/a" (instead of manually)</t>
  </si>
  <si>
    <t>Added column for 2013 Dividends Paid and initially populated at current rates</t>
  </si>
  <si>
    <t>Began re-population of 2013 Dividends Paid column (adjusted for '13 to '12 acceleration)</t>
  </si>
  <si>
    <t>Completed population of 2013 Dividends Paid column with actual (adjusted) figures</t>
  </si>
  <si>
    <t>Changed Dividend Growth Rate calculations from 2012 to 2013 Dividends Paid</t>
  </si>
  <si>
    <t>Added column for 2013 vs. 2012 Dividends Paid and extended range of Simple Average</t>
  </si>
  <si>
    <t>Added column for 5-year DEG (Dividend-to-Earnings Growth) ratio, added item to Notes</t>
  </si>
  <si>
    <t>Added column for Regular Dividends Paid over 15 years (1999-2013, inclusive), plus Note</t>
  </si>
  <si>
    <t>Changed Dividends Paid from 4 to 3 decimals and adjusted column-widths from 5.5 to 5</t>
  </si>
  <si>
    <t>Removed notations for multiple increases in 2013 (&amp;) and 2014=Year # (in 2013 file)</t>
  </si>
  <si>
    <t>Added "US$" notation to foreign ADRs that pay dividends in US$</t>
  </si>
  <si>
    <t>Removed columns for FCF % Payout Ratio and P/FCF due to questionable/missing data</t>
  </si>
  <si>
    <t>Added purple color to deletions table for "cuts" due to currency exchange rates</t>
  </si>
  <si>
    <t>Added purple color to Near-Challengers due to pending currency-rate effect on pay dates</t>
  </si>
  <si>
    <t>Modified CCC Projection on Summary tab for currency-rate "cuts" in additions/deletions</t>
  </si>
  <si>
    <t>Adjusted Supplemental Data on Changes tab to move currency deletions from Cuts to Other</t>
  </si>
  <si>
    <t>Added CCC Aging to Summary tab to show Streak lengths by year at December 31</t>
  </si>
  <si>
    <t>Expanded CCC Aging to include streaks up to 64 years and adjusted sub-total, total cells</t>
  </si>
  <si>
    <t>Added Pink shading to CCC Aging for streaks started during recession years and wikipedia link</t>
  </si>
  <si>
    <t>Added scatter pattern to CCC Aging for recession years (2008, 2009)</t>
  </si>
  <si>
    <t>Added column for 2014 Dividends Paid and initially populated at current rates</t>
  </si>
  <si>
    <t>Updated formula for Regular Dividends Paid over 16 years (1999-2014, inclusive)</t>
  </si>
  <si>
    <t>Added column for '14 vs. '13 Dividends, extended range of Simple Average, Standard Deviation</t>
  </si>
  <si>
    <t>Changed Dividend Growth Rate calculations from 2013 to 2014 Dividends Paid</t>
  </si>
  <si>
    <t>Began re-population of 2014 Dividends Paid column with actual amounts</t>
  </si>
  <si>
    <t>Completed population of 2014 Dividends Paid column with actual figures</t>
  </si>
  <si>
    <t>Input 2014 number of companies by streak length data in CCC Aging (on Summary tab)</t>
  </si>
  <si>
    <t>Removed notations for multiple increases in 2014 (&amp;) and 2015=Year # (for 2014 file)</t>
  </si>
  <si>
    <t>Updated Frozen Angels (Appendix C) to eliminate companies with subsequent freezes</t>
  </si>
  <si>
    <t>Changed Confidence Factor to subtract CCC Seq from 1000 instead of 500</t>
  </si>
  <si>
    <t>Added Red color to No. of Years for streaks extended by default (no increase during year)</t>
  </si>
  <si>
    <t>Added Deletions by Category to Supplemental Statistics (below Deletions table) on Changes tab</t>
  </si>
  <si>
    <t>Added column for 2015 Dividends Paid and initially populated at current rates</t>
  </si>
  <si>
    <t>Updated formula for Regular Dividends Paid over 17 years (1999-2015, inclusive)</t>
  </si>
  <si>
    <t>Added column for '15 vs. '14 Dividends, extended range of Simple Average, Standard Deviation</t>
  </si>
  <si>
    <t>Changed Dividend Growth Rate calculations from 2014 to 2015 Dividends Paid</t>
  </si>
  <si>
    <t>Began re-population of 2015 Dividends Paid column with actual amounts</t>
  </si>
  <si>
    <t>Completed population of 2015 Dividends Paid column with actual figures</t>
  </si>
  <si>
    <t>Input 2015 number of companies by streak length data in CCC Aging (on Summary tab)</t>
  </si>
  <si>
    <t>Removed notations for multiple increases in 2015 (&amp;) and 2016=Year # (for 2015 file)</t>
  </si>
  <si>
    <t>Added Conditional Formatting (Red+Bold) for Yield over 10%</t>
  </si>
  <si>
    <t>Added Preliminary 2016 column (AQ) to CCC Aging (on Summary tab)</t>
  </si>
  <si>
    <t>Added Population Change Reconciliation below CCC Aging on Summary tab</t>
  </si>
  <si>
    <t>Changed the formula disclaimer on the All CCC tab to Red and Bold</t>
  </si>
  <si>
    <t>Added Percentage Change Reconciliation on Summary tab</t>
  </si>
  <si>
    <t>Changed Sector designation for REITs from "Financials" to "REITs"</t>
  </si>
  <si>
    <t>Added column for 2016 Dividends Paid and initially populated at current rates</t>
  </si>
  <si>
    <t>Updated formula for Regular Dividends Paid over 18 years (1999-2016, inclusive)</t>
  </si>
  <si>
    <t>Added column for '16 vs. '15 Dividends, extended range of Simple Average, Standard Deviation</t>
  </si>
  <si>
    <t>Changed Dividend Growth Rate calculations from 2015 to 2016 Dividends Paid</t>
  </si>
  <si>
    <t>Began re-population of 2016 Dividends Paid column with actual amounts</t>
  </si>
  <si>
    <t>Completed population of 2016 Dividends Paid column with actual figures</t>
  </si>
  <si>
    <t>Input 2016 number of companies by streak length data in CCC Aging (on Summary tab)</t>
  </si>
  <si>
    <t>Removed notations for multiple increases in 2016 (&amp;) and 2017=Year # (for 2016 file)</t>
  </si>
  <si>
    <t>Removed notations for "Former" status; to be used only when being added</t>
  </si>
  <si>
    <t>Added Red color to No. of Years for streaks extended by default (potential 2017 Freezes)</t>
  </si>
  <si>
    <t>Added Preliminary 2017 column (AR) to CCC Aging (on Summary tab)</t>
  </si>
  <si>
    <t>Added WatchList tab with basic instructions</t>
  </si>
  <si>
    <t>Removed old Addition, Promotion notes from Changes tab (Now on Summary monthly)</t>
  </si>
  <si>
    <t>Added tables for Streak Corrections and Name/Symbol Changes to Changes tab</t>
  </si>
  <si>
    <t>This listing was inspired by the efforts of several individuals and is intended to be freely distributed for individual, non-commercial</t>
  </si>
  <si>
    <t>use. The initial goal was to identify companies that had increased their dividend in at least 25 consecutive years. But that</t>
  </si>
  <si>
    <t>definition was broadened to include additional companies that had paid higher dividends (without necessarily having</t>
  </si>
  <si>
    <t>increased the quarterly rate in every calendar year. Also included (under the Contenders tab) are companies that have increased</t>
  </si>
  <si>
    <t>their dividend for 10-24 straight years and (under the Challengers tab) companies that have increased their dividend for 5-9</t>
  </si>
  <si>
    <t>straight years. Unless it is clear that a streak is shorter, the number of years shown will coincide with statement(s) by the</t>
  </si>
  <si>
    <t>company itself. Some notable sub-groups include:</t>
  </si>
  <si>
    <t>"The Alternators"</t>
  </si>
  <si>
    <t>are companies that appear to follow a pattern of increasing their dividend only in alternating years, but</t>
  </si>
  <si>
    <t>do so in mid-year, so that the total paid (per share) is higher every year. An example follows:</t>
  </si>
  <si>
    <t>Q1 Div</t>
  </si>
  <si>
    <t>Q2 Div</t>
  </si>
  <si>
    <t>Q3 Div</t>
  </si>
  <si>
    <t>Q4 Div</t>
  </si>
  <si>
    <t>Year 1</t>
  </si>
  <si>
    <t>Year 2</t>
  </si>
  <si>
    <t>Year 3</t>
  </si>
  <si>
    <t>Year4</t>
  </si>
  <si>
    <t>Year 5</t>
  </si>
  <si>
    <t>As you can see, the dividend was increased only in years 2 and 4, but the company paid higher TOTAL dividends each year. To</t>
  </si>
  <si>
    <t>highlight these companies, the dates are indicated in Red (and right-aligned to stand out when printing.)</t>
  </si>
  <si>
    <t>"The Penny-Pinchers"</t>
  </si>
  <si>
    <t>are companies that typically increase their quarterly payout by a fraction of a penny, often as little as one-</t>
  </si>
  <si>
    <t>quarter cent, or one cent per share on an annual basis. Generally, these are utilities with impressive streaks. But since profits</t>
  </si>
  <si>
    <t>are limited by regulators, they may not declare substantial dividend increases. Although they typically offer relatively high yields,</t>
  </si>
  <si>
    <t>dividend and share price growth may be limited.</t>
  </si>
  <si>
    <t>Percentage increases of 2% or less are highlighted in Red.</t>
  </si>
  <si>
    <t>"The Foreigners"</t>
  </si>
  <si>
    <t>are companies that have dividend growth streaks, in U.S. dollar terms, and trade on a U.S. Exchange</t>
  </si>
  <si>
    <t>as ADRs (American Depository Receipts).</t>
  </si>
  <si>
    <t>Data Sources/Discrepancies</t>
  </si>
  <si>
    <t>As mentioned above, the dividend streaks are generally specified by the companies themselves. In some cases, however, there</t>
  </si>
  <si>
    <t>were differences between the length of the streak shown by outside sources and what was stated in company literature. Usually,</t>
  </si>
  <si>
    <t>the company's claim is shown, when it appears reasonable. For example, one source showed that Vectren had increased its</t>
  </si>
  <si>
    <t>dividend for 31 straight years, but the company stated that its latest increase marked "the 48th consecutive year that Vectren and</t>
  </si>
  <si>
    <t>its predecessor companies have increased annual dividends paid." In addition to not taking into account records of predecessor</t>
  </si>
  <si>
    <t>companies, some sources appear to curtail streaks because of a lack of clear data as much as 25 years ago. Other issues:</t>
  </si>
  <si>
    <t>Rounding errors</t>
  </si>
  <si>
    <t>can make it appear that a company did not raise its dividend, especially in the distant past. For example,</t>
  </si>
  <si>
    <t>an adjusted payout of .012275, increased to .012325, could appear unchanged if both were rounded to .0123 by the data provider.</t>
  </si>
  <si>
    <t>Splits/Stock Dividends</t>
  </si>
  <si>
    <t>may not always result in accurate adjustment of prior dividends. This is especially true if the split were</t>
  </si>
  <si>
    <t>at a ratio of 6-for-5 or higher, or if a stock dividend of 5% or less was paid. In some cases, a firm states that it is "maintaining"</t>
  </si>
  <si>
    <t>a dividend rate following a stock dividend, but that, in fact, is an increase. So, for example, a company may start the year paying a</t>
  </si>
  <si>
    <t>rate of 10¢/share and finish the year by paying 10¢/share, but a 5% stock dividend adjusts the first figure to 9.6¢/share.</t>
  </si>
  <si>
    <t>Special Dividends</t>
  </si>
  <si>
    <t>might cause some sources to drop a company from a listing such as this one. For example, if a firm</t>
  </si>
  <si>
    <t>actually increases its annual dividend from 30¢ to 40¢ per share, but paid a special (or "extra") dividend of $1 in the first year, then</t>
  </si>
  <si>
    <t>it could appear that it had reduced its payout from $1.30 to 40¢ per share, thus ending its streak. However, I don't think that such a</t>
  </si>
  <si>
    <t>company should be penalized for making an extra payout, so these special dividends are generally factored out for this listing.</t>
  </si>
  <si>
    <t>Column Headings (for Champions, Contenders, Challengers, and All CCC tabs)</t>
  </si>
  <si>
    <t>Company Name</t>
  </si>
  <si>
    <t>is the identity under which a company is incorporated.</t>
  </si>
  <si>
    <t>Ticker Symbol</t>
  </si>
  <si>
    <t>is the stock symbol under which the company's shares are traded.</t>
  </si>
  <si>
    <t>is the primary business that the company operates. Keep in mind that some companies operate in</t>
  </si>
  <si>
    <t>more than on industry; those that do business in several may be designated as 'conglomerates."</t>
  </si>
  <si>
    <t>No. Yrs</t>
  </si>
  <si>
    <t>represents the number of consecutive years of higher dividends.</t>
  </si>
  <si>
    <t>No. Yrs (in Red)</t>
  </si>
  <si>
    <t>indicates latest year of streak was by default (no rate increase but total dividends greater than prior year).</t>
  </si>
  <si>
    <t>CCC Seq</t>
  </si>
  <si>
    <t>lists all companies in sequence, from longest (#1) to shortest, from Champions to Challengers.</t>
  </si>
  <si>
    <t>indicates whether a company offers a Dividend Reinvestment Plan (DRIP) that also allows enrollees</t>
  </si>
  <si>
    <t>to invest additional cash on a voluntary, periodic basis. The vast majority of these companies offer these plans, also known as</t>
  </si>
  <si>
    <t>Direct Investment Plans, but many have recently added fees, so potential participants should carefully check the features before</t>
  </si>
  <si>
    <t>enrolling. DR=Dividend Reinvestment; SP=Stock Purchase. Information about DRIPs can be found at www.directinvesting.com.</t>
  </si>
  <si>
    <t>Disclosure:</t>
  </si>
  <si>
    <t>As shown below, I am employed by The Moneypaper Inc., which operates that web site and is affiliated with Temper</t>
  </si>
  <si>
    <t>Enrollment Service, which facilitates DRIP enrollment. This is not meant as a sales pitch!</t>
  </si>
  <si>
    <t>as of the date shown, which was the last trading day of the month.</t>
  </si>
  <si>
    <t>indicates the dividend yield of the latest dividend rate on an annualized basis.</t>
  </si>
  <si>
    <t>Yield percentages of 2% or less are highlighted in Red.</t>
  </si>
  <si>
    <t>Yield percentages of 10% or more are highlighted in Red and Bold.</t>
  </si>
  <si>
    <t>Dividend Information</t>
  </si>
  <si>
    <t>is the information associated with the most recent increase, not necessarily the most recent dividend</t>
  </si>
  <si>
    <t>Most recent increase dates older than one year are highlighted in Red (and are considered "overdue").</t>
  </si>
  <si>
    <t>Most recent Increases expected to be replaced in the next 1-2 months are highlighted in Green.</t>
  </si>
  <si>
    <t>Quarterly Schedule</t>
  </si>
  <si>
    <t>shows estimated Pay Dates, where A=Jan/Apr/Jul/Oct, B=Feb/May/Aug/Nov, C=Mar/Jun/Sep/Dec.</t>
  </si>
  <si>
    <t>includes indications of streaks that are based on a company's Fiscal Year, rather than the Calendar</t>
  </si>
  <si>
    <t>Annual Dividend</t>
  </si>
  <si>
    <t>projects the "new" (current) rate to a full-year amount</t>
  </si>
  <si>
    <t>EPS % Payout</t>
  </si>
  <si>
    <t>calculates the annual dividend as a percentage of trailing twelve months Earnings Per Share</t>
  </si>
  <si>
    <t>+/-% vs. Graham</t>
  </si>
  <si>
    <t>calculates the premium or discount that the current price represents, compared with the "Graham</t>
  </si>
  <si>
    <t>number," which is an estimation of "fair value" or what Benjamin Graham said would be the most an investor should pay for a</t>
  </si>
  <si>
    <t>share of the company's stock. Since he believed that a reasonable price/earnings ratio was 15 and a reasonable price/book</t>
  </si>
  <si>
    <t>value ratio would be 1.5, the formula for the "Graham number" is the square root of (22.5 times the earnings per share times the</t>
  </si>
  <si>
    <t>discount percentage, compared with the Graham number.</t>
  </si>
  <si>
    <t>TTM P/E</t>
  </si>
  <si>
    <t>shows the price/earnings ratio using trailing twelve months earnings divided into current price</t>
  </si>
  <si>
    <t>TTM EPS</t>
  </si>
  <si>
    <t>shows earnings per share for the most recently reported trailing twelve months</t>
  </si>
  <si>
    <t>PEG Ratio</t>
  </si>
  <si>
    <t>shows the price/earnings ratio divided by 5-year estimates growth rate</t>
  </si>
  <si>
    <t>TTM P/Sales</t>
  </si>
  <si>
    <t>shows the price divided by the trailing twelve months' sales</t>
  </si>
  <si>
    <t>MRQ P/Book</t>
  </si>
  <si>
    <t>shows the price divided by the most recent quarter's book value per share</t>
  </si>
  <si>
    <t>TTM ROE</t>
  </si>
  <si>
    <t>shows the trailing twelve months' rate of return on shareholder equity</t>
  </si>
  <si>
    <t>TY% Growth</t>
  </si>
  <si>
    <t>shows the percentage change of this year's earnings estimate compared with last year's EPS</t>
  </si>
  <si>
    <t>NY% Growth</t>
  </si>
  <si>
    <t>shows the percentage change of next year's earnings estimate compared with this year's estimate</t>
  </si>
  <si>
    <t>Past 5yr Growth</t>
  </si>
  <si>
    <t>shows the annual EPS Growth for the past five years</t>
  </si>
  <si>
    <t>Est 5-yr Growth</t>
  </si>
  <si>
    <t>shows the estimated annual EPS Growth for the next five years</t>
  </si>
  <si>
    <t>MktCap ($Mil)</t>
  </si>
  <si>
    <t>shows the market value in millions of dollars of all outstanding shares at the current price</t>
  </si>
  <si>
    <t>Inside Ownwership</t>
  </si>
  <si>
    <t>shows the percentage of shares outstanding that is owned by founders, executives, and directors</t>
  </si>
  <si>
    <t>Debt/Equity</t>
  </si>
  <si>
    <t>shows the proportion of capitalization provided by debt in relation to shareholder equity</t>
  </si>
  <si>
    <t>Past 5-year DEG</t>
  </si>
  <si>
    <t>(Dividend-to-Earnings Growth Ratio) shows the relationship between the Dividend Growth Rate (per</t>
  </si>
  <si>
    <t>share) and the Earnings (per share) Growth Rate over the past 5 years. Correlates (+/-) with change in EPS % Payout ratio.</t>
  </si>
  <si>
    <t>5/10 A/D</t>
  </si>
  <si>
    <t>is a calculation of the acceleration or deceleration of the 5-year vs. the 10-year DGR</t>
  </si>
  <si>
    <t>(multiple columns)</t>
  </si>
  <si>
    <t>(or Dividend Growth Rate) is the compound annual growth rate of the dividend for the periods shown</t>
  </si>
  <si>
    <t>Dividends by Year</t>
  </si>
  <si>
    <t>on a per-share basis, from 1999 to the most recently completed calendar year</t>
  </si>
  <si>
    <t>Summarizes total dividends paid since 1999 (inclusive)</t>
  </si>
  <si>
    <t>% Increase by Year</t>
  </si>
  <si>
    <t>shows the percentage dividend increase compared with the dividend paid in the previous year.</t>
  </si>
  <si>
    <t>Mean (simple average)</t>
  </si>
  <si>
    <t>is the "modified" average of the individual year's increases over the prior year. The averages include</t>
  </si>
  <si>
    <t>some companies whose average has been "modified" to exclude divisions by zero or negative actions (reductions) since those</t>
  </si>
  <si>
    <t>calculations would pre-date the companies' current streaks of increases.</t>
  </si>
  <si>
    <t>Standard Deviation</t>
  </si>
  <si>
    <t>expresses the degree by which the individual year's increases vary from the Mean, or simple average,</t>
  </si>
  <si>
    <t>showing how erratic (high number) or "smooth" (low number) that the annual increases have been.</t>
  </si>
  <si>
    <t>is the major part of the economy within which the company operates. Each sector is composed of</t>
  </si>
  <si>
    <t>numerous sub-groups, referred to as Industries.</t>
  </si>
  <si>
    <t>Tweed Factor</t>
  </si>
  <si>
    <t>Named after "Seeking Alpha" author Norman Tweed, this is a "quick-and-dirty" method of comparing</t>
  </si>
  <si>
    <t>the combination of a stock's dividend yield and dividend growth rate (DGR) to its price/earnings ratio. Although this is somewhat</t>
  </si>
  <si>
    <t>of an "apples-to-oranges" comparison, it builds in a margin of safety when determining a stock's fair value. The Tweed Factor is</t>
  </si>
  <si>
    <t>part of the "Tweed Model," which also requires (per Mr. Tweed) a 4% yield and a "reasonable" payout ratio. (See Payout % Ratio</t>
  </si>
  <si>
    <t>above.) Other investors may set a lower yield threshold than 4%, often in conjunction with age and years remaining to invest. The</t>
  </si>
  <si>
    <t>more positive the Tweed Factor is, the better, as it expresses the excess of the dividend data over price level.</t>
  </si>
  <si>
    <t>Chowder Rule</t>
  </si>
  <si>
    <t>Named after "Seeking Alpha" member Chowder, this is a method of identifying candidates for purchase</t>
  </si>
  <si>
    <t>based on a combination of yield and (5-year) dividend growth rate. When the sum of these elements is above 12%, the company</t>
  </si>
  <si>
    <t>presents an attractive entry point (8% for utilities). When the figure is above 8%, an existing holding is still considered worthy of</t>
  </si>
  <si>
    <t>being retained. Caution: This 'Rule" is intended to be used in conjunction with measures of quality, such as high marks for safety</t>
  </si>
  <si>
    <t>and financial stability, as specified by organizations such as Value Line or Morningstar.</t>
  </si>
  <si>
    <t>Confidence Factor</t>
  </si>
  <si>
    <t>(Next Five Years) Dividends based on growth from latest completed year of dividends paid, using Next</t>
  </si>
  <si>
    <t>Year and 5-year Earnings Per Share Estimates. (If either is "n/a," then a 3% dividend growth rate is used; if either is negative, then</t>
  </si>
  <si>
    <t>a 1% dividend growth rate is used; if either is greater than 10%, then a 10% dividend growth rate is used. The total estimated</t>
  </si>
  <si>
    <t>dividends per share for the next five years is also shown, and that total is translated into a percentage "payback," based on the</t>
  </si>
  <si>
    <t>current share price.</t>
  </si>
  <si>
    <t>Disclaimer: Past Performance is No Guarantee of Future Results.</t>
  </si>
  <si>
    <t>(mulitple columns)</t>
  </si>
  <si>
    <t>compares a stock's volatility with that of the overall market (S&amp;P 500=1.00)</t>
  </si>
  <si>
    <t>% from 52-week low/high</t>
  </si>
  <si>
    <t>these columns show the percentage that the current price varies from the 52-week range of the stock</t>
  </si>
  <si>
    <t>% from 50-, 200-day MMA</t>
  </si>
  <si>
    <t>these columns show the percentage the current price varies from the 50- and 200-day Moving Average</t>
  </si>
  <si>
    <t>Acknowledements/Updates</t>
  </si>
  <si>
    <t>I'd like to thank Motley Fool poster Bruce Doe, whose listing was the starting point for this compilation. Also, thanks to Moneypaper</t>
  </si>
  <si>
    <t>reader Jacob Geller, who brought attention to RPM International's claim to be one of 70 companies to have increased its</t>
  </si>
  <si>
    <t>dividend for at least 34 straight years. Many thanks to Publisher Vita Nelson, who has made Moneypaper's DRIP database info</t>
  </si>
  <si>
    <t>available to the general public. Also, thanks to "Seeking Alpha" Contributors Dividends4Life, Dividend Growth Investor, David Van</t>
  </si>
  <si>
    <t>Knapp, Robert Allan Schwartz, Norman Tweed, Chuck Carnevale, Five Plus Investor, David Crosetti, and others (a growing list!)</t>
  </si>
  <si>
    <t>for their valuable info and assistance. And finally, thanks to George L. Smyth for running the non-profit message boards at</t>
  </si>
  <si>
    <t>www.dripinvesting.org, where I hope to post this spreadsheet and a related PDF file (for those who can't use the spreadsheet).</t>
  </si>
  <si>
    <t>Hopefully, it can continue to be updated on a monthly basis there. Please post comments/questions on its U.S. DRIPs board or</t>
  </si>
  <si>
    <t>add a Comment to one of my articles on the Seeking Alpha website:</t>
  </si>
  <si>
    <t>http://seekingalpha.com/author/david-fish/articles</t>
  </si>
  <si>
    <t>Historical Data Available</t>
  </si>
  <si>
    <t>Previous copies of the Dividend Champions spreadsheets have been made available for downloading, thanks to Seeking Alpha</t>
  </si>
  <si>
    <t>author Robert Allan Schwartz at the following Internet address (URL):</t>
  </si>
  <si>
    <t>http://www.tessellation.com/david_fish/</t>
  </si>
  <si>
    <t>David Fish</t>
  </si>
  <si>
    <t>Former Editor,</t>
  </si>
  <si>
    <t>The Moneypaper, The Moneypaper Guide to Direct Investment Plans</t>
  </si>
  <si>
    <t>Appendix A - Confidence Factor Scoring System</t>
  </si>
  <si>
    <t>Listed below are items used to gauge confidence in continuation of dividend-increase streaks, with formulas and point ranges.</t>
  </si>
  <si>
    <t>Item</t>
  </si>
  <si>
    <t>General Formula</t>
  </si>
  <si>
    <t>Min</t>
  </si>
  <si>
    <t>Max</t>
  </si>
  <si>
    <t>Number of Years Dividend Increased</t>
  </si>
  <si>
    <t>Divided by 10</t>
  </si>
  <si>
    <t>Sequence Number within CCC companies</t>
  </si>
  <si>
    <t>(1000 minus Seq) divided by 100</t>
  </si>
  <si>
    <t>Dividend Reinvestment Plan</t>
  </si>
  <si>
    <t>No-fee=2 points; Fees=1; No plan=0</t>
  </si>
  <si>
    <t>Stock Purchase Plan</t>
  </si>
  <si>
    <t>Most Recent Increase (percentage)</t>
  </si>
  <si>
    <t>Increase divided by 2, up to 5 points</t>
  </si>
  <si>
    <t>Payout Ratio (if not over 100% or negative)</t>
  </si>
  <si>
    <t>(100 minus payout ratio) divided by 10</t>
  </si>
  <si>
    <t>Price/Earnings Ratio (if not over 100% or negative)</t>
  </si>
  <si>
    <t>(100 minus P/E ratio) divided by 10</t>
  </si>
  <si>
    <t>PEG (P/E divided by Growth Rate) Ratio (if numerical)</t>
  </si>
  <si>
    <t>5 minus PEG (up to 5)</t>
  </si>
  <si>
    <t>Price/Sales Ratio</t>
  </si>
  <si>
    <t>5 minus P/S (up to 5)</t>
  </si>
  <si>
    <t>Price/Book Value (if numerical)</t>
  </si>
  <si>
    <t>5 minus P/B (up to 5)</t>
  </si>
  <si>
    <t>This Year EPS Est Percentage Increase vs. TTM EPS</t>
  </si>
  <si>
    <t>Up to 10% Increase divided by 2</t>
  </si>
  <si>
    <t>Next Year EPS Est Percentage Increase vs. TY EPS Est</t>
  </si>
  <si>
    <t>Est 5-year EPS Percentage Increase</t>
  </si>
  <si>
    <t>Number of Analysts</t>
  </si>
  <si>
    <t>Number Divided by 10</t>
  </si>
  <si>
    <t>Market Capitalization</t>
  </si>
  <si>
    <t>Points for one, ten, one hundred billion</t>
  </si>
  <si>
    <t>Dividend Growth Rate 1-year</t>
  </si>
  <si>
    <t>Dividend Growth Rate 3-year (if numeric)</t>
  </si>
  <si>
    <t>Dividend Growth Rate 5-year (if numeric)</t>
  </si>
  <si>
    <t>Dividend Growth Rate 10-year (if numeric)</t>
  </si>
  <si>
    <t>Mean (Simple Average)</t>
  </si>
  <si>
    <t>Total Point Range:</t>
  </si>
  <si>
    <t>Appendix B - Near-Challengers</t>
  </si>
  <si>
    <t>Listed below are companies that have increased their dividends for four years and may join the Challengers listing</t>
  </si>
  <si>
    <t>in the next 12 months, with the Ex-Dividend Date of their most recent increase:</t>
  </si>
  <si>
    <t>Dates in Purple (left/centered) indicate delayed determination related to currency exchange rates (for amount paid)</t>
  </si>
  <si>
    <t>Advanced Drainage Systems Inc.</t>
  </si>
  <si>
    <t>WMS</t>
  </si>
  <si>
    <t>Alexander's Inc.</t>
  </si>
  <si>
    <t>ALX</t>
  </si>
  <si>
    <t>Allegion plc</t>
  </si>
  <si>
    <t>ALLE</t>
  </si>
  <si>
    <t>AEE</t>
  </si>
  <si>
    <t>ARMK</t>
  </si>
  <si>
    <t>BankFinancial Corp.</t>
  </si>
  <si>
    <t>BFIN</t>
  </si>
  <si>
    <t>Big Lots Inc.</t>
  </si>
  <si>
    <t>BIG</t>
  </si>
  <si>
    <t>California First National Bancorp</t>
  </si>
  <si>
    <t>CFNB</t>
  </si>
  <si>
    <t>Capital City Bank Group</t>
  </si>
  <si>
    <t>CCBG</t>
  </si>
  <si>
    <t>CDK</t>
  </si>
  <si>
    <t>Children's Place Inc. (The)</t>
  </si>
  <si>
    <t>PLCE</t>
  </si>
  <si>
    <t>Citizens Financial Group Inc.</t>
  </si>
  <si>
    <t>CFG</t>
  </si>
  <si>
    <t>CCI</t>
  </si>
  <si>
    <t>DHI</t>
  </si>
  <si>
    <t>Former Contender</t>
  </si>
  <si>
    <t>Diamond Hill Investment Group Inc.</t>
  </si>
  <si>
    <t>DHIL</t>
  </si>
  <si>
    <t>DLB</t>
  </si>
  <si>
    <t>Extended Stay America Inc.</t>
  </si>
  <si>
    <t>STAY</t>
  </si>
  <si>
    <t>First Bancorp Inc.</t>
  </si>
  <si>
    <t>FNLC</t>
  </si>
  <si>
    <t>First Busey Corp.</t>
  </si>
  <si>
    <t>BUSE</t>
  </si>
  <si>
    <t>First Connecticut Bancorp Inc.</t>
  </si>
  <si>
    <t>FBNK</t>
  </si>
  <si>
    <t>First National Corp.</t>
  </si>
  <si>
    <t>FXNC</t>
  </si>
  <si>
    <t>First Savings Financial Group Inc.</t>
  </si>
  <si>
    <t>FSFG</t>
  </si>
  <si>
    <t>Flushing Financial Corp.</t>
  </si>
  <si>
    <t>FFIC</t>
  </si>
  <si>
    <t>GLPI</t>
  </si>
  <si>
    <t>GasLog Partners LP</t>
  </si>
  <si>
    <t>GLOP</t>
  </si>
  <si>
    <t>Great Southern Bancorp Inc.</t>
  </si>
  <si>
    <t>GSBC</t>
  </si>
  <si>
    <t>Greenbrier Companies Inc.</t>
  </si>
  <si>
    <t>GBX</t>
  </si>
  <si>
    <t>Hennessy Advisors Inc.</t>
  </si>
  <si>
    <t>HNNA</t>
  </si>
  <si>
    <t>Home Bancorp Inc.</t>
  </si>
  <si>
    <t>HBCP</t>
  </si>
  <si>
    <t>HFBL</t>
  </si>
  <si>
    <t>Independence Holding Company</t>
  </si>
  <si>
    <t>IHC</t>
  </si>
  <si>
    <t>Independent Bank Corp. MI</t>
  </si>
  <si>
    <t>IBCP</t>
  </si>
  <si>
    <t>Innospec Inc.</t>
  </si>
  <si>
    <t>IOSP</t>
  </si>
  <si>
    <t>IDCC</t>
  </si>
  <si>
    <t>LADR</t>
  </si>
  <si>
    <t>Lamar Advertising Co.</t>
  </si>
  <si>
    <t>LAMR</t>
  </si>
  <si>
    <t>LOGI</t>
  </si>
  <si>
    <t>Macatawa Bank Corp.</t>
  </si>
  <si>
    <t>MCBC</t>
  </si>
  <si>
    <t>Marcus Corp.</t>
  </si>
  <si>
    <t>MCS</t>
  </si>
  <si>
    <t>Matson Inc.</t>
  </si>
  <si>
    <t>MATX</t>
  </si>
  <si>
    <t>Medical Properties Trust Inc.</t>
  </si>
  <si>
    <t>MPW</t>
  </si>
  <si>
    <t>Meridian Bancorp Inc.</t>
  </si>
  <si>
    <t>EBSB</t>
  </si>
  <si>
    <t>Mobile Mini Inc.</t>
  </si>
  <si>
    <t>MINI</t>
  </si>
  <si>
    <t>Moelis &amp; Company</t>
  </si>
  <si>
    <t>MC</t>
  </si>
  <si>
    <t>Mondelez International Inc.</t>
  </si>
  <si>
    <t>MDLZ</t>
  </si>
  <si>
    <t>MutualFirst Financial Inc.</t>
  </si>
  <si>
    <t>MFSF</t>
  </si>
  <si>
    <t>NASB Financial Inc.</t>
  </si>
  <si>
    <t>NASB</t>
  </si>
  <si>
    <t>NHTC</t>
  </si>
  <si>
    <t>NEWM</t>
  </si>
  <si>
    <t>NextEra Energy Partners LP</t>
  </si>
  <si>
    <t>NEP</t>
  </si>
  <si>
    <t>Oak Valley Bancorp</t>
  </si>
  <si>
    <t>OVLY</t>
  </si>
  <si>
    <t>Old Line Bancshares Inc.</t>
  </si>
  <si>
    <t>OLBK</t>
  </si>
  <si>
    <t>ONE Gas Inc.</t>
  </si>
  <si>
    <t>OGS</t>
  </si>
  <si>
    <t>Pacific Financial Corp.</t>
  </si>
  <si>
    <t>PFLC</t>
  </si>
  <si>
    <t>Parke Bancorp Inc.</t>
  </si>
  <si>
    <t>PKBK</t>
  </si>
  <si>
    <t>PBF Logistics LP</t>
  </si>
  <si>
    <t>PBFX</t>
  </si>
  <si>
    <t>Preferred Bank</t>
  </si>
  <si>
    <t>PFBC</t>
  </si>
  <si>
    <t>Prologis Inc.</t>
  </si>
  <si>
    <t>PLD</t>
  </si>
  <si>
    <t>PSB</t>
  </si>
  <si>
    <t>QTS Realty Trust Inc.</t>
  </si>
  <si>
    <t>QTS</t>
  </si>
  <si>
    <t>RE/MAX Holdings Inc.</t>
  </si>
  <si>
    <t>RMAX</t>
  </si>
  <si>
    <t>Regency Centers Corp.</t>
  </si>
  <si>
    <t>REG</t>
  </si>
  <si>
    <t>Restaurant Brands International Inc.</t>
  </si>
  <si>
    <t>QSR</t>
  </si>
  <si>
    <t>Selective Insurance Group Inc.</t>
  </si>
  <si>
    <t>SIGI</t>
  </si>
  <si>
    <t>SSD</t>
  </si>
  <si>
    <t>Skyworks Solutions Inc.</t>
  </si>
  <si>
    <t>Sprague Resources LP</t>
  </si>
  <si>
    <t>SRLP</t>
  </si>
  <si>
    <t>Summit Hotel Properties Inc.</t>
  </si>
  <si>
    <t>INN</t>
  </si>
  <si>
    <t>SNX</t>
  </si>
  <si>
    <t>Tetra Tech Inc.</t>
  </si>
  <si>
    <t>TTEK</t>
  </si>
  <si>
    <t>TFSL</t>
  </si>
  <si>
    <t>TKR</t>
  </si>
  <si>
    <t>United Community Banks Inc.</t>
  </si>
  <si>
    <t>UCBI</t>
  </si>
  <si>
    <t>Unity Bancorp Inc.</t>
  </si>
  <si>
    <t>UNTY</t>
  </si>
  <si>
    <t>Valero Energy Partners LP</t>
  </si>
  <si>
    <t>VLP</t>
  </si>
  <si>
    <t>Wellesley Bancorp Inc.</t>
  </si>
  <si>
    <t>WEBK</t>
  </si>
  <si>
    <t>Westlake Chemical Partners LP</t>
  </si>
  <si>
    <t>WLKP</t>
  </si>
  <si>
    <t>Wintrust Financial Corp.</t>
  </si>
  <si>
    <t>WTFC</t>
  </si>
  <si>
    <t>Appendix C - "Frozen Angels"</t>
  </si>
  <si>
    <t>Listed below are companies that had increased their dividends for at least 5 years before paying the same amount</t>
  </si>
  <si>
    <t>in back-to-back years (a dividend "freeze"), but have since resumed increases. Years in parentheses indicate that no</t>
  </si>
  <si>
    <t>increase was declared, but total paid is higher than previous year.</t>
  </si>
  <si>
    <t>Companies will be removed for subsequent freezes or cuts.</t>
  </si>
  <si>
    <t>Companies will also be removed when they return to Challenger status (5 years of higher dividends).</t>
  </si>
  <si>
    <t>Increases in:</t>
  </si>
  <si>
    <t>Subsequent</t>
  </si>
  <si>
    <t>Increases (Current)</t>
  </si>
  <si>
    <t>out of last</t>
  </si>
  <si>
    <t>2016, 2017</t>
  </si>
  <si>
    <t>FY17</t>
  </si>
  <si>
    <t>2015, 2016, 2017</t>
  </si>
  <si>
    <t>ConAgra Brands Inc.</t>
  </si>
  <si>
    <t>FY16, FY17</t>
  </si>
  <si>
    <t>CBCO</t>
  </si>
  <si>
    <t>2015, 2016, 2017, '18</t>
  </si>
  <si>
    <t>FY17,FY18</t>
  </si>
  <si>
    <t>Added column for 2017 Dividends Paid and initially populated at current rates</t>
  </si>
  <si>
    <t>Updated formula for Regular Dividends Paid over 19 years (1999-2017, inclusive)</t>
  </si>
  <si>
    <t>Added column for '17 vs. '16 Dividends, extended range of Simple Average, Standard Deviation</t>
  </si>
  <si>
    <t>Changed Dividend Growth Rate calculations from 2016 to 2017 Dividends Paid</t>
  </si>
  <si>
    <t>Began re-population of 2017 Dividends Paid column with actual amounts</t>
  </si>
  <si>
    <t>Completed population of 2017 Dividends Paid column with actual figures</t>
  </si>
  <si>
    <t>CARO</t>
  </si>
  <si>
    <t>C26</t>
  </si>
  <si>
    <t>RVSB</t>
  </si>
  <si>
    <t>Investar Holding Corp.</t>
  </si>
  <si>
    <t>ISTR</t>
  </si>
  <si>
    <t>2016=2015, Incr. 2018</t>
  </si>
  <si>
    <t>Guaranty Federal Bancshares</t>
  </si>
  <si>
    <t>GFED</t>
  </si>
  <si>
    <t>Pathfinder Bancorp Inc.</t>
  </si>
  <si>
    <t>PBHC</t>
  </si>
  <si>
    <t>Summit Bancshares Inc.</t>
  </si>
  <si>
    <t>SMAL</t>
  </si>
  <si>
    <t>Spun AbbVie, 2018 Challenger</t>
  </si>
  <si>
    <t>Acq'd by Becton Dickinson &amp; Co.</t>
  </si>
  <si>
    <t>WPP</t>
  </si>
  <si>
    <t>Input 2017 number of companies by streak length data in CCC Aging (on Summary tab)</t>
  </si>
  <si>
    <t>YTD</t>
  </si>
  <si>
    <t>//\\</t>
  </si>
  <si>
    <t>\\//</t>
  </si>
  <si>
    <t>Nov18</t>
  </si>
  <si>
    <t>Removed notations for multiple increases in 2017 (&amp;) and 2018=Year # (for 2017 file)</t>
  </si>
  <si>
    <t>Added Red color to No. of Years for streaks extended by default (potential 2018 Freezes)</t>
  </si>
  <si>
    <t>Added Preliminary 2018 column (AS) to CCC Aging (on Summary tab)</t>
  </si>
  <si>
    <t>&amp;=Multiple Increases in year shown</t>
  </si>
  <si>
    <t>ALG</t>
  </si>
  <si>
    <t>Also MKCV</t>
  </si>
  <si>
    <t>Adj/Split</t>
  </si>
  <si>
    <t>RecDat Streak</t>
  </si>
  <si>
    <t>Est Dates</t>
  </si>
  <si>
    <t>Acquired by Business First Bancs.</t>
  </si>
  <si>
    <t>SYNNEX Corp.</t>
  </si>
  <si>
    <t>Cut '17, Incr. '18</t>
  </si>
  <si>
    <t>2016=2015, Incr 2017,Bg Acqd</t>
  </si>
  <si>
    <t>Antero Midstream Partners LP</t>
  </si>
  <si>
    <t>Ladder Capital Corp.</t>
  </si>
  <si>
    <t>Cleared faulty graphs from Summary tab</t>
  </si>
  <si>
    <t>Gladstone Land Corp.</t>
  </si>
  <si>
    <t>LAND</t>
  </si>
  <si>
    <t>Rice Midstream Partners LP</t>
  </si>
  <si>
    <t>RMP</t>
  </si>
  <si>
    <t>EQT GP Holdings LP</t>
  </si>
  <si>
    <t>EQGP</t>
  </si>
  <si>
    <t>2017=2016, Incr 2018</t>
  </si>
  <si>
    <t>Green Plains Partners LP</t>
  </si>
  <si>
    <t>GPP</t>
  </si>
  <si>
    <t>Citizens First Corp.</t>
  </si>
  <si>
    <t>CZFC</t>
  </si>
  <si>
    <t>EHC</t>
  </si>
  <si>
    <t>Encompass Health Corp.</t>
  </si>
  <si>
    <t>(was HealthSouth)</t>
  </si>
  <si>
    <t>2018 Challenger</t>
  </si>
  <si>
    <t>2016=2015, Incr. '17, '18</t>
  </si>
  <si>
    <t>2017, 2018</t>
  </si>
  <si>
    <t>United Community Financial Corp.</t>
  </si>
  <si>
    <t>UCFC</t>
  </si>
  <si>
    <t>&amp;</t>
  </si>
  <si>
    <t>2011=2010, incr. '12, '13, '17, '18</t>
  </si>
  <si>
    <t>Harleysville Financial Corp.</t>
  </si>
  <si>
    <t>Marquette National Corp.</t>
  </si>
  <si>
    <t>MNAT</t>
  </si>
  <si>
    <t>Marine Products Corp.</t>
  </si>
  <si>
    <t>MPX</t>
  </si>
  <si>
    <t>Mueller Water Products Inc.</t>
  </si>
  <si>
    <t>MWA</t>
  </si>
  <si>
    <t>Landmark Infrastructure Partners LP</t>
  </si>
  <si>
    <t>LMRK</t>
  </si>
  <si>
    <t>Dominion Energy Midstream Partners LP</t>
  </si>
  <si>
    <t>DM</t>
  </si>
  <si>
    <t>2014=2013, Incr.'15, '16, '17, '18</t>
  </si>
  <si>
    <t>Sturgis Bancorp</t>
  </si>
  <si>
    <t>STBI</t>
  </si>
  <si>
    <t>Shell Midstream Partners LP</t>
  </si>
  <si>
    <t>SHLX</t>
  </si>
  <si>
    <t>BHLB</t>
  </si>
  <si>
    <t>Berkshire Hills Bancorp Inc.</t>
  </si>
  <si>
    <t>Woodward Inc.</t>
  </si>
  <si>
    <t>WWD</t>
  </si>
  <si>
    <t>Spun off YUMC, lower div, Incr '18</t>
  </si>
  <si>
    <t>Incr. 2017, 2018</t>
  </si>
  <si>
    <t>2015=2014, Incr 2018</t>
  </si>
  <si>
    <t>WDFN</t>
  </si>
  <si>
    <t>Woodlands Financial Services Co.</t>
  </si>
  <si>
    <t>CenterState Bank Corp.</t>
  </si>
  <si>
    <t>CSFL</t>
  </si>
  <si>
    <t>Unitil Corp.</t>
  </si>
  <si>
    <t>UTL</t>
  </si>
  <si>
    <t>Incr. 2018</t>
  </si>
  <si>
    <t>Enviva Partners  LP</t>
  </si>
  <si>
    <t>EVA</t>
  </si>
  <si>
    <t>Independent Bank Group Inc.</t>
  </si>
  <si>
    <t>IBTX</t>
  </si>
  <si>
    <t>Dec18</t>
  </si>
  <si>
    <t>Bankwell Financial Group Inc.</t>
  </si>
  <si>
    <t>BWFG</t>
  </si>
  <si>
    <t>2016=2015, Incr 2018</t>
  </si>
  <si>
    <t>Wal-Mart Inc.</t>
  </si>
  <si>
    <t>Community Healthcare Trust Inc.</t>
  </si>
  <si>
    <t>CHCT</t>
  </si>
  <si>
    <t>USD Partners LP</t>
  </si>
  <si>
    <t>USDP</t>
  </si>
  <si>
    <t>FirstService Corp.</t>
  </si>
  <si>
    <t>FSV</t>
  </si>
  <si>
    <t>Gilead Sciences Inc.</t>
  </si>
  <si>
    <t>GILD</t>
  </si>
  <si>
    <t>Brookfield Renewable Partners LP</t>
  </si>
  <si>
    <t>BEP</t>
  </si>
  <si>
    <t>2014=2013,Cut'18,To Merge w/NS</t>
  </si>
  <si>
    <t>2013=2012, Cut '18</t>
  </si>
  <si>
    <t>Incr. in 2017, 2018</t>
  </si>
  <si>
    <t>A27</t>
  </si>
  <si>
    <t>Ireland, US$</t>
  </si>
  <si>
    <t>Enpro Industries Inc.</t>
  </si>
  <si>
    <t>NPO</t>
  </si>
  <si>
    <t>Equinix Inc.</t>
  </si>
  <si>
    <t>EQIX</t>
  </si>
  <si>
    <t>Dicks Sporting Goods Inc.</t>
  </si>
  <si>
    <t>DKS</t>
  </si>
  <si>
    <t>2016=2015, Being Acquired</t>
  </si>
  <si>
    <t>NYLD</t>
  </si>
  <si>
    <t>25¢ Spec-5/15</t>
  </si>
  <si>
    <t>ServisFirst Bancshares Inc.</t>
  </si>
  <si>
    <t>SFBS</t>
  </si>
  <si>
    <t>2012=2011, incr. '13, '14, '17, '18</t>
  </si>
  <si>
    <t>Incr. 2017 *, 2018</t>
  </si>
  <si>
    <t>County Bancorp Inc.</t>
  </si>
  <si>
    <t>ICBK</t>
  </si>
  <si>
    <t>2016, 2017, 2018</t>
  </si>
  <si>
    <t>2010=2009, Incr. 2016, 2017, '18</t>
  </si>
  <si>
    <t>Summit Financial Group Inc.</t>
  </si>
  <si>
    <t>SMMF</t>
  </si>
  <si>
    <t>Natural Health Trends Corp.</t>
  </si>
  <si>
    <t>Saratoga Investment Corp.</t>
  </si>
  <si>
    <t>SAR</t>
  </si>
  <si>
    <t>State Bank Corp.</t>
  </si>
  <si>
    <t>SBAZ</t>
  </si>
  <si>
    <t>Flanigan's Enterprises Inc.</t>
  </si>
  <si>
    <t>BDL</t>
  </si>
  <si>
    <t>2016=2015, Incr. 2017, 2018</t>
  </si>
  <si>
    <t>Jan19</t>
  </si>
  <si>
    <t>BWX Technologies Inc.</t>
  </si>
  <si>
    <t>BWXT</t>
  </si>
  <si>
    <t>Incr 2018</t>
  </si>
  <si>
    <t>Haverty Furniture Companies Inc. A</t>
  </si>
  <si>
    <t>HVT-A</t>
  </si>
  <si>
    <t>Bloomin' Brands Inc.</t>
  </si>
  <si>
    <t>BLMN</t>
  </si>
  <si>
    <t>Cut again '16, incr '17, '18</t>
  </si>
  <si>
    <t>WELL</t>
  </si>
  <si>
    <t>TTEC Holdings Inc.</t>
  </si>
  <si>
    <t>TTEC</t>
  </si>
  <si>
    <t>2018 not Year 8</t>
  </si>
  <si>
    <t>Acquired by Discovery Commun.</t>
  </si>
  <si>
    <t>cut again 8/16, incr. 2017, 2018</t>
  </si>
  <si>
    <t>2016=2015, incr. 2017, 2018</t>
  </si>
  <si>
    <t>2013=2012, Cut 2018</t>
  </si>
  <si>
    <t>Dollar General Corp.</t>
  </si>
  <si>
    <t>DG</t>
  </si>
  <si>
    <t>Owens Realty Mortgage Inc.</t>
  </si>
  <si>
    <t>ORM</t>
  </si>
  <si>
    <t>CareTrust REIT Inc.</t>
  </si>
  <si>
    <t>CTRE</t>
  </si>
  <si>
    <t>Incr '11, '12, then '15, '16, '17, '18</t>
  </si>
  <si>
    <t>Fulton Financial Corp.</t>
  </si>
  <si>
    <t>NBT Bancorp Inc.</t>
  </si>
  <si>
    <t>NBTB</t>
  </si>
  <si>
    <t>Rexford Industrial Realty Inc.</t>
  </si>
  <si>
    <t>REXR</t>
  </si>
  <si>
    <t>Feb19</t>
  </si>
  <si>
    <t>Constellation Brands Inc. A</t>
  </si>
  <si>
    <t>STZ</t>
  </si>
  <si>
    <t>Acquired by First Financial Bancorp</t>
  </si>
  <si>
    <t>Also WSOB</t>
  </si>
  <si>
    <t>Carnival Corp.</t>
  </si>
  <si>
    <t>Carnival plc</t>
  </si>
  <si>
    <t>CCL</t>
  </si>
  <si>
    <t>CUK</t>
  </si>
  <si>
    <t>2017=2016, Being Acquired?</t>
  </si>
  <si>
    <t>Potomac Bancshares Inc.</t>
  </si>
  <si>
    <t>PTBS</t>
  </si>
  <si>
    <t>EstD,10%stk-7/28</t>
  </si>
  <si>
    <t>Acquired by First Mid-Illinois Banc.</t>
  </si>
  <si>
    <t>Cut for 2016, Incr 2018</t>
  </si>
  <si>
    <t>Div. Susp.; Incr. '15, '16, '17, '18</t>
  </si>
  <si>
    <t>Orrstown Financial Services Inc.</t>
  </si>
  <si>
    <t>Monro Inc.</t>
  </si>
  <si>
    <t>Monroe Muffler Brake Inc.</t>
  </si>
  <si>
    <t>Monroe Inc.</t>
  </si>
  <si>
    <t>Hoegh LNG Partners LP</t>
  </si>
  <si>
    <t>HMLP</t>
  </si>
  <si>
    <t>Value Line Inc.</t>
  </si>
  <si>
    <t>VALU</t>
  </si>
  <si>
    <t>Incr. '13, '14; decr. '15, Incr. '16-'18</t>
  </si>
  <si>
    <t>2016=2015, Cut 2017, Incr 2018</t>
  </si>
  <si>
    <t>Franklin Financial Services Inc.</t>
  </si>
  <si>
    <t>FRAF</t>
  </si>
  <si>
    <t>Incr. '12-'14,'16(x2),'17(x2),'18(x2)</t>
  </si>
  <si>
    <t>PB Bancorp Inc.</t>
  </si>
  <si>
    <t>PBBI</t>
  </si>
  <si>
    <t>People's Utah Bancorp</t>
  </si>
  <si>
    <t>PUB</t>
  </si>
  <si>
    <t>GWB</t>
  </si>
  <si>
    <t>Great Western Bancorp Inc.</t>
  </si>
  <si>
    <t>2010=2009, incr 2013, 2018</t>
  </si>
  <si>
    <t>10¢ Spec-5/25</t>
  </si>
  <si>
    <t>Community West Bancshares</t>
  </si>
  <si>
    <t>CWBC</t>
  </si>
  <si>
    <t>ARGO</t>
  </si>
  <si>
    <t>Payouts/</t>
  </si>
  <si>
    <t>Year</t>
  </si>
  <si>
    <t>Special</t>
  </si>
  <si>
    <t>Payouts/Year Added</t>
  </si>
  <si>
    <t>Sector moved adjacent to Industry</t>
  </si>
  <si>
    <t>Record Date, Confidence Factor removed</t>
  </si>
  <si>
    <t>Dividends Paid by Year and Percent Increase by Year moved to new "Historical" sheet</t>
  </si>
  <si>
    <t>Enter the Ticker Symbol(s) of interest into Column B. All other fields will automatically populate.</t>
  </si>
  <si>
    <t>CQH</t>
  </si>
  <si>
    <t>CTO</t>
  </si>
  <si>
    <t>MFC</t>
  </si>
  <si>
    <t>Cheniere Energy Partners LP Holdings LLC</t>
  </si>
  <si>
    <t>Consolidated-Tomoka Land Co.</t>
  </si>
  <si>
    <t>Manulife Financial Corporation</t>
  </si>
  <si>
    <t>Primoris Services Corporation</t>
  </si>
  <si>
    <t>Timken Company (The)</t>
  </si>
  <si>
    <t>A2</t>
  </si>
  <si>
    <t>C2</t>
  </si>
  <si>
    <t>JlDc</t>
  </si>
  <si>
    <t>Chemicals</t>
  </si>
  <si>
    <t>Adj/split</t>
  </si>
  <si>
    <t>Numbers in Blue directly from Finviz</t>
  </si>
  <si>
    <t>NY</t>
  </si>
  <si>
    <t>Est-5yr</t>
  </si>
  <si>
    <t>Historical Information</t>
  </si>
  <si>
    <t>Adj. Split</t>
  </si>
  <si>
    <t>HEICO Corp.</t>
  </si>
  <si>
    <t>HEI</t>
  </si>
  <si>
    <t>Hawthorn Bancshares Inc.</t>
  </si>
  <si>
    <t>HWBK</t>
  </si>
  <si>
    <t>OZK</t>
  </si>
  <si>
    <t xml:space="preserve">To add more rows: Select a row above. Copy and paste the entire row below. </t>
  </si>
  <si>
    <t>MS</t>
  </si>
  <si>
    <t>SWKS</t>
  </si>
  <si>
    <t>HCKT</t>
  </si>
  <si>
    <t>Bank of America Corp</t>
  </si>
  <si>
    <t>Morgan Stanley</t>
  </si>
  <si>
    <t>Simpsom Manufacturing Co.</t>
  </si>
  <si>
    <t>Information Technology</t>
  </si>
  <si>
    <t>The Hackett Group Inc.</t>
  </si>
  <si>
    <t>Home Federal Bancorp Inc. of Louisiana</t>
  </si>
  <si>
    <t>B5</t>
  </si>
  <si>
    <t>Current</t>
  </si>
  <si>
    <t>Previous</t>
  </si>
  <si>
    <t>Annualized</t>
  </si>
  <si>
    <t>DEG=Dividend to Earnings Growth; A/D=Acceleration/Deceleration; DGR=Dividend Growth Rate</t>
  </si>
  <si>
    <t>EPS=Earnings Per Share; P/E=Price/Earnings Per Share; TTM=Trailing Twelve Months; FYE=Fiscal Year End; MRQ=Most Recent Quarter; ROE = Return on Equity</t>
  </si>
  <si>
    <t>Last increased on:</t>
  </si>
  <si>
    <t>Last Increased on:</t>
  </si>
  <si>
    <t>Reorganized data to consolidate Dividend Information</t>
  </si>
  <si>
    <t>http://dripinvesting.org/Tools/Tools.asp</t>
  </si>
  <si>
    <t>Switch to quarterly div</t>
  </si>
  <si>
    <t>Can,US$</t>
  </si>
  <si>
    <t>MSCI</t>
  </si>
  <si>
    <t>SGC</t>
  </si>
  <si>
    <t>MSCI Inc.</t>
  </si>
  <si>
    <t>TFS Financial Corporation</t>
  </si>
  <si>
    <t>Carolina Financial Corp</t>
  </si>
  <si>
    <t>Maiden Holdings Ltd.</t>
  </si>
  <si>
    <t>MHLD</t>
  </si>
  <si>
    <t>Abaxis Inc.</t>
  </si>
  <si>
    <t>ABAX</t>
  </si>
  <si>
    <t>Acquired by Zoetis</t>
  </si>
  <si>
    <t>Capella Education Company</t>
  </si>
  <si>
    <t>CPLA</t>
  </si>
  <si>
    <t>Merged with Strayer to form Strategic Education</t>
  </si>
  <si>
    <t>DPS</t>
  </si>
  <si>
    <t>Dr Pepper Snapple Group</t>
  </si>
  <si>
    <t>Merged with Keurig to form Keurig Dr Pepper</t>
  </si>
  <si>
    <t>FNB Bancorp</t>
  </si>
  <si>
    <t>FNBG</t>
  </si>
  <si>
    <t>Acquired by Trico Bancshares</t>
  </si>
  <si>
    <t>Infinity Property &amp; Casualty</t>
  </si>
  <si>
    <t>IPCC</t>
  </si>
  <si>
    <t>Acquired by Kemper</t>
  </si>
  <si>
    <t>WGL Holdings Inc.</t>
  </si>
  <si>
    <t>WGL</t>
  </si>
  <si>
    <t>Acquired by Altgas</t>
  </si>
  <si>
    <t>Tallgrass Energy Partners LP</t>
  </si>
  <si>
    <t>TEP</t>
  </si>
  <si>
    <t>Acquired by Tallgras Energy GP</t>
  </si>
  <si>
    <t>Finish Line Inc. (The)</t>
  </si>
  <si>
    <t>FINL</t>
  </si>
  <si>
    <t>Acquired by JD Sports Fashion</t>
  </si>
  <si>
    <t>DDR Corp</t>
  </si>
  <si>
    <t>DDR</t>
  </si>
  <si>
    <t>Xerox Corp.</t>
  </si>
  <si>
    <t>XRX</t>
  </si>
  <si>
    <t>SCANA Corp.</t>
  </si>
  <si>
    <t>SCG</t>
  </si>
  <si>
    <t>Westar Energy</t>
  </si>
  <si>
    <t>WR</t>
  </si>
  <si>
    <t>Great Plains Energy Inc.</t>
  </si>
  <si>
    <t>GXP</t>
  </si>
  <si>
    <t>Merged with Great Plains Energy to form Evergy</t>
  </si>
  <si>
    <t>Merged with Westar Energy to form Evergy</t>
  </si>
  <si>
    <t>Superior Group of Companies Inc.</t>
  </si>
  <si>
    <t>CWEN</t>
  </si>
  <si>
    <t>Clearway Energy Inc.</t>
  </si>
  <si>
    <t>WYND</t>
  </si>
  <si>
    <t>Wyndham Destinations Inc.</t>
  </si>
  <si>
    <t>Logitech International</t>
  </si>
  <si>
    <t>Sep</t>
  </si>
  <si>
    <t>Masco Corp</t>
  </si>
  <si>
    <t>PS Business Parks Inc</t>
  </si>
  <si>
    <t>Switz, CHF</t>
  </si>
  <si>
    <t>Promotions:</t>
  </si>
  <si>
    <t>EVRG</t>
  </si>
  <si>
    <t>Evergy Inc</t>
  </si>
  <si>
    <t>Merger of WR and GXP</t>
  </si>
  <si>
    <t>OTC</t>
  </si>
  <si>
    <t>Streak Began</t>
  </si>
  <si>
    <t>Streak</t>
  </si>
  <si>
    <t>Began</t>
  </si>
  <si>
    <t>Recessions</t>
  </si>
  <si>
    <t>Survived</t>
  </si>
  <si>
    <t xml:space="preserve">Indicates a security that is traded "over-the-counter." </t>
  </si>
  <si>
    <t>Such securities typically have low liquidity and high bid-ask spreads.</t>
  </si>
  <si>
    <t>Year the current dividend growth streak started. (This may not be the year the dividend was initiated, for</t>
  </si>
  <si>
    <t>example if the dividend was cut or frozen and subsequently increased a new streak is started)</t>
  </si>
  <si>
    <t>Recessions Survived</t>
  </si>
  <si>
    <t>Number of recessions the dividend growth streak has survived. For the purposes of this metric, the</t>
  </si>
  <si>
    <t>following years are defined as beginnings of recessions: 1953, 1958, 1960, 1970, 1973, 1980, 1990, 2001, 2008</t>
  </si>
  <si>
    <t>Spirit Realty Capital</t>
  </si>
  <si>
    <t>Spinoff/Div cut</t>
  </si>
  <si>
    <t>Acquired by Brookfield Property Partners</t>
  </si>
  <si>
    <t>Acquired by AXA</t>
  </si>
  <si>
    <t>Acquired by Mackinac Financial</t>
  </si>
  <si>
    <t>Dropped coverage of Fundamental Data for OTC stocks</t>
  </si>
  <si>
    <t>Added "Streak Began" and "Recessions Survived" Columns</t>
  </si>
  <si>
    <t>Wyndham Destinations</t>
  </si>
  <si>
    <t>Wyndham Worldwide Corp</t>
  </si>
  <si>
    <t>NRG Yield Inc</t>
  </si>
  <si>
    <t>Clearway Energy Inc</t>
  </si>
  <si>
    <t>Great Plains Energy</t>
  </si>
  <si>
    <t>merger</t>
  </si>
  <si>
    <t>Apr18</t>
  </si>
  <si>
    <t>Averages for All</t>
  </si>
  <si>
    <t>book value per share). Book value per share is derived by dividing the Price/Book Value ratio in column AF into the current price</t>
  </si>
  <si>
    <t>in column I. The actual Graham number is not shown, but is divided into the current price in order to produce a premium or</t>
  </si>
  <si>
    <t>to be declared. Note that Ex-Dividend Dates are always one trading day prior to the Record Date.</t>
  </si>
  <si>
    <t>and other company-specific information.</t>
  </si>
  <si>
    <t>Year, upcoming splits, spin-offs, or acquisitions (by another company), companies that are based outside the United States</t>
  </si>
  <si>
    <t>Historical Data</t>
  </si>
  <si>
    <t>(removed, See Appendix A below)</t>
  </si>
  <si>
    <t>OCFC</t>
  </si>
  <si>
    <t>Ameren Corp</t>
  </si>
  <si>
    <t>Crown Castle International Corp</t>
  </si>
  <si>
    <t>Dolby Laboratories Inc</t>
  </si>
  <si>
    <t>OceanFirst Financial Corp</t>
  </si>
  <si>
    <t>C1</t>
  </si>
  <si>
    <t>10¢Spec 10/21</t>
  </si>
  <si>
    <t>2018=2017</t>
  </si>
  <si>
    <t>ET</t>
  </si>
  <si>
    <t>Energy Transfer LP</t>
  </si>
  <si>
    <t>Acquired by Energy Transfer Equity</t>
  </si>
  <si>
    <t xml:space="preserve">Acquired by People’s United Financial </t>
  </si>
  <si>
    <t>Acquired by Marathon Petroleum Corp</t>
  </si>
  <si>
    <t>Acquired by BOK Financial</t>
  </si>
  <si>
    <t>Acquired by Cheniere Energy Inc</t>
  </si>
  <si>
    <t>Acquired by Synnex Corp</t>
  </si>
  <si>
    <t>Life Sciences Tools &amp; Services</t>
  </si>
  <si>
    <t>Specialty Retail</t>
  </si>
  <si>
    <t>Technology Hardware, Storage &amp; Peripherals</t>
  </si>
  <si>
    <t>Real Estate</t>
  </si>
  <si>
    <t>Equity Real Estate Investment Trusts (REITs)</t>
  </si>
  <si>
    <t>Health Care Providers &amp; Services</t>
  </si>
  <si>
    <t>Commercial Services &amp; Supplies</t>
  </si>
  <si>
    <t>Mortgage Real Estate Investment Trusts (REITs)</t>
  </si>
  <si>
    <t>Health Care Equipment &amp; Supplies</t>
  </si>
  <si>
    <t>IT Services</t>
  </si>
  <si>
    <t>Semiconductors &amp; Semiconductor Equipment</t>
  </si>
  <si>
    <t>Food Products</t>
  </si>
  <si>
    <t>Multi-Utilities</t>
  </si>
  <si>
    <t>Electric Utilities</t>
  </si>
  <si>
    <t>Independent Power and Renewable Electricity Producers</t>
  </si>
  <si>
    <t>Thrifts &amp; Mortgage Finance</t>
  </si>
  <si>
    <t>Trading Companies &amp; Distributors</t>
  </si>
  <si>
    <t>Auto Components</t>
  </si>
  <si>
    <t>Capital Markets</t>
  </si>
  <si>
    <t>Food &amp; Staples Retailing</t>
  </si>
  <si>
    <t>Oil, Gas &amp; Consumable Fuels</t>
  </si>
  <si>
    <t>Electronic Equipment, Instruments &amp; Components</t>
  </si>
  <si>
    <t>Banks</t>
  </si>
  <si>
    <t>Gas Utilities</t>
  </si>
  <si>
    <t>Water Utilities</t>
  </si>
  <si>
    <t>Containers &amp; Packaging</t>
  </si>
  <si>
    <t>Communication Services</t>
  </si>
  <si>
    <t>Consumer Finance</t>
  </si>
  <si>
    <t>Aerospace &amp; Defense</t>
  </si>
  <si>
    <t>Leisure Products</t>
  </si>
  <si>
    <t>Beverages</t>
  </si>
  <si>
    <t>Multiline Retail</t>
  </si>
  <si>
    <t>Pharmaceuticals</t>
  </si>
  <si>
    <t>Real Estate Management &amp; Development</t>
  </si>
  <si>
    <t>Household Durables</t>
  </si>
  <si>
    <t>Diversified Telecommunication Services</t>
  </si>
  <si>
    <t>Hotels, Restaurants &amp; Leisure</t>
  </si>
  <si>
    <t>Household Products</t>
  </si>
  <si>
    <t>Air Freight &amp; Logistics</t>
  </si>
  <si>
    <t>Metals &amp; Mining</t>
  </si>
  <si>
    <t>Road &amp; Rail</t>
  </si>
  <si>
    <t>Textiles, Apparel &amp; Luxury Goods</t>
  </si>
  <si>
    <t>Distributors</t>
  </si>
  <si>
    <t>Communications Equipment</t>
  </si>
  <si>
    <t>Industrial Conglomerates</t>
  </si>
  <si>
    <t>Professional Services</t>
  </si>
  <si>
    <t>Electrical Equipment</t>
  </si>
  <si>
    <t>Internet &amp; Direct Marketing Retail</t>
  </si>
  <si>
    <t>Construction &amp; Engineering</t>
  </si>
  <si>
    <t>Paper &amp; Forest Products</t>
  </si>
  <si>
    <t>Automobiles</t>
  </si>
  <si>
    <t>Software</t>
  </si>
  <si>
    <t>Marine</t>
  </si>
  <si>
    <t>Diversified Consumer Services</t>
  </si>
  <si>
    <t>Wireless Telecommunication Services</t>
  </si>
  <si>
    <t>Construction Materials</t>
  </si>
  <si>
    <t>Aramark Services Inc.</t>
  </si>
  <si>
    <t>New Media</t>
  </si>
  <si>
    <t>Gaming and Leisure Properties</t>
  </si>
  <si>
    <t>Acquired by Conagra Brands</t>
  </si>
  <si>
    <t>Linde Plc</t>
  </si>
  <si>
    <t>LIN</t>
  </si>
  <si>
    <t>Updated Sector and Industry classifications</t>
  </si>
  <si>
    <t>Bermuda,US$, Adj. Stk Div.</t>
  </si>
  <si>
    <t>PX</t>
  </si>
  <si>
    <t>Praxair Inc.</t>
  </si>
  <si>
    <t>Bank OZK</t>
  </si>
  <si>
    <t>20 yrs</t>
  </si>
  <si>
    <t>D.R. Horton Inc</t>
  </si>
  <si>
    <t>Interdigital Inc</t>
  </si>
  <si>
    <t>ROA</t>
  </si>
  <si>
    <t>Adj Split</t>
  </si>
  <si>
    <t>Dividend suspended</t>
  </si>
  <si>
    <t>Adj Stock dividend</t>
  </si>
  <si>
    <t>Added TTM ROA</t>
  </si>
  <si>
    <t>TTM ROA</t>
  </si>
  <si>
    <t>shows the trailing twelve months' rate of return on assets</t>
  </si>
  <si>
    <t>Averages by Sector</t>
  </si>
  <si>
    <t>Numbers in Gray last updated 1/31/2019</t>
  </si>
  <si>
    <t>Go private</t>
  </si>
  <si>
    <t>Acquired by Takeda</t>
  </si>
  <si>
    <t>Acquired by Valero Energy Corp</t>
  </si>
  <si>
    <t>Notes: Includes Incorrect Additions and Reinstatements</t>
  </si>
  <si>
    <t>Added Averages by Sector</t>
  </si>
  <si>
    <t>Updated Dividend Growth Model formulas</t>
  </si>
  <si>
    <t>Updated Dividend Growth Rate formulas</t>
  </si>
  <si>
    <t>Updated Historical data with 2018 dividends</t>
  </si>
  <si>
    <t>Riverview Bancorp Inc</t>
  </si>
  <si>
    <t>CDK Global Inc</t>
  </si>
  <si>
    <t>Alamo Group Inc</t>
  </si>
  <si>
    <t>Acquired by Independent Bank Group</t>
  </si>
  <si>
    <t>Formerly OZRK</t>
  </si>
  <si>
    <t>B6</t>
  </si>
  <si>
    <t>C9</t>
  </si>
  <si>
    <t>Acquired by Western Gas Equity Partners LP</t>
  </si>
  <si>
    <t>Acquired by CenterPoint Energy</t>
  </si>
  <si>
    <t>The Dividend Champions List</t>
  </si>
  <si>
    <t>A Resource For Dividend Growth Investors</t>
  </si>
  <si>
    <t>A monthly publication tracking companies with a history of consistently increasing their dividends</t>
  </si>
  <si>
    <t>Created by David Fish</t>
  </si>
  <si>
    <t>Updated by Justin Law</t>
  </si>
  <si>
    <t>To be included on the list, a company must be consistently increasing its calendar year dividend payout for at least the past 5 years</t>
  </si>
  <si>
    <t>Added Title page</t>
  </si>
  <si>
    <t>A7</t>
  </si>
  <si>
    <t>AprOct</t>
  </si>
  <si>
    <t>Apr</t>
  </si>
  <si>
    <t>Western Midstream Partners LP</t>
  </si>
  <si>
    <t>Acquired by Arclight Energy Partners</t>
  </si>
  <si>
    <t>Acquired by Fifth Third Bancorp</t>
  </si>
  <si>
    <t>Mar19</t>
  </si>
  <si>
    <t>A3</t>
  </si>
  <si>
    <t>Tallgrass Energy LP</t>
  </si>
  <si>
    <t>TGE</t>
  </si>
  <si>
    <t>Acquired by Ready Capital</t>
  </si>
  <si>
    <t>Apr19</t>
  </si>
  <si>
    <t>AUB</t>
  </si>
  <si>
    <t>Atlantic Union Bankshares Corp.</t>
  </si>
  <si>
    <t>May19</t>
  </si>
  <si>
    <t>CVBF</t>
  </si>
  <si>
    <t>EFSC</t>
  </si>
  <si>
    <t>HLI</t>
  </si>
  <si>
    <t>Houlihan Lokey, Inc.</t>
  </si>
  <si>
    <t>Enterprise Financial Services Corp</t>
  </si>
  <si>
    <t>CVB Financial Corp.</t>
  </si>
  <si>
    <t>Acquired by Amcor</t>
  </si>
  <si>
    <t>Jun19</t>
  </si>
  <si>
    <t>LHX</t>
  </si>
  <si>
    <t>L3Harris Technologies Inc</t>
  </si>
  <si>
    <t>Merged with Harris Corp to form L3Harris</t>
  </si>
  <si>
    <t>Adj. Spinoff</t>
  </si>
  <si>
    <t>Warnings:</t>
  </si>
  <si>
    <t>Jul19</t>
  </si>
  <si>
    <t>Star Group LP</t>
  </si>
  <si>
    <t>Citigroup Inc</t>
  </si>
  <si>
    <t>C</t>
  </si>
  <si>
    <t>KBAL</t>
  </si>
  <si>
    <t>Kimball International Inc.</t>
  </si>
  <si>
    <t>Citigroup Inc.</t>
  </si>
  <si>
    <t>Acquired by MPLX LP</t>
  </si>
  <si>
    <t>TCF Financial Corp.</t>
  </si>
  <si>
    <t>TCF</t>
  </si>
  <si>
    <t>GL</t>
  </si>
  <si>
    <t>Globe Life Inc</t>
  </si>
  <si>
    <t>Spinoff IAA, lowered div</t>
  </si>
  <si>
    <t>Global Life Inc</t>
  </si>
  <si>
    <t>Aug19</t>
  </si>
  <si>
    <t>Wabtech Corp.</t>
  </si>
  <si>
    <t>STOR</t>
  </si>
  <si>
    <t>NSA</t>
  </si>
  <si>
    <t>National Storage Affiliates Trust</t>
  </si>
  <si>
    <t>STORE Capital Corp</t>
  </si>
  <si>
    <t>Acquired by Employers Mutual Casualty Co</t>
  </si>
  <si>
    <t>Acquired by UGI Corp</t>
  </si>
  <si>
    <t>Sep19</t>
  </si>
  <si>
    <t>NXRT</t>
  </si>
  <si>
    <t>ETR</t>
  </si>
  <si>
    <t>NexPoint Residential Trust Inc.</t>
  </si>
  <si>
    <t>Entergy Corporation</t>
  </si>
  <si>
    <t>Acquired by SJW Group</t>
  </si>
  <si>
    <t>SVC</t>
  </si>
  <si>
    <t>Service Properties Trust</t>
  </si>
  <si>
    <t>Acquired by HGGC</t>
  </si>
  <si>
    <t>Acquired by NASCAR Holdings Inc</t>
  </si>
  <si>
    <t>Oct19</t>
  </si>
  <si>
    <t>Acquired by Prosperity Bancshares</t>
  </si>
  <si>
    <t>Nov19</t>
  </si>
  <si>
    <t>Gannett Co., Inc</t>
  </si>
  <si>
    <t>Truist Financial Corp</t>
  </si>
  <si>
    <t>TFC</t>
  </si>
  <si>
    <t>Merged with BB&amp;T to form Truist Financial Corp</t>
  </si>
  <si>
    <t>BB&amp;T Corp</t>
  </si>
  <si>
    <t>GCBC</t>
  </si>
  <si>
    <t>DRE</t>
  </si>
  <si>
    <t>CGNX</t>
  </si>
  <si>
    <t>CABO</t>
  </si>
  <si>
    <t>HXL</t>
  </si>
  <si>
    <t>BPOP</t>
  </si>
  <si>
    <t>ENR</t>
  </si>
  <si>
    <t>BSM</t>
  </si>
  <si>
    <t>WERN</t>
  </si>
  <si>
    <t>NNI</t>
  </si>
  <si>
    <t>NRC</t>
  </si>
  <si>
    <t>KRNY</t>
  </si>
  <si>
    <t>CNXM</t>
  </si>
  <si>
    <t>AMNB</t>
  </si>
  <si>
    <t>AJX</t>
  </si>
  <si>
    <t>FDBC</t>
  </si>
  <si>
    <t>SHBI</t>
  </si>
  <si>
    <t>HPE</t>
  </si>
  <si>
    <t>MED</t>
  </si>
  <si>
    <t>UBP</t>
  </si>
  <si>
    <t>Greene County Bancorp, Inc.</t>
  </si>
  <si>
    <t>Carnival Corporation &amp; Plc</t>
  </si>
  <si>
    <t>Duke Realty Corporation</t>
  </si>
  <si>
    <t>11/14/2019</t>
  </si>
  <si>
    <t>11/29/2019</t>
  </si>
  <si>
    <t>12/10/2019</t>
  </si>
  <si>
    <t>1/2/2020</t>
  </si>
  <si>
    <t>12/26/2019</t>
  </si>
  <si>
    <t>2/6/2020</t>
  </si>
  <si>
    <t>C5</t>
  </si>
  <si>
    <t>A1</t>
  </si>
  <si>
    <t>B7</t>
  </si>
  <si>
    <t>Cognex Corporation</t>
  </si>
  <si>
    <t>Cable One, Inc.</t>
  </si>
  <si>
    <t>Hexcel Corporation</t>
  </si>
  <si>
    <t>Popular, Inc.</t>
  </si>
  <si>
    <t>Energizer Holdings, Inc.</t>
  </si>
  <si>
    <t>Black Stone Minerals, L.P.</t>
  </si>
  <si>
    <t>Werner Enterprises, Inc.</t>
  </si>
  <si>
    <t>Nelnet, Inc.</t>
  </si>
  <si>
    <t>Ladder Capital Corp</t>
  </si>
  <si>
    <t>Mueller Water Products, Inc.</t>
  </si>
  <si>
    <t>National Research Corporation</t>
  </si>
  <si>
    <t>Kearny Financial Corp.</t>
  </si>
  <si>
    <t>Meridian Bancorp, Inc.</t>
  </si>
  <si>
    <t>CNX Midstream Partners LP</t>
  </si>
  <si>
    <t>American National Bankshares Inc.</t>
  </si>
  <si>
    <t>Summit Financial Group, Inc.</t>
  </si>
  <si>
    <t>Great Ajax Corp.</t>
  </si>
  <si>
    <t>Fidelity D &amp; D Bancorp, Inc.</t>
  </si>
  <si>
    <t>Shore Bancshares, Inc.</t>
  </si>
  <si>
    <t>Pathfinder Bancorp, Inc.</t>
  </si>
  <si>
    <t>Hewlett Packard Enterprise Company</t>
  </si>
  <si>
    <t>Medifast, Inc.</t>
  </si>
  <si>
    <t>Urstadt Biddle Properties Inc.</t>
  </si>
  <si>
    <t>Acquired by WesBanco</t>
  </si>
  <si>
    <t>Numbers in Gray last updated 12/31/2019</t>
  </si>
  <si>
    <t>Last updated 12/31/2019</t>
  </si>
  <si>
    <t>Updated Historical data with 2019 dividends</t>
  </si>
  <si>
    <t>'99-'19</t>
  </si>
  <si>
    <t>EXC</t>
  </si>
  <si>
    <t>ALLY</t>
  </si>
  <si>
    <t>IBKC</t>
  </si>
  <si>
    <t>Ally Financial Inc.</t>
  </si>
  <si>
    <t>Charles Schwab Corporation</t>
  </si>
  <si>
    <t>Exelon Corporation</t>
  </si>
  <si>
    <t>IBERIABANK Corporation</t>
  </si>
  <si>
    <t>Acquired by OceanFirst Financial</t>
  </si>
  <si>
    <t>Jan20</t>
  </si>
  <si>
    <t>Dec19</t>
  </si>
  <si>
    <t>©2020 All Rights Reserved. This listing is intended for personal, non-commercial use only.</t>
  </si>
  <si>
    <t>WTRG</t>
  </si>
  <si>
    <t>Essential Utilities Inc.</t>
  </si>
  <si>
    <t>Aqua America</t>
  </si>
  <si>
    <t>Name/Symbol change</t>
  </si>
  <si>
    <t>GRA</t>
  </si>
  <si>
    <t>KNSL</t>
  </si>
  <si>
    <t>MSBI</t>
  </si>
  <si>
    <t>FCCY</t>
  </si>
  <si>
    <t>HTH</t>
  </si>
  <si>
    <t>W. R. Grace &amp; Co.</t>
  </si>
  <si>
    <t>Kinsale Capital Group, Inc.</t>
  </si>
  <si>
    <t>Midland States Bancorp, Inc.</t>
  </si>
  <si>
    <t>1st Constitution Bancorp</t>
  </si>
  <si>
    <t>Hilltop Holdings Inc.</t>
  </si>
  <si>
    <t>Merged with First Defiance Financial Corp</t>
  </si>
  <si>
    <t>Feb20</t>
  </si>
  <si>
    <t>MGP</t>
  </si>
  <si>
    <t>CCMP</t>
  </si>
  <si>
    <t>SKYW</t>
  </si>
  <si>
    <t>EIG</t>
  </si>
  <si>
    <t>SYX</t>
  </si>
  <si>
    <t>MGM Growth Properties LLC</t>
  </si>
  <si>
    <t>BWX Technologies, Inc.</t>
  </si>
  <si>
    <t>Cabot Microelectronics Corporation</t>
  </si>
  <si>
    <t>SkyWest, Inc.</t>
  </si>
  <si>
    <t>Employers Holdings, Inc.</t>
  </si>
  <si>
    <t>Systemax Inc.</t>
  </si>
  <si>
    <t>Mar20</t>
  </si>
  <si>
    <t>Trane Technologies</t>
  </si>
  <si>
    <t>TT</t>
  </si>
  <si>
    <t>Ingersroll Rand</t>
  </si>
  <si>
    <t>20 Yrs Reg Dividends</t>
  </si>
  <si>
    <t>©2007-2020 All Rights Reserved. This listing is intended for personal, non-commercial use only.</t>
  </si>
  <si>
    <t>RGP</t>
  </si>
  <si>
    <t>Acquired by Marubeni and Mizuho Leasing</t>
  </si>
  <si>
    <t>Acquired by Blackstone Infrastructure Partners</t>
  </si>
  <si>
    <t>Acquired by First Bancshares, Inc</t>
  </si>
  <si>
    <t>RTX</t>
  </si>
  <si>
    <t>Raytheon Technologies</t>
  </si>
  <si>
    <t>Merged with United Technologies</t>
  </si>
  <si>
    <t>Merged with Northwest Bancshares Inc</t>
  </si>
  <si>
    <t>To Contender</t>
  </si>
  <si>
    <t>Apr20</t>
  </si>
  <si>
    <t>Adj: switch to monthly div</t>
  </si>
  <si>
    <t>May20</t>
  </si>
  <si>
    <t>Jun20</t>
  </si>
  <si>
    <t>Acquired by Cambridge Bancorp</t>
  </si>
  <si>
    <t>PFC</t>
  </si>
  <si>
    <t>Premier Bank</t>
  </si>
  <si>
    <t>Acquired by South State Corporation</t>
  </si>
  <si>
    <t>Acquired by First Horizon National</t>
  </si>
  <si>
    <t>Acquired by WillScot</t>
  </si>
  <si>
    <t>AVNT</t>
  </si>
  <si>
    <t>Avient Corporation</t>
  </si>
  <si>
    <t>Avient Corp.</t>
  </si>
  <si>
    <t>ALTA</t>
  </si>
  <si>
    <t>Altabancorp</t>
  </si>
  <si>
    <t>Acquired by Infrastructure Investment Fund</t>
  </si>
  <si>
    <t>Jul20</t>
  </si>
  <si>
    <t>LCI Industries</t>
  </si>
  <si>
    <t>LCII</t>
  </si>
  <si>
    <t>Kilroy Realty Corporation</t>
  </si>
  <si>
    <t>KRC</t>
  </si>
  <si>
    <t>Canada CAD</t>
  </si>
  <si>
    <t>Acquired by Franklin Templeton</t>
  </si>
  <si>
    <t>Aug20</t>
  </si>
  <si>
    <t>FMNB</t>
  </si>
  <si>
    <t>Martin Marietta Materials, Inc.</t>
  </si>
  <si>
    <t>Farmers National Banc Corp.</t>
  </si>
  <si>
    <t>Sep20</t>
  </si>
  <si>
    <t>Simpson Manufacturing Co.</t>
  </si>
  <si>
    <t>CRAI</t>
  </si>
  <si>
    <t>PRGS</t>
  </si>
  <si>
    <t>CRA International, Inc.</t>
  </si>
  <si>
    <t>Progress Software Corporation</t>
  </si>
  <si>
    <t>Peoples Bancorp Inc.</t>
  </si>
  <si>
    <t>Oct20</t>
  </si>
  <si>
    <t>Acquired by Charles Schwab Corporation</t>
  </si>
  <si>
    <t>VVV</t>
  </si>
  <si>
    <t>TAIT</t>
  </si>
  <si>
    <t>AEM</t>
  </si>
  <si>
    <t>Valvoline Inc.</t>
  </si>
  <si>
    <t>Taitron Components Inc.</t>
  </si>
  <si>
    <t>Agnico Eagle Mines Limited</t>
  </si>
  <si>
    <t>Nov20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</si>
</sst>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64" formatCode="m/d/yy"/>
    <numFmt numFmtId="165" formatCode="0.0000"/>
    <numFmt numFmtId="166" formatCode="0.0_);\(0.0\)"/>
    <numFmt numFmtId="167" formatCode="0.0_);[Red]\(0.0\)"/>
    <numFmt numFmtId="168" formatCode="0.0"/>
    <numFmt numFmtId="169" formatCode="0.000"/>
    <numFmt numFmtId="170" formatCode="0.000_);[Red]\(0.000\)"/>
    <numFmt numFmtId="171" formatCode="0.00_);[Red]\(0.00\)"/>
    <numFmt numFmtId="172" formatCode="m/d/yy;@"/>
    <numFmt numFmtId="173" formatCode="yyyy\-m\-d;@"/>
    <numFmt numFmtId="174" formatCode="0.000;[Red]0.000"/>
  </numFmts>
  <fonts count="9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u/>
      <sz val="10"/>
      <color indexed="17"/>
      <name val="Arial"/>
      <family val="2"/>
    </font>
    <font>
      <i/>
      <sz val="9"/>
      <name val="Arial"/>
      <family val="2"/>
    </font>
    <font>
      <u/>
      <sz val="10"/>
      <color indexed="12"/>
      <name val="Arial"/>
      <family val="2"/>
    </font>
    <font>
      <sz val="8"/>
      <name val="Arial"/>
      <family val="2"/>
    </font>
    <font>
      <b/>
      <i/>
      <u/>
      <sz val="10"/>
      <name val="Arial"/>
      <family val="2"/>
    </font>
    <font>
      <sz val="10"/>
      <color indexed="48"/>
      <name val="Arial"/>
      <family val="2"/>
    </font>
    <font>
      <b/>
      <i/>
      <u/>
      <sz val="9"/>
      <name val="Arial"/>
      <family val="2"/>
    </font>
    <font>
      <sz val="9"/>
      <name val="Arial"/>
      <family val="2"/>
    </font>
    <font>
      <i/>
      <sz val="7"/>
      <name val="Arial"/>
      <family val="2"/>
    </font>
    <font>
      <sz val="7"/>
      <color indexed="17"/>
      <name val="Arial"/>
      <family val="2"/>
    </font>
    <font>
      <sz val="7"/>
      <name val="Arial"/>
      <family val="2"/>
    </font>
    <font>
      <i/>
      <sz val="8"/>
      <name val="Arial"/>
      <family val="2"/>
    </font>
    <font>
      <sz val="7"/>
      <color indexed="10"/>
      <name val="Arial"/>
      <family val="2"/>
    </font>
    <font>
      <i/>
      <sz val="8"/>
      <color indexed="17"/>
      <name val="Arial"/>
      <family val="2"/>
    </font>
    <font>
      <b/>
      <i/>
      <sz val="7"/>
      <color indexed="10"/>
      <name val="Arial"/>
      <family val="2"/>
    </font>
    <font>
      <sz val="9"/>
      <color indexed="48"/>
      <name val="Arial"/>
      <family val="2"/>
    </font>
    <font>
      <sz val="8"/>
      <color indexed="17"/>
      <name val="Arial"/>
      <family val="2"/>
    </font>
    <font>
      <b/>
      <sz val="8"/>
      <name val="Arial"/>
      <family val="2"/>
    </font>
    <font>
      <i/>
      <sz val="8"/>
      <color indexed="10"/>
      <name val="Arial"/>
      <family val="2"/>
    </font>
    <font>
      <sz val="8"/>
      <color indexed="48"/>
      <name val="Arial"/>
      <family val="2"/>
    </font>
    <font>
      <b/>
      <sz val="9"/>
      <name val="Arial"/>
      <family val="2"/>
    </font>
    <font>
      <sz val="9"/>
      <color indexed="10"/>
      <name val="Arial"/>
      <family val="2"/>
    </font>
    <font>
      <sz val="9"/>
      <color indexed="17"/>
      <name val="Arial"/>
      <family val="2"/>
    </font>
    <font>
      <sz val="8"/>
      <color indexed="10"/>
      <name val="Arial"/>
      <family val="2"/>
    </font>
    <font>
      <sz val="9"/>
      <color indexed="25"/>
      <name val="Arial"/>
      <family val="2"/>
    </font>
    <font>
      <sz val="9"/>
      <color indexed="57"/>
      <name val="Arial"/>
      <family val="2"/>
    </font>
    <font>
      <sz val="8"/>
      <color indexed="58"/>
      <name val="Arial"/>
      <family val="2"/>
    </font>
    <font>
      <b/>
      <i/>
      <u/>
      <sz val="10"/>
      <color indexed="21"/>
      <name val="Arial"/>
      <family val="2"/>
    </font>
    <font>
      <sz val="9"/>
      <color indexed="38"/>
      <name val="Arial"/>
      <family val="2"/>
    </font>
    <font>
      <b/>
      <i/>
      <u/>
      <sz val="10"/>
      <color indexed="53"/>
      <name val="Arial"/>
      <family val="2"/>
    </font>
    <font>
      <sz val="9"/>
      <color indexed="61"/>
      <name val="Arial"/>
      <family val="2"/>
    </font>
    <font>
      <sz val="9"/>
      <color indexed="52"/>
      <name val="Arial"/>
      <family val="2"/>
    </font>
    <font>
      <b/>
      <i/>
      <u/>
      <sz val="10"/>
      <color indexed="40"/>
      <name val="Arial"/>
      <family val="2"/>
    </font>
    <font>
      <b/>
      <i/>
      <u/>
      <sz val="10"/>
      <color indexed="16"/>
      <name val="Arial"/>
      <family val="2"/>
    </font>
    <font>
      <sz val="10"/>
      <color indexed="16"/>
      <name val="Arial"/>
      <family val="2"/>
    </font>
    <font>
      <b/>
      <sz val="9"/>
      <color indexed="10"/>
      <name val="Arial"/>
      <family val="2"/>
    </font>
    <font>
      <i/>
      <sz val="9"/>
      <color indexed="17"/>
      <name val="Arial"/>
      <family val="2"/>
    </font>
    <font>
      <i/>
      <sz val="9"/>
      <color indexed="48"/>
      <name val="Arial"/>
      <family val="2"/>
    </font>
    <font>
      <i/>
      <sz val="9"/>
      <color indexed="46"/>
      <name val="Arial"/>
      <family val="2"/>
    </font>
    <font>
      <i/>
      <sz val="9"/>
      <color indexed="10"/>
      <name val="Arial"/>
      <family val="2"/>
    </font>
    <font>
      <sz val="9"/>
      <color indexed="46"/>
      <name val="Arial"/>
      <family val="2"/>
    </font>
    <font>
      <b/>
      <i/>
      <sz val="9"/>
      <name val="Arial"/>
      <family val="2"/>
    </font>
    <font>
      <i/>
      <u/>
      <sz val="9"/>
      <name val="Arial"/>
      <family val="2"/>
    </font>
    <font>
      <u/>
      <sz val="8"/>
      <name val="Arial"/>
      <family val="2"/>
    </font>
    <font>
      <b/>
      <i/>
      <sz val="8"/>
      <name val="Arial"/>
      <family val="2"/>
    </font>
    <font>
      <u/>
      <sz val="8"/>
      <color indexed="12"/>
      <name val="Arial"/>
      <family val="2"/>
    </font>
    <font>
      <b/>
      <i/>
      <sz val="9"/>
      <color indexed="10"/>
      <name val="Arial"/>
      <family val="2"/>
    </font>
    <font>
      <b/>
      <u/>
      <sz val="9"/>
      <name val="Arial"/>
      <family val="2"/>
    </font>
    <font>
      <sz val="6"/>
      <name val="Arial"/>
      <family val="2"/>
    </font>
    <font>
      <u/>
      <sz val="9"/>
      <name val="Arial"/>
      <family val="2"/>
    </font>
    <font>
      <sz val="7"/>
      <color indexed="46"/>
      <name val="Arial"/>
      <family val="2"/>
    </font>
    <font>
      <sz val="10"/>
      <name val="Arial"/>
      <family val="2"/>
    </font>
    <font>
      <sz val="9"/>
      <color rgb="FF008000"/>
      <name val="Arial"/>
      <family val="2"/>
    </font>
    <font>
      <sz val="9"/>
      <color rgb="FF3366FF"/>
      <name val="Arial"/>
      <family val="2"/>
    </font>
    <font>
      <sz val="9"/>
      <color rgb="FFFF0000"/>
      <name val="Arial"/>
      <family val="2"/>
    </font>
    <font>
      <sz val="10"/>
      <color rgb="FFFF0000"/>
      <name val="Arial"/>
      <family val="2"/>
    </font>
    <font>
      <sz val="9"/>
      <color rgb="FF993300"/>
      <name val="Arial"/>
      <family val="2"/>
    </font>
    <font>
      <b/>
      <sz val="9"/>
      <color rgb="FFFF0000"/>
      <name val="Arial"/>
      <family val="2"/>
    </font>
    <font>
      <sz val="9"/>
      <color theme="9"/>
      <name val="Arial"/>
      <family val="2"/>
    </font>
    <font>
      <sz val="9"/>
      <color rgb="FF993366"/>
      <name val="Arial"/>
      <family val="2"/>
    </font>
    <font>
      <sz val="9"/>
      <color rgb="FF0070C0"/>
      <name val="Arial"/>
      <family val="2"/>
    </font>
    <font>
      <sz val="9"/>
      <color theme="0" tint="-0.499984740745262"/>
      <name val="Arial"/>
      <family val="2"/>
    </font>
    <font>
      <sz val="8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8"/>
      <color rgb="FF0070C0"/>
      <name val="Arial"/>
      <family val="2"/>
    </font>
    <font>
      <sz val="7"/>
      <color theme="0" tint="-0.499984740745262"/>
      <name val="Arial"/>
      <family val="2"/>
    </font>
    <font>
      <sz val="7"/>
      <color rgb="FF0070C0"/>
      <name val="Arial"/>
      <family val="2"/>
    </font>
    <font>
      <sz val="10"/>
      <color rgb="FF0070C0"/>
      <name val="Arial"/>
      <family val="2"/>
    </font>
    <font>
      <sz val="9"/>
      <color theme="5" tint="-0.499984740745262"/>
      <name val="Arial"/>
      <family val="2"/>
    </font>
    <font>
      <b/>
      <i/>
      <u/>
      <sz val="10"/>
      <color theme="0" tint="-0.499984740745262"/>
      <name val="Arial"/>
      <family val="2"/>
    </font>
    <font>
      <i/>
      <sz val="8"/>
      <color theme="0" tint="-0.499984740745262"/>
      <name val="Arial"/>
      <family val="2"/>
    </font>
    <font>
      <b/>
      <sz val="9"/>
      <color theme="1"/>
      <name val="Arial"/>
      <family val="2"/>
    </font>
    <font>
      <i/>
      <sz val="7"/>
      <color indexed="10"/>
      <name val="Arial"/>
      <family val="2"/>
    </font>
    <font>
      <sz val="7"/>
      <color theme="9"/>
      <name val="Arial"/>
      <family val="2"/>
    </font>
    <font>
      <i/>
      <sz val="10"/>
      <name val="Arial"/>
      <family val="2"/>
    </font>
    <font>
      <sz val="8"/>
      <color theme="5" tint="-0.499984740745262"/>
      <name val="Arial"/>
      <family val="2"/>
    </font>
    <font>
      <sz val="9"/>
      <color theme="1"/>
      <name val="Arial"/>
      <family val="2"/>
    </font>
    <font>
      <sz val="48"/>
      <name val="Calibri"/>
      <family val="2"/>
      <scheme val="minor"/>
    </font>
    <font>
      <b/>
      <sz val="10"/>
      <color indexed="17"/>
      <name val="Arial"/>
      <family val="2"/>
    </font>
    <font>
      <b/>
      <sz val="10"/>
      <color indexed="21"/>
      <name val="Arial"/>
      <family val="2"/>
    </font>
    <font>
      <b/>
      <sz val="10"/>
      <color indexed="53"/>
      <name val="Arial"/>
      <family val="2"/>
    </font>
    <font>
      <b/>
      <sz val="10"/>
      <color indexed="40"/>
      <name val="Arial"/>
      <family val="2"/>
    </font>
    <font>
      <sz val="12"/>
      <name val="Calibri"/>
      <family val="2"/>
      <scheme val="minor"/>
    </font>
    <font>
      <sz val="16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theme="1"/>
      <name val="Arial"/>
      <family val="2"/>
    </font>
    <font>
      <sz val="7"/>
      <color theme="5" tint="-0.499984740745262"/>
      <name val="Arial"/>
      <family val="2"/>
    </font>
    <font>
      <b/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22"/>
        <bgColor indexed="55"/>
      </patternFill>
    </fill>
    <fill>
      <patternFill patternType="solid">
        <fgColor indexed="9"/>
        <bgColor indexed="26"/>
      </patternFill>
    </fill>
    <fill>
      <patternFill patternType="solid">
        <fgColor indexed="29"/>
        <bgColor indexed="45"/>
      </patternFill>
    </fill>
    <fill>
      <patternFill patternType="solid">
        <fgColor indexed="55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26"/>
        <bgColor indexed="9"/>
      </patternFill>
    </fill>
    <fill>
      <patternFill patternType="solid">
        <fgColor indexed="45"/>
        <bgColor rgb="FFFF6699"/>
      </patternFill>
    </fill>
    <fill>
      <patternFill patternType="solid">
        <fgColor rgb="FFFF99CC"/>
        <bgColor rgb="FFFF66CC"/>
      </patternFill>
    </fill>
    <fill>
      <patternFill patternType="solid">
        <fgColor rgb="FFFF99CC"/>
        <bgColor rgb="FFFF6699"/>
      </patternFill>
    </fill>
    <fill>
      <patternFill patternType="solid">
        <fgColor rgb="FFFF99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</borders>
  <cellStyleXfs count="9">
    <xf numFmtId="0" fontId="0" fillId="0" borderId="0"/>
    <xf numFmtId="0" fontId="5" fillId="0" borderId="0" applyNumberForma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89" fillId="0" borderId="0"/>
    <xf numFmtId="0" fontId="90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</cellStyleXfs>
  <cellXfs count="1216">
    <xf numFmtId="0" fontId="0" fillId="0" borderId="0" xfId="0"/>
    <xf numFmtId="0" fontId="3" fillId="0" borderId="1" xfId="0" applyFont="1" applyBorder="1" applyAlignment="1">
      <alignment horizontal="left"/>
    </xf>
    <xf numFmtId="0" fontId="6" fillId="0" borderId="2" xfId="0" applyFont="1" applyBorder="1"/>
    <xf numFmtId="0" fontId="6" fillId="0" borderId="3" xfId="0" applyFont="1" applyBorder="1"/>
    <xf numFmtId="0" fontId="0" fillId="0" borderId="4" xfId="0" applyBorder="1"/>
    <xf numFmtId="0" fontId="0" fillId="0" borderId="5" xfId="0" applyBorder="1"/>
    <xf numFmtId="0" fontId="0" fillId="0" borderId="3" xfId="0" applyBorder="1"/>
    <xf numFmtId="0" fontId="9" fillId="0" borderId="6" xfId="0" applyFont="1" applyBorder="1"/>
    <xf numFmtId="0" fontId="6" fillId="0" borderId="5" xfId="0" applyFont="1" applyBorder="1"/>
    <xf numFmtId="0" fontId="10" fillId="0" borderId="5" xfId="0" applyFont="1" applyBorder="1"/>
    <xf numFmtId="0" fontId="13" fillId="0" borderId="7" xfId="0" applyFont="1" applyBorder="1"/>
    <xf numFmtId="0" fontId="0" fillId="0" borderId="8" xfId="0" applyBorder="1"/>
    <xf numFmtId="0" fontId="6" fillId="0" borderId="0" xfId="0" applyFont="1" applyBorder="1"/>
    <xf numFmtId="0" fontId="10" fillId="0" borderId="0" xfId="0" applyFont="1" applyBorder="1"/>
    <xf numFmtId="0" fontId="6" fillId="0" borderId="7" xfId="0" applyFont="1" applyBorder="1" applyAlignment="1">
      <alignment horizontal="left"/>
    </xf>
    <xf numFmtId="0" fontId="5" fillId="0" borderId="0" xfId="1" applyNumberFormat="1" applyFill="1" applyBorder="1" applyAlignment="1" applyProtection="1"/>
    <xf numFmtId="0" fontId="6" fillId="0" borderId="8" xfId="0" applyFont="1" applyBorder="1"/>
    <xf numFmtId="0" fontId="6" fillId="0" borderId="0" xfId="0" applyFont="1" applyBorder="1" applyAlignment="1">
      <alignment horizontal="left"/>
    </xf>
    <xf numFmtId="0" fontId="0" fillId="0" borderId="9" xfId="0" applyBorder="1"/>
    <xf numFmtId="0" fontId="0" fillId="0" borderId="10" xfId="0" applyBorder="1"/>
    <xf numFmtId="0" fontId="6" fillId="0" borderId="7" xfId="0" applyFont="1" applyBorder="1"/>
    <xf numFmtId="0" fontId="10" fillId="0" borderId="2" xfId="0" applyFont="1" applyBorder="1"/>
    <xf numFmtId="0" fontId="10" fillId="0" borderId="4" xfId="0" applyFont="1" applyBorder="1"/>
    <xf numFmtId="0" fontId="10" fillId="0" borderId="3" xfId="0" applyFont="1" applyBorder="1"/>
    <xf numFmtId="0" fontId="10" fillId="0" borderId="12" xfId="0" applyFont="1" applyBorder="1"/>
    <xf numFmtId="0" fontId="10" fillId="0" borderId="9" xfId="0" applyFont="1" applyBorder="1"/>
    <xf numFmtId="0" fontId="10" fillId="0" borderId="13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6" xfId="0" applyFont="1" applyBorder="1"/>
    <xf numFmtId="0" fontId="10" fillId="0" borderId="13" xfId="0" applyFont="1" applyBorder="1"/>
    <xf numFmtId="0" fontId="10" fillId="0" borderId="7" xfId="0" applyFont="1" applyBorder="1"/>
    <xf numFmtId="0" fontId="10" fillId="0" borderId="3" xfId="0" applyFont="1" applyBorder="1" applyAlignment="1">
      <alignment horizontal="center"/>
    </xf>
    <xf numFmtId="0" fontId="10" fillId="0" borderId="11" xfId="0" applyFont="1" applyBorder="1"/>
    <xf numFmtId="0" fontId="10" fillId="0" borderId="10" xfId="0" applyFont="1" applyBorder="1"/>
    <xf numFmtId="0" fontId="10" fillId="0" borderId="0" xfId="0" applyFont="1" applyBorder="1" applyAlignment="1">
      <alignment horizontal="center"/>
    </xf>
    <xf numFmtId="0" fontId="10" fillId="0" borderId="8" xfId="0" applyFont="1" applyBorder="1"/>
    <xf numFmtId="0" fontId="10" fillId="0" borderId="6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0" fillId="0" borderId="9" xfId="0" applyBorder="1" applyAlignment="1">
      <alignment horizontal="left"/>
    </xf>
    <xf numFmtId="0" fontId="10" fillId="0" borderId="12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5" xfId="0" applyFont="1" applyBorder="1"/>
    <xf numFmtId="0" fontId="6" fillId="0" borderId="15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0" fillId="0" borderId="6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23" fillId="0" borderId="13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13" xfId="0" applyFont="1" applyBorder="1" applyAlignment="1">
      <alignment horizontal="left"/>
    </xf>
    <xf numFmtId="168" fontId="6" fillId="0" borderId="5" xfId="0" applyNumberFormat="1" applyFont="1" applyBorder="1"/>
    <xf numFmtId="168" fontId="6" fillId="0" borderId="13" xfId="0" applyNumberFormat="1" applyFont="1" applyBorder="1"/>
    <xf numFmtId="2" fontId="6" fillId="0" borderId="3" xfId="0" applyNumberFormat="1" applyFont="1" applyBorder="1"/>
    <xf numFmtId="2" fontId="6" fillId="0" borderId="5" xfId="0" applyNumberFormat="1" applyFont="1" applyBorder="1"/>
    <xf numFmtId="0" fontId="23" fillId="0" borderId="12" xfId="0" applyFont="1" applyBorder="1" applyAlignment="1">
      <alignment horizontal="center"/>
    </xf>
    <xf numFmtId="168" fontId="6" fillId="0" borderId="0" xfId="0" applyNumberFormat="1" applyFont="1" applyBorder="1"/>
    <xf numFmtId="168" fontId="6" fillId="0" borderId="12" xfId="0" applyNumberFormat="1" applyFont="1" applyBorder="1"/>
    <xf numFmtId="2" fontId="6" fillId="0" borderId="12" xfId="0" applyNumberFormat="1" applyFont="1" applyBorder="1"/>
    <xf numFmtId="2" fontId="6" fillId="0" borderId="0" xfId="0" applyNumberFormat="1" applyFont="1" applyBorder="1"/>
    <xf numFmtId="0" fontId="25" fillId="0" borderId="12" xfId="0" applyFont="1" applyBorder="1"/>
    <xf numFmtId="0" fontId="23" fillId="0" borderId="15" xfId="0" applyFont="1" applyBorder="1" applyAlignment="1">
      <alignment horizontal="center"/>
    </xf>
    <xf numFmtId="168" fontId="6" fillId="0" borderId="15" xfId="0" applyNumberFormat="1" applyFont="1" applyBorder="1"/>
    <xf numFmtId="2" fontId="6" fillId="0" borderId="15" xfId="0" applyNumberFormat="1" applyFont="1" applyBorder="1"/>
    <xf numFmtId="0" fontId="24" fillId="0" borderId="12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2" fontId="6" fillId="0" borderId="9" xfId="0" applyNumberFormat="1" applyFont="1" applyBorder="1"/>
    <xf numFmtId="2" fontId="6" fillId="0" borderId="10" xfId="0" applyNumberFormat="1" applyFont="1" applyBorder="1"/>
    <xf numFmtId="2" fontId="6" fillId="0" borderId="13" xfId="0" applyNumberFormat="1" applyFont="1" applyBorder="1"/>
    <xf numFmtId="0" fontId="25" fillId="0" borderId="12" xfId="0" applyFont="1" applyBorder="1" applyAlignment="1">
      <alignment horizontal="left"/>
    </xf>
    <xf numFmtId="2" fontId="6" fillId="0" borderId="7" xfId="0" applyNumberFormat="1" applyFont="1" applyBorder="1" applyAlignment="1">
      <alignment horizontal="right"/>
    </xf>
    <xf numFmtId="0" fontId="10" fillId="0" borderId="8" xfId="0" applyFont="1" applyBorder="1" applyAlignment="1">
      <alignment horizontal="left"/>
    </xf>
    <xf numFmtId="0" fontId="10" fillId="0" borderId="11" xfId="0" applyFont="1" applyBorder="1" applyAlignment="1">
      <alignment horizontal="left"/>
    </xf>
    <xf numFmtId="0" fontId="25" fillId="0" borderId="15" xfId="0" applyFont="1" applyBorder="1"/>
    <xf numFmtId="0" fontId="24" fillId="0" borderId="13" xfId="0" applyFont="1" applyBorder="1"/>
    <xf numFmtId="0" fontId="10" fillId="0" borderId="10" xfId="0" applyFont="1" applyBorder="1" applyAlignment="1">
      <alignment horizontal="left"/>
    </xf>
    <xf numFmtId="0" fontId="19" fillId="0" borderId="12" xfId="0" applyFont="1" applyBorder="1"/>
    <xf numFmtId="0" fontId="18" fillId="0" borderId="12" xfId="0" applyFont="1" applyBorder="1"/>
    <xf numFmtId="0" fontId="6" fillId="0" borderId="13" xfId="0" applyFont="1" applyBorder="1" applyAlignment="1">
      <alignment horizontal="left"/>
    </xf>
    <xf numFmtId="0" fontId="10" fillId="0" borderId="13" xfId="0" applyFont="1" applyBorder="1" applyAlignment="1"/>
    <xf numFmtId="0" fontId="25" fillId="0" borderId="13" xfId="0" applyFont="1" applyBorder="1"/>
    <xf numFmtId="2" fontId="10" fillId="0" borderId="0" xfId="0" applyNumberFormat="1" applyFont="1"/>
    <xf numFmtId="2" fontId="10" fillId="0" borderId="8" xfId="0" applyNumberFormat="1" applyFont="1" applyBorder="1"/>
    <xf numFmtId="0" fontId="23" fillId="0" borderId="8" xfId="0" applyFont="1" applyBorder="1" applyAlignment="1">
      <alignment horizontal="center"/>
    </xf>
    <xf numFmtId="0" fontId="25" fillId="0" borderId="13" xfId="0" applyFont="1" applyBorder="1" applyAlignment="1">
      <alignment horizontal="left"/>
    </xf>
    <xf numFmtId="0" fontId="23" fillId="0" borderId="3" xfId="0" applyFont="1" applyBorder="1" applyAlignment="1">
      <alignment horizontal="center"/>
    </xf>
    <xf numFmtId="0" fontId="10" fillId="0" borderId="15" xfId="0" applyFont="1" applyBorder="1" applyAlignment="1">
      <alignment horizontal="left"/>
    </xf>
    <xf numFmtId="0" fontId="23" fillId="0" borderId="10" xfId="0" applyFont="1" applyBorder="1" applyAlignment="1">
      <alignment horizontal="center"/>
    </xf>
    <xf numFmtId="2" fontId="10" fillId="0" borderId="10" xfId="0" applyNumberFormat="1" applyFont="1" applyBorder="1"/>
    <xf numFmtId="0" fontId="10" fillId="0" borderId="9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/>
    <xf numFmtId="2" fontId="10" fillId="0" borderId="9" xfId="0" applyNumberFormat="1" applyFont="1" applyBorder="1"/>
    <xf numFmtId="168" fontId="6" fillId="0" borderId="14" xfId="0" applyNumberFormat="1" applyFont="1" applyBorder="1"/>
    <xf numFmtId="2" fontId="6" fillId="0" borderId="14" xfId="0" applyNumberFormat="1" applyFont="1" applyBorder="1"/>
    <xf numFmtId="0" fontId="30" fillId="0" borderId="1" xfId="0" applyFont="1" applyBorder="1" applyAlignment="1">
      <alignment horizontal="left"/>
    </xf>
    <xf numFmtId="0" fontId="10" fillId="0" borderId="12" xfId="0" applyFont="1" applyBorder="1" applyAlignment="1"/>
    <xf numFmtId="0" fontId="24" fillId="0" borderId="12" xfId="0" applyFont="1" applyBorder="1"/>
    <xf numFmtId="0" fontId="25" fillId="0" borderId="15" xfId="0" applyFont="1" applyBorder="1" applyAlignment="1">
      <alignment horizontal="left"/>
    </xf>
    <xf numFmtId="0" fontId="10" fillId="0" borderId="0" xfId="0" applyFont="1" applyAlignment="1">
      <alignment horizontal="center"/>
    </xf>
    <xf numFmtId="0" fontId="6" fillId="0" borderId="0" xfId="0" applyFont="1"/>
    <xf numFmtId="2" fontId="6" fillId="0" borderId="2" xfId="0" applyNumberFormat="1" applyFont="1" applyBorder="1"/>
    <xf numFmtId="2" fontId="6" fillId="0" borderId="4" xfId="0" applyNumberFormat="1" applyFont="1" applyBorder="1"/>
    <xf numFmtId="0" fontId="32" fillId="0" borderId="1" xfId="0" applyFont="1" applyBorder="1" applyAlignment="1">
      <alignment horizontal="left"/>
    </xf>
    <xf numFmtId="2" fontId="10" fillId="0" borderId="0" xfId="0" applyNumberFormat="1" applyFont="1" applyBorder="1"/>
    <xf numFmtId="2" fontId="6" fillId="0" borderId="0" xfId="0" applyNumberFormat="1" applyFont="1"/>
    <xf numFmtId="0" fontId="6" fillId="0" borderId="15" xfId="0" applyFont="1" applyBorder="1" applyAlignment="1">
      <alignment horizontal="left"/>
    </xf>
    <xf numFmtId="168" fontId="6" fillId="0" borderId="12" xfId="0" applyNumberFormat="1" applyFont="1" applyBorder="1" applyAlignment="1">
      <alignment horizontal="right"/>
    </xf>
    <xf numFmtId="164" fontId="10" fillId="0" borderId="6" xfId="0" applyNumberFormat="1" applyFont="1" applyBorder="1" applyAlignment="1">
      <alignment horizontal="center"/>
    </xf>
    <xf numFmtId="164" fontId="10" fillId="0" borderId="13" xfId="0" applyNumberFormat="1" applyFont="1" applyBorder="1" applyAlignment="1">
      <alignment horizontal="center"/>
    </xf>
    <xf numFmtId="164" fontId="10" fillId="0" borderId="7" xfId="0" applyNumberFormat="1" applyFont="1" applyBorder="1" applyAlignment="1">
      <alignment horizontal="center"/>
    </xf>
    <xf numFmtId="164" fontId="10" fillId="0" borderId="12" xfId="0" applyNumberFormat="1" applyFont="1" applyBorder="1" applyAlignment="1">
      <alignment horizontal="center"/>
    </xf>
    <xf numFmtId="164" fontId="10" fillId="0" borderId="0" xfId="0" applyNumberFormat="1" applyFont="1" applyBorder="1"/>
    <xf numFmtId="164" fontId="10" fillId="0" borderId="0" xfId="0" applyNumberFormat="1" applyFont="1"/>
    <xf numFmtId="0" fontId="13" fillId="0" borderId="8" xfId="0" applyFont="1" applyBorder="1" applyAlignment="1">
      <alignment horizontal="left"/>
    </xf>
    <xf numFmtId="0" fontId="36" fillId="0" borderId="1" xfId="0" applyFont="1" applyBorder="1" applyAlignment="1">
      <alignment horizontal="left"/>
    </xf>
    <xf numFmtId="0" fontId="37" fillId="0" borderId="5" xfId="0" applyFont="1" applyBorder="1" applyAlignment="1">
      <alignment horizontal="left"/>
    </xf>
    <xf numFmtId="0" fontId="37" fillId="0" borderId="0" xfId="0" applyFont="1" applyBorder="1"/>
    <xf numFmtId="168" fontId="10" fillId="0" borderId="9" xfId="0" applyNumberFormat="1" applyFont="1" applyBorder="1"/>
    <xf numFmtId="0" fontId="7" fillId="0" borderId="14" xfId="0" applyFont="1" applyBorder="1" applyAlignment="1">
      <alignment horizontal="left"/>
    </xf>
    <xf numFmtId="0" fontId="39" fillId="0" borderId="0" xfId="0" applyFont="1" applyBorder="1" applyAlignment="1">
      <alignment horizontal="left"/>
    </xf>
    <xf numFmtId="0" fontId="40" fillId="0" borderId="0" xfId="0" applyFont="1" applyBorder="1" applyAlignment="1">
      <alignment horizontal="left"/>
    </xf>
    <xf numFmtId="0" fontId="41" fillId="0" borderId="0" xfId="0" applyFont="1" applyBorder="1" applyAlignment="1">
      <alignment horizontal="left"/>
    </xf>
    <xf numFmtId="0" fontId="42" fillId="0" borderId="0" xfId="0" applyFont="1" applyBorder="1" applyAlignment="1">
      <alignment horizontal="left"/>
    </xf>
    <xf numFmtId="0" fontId="23" fillId="0" borderId="6" xfId="0" applyFont="1" applyBorder="1" applyAlignment="1">
      <alignment horizontal="center"/>
    </xf>
    <xf numFmtId="164" fontId="10" fillId="0" borderId="6" xfId="0" applyNumberFormat="1" applyFont="1" applyBorder="1"/>
    <xf numFmtId="0" fontId="43" fillId="0" borderId="12" xfId="0" applyFont="1" applyBorder="1"/>
    <xf numFmtId="0" fontId="23" fillId="0" borderId="7" xfId="0" applyFont="1" applyBorder="1" applyAlignment="1">
      <alignment horizontal="center"/>
    </xf>
    <xf numFmtId="0" fontId="43" fillId="0" borderId="15" xfId="0" applyFont="1" applyBorder="1"/>
    <xf numFmtId="0" fontId="23" fillId="0" borderId="11" xfId="0" applyFont="1" applyBorder="1" applyAlignment="1">
      <alignment horizontal="center"/>
    </xf>
    <xf numFmtId="164" fontId="10" fillId="0" borderId="11" xfId="0" applyNumberFormat="1" applyFont="1" applyBorder="1"/>
    <xf numFmtId="0" fontId="25" fillId="0" borderId="7" xfId="0" applyFont="1" applyBorder="1" applyAlignment="1">
      <alignment horizontal="left"/>
    </xf>
    <xf numFmtId="0" fontId="43" fillId="0" borderId="7" xfId="0" applyFont="1" applyBorder="1"/>
    <xf numFmtId="0" fontId="25" fillId="0" borderId="7" xfId="0" applyFont="1" applyBorder="1"/>
    <xf numFmtId="0" fontId="18" fillId="0" borderId="13" xfId="0" applyFont="1" applyBorder="1"/>
    <xf numFmtId="0" fontId="24" fillId="0" borderId="8" xfId="0" applyFont="1" applyBorder="1" applyAlignment="1">
      <alignment horizontal="left"/>
    </xf>
    <xf numFmtId="0" fontId="25" fillId="0" borderId="11" xfId="0" applyFont="1" applyBorder="1"/>
    <xf numFmtId="0" fontId="25" fillId="0" borderId="10" xfId="0" applyFont="1" applyBorder="1" applyAlignment="1">
      <alignment horizontal="left"/>
    </xf>
    <xf numFmtId="0" fontId="25" fillId="0" borderId="8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164" fontId="10" fillId="0" borderId="12" xfId="0" applyNumberFormat="1" applyFont="1" applyBorder="1"/>
    <xf numFmtId="0" fontId="18" fillId="0" borderId="15" xfId="0" applyFont="1" applyBorder="1"/>
    <xf numFmtId="0" fontId="25" fillId="0" borderId="3" xfId="0" applyFont="1" applyBorder="1"/>
    <xf numFmtId="0" fontId="25" fillId="0" borderId="8" xfId="0" applyFont="1" applyBorder="1"/>
    <xf numFmtId="0" fontId="18" fillId="0" borderId="12" xfId="0" applyFont="1" applyBorder="1" applyAlignment="1">
      <alignment horizontal="left"/>
    </xf>
    <xf numFmtId="0" fontId="18" fillId="0" borderId="8" xfId="0" applyFont="1" applyBorder="1"/>
    <xf numFmtId="0" fontId="24" fillId="0" borderId="7" xfId="0" applyFont="1" applyBorder="1" applyAlignment="1">
      <alignment horizontal="center"/>
    </xf>
    <xf numFmtId="0" fontId="24" fillId="0" borderId="12" xfId="0" applyFont="1" applyBorder="1" applyAlignment="1">
      <alignment horizontal="center"/>
    </xf>
    <xf numFmtId="0" fontId="25" fillId="0" borderId="3" xfId="0" applyFont="1" applyBorder="1" applyAlignment="1">
      <alignment horizontal="left"/>
    </xf>
    <xf numFmtId="0" fontId="24" fillId="0" borderId="8" xfId="0" applyFont="1" applyBorder="1"/>
    <xf numFmtId="0" fontId="43" fillId="0" borderId="10" xfId="0" applyFont="1" applyBorder="1"/>
    <xf numFmtId="0" fontId="43" fillId="0" borderId="8" xfId="0" applyFont="1" applyBorder="1"/>
    <xf numFmtId="0" fontId="43" fillId="0" borderId="12" xfId="0" applyFont="1" applyBorder="1" applyAlignment="1">
      <alignment horizontal="left"/>
    </xf>
    <xf numFmtId="0" fontId="18" fillId="0" borderId="3" xfId="0" applyFont="1" applyBorder="1"/>
    <xf numFmtId="0" fontId="43" fillId="0" borderId="13" xfId="0" applyFont="1" applyBorder="1"/>
    <xf numFmtId="164" fontId="10" fillId="0" borderId="13" xfId="0" applyNumberFormat="1" applyFont="1" applyBorder="1"/>
    <xf numFmtId="164" fontId="10" fillId="0" borderId="15" xfId="0" applyNumberFormat="1" applyFont="1" applyBorder="1"/>
    <xf numFmtId="0" fontId="23" fillId="0" borderId="2" xfId="0" applyFont="1" applyBorder="1" applyAlignment="1">
      <alignment horizontal="center"/>
    </xf>
    <xf numFmtId="164" fontId="10" fillId="0" borderId="2" xfId="0" applyNumberFormat="1" applyFont="1" applyBorder="1"/>
    <xf numFmtId="0" fontId="10" fillId="0" borderId="4" xfId="0" applyFont="1" applyBorder="1" applyAlignment="1">
      <alignment horizontal="left"/>
    </xf>
    <xf numFmtId="0" fontId="23" fillId="0" borderId="9" xfId="0" applyFont="1" applyBorder="1" applyAlignment="1">
      <alignment horizontal="center"/>
    </xf>
    <xf numFmtId="164" fontId="10" fillId="0" borderId="9" xfId="0" applyNumberFormat="1" applyFont="1" applyBorder="1"/>
    <xf numFmtId="0" fontId="24" fillId="0" borderId="4" xfId="0" applyFont="1" applyBorder="1" applyAlignment="1">
      <alignment horizontal="left"/>
    </xf>
    <xf numFmtId="168" fontId="10" fillId="0" borderId="9" xfId="0" applyNumberFormat="1" applyFont="1" applyBorder="1" applyAlignment="1">
      <alignment horizontal="center"/>
    </xf>
    <xf numFmtId="168" fontId="23" fillId="0" borderId="9" xfId="0" applyNumberFormat="1" applyFont="1" applyBorder="1" applyAlignment="1">
      <alignment horizontal="center"/>
    </xf>
    <xf numFmtId="164" fontId="23" fillId="0" borderId="9" xfId="0" applyNumberFormat="1" applyFont="1" applyBorder="1" applyAlignment="1">
      <alignment horizontal="center"/>
    </xf>
    <xf numFmtId="0" fontId="23" fillId="0" borderId="0" xfId="0" applyFont="1" applyAlignment="1">
      <alignment horizontal="center"/>
    </xf>
    <xf numFmtId="0" fontId="44" fillId="0" borderId="1" xfId="0" applyFont="1" applyBorder="1" applyAlignment="1">
      <alignment horizontal="left"/>
    </xf>
    <xf numFmtId="0" fontId="23" fillId="0" borderId="1" xfId="0" applyFont="1" applyBorder="1" applyAlignment="1">
      <alignment horizontal="center"/>
    </xf>
    <xf numFmtId="164" fontId="10" fillId="0" borderId="1" xfId="0" applyNumberFormat="1" applyFont="1" applyBorder="1" applyAlignment="1">
      <alignment horizontal="center"/>
    </xf>
    <xf numFmtId="0" fontId="10" fillId="0" borderId="14" xfId="0" applyFont="1" applyBorder="1" applyAlignment="1">
      <alignment horizontal="left"/>
    </xf>
    <xf numFmtId="168" fontId="10" fillId="0" borderId="7" xfId="0" applyNumberFormat="1" applyFont="1" applyBorder="1" applyAlignment="1">
      <alignment horizontal="center"/>
    </xf>
    <xf numFmtId="0" fontId="25" fillId="0" borderId="12" xfId="0" applyFont="1" applyBorder="1" applyAlignment="1">
      <alignment horizontal="center"/>
    </xf>
    <xf numFmtId="0" fontId="25" fillId="0" borderId="0" xfId="0" applyFont="1" applyAlignment="1">
      <alignment horizontal="left"/>
    </xf>
    <xf numFmtId="0" fontId="43" fillId="0" borderId="12" xfId="0" applyFont="1" applyBorder="1" applyAlignment="1">
      <alignment horizontal="center"/>
    </xf>
    <xf numFmtId="0" fontId="43" fillId="0" borderId="0" xfId="0" applyFont="1" applyAlignment="1">
      <alignment horizontal="left"/>
    </xf>
    <xf numFmtId="168" fontId="10" fillId="0" borderId="14" xfId="0" applyNumberFormat="1" applyFont="1" applyBorder="1" applyAlignment="1">
      <alignment horizontal="center"/>
    </xf>
    <xf numFmtId="0" fontId="23" fillId="0" borderId="14" xfId="0" applyFont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10" fillId="0" borderId="6" xfId="0" applyFont="1" applyBorder="1" applyAlignment="1">
      <alignment horizontal="right"/>
    </xf>
    <xf numFmtId="0" fontId="23" fillId="0" borderId="0" xfId="0" applyFont="1" applyBorder="1" applyAlignment="1">
      <alignment horizontal="center"/>
    </xf>
    <xf numFmtId="0" fontId="10" fillId="0" borderId="7" xfId="0" applyFont="1" applyBorder="1" applyAlignment="1">
      <alignment horizontal="right"/>
    </xf>
    <xf numFmtId="168" fontId="10" fillId="0" borderId="11" xfId="0" applyNumberFormat="1" applyFont="1" applyBorder="1" applyAlignment="1">
      <alignment horizontal="center"/>
    </xf>
    <xf numFmtId="168" fontId="10" fillId="0" borderId="2" xfId="0" applyNumberFormat="1" applyFont="1" applyBorder="1" applyAlignment="1">
      <alignment horizontal="center"/>
    </xf>
    <xf numFmtId="168" fontId="10" fillId="0" borderId="0" xfId="0" applyNumberFormat="1" applyFont="1" applyBorder="1" applyAlignment="1">
      <alignment horizontal="center"/>
    </xf>
    <xf numFmtId="164" fontId="10" fillId="0" borderId="2" xfId="0" applyNumberFormat="1" applyFont="1" applyBorder="1" applyAlignment="1">
      <alignment horizontal="center"/>
    </xf>
    <xf numFmtId="168" fontId="10" fillId="0" borderId="6" xfId="0" applyNumberFormat="1" applyFont="1" applyBorder="1" applyAlignment="1">
      <alignment horizontal="center"/>
    </xf>
    <xf numFmtId="0" fontId="7" fillId="0" borderId="0" xfId="0" applyFont="1" applyBorder="1" applyAlignment="1">
      <alignment horizontal="left"/>
    </xf>
    <xf numFmtId="0" fontId="23" fillId="0" borderId="5" xfId="0" applyFont="1" applyBorder="1" applyAlignment="1">
      <alignment horizontal="center"/>
    </xf>
    <xf numFmtId="0" fontId="23" fillId="0" borderId="11" xfId="0" applyFont="1" applyBorder="1" applyAlignment="1">
      <alignment horizontal="left"/>
    </xf>
    <xf numFmtId="0" fontId="10" fillId="0" borderId="5" xfId="0" applyFont="1" applyBorder="1" applyAlignment="1"/>
    <xf numFmtId="0" fontId="10" fillId="0" borderId="0" xfId="0" applyFont="1" applyBorder="1" applyAlignment="1"/>
    <xf numFmtId="164" fontId="10" fillId="0" borderId="15" xfId="0" applyNumberFormat="1" applyFont="1" applyBorder="1" applyAlignment="1">
      <alignment horizontal="center"/>
    </xf>
    <xf numFmtId="0" fontId="10" fillId="0" borderId="9" xfId="0" applyFont="1" applyBorder="1" applyAlignment="1"/>
    <xf numFmtId="0" fontId="10" fillId="0" borderId="5" xfId="0" applyFont="1" applyBorder="1" applyAlignment="1">
      <alignment horizontal="left"/>
    </xf>
    <xf numFmtId="164" fontId="10" fillId="0" borderId="0" xfId="0" applyNumberFormat="1" applyFont="1" applyBorder="1" applyAlignment="1">
      <alignment horizontal="center"/>
    </xf>
    <xf numFmtId="0" fontId="10" fillId="0" borderId="6" xfId="0" applyFont="1" applyBorder="1" applyAlignment="1"/>
    <xf numFmtId="0" fontId="10" fillId="0" borderId="11" xfId="0" applyFont="1" applyBorder="1" applyAlignment="1"/>
    <xf numFmtId="0" fontId="10" fillId="0" borderId="15" xfId="0" applyFont="1" applyBorder="1" applyAlignment="1"/>
    <xf numFmtId="164" fontId="10" fillId="0" borderId="11" xfId="0" applyNumberFormat="1" applyFont="1" applyBorder="1" applyAlignment="1">
      <alignment horizontal="center"/>
    </xf>
    <xf numFmtId="0" fontId="10" fillId="0" borderId="7" xfId="0" applyFont="1" applyBorder="1" applyAlignment="1"/>
    <xf numFmtId="0" fontId="45" fillId="0" borderId="0" xfId="0" applyFont="1" applyBorder="1" applyAlignment="1">
      <alignment horizontal="left"/>
    </xf>
    <xf numFmtId="0" fontId="45" fillId="0" borderId="0" xfId="0" applyFont="1" applyAlignment="1">
      <alignment horizontal="left"/>
    </xf>
    <xf numFmtId="0" fontId="9" fillId="0" borderId="0" xfId="0" applyFont="1" applyBorder="1" applyAlignment="1">
      <alignment horizontal="left"/>
    </xf>
    <xf numFmtId="0" fontId="6" fillId="0" borderId="1" xfId="0" applyFont="1" applyBorder="1"/>
    <xf numFmtId="0" fontId="6" fillId="0" borderId="14" xfId="0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2" fontId="6" fillId="0" borderId="4" xfId="0" applyNumberFormat="1" applyFont="1" applyBorder="1" applyAlignment="1">
      <alignment horizontal="center"/>
    </xf>
    <xf numFmtId="2" fontId="6" fillId="0" borderId="0" xfId="0" applyNumberFormat="1" applyFont="1" applyBorder="1" applyAlignment="1">
      <alignment horizontal="left"/>
    </xf>
    <xf numFmtId="49" fontId="6" fillId="2" borderId="13" xfId="0" applyNumberFormat="1" applyFont="1" applyFill="1" applyBorder="1" applyAlignment="1">
      <alignment horizontal="center"/>
    </xf>
    <xf numFmtId="1" fontId="6" fillId="2" borderId="13" xfId="0" applyNumberFormat="1" applyFont="1" applyFill="1" applyBorder="1"/>
    <xf numFmtId="168" fontId="6" fillId="2" borderId="12" xfId="0" applyNumberFormat="1" applyFont="1" applyFill="1" applyBorder="1"/>
    <xf numFmtId="2" fontId="6" fillId="3" borderId="0" xfId="0" applyNumberFormat="1" applyFont="1" applyFill="1" applyBorder="1" applyAlignment="1">
      <alignment horizontal="right"/>
    </xf>
    <xf numFmtId="2" fontId="6" fillId="2" borderId="12" xfId="0" applyNumberFormat="1" applyFont="1" applyFill="1" applyBorder="1"/>
    <xf numFmtId="0" fontId="6" fillId="2" borderId="7" xfId="0" applyFont="1" applyFill="1" applyBorder="1"/>
    <xf numFmtId="0" fontId="6" fillId="4" borderId="7" xfId="0" applyFont="1" applyFill="1" applyBorder="1"/>
    <xf numFmtId="0" fontId="6" fillId="5" borderId="7" xfId="0" applyFont="1" applyFill="1" applyBorder="1"/>
    <xf numFmtId="0" fontId="6" fillId="6" borderId="7" xfId="0" applyFont="1" applyFill="1" applyBorder="1"/>
    <xf numFmtId="0" fontId="6" fillId="6" borderId="12" xfId="0" applyFont="1" applyFill="1" applyBorder="1"/>
    <xf numFmtId="0" fontId="6" fillId="2" borderId="12" xfId="0" applyFont="1" applyFill="1" applyBorder="1"/>
    <xf numFmtId="0" fontId="6" fillId="2" borderId="8" xfId="0" applyFont="1" applyFill="1" applyBorder="1"/>
    <xf numFmtId="0" fontId="6" fillId="2" borderId="13" xfId="0" applyFont="1" applyFill="1" applyBorder="1"/>
    <xf numFmtId="0" fontId="6" fillId="6" borderId="13" xfId="0" applyFont="1" applyFill="1" applyBorder="1"/>
    <xf numFmtId="49" fontId="6" fillId="0" borderId="14" xfId="0" applyNumberFormat="1" applyFont="1" applyBorder="1" applyAlignment="1">
      <alignment horizontal="center"/>
    </xf>
    <xf numFmtId="1" fontId="6" fillId="0" borderId="14" xfId="0" applyNumberFormat="1" applyFont="1" applyBorder="1"/>
    <xf numFmtId="0" fontId="6" fillId="0" borderId="12" xfId="0" applyFont="1" applyFill="1" applyBorder="1"/>
    <xf numFmtId="49" fontId="6" fillId="0" borderId="13" xfId="0" applyNumberFormat="1" applyFont="1" applyBorder="1" applyAlignment="1">
      <alignment horizontal="center"/>
    </xf>
    <xf numFmtId="1" fontId="6" fillId="0" borderId="13" xfId="0" applyNumberFormat="1" applyFont="1" applyBorder="1"/>
    <xf numFmtId="0" fontId="6" fillId="0" borderId="13" xfId="0" applyFont="1" applyBorder="1"/>
    <xf numFmtId="0" fontId="6" fillId="0" borderId="0" xfId="0" applyFont="1" applyBorder="1" applyAlignment="1">
      <alignment horizontal="right"/>
    </xf>
    <xf numFmtId="0" fontId="6" fillId="6" borderId="8" xfId="0" applyFont="1" applyFill="1" applyBorder="1"/>
    <xf numFmtId="0" fontId="6" fillId="0" borderId="12" xfId="0" applyFont="1" applyBorder="1"/>
    <xf numFmtId="0" fontId="6" fillId="0" borderId="6" xfId="0" applyFont="1" applyBorder="1"/>
    <xf numFmtId="0" fontId="6" fillId="6" borderId="6" xfId="0" applyFont="1" applyFill="1" applyBorder="1"/>
    <xf numFmtId="0" fontId="6" fillId="5" borderId="6" xfId="0" applyFont="1" applyFill="1" applyBorder="1"/>
    <xf numFmtId="0" fontId="6" fillId="2" borderId="6" xfId="0" applyFont="1" applyFill="1" applyBorder="1"/>
    <xf numFmtId="0" fontId="6" fillId="0" borderId="13" xfId="0" applyFont="1" applyFill="1" applyBorder="1"/>
    <xf numFmtId="0" fontId="6" fillId="0" borderId="13" xfId="0" applyFont="1" applyBorder="1" applyAlignment="1"/>
    <xf numFmtId="0" fontId="6" fillId="0" borderId="11" xfId="0" applyFont="1" applyBorder="1"/>
    <xf numFmtId="0" fontId="6" fillId="6" borderId="11" xfId="0" applyFont="1" applyFill="1" applyBorder="1"/>
    <xf numFmtId="0" fontId="6" fillId="4" borderId="11" xfId="0" applyFont="1" applyFill="1" applyBorder="1"/>
    <xf numFmtId="0" fontId="6" fillId="7" borderId="11" xfId="0" applyFont="1" applyFill="1" applyBorder="1"/>
    <xf numFmtId="0" fontId="6" fillId="6" borderId="15" xfId="0" applyFont="1" applyFill="1" applyBorder="1"/>
    <xf numFmtId="0" fontId="6" fillId="0" borderId="10" xfId="0" applyFont="1" applyBorder="1"/>
    <xf numFmtId="0" fontId="6" fillId="6" borderId="10" xfId="0" applyFont="1" applyFill="1" applyBorder="1"/>
    <xf numFmtId="0" fontId="6" fillId="0" borderId="15" xfId="0" applyFont="1" applyBorder="1"/>
    <xf numFmtId="0" fontId="46" fillId="0" borderId="0" xfId="0" applyFont="1" applyBorder="1" applyAlignment="1">
      <alignment horizontal="left"/>
    </xf>
    <xf numFmtId="0" fontId="46" fillId="0" borderId="0" xfId="0" applyFont="1" applyBorder="1" applyAlignment="1">
      <alignment horizontal="right"/>
    </xf>
    <xf numFmtId="0" fontId="6" fillId="7" borderId="6" xfId="0" applyFont="1" applyFill="1" applyBorder="1"/>
    <xf numFmtId="0" fontId="6" fillId="6" borderId="3" xfId="0" applyFont="1" applyFill="1" applyBorder="1"/>
    <xf numFmtId="0" fontId="6" fillId="7" borderId="7" xfId="0" applyFont="1" applyFill="1" applyBorder="1"/>
    <xf numFmtId="0" fontId="6" fillId="0" borderId="14" xfId="0" applyFont="1" applyBorder="1" applyAlignment="1"/>
    <xf numFmtId="49" fontId="6" fillId="2" borderId="14" xfId="0" applyNumberFormat="1" applyFont="1" applyFill="1" applyBorder="1" applyAlignment="1">
      <alignment horizontal="center"/>
    </xf>
    <xf numFmtId="1" fontId="6" fillId="2" borderId="14" xfId="0" applyNumberFormat="1" applyFont="1" applyFill="1" applyBorder="1"/>
    <xf numFmtId="168" fontId="6" fillId="2" borderId="14" xfId="0" applyNumberFormat="1" applyFont="1" applyFill="1" applyBorder="1"/>
    <xf numFmtId="2" fontId="6" fillId="2" borderId="14" xfId="0" applyNumberFormat="1" applyFont="1" applyFill="1" applyBorder="1"/>
    <xf numFmtId="0" fontId="6" fillId="2" borderId="14" xfId="0" applyFont="1" applyFill="1" applyBorder="1" applyAlignment="1"/>
    <xf numFmtId="49" fontId="6" fillId="0" borderId="0" xfId="0" applyNumberFormat="1" applyFont="1" applyBorder="1" applyAlignment="1">
      <alignment horizontal="left"/>
    </xf>
    <xf numFmtId="0" fontId="6" fillId="2" borderId="15" xfId="0" applyFont="1" applyFill="1" applyBorder="1" applyAlignment="1"/>
    <xf numFmtId="1" fontId="6" fillId="2" borderId="15" xfId="0" applyNumberFormat="1" applyFont="1" applyFill="1" applyBorder="1" applyAlignment="1"/>
    <xf numFmtId="0" fontId="6" fillId="4" borderId="6" xfId="0" applyFont="1" applyFill="1" applyBorder="1"/>
    <xf numFmtId="1" fontId="6" fillId="2" borderId="6" xfId="0" applyNumberFormat="1" applyFont="1" applyFill="1" applyBorder="1"/>
    <xf numFmtId="168" fontId="6" fillId="2" borderId="13" xfId="0" applyNumberFormat="1" applyFont="1" applyFill="1" applyBorder="1"/>
    <xf numFmtId="2" fontId="6" fillId="0" borderId="0" xfId="0" applyNumberFormat="1" applyFont="1" applyFill="1" applyBorder="1" applyAlignment="1">
      <alignment horizontal="right"/>
    </xf>
    <xf numFmtId="2" fontId="6" fillId="2" borderId="5" xfId="0" applyNumberFormat="1" applyFont="1" applyFill="1" applyBorder="1"/>
    <xf numFmtId="2" fontId="6" fillId="2" borderId="13" xfId="0" applyNumberFormat="1" applyFont="1" applyFill="1" applyBorder="1"/>
    <xf numFmtId="1" fontId="6" fillId="2" borderId="1" xfId="0" applyNumberFormat="1" applyFont="1" applyFill="1" applyBorder="1"/>
    <xf numFmtId="2" fontId="6" fillId="2" borderId="2" xfId="0" applyNumberFormat="1" applyFont="1" applyFill="1" applyBorder="1"/>
    <xf numFmtId="1" fontId="6" fillId="2" borderId="7" xfId="0" applyNumberFormat="1" applyFont="1" applyFill="1" applyBorder="1"/>
    <xf numFmtId="2" fontId="6" fillId="2" borderId="0" xfId="0" applyNumberFormat="1" applyFont="1" applyFill="1" applyBorder="1"/>
    <xf numFmtId="1" fontId="6" fillId="0" borderId="1" xfId="0" applyNumberFormat="1" applyFont="1" applyBorder="1"/>
    <xf numFmtId="2" fontId="6" fillId="0" borderId="0" xfId="0" applyNumberFormat="1" applyFont="1" applyBorder="1" applyAlignment="1">
      <alignment horizontal="right"/>
    </xf>
    <xf numFmtId="1" fontId="6" fillId="0" borderId="7" xfId="0" applyNumberFormat="1" applyFont="1" applyBorder="1"/>
    <xf numFmtId="0" fontId="6" fillId="0" borderId="15" xfId="0" applyFont="1" applyFill="1" applyBorder="1"/>
    <xf numFmtId="0" fontId="6" fillId="0" borderId="0" xfId="0" applyFont="1" applyAlignment="1">
      <alignment horizontal="left"/>
    </xf>
    <xf numFmtId="0" fontId="6" fillId="0" borderId="14" xfId="0" applyFont="1" applyBorder="1"/>
    <xf numFmtId="0" fontId="6" fillId="0" borderId="0" xfId="0" applyFont="1" applyAlignment="1">
      <alignment horizontal="center"/>
    </xf>
    <xf numFmtId="1" fontId="6" fillId="0" borderId="6" xfId="0" applyNumberFormat="1" applyFont="1" applyBorder="1"/>
    <xf numFmtId="0" fontId="6" fillId="0" borderId="4" xfId="0" applyFont="1" applyBorder="1"/>
    <xf numFmtId="0" fontId="6" fillId="2" borderId="14" xfId="0" applyFont="1" applyFill="1" applyBorder="1"/>
    <xf numFmtId="0" fontId="6" fillId="2" borderId="1" xfId="0" applyFont="1" applyFill="1" applyBorder="1"/>
    <xf numFmtId="2" fontId="6" fillId="2" borderId="4" xfId="0" applyNumberFormat="1" applyFont="1" applyFill="1" applyBorder="1"/>
    <xf numFmtId="2" fontId="6" fillId="2" borderId="3" xfId="0" applyNumberFormat="1" applyFont="1" applyFill="1" applyBorder="1"/>
    <xf numFmtId="0" fontId="6" fillId="7" borderId="13" xfId="0" applyFont="1" applyFill="1" applyBorder="1"/>
    <xf numFmtId="0" fontId="6" fillId="7" borderId="0" xfId="0" applyFont="1" applyFill="1" applyBorder="1"/>
    <xf numFmtId="0" fontId="6" fillId="2" borderId="0" xfId="0" applyFont="1" applyFill="1" applyBorder="1"/>
    <xf numFmtId="0" fontId="6" fillId="7" borderId="12" xfId="0" applyFont="1" applyFill="1" applyBorder="1"/>
    <xf numFmtId="0" fontId="6" fillId="7" borderId="15" xfId="0" applyFont="1" applyFill="1" applyBorder="1"/>
    <xf numFmtId="0" fontId="6" fillId="4" borderId="0" xfId="0" applyFont="1" applyFill="1" applyBorder="1"/>
    <xf numFmtId="0" fontId="6" fillId="4" borderId="13" xfId="0" applyFont="1" applyFill="1" applyBorder="1"/>
    <xf numFmtId="0" fontId="7" fillId="0" borderId="0" xfId="0" applyFont="1"/>
    <xf numFmtId="164" fontId="6" fillId="0" borderId="2" xfId="0" applyNumberFormat="1" applyFont="1" applyBorder="1"/>
    <xf numFmtId="0" fontId="13" fillId="0" borderId="1" xfId="0" applyFont="1" applyBorder="1" applyAlignment="1">
      <alignment horizontal="center"/>
    </xf>
    <xf numFmtId="0" fontId="13" fillId="0" borderId="14" xfId="0" applyFont="1" applyBorder="1" applyAlignment="1">
      <alignment horizontal="center"/>
    </xf>
    <xf numFmtId="1" fontId="6" fillId="0" borderId="7" xfId="0" applyNumberFormat="1" applyFont="1" applyBorder="1" applyAlignment="1">
      <alignment horizontal="right"/>
    </xf>
    <xf numFmtId="1" fontId="6" fillId="0" borderId="12" xfId="0" applyNumberFormat="1" applyFont="1" applyBorder="1" applyAlignment="1">
      <alignment horizontal="right"/>
    </xf>
    <xf numFmtId="1" fontId="6" fillId="0" borderId="8" xfId="0" applyNumberFormat="1" applyFont="1" applyBorder="1" applyAlignment="1">
      <alignment horizontal="right"/>
    </xf>
    <xf numFmtId="49" fontId="6" fillId="0" borderId="14" xfId="0" applyNumberFormat="1" applyFont="1" applyFill="1" applyBorder="1" applyAlignment="1">
      <alignment horizontal="center"/>
    </xf>
    <xf numFmtId="0" fontId="6" fillId="0" borderId="14" xfId="0" applyFont="1" applyFill="1" applyBorder="1"/>
    <xf numFmtId="168" fontId="6" fillId="0" borderId="14" xfId="0" applyNumberFormat="1" applyFont="1" applyFill="1" applyBorder="1"/>
    <xf numFmtId="2" fontId="6" fillId="0" borderId="14" xfId="0" applyNumberFormat="1" applyFont="1" applyFill="1" applyBorder="1"/>
    <xf numFmtId="2" fontId="6" fillId="0" borderId="0" xfId="0" applyNumberFormat="1" applyFont="1" applyFill="1" applyBorder="1"/>
    <xf numFmtId="0" fontId="6" fillId="0" borderId="1" xfId="0" applyFont="1" applyFill="1" applyBorder="1"/>
    <xf numFmtId="2" fontId="6" fillId="0" borderId="2" xfId="0" applyNumberFormat="1" applyFont="1" applyFill="1" applyBorder="1"/>
    <xf numFmtId="2" fontId="6" fillId="0" borderId="4" xfId="0" applyNumberFormat="1" applyFont="1" applyFill="1" applyBorder="1"/>
    <xf numFmtId="168" fontId="6" fillId="0" borderId="7" xfId="0" applyNumberFormat="1" applyFont="1" applyBorder="1" applyAlignment="1">
      <alignment horizontal="right"/>
    </xf>
    <xf numFmtId="168" fontId="6" fillId="0" borderId="8" xfId="0" applyNumberFormat="1" applyFont="1" applyBorder="1" applyAlignment="1">
      <alignment horizontal="right"/>
    </xf>
    <xf numFmtId="1" fontId="6" fillId="0" borderId="11" xfId="0" applyNumberFormat="1" applyFont="1" applyBorder="1"/>
    <xf numFmtId="2" fontId="6" fillId="0" borderId="12" xfId="0" applyNumberFormat="1" applyFont="1" applyBorder="1" applyAlignment="1">
      <alignment horizontal="right"/>
    </xf>
    <xf numFmtId="2" fontId="6" fillId="0" borderId="8" xfId="0" applyNumberFormat="1" applyFont="1" applyBorder="1" applyAlignment="1">
      <alignment horizontal="right"/>
    </xf>
    <xf numFmtId="0" fontId="6" fillId="0" borderId="7" xfId="0" applyFont="1" applyBorder="1" applyAlignment="1">
      <alignment horizontal="right"/>
    </xf>
    <xf numFmtId="0" fontId="6" fillId="0" borderId="0" xfId="0" applyFont="1" applyFill="1"/>
    <xf numFmtId="1" fontId="6" fillId="2" borderId="11" xfId="0" applyNumberFormat="1" applyFont="1" applyFill="1" applyBorder="1"/>
    <xf numFmtId="168" fontId="6" fillId="2" borderId="15" xfId="0" applyNumberFormat="1" applyFont="1" applyFill="1" applyBorder="1"/>
    <xf numFmtId="2" fontId="6" fillId="2" borderId="9" xfId="0" applyNumberFormat="1" applyFont="1" applyFill="1" applyBorder="1"/>
    <xf numFmtId="2" fontId="6" fillId="2" borderId="15" xfId="0" applyNumberFormat="1" applyFont="1" applyFill="1" applyBorder="1"/>
    <xf numFmtId="2" fontId="6" fillId="2" borderId="10" xfId="0" applyNumberFormat="1" applyFont="1" applyFill="1" applyBorder="1"/>
    <xf numFmtId="0" fontId="6" fillId="6" borderId="0" xfId="0" applyFont="1" applyFill="1"/>
    <xf numFmtId="0" fontId="9" fillId="0" borderId="0" xfId="0" applyFont="1"/>
    <xf numFmtId="1" fontId="6" fillId="0" borderId="12" xfId="0" applyNumberFormat="1" applyFont="1" applyBorder="1"/>
    <xf numFmtId="0" fontId="6" fillId="2" borderId="0" xfId="0" applyFont="1" applyFill="1" applyBorder="1" applyAlignment="1">
      <alignment horizontal="center"/>
    </xf>
    <xf numFmtId="0" fontId="47" fillId="0" borderId="13" xfId="0" applyFont="1" applyBorder="1" applyAlignment="1">
      <alignment horizontal="left"/>
    </xf>
    <xf numFmtId="0" fontId="47" fillId="0" borderId="15" xfId="0" applyFont="1" applyBorder="1" applyAlignment="1">
      <alignment horizontal="left"/>
    </xf>
    <xf numFmtId="1" fontId="6" fillId="0" borderId="11" xfId="0" applyNumberFormat="1" applyFont="1" applyFill="1" applyBorder="1"/>
    <xf numFmtId="168" fontId="6" fillId="0" borderId="15" xfId="0" applyNumberFormat="1" applyFont="1" applyFill="1" applyBorder="1"/>
    <xf numFmtId="2" fontId="6" fillId="0" borderId="9" xfId="0" applyNumberFormat="1" applyFont="1" applyFill="1" applyBorder="1"/>
    <xf numFmtId="2" fontId="6" fillId="0" borderId="15" xfId="0" applyNumberFormat="1" applyFont="1" applyFill="1" applyBorder="1"/>
    <xf numFmtId="2" fontId="6" fillId="0" borderId="10" xfId="0" applyNumberFormat="1" applyFont="1" applyFill="1" applyBorder="1"/>
    <xf numFmtId="0" fontId="6" fillId="2" borderId="0" xfId="0" applyFont="1" applyFill="1"/>
    <xf numFmtId="0" fontId="48" fillId="0" borderId="0" xfId="1" applyNumberFormat="1" applyFont="1" applyFill="1" applyBorder="1" applyAlignment="1" applyProtection="1"/>
    <xf numFmtId="0" fontId="6" fillId="7" borderId="0" xfId="0" applyFont="1" applyFill="1"/>
    <xf numFmtId="0" fontId="47" fillId="0" borderId="6" xfId="0" applyFont="1" applyBorder="1"/>
    <xf numFmtId="0" fontId="6" fillId="0" borderId="1" xfId="0" applyFont="1" applyBorder="1" applyAlignment="1">
      <alignment horizontal="left"/>
    </xf>
    <xf numFmtId="0" fontId="0" fillId="0" borderId="2" xfId="0" applyBorder="1"/>
    <xf numFmtId="0" fontId="47" fillId="0" borderId="11" xfId="0" applyFont="1" applyBorder="1" applyAlignment="1">
      <alignment horizontal="left"/>
    </xf>
    <xf numFmtId="0" fontId="6" fillId="0" borderId="9" xfId="0" applyFont="1" applyBorder="1"/>
    <xf numFmtId="0" fontId="20" fillId="0" borderId="1" xfId="0" applyFont="1" applyBorder="1" applyAlignment="1">
      <alignment horizontal="left"/>
    </xf>
    <xf numFmtId="0" fontId="20" fillId="0" borderId="2" xfId="0" applyFont="1" applyBorder="1"/>
    <xf numFmtId="0" fontId="20" fillId="0" borderId="14" xfId="0" applyFont="1" applyBorder="1"/>
    <xf numFmtId="0" fontId="19" fillId="0" borderId="7" xfId="0" applyFont="1" applyBorder="1" applyAlignment="1">
      <alignment horizontal="right"/>
    </xf>
    <xf numFmtId="0" fontId="19" fillId="0" borderId="0" xfId="0" applyFont="1" applyBorder="1"/>
    <xf numFmtId="0" fontId="6" fillId="0" borderId="6" xfId="0" applyFont="1" applyBorder="1" applyAlignment="1">
      <alignment horizontal="right"/>
    </xf>
    <xf numFmtId="0" fontId="26" fillId="0" borderId="1" xfId="0" applyFont="1" applyBorder="1" applyAlignment="1">
      <alignment horizontal="right"/>
    </xf>
    <xf numFmtId="0" fontId="26" fillId="0" borderId="2" xfId="0" applyFont="1" applyBorder="1"/>
    <xf numFmtId="0" fontId="26" fillId="0" borderId="14" xfId="0" applyFont="1" applyBorder="1"/>
    <xf numFmtId="0" fontId="47" fillId="0" borderId="6" xfId="0" applyFont="1" applyBorder="1" applyAlignment="1">
      <alignment horizontal="left"/>
    </xf>
    <xf numFmtId="2" fontId="6" fillId="2" borderId="8" xfId="0" applyNumberFormat="1" applyFont="1" applyFill="1" applyBorder="1"/>
    <xf numFmtId="0" fontId="20" fillId="0" borderId="6" xfId="0" applyFont="1" applyBorder="1" applyAlignment="1">
      <alignment horizontal="left"/>
    </xf>
    <xf numFmtId="0" fontId="20" fillId="0" borderId="5" xfId="0" applyFont="1" applyBorder="1"/>
    <xf numFmtId="0" fontId="20" fillId="0" borderId="13" xfId="0" applyFont="1" applyBorder="1"/>
    <xf numFmtId="49" fontId="6" fillId="0" borderId="13" xfId="0" applyNumberFormat="1" applyFont="1" applyFill="1" applyBorder="1" applyAlignment="1">
      <alignment horizontal="center"/>
    </xf>
    <xf numFmtId="168" fontId="6" fillId="0" borderId="13" xfId="0" applyNumberFormat="1" applyFont="1" applyFill="1" applyBorder="1"/>
    <xf numFmtId="2" fontId="6" fillId="0" borderId="13" xfId="0" applyNumberFormat="1" applyFont="1" applyFill="1" applyBorder="1"/>
    <xf numFmtId="0" fontId="6" fillId="0" borderId="6" xfId="0" applyFont="1" applyFill="1" applyBorder="1"/>
    <xf numFmtId="2" fontId="6" fillId="0" borderId="5" xfId="0" applyNumberFormat="1" applyFont="1" applyFill="1" applyBorder="1"/>
    <xf numFmtId="2" fontId="6" fillId="0" borderId="3" xfId="0" applyNumberFormat="1" applyFont="1" applyFill="1" applyBorder="1"/>
    <xf numFmtId="1" fontId="6" fillId="0" borderId="1" xfId="0" applyNumberFormat="1" applyFont="1" applyFill="1" applyBorder="1"/>
    <xf numFmtId="1" fontId="6" fillId="0" borderId="7" xfId="0" applyNumberFormat="1" applyFont="1" applyFill="1" applyBorder="1"/>
    <xf numFmtId="168" fontId="6" fillId="0" borderId="12" xfId="0" applyNumberFormat="1" applyFont="1" applyFill="1" applyBorder="1"/>
    <xf numFmtId="2" fontId="6" fillId="0" borderId="12" xfId="0" applyNumberFormat="1" applyFont="1" applyFill="1" applyBorder="1"/>
    <xf numFmtId="2" fontId="6" fillId="0" borderId="8" xfId="0" applyNumberFormat="1" applyFont="1" applyFill="1" applyBorder="1"/>
    <xf numFmtId="1" fontId="6" fillId="0" borderId="6" xfId="0" applyNumberFormat="1" applyFont="1" applyFill="1" applyBorder="1"/>
    <xf numFmtId="0" fontId="6" fillId="0" borderId="11" xfId="0" applyFont="1" applyBorder="1" applyAlignment="1">
      <alignment horizontal="right"/>
    </xf>
    <xf numFmtId="0" fontId="26" fillId="0" borderId="11" xfId="0" applyFont="1" applyBorder="1" applyAlignment="1">
      <alignment horizontal="right"/>
    </xf>
    <xf numFmtId="0" fontId="26" fillId="0" borderId="9" xfId="0" applyFont="1" applyBorder="1"/>
    <xf numFmtId="168" fontId="26" fillId="0" borderId="14" xfId="0" applyNumberFormat="1" applyFont="1" applyBorder="1"/>
    <xf numFmtId="168" fontId="26" fillId="0" borderId="2" xfId="0" applyNumberFormat="1" applyFont="1" applyBorder="1"/>
    <xf numFmtId="0" fontId="6" fillId="0" borderId="5" xfId="0" applyFont="1" applyFill="1" applyBorder="1"/>
    <xf numFmtId="0" fontId="19" fillId="0" borderId="11" xfId="0" applyFont="1" applyBorder="1" applyAlignment="1">
      <alignment horizontal="right"/>
    </xf>
    <xf numFmtId="0" fontId="19" fillId="0" borderId="9" xfId="0" applyFont="1" applyBorder="1"/>
    <xf numFmtId="168" fontId="19" fillId="0" borderId="15" xfId="0" applyNumberFormat="1" applyFont="1" applyBorder="1"/>
    <xf numFmtId="0" fontId="19" fillId="0" borderId="0" xfId="0" applyFont="1" applyBorder="1" applyAlignment="1">
      <alignment horizontal="right"/>
    </xf>
    <xf numFmtId="168" fontId="19" fillId="0" borderId="0" xfId="0" applyNumberFormat="1" applyFont="1" applyBorder="1"/>
    <xf numFmtId="0" fontId="6" fillId="0" borderId="2" xfId="0" applyFont="1" applyFill="1" applyBorder="1"/>
    <xf numFmtId="0" fontId="6" fillId="0" borderId="0" xfId="0" applyFont="1" applyFill="1" applyBorder="1"/>
    <xf numFmtId="168" fontId="6" fillId="0" borderId="0" xfId="0" applyNumberFormat="1" applyFont="1" applyFill="1" applyBorder="1"/>
    <xf numFmtId="0" fontId="9" fillId="0" borderId="6" xfId="0" applyFont="1" applyBorder="1" applyAlignment="1">
      <alignment horizontal="left"/>
    </xf>
    <xf numFmtId="164" fontId="6" fillId="0" borderId="0" xfId="0" applyNumberFormat="1" applyFont="1" applyBorder="1"/>
    <xf numFmtId="0" fontId="10" fillId="0" borderId="0" xfId="0" applyNumberFormat="1" applyFont="1" applyBorder="1"/>
    <xf numFmtId="0" fontId="0" fillId="0" borderId="0" xfId="0" applyNumberFormat="1"/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164" fontId="0" fillId="0" borderId="0" xfId="0" applyNumberFormat="1"/>
    <xf numFmtId="164" fontId="0" fillId="0" borderId="0" xfId="0" applyNumberFormat="1" applyFont="1"/>
    <xf numFmtId="0" fontId="45" fillId="0" borderId="0" xfId="0" applyFont="1" applyBorder="1" applyAlignment="1">
      <alignment horizontal="right"/>
    </xf>
    <xf numFmtId="0" fontId="13" fillId="0" borderId="0" xfId="0" applyFont="1" applyBorder="1" applyAlignment="1">
      <alignment horizontal="center"/>
    </xf>
    <xf numFmtId="2" fontId="13" fillId="0" borderId="0" xfId="0" applyNumberFormat="1" applyFont="1" applyBorder="1"/>
    <xf numFmtId="0" fontId="24" fillId="0" borderId="0" xfId="0" applyFont="1" applyBorder="1" applyAlignment="1">
      <alignment horizontal="left"/>
    </xf>
    <xf numFmtId="0" fontId="4" fillId="0" borderId="0" xfId="0" applyFont="1" applyBorder="1" applyAlignment="1">
      <alignment horizontal="right"/>
    </xf>
    <xf numFmtId="0" fontId="44" fillId="0" borderId="0" xfId="0" applyFont="1" applyBorder="1" applyAlignment="1">
      <alignment horizontal="right"/>
    </xf>
    <xf numFmtId="0" fontId="9" fillId="0" borderId="7" xfId="0" applyFont="1" applyBorder="1"/>
    <xf numFmtId="0" fontId="10" fillId="0" borderId="0" xfId="0" applyFont="1" applyBorder="1" applyAlignment="1">
      <alignment horizontal="right"/>
    </xf>
    <xf numFmtId="0" fontId="49" fillId="0" borderId="0" xfId="0" applyFont="1" applyBorder="1" applyAlignment="1">
      <alignment horizontal="right"/>
    </xf>
    <xf numFmtId="0" fontId="23" fillId="0" borderId="0" xfId="0" applyFont="1" applyBorder="1"/>
    <xf numFmtId="0" fontId="50" fillId="0" borderId="7" xfId="0" applyFont="1" applyBorder="1" applyAlignment="1">
      <alignment horizontal="left"/>
    </xf>
    <xf numFmtId="0" fontId="24" fillId="0" borderId="7" xfId="0" applyFont="1" applyBorder="1" applyAlignment="1">
      <alignment horizontal="left"/>
    </xf>
    <xf numFmtId="0" fontId="38" fillId="0" borderId="0" xfId="0" applyFont="1" applyBorder="1" applyAlignment="1">
      <alignment horizontal="left"/>
    </xf>
    <xf numFmtId="0" fontId="44" fillId="0" borderId="5" xfId="0" applyFont="1" applyBorder="1" applyAlignment="1">
      <alignment horizontal="right"/>
    </xf>
    <xf numFmtId="0" fontId="44" fillId="0" borderId="9" xfId="0" applyFont="1" applyBorder="1" applyAlignment="1">
      <alignment horizontal="right"/>
    </xf>
    <xf numFmtId="0" fontId="42" fillId="0" borderId="9" xfId="0" applyFont="1" applyBorder="1" applyAlignment="1">
      <alignment horizontal="left"/>
    </xf>
    <xf numFmtId="0" fontId="47" fillId="0" borderId="0" xfId="0" applyFont="1" applyBorder="1" applyAlignment="1">
      <alignment horizontal="right"/>
    </xf>
    <xf numFmtId="0" fontId="47" fillId="0" borderId="9" xfId="0" applyFont="1" applyBorder="1" applyAlignment="1">
      <alignment horizontal="right"/>
    </xf>
    <xf numFmtId="0" fontId="5" fillId="0" borderId="9" xfId="1" applyNumberFormat="1" applyFont="1" applyFill="1" applyBorder="1" applyAlignment="1" applyProtection="1"/>
    <xf numFmtId="0" fontId="5" fillId="0" borderId="5" xfId="1" applyNumberFormat="1" applyFill="1" applyBorder="1" applyAlignment="1" applyProtection="1"/>
    <xf numFmtId="0" fontId="5" fillId="0" borderId="9" xfId="1" applyNumberFormat="1" applyFont="1" applyFill="1" applyBorder="1" applyAlignment="1" applyProtection="1">
      <alignment horizontal="left"/>
    </xf>
    <xf numFmtId="0" fontId="6" fillId="0" borderId="14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14" fillId="0" borderId="5" xfId="0" applyFont="1" applyBorder="1" applyAlignment="1">
      <alignment horizontal="left"/>
    </xf>
    <xf numFmtId="0" fontId="52" fillId="0" borderId="7" xfId="0" applyFont="1" applyBorder="1"/>
    <xf numFmtId="0" fontId="52" fillId="0" borderId="0" xfId="0" applyFont="1" applyBorder="1"/>
    <xf numFmtId="0" fontId="52" fillId="0" borderId="0" xfId="0" applyFont="1" applyBorder="1" applyAlignment="1">
      <alignment horizontal="center"/>
    </xf>
    <xf numFmtId="0" fontId="52" fillId="0" borderId="8" xfId="0" applyFont="1" applyBorder="1" applyAlignment="1">
      <alignment horizontal="center"/>
    </xf>
    <xf numFmtId="2" fontId="10" fillId="0" borderId="0" xfId="0" applyNumberFormat="1" applyFont="1" applyBorder="1" applyAlignment="1"/>
    <xf numFmtId="0" fontId="9" fillId="0" borderId="0" xfId="0" applyFont="1" applyAlignment="1">
      <alignment horizontal="left"/>
    </xf>
    <xf numFmtId="0" fontId="12" fillId="0" borderId="0" xfId="0" applyFont="1" applyBorder="1" applyAlignment="1">
      <alignment horizontal="left"/>
    </xf>
    <xf numFmtId="0" fontId="15" fillId="0" borderId="0" xfId="0" applyFont="1" applyBorder="1" applyAlignment="1">
      <alignment horizontal="left"/>
    </xf>
    <xf numFmtId="0" fontId="53" fillId="0" borderId="0" xfId="0" applyFont="1" applyBorder="1" applyAlignment="1">
      <alignment horizontal="left"/>
    </xf>
    <xf numFmtId="0" fontId="52" fillId="0" borderId="0" xfId="0" applyFont="1"/>
    <xf numFmtId="0" fontId="52" fillId="0" borderId="0" xfId="0" applyFont="1" applyAlignment="1">
      <alignment horizontal="center"/>
    </xf>
    <xf numFmtId="0" fontId="13" fillId="0" borderId="0" xfId="0" applyFont="1" applyBorder="1" applyAlignment="1">
      <alignment horizontal="left"/>
    </xf>
    <xf numFmtId="0" fontId="39" fillId="0" borderId="0" xfId="0" applyFont="1" applyBorder="1" applyAlignment="1">
      <alignment horizontal="center"/>
    </xf>
    <xf numFmtId="164" fontId="10" fillId="0" borderId="0" xfId="0" applyNumberFormat="1" applyFont="1" applyAlignment="1">
      <alignment horizontal="left"/>
    </xf>
    <xf numFmtId="0" fontId="10" fillId="0" borderId="0" xfId="0" applyFont="1" applyAlignment="1"/>
    <xf numFmtId="0" fontId="24" fillId="0" borderId="0" xfId="0" applyFont="1" applyAlignment="1">
      <alignment horizontal="left"/>
    </xf>
    <xf numFmtId="0" fontId="50" fillId="0" borderId="5" xfId="0" applyFont="1" applyBorder="1" applyAlignment="1">
      <alignment horizontal="center"/>
    </xf>
    <xf numFmtId="164" fontId="10" fillId="0" borderId="5" xfId="0" applyNumberFormat="1" applyFont="1" applyBorder="1"/>
    <xf numFmtId="0" fontId="0" fillId="0" borderId="5" xfId="0" applyBorder="1" applyAlignment="1">
      <alignment horizontal="left"/>
    </xf>
    <xf numFmtId="0" fontId="0" fillId="0" borderId="0" xfId="0" applyBorder="1" applyAlignment="1">
      <alignment horizontal="left"/>
    </xf>
    <xf numFmtId="0" fontId="55" fillId="0" borderId="12" xfId="0" applyFont="1" applyBorder="1" applyAlignment="1">
      <alignment horizontal="left"/>
    </xf>
    <xf numFmtId="172" fontId="0" fillId="0" borderId="0" xfId="0" applyNumberFormat="1"/>
    <xf numFmtId="0" fontId="6" fillId="8" borderId="12" xfId="0" applyFont="1" applyFill="1" applyBorder="1"/>
    <xf numFmtId="0" fontId="6" fillId="9" borderId="13" xfId="0" applyFont="1" applyFill="1" applyBorder="1"/>
    <xf numFmtId="0" fontId="6" fillId="10" borderId="12" xfId="0" applyFont="1" applyFill="1" applyBorder="1"/>
    <xf numFmtId="0" fontId="6" fillId="11" borderId="13" xfId="0" applyFont="1" applyFill="1" applyBorder="1"/>
    <xf numFmtId="0" fontId="6" fillId="11" borderId="12" xfId="0" applyFont="1" applyFill="1" applyBorder="1"/>
    <xf numFmtId="0" fontId="5" fillId="0" borderId="0" xfId="1" applyAlignment="1">
      <alignment horizontal="center"/>
    </xf>
    <xf numFmtId="1" fontId="6" fillId="0" borderId="14" xfId="0" applyNumberFormat="1" applyFont="1" applyFill="1" applyBorder="1"/>
    <xf numFmtId="0" fontId="10" fillId="0" borderId="0" xfId="0" applyNumberFormat="1" applyFont="1" applyBorder="1" applyAlignment="1">
      <alignment horizontal="left"/>
    </xf>
    <xf numFmtId="0" fontId="25" fillId="0" borderId="10" xfId="0" applyFont="1" applyBorder="1"/>
    <xf numFmtId="0" fontId="56" fillId="0" borderId="12" xfId="0" applyFont="1" applyBorder="1" applyAlignment="1">
      <alignment horizontal="left"/>
    </xf>
    <xf numFmtId="0" fontId="56" fillId="0" borderId="12" xfId="0" applyFont="1" applyBorder="1"/>
    <xf numFmtId="0" fontId="55" fillId="0" borderId="7" xfId="0" applyFont="1" applyBorder="1"/>
    <xf numFmtId="0" fontId="55" fillId="0" borderId="12" xfId="0" applyFont="1" applyBorder="1"/>
    <xf numFmtId="0" fontId="56" fillId="0" borderId="7" xfId="0" applyFont="1" applyBorder="1" applyAlignment="1">
      <alignment horizontal="center"/>
    </xf>
    <xf numFmtId="0" fontId="56" fillId="0" borderId="15" xfId="0" applyFont="1" applyBorder="1"/>
    <xf numFmtId="0" fontId="56" fillId="0" borderId="8" xfId="0" applyFont="1" applyBorder="1" applyAlignment="1">
      <alignment horizontal="center"/>
    </xf>
    <xf numFmtId="0" fontId="56" fillId="0" borderId="13" xfId="0" applyFont="1" applyBorder="1"/>
    <xf numFmtId="0" fontId="56" fillId="0" borderId="7" xfId="0" applyFont="1" applyBorder="1"/>
    <xf numFmtId="0" fontId="56" fillId="0" borderId="7" xfId="0" applyFont="1" applyBorder="1" applyAlignment="1">
      <alignment horizontal="left"/>
    </xf>
    <xf numFmtId="0" fontId="24" fillId="0" borderId="13" xfId="0" applyFont="1" applyBorder="1" applyAlignment="1">
      <alignment horizontal="center"/>
    </xf>
    <xf numFmtId="0" fontId="10" fillId="0" borderId="11" xfId="0" applyFont="1" applyFill="1" applyBorder="1" applyAlignment="1">
      <alignment horizontal="left"/>
    </xf>
    <xf numFmtId="0" fontId="10" fillId="0" borderId="10" xfId="0" applyFont="1" applyFill="1" applyBorder="1"/>
    <xf numFmtId="0" fontId="10" fillId="0" borderId="10" xfId="0" applyFont="1" applyFill="1" applyBorder="1" applyAlignment="1">
      <alignment horizontal="center"/>
    </xf>
    <xf numFmtId="0" fontId="10" fillId="0" borderId="15" xfId="0" applyFont="1" applyFill="1" applyBorder="1" applyAlignment="1">
      <alignment horizontal="left"/>
    </xf>
    <xf numFmtId="2" fontId="10" fillId="0" borderId="7" xfId="0" applyNumberFormat="1" applyFont="1" applyFill="1" applyBorder="1"/>
    <xf numFmtId="169" fontId="10" fillId="0" borderId="15" xfId="0" applyNumberFormat="1" applyFont="1" applyFill="1" applyBorder="1" applyAlignment="1">
      <alignment horizontal="right"/>
    </xf>
    <xf numFmtId="169" fontId="10" fillId="0" borderId="16" xfId="0" applyNumberFormat="1" applyFont="1" applyFill="1" applyBorder="1"/>
    <xf numFmtId="169" fontId="10" fillId="0" borderId="10" xfId="0" applyNumberFormat="1" applyFont="1" applyFill="1" applyBorder="1" applyAlignment="1">
      <alignment horizontal="right"/>
    </xf>
    <xf numFmtId="169" fontId="24" fillId="0" borderId="10" xfId="0" applyNumberFormat="1" applyFont="1" applyFill="1" applyBorder="1" applyAlignment="1">
      <alignment horizontal="right"/>
    </xf>
    <xf numFmtId="169" fontId="24" fillId="0" borderId="15" xfId="0" applyNumberFormat="1" applyFont="1" applyFill="1" applyBorder="1" applyAlignment="1">
      <alignment horizontal="right"/>
    </xf>
    <xf numFmtId="169" fontId="10" fillId="0" borderId="15" xfId="0" applyNumberFormat="1" applyFont="1" applyFill="1" applyBorder="1"/>
    <xf numFmtId="169" fontId="24" fillId="0" borderId="9" xfId="0" applyNumberFormat="1" applyFont="1" applyFill="1" applyBorder="1"/>
    <xf numFmtId="169" fontId="10" fillId="0" borderId="9" xfId="0" applyNumberFormat="1" applyFont="1" applyFill="1" applyBorder="1"/>
    <xf numFmtId="0" fontId="0" fillId="0" borderId="0" xfId="0" applyFill="1"/>
    <xf numFmtId="0" fontId="10" fillId="0" borderId="12" xfId="0" applyFont="1" applyFill="1" applyBorder="1" applyAlignment="1">
      <alignment horizontal="left"/>
    </xf>
    <xf numFmtId="169" fontId="10" fillId="0" borderId="12" xfId="0" applyNumberFormat="1" applyFont="1" applyFill="1" applyBorder="1" applyAlignment="1">
      <alignment horizontal="right"/>
    </xf>
    <xf numFmtId="169" fontId="10" fillId="0" borderId="8" xfId="0" applyNumberFormat="1" applyFont="1" applyFill="1" applyBorder="1"/>
    <xf numFmtId="0" fontId="10" fillId="0" borderId="7" xfId="0" applyFont="1" applyFill="1" applyBorder="1"/>
    <xf numFmtId="0" fontId="10" fillId="0" borderId="7" xfId="0" applyFont="1" applyFill="1" applyBorder="1" applyAlignment="1">
      <alignment horizontal="left"/>
    </xf>
    <xf numFmtId="169" fontId="24" fillId="0" borderId="8" xfId="0" applyNumberFormat="1" applyFont="1" applyFill="1" applyBorder="1" applyAlignment="1">
      <alignment horizontal="right"/>
    </xf>
    <xf numFmtId="169" fontId="24" fillId="0" borderId="12" xfId="0" applyNumberFormat="1" applyFont="1" applyFill="1" applyBorder="1"/>
    <xf numFmtId="0" fontId="10" fillId="0" borderId="11" xfId="0" applyFont="1" applyFill="1" applyBorder="1"/>
    <xf numFmtId="169" fontId="24" fillId="0" borderId="15" xfId="0" applyNumberFormat="1" applyFont="1" applyFill="1" applyBorder="1"/>
    <xf numFmtId="0" fontId="10" fillId="0" borderId="13" xfId="0" applyFont="1" applyFill="1" applyBorder="1" applyAlignment="1">
      <alignment horizontal="left"/>
    </xf>
    <xf numFmtId="0" fontId="10" fillId="0" borderId="13" xfId="0" applyFont="1" applyFill="1" applyBorder="1"/>
    <xf numFmtId="0" fontId="10" fillId="0" borderId="3" xfId="0" applyFont="1" applyFill="1" applyBorder="1"/>
    <xf numFmtId="169" fontId="10" fillId="0" borderId="13" xfId="0" applyNumberFormat="1" applyFont="1" applyFill="1" applyBorder="1" applyAlignment="1">
      <alignment horizontal="right"/>
    </xf>
    <xf numFmtId="169" fontId="10" fillId="0" borderId="13" xfId="0" applyNumberFormat="1" applyFont="1" applyFill="1" applyBorder="1"/>
    <xf numFmtId="169" fontId="10" fillId="0" borderId="7" xfId="0" applyNumberFormat="1" applyFont="1" applyFill="1" applyBorder="1"/>
    <xf numFmtId="169" fontId="24" fillId="0" borderId="3" xfId="0" applyNumberFormat="1" applyFont="1" applyFill="1" applyBorder="1" applyAlignment="1">
      <alignment horizontal="right"/>
    </xf>
    <xf numFmtId="169" fontId="10" fillId="0" borderId="3" xfId="0" applyNumberFormat="1" applyFont="1" applyFill="1" applyBorder="1" applyAlignment="1">
      <alignment horizontal="right"/>
    </xf>
    <xf numFmtId="169" fontId="24" fillId="0" borderId="13" xfId="0" applyNumberFormat="1" applyFont="1" applyFill="1" applyBorder="1" applyAlignment="1">
      <alignment horizontal="right"/>
    </xf>
    <xf numFmtId="169" fontId="10" fillId="0" borderId="5" xfId="0" applyNumberFormat="1" applyFont="1" applyFill="1" applyBorder="1"/>
    <xf numFmtId="169" fontId="24" fillId="0" borderId="5" xfId="0" applyNumberFormat="1" applyFont="1" applyFill="1" applyBorder="1"/>
    <xf numFmtId="169" fontId="10" fillId="0" borderId="19" xfId="0" applyNumberFormat="1" applyFont="1" applyFill="1" applyBorder="1"/>
    <xf numFmtId="0" fontId="10" fillId="0" borderId="6" xfId="0" applyFont="1" applyFill="1" applyBorder="1"/>
    <xf numFmtId="169" fontId="57" fillId="0" borderId="12" xfId="0" applyNumberFormat="1" applyFont="1" applyFill="1" applyBorder="1"/>
    <xf numFmtId="169" fontId="10" fillId="0" borderId="3" xfId="0" applyNumberFormat="1" applyFont="1" applyFill="1" applyBorder="1"/>
    <xf numFmtId="169" fontId="10" fillId="0" borderId="10" xfId="0" applyNumberFormat="1" applyFont="1" applyFill="1" applyBorder="1"/>
    <xf numFmtId="169" fontId="57" fillId="0" borderId="8" xfId="0" applyNumberFormat="1" applyFont="1" applyFill="1" applyBorder="1"/>
    <xf numFmtId="169" fontId="57" fillId="0" borderId="18" xfId="0" applyNumberFormat="1" applyFont="1" applyFill="1" applyBorder="1"/>
    <xf numFmtId="0" fontId="10" fillId="0" borderId="12" xfId="0" applyFont="1" applyFill="1" applyBorder="1" applyAlignment="1"/>
    <xf numFmtId="0" fontId="10" fillId="0" borderId="0" xfId="0" applyFont="1" applyFill="1" applyBorder="1" applyAlignment="1">
      <alignment horizontal="center"/>
    </xf>
    <xf numFmtId="169" fontId="10" fillId="0" borderId="6" xfId="0" applyNumberFormat="1" applyFont="1" applyFill="1" applyBorder="1"/>
    <xf numFmtId="169" fontId="10" fillId="0" borderId="11" xfId="0" applyNumberFormat="1" applyFont="1" applyFill="1" applyBorder="1"/>
    <xf numFmtId="169" fontId="24" fillId="0" borderId="13" xfId="0" applyNumberFormat="1" applyFont="1" applyFill="1" applyBorder="1"/>
    <xf numFmtId="169" fontId="10" fillId="0" borderId="0" xfId="0" applyNumberFormat="1" applyFont="1" applyFill="1" applyBorder="1" applyAlignment="1">
      <alignment horizontal="right"/>
    </xf>
    <xf numFmtId="169" fontId="10" fillId="0" borderId="7" xfId="0" applyNumberFormat="1" applyFont="1" applyFill="1" applyBorder="1" applyAlignment="1">
      <alignment horizontal="right"/>
    </xf>
    <xf numFmtId="169" fontId="24" fillId="0" borderId="0" xfId="0" applyNumberFormat="1" applyFont="1" applyFill="1" applyBorder="1" applyAlignment="1">
      <alignment horizontal="right"/>
    </xf>
    <xf numFmtId="169" fontId="24" fillId="0" borderId="7" xfId="0" applyNumberFormat="1" applyFont="1" applyFill="1" applyBorder="1" applyAlignment="1">
      <alignment horizontal="right"/>
    </xf>
    <xf numFmtId="0" fontId="10" fillId="0" borderId="0" xfId="0" applyFont="1" applyFill="1" applyBorder="1"/>
    <xf numFmtId="169" fontId="24" fillId="0" borderId="11" xfId="0" applyNumberFormat="1" applyFont="1" applyFill="1" applyBorder="1"/>
    <xf numFmtId="169" fontId="24" fillId="0" borderId="6" xfId="0" applyNumberFormat="1" applyFont="1" applyFill="1" applyBorder="1"/>
    <xf numFmtId="169" fontId="57" fillId="0" borderId="3" xfId="0" applyNumberFormat="1" applyFont="1" applyFill="1" applyBorder="1" applyAlignment="1">
      <alignment horizontal="right"/>
    </xf>
    <xf numFmtId="169" fontId="57" fillId="0" borderId="5" xfId="0" applyNumberFormat="1" applyFont="1" applyFill="1" applyBorder="1"/>
    <xf numFmtId="169" fontId="57" fillId="0" borderId="8" xfId="0" applyNumberFormat="1" applyFont="1" applyFill="1" applyBorder="1" applyAlignment="1">
      <alignment horizontal="right"/>
    </xf>
    <xf numFmtId="169" fontId="57" fillId="0" borderId="0" xfId="0" applyNumberFormat="1" applyFont="1" applyFill="1" applyBorder="1"/>
    <xf numFmtId="2" fontId="10" fillId="0" borderId="11" xfId="0" applyNumberFormat="1" applyFont="1" applyFill="1" applyBorder="1"/>
    <xf numFmtId="169" fontId="57" fillId="0" borderId="12" xfId="0" applyNumberFormat="1" applyFont="1" applyFill="1" applyBorder="1" applyAlignment="1">
      <alignment horizontal="right"/>
    </xf>
    <xf numFmtId="169" fontId="57" fillId="0" borderId="7" xfId="0" applyNumberFormat="1" applyFont="1" applyFill="1" applyBorder="1"/>
    <xf numFmtId="169" fontId="57" fillId="0" borderId="10" xfId="0" applyNumberFormat="1" applyFont="1" applyFill="1" applyBorder="1" applyAlignment="1">
      <alignment horizontal="right"/>
    </xf>
    <xf numFmtId="169" fontId="57" fillId="0" borderId="9" xfId="0" applyNumberFormat="1" applyFont="1" applyFill="1" applyBorder="1"/>
    <xf numFmtId="169" fontId="57" fillId="0" borderId="13" xfId="0" applyNumberFormat="1" applyFont="1" applyFill="1" applyBorder="1"/>
    <xf numFmtId="2" fontId="10" fillId="0" borderId="12" xfId="0" applyNumberFormat="1" applyFont="1" applyFill="1" applyBorder="1"/>
    <xf numFmtId="2" fontId="10" fillId="0" borderId="13" xfId="0" applyNumberFormat="1" applyFont="1" applyFill="1" applyBorder="1"/>
    <xf numFmtId="169" fontId="10" fillId="0" borderId="28" xfId="0" applyNumberFormat="1" applyFont="1" applyFill="1" applyBorder="1"/>
    <xf numFmtId="169" fontId="24" fillId="0" borderId="8" xfId="0" applyNumberFormat="1" applyFont="1" applyFill="1" applyBorder="1"/>
    <xf numFmtId="2" fontId="10" fillId="0" borderId="12" xfId="0" applyNumberFormat="1" applyFont="1" applyFill="1" applyBorder="1" applyAlignment="1">
      <alignment horizontal="left"/>
    </xf>
    <xf numFmtId="0" fontId="35" fillId="0" borderId="1" xfId="0" applyFont="1" applyFill="1" applyBorder="1" applyAlignment="1">
      <alignment horizontal="left"/>
    </xf>
    <xf numFmtId="0" fontId="0" fillId="0" borderId="2" xfId="0" applyFont="1" applyFill="1" applyBorder="1"/>
    <xf numFmtId="0" fontId="0" fillId="0" borderId="5" xfId="0" applyFill="1" applyBorder="1"/>
    <xf numFmtId="0" fontId="0" fillId="0" borderId="3" xfId="0" applyFill="1" applyBorder="1"/>
    <xf numFmtId="0" fontId="11" fillId="0" borderId="7" xfId="0" applyFont="1" applyFill="1" applyBorder="1" applyAlignment="1">
      <alignment horizontal="left"/>
    </xf>
    <xf numFmtId="0" fontId="0" fillId="0" borderId="0" xfId="0" applyFont="1" applyFill="1" applyBorder="1"/>
    <xf numFmtId="0" fontId="0" fillId="0" borderId="0" xfId="0" applyFill="1" applyBorder="1"/>
    <xf numFmtId="0" fontId="0" fillId="0" borderId="8" xfId="0" applyFill="1" applyBorder="1"/>
    <xf numFmtId="0" fontId="17" fillId="0" borderId="7" xfId="0" applyFont="1" applyFill="1" applyBorder="1" applyAlignment="1">
      <alignment horizontal="left"/>
    </xf>
    <xf numFmtId="0" fontId="16" fillId="0" borderId="0" xfId="0" applyFont="1" applyFill="1" applyBorder="1"/>
    <xf numFmtId="0" fontId="0" fillId="0" borderId="9" xfId="0" applyFill="1" applyBorder="1"/>
    <xf numFmtId="0" fontId="0" fillId="0" borderId="10" xfId="0" applyFill="1" applyBorder="1"/>
    <xf numFmtId="0" fontId="14" fillId="0" borderId="11" xfId="0" applyFont="1" applyFill="1" applyBorder="1" applyAlignment="1">
      <alignment horizontal="left"/>
    </xf>
    <xf numFmtId="0" fontId="0" fillId="0" borderId="9" xfId="0" applyFont="1" applyFill="1" applyBorder="1"/>
    <xf numFmtId="0" fontId="19" fillId="0" borderId="0" xfId="0" applyFont="1" applyFill="1" applyBorder="1" applyAlignment="1">
      <alignment horizontal="left"/>
    </xf>
    <xf numFmtId="0" fontId="10" fillId="0" borderId="13" xfId="0" applyFont="1" applyFill="1" applyBorder="1" applyAlignment="1">
      <alignment horizontal="center"/>
    </xf>
    <xf numFmtId="0" fontId="6" fillId="0" borderId="13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0" fillId="0" borderId="9" xfId="0" applyFont="1" applyFill="1" applyBorder="1" applyAlignment="1">
      <alignment horizontal="center"/>
    </xf>
    <xf numFmtId="0" fontId="0" fillId="0" borderId="9" xfId="0" applyFill="1" applyBorder="1" applyAlignment="1">
      <alignment horizontal="left"/>
    </xf>
    <xf numFmtId="0" fontId="21" fillId="0" borderId="9" xfId="0" applyFont="1" applyFill="1" applyBorder="1"/>
    <xf numFmtId="0" fontId="10" fillId="0" borderId="12" xfId="0" quotePrefix="1" applyFont="1" applyFill="1" applyBorder="1" applyAlignment="1">
      <alignment horizontal="center"/>
    </xf>
    <xf numFmtId="0" fontId="6" fillId="0" borderId="12" xfId="0" applyFont="1" applyFill="1" applyBorder="1" applyAlignment="1">
      <alignment horizontal="center"/>
    </xf>
    <xf numFmtId="0" fontId="10" fillId="0" borderId="15" xfId="0" applyFont="1" applyFill="1" applyBorder="1" applyAlignment="1">
      <alignment horizontal="center"/>
    </xf>
    <xf numFmtId="0" fontId="19" fillId="0" borderId="10" xfId="0" applyFont="1" applyFill="1" applyBorder="1" applyAlignment="1">
      <alignment horizontal="center"/>
    </xf>
    <xf numFmtId="0" fontId="10" fillId="0" borderId="14" xfId="0" applyFont="1" applyFill="1" applyBorder="1" applyAlignment="1">
      <alignment horizontal="center"/>
    </xf>
    <xf numFmtId="0" fontId="6" fillId="0" borderId="15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0" fontId="6" fillId="0" borderId="10" xfId="0" applyFont="1" applyFill="1" applyBorder="1" applyAlignment="1">
      <alignment horizontal="center"/>
    </xf>
    <xf numFmtId="169" fontId="57" fillId="0" borderId="0" xfId="0" applyNumberFormat="1" applyFont="1" applyFill="1" applyBorder="1" applyAlignment="1">
      <alignment horizontal="right"/>
    </xf>
    <xf numFmtId="2" fontId="10" fillId="0" borderId="7" xfId="0" applyNumberFormat="1" applyFont="1" applyFill="1" applyBorder="1" applyAlignment="1">
      <alignment horizontal="left"/>
    </xf>
    <xf numFmtId="0" fontId="0" fillId="0" borderId="0" xfId="0" applyFont="1" applyFill="1"/>
    <xf numFmtId="0" fontId="63" fillId="0" borderId="0" xfId="0" applyFont="1" applyBorder="1"/>
    <xf numFmtId="0" fontId="5" fillId="0" borderId="0" xfId="1" applyNumberFormat="1" applyFont="1" applyFill="1" applyBorder="1" applyAlignment="1" applyProtection="1"/>
    <xf numFmtId="0" fontId="64" fillId="0" borderId="0" xfId="0" applyFont="1" applyBorder="1"/>
    <xf numFmtId="0" fontId="65" fillId="0" borderId="0" xfId="0" applyFont="1" applyBorder="1" applyAlignment="1">
      <alignment horizontal="left"/>
    </xf>
    <xf numFmtId="0" fontId="66" fillId="0" borderId="0" xfId="0" applyFont="1" applyBorder="1"/>
    <xf numFmtId="0" fontId="10" fillId="0" borderId="0" xfId="0" applyFont="1" applyFill="1" applyBorder="1" applyAlignment="1">
      <alignment horizontal="left"/>
    </xf>
    <xf numFmtId="0" fontId="10" fillId="12" borderId="7" xfId="0" applyFont="1" applyFill="1" applyBorder="1" applyAlignment="1">
      <alignment horizontal="left"/>
    </xf>
    <xf numFmtId="0" fontId="10" fillId="12" borderId="30" xfId="0" applyFont="1" applyFill="1" applyBorder="1" applyAlignment="1">
      <alignment horizontal="left"/>
    </xf>
    <xf numFmtId="0" fontId="37" fillId="0" borderId="7" xfId="0" applyFont="1" applyBorder="1" applyAlignment="1">
      <alignment horizontal="left" wrapText="1"/>
    </xf>
    <xf numFmtId="0" fontId="10" fillId="0" borderId="24" xfId="0" applyFont="1" applyFill="1" applyBorder="1"/>
    <xf numFmtId="173" fontId="10" fillId="0" borderId="12" xfId="0" applyNumberFormat="1" applyFont="1" applyFill="1" applyBorder="1" applyAlignment="1"/>
    <xf numFmtId="173" fontId="10" fillId="0" borderId="7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left"/>
    </xf>
    <xf numFmtId="164" fontId="0" fillId="0" borderId="0" xfId="0" applyNumberFormat="1" applyFont="1" applyFill="1" applyBorder="1"/>
    <xf numFmtId="1" fontId="0" fillId="0" borderId="0" xfId="0" applyNumberFormat="1" applyFont="1" applyFill="1" applyBorder="1" applyAlignment="1">
      <alignment horizontal="center"/>
    </xf>
    <xf numFmtId="0" fontId="13" fillId="0" borderId="0" xfId="0" applyFont="1" applyFill="1" applyBorder="1"/>
    <xf numFmtId="0" fontId="63" fillId="0" borderId="0" xfId="0" applyFont="1" applyFill="1" applyBorder="1" applyAlignment="1">
      <alignment horizontal="left"/>
    </xf>
    <xf numFmtId="0" fontId="70" fillId="0" borderId="0" xfId="0" applyFont="1" applyFill="1" applyBorder="1"/>
    <xf numFmtId="0" fontId="69" fillId="0" borderId="0" xfId="0" applyFont="1" applyFill="1" applyBorder="1"/>
    <xf numFmtId="0" fontId="6" fillId="0" borderId="31" xfId="0" applyFont="1" applyFill="1" applyBorder="1" applyAlignment="1">
      <alignment horizontal="center"/>
    </xf>
    <xf numFmtId="0" fontId="63" fillId="0" borderId="0" xfId="0" applyFont="1" applyFill="1" applyBorder="1"/>
    <xf numFmtId="0" fontId="10" fillId="0" borderId="0" xfId="0" applyFont="1" applyFill="1"/>
    <xf numFmtId="0" fontId="0" fillId="0" borderId="31" xfId="0" applyFill="1" applyBorder="1"/>
    <xf numFmtId="2" fontId="10" fillId="0" borderId="0" xfId="0" applyNumberFormat="1" applyFont="1" applyFill="1" applyBorder="1"/>
    <xf numFmtId="2" fontId="10" fillId="0" borderId="8" xfId="0" applyNumberFormat="1" applyFont="1" applyFill="1" applyBorder="1"/>
    <xf numFmtId="0" fontId="10" fillId="0" borderId="18" xfId="0" applyFont="1" applyBorder="1"/>
    <xf numFmtId="0" fontId="10" fillId="0" borderId="30" xfId="0" applyFont="1" applyBorder="1"/>
    <xf numFmtId="0" fontId="23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right"/>
    </xf>
    <xf numFmtId="1" fontId="10" fillId="0" borderId="0" xfId="0" applyNumberFormat="1" applyFont="1" applyFill="1" applyBorder="1" applyAlignment="1">
      <alignment horizontal="center"/>
    </xf>
    <xf numFmtId="0" fontId="23" fillId="0" borderId="7" xfId="0" applyFont="1" applyFill="1" applyBorder="1" applyAlignment="1">
      <alignment horizontal="center"/>
    </xf>
    <xf numFmtId="0" fontId="10" fillId="0" borderId="11" xfId="0" applyFont="1" applyFill="1" applyBorder="1" applyAlignment="1">
      <alignment horizontal="right"/>
    </xf>
    <xf numFmtId="0" fontId="44" fillId="0" borderId="0" xfId="0" applyFont="1" applyFill="1" applyBorder="1" applyAlignment="1">
      <alignment horizontal="left"/>
    </xf>
    <xf numFmtId="0" fontId="10" fillId="0" borderId="32" xfId="0" applyFont="1" applyFill="1" applyBorder="1"/>
    <xf numFmtId="0" fontId="0" fillId="0" borderId="32" xfId="0" applyFill="1" applyBorder="1"/>
    <xf numFmtId="0" fontId="0" fillId="0" borderId="32" xfId="0" applyBorder="1"/>
    <xf numFmtId="0" fontId="10" fillId="0" borderId="34" xfId="0" applyFont="1" applyFill="1" applyBorder="1"/>
    <xf numFmtId="0" fontId="10" fillId="0" borderId="38" xfId="0" applyFont="1" applyBorder="1"/>
    <xf numFmtId="0" fontId="10" fillId="0" borderId="28" xfId="0" applyFont="1" applyFill="1" applyBorder="1"/>
    <xf numFmtId="169" fontId="10" fillId="0" borderId="8" xfId="0" applyNumberFormat="1" applyFont="1" applyFill="1" applyBorder="1" applyAlignment="1">
      <alignment horizontal="right"/>
    </xf>
    <xf numFmtId="169" fontId="24" fillId="0" borderId="7" xfId="0" applyNumberFormat="1" applyFont="1" applyFill="1" applyBorder="1"/>
    <xf numFmtId="169" fontId="24" fillId="0" borderId="0" xfId="0" applyNumberFormat="1" applyFont="1" applyFill="1" applyBorder="1"/>
    <xf numFmtId="169" fontId="10" fillId="0" borderId="18" xfId="0" applyNumberFormat="1" applyFont="1" applyFill="1" applyBorder="1"/>
    <xf numFmtId="169" fontId="24" fillId="0" borderId="12" xfId="0" applyNumberFormat="1" applyFont="1" applyFill="1" applyBorder="1" applyAlignment="1">
      <alignment horizontal="right"/>
    </xf>
    <xf numFmtId="169" fontId="10" fillId="0" borderId="12" xfId="0" applyNumberFormat="1" applyFont="1" applyFill="1" applyBorder="1"/>
    <xf numFmtId="169" fontId="10" fillId="0" borderId="0" xfId="0" applyNumberFormat="1" applyFont="1" applyFill="1" applyBorder="1"/>
    <xf numFmtId="0" fontId="10" fillId="0" borderId="6" xfId="0" applyFont="1" applyFill="1" applyBorder="1" applyAlignment="1">
      <alignment horizontal="left"/>
    </xf>
    <xf numFmtId="0" fontId="10" fillId="0" borderId="0" xfId="0" applyFont="1" applyFill="1" applyBorder="1"/>
    <xf numFmtId="164" fontId="61" fillId="0" borderId="0" xfId="0" applyNumberFormat="1" applyFont="1" applyFill="1" applyBorder="1" applyAlignment="1">
      <alignment horizontal="center"/>
    </xf>
    <xf numFmtId="169" fontId="10" fillId="0" borderId="8" xfId="0" applyNumberFormat="1" applyFont="1" applyBorder="1"/>
    <xf numFmtId="0" fontId="7" fillId="0" borderId="5" xfId="0" applyFon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168" fontId="6" fillId="0" borderId="0" xfId="0" applyNumberFormat="1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31" xfId="0" applyBorder="1"/>
    <xf numFmtId="0" fontId="10" fillId="0" borderId="31" xfId="0" applyFont="1" applyFill="1" applyBorder="1"/>
    <xf numFmtId="172" fontId="10" fillId="0" borderId="0" xfId="0" applyNumberFormat="1" applyFont="1" applyFill="1" applyBorder="1" applyAlignment="1">
      <alignment horizontal="left"/>
    </xf>
    <xf numFmtId="0" fontId="0" fillId="0" borderId="0" xfId="0" applyBorder="1"/>
    <xf numFmtId="169" fontId="10" fillId="0" borderId="12" xfId="0" applyNumberFormat="1" applyFont="1" applyBorder="1"/>
    <xf numFmtId="169" fontId="57" fillId="0" borderId="8" xfId="0" applyNumberFormat="1" applyFont="1" applyBorder="1"/>
    <xf numFmtId="169" fontId="57" fillId="0" borderId="12" xfId="0" applyNumberFormat="1" applyFont="1" applyBorder="1"/>
    <xf numFmtId="169" fontId="57" fillId="0" borderId="7" xfId="0" applyNumberFormat="1" applyFont="1" applyBorder="1"/>
    <xf numFmtId="1" fontId="10" fillId="0" borderId="31" xfId="0" applyNumberFormat="1" applyFont="1" applyFill="1" applyBorder="1" applyAlignment="1">
      <alignment horizontal="center"/>
    </xf>
    <xf numFmtId="0" fontId="7" fillId="0" borderId="0" xfId="0" applyFont="1" applyFill="1" applyBorder="1"/>
    <xf numFmtId="0" fontId="10" fillId="0" borderId="31" xfId="0" applyFont="1" applyFill="1" applyBorder="1" applyAlignment="1">
      <alignment horizontal="center"/>
    </xf>
    <xf numFmtId="2" fontId="10" fillId="0" borderId="0" xfId="0" applyNumberFormat="1" applyFont="1" applyFill="1" applyBorder="1" applyAlignment="1">
      <alignment horizontal="center"/>
    </xf>
    <xf numFmtId="164" fontId="0" fillId="0" borderId="0" xfId="0" applyNumberFormat="1" applyFont="1" applyFill="1" applyBorder="1" applyAlignment="1">
      <alignment horizontal="center"/>
    </xf>
    <xf numFmtId="0" fontId="10" fillId="0" borderId="0" xfId="0" applyFont="1" applyFill="1" applyBorder="1" applyAlignment="1"/>
    <xf numFmtId="0" fontId="10" fillId="0" borderId="32" xfId="0" applyFont="1" applyFill="1" applyBorder="1" applyAlignment="1">
      <alignment horizontal="center"/>
    </xf>
    <xf numFmtId="0" fontId="10" fillId="0" borderId="27" xfId="0" applyFont="1" applyFill="1" applyBorder="1"/>
    <xf numFmtId="0" fontId="0" fillId="0" borderId="0" xfId="0" applyFont="1" applyFill="1" applyBorder="1" applyAlignment="1">
      <alignment horizontal="center"/>
    </xf>
    <xf numFmtId="0" fontId="64" fillId="0" borderId="0" xfId="0" applyFont="1" applyFill="1" applyBorder="1" applyAlignment="1">
      <alignment horizontal="center"/>
    </xf>
    <xf numFmtId="0" fontId="5" fillId="0" borderId="0" xfId="1" applyNumberFormat="1" applyFont="1" applyFill="1" applyBorder="1" applyAlignment="1" applyProtection="1">
      <alignment horizontal="center"/>
    </xf>
    <xf numFmtId="0" fontId="6" fillId="0" borderId="32" xfId="0" applyFont="1" applyFill="1" applyBorder="1"/>
    <xf numFmtId="2" fontId="10" fillId="0" borderId="32" xfId="0" applyNumberFormat="1" applyFont="1" applyFill="1" applyBorder="1" applyAlignment="1">
      <alignment horizontal="right"/>
    </xf>
    <xf numFmtId="0" fontId="0" fillId="0" borderId="18" xfId="0" applyFill="1" applyBorder="1"/>
    <xf numFmtId="0" fontId="10" fillId="0" borderId="36" xfId="0" applyFont="1" applyFill="1" applyBorder="1" applyAlignment="1">
      <alignment horizontal="center"/>
    </xf>
    <xf numFmtId="0" fontId="12" fillId="0" borderId="18" xfId="0" applyFont="1" applyFill="1" applyBorder="1" applyAlignment="1">
      <alignment horizontal="left"/>
    </xf>
    <xf numFmtId="0" fontId="15" fillId="0" borderId="18" xfId="0" applyFont="1" applyFill="1" applyBorder="1" applyAlignment="1">
      <alignment horizontal="left"/>
    </xf>
    <xf numFmtId="0" fontId="0" fillId="0" borderId="36" xfId="0" applyFont="1" applyFill="1" applyBorder="1"/>
    <xf numFmtId="0" fontId="0" fillId="0" borderId="36" xfId="0" applyFill="1" applyBorder="1"/>
    <xf numFmtId="0" fontId="13" fillId="0" borderId="18" xfId="0" applyFont="1" applyFill="1" applyBorder="1" applyAlignment="1">
      <alignment horizontal="left"/>
    </xf>
    <xf numFmtId="0" fontId="25" fillId="0" borderId="18" xfId="0" applyFont="1" applyFill="1" applyBorder="1"/>
    <xf numFmtId="0" fontId="27" fillId="0" borderId="18" xfId="0" applyFont="1" applyFill="1" applyBorder="1" applyAlignment="1">
      <alignment horizontal="left"/>
    </xf>
    <xf numFmtId="0" fontId="25" fillId="0" borderId="18" xfId="0" applyFont="1" applyFill="1" applyBorder="1" applyAlignment="1">
      <alignment horizontal="left"/>
    </xf>
    <xf numFmtId="0" fontId="55" fillId="0" borderId="18" xfId="0" applyFont="1" applyFill="1" applyBorder="1"/>
    <xf numFmtId="0" fontId="6" fillId="0" borderId="18" xfId="0" applyFont="1" applyFill="1" applyBorder="1" applyAlignment="1">
      <alignment horizontal="left"/>
    </xf>
    <xf numFmtId="0" fontId="24" fillId="0" borderId="18" xfId="0" applyFont="1" applyFill="1" applyBorder="1" applyAlignment="1">
      <alignment horizontal="left"/>
    </xf>
    <xf numFmtId="0" fontId="19" fillId="0" borderId="18" xfId="0" applyFont="1" applyFill="1" applyBorder="1" applyAlignment="1">
      <alignment horizontal="left"/>
    </xf>
    <xf numFmtId="0" fontId="31" fillId="0" borderId="18" xfId="0" applyFont="1" applyFill="1" applyBorder="1" applyAlignment="1">
      <alignment horizontal="left"/>
    </xf>
    <xf numFmtId="0" fontId="55" fillId="0" borderId="18" xfId="0" applyFont="1" applyFill="1" applyBorder="1" applyAlignment="1">
      <alignment horizontal="left"/>
    </xf>
    <xf numFmtId="0" fontId="24" fillId="0" borderId="18" xfId="0" applyFont="1" applyFill="1" applyBorder="1"/>
    <xf numFmtId="0" fontId="59" fillId="0" borderId="18" xfId="0" applyFont="1" applyFill="1" applyBorder="1" applyAlignment="1">
      <alignment horizontal="left"/>
    </xf>
    <xf numFmtId="0" fontId="26" fillId="0" borderId="18" xfId="0" applyFont="1" applyFill="1" applyBorder="1" applyAlignment="1">
      <alignment horizontal="left"/>
    </xf>
    <xf numFmtId="0" fontId="57" fillId="0" borderId="18" xfId="0" applyFont="1" applyFill="1" applyBorder="1"/>
    <xf numFmtId="0" fontId="19" fillId="0" borderId="18" xfId="0" applyFont="1" applyFill="1" applyBorder="1"/>
    <xf numFmtId="0" fontId="57" fillId="0" borderId="18" xfId="0" applyFont="1" applyFill="1" applyBorder="1" applyAlignment="1">
      <alignment horizontal="left"/>
    </xf>
    <xf numFmtId="0" fontId="71" fillId="0" borderId="18" xfId="0" applyFont="1" applyFill="1" applyBorder="1" applyAlignment="1">
      <alignment horizontal="left"/>
    </xf>
    <xf numFmtId="0" fontId="12" fillId="0" borderId="18" xfId="0" quotePrefix="1" applyFont="1" applyFill="1" applyBorder="1" applyAlignment="1">
      <alignment horizontal="left"/>
    </xf>
    <xf numFmtId="0" fontId="28" fillId="0" borderId="18" xfId="0" applyFont="1" applyFill="1" applyBorder="1"/>
    <xf numFmtId="0" fontId="29" fillId="0" borderId="18" xfId="0" applyFont="1" applyFill="1" applyBorder="1" applyAlignment="1">
      <alignment horizontal="left"/>
    </xf>
    <xf numFmtId="0" fontId="7" fillId="0" borderId="32" xfId="0" applyFont="1" applyFill="1" applyBorder="1"/>
    <xf numFmtId="0" fontId="27" fillId="0" borderId="18" xfId="0" applyFont="1" applyFill="1" applyBorder="1"/>
    <xf numFmtId="0" fontId="76" fillId="0" borderId="0" xfId="0" applyFont="1" applyFill="1" applyBorder="1" applyAlignment="1">
      <alignment horizontal="left"/>
    </xf>
    <xf numFmtId="170" fontId="63" fillId="0" borderId="0" xfId="0" applyNumberFormat="1" applyFont="1" applyFill="1" applyBorder="1" applyAlignment="1">
      <alignment horizontal="right"/>
    </xf>
    <xf numFmtId="0" fontId="63" fillId="0" borderId="0" xfId="0" applyFont="1" applyFill="1" applyBorder="1" applyAlignment="1">
      <alignment horizontal="center"/>
    </xf>
    <xf numFmtId="0" fontId="63" fillId="0" borderId="31" xfId="0" applyFont="1" applyFill="1" applyBorder="1" applyAlignment="1">
      <alignment horizontal="center"/>
    </xf>
    <xf numFmtId="0" fontId="72" fillId="0" borderId="0" xfId="0" applyFont="1" applyFill="1" applyBorder="1" applyAlignment="1">
      <alignment horizontal="center"/>
    </xf>
    <xf numFmtId="0" fontId="66" fillId="0" borderId="0" xfId="0" applyFont="1" applyFill="1" applyBorder="1" applyAlignment="1">
      <alignment horizontal="center"/>
    </xf>
    <xf numFmtId="0" fontId="73" fillId="0" borderId="0" xfId="0" applyFont="1" applyFill="1" applyBorder="1" applyAlignment="1">
      <alignment horizontal="center"/>
    </xf>
    <xf numFmtId="0" fontId="65" fillId="0" borderId="0" xfId="0" applyFont="1" applyFill="1" applyBorder="1" applyAlignment="1">
      <alignment horizontal="center"/>
    </xf>
    <xf numFmtId="0" fontId="68" fillId="0" borderId="0" xfId="0" applyFont="1" applyFill="1" applyBorder="1" applyAlignment="1">
      <alignment horizontal="center"/>
    </xf>
    <xf numFmtId="0" fontId="35" fillId="0" borderId="0" xfId="0" applyFont="1" applyFill="1" applyBorder="1" applyAlignment="1">
      <alignment horizontal="left"/>
    </xf>
    <xf numFmtId="0" fontId="5" fillId="0" borderId="0" xfId="1" applyFill="1" applyBorder="1"/>
    <xf numFmtId="0" fontId="5" fillId="0" borderId="0" xfId="1" applyFill="1" applyBorder="1" applyAlignment="1">
      <alignment horizontal="left"/>
    </xf>
    <xf numFmtId="0" fontId="14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6" fillId="0" borderId="0" xfId="0" applyFont="1" applyFill="1" applyBorder="1" applyAlignment="1">
      <alignment horizontal="left"/>
    </xf>
    <xf numFmtId="0" fontId="20" fillId="0" borderId="0" xfId="0" applyFont="1" applyFill="1" applyBorder="1" applyAlignment="1">
      <alignment horizontal="center"/>
    </xf>
    <xf numFmtId="164" fontId="20" fillId="0" borderId="0" xfId="0" applyNumberFormat="1" applyFont="1" applyFill="1" applyBorder="1" applyAlignment="1">
      <alignment horizontal="center"/>
    </xf>
    <xf numFmtId="0" fontId="13" fillId="0" borderId="0" xfId="0" applyFont="1" applyFill="1" applyBorder="1" applyAlignment="1">
      <alignment horizontal="left"/>
    </xf>
    <xf numFmtId="0" fontId="18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167" fontId="64" fillId="0" borderId="0" xfId="0" applyNumberFormat="1" applyFont="1" applyFill="1" applyBorder="1" applyAlignment="1">
      <alignment horizontal="center"/>
    </xf>
    <xf numFmtId="170" fontId="64" fillId="0" borderId="0" xfId="0" applyNumberFormat="1" applyFont="1" applyFill="1" applyBorder="1" applyAlignment="1">
      <alignment horizontal="center"/>
    </xf>
    <xf numFmtId="169" fontId="64" fillId="0" borderId="0" xfId="0" applyNumberFormat="1" applyFont="1" applyFill="1" applyBorder="1" applyAlignment="1">
      <alignment horizontal="center"/>
    </xf>
    <xf numFmtId="173" fontId="10" fillId="0" borderId="0" xfId="0" applyNumberFormat="1" applyFont="1" applyFill="1" applyBorder="1" applyAlignment="1"/>
    <xf numFmtId="3" fontId="70" fillId="0" borderId="0" xfId="0" applyNumberFormat="1" applyFont="1" applyFill="1" applyBorder="1" applyAlignment="1">
      <alignment horizontal="right"/>
    </xf>
    <xf numFmtId="1" fontId="0" fillId="0" borderId="0" xfId="0" applyNumberFormat="1" applyFill="1" applyBorder="1" applyAlignment="1">
      <alignment horizontal="center"/>
    </xf>
    <xf numFmtId="0" fontId="10" fillId="0" borderId="40" xfId="0" applyFont="1" applyFill="1" applyBorder="1"/>
    <xf numFmtId="0" fontId="10" fillId="0" borderId="40" xfId="0" applyFont="1" applyFill="1" applyBorder="1" applyAlignment="1">
      <alignment horizontal="center"/>
    </xf>
    <xf numFmtId="0" fontId="20" fillId="0" borderId="40" xfId="0" applyFont="1" applyFill="1" applyBorder="1" applyAlignment="1">
      <alignment horizontal="center"/>
    </xf>
    <xf numFmtId="0" fontId="6" fillId="0" borderId="40" xfId="0" applyFont="1" applyFill="1" applyBorder="1" applyAlignment="1">
      <alignment horizontal="center"/>
    </xf>
    <xf numFmtId="1" fontId="10" fillId="0" borderId="40" xfId="0" applyNumberFormat="1" applyFont="1" applyFill="1" applyBorder="1" applyAlignment="1">
      <alignment horizontal="center"/>
    </xf>
    <xf numFmtId="0" fontId="64" fillId="0" borderId="40" xfId="0" applyFont="1" applyFill="1" applyBorder="1" applyAlignment="1">
      <alignment horizontal="center"/>
    </xf>
    <xf numFmtId="0" fontId="63" fillId="0" borderId="40" xfId="0" applyFont="1" applyFill="1" applyBorder="1" applyAlignment="1">
      <alignment horizontal="center"/>
    </xf>
    <xf numFmtId="0" fontId="22" fillId="0" borderId="40" xfId="0" applyFont="1" applyFill="1" applyBorder="1" applyAlignment="1">
      <alignment horizontal="center"/>
    </xf>
    <xf numFmtId="0" fontId="0" fillId="0" borderId="40" xfId="0" applyFill="1" applyBorder="1"/>
    <xf numFmtId="0" fontId="5" fillId="0" borderId="36" xfId="1" applyNumberFormat="1" applyFill="1" applyBorder="1" applyAlignment="1" applyProtection="1"/>
    <xf numFmtId="0" fontId="10" fillId="0" borderId="41" xfId="0" applyFont="1" applyFill="1" applyBorder="1" applyAlignment="1">
      <alignment horizontal="center"/>
    </xf>
    <xf numFmtId="0" fontId="13" fillId="0" borderId="32" xfId="0" applyFont="1" applyFill="1" applyBorder="1"/>
    <xf numFmtId="0" fontId="4" fillId="0" borderId="32" xfId="0" applyFont="1" applyFill="1" applyBorder="1" applyAlignment="1">
      <alignment horizontal="left"/>
    </xf>
    <xf numFmtId="0" fontId="10" fillId="0" borderId="42" xfId="0" applyFont="1" applyFill="1" applyBorder="1" applyAlignment="1">
      <alignment horizontal="center"/>
    </xf>
    <xf numFmtId="0" fontId="9" fillId="0" borderId="32" xfId="0" applyFont="1" applyFill="1" applyBorder="1"/>
    <xf numFmtId="0" fontId="14" fillId="0" borderId="32" xfId="0" applyFont="1" applyFill="1" applyBorder="1" applyAlignment="1">
      <alignment horizontal="left"/>
    </xf>
    <xf numFmtId="0" fontId="6" fillId="0" borderId="32" xfId="0" applyFont="1" applyFill="1" applyBorder="1" applyAlignment="1">
      <alignment horizontal="center"/>
    </xf>
    <xf numFmtId="0" fontId="6" fillId="0" borderId="42" xfId="0" applyFont="1" applyFill="1" applyBorder="1" applyAlignment="1">
      <alignment horizontal="center"/>
    </xf>
    <xf numFmtId="0" fontId="13" fillId="0" borderId="32" xfId="0" applyFont="1" applyFill="1" applyBorder="1" applyAlignment="1">
      <alignment horizontal="left"/>
    </xf>
    <xf numFmtId="0" fontId="7" fillId="0" borderId="32" xfId="0" applyFont="1" applyFill="1" applyBorder="1" applyAlignment="1">
      <alignment horizontal="left"/>
    </xf>
    <xf numFmtId="0" fontId="18" fillId="0" borderId="32" xfId="0" applyFont="1" applyFill="1" applyBorder="1" applyAlignment="1">
      <alignment horizontal="center"/>
    </xf>
    <xf numFmtId="0" fontId="18" fillId="0" borderId="42" xfId="0" applyFont="1" applyFill="1" applyBorder="1" applyAlignment="1">
      <alignment horizontal="center"/>
    </xf>
    <xf numFmtId="0" fontId="63" fillId="0" borderId="32" xfId="0" applyFont="1" applyFill="1" applyBorder="1" applyAlignment="1">
      <alignment horizontal="center"/>
    </xf>
    <xf numFmtId="0" fontId="0" fillId="0" borderId="42" xfId="0" applyFill="1" applyBorder="1"/>
    <xf numFmtId="0" fontId="15" fillId="0" borderId="32" xfId="0" applyFont="1" applyFill="1" applyBorder="1" applyAlignment="1">
      <alignment horizontal="left"/>
    </xf>
    <xf numFmtId="0" fontId="68" fillId="0" borderId="32" xfId="0" applyFont="1" applyFill="1" applyBorder="1" applyAlignment="1">
      <alignment horizontal="left"/>
    </xf>
    <xf numFmtId="0" fontId="23" fillId="0" borderId="32" xfId="0" applyFont="1" applyFill="1" applyBorder="1" applyAlignment="1">
      <alignment horizontal="center"/>
    </xf>
    <xf numFmtId="165" fontId="10" fillId="0" borderId="32" xfId="0" applyNumberFormat="1" applyFont="1" applyFill="1" applyBorder="1"/>
    <xf numFmtId="165" fontId="10" fillId="0" borderId="32" xfId="0" applyNumberFormat="1" applyFont="1" applyFill="1" applyBorder="1" applyAlignment="1">
      <alignment horizontal="right"/>
    </xf>
    <xf numFmtId="165" fontId="59" fillId="0" borderId="32" xfId="0" applyNumberFormat="1" applyFont="1" applyFill="1" applyBorder="1"/>
    <xf numFmtId="165" fontId="71" fillId="0" borderId="32" xfId="0" applyNumberFormat="1" applyFont="1" applyFill="1" applyBorder="1"/>
    <xf numFmtId="165" fontId="27" fillId="0" borderId="32" xfId="0" applyNumberFormat="1" applyFont="1" applyFill="1" applyBorder="1"/>
    <xf numFmtId="167" fontId="10" fillId="0" borderId="32" xfId="0" applyNumberFormat="1" applyFont="1" applyFill="1" applyBorder="1" applyAlignment="1">
      <alignment horizontal="right"/>
    </xf>
    <xf numFmtId="167" fontId="10" fillId="0" borderId="0" xfId="0" applyNumberFormat="1" applyFont="1" applyFill="1" applyBorder="1" applyAlignment="1">
      <alignment horizontal="right"/>
    </xf>
    <xf numFmtId="168" fontId="10" fillId="0" borderId="0" xfId="0" applyNumberFormat="1" applyFont="1" applyFill="1" applyBorder="1" applyAlignment="1">
      <alignment horizontal="center"/>
    </xf>
    <xf numFmtId="0" fontId="9" fillId="0" borderId="32" xfId="0" applyFont="1" applyFill="1" applyBorder="1" applyAlignment="1">
      <alignment horizontal="left"/>
    </xf>
    <xf numFmtId="0" fontId="75" fillId="0" borderId="32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right"/>
    </xf>
    <xf numFmtId="0" fontId="6" fillId="0" borderId="42" xfId="0" applyFont="1" applyFill="1" applyBorder="1" applyAlignment="1">
      <alignment horizontal="right"/>
    </xf>
    <xf numFmtId="0" fontId="6" fillId="0" borderId="40" xfId="0" applyFont="1" applyFill="1" applyBorder="1" applyAlignment="1">
      <alignment horizontal="right"/>
    </xf>
    <xf numFmtId="168" fontId="10" fillId="0" borderId="0" xfId="0" applyNumberFormat="1" applyFont="1" applyFill="1" applyBorder="1" applyAlignment="1">
      <alignment horizontal="right"/>
    </xf>
    <xf numFmtId="0" fontId="0" fillId="0" borderId="32" xfId="0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22" fillId="0" borderId="32" xfId="0" applyFont="1" applyFill="1" applyBorder="1" applyAlignment="1">
      <alignment horizontal="center"/>
    </xf>
    <xf numFmtId="0" fontId="22" fillId="0" borderId="36" xfId="0" applyFont="1" applyFill="1" applyBorder="1" applyAlignment="1">
      <alignment horizontal="center"/>
    </xf>
    <xf numFmtId="0" fontId="22" fillId="0" borderId="42" xfId="0" applyFont="1" applyFill="1" applyBorder="1" applyAlignment="1">
      <alignment horizontal="center"/>
    </xf>
    <xf numFmtId="0" fontId="22" fillId="0" borderId="41" xfId="0" applyFont="1" applyFill="1" applyBorder="1" applyAlignment="1">
      <alignment horizontal="center"/>
    </xf>
    <xf numFmtId="0" fontId="10" fillId="0" borderId="27" xfId="0" applyFont="1" applyFill="1" applyBorder="1" applyAlignment="1">
      <alignment horizontal="left"/>
    </xf>
    <xf numFmtId="0" fontId="23" fillId="0" borderId="20" xfId="0" applyFont="1" applyFill="1" applyBorder="1" applyAlignment="1">
      <alignment horizontal="center"/>
    </xf>
    <xf numFmtId="2" fontId="63" fillId="0" borderId="27" xfId="0" applyNumberFormat="1" applyFont="1" applyFill="1" applyBorder="1"/>
    <xf numFmtId="2" fontId="10" fillId="0" borderId="20" xfId="0" applyNumberFormat="1" applyFont="1" applyFill="1" applyBorder="1" applyAlignment="1">
      <alignment horizontal="right"/>
    </xf>
    <xf numFmtId="165" fontId="10" fillId="0" borderId="27" xfId="0" applyNumberFormat="1" applyFont="1" applyFill="1" applyBorder="1"/>
    <xf numFmtId="1" fontId="10" fillId="0" borderId="27" xfId="0" applyNumberFormat="1" applyFont="1" applyFill="1" applyBorder="1" applyAlignment="1">
      <alignment horizontal="center"/>
    </xf>
    <xf numFmtId="2" fontId="10" fillId="0" borderId="27" xfId="0" applyNumberFormat="1" applyFont="1" applyFill="1" applyBorder="1" applyAlignment="1">
      <alignment horizontal="center"/>
    </xf>
    <xf numFmtId="164" fontId="10" fillId="0" borderId="27" xfId="0" applyNumberFormat="1" applyFont="1" applyFill="1" applyBorder="1" applyAlignment="1">
      <alignment horizontal="center"/>
    </xf>
    <xf numFmtId="165" fontId="10" fillId="0" borderId="20" xfId="0" applyNumberFormat="1" applyFont="1" applyFill="1" applyBorder="1"/>
    <xf numFmtId="164" fontId="10" fillId="0" borderId="27" xfId="0" applyNumberFormat="1" applyFont="1" applyFill="1" applyBorder="1" applyAlignment="1">
      <alignment horizontal="left"/>
    </xf>
    <xf numFmtId="0" fontId="25" fillId="0" borderId="19" xfId="0" applyFont="1" applyFill="1" applyBorder="1" applyAlignment="1">
      <alignment horizontal="left"/>
    </xf>
    <xf numFmtId="2" fontId="10" fillId="0" borderId="27" xfId="0" applyNumberFormat="1" applyFont="1" applyFill="1" applyBorder="1" applyAlignment="1">
      <alignment horizontal="right"/>
    </xf>
    <xf numFmtId="2" fontId="63" fillId="0" borderId="27" xfId="0" applyNumberFormat="1" applyFont="1" applyFill="1" applyBorder="1" applyAlignment="1">
      <alignment horizontal="right"/>
    </xf>
    <xf numFmtId="3" fontId="63" fillId="0" borderId="27" xfId="0" applyNumberFormat="1" applyFont="1" applyFill="1" applyBorder="1" applyAlignment="1">
      <alignment horizontal="right"/>
    </xf>
    <xf numFmtId="168" fontId="63" fillId="0" borderId="27" xfId="0" applyNumberFormat="1" applyFont="1" applyFill="1" applyBorder="1" applyAlignment="1">
      <alignment horizontal="right"/>
    </xf>
    <xf numFmtId="167" fontId="10" fillId="0" borderId="20" xfId="0" applyNumberFormat="1" applyFont="1" applyFill="1" applyBorder="1" applyAlignment="1">
      <alignment horizontal="right"/>
    </xf>
    <xf numFmtId="167" fontId="10" fillId="0" borderId="27" xfId="0" applyNumberFormat="1" applyFont="1" applyFill="1" applyBorder="1" applyAlignment="1">
      <alignment horizontal="right"/>
    </xf>
    <xf numFmtId="166" fontId="10" fillId="0" borderId="27" xfId="0" applyNumberFormat="1" applyFont="1" applyFill="1" applyBorder="1" applyAlignment="1">
      <alignment horizontal="right"/>
    </xf>
    <xf numFmtId="168" fontId="10" fillId="0" borderId="27" xfId="0" applyNumberFormat="1" applyFont="1" applyFill="1" applyBorder="1" applyAlignment="1">
      <alignment horizontal="right"/>
    </xf>
    <xf numFmtId="0" fontId="0" fillId="0" borderId="27" xfId="0" applyFill="1" applyBorder="1"/>
    <xf numFmtId="0" fontId="10" fillId="0" borderId="19" xfId="0" applyFont="1" applyFill="1" applyBorder="1" applyAlignment="1">
      <alignment horizontal="left"/>
    </xf>
    <xf numFmtId="2" fontId="67" fillId="0" borderId="27" xfId="0" applyNumberFormat="1" applyFont="1" applyFill="1" applyBorder="1" applyAlignment="1">
      <alignment horizontal="right"/>
    </xf>
    <xf numFmtId="2" fontId="10" fillId="0" borderId="27" xfId="0" applyNumberFormat="1" applyFont="1" applyFill="1" applyBorder="1"/>
    <xf numFmtId="164" fontId="61" fillId="0" borderId="27" xfId="0" applyNumberFormat="1" applyFont="1" applyFill="1" applyBorder="1" applyAlignment="1">
      <alignment horizontal="center"/>
    </xf>
    <xf numFmtId="0" fontId="24" fillId="0" borderId="19" xfId="0" applyFont="1" applyFill="1" applyBorder="1" applyAlignment="1">
      <alignment horizontal="left"/>
    </xf>
    <xf numFmtId="165" fontId="10" fillId="0" borderId="27" xfId="0" applyNumberFormat="1" applyFont="1" applyFill="1" applyBorder="1" applyAlignment="1">
      <alignment horizontal="right"/>
    </xf>
    <xf numFmtId="165" fontId="10" fillId="0" borderId="20" xfId="0" applyNumberFormat="1" applyFont="1" applyFill="1" applyBorder="1" applyAlignment="1">
      <alignment horizontal="right"/>
    </xf>
    <xf numFmtId="0" fontId="10" fillId="0" borderId="19" xfId="0" applyFont="1" applyFill="1" applyBorder="1"/>
    <xf numFmtId="164" fontId="57" fillId="0" borderId="27" xfId="0" applyNumberFormat="1" applyFont="1" applyFill="1" applyBorder="1" applyAlignment="1">
      <alignment horizontal="right"/>
    </xf>
    <xf numFmtId="0" fontId="19" fillId="0" borderId="19" xfId="0" applyFont="1" applyFill="1" applyBorder="1" applyAlignment="1">
      <alignment horizontal="left"/>
    </xf>
    <xf numFmtId="0" fontId="10" fillId="0" borderId="18" xfId="0" applyFont="1" applyFill="1" applyBorder="1" applyAlignment="1"/>
    <xf numFmtId="0" fontId="10" fillId="0" borderId="18" xfId="0" applyNumberFormat="1" applyFont="1" applyFill="1" applyBorder="1" applyAlignment="1"/>
    <xf numFmtId="0" fontId="4" fillId="0" borderId="0" xfId="0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0" fillId="0" borderId="0" xfId="0" applyFont="1" applyBorder="1"/>
    <xf numFmtId="0" fontId="8" fillId="0" borderId="0" xfId="0" applyFont="1" applyBorder="1"/>
    <xf numFmtId="1" fontId="10" fillId="0" borderId="0" xfId="0" applyNumberFormat="1" applyFont="1" applyBorder="1" applyAlignment="1">
      <alignment horizontal="center"/>
    </xf>
    <xf numFmtId="0" fontId="4" fillId="0" borderId="0" xfId="0" applyFont="1" applyBorder="1"/>
    <xf numFmtId="0" fontId="20" fillId="0" borderId="31" xfId="0" applyFont="1" applyFill="1" applyBorder="1" applyAlignment="1">
      <alignment horizontal="center"/>
    </xf>
    <xf numFmtId="0" fontId="6" fillId="0" borderId="31" xfId="0" applyFont="1" applyFill="1" applyBorder="1" applyAlignment="1">
      <alignment horizontal="left"/>
    </xf>
    <xf numFmtId="0" fontId="18" fillId="0" borderId="31" xfId="0" applyFont="1" applyFill="1" applyBorder="1" applyAlignment="1">
      <alignment horizontal="center"/>
    </xf>
    <xf numFmtId="0" fontId="22" fillId="0" borderId="31" xfId="0" applyFont="1" applyFill="1" applyBorder="1" applyAlignment="1">
      <alignment horizontal="center"/>
    </xf>
    <xf numFmtId="2" fontId="0" fillId="0" borderId="0" xfId="0" applyNumberFormat="1"/>
    <xf numFmtId="2" fontId="6" fillId="0" borderId="0" xfId="0" applyNumberFormat="1" applyFont="1" applyBorder="1" applyAlignment="1">
      <alignment horizontal="center"/>
    </xf>
    <xf numFmtId="2" fontId="0" fillId="0" borderId="0" xfId="0" applyNumberFormat="1" applyBorder="1"/>
    <xf numFmtId="2" fontId="13" fillId="0" borderId="0" xfId="0" applyNumberFormat="1" applyFont="1" applyFill="1" applyBorder="1" applyAlignment="1">
      <alignment horizontal="left"/>
    </xf>
    <xf numFmtId="2" fontId="6" fillId="0" borderId="0" xfId="0" applyNumberFormat="1" applyFont="1" applyFill="1" applyBorder="1" applyAlignment="1"/>
    <xf numFmtId="2" fontId="6" fillId="0" borderId="0" xfId="0" applyNumberFormat="1" applyFont="1" applyFill="1" applyBorder="1" applyAlignment="1">
      <alignment horizontal="center"/>
    </xf>
    <xf numFmtId="2" fontId="6" fillId="0" borderId="31" xfId="0" applyNumberFormat="1" applyFont="1" applyFill="1" applyBorder="1" applyAlignment="1">
      <alignment horizontal="center"/>
    </xf>
    <xf numFmtId="0" fontId="6" fillId="0" borderId="31" xfId="0" applyNumberFormat="1" applyFont="1" applyFill="1" applyBorder="1" applyAlignment="1">
      <alignment horizontal="center"/>
    </xf>
    <xf numFmtId="168" fontId="0" fillId="0" borderId="0" xfId="0" applyNumberFormat="1"/>
    <xf numFmtId="168" fontId="0" fillId="0" borderId="0" xfId="0" applyNumberFormat="1" applyBorder="1"/>
    <xf numFmtId="168" fontId="6" fillId="0" borderId="0" xfId="0" applyNumberFormat="1" applyFont="1" applyBorder="1" applyAlignment="1">
      <alignment horizontal="center"/>
    </xf>
    <xf numFmtId="168" fontId="4" fillId="0" borderId="0" xfId="0" applyNumberFormat="1" applyFont="1" applyBorder="1"/>
    <xf numFmtId="168" fontId="6" fillId="0" borderId="31" xfId="0" applyNumberFormat="1" applyFont="1" applyFill="1" applyBorder="1" applyAlignment="1">
      <alignment horizontal="center"/>
    </xf>
    <xf numFmtId="168" fontId="10" fillId="0" borderId="31" xfId="0" applyNumberFormat="1" applyFont="1" applyFill="1" applyBorder="1" applyAlignment="1">
      <alignment horizontal="center"/>
    </xf>
    <xf numFmtId="0" fontId="22" fillId="0" borderId="33" xfId="0" applyFont="1" applyFill="1" applyBorder="1" applyAlignment="1">
      <alignment horizontal="center"/>
    </xf>
    <xf numFmtId="0" fontId="22" fillId="0" borderId="37" xfId="0" applyFont="1" applyFill="1" applyBorder="1" applyAlignment="1">
      <alignment horizontal="center"/>
    </xf>
    <xf numFmtId="0" fontId="18" fillId="0" borderId="18" xfId="0" applyFont="1" applyFill="1" applyBorder="1" applyAlignment="1">
      <alignment horizontal="left"/>
    </xf>
    <xf numFmtId="0" fontId="18" fillId="0" borderId="18" xfId="0" applyFont="1" applyFill="1" applyBorder="1"/>
    <xf numFmtId="0" fontId="0" fillId="0" borderId="40" xfId="0" applyFill="1" applyBorder="1" applyAlignment="1">
      <alignment horizontal="center"/>
    </xf>
    <xf numFmtId="1" fontId="0" fillId="0" borderId="40" xfId="0" applyNumberFormat="1" applyFill="1" applyBorder="1" applyAlignment="1">
      <alignment horizontal="center"/>
    </xf>
    <xf numFmtId="0" fontId="66" fillId="0" borderId="40" xfId="0" applyFont="1" applyFill="1" applyBorder="1" applyAlignment="1">
      <alignment horizontal="center"/>
    </xf>
    <xf numFmtId="0" fontId="70" fillId="0" borderId="40" xfId="0" applyFont="1" applyFill="1" applyBorder="1"/>
    <xf numFmtId="0" fontId="0" fillId="0" borderId="42" xfId="0" applyFill="1" applyBorder="1" applyAlignment="1">
      <alignment horizontal="right"/>
    </xf>
    <xf numFmtId="0" fontId="0" fillId="0" borderId="40" xfId="0" applyFill="1" applyBorder="1" applyAlignment="1">
      <alignment horizontal="right"/>
    </xf>
    <xf numFmtId="2" fontId="0" fillId="0" borderId="0" xfId="0" applyNumberFormat="1" applyFill="1" applyBorder="1" applyAlignment="1">
      <alignment horizontal="center"/>
    </xf>
    <xf numFmtId="2" fontId="0" fillId="0" borderId="32" xfId="0" applyNumberFormat="1" applyFill="1" applyBorder="1" applyAlignment="1">
      <alignment horizontal="center"/>
    </xf>
    <xf numFmtId="172" fontId="10" fillId="0" borderId="0" xfId="0" applyNumberFormat="1" applyFont="1" applyBorder="1"/>
    <xf numFmtId="172" fontId="10" fillId="0" borderId="31" xfId="0" applyNumberFormat="1" applyFont="1" applyFill="1" applyBorder="1" applyAlignment="1">
      <alignment horizontal="center"/>
    </xf>
    <xf numFmtId="0" fontId="63" fillId="0" borderId="27" xfId="0" applyFont="1" applyFill="1" applyBorder="1" applyAlignment="1">
      <alignment horizontal="right"/>
    </xf>
    <xf numFmtId="174" fontId="10" fillId="0" borderId="0" xfId="0" applyNumberFormat="1" applyFont="1" applyFill="1" applyBorder="1" applyAlignment="1">
      <alignment horizontal="right"/>
    </xf>
    <xf numFmtId="0" fontId="0" fillId="0" borderId="45" xfId="0" applyFill="1" applyBorder="1"/>
    <xf numFmtId="0" fontId="0" fillId="0" borderId="42" xfId="0" applyFill="1" applyBorder="1" applyAlignment="1">
      <alignment horizontal="center"/>
    </xf>
    <xf numFmtId="165" fontId="0" fillId="0" borderId="0" xfId="0" applyNumberFormat="1" applyFill="1" applyBorder="1" applyAlignment="1">
      <alignment horizontal="center"/>
    </xf>
    <xf numFmtId="167" fontId="0" fillId="0" borderId="0" xfId="0" applyNumberFormat="1" applyFill="1" applyBorder="1" applyAlignment="1">
      <alignment horizontal="center"/>
    </xf>
    <xf numFmtId="170" fontId="0" fillId="0" borderId="0" xfId="0" applyNumberFormat="1" applyFill="1" applyBorder="1" applyAlignment="1">
      <alignment horizontal="center"/>
    </xf>
    <xf numFmtId="169" fontId="0" fillId="0" borderId="0" xfId="0" applyNumberFormat="1" applyFill="1" applyBorder="1" applyAlignment="1">
      <alignment horizontal="center"/>
    </xf>
    <xf numFmtId="168" fontId="0" fillId="0" borderId="0" xfId="0" applyNumberFormat="1" applyFill="1" applyBorder="1" applyAlignment="1">
      <alignment horizontal="center"/>
    </xf>
    <xf numFmtId="0" fontId="0" fillId="0" borderId="7" xfId="0" applyFill="1" applyBorder="1"/>
    <xf numFmtId="0" fontId="0" fillId="0" borderId="12" xfId="0" applyFill="1" applyBorder="1"/>
    <xf numFmtId="0" fontId="10" fillId="0" borderId="32" xfId="0" applyFont="1" applyBorder="1"/>
    <xf numFmtId="174" fontId="10" fillId="0" borderId="8" xfId="0" applyNumberFormat="1" applyFont="1" applyFill="1" applyBorder="1"/>
    <xf numFmtId="169" fontId="10" fillId="0" borderId="0" xfId="0" applyNumberFormat="1" applyFont="1" applyBorder="1"/>
    <xf numFmtId="2" fontId="10" fillId="0" borderId="12" xfId="0" applyNumberFormat="1" applyFont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0" fillId="0" borderId="8" xfId="0" applyFont="1" applyFill="1" applyBorder="1"/>
    <xf numFmtId="0" fontId="0" fillId="0" borderId="0" xfId="0"/>
    <xf numFmtId="0" fontId="10" fillId="0" borderId="15" xfId="0" applyFont="1" applyFill="1" applyBorder="1"/>
    <xf numFmtId="0" fontId="0" fillId="0" borderId="0" xfId="0"/>
    <xf numFmtId="0" fontId="10" fillId="0" borderId="12" xfId="0" applyFont="1" applyBorder="1"/>
    <xf numFmtId="0" fontId="10" fillId="0" borderId="13" xfId="0" applyFont="1" applyBorder="1"/>
    <xf numFmtId="0" fontId="10" fillId="0" borderId="10" xfId="0" applyFont="1" applyBorder="1"/>
    <xf numFmtId="0" fontId="10" fillId="0" borderId="0" xfId="0" applyFont="1" applyBorder="1" applyAlignment="1">
      <alignment horizontal="center"/>
    </xf>
    <xf numFmtId="0" fontId="10" fillId="0" borderId="8" xfId="0" applyFont="1" applyBorder="1"/>
    <xf numFmtId="0" fontId="10" fillId="0" borderId="12" xfId="0" applyFont="1" applyBorder="1" applyAlignment="1">
      <alignment horizontal="center"/>
    </xf>
    <xf numFmtId="0" fontId="10" fillId="0" borderId="15" xfId="0" applyFont="1" applyBorder="1"/>
    <xf numFmtId="0" fontId="10" fillId="0" borderId="7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7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23" fillId="0" borderId="7" xfId="0" applyFont="1" applyBorder="1" applyAlignment="1">
      <alignment horizontal="center"/>
    </xf>
    <xf numFmtId="164" fontId="10" fillId="0" borderId="7" xfId="0" applyNumberFormat="1" applyFont="1" applyBorder="1"/>
    <xf numFmtId="0" fontId="10" fillId="0" borderId="12" xfId="0" applyFont="1" applyFill="1" applyBorder="1"/>
    <xf numFmtId="164" fontId="10" fillId="0" borderId="0" xfId="0" applyNumberFormat="1" applyFont="1" applyFill="1" applyBorder="1" applyAlignment="1">
      <alignment horizontal="left"/>
    </xf>
    <xf numFmtId="0" fontId="10" fillId="0" borderId="7" xfId="0" applyFont="1" applyFill="1" applyBorder="1" applyAlignment="1">
      <alignment horizontal="left"/>
    </xf>
    <xf numFmtId="0" fontId="10" fillId="0" borderId="0" xfId="0" applyFont="1" applyFill="1" applyBorder="1"/>
    <xf numFmtId="0" fontId="0" fillId="0" borderId="0" xfId="0" applyFill="1" applyBorder="1"/>
    <xf numFmtId="2" fontId="63" fillId="0" borderId="0" xfId="0" applyNumberFormat="1" applyFont="1" applyFill="1" applyBorder="1" applyAlignment="1">
      <alignment horizontal="right"/>
    </xf>
    <xf numFmtId="164" fontId="57" fillId="0" borderId="0" xfId="0" applyNumberFormat="1" applyFont="1" applyFill="1" applyBorder="1" applyAlignment="1">
      <alignment horizontal="right"/>
    </xf>
    <xf numFmtId="2" fontId="67" fillId="0" borderId="0" xfId="0" applyNumberFormat="1" applyFont="1" applyFill="1" applyBorder="1" applyAlignment="1">
      <alignment horizontal="right"/>
    </xf>
    <xf numFmtId="2" fontId="69" fillId="0" borderId="0" xfId="0" applyNumberFormat="1" applyFont="1" applyFill="1" applyBorder="1" applyAlignment="1">
      <alignment horizontal="right"/>
    </xf>
    <xf numFmtId="2" fontId="70" fillId="0" borderId="0" xfId="0" applyNumberFormat="1" applyFont="1" applyFill="1" applyBorder="1" applyAlignment="1">
      <alignment horizontal="right"/>
    </xf>
    <xf numFmtId="164" fontId="10" fillId="0" borderId="0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168" fontId="63" fillId="0" borderId="0" xfId="0" applyNumberFormat="1" applyFont="1" applyFill="1" applyBorder="1" applyAlignment="1">
      <alignment horizontal="right"/>
    </xf>
    <xf numFmtId="168" fontId="67" fillId="0" borderId="0" xfId="0" applyNumberFormat="1" applyFont="1" applyFill="1" applyBorder="1" applyAlignment="1">
      <alignment horizontal="right"/>
    </xf>
    <xf numFmtId="2" fontId="63" fillId="0" borderId="0" xfId="0" applyNumberFormat="1" applyFont="1" applyFill="1" applyBorder="1"/>
    <xf numFmtId="0" fontId="10" fillId="0" borderId="18" xfId="0" applyFont="1" applyFill="1" applyBorder="1"/>
    <xf numFmtId="0" fontId="10" fillId="0" borderId="18" xfId="0" applyFont="1" applyFill="1" applyBorder="1" applyAlignment="1">
      <alignment horizontal="left"/>
    </xf>
    <xf numFmtId="165" fontId="10" fillId="0" borderId="0" xfId="0" applyNumberFormat="1" applyFont="1" applyFill="1" applyBorder="1"/>
    <xf numFmtId="3" fontId="63" fillId="0" borderId="0" xfId="0" applyNumberFormat="1" applyFont="1" applyFill="1" applyBorder="1" applyAlignment="1">
      <alignment horizontal="right"/>
    </xf>
    <xf numFmtId="0" fontId="63" fillId="0" borderId="0" xfId="0" applyFont="1" applyFill="1" applyBorder="1"/>
    <xf numFmtId="2" fontId="10" fillId="0" borderId="0" xfId="0" applyNumberFormat="1" applyFont="1" applyFill="1" applyBorder="1"/>
    <xf numFmtId="2" fontId="10" fillId="0" borderId="0" xfId="0" applyNumberFormat="1" applyFont="1" applyFill="1" applyBorder="1" applyAlignment="1">
      <alignment horizontal="left"/>
    </xf>
    <xf numFmtId="0" fontId="63" fillId="0" borderId="0" xfId="0" applyFont="1" applyFill="1" applyBorder="1" applyAlignment="1">
      <alignment horizontal="right"/>
    </xf>
    <xf numFmtId="0" fontId="63" fillId="0" borderId="0" xfId="0" applyNumberFormat="1" applyFont="1" applyFill="1" applyBorder="1" applyAlignment="1"/>
    <xf numFmtId="165" fontId="10" fillId="0" borderId="0" xfId="0" applyNumberFormat="1" applyFont="1" applyFill="1" applyBorder="1" applyAlignment="1">
      <alignment horizontal="right"/>
    </xf>
    <xf numFmtId="165" fontId="71" fillId="0" borderId="0" xfId="0" applyNumberFormat="1" applyFont="1" applyFill="1" applyBorder="1"/>
    <xf numFmtId="2" fontId="10" fillId="0" borderId="0" xfId="0" applyNumberFormat="1" applyFont="1" applyFill="1" applyBorder="1" applyAlignment="1">
      <alignment horizontal="right"/>
    </xf>
    <xf numFmtId="1" fontId="10" fillId="0" borderId="0" xfId="0" applyNumberFormat="1" applyFont="1" applyFill="1" applyBorder="1" applyAlignment="1">
      <alignment horizontal="center"/>
    </xf>
    <xf numFmtId="166" fontId="10" fillId="0" borderId="0" xfId="0" applyNumberFormat="1" applyFont="1" applyFill="1" applyBorder="1" applyAlignment="1">
      <alignment horizontal="right"/>
    </xf>
    <xf numFmtId="0" fontId="10" fillId="12" borderId="32" xfId="0" applyFont="1" applyFill="1" applyBorder="1" applyAlignment="1">
      <alignment horizontal="center"/>
    </xf>
    <xf numFmtId="172" fontId="10" fillId="12" borderId="32" xfId="0" applyNumberFormat="1" applyFont="1" applyFill="1" applyBorder="1" applyAlignment="1">
      <alignment horizontal="center"/>
    </xf>
    <xf numFmtId="0" fontId="10" fillId="12" borderId="33" xfId="0" applyFont="1" applyFill="1" applyBorder="1" applyAlignment="1">
      <alignment horizontal="center"/>
    </xf>
    <xf numFmtId="172" fontId="10" fillId="12" borderId="33" xfId="0" applyNumberFormat="1" applyFont="1" applyFill="1" applyBorder="1" applyAlignment="1">
      <alignment horizontal="center"/>
    </xf>
    <xf numFmtId="0" fontId="56" fillId="0" borderId="11" xfId="0" applyFont="1" applyBorder="1" applyAlignment="1">
      <alignment horizontal="left"/>
    </xf>
    <xf numFmtId="168" fontId="10" fillId="0" borderId="0" xfId="0" applyNumberFormat="1" applyFont="1" applyBorder="1"/>
    <xf numFmtId="0" fontId="10" fillId="0" borderId="36" xfId="0" applyFont="1" applyFill="1" applyBorder="1"/>
    <xf numFmtId="0" fontId="10" fillId="0" borderId="36" xfId="0" applyFont="1" applyFill="1" applyBorder="1" applyAlignment="1">
      <alignment horizontal="left"/>
    </xf>
    <xf numFmtId="0" fontId="10" fillId="0" borderId="42" xfId="0" applyFont="1" applyFill="1" applyBorder="1"/>
    <xf numFmtId="0" fontId="0" fillId="0" borderId="0" xfId="0" applyNumberFormat="1" applyFill="1" applyBorder="1" applyAlignment="1">
      <alignment horizontal="center"/>
    </xf>
    <xf numFmtId="174" fontId="10" fillId="0" borderId="0" xfId="0" applyNumberFormat="1" applyFont="1" applyFill="1" applyBorder="1"/>
    <xf numFmtId="0" fontId="23" fillId="0" borderId="32" xfId="0" applyFont="1" applyBorder="1" applyAlignment="1">
      <alignment horizontal="center"/>
    </xf>
    <xf numFmtId="0" fontId="55" fillId="0" borderId="18" xfId="0" quotePrefix="1" applyFont="1" applyFill="1" applyBorder="1" applyAlignment="1">
      <alignment horizontal="left"/>
    </xf>
    <xf numFmtId="0" fontId="56" fillId="0" borderId="9" xfId="0" applyFont="1" applyBorder="1"/>
    <xf numFmtId="0" fontId="0" fillId="0" borderId="12" xfId="0" applyBorder="1"/>
    <xf numFmtId="0" fontId="10" fillId="0" borderId="28" xfId="0" applyFont="1" applyBorder="1"/>
    <xf numFmtId="0" fontId="7" fillId="0" borderId="5" xfId="0" applyFont="1" applyFill="1" applyBorder="1" applyAlignment="1">
      <alignment horizontal="left"/>
    </xf>
    <xf numFmtId="0" fontId="9" fillId="0" borderId="32" xfId="0" applyFont="1" applyFill="1" applyBorder="1" applyAlignment="1">
      <alignment horizontal="center"/>
    </xf>
    <xf numFmtId="0" fontId="0" fillId="0" borderId="32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10" fillId="0" borderId="36" xfId="0" applyFont="1" applyBorder="1"/>
    <xf numFmtId="0" fontId="44" fillId="0" borderId="31" xfId="0" applyFont="1" applyBorder="1" applyAlignment="1">
      <alignment horizontal="right"/>
    </xf>
    <xf numFmtId="0" fontId="10" fillId="0" borderId="31" xfId="0" applyFont="1" applyBorder="1" applyAlignment="1">
      <alignment horizontal="left"/>
    </xf>
    <xf numFmtId="0" fontId="10" fillId="0" borderId="31" xfId="0" applyFont="1" applyBorder="1"/>
    <xf numFmtId="0" fontId="10" fillId="0" borderId="17" xfId="0" applyFont="1" applyBorder="1"/>
    <xf numFmtId="0" fontId="51" fillId="0" borderId="15" xfId="0" applyFont="1" applyBorder="1" applyAlignment="1">
      <alignment horizontal="left"/>
    </xf>
    <xf numFmtId="2" fontId="0" fillId="0" borderId="43" xfId="0" applyNumberFormat="1" applyFill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23" fillId="0" borderId="20" xfId="0" applyFont="1" applyBorder="1" applyAlignment="1">
      <alignment horizontal="center"/>
    </xf>
    <xf numFmtId="0" fontId="10" fillId="0" borderId="32" xfId="0" applyFont="1" applyBorder="1" applyAlignment="1">
      <alignment horizontal="center"/>
    </xf>
    <xf numFmtId="0" fontId="10" fillId="0" borderId="34" xfId="0" applyFont="1" applyBorder="1" applyAlignment="1">
      <alignment horizontal="center"/>
    </xf>
    <xf numFmtId="0" fontId="10" fillId="0" borderId="36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23" fillId="0" borderId="28" xfId="0" applyFont="1" applyFill="1" applyBorder="1" applyAlignment="1">
      <alignment horizontal="center"/>
    </xf>
    <xf numFmtId="0" fontId="23" fillId="0" borderId="39" xfId="0" applyFont="1" applyFill="1" applyBorder="1" applyAlignment="1">
      <alignment horizontal="center"/>
    </xf>
    <xf numFmtId="0" fontId="23" fillId="0" borderId="46" xfId="0" applyFont="1" applyFill="1" applyBorder="1" applyAlignment="1">
      <alignment horizontal="center"/>
    </xf>
    <xf numFmtId="0" fontId="10" fillId="0" borderId="47" xfId="0" applyFont="1" applyBorder="1" applyAlignment="1">
      <alignment horizontal="right"/>
    </xf>
    <xf numFmtId="0" fontId="10" fillId="0" borderId="48" xfId="0" applyFont="1" applyBorder="1" applyAlignment="1">
      <alignment horizontal="right"/>
    </xf>
    <xf numFmtId="0" fontId="10" fillId="0" borderId="48" xfId="0" applyFont="1" applyFill="1" applyBorder="1" applyAlignment="1">
      <alignment horizontal="right"/>
    </xf>
    <xf numFmtId="2" fontId="10" fillId="0" borderId="27" xfId="0" applyNumberFormat="1" applyFont="1" applyFill="1" applyBorder="1" applyAlignment="1">
      <alignment horizontal="left"/>
    </xf>
    <xf numFmtId="2" fontId="10" fillId="0" borderId="15" xfId="0" applyNumberFormat="1" applyFont="1" applyFill="1" applyBorder="1"/>
    <xf numFmtId="0" fontId="23" fillId="0" borderId="43" xfId="0" applyFont="1" applyBorder="1" applyAlignment="1">
      <alignment horizontal="center"/>
    </xf>
    <xf numFmtId="169" fontId="25" fillId="0" borderId="8" xfId="0" applyNumberFormat="1" applyFont="1" applyFill="1" applyBorder="1" applyAlignment="1">
      <alignment horizontal="right"/>
    </xf>
    <xf numFmtId="0" fontId="0" fillId="0" borderId="0" xfId="0" applyAlignment="1">
      <alignment vertical="center"/>
    </xf>
    <xf numFmtId="0" fontId="57" fillId="0" borderId="19" xfId="0" applyFont="1" applyFill="1" applyBorder="1" applyAlignment="1">
      <alignment horizontal="left"/>
    </xf>
    <xf numFmtId="171" fontId="63" fillId="0" borderId="32" xfId="0" applyNumberFormat="1" applyFont="1" applyFill="1" applyBorder="1" applyAlignment="1">
      <alignment horizontal="center"/>
    </xf>
    <xf numFmtId="171" fontId="63" fillId="0" borderId="2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left"/>
    </xf>
    <xf numFmtId="0" fontId="78" fillId="0" borderId="18" xfId="0" applyFont="1" applyFill="1" applyBorder="1" applyAlignment="1">
      <alignment horizontal="left"/>
    </xf>
    <xf numFmtId="172" fontId="57" fillId="0" borderId="0" xfId="0" applyNumberFormat="1" applyFont="1" applyFill="1" applyBorder="1" applyAlignment="1">
      <alignment horizontal="right"/>
    </xf>
    <xf numFmtId="0" fontId="24" fillId="0" borderId="3" xfId="0" applyFont="1" applyBorder="1" applyAlignment="1">
      <alignment horizontal="left"/>
    </xf>
    <xf numFmtId="0" fontId="57" fillId="0" borderId="8" xfId="0" applyFont="1" applyFill="1" applyBorder="1"/>
    <xf numFmtId="0" fontId="60" fillId="0" borderId="0" xfId="0" applyFont="1" applyFill="1" applyBorder="1" applyAlignment="1">
      <alignment horizontal="center"/>
    </xf>
    <xf numFmtId="2" fontId="0" fillId="0" borderId="0" xfId="0" applyNumberFormat="1" applyFill="1" applyBorder="1"/>
    <xf numFmtId="168" fontId="0" fillId="0" borderId="36" xfId="0" applyNumberFormat="1" applyFill="1" applyBorder="1" applyAlignment="1">
      <alignment horizontal="center"/>
    </xf>
    <xf numFmtId="2" fontId="0" fillId="0" borderId="36" xfId="0" applyNumberFormat="1" applyFill="1" applyBorder="1"/>
    <xf numFmtId="165" fontId="0" fillId="0" borderId="0" xfId="0" applyNumberFormat="1" applyFill="1" applyBorder="1"/>
    <xf numFmtId="2" fontId="0" fillId="0" borderId="36" xfId="0" applyNumberFormat="1" applyFill="1" applyBorder="1" applyAlignment="1">
      <alignment horizontal="center"/>
    </xf>
    <xf numFmtId="0" fontId="70" fillId="0" borderId="36" xfId="0" applyFont="1" applyFill="1" applyBorder="1"/>
    <xf numFmtId="1" fontId="0" fillId="0" borderId="0" xfId="0" applyNumberFormat="1" applyFill="1" applyBorder="1"/>
    <xf numFmtId="2" fontId="0" fillId="0" borderId="50" xfId="0" applyNumberFormat="1" applyFill="1" applyBorder="1" applyAlignment="1">
      <alignment horizontal="center"/>
    </xf>
    <xf numFmtId="2" fontId="0" fillId="0" borderId="49" xfId="0" applyNumberFormat="1" applyFill="1" applyBorder="1" applyAlignment="1">
      <alignment horizontal="center"/>
    </xf>
    <xf numFmtId="0" fontId="6" fillId="0" borderId="32" xfId="0" applyFont="1" applyFill="1" applyBorder="1" applyAlignment="1">
      <alignment horizontal="left"/>
    </xf>
    <xf numFmtId="0" fontId="43" fillId="0" borderId="7" xfId="0" applyFont="1" applyBorder="1" applyAlignment="1">
      <alignment horizontal="left"/>
    </xf>
    <xf numFmtId="0" fontId="25" fillId="0" borderId="6" xfId="0" applyFont="1" applyBorder="1" applyAlignment="1">
      <alignment horizontal="left"/>
    </xf>
    <xf numFmtId="0" fontId="0" fillId="0" borderId="52" xfId="0" applyBorder="1"/>
    <xf numFmtId="0" fontId="10" fillId="0" borderId="52" xfId="0" applyFont="1" applyBorder="1" applyAlignment="1">
      <alignment horizontal="left"/>
    </xf>
    <xf numFmtId="0" fontId="10" fillId="0" borderId="19" xfId="0" applyFont="1" applyBorder="1"/>
    <xf numFmtId="0" fontId="10" fillId="0" borderId="27" xfId="0" applyFont="1" applyBorder="1"/>
    <xf numFmtId="0" fontId="10" fillId="0" borderId="52" xfId="0" applyFont="1" applyBorder="1" applyAlignment="1">
      <alignment horizontal="center"/>
    </xf>
    <xf numFmtId="0" fontId="0" fillId="0" borderId="52" xfId="0" applyFill="1" applyBorder="1"/>
    <xf numFmtId="169" fontId="66" fillId="0" borderId="0" xfId="0" applyNumberFormat="1" applyFont="1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3" fontId="0" fillId="0" borderId="0" xfId="0" applyNumberFormat="1" applyFill="1" applyBorder="1"/>
    <xf numFmtId="2" fontId="6" fillId="0" borderId="0" xfId="0" applyNumberFormat="1" applyFont="1" applyBorder="1" applyAlignment="1">
      <alignment horizontal="center"/>
    </xf>
    <xf numFmtId="49" fontId="6" fillId="13" borderId="14" xfId="0" applyNumberFormat="1" applyFont="1" applyFill="1" applyBorder="1" applyAlignment="1">
      <alignment horizontal="center"/>
    </xf>
    <xf numFmtId="1" fontId="6" fillId="13" borderId="14" xfId="0" applyNumberFormat="1" applyFont="1" applyFill="1" applyBorder="1"/>
    <xf numFmtId="168" fontId="6" fillId="13" borderId="14" xfId="0" applyNumberFormat="1" applyFont="1" applyFill="1" applyBorder="1"/>
    <xf numFmtId="2" fontId="6" fillId="13" borderId="14" xfId="0" applyNumberFormat="1" applyFont="1" applyFill="1" applyBorder="1"/>
    <xf numFmtId="2" fontId="6" fillId="13" borderId="2" xfId="0" applyNumberFormat="1" applyFont="1" applyFill="1" applyBorder="1"/>
    <xf numFmtId="1" fontId="6" fillId="13" borderId="1" xfId="0" applyNumberFormat="1" applyFont="1" applyFill="1" applyBorder="1"/>
    <xf numFmtId="2" fontId="6" fillId="13" borderId="4" xfId="0" applyNumberFormat="1" applyFont="1" applyFill="1" applyBorder="1"/>
    <xf numFmtId="0" fontId="6" fillId="13" borderId="2" xfId="0" applyFont="1" applyFill="1" applyBorder="1"/>
    <xf numFmtId="0" fontId="0" fillId="0" borderId="6" xfId="0" applyFill="1" applyBorder="1"/>
    <xf numFmtId="2" fontId="10" fillId="0" borderId="36" xfId="0" applyNumberFormat="1" applyFont="1" applyFill="1" applyBorder="1"/>
    <xf numFmtId="169" fontId="57" fillId="0" borderId="10" xfId="0" applyNumberFormat="1" applyFont="1" applyFill="1" applyBorder="1"/>
    <xf numFmtId="0" fontId="10" fillId="0" borderId="18" xfId="0" applyFont="1" applyBorder="1" applyAlignment="1"/>
    <xf numFmtId="169" fontId="10" fillId="0" borderId="25" xfId="0" applyNumberFormat="1" applyFont="1" applyFill="1" applyBorder="1"/>
    <xf numFmtId="0" fontId="56" fillId="0" borderId="6" xfId="0" applyFont="1" applyBorder="1" applyAlignment="1">
      <alignment horizontal="left"/>
    </xf>
    <xf numFmtId="0" fontId="18" fillId="0" borderId="7" xfId="0" applyFont="1" applyBorder="1" applyAlignment="1">
      <alignment horizontal="left"/>
    </xf>
    <xf numFmtId="0" fontId="55" fillId="0" borderId="13" xfId="0" applyFont="1" applyBorder="1"/>
    <xf numFmtId="0" fontId="18" fillId="0" borderId="13" xfId="0" applyFont="1" applyBorder="1" applyAlignment="1">
      <alignment horizontal="left"/>
    </xf>
    <xf numFmtId="0" fontId="43" fillId="0" borderId="15" xfId="0" applyFont="1" applyBorder="1" applyAlignment="1">
      <alignment horizontal="left"/>
    </xf>
    <xf numFmtId="0" fontId="24" fillId="0" borderId="8" xfId="0" applyFont="1" applyBorder="1" applyAlignment="1">
      <alignment horizontal="center"/>
    </xf>
    <xf numFmtId="0" fontId="0" fillId="14" borderId="0" xfId="0" applyFont="1" applyFill="1"/>
    <xf numFmtId="0" fontId="0" fillId="14" borderId="0" xfId="0" applyFont="1" applyFill="1" applyAlignment="1">
      <alignment horizontal="center"/>
    </xf>
    <xf numFmtId="0" fontId="81" fillId="0" borderId="0" xfId="0" applyFont="1" applyBorder="1" applyAlignment="1">
      <alignment horizontal="center"/>
    </xf>
    <xf numFmtId="0" fontId="0" fillId="14" borderId="0" xfId="0" applyFont="1" applyFill="1" applyBorder="1" applyAlignment="1">
      <alignment horizontal="center"/>
    </xf>
    <xf numFmtId="0" fontId="82" fillId="0" borderId="0" xfId="0" applyFont="1" applyBorder="1" applyAlignment="1">
      <alignment horizontal="center"/>
    </xf>
    <xf numFmtId="0" fontId="83" fillId="0" borderId="0" xfId="0" applyFont="1" applyBorder="1" applyAlignment="1">
      <alignment horizontal="center"/>
    </xf>
    <xf numFmtId="0" fontId="84" fillId="0" borderId="0" xfId="0" applyFont="1" applyFill="1" applyBorder="1" applyAlignment="1">
      <alignment horizontal="center"/>
    </xf>
    <xf numFmtId="0" fontId="80" fillId="14" borderId="0" xfId="0" applyFont="1" applyFill="1" applyAlignment="1">
      <alignment horizontal="center"/>
    </xf>
    <xf numFmtId="0" fontId="85" fillId="14" borderId="0" xfId="0" applyFont="1" applyFill="1" applyAlignment="1">
      <alignment horizontal="center"/>
    </xf>
    <xf numFmtId="0" fontId="86" fillId="14" borderId="0" xfId="0" applyFont="1" applyFill="1" applyAlignment="1">
      <alignment horizontal="center"/>
    </xf>
    <xf numFmtId="0" fontId="87" fillId="0" borderId="0" xfId="0" applyFont="1" applyBorder="1" applyAlignment="1">
      <alignment horizontal="center"/>
    </xf>
    <xf numFmtId="0" fontId="88" fillId="0" borderId="0" xfId="0" applyFont="1" applyAlignment="1">
      <alignment horizontal="center"/>
    </xf>
    <xf numFmtId="14" fontId="0" fillId="0" borderId="0" xfId="0" applyNumberFormat="1"/>
    <xf numFmtId="14" fontId="10" fillId="0" borderId="0" xfId="0" applyNumberFormat="1" applyFont="1"/>
    <xf numFmtId="169" fontId="10" fillId="0" borderId="0" xfId="0" applyNumberFormat="1" applyFont="1" applyFill="1"/>
    <xf numFmtId="169" fontId="10" fillId="0" borderId="8" xfId="0" applyNumberFormat="1" applyFont="1" applyBorder="1" applyAlignment="1">
      <alignment horizontal="right"/>
    </xf>
    <xf numFmtId="169" fontId="25" fillId="0" borderId="10" xfId="0" applyNumberFormat="1" applyFont="1" applyFill="1" applyBorder="1" applyAlignment="1">
      <alignment horizontal="right"/>
    </xf>
    <xf numFmtId="169" fontId="10" fillId="0" borderId="11" xfId="0" applyNumberFormat="1" applyFont="1" applyFill="1" applyBorder="1" applyAlignment="1">
      <alignment horizontal="right"/>
    </xf>
    <xf numFmtId="169" fontId="10" fillId="0" borderId="7" xfId="0" applyNumberFormat="1" applyFont="1" applyBorder="1"/>
    <xf numFmtId="0" fontId="55" fillId="0" borderId="11" xfId="0" applyFont="1" applyBorder="1" applyAlignment="1">
      <alignment horizontal="left"/>
    </xf>
    <xf numFmtId="0" fontId="18" fillId="0" borderId="10" xfId="0" applyFont="1" applyBorder="1"/>
    <xf numFmtId="0" fontId="24" fillId="0" borderId="6" xfId="0" applyFont="1" applyBorder="1" applyAlignment="1">
      <alignment horizontal="center"/>
    </xf>
    <xf numFmtId="0" fontId="24" fillId="0" borderId="15" xfId="0" applyFont="1" applyBorder="1" applyAlignment="1">
      <alignment horizontal="center"/>
    </xf>
    <xf numFmtId="0" fontId="10" fillId="0" borderId="32" xfId="0" applyNumberFormat="1" applyFont="1" applyFill="1" applyBorder="1" applyAlignment="1"/>
    <xf numFmtId="0" fontId="2" fillId="15" borderId="0" xfId="7" applyFill="1"/>
    <xf numFmtId="169" fontId="25" fillId="0" borderId="0" xfId="0" applyNumberFormat="1" applyFont="1" applyFill="1" applyBorder="1" applyAlignment="1">
      <alignment horizontal="right"/>
    </xf>
    <xf numFmtId="0" fontId="43" fillId="0" borderId="11" xfId="0" applyFont="1" applyBorder="1" applyAlignment="1">
      <alignment horizontal="left"/>
    </xf>
    <xf numFmtId="0" fontId="55" fillId="0" borderId="15" xfId="0" applyFont="1" applyBorder="1"/>
    <xf numFmtId="0" fontId="55" fillId="0" borderId="7" xfId="0" applyFont="1" applyBorder="1" applyAlignment="1">
      <alignment horizontal="left"/>
    </xf>
    <xf numFmtId="0" fontId="55" fillId="0" borderId="6" xfId="0" applyFont="1" applyBorder="1"/>
    <xf numFmtId="169" fontId="25" fillId="0" borderId="3" xfId="0" applyNumberFormat="1" applyFont="1" applyFill="1" applyBorder="1" applyAlignment="1">
      <alignment horizontal="right"/>
    </xf>
    <xf numFmtId="169" fontId="57" fillId="0" borderId="0" xfId="0" applyNumberFormat="1" applyFont="1" applyBorder="1"/>
    <xf numFmtId="0" fontId="0" fillId="0" borderId="7" xfId="0" applyBorder="1"/>
    <xf numFmtId="2" fontId="56" fillId="0" borderId="15" xfId="0" applyNumberFormat="1" applyFont="1" applyBorder="1" applyAlignment="1">
      <alignment horizontal="left"/>
    </xf>
    <xf numFmtId="0" fontId="43" fillId="0" borderId="11" xfId="0" applyFont="1" applyBorder="1"/>
    <xf numFmtId="2" fontId="10" fillId="0" borderId="11" xfId="0" applyNumberFormat="1" applyFont="1" applyBorder="1"/>
    <xf numFmtId="2" fontId="43" fillId="0" borderId="6" xfId="0" applyNumberFormat="1" applyFont="1" applyBorder="1"/>
    <xf numFmtId="0" fontId="55" fillId="0" borderId="6" xfId="0" applyFont="1" applyBorder="1" applyAlignment="1">
      <alignment horizontal="left"/>
    </xf>
    <xf numFmtId="0" fontId="24" fillId="0" borderId="15" xfId="0" applyFont="1" applyBorder="1"/>
    <xf numFmtId="0" fontId="18" fillId="0" borderId="11" xfId="0" applyFont="1" applyBorder="1" applyAlignment="1">
      <alignment horizontal="left"/>
    </xf>
    <xf numFmtId="0" fontId="56" fillId="0" borderId="8" xfId="0" applyFont="1" applyBorder="1"/>
    <xf numFmtId="0" fontId="25" fillId="0" borderId="9" xfId="0" applyFont="1" applyBorder="1"/>
    <xf numFmtId="0" fontId="10" fillId="0" borderId="44" xfId="0" applyFont="1" applyFill="1" applyBorder="1"/>
    <xf numFmtId="0" fontId="24" fillId="0" borderId="11" xfId="0" applyFont="1" applyBorder="1" applyAlignment="1">
      <alignment horizontal="center"/>
    </xf>
    <xf numFmtId="0" fontId="24" fillId="0" borderId="3" xfId="0" applyFont="1" applyBorder="1"/>
    <xf numFmtId="0" fontId="24" fillId="0" borderId="15" xfId="0" applyFont="1" applyBorder="1" applyAlignment="1">
      <alignment horizontal="left"/>
    </xf>
    <xf numFmtId="0" fontId="57" fillId="0" borderId="3" xfId="0" applyFont="1" applyBorder="1" applyAlignment="1">
      <alignment horizontal="left"/>
    </xf>
    <xf numFmtId="0" fontId="55" fillId="0" borderId="8" xfId="0" applyFont="1" applyBorder="1" applyAlignment="1">
      <alignment horizontal="left"/>
    </xf>
    <xf numFmtId="0" fontId="24" fillId="0" borderId="10" xfId="0" applyFont="1" applyBorder="1"/>
    <xf numFmtId="169" fontId="57" fillId="0" borderId="0" xfId="0" applyNumberFormat="1" applyFont="1" applyFill="1"/>
    <xf numFmtId="0" fontId="9" fillId="0" borderId="0" xfId="0" applyFont="1" applyFill="1" applyBorder="1" applyAlignment="1">
      <alignment horizontal="left"/>
    </xf>
    <xf numFmtId="0" fontId="23" fillId="0" borderId="6" xfId="0" applyFont="1" applyFill="1" applyBorder="1" applyAlignment="1">
      <alignment horizontal="center"/>
    </xf>
    <xf numFmtId="168" fontId="67" fillId="0" borderId="27" xfId="0" applyNumberFormat="1" applyFont="1" applyFill="1" applyBorder="1" applyAlignment="1">
      <alignment horizontal="right"/>
    </xf>
    <xf numFmtId="169" fontId="57" fillId="0" borderId="7" xfId="0" applyNumberFormat="1" applyFont="1" applyFill="1" applyBorder="1" applyAlignment="1">
      <alignment horizontal="right"/>
    </xf>
    <xf numFmtId="0" fontId="0" fillId="0" borderId="32" xfId="0" applyFont="1" applyFill="1" applyBorder="1" applyAlignment="1">
      <alignment horizontal="center"/>
    </xf>
    <xf numFmtId="0" fontId="0" fillId="0" borderId="13" xfId="0" applyFill="1" applyBorder="1"/>
    <xf numFmtId="169" fontId="10" fillId="0" borderId="24" xfId="0" applyNumberFormat="1" applyFont="1" applyFill="1" applyBorder="1"/>
    <xf numFmtId="169" fontId="24" fillId="0" borderId="11" xfId="0" applyNumberFormat="1" applyFont="1" applyFill="1" applyBorder="1" applyAlignment="1">
      <alignment horizontal="right"/>
    </xf>
    <xf numFmtId="0" fontId="23" fillId="0" borderId="36" xfId="0" applyFont="1" applyFill="1" applyBorder="1" applyAlignment="1">
      <alignment horizontal="center"/>
    </xf>
    <xf numFmtId="0" fontId="23" fillId="0" borderId="18" xfId="0" applyFont="1" applyFill="1" applyBorder="1" applyAlignment="1">
      <alignment horizontal="center"/>
    </xf>
    <xf numFmtId="164" fontId="10" fillId="0" borderId="36" xfId="0" applyNumberFormat="1" applyFont="1" applyBorder="1"/>
    <xf numFmtId="169" fontId="0" fillId="0" borderId="0" xfId="0" applyNumberFormat="1" applyFont="1" applyFill="1" applyBorder="1" applyAlignment="1">
      <alignment horizontal="right"/>
    </xf>
    <xf numFmtId="169" fontId="5" fillId="0" borderId="0" xfId="1" applyNumberFormat="1" applyFill="1" applyBorder="1" applyAlignment="1" applyProtection="1">
      <alignment horizontal="right"/>
    </xf>
    <xf numFmtId="169" fontId="10" fillId="0" borderId="0" xfId="0" applyNumberFormat="1" applyFont="1" applyBorder="1" applyAlignment="1">
      <alignment horizontal="right"/>
    </xf>
    <xf numFmtId="169" fontId="10" fillId="0" borderId="0" xfId="0" applyNumberFormat="1" applyFont="1" applyFill="1" applyAlignment="1">
      <alignment horizontal="right"/>
    </xf>
    <xf numFmtId="169" fontId="0" fillId="0" borderId="0" xfId="0" applyNumberFormat="1" applyFill="1" applyAlignment="1">
      <alignment horizontal="right"/>
    </xf>
    <xf numFmtId="0" fontId="12" fillId="0" borderId="19" xfId="0" applyFont="1" applyFill="1" applyBorder="1" applyAlignment="1">
      <alignment horizontal="left"/>
    </xf>
    <xf numFmtId="0" fontId="71" fillId="0" borderId="19" xfId="0" applyFont="1" applyFill="1" applyBorder="1" applyAlignment="1">
      <alignment horizontal="left"/>
    </xf>
    <xf numFmtId="1" fontId="10" fillId="0" borderId="53" xfId="0" applyNumberFormat="1" applyFont="1" applyFill="1" applyBorder="1" applyAlignment="1">
      <alignment horizontal="center"/>
    </xf>
    <xf numFmtId="168" fontId="10" fillId="0" borderId="51" xfId="0" applyNumberFormat="1" applyFont="1" applyFill="1" applyBorder="1" applyAlignment="1">
      <alignment horizontal="center"/>
    </xf>
    <xf numFmtId="168" fontId="10" fillId="0" borderId="3" xfId="0" applyNumberFormat="1" applyFont="1" applyFill="1" applyBorder="1" applyAlignment="1">
      <alignment horizontal="center"/>
    </xf>
    <xf numFmtId="168" fontId="10" fillId="0" borderId="20" xfId="0" applyNumberFormat="1" applyFont="1" applyFill="1" applyBorder="1" applyAlignment="1">
      <alignment horizontal="center"/>
    </xf>
    <xf numFmtId="168" fontId="10" fillId="0" borderId="21" xfId="0" applyNumberFormat="1" applyFont="1" applyFill="1" applyBorder="1" applyAlignment="1">
      <alignment horizontal="center"/>
    </xf>
    <xf numFmtId="169" fontId="25" fillId="0" borderId="12" xfId="0" applyNumberFormat="1" applyFont="1" applyFill="1" applyBorder="1" applyAlignment="1">
      <alignment horizontal="right"/>
    </xf>
    <xf numFmtId="169" fontId="25" fillId="0" borderId="13" xfId="0" applyNumberFormat="1" applyFont="1" applyFill="1" applyBorder="1" applyAlignment="1">
      <alignment horizontal="right"/>
    </xf>
    <xf numFmtId="168" fontId="10" fillId="0" borderId="3" xfId="0" applyNumberFormat="1" applyFont="1" applyBorder="1" applyAlignment="1">
      <alignment horizontal="center"/>
    </xf>
    <xf numFmtId="168" fontId="10" fillId="0" borderId="5" xfId="0" applyNumberFormat="1" applyFont="1" applyFill="1" applyBorder="1" applyAlignment="1">
      <alignment horizontal="center"/>
    </xf>
    <xf numFmtId="168" fontId="10" fillId="0" borderId="6" xfId="0" applyNumberFormat="1" applyFont="1" applyFill="1" applyBorder="1" applyAlignment="1">
      <alignment horizontal="center"/>
    </xf>
    <xf numFmtId="168" fontId="10" fillId="0" borderId="8" xfId="0" applyNumberFormat="1" applyFont="1" applyFill="1" applyBorder="1" applyAlignment="1">
      <alignment horizontal="center"/>
    </xf>
    <xf numFmtId="168" fontId="10" fillId="0" borderId="7" xfId="0" applyNumberFormat="1" applyFont="1" applyFill="1" applyBorder="1" applyAlignment="1">
      <alignment horizontal="center"/>
    </xf>
    <xf numFmtId="173" fontId="10" fillId="0" borderId="36" xfId="0" applyNumberFormat="1" applyFont="1" applyFill="1" applyBorder="1" applyAlignment="1"/>
    <xf numFmtId="169" fontId="10" fillId="0" borderId="18" xfId="0" applyNumberFormat="1" applyFont="1" applyBorder="1"/>
    <xf numFmtId="169" fontId="57" fillId="0" borderId="3" xfId="0" applyNumberFormat="1" applyFont="1" applyFill="1" applyBorder="1"/>
    <xf numFmtId="0" fontId="25" fillId="0" borderId="8" xfId="0" applyFont="1" applyFill="1" applyBorder="1" applyAlignment="1">
      <alignment horizontal="center"/>
    </xf>
    <xf numFmtId="169" fontId="79" fillId="0" borderId="0" xfId="0" applyNumberFormat="1" applyFont="1" applyFill="1" applyBorder="1"/>
    <xf numFmtId="0" fontId="26" fillId="0" borderId="19" xfId="0" applyFont="1" applyFill="1" applyBorder="1" applyAlignment="1">
      <alignment horizontal="left"/>
    </xf>
    <xf numFmtId="0" fontId="0" fillId="0" borderId="0" xfId="0" applyBorder="1" applyAlignment="1">
      <alignment vertical="center"/>
    </xf>
    <xf numFmtId="2" fontId="73" fillId="0" borderId="0" xfId="0" applyNumberFormat="1" applyFont="1" applyFill="1" applyBorder="1" applyAlignment="1">
      <alignment horizontal="center"/>
    </xf>
    <xf numFmtId="169" fontId="79" fillId="0" borderId="0" xfId="0" applyNumberFormat="1" applyFont="1" applyFill="1" applyBorder="1" applyAlignment="1">
      <alignment horizontal="right"/>
    </xf>
    <xf numFmtId="0" fontId="10" fillId="0" borderId="27" xfId="0" applyFont="1" applyBorder="1" applyAlignment="1">
      <alignment horizontal="left"/>
    </xf>
    <xf numFmtId="2" fontId="10" fillId="0" borderId="15" xfId="0" applyNumberFormat="1" applyFont="1" applyFill="1" applyBorder="1" applyAlignment="1">
      <alignment horizontal="left"/>
    </xf>
    <xf numFmtId="2" fontId="10" fillId="0" borderId="6" xfId="0" applyNumberFormat="1" applyFont="1" applyFill="1" applyBorder="1" applyAlignment="1">
      <alignment horizontal="left"/>
    </xf>
    <xf numFmtId="0" fontId="58" fillId="0" borderId="8" xfId="0" applyFont="1" applyFill="1" applyBorder="1"/>
    <xf numFmtId="164" fontId="10" fillId="0" borderId="18" xfId="0" applyNumberFormat="1" applyFont="1" applyBorder="1"/>
    <xf numFmtId="49" fontId="6" fillId="14" borderId="14" xfId="0" applyNumberFormat="1" applyFont="1" applyFill="1" applyBorder="1" applyAlignment="1">
      <alignment horizontal="center"/>
    </xf>
    <xf numFmtId="1" fontId="6" fillId="14" borderId="14" xfId="0" applyNumberFormat="1" applyFont="1" applyFill="1" applyBorder="1"/>
    <xf numFmtId="168" fontId="6" fillId="14" borderId="14" xfId="0" applyNumberFormat="1" applyFont="1" applyFill="1" applyBorder="1"/>
    <xf numFmtId="2" fontId="6" fillId="14" borderId="14" xfId="0" applyNumberFormat="1" applyFont="1" applyFill="1" applyBorder="1"/>
    <xf numFmtId="2" fontId="6" fillId="14" borderId="2" xfId="0" applyNumberFormat="1" applyFont="1" applyFill="1" applyBorder="1"/>
    <xf numFmtId="1" fontId="6" fillId="14" borderId="1" xfId="0" applyNumberFormat="1" applyFont="1" applyFill="1" applyBorder="1"/>
    <xf numFmtId="2" fontId="6" fillId="14" borderId="4" xfId="0" applyNumberFormat="1" applyFont="1" applyFill="1" applyBorder="1"/>
    <xf numFmtId="0" fontId="6" fillId="14" borderId="2" xfId="0" applyFont="1" applyFill="1" applyBorder="1"/>
    <xf numFmtId="174" fontId="10" fillId="0" borderId="8" xfId="0" applyNumberFormat="1" applyFont="1" applyFill="1" applyBorder="1" applyAlignment="1">
      <alignment horizontal="right"/>
    </xf>
    <xf numFmtId="169" fontId="57" fillId="0" borderId="13" xfId="0" applyNumberFormat="1" applyFont="1" applyFill="1" applyBorder="1" applyAlignment="1">
      <alignment horizontal="right"/>
    </xf>
    <xf numFmtId="174" fontId="10" fillId="0" borderId="12" xfId="0" applyNumberFormat="1" applyFont="1" applyFill="1" applyBorder="1" applyAlignment="1">
      <alignment horizontal="right"/>
    </xf>
    <xf numFmtId="174" fontId="10" fillId="0" borderId="7" xfId="0" applyNumberFormat="1" applyFont="1" applyFill="1" applyBorder="1" applyAlignment="1">
      <alignment horizontal="right"/>
    </xf>
    <xf numFmtId="169" fontId="10" fillId="0" borderId="6" xfId="0" applyNumberFormat="1" applyFont="1" applyFill="1" applyBorder="1" applyAlignment="1">
      <alignment horizontal="right"/>
    </xf>
    <xf numFmtId="2" fontId="10" fillId="0" borderId="11" xfId="0" applyNumberFormat="1" applyFont="1" applyFill="1" applyBorder="1" applyAlignment="1">
      <alignment horizontal="left"/>
    </xf>
    <xf numFmtId="169" fontId="79" fillId="0" borderId="8" xfId="0" applyNumberFormat="1" applyFont="1" applyFill="1" applyBorder="1" applyAlignment="1">
      <alignment horizontal="right"/>
    </xf>
    <xf numFmtId="0" fontId="91" fillId="0" borderId="8" xfId="0" applyFont="1" applyFill="1" applyBorder="1"/>
    <xf numFmtId="169" fontId="57" fillId="0" borderId="9" xfId="0" applyNumberFormat="1" applyFont="1" applyFill="1" applyBorder="1" applyAlignment="1">
      <alignment horizontal="right"/>
    </xf>
    <xf numFmtId="169" fontId="57" fillId="0" borderId="5" xfId="0" applyNumberFormat="1" applyFont="1" applyFill="1" applyBorder="1" applyAlignment="1">
      <alignment horizontal="right"/>
    </xf>
    <xf numFmtId="0" fontId="62" fillId="0" borderId="18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25" fillId="0" borderId="19" xfId="0" applyFont="1" applyFill="1" applyBorder="1"/>
    <xf numFmtId="169" fontId="10" fillId="0" borderId="26" xfId="0" applyNumberFormat="1" applyFont="1" applyFill="1" applyBorder="1"/>
    <xf numFmtId="164" fontId="10" fillId="0" borderId="32" xfId="0" applyNumberFormat="1" applyFont="1" applyBorder="1"/>
    <xf numFmtId="0" fontId="10" fillId="0" borderId="29" xfId="0" applyFont="1" applyBorder="1" applyAlignment="1">
      <alignment horizontal="center"/>
    </xf>
    <xf numFmtId="0" fontId="0" fillId="0" borderId="18" xfId="0" applyBorder="1"/>
    <xf numFmtId="0" fontId="10" fillId="0" borderId="0" xfId="0" applyFont="1" applyFill="1" applyBorder="1" applyAlignment="1">
      <alignment horizontal="center"/>
    </xf>
    <xf numFmtId="0" fontId="10" fillId="0" borderId="18" xfId="0" applyFont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71" fillId="0" borderId="18" xfId="0" applyFont="1" applyFill="1" applyBorder="1"/>
    <xf numFmtId="0" fontId="55" fillId="0" borderId="19" xfId="0" applyFont="1" applyFill="1" applyBorder="1" applyAlignment="1">
      <alignment horizontal="left"/>
    </xf>
    <xf numFmtId="2" fontId="10" fillId="0" borderId="36" xfId="0" applyNumberFormat="1" applyFont="1" applyFill="1" applyBorder="1" applyAlignment="1">
      <alignment horizontal="left"/>
    </xf>
    <xf numFmtId="0" fontId="13" fillId="0" borderId="19" xfId="0" applyFont="1" applyFill="1" applyBorder="1" applyAlignment="1">
      <alignment horizontal="left"/>
    </xf>
    <xf numFmtId="0" fontId="0" fillId="0" borderId="13" xfId="0" applyBorder="1"/>
    <xf numFmtId="16" fontId="6" fillId="0" borderId="0" xfId="0" applyNumberFormat="1" applyFont="1"/>
    <xf numFmtId="14" fontId="77" fillId="0" borderId="0" xfId="0" applyNumberFormat="1" applyFont="1" applyFill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164" fontId="57" fillId="0" borderId="0" xfId="0" applyNumberFormat="1" applyFont="1" applyFill="1" applyBorder="1" applyAlignment="1"/>
    <xf numFmtId="164" fontId="57" fillId="0" borderId="27" xfId="0" applyNumberFormat="1" applyFont="1" applyFill="1" applyBorder="1" applyAlignment="1"/>
    <xf numFmtId="0" fontId="10" fillId="0" borderId="0" xfId="0" applyFont="1" applyFill="1" applyBorder="1" applyAlignment="1">
      <alignment horizontal="center"/>
    </xf>
    <xf numFmtId="0" fontId="10" fillId="0" borderId="32" xfId="0" applyFont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0" fillId="0" borderId="0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92" fillId="0" borderId="18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2" fontId="10" fillId="0" borderId="6" xfId="0" applyNumberFormat="1" applyFont="1" applyFill="1" applyBorder="1"/>
    <xf numFmtId="169" fontId="57" fillId="0" borderId="28" xfId="0" applyNumberFormat="1" applyFont="1" applyFill="1" applyBorder="1"/>
    <xf numFmtId="169" fontId="24" fillId="0" borderId="10" xfId="0" applyNumberFormat="1" applyFont="1" applyFill="1" applyBorder="1"/>
    <xf numFmtId="169" fontId="10" fillId="0" borderId="9" xfId="0" applyNumberFormat="1" applyFont="1" applyFill="1" applyBorder="1" applyAlignment="1">
      <alignment horizontal="right"/>
    </xf>
    <xf numFmtId="169" fontId="10" fillId="0" borderId="5" xfId="0" applyNumberFormat="1" applyFont="1" applyFill="1" applyBorder="1" applyAlignment="1">
      <alignment horizontal="right"/>
    </xf>
    <xf numFmtId="169" fontId="57" fillId="0" borderId="6" xfId="0" applyNumberFormat="1" applyFont="1" applyFill="1" applyBorder="1"/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63" fillId="0" borderId="2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165" fontId="71" fillId="0" borderId="32" xfId="0" applyNumberFormat="1" applyFont="1" applyFill="1" applyBorder="1" applyAlignment="1">
      <alignment horizontal="right"/>
    </xf>
    <xf numFmtId="0" fontId="13" fillId="0" borderId="18" xfId="0" applyFont="1" applyFill="1" applyBorder="1"/>
    <xf numFmtId="164" fontId="6" fillId="0" borderId="27" xfId="0" applyNumberFormat="1" applyFont="1" applyBorder="1"/>
    <xf numFmtId="0" fontId="13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74" fillId="0" borderId="32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93" fillId="0" borderId="0" xfId="0" applyFont="1"/>
    <xf numFmtId="2" fontId="10" fillId="0" borderId="13" xfId="0" applyNumberFormat="1" applyFont="1" applyFill="1" applyBorder="1" applyAlignment="1">
      <alignment horizontal="left"/>
    </xf>
    <xf numFmtId="169" fontId="10" fillId="0" borderId="23" xfId="0" applyNumberFormat="1" applyFont="1" applyFill="1" applyBorder="1" applyAlignment="1">
      <alignment horizontal="right"/>
    </xf>
    <xf numFmtId="169" fontId="24" fillId="0" borderId="3" xfId="0" applyNumberFormat="1" applyFont="1" applyFill="1" applyBorder="1"/>
    <xf numFmtId="169" fontId="25" fillId="0" borderId="23" xfId="0" applyNumberFormat="1" applyFont="1" applyFill="1" applyBorder="1" applyAlignment="1">
      <alignment horizontal="right"/>
    </xf>
    <xf numFmtId="169" fontId="25" fillId="0" borderId="8" xfId="0" applyNumberFormat="1" applyFont="1" applyBorder="1" applyAlignment="1">
      <alignment horizontal="right"/>
    </xf>
    <xf numFmtId="169" fontId="33" fillId="0" borderId="12" xfId="0" applyNumberFormat="1" applyFont="1" applyFill="1" applyBorder="1" applyAlignment="1">
      <alignment horizontal="right"/>
    </xf>
    <xf numFmtId="169" fontId="10" fillId="0" borderId="21" xfId="0" applyNumberFormat="1" applyFont="1" applyFill="1" applyBorder="1" applyAlignment="1">
      <alignment horizontal="right"/>
    </xf>
    <xf numFmtId="169" fontId="10" fillId="0" borderId="12" xfId="0" applyNumberFormat="1" applyFont="1" applyBorder="1" applyAlignment="1">
      <alignment horizontal="right"/>
    </xf>
    <xf numFmtId="169" fontId="10" fillId="0" borderId="22" xfId="0" applyNumberFormat="1" applyFont="1" applyFill="1" applyBorder="1"/>
    <xf numFmtId="169" fontId="57" fillId="0" borderId="11" xfId="0" applyNumberFormat="1" applyFont="1" applyFill="1" applyBorder="1" applyAlignment="1">
      <alignment horizontal="right"/>
    </xf>
    <xf numFmtId="0" fontId="57" fillId="0" borderId="7" xfId="0" applyFont="1" applyFill="1" applyBorder="1"/>
    <xf numFmtId="0" fontId="10" fillId="0" borderId="5" xfId="0" applyFont="1" applyFill="1" applyBorder="1"/>
    <xf numFmtId="169" fontId="33" fillId="0" borderId="0" xfId="0" applyNumberFormat="1" applyFont="1" applyFill="1" applyBorder="1"/>
    <xf numFmtId="169" fontId="10" fillId="0" borderId="27" xfId="0" applyNumberFormat="1" applyFont="1" applyFill="1" applyBorder="1"/>
    <xf numFmtId="169" fontId="24" fillId="0" borderId="0" xfId="0" applyNumberFormat="1" applyFont="1" applyBorder="1"/>
    <xf numFmtId="169" fontId="34" fillId="0" borderId="0" xfId="0" applyNumberFormat="1" applyFont="1" applyFill="1" applyBorder="1"/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58" fillId="0" borderId="0" xfId="0" applyFont="1" applyFill="1"/>
    <xf numFmtId="173" fontId="10" fillId="0" borderId="13" xfId="0" applyNumberFormat="1" applyFont="1" applyFill="1" applyBorder="1" applyAlignment="1"/>
    <xf numFmtId="0" fontId="0" fillId="0" borderId="15" xfId="0" applyFill="1" applyBorder="1"/>
    <xf numFmtId="0" fontId="0" fillId="0" borderId="11" xfId="0" applyFill="1" applyBorder="1"/>
    <xf numFmtId="0" fontId="10" fillId="0" borderId="3" xfId="0" applyFont="1" applyFill="1" applyBorder="1" applyAlignment="1">
      <alignment horizontal="left"/>
    </xf>
    <xf numFmtId="0" fontId="10" fillId="0" borderId="39" xfId="0" applyFont="1" applyFill="1" applyBorder="1"/>
    <xf numFmtId="169" fontId="57" fillId="0" borderId="15" xfId="0" applyNumberFormat="1" applyFont="1" applyFill="1" applyBorder="1"/>
    <xf numFmtId="169" fontId="57" fillId="0" borderId="19" xfId="0" applyNumberFormat="1" applyFont="1" applyFill="1" applyBorder="1"/>
    <xf numFmtId="174" fontId="10" fillId="0" borderId="3" xfId="0" applyNumberFormat="1" applyFont="1" applyFill="1" applyBorder="1"/>
    <xf numFmtId="0" fontId="0" fillId="0" borderId="8" xfId="0" applyFont="1" applyFill="1" applyBorder="1"/>
    <xf numFmtId="0" fontId="57" fillId="0" borderId="3" xfId="0" applyFont="1" applyFill="1" applyBorder="1"/>
    <xf numFmtId="0" fontId="57" fillId="0" borderId="13" xfId="0" applyFont="1" applyFill="1" applyBorder="1"/>
    <xf numFmtId="174" fontId="10" fillId="0" borderId="13" xfId="0" applyNumberFormat="1" applyFont="1" applyFill="1" applyBorder="1"/>
    <xf numFmtId="169" fontId="57" fillId="0" borderId="11" xfId="0" applyNumberFormat="1" applyFont="1" applyFill="1" applyBorder="1"/>
    <xf numFmtId="174" fontId="10" fillId="0" borderId="5" xfId="0" applyNumberFormat="1" applyFont="1" applyFill="1" applyBorder="1"/>
    <xf numFmtId="172" fontId="10" fillId="0" borderId="27" xfId="0" applyNumberFormat="1" applyFont="1" applyFill="1" applyBorder="1" applyAlignment="1">
      <alignment horizontal="left"/>
    </xf>
    <xf numFmtId="0" fontId="63" fillId="0" borderId="27" xfId="0" applyFont="1" applyFill="1" applyBorder="1"/>
    <xf numFmtId="0" fontId="0" fillId="0" borderId="27" xfId="0" applyFill="1" applyBorder="1" applyAlignment="1">
      <alignment horizontal="center"/>
    </xf>
    <xf numFmtId="0" fontId="10" fillId="0" borderId="27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9" fillId="0" borderId="19" xfId="0" applyFont="1" applyFill="1" applyBorder="1"/>
    <xf numFmtId="0" fontId="10" fillId="0" borderId="20" xfId="0" applyFont="1" applyFill="1" applyBorder="1" applyAlignment="1">
      <alignment horizontal="center"/>
    </xf>
    <xf numFmtId="0" fontId="10" fillId="0" borderId="27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55" fillId="0" borderId="19" xfId="0" applyFont="1" applyFill="1" applyBorder="1"/>
    <xf numFmtId="2" fontId="70" fillId="0" borderId="27" xfId="0" applyNumberFormat="1" applyFont="1" applyFill="1" applyBorder="1" applyAlignment="1">
      <alignment horizontal="right"/>
    </xf>
    <xf numFmtId="3" fontId="70" fillId="0" borderId="27" xfId="0" applyNumberFormat="1" applyFont="1" applyFill="1" applyBorder="1" applyAlignment="1">
      <alignment horizontal="right"/>
    </xf>
    <xf numFmtId="0" fontId="62" fillId="0" borderId="19" xfId="0" applyFont="1" applyFill="1" applyBorder="1" applyAlignment="1">
      <alignment horizontal="left"/>
    </xf>
    <xf numFmtId="172" fontId="57" fillId="0" borderId="27" xfId="0" applyNumberFormat="1" applyFont="1" applyFill="1" applyBorder="1" applyAlignment="1">
      <alignment horizontal="right"/>
    </xf>
    <xf numFmtId="0" fontId="27" fillId="0" borderId="19" xfId="0" applyFont="1" applyFill="1" applyBorder="1" applyAlignment="1">
      <alignment horizontal="left"/>
    </xf>
    <xf numFmtId="173" fontId="10" fillId="0" borderId="27" xfId="0" applyNumberFormat="1" applyFont="1" applyFill="1" applyBorder="1" applyAlignment="1"/>
    <xf numFmtId="0" fontId="10" fillId="0" borderId="19" xfId="0" applyNumberFormat="1" applyFont="1" applyFill="1" applyBorder="1" applyAlignment="1"/>
    <xf numFmtId="0" fontId="10" fillId="0" borderId="19" xfId="0" applyFont="1" applyFill="1" applyBorder="1" applyAlignment="1"/>
    <xf numFmtId="0" fontId="63" fillId="0" borderId="27" xfId="0" applyNumberFormat="1" applyFont="1" applyFill="1" applyBorder="1" applyAlignment="1"/>
    <xf numFmtId="0" fontId="10" fillId="0" borderId="20" xfId="0" applyFont="1" applyFill="1" applyBorder="1"/>
    <xf numFmtId="0" fontId="0" fillId="0" borderId="19" xfId="0" applyFill="1" applyBorder="1"/>
    <xf numFmtId="0" fontId="28" fillId="0" borderId="19" xfId="0" applyFont="1" applyFill="1" applyBorder="1"/>
    <xf numFmtId="2" fontId="69" fillId="0" borderId="27" xfId="0" applyNumberFormat="1" applyFont="1" applyFill="1" applyBorder="1" applyAlignment="1">
      <alignment horizontal="right"/>
    </xf>
    <xf numFmtId="170" fontId="63" fillId="0" borderId="27" xfId="0" applyNumberFormat="1" applyFont="1" applyFill="1" applyBorder="1" applyAlignment="1">
      <alignment horizontal="right"/>
    </xf>
    <xf numFmtId="0" fontId="10" fillId="0" borderId="20" xfId="0" applyFont="1" applyFill="1" applyBorder="1" applyAlignment="1">
      <alignment horizontal="center"/>
    </xf>
    <xf numFmtId="0" fontId="10" fillId="0" borderId="27" xfId="0" applyFont="1" applyFill="1" applyBorder="1" applyAlignment="1">
      <alignment horizontal="center"/>
    </xf>
    <xf numFmtId="0" fontId="10" fillId="0" borderId="35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172" fontId="10" fillId="0" borderId="0" xfId="0" applyNumberFormat="1" applyFont="1" applyFill="1" applyBorder="1" applyAlignment="1">
      <alignment horizontal="center"/>
    </xf>
    <xf numFmtId="2" fontId="10" fillId="0" borderId="20" xfId="0" applyNumberFormat="1" applyFont="1" applyBorder="1" applyAlignment="1">
      <alignment horizontal="center"/>
    </xf>
    <xf numFmtId="2" fontId="10" fillId="0" borderId="27" xfId="0" applyNumberFormat="1" applyFont="1" applyBorder="1" applyAlignment="1">
      <alignment horizontal="center"/>
    </xf>
    <xf numFmtId="2" fontId="10" fillId="0" borderId="35" xfId="0" applyNumberFormat="1" applyFont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Border="1" applyAlignment="1">
      <alignment horizontal="center"/>
    </xf>
  </cellXfs>
  <cellStyles count="9">
    <cellStyle name="Hyperlink" xfId="1" builtinId="8"/>
    <cellStyle name="Hyperlink 2" xfId="6"/>
    <cellStyle name="Normal" xfId="0" builtinId="0"/>
    <cellStyle name="Normal 2" xfId="2"/>
    <cellStyle name="Normal 3" xfId="3"/>
    <cellStyle name="Normal 4" xfId="4"/>
    <cellStyle name="Normal 5" xfId="5"/>
    <cellStyle name="Normal 6" xfId="7"/>
    <cellStyle name="Normal 7" xfId="8"/>
  </cellStyles>
  <dxfs count="74"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0"/>
      </font>
    </dxf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Light16">
    <tableStyle name="TableStyleQueryPreview" pivot="0" count="3">
      <tableStyleElement type="wholeTable" dxfId="73"/>
      <tableStyleElement type="headerRow" dxfId="72"/>
      <tableStyleElement type="firstRowStripe" dxfId="71"/>
    </tableStyle>
    <tableStyle name="TableStyleQueryResult" pivot="0" count="3">
      <tableStyleElement type="wholeTable" dxfId="70"/>
      <tableStyleElement type="headerRow" dxfId="69"/>
      <tableStyleElement type="firstRowStripe" dxfId="68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EFEFEF"/>
      <rgbColor rgb="00CCFFFF"/>
      <rgbColor rgb="00660066"/>
      <rgbColor rgb="00EF8FBF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7826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3300"/>
      <rgbColor rgb="00FF6600"/>
      <rgbColor rgb="00666699"/>
      <rgbColor rgb="00B4B4B4"/>
      <rgbColor rgb="00003366"/>
      <rgbColor rgb="00009900"/>
      <rgbColor rgb="00006600"/>
      <rgbColor rgb="00663300"/>
      <rgbColor rgb="00993300"/>
      <rgbColor rgb="00FF3333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</xdr:row>
      <xdr:rowOff>123825</xdr:rowOff>
    </xdr:from>
    <xdr:to>
      <xdr:col>1</xdr:col>
      <xdr:colOff>200025</xdr:colOff>
      <xdr:row>2</xdr:row>
      <xdr:rowOff>133350</xdr:rowOff>
    </xdr:to>
    <xdr:cxnSp macro="">
      <xdr:nvCxnSpPr>
        <xdr:cNvPr id="1079" name="Straight Arrow Connector 2"/>
        <xdr:cNvCxnSpPr>
          <a:cxnSpLocks noChangeShapeType="1"/>
        </xdr:cNvCxnSpPr>
      </xdr:nvCxnSpPr>
      <xdr:spPr bwMode="auto">
        <a:xfrm>
          <a:off x="1504950" y="285750"/>
          <a:ext cx="0" cy="981075"/>
        </a:xfrm>
        <a:prstGeom prst="straightConnector1">
          <a:avLst/>
        </a:prstGeom>
        <a:noFill/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arrow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dripinvesting.org/Tools/Tools.asp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dripinvesting.org/Tools/Tools.asp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dripinvesting.org/Tools/Tools.asp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dripinvesting.org/Tools/Tools.asp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://en.wikipedia.org/wiki/List_of_recessions_in_the_United_States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hyperlink" Target="http://www.tessellation.com/david_fish/" TargetMode="External"/><Relationship Id="rId1" Type="http://schemas.openxmlformats.org/officeDocument/2006/relationships/hyperlink" Target="http://seekingalpha.com/author/david-fish/artic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M42"/>
  <sheetViews>
    <sheetView tabSelected="1" workbookViewId="0"/>
  </sheetViews>
  <sheetFormatPr defaultRowHeight="12.75" x14ac:dyDescent="0.2"/>
  <cols>
    <col min="1" max="1" width="9.140625" style="983" customWidth="1"/>
    <col min="2" max="2" width="9.140625" style="984" customWidth="1"/>
    <col min="3" max="3" width="9.140625" style="983" customWidth="1"/>
    <col min="4" max="4" width="9.140625" style="986" customWidth="1"/>
    <col min="5" max="5" width="9.140625" style="983" customWidth="1"/>
    <col min="6" max="6" width="9.140625" style="986" customWidth="1"/>
    <col min="7" max="9" width="9.140625" style="983" customWidth="1"/>
    <col min="10" max="16384" width="9.140625" style="983"/>
  </cols>
  <sheetData>
    <row r="6" spans="13:13" ht="61.5" x14ac:dyDescent="0.9">
      <c r="M6" s="990" t="s">
        <v>4412</v>
      </c>
    </row>
    <row r="8" spans="13:13" ht="21" x14ac:dyDescent="0.35">
      <c r="M8" s="992" t="s">
        <v>4413</v>
      </c>
    </row>
    <row r="18" spans="13:13" ht="15.75" x14ac:dyDescent="0.25">
      <c r="M18" s="994" t="s">
        <v>4414</v>
      </c>
    </row>
    <row r="20" spans="13:13" ht="15.75" x14ac:dyDescent="0.25">
      <c r="M20" s="991" t="s">
        <v>4417</v>
      </c>
    </row>
    <row r="36" spans="2:13" x14ac:dyDescent="0.2">
      <c r="M36" s="984" t="s">
        <v>4415</v>
      </c>
    </row>
    <row r="38" spans="2:13" x14ac:dyDescent="0.2">
      <c r="H38" s="989"/>
      <c r="M38" s="984" t="s">
        <v>4416</v>
      </c>
    </row>
    <row r="40" spans="2:13" x14ac:dyDescent="0.2">
      <c r="M40" s="993" t="s">
        <v>4557</v>
      </c>
    </row>
    <row r="41" spans="2:13" x14ac:dyDescent="0.2">
      <c r="B41" s="985"/>
      <c r="D41" s="987"/>
      <c r="F41" s="988"/>
    </row>
    <row r="42" spans="2:13" x14ac:dyDescent="0.2">
      <c r="B42" s="985"/>
      <c r="D42" s="987"/>
      <c r="F42" s="98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69"/>
  <sheetViews>
    <sheetView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defaultColWidth="8.85546875" defaultRowHeight="12.75" x14ac:dyDescent="0.2"/>
  <cols>
    <col min="1" max="1" width="25.5703125" style="864" customWidth="1"/>
    <col min="2" max="2" width="6" style="657" customWidth="1"/>
    <col min="3" max="3" width="12.28515625" style="864" customWidth="1"/>
    <col min="4" max="4" width="13.85546875" style="864" customWidth="1"/>
    <col min="5" max="5" width="4.85546875" style="624" customWidth="1"/>
    <col min="6" max="6" width="3.7109375" style="624" customWidth="1"/>
    <col min="7" max="7" width="3.85546875" style="864" customWidth="1"/>
    <col min="8" max="8" width="4" style="864" customWidth="1"/>
    <col min="9" max="9" width="7.140625" style="864" customWidth="1"/>
    <col min="10" max="10" width="5.42578125" style="605" customWidth="1"/>
    <col min="11" max="11" width="8.42578125" style="864" customWidth="1"/>
    <col min="12" max="12" width="7.5703125" style="706" customWidth="1"/>
    <col min="13" max="13" width="8.7109375" style="624" customWidth="1"/>
    <col min="14" max="14" width="4.5703125" style="624" customWidth="1"/>
    <col min="15" max="15" width="7.5703125" style="864" customWidth="1"/>
    <col min="16" max="17" width="7.7109375" style="864" customWidth="1"/>
    <col min="18" max="18" width="6.42578125" style="624" customWidth="1"/>
    <col min="19" max="22" width="6" style="685" customWidth="1"/>
    <col min="23" max="24" width="7.42578125" style="685" customWidth="1"/>
    <col min="25" max="25" width="12.5703125" style="864" customWidth="1"/>
    <col min="26" max="26" width="7.85546875" style="605" customWidth="1"/>
    <col min="27" max="27" width="6.140625" style="864" customWidth="1"/>
    <col min="28" max="28" width="4.5703125" style="864" customWidth="1"/>
    <col min="29" max="29" width="5.42578125" style="588" customWidth="1"/>
    <col min="30" max="30" width="6.140625" style="588" customWidth="1"/>
    <col min="31" max="31" width="7.140625" style="588" customWidth="1"/>
    <col min="32" max="32" width="7.7109375" style="588" customWidth="1"/>
    <col min="33" max="33" width="8.7109375" style="588" customWidth="1"/>
    <col min="34" max="35" width="8.5703125" style="588" customWidth="1"/>
    <col min="36" max="37" width="8" style="588" customWidth="1"/>
    <col min="38" max="38" width="9.7109375" style="588" customWidth="1"/>
    <col min="39" max="39" width="6" style="588" customWidth="1"/>
    <col min="40" max="40" width="6.42578125" style="588" customWidth="1"/>
    <col min="41" max="41" width="7" style="605" customWidth="1"/>
    <col min="42" max="43" width="7" style="864" customWidth="1"/>
    <col min="44" max="44" width="5.28515625" style="748" customWidth="1"/>
    <col min="45" max="48" width="5.28515625" style="749" customWidth="1"/>
    <col min="49" max="49" width="5.42578125" style="749" customWidth="1"/>
    <col min="50" max="50" width="5.85546875" style="749" customWidth="1"/>
    <col min="51" max="51" width="5.28515625" style="605" customWidth="1"/>
    <col min="52" max="55" width="6.7109375" style="864" customWidth="1"/>
    <col min="56" max="56" width="8.85546875" style="907" customWidth="1"/>
    <col min="57" max="58" width="8.85546875" style="624"/>
    <col min="59" max="16384" width="8.85546875" style="864"/>
  </cols>
  <sheetData>
    <row r="1" spans="1:59" ht="12.75" customHeight="1" x14ac:dyDescent="0.2">
      <c r="A1" s="1" t="s">
        <v>0</v>
      </c>
      <c r="B1" s="656"/>
      <c r="C1" s="582" t="s">
        <v>1</v>
      </c>
      <c r="E1" s="649"/>
      <c r="G1" s="571"/>
      <c r="H1" s="390"/>
      <c r="I1" s="390"/>
      <c r="J1" s="678" t="s">
        <v>3635</v>
      </c>
      <c r="K1" s="539"/>
      <c r="L1" s="585"/>
      <c r="N1" s="643"/>
      <c r="P1" s="539"/>
      <c r="Q1" s="642"/>
      <c r="R1" s="584"/>
      <c r="S1" s="684"/>
      <c r="T1" s="684"/>
      <c r="W1" s="684"/>
      <c r="Y1" s="539"/>
      <c r="Z1" s="678" t="s">
        <v>2</v>
      </c>
      <c r="AC1" s="587" t="s">
        <v>4176</v>
      </c>
      <c r="AG1" s="690"/>
      <c r="AJ1" s="587"/>
      <c r="AK1" s="587"/>
      <c r="AL1" s="691"/>
      <c r="AO1" s="721" t="s">
        <v>4157</v>
      </c>
      <c r="AP1" s="390"/>
      <c r="AQ1" s="640"/>
      <c r="AR1" s="742" t="s">
        <v>5</v>
      </c>
      <c r="AS1" s="599"/>
      <c r="AT1" s="599"/>
      <c r="AU1" s="599"/>
      <c r="AV1" s="599"/>
      <c r="AW1" s="599"/>
      <c r="AX1" s="599"/>
      <c r="AY1" s="726" t="s">
        <v>6</v>
      </c>
      <c r="BD1" s="906" t="s">
        <v>1848</v>
      </c>
    </row>
    <row r="2" spans="1:59" ht="12.75" customHeight="1" x14ac:dyDescent="0.2">
      <c r="A2" s="583" t="s">
        <v>7</v>
      </c>
      <c r="B2" s="656"/>
      <c r="C2" s="15" t="s">
        <v>4205</v>
      </c>
      <c r="D2" s="583"/>
      <c r="E2" s="647"/>
      <c r="F2" s="647"/>
      <c r="G2" s="390"/>
      <c r="H2" s="390"/>
      <c r="I2" s="390"/>
      <c r="J2" s="725" t="s">
        <v>4200</v>
      </c>
      <c r="K2" s="539"/>
      <c r="L2" s="585"/>
      <c r="N2" s="643"/>
      <c r="P2" s="539"/>
      <c r="Q2" s="584"/>
      <c r="R2" s="647"/>
      <c r="S2" s="686"/>
      <c r="T2" s="1070"/>
      <c r="W2" s="686"/>
      <c r="Y2" s="539"/>
      <c r="Z2" s="725" t="s">
        <v>4201</v>
      </c>
      <c r="AO2" s="722" t="s">
        <v>10</v>
      </c>
      <c r="AP2" s="390"/>
      <c r="AR2" s="722" t="s">
        <v>11</v>
      </c>
      <c r="AS2" s="599"/>
      <c r="AT2" s="599"/>
      <c r="AU2" s="599"/>
      <c r="AV2" s="599"/>
      <c r="AW2" s="599"/>
      <c r="AX2" s="599"/>
      <c r="AY2" s="718" t="s">
        <v>14</v>
      </c>
    </row>
    <row r="3" spans="1:59" ht="12.75" customHeight="1" x14ac:dyDescent="0.2">
      <c r="A3" s="1113">
        <v>44165</v>
      </c>
      <c r="B3" s="716"/>
      <c r="D3" s="583"/>
      <c r="E3" s="647"/>
      <c r="F3" s="647"/>
      <c r="G3" s="390"/>
      <c r="H3" s="390"/>
      <c r="I3" s="390"/>
      <c r="J3" s="731" t="s">
        <v>12</v>
      </c>
      <c r="K3" s="539"/>
      <c r="L3" s="864"/>
      <c r="N3" s="647"/>
      <c r="P3" s="539"/>
      <c r="Q3" s="680" t="s">
        <v>8</v>
      </c>
      <c r="R3" s="647"/>
      <c r="S3" s="687"/>
      <c r="T3" s="687"/>
      <c r="W3" s="687"/>
      <c r="X3" s="688"/>
      <c r="Y3" s="539"/>
      <c r="AE3" s="589"/>
      <c r="AF3" s="589"/>
      <c r="AG3" s="589"/>
      <c r="AH3" s="589"/>
      <c r="AI3" s="589"/>
      <c r="AJ3" s="589"/>
      <c r="AK3" s="589"/>
      <c r="AL3" s="589"/>
      <c r="AM3" s="589"/>
      <c r="AN3" s="589"/>
      <c r="AO3" s="650"/>
      <c r="AP3" s="390"/>
      <c r="AR3" s="743" t="s">
        <v>13</v>
      </c>
      <c r="AS3" s="599"/>
      <c r="AT3" s="599"/>
      <c r="AU3" s="599"/>
      <c r="AV3" s="599"/>
      <c r="AW3" s="599"/>
      <c r="AX3" s="599"/>
      <c r="BA3" s="586"/>
      <c r="BB3" s="586"/>
      <c r="BC3" s="586"/>
    </row>
    <row r="4" spans="1:59" ht="12.75" customHeight="1" x14ac:dyDescent="0.2">
      <c r="A4" s="692"/>
      <c r="B4" s="539"/>
      <c r="C4" s="863"/>
      <c r="D4" s="539"/>
      <c r="E4" s="693"/>
      <c r="F4" s="693"/>
      <c r="G4" s="539"/>
      <c r="H4" s="539"/>
      <c r="I4" s="539"/>
      <c r="J4" s="732" t="s">
        <v>4543</v>
      </c>
      <c r="K4" s="863"/>
      <c r="L4" s="864"/>
      <c r="N4" s="1190"/>
      <c r="O4" s="644"/>
      <c r="P4" s="863"/>
      <c r="R4" s="1190"/>
      <c r="T4" s="687"/>
      <c r="W4" s="687"/>
      <c r="Y4" s="863"/>
      <c r="Z4" s="719" t="s">
        <v>15</v>
      </c>
      <c r="AA4" s="863"/>
      <c r="AB4" s="863"/>
      <c r="AC4" s="879"/>
      <c r="AD4" s="879"/>
      <c r="AE4" s="879"/>
      <c r="AF4" s="879"/>
      <c r="AG4" s="879"/>
      <c r="AH4" s="879"/>
      <c r="AI4" s="879"/>
      <c r="AJ4" s="879"/>
      <c r="AK4" s="879"/>
      <c r="AL4" s="879"/>
      <c r="AM4" s="879"/>
      <c r="AN4" s="879"/>
      <c r="AO4" s="650"/>
      <c r="AP4" s="390"/>
      <c r="AQ4" s="694"/>
      <c r="AR4" s="951" t="s">
        <v>4544</v>
      </c>
      <c r="AS4" s="744"/>
      <c r="AT4" s="744"/>
      <c r="AU4" s="744"/>
      <c r="AV4" s="744"/>
      <c r="AW4" s="695" t="s">
        <v>19</v>
      </c>
      <c r="AX4" s="744"/>
      <c r="AZ4" s="1206" t="s">
        <v>20</v>
      </c>
      <c r="BA4" s="1207"/>
      <c r="BB4" s="1207"/>
      <c r="BC4" s="1208"/>
    </row>
    <row r="5" spans="1:59" ht="12.75" customHeight="1" x14ac:dyDescent="0.2">
      <c r="A5" s="863" t="s">
        <v>21</v>
      </c>
      <c r="B5" s="653" t="s">
        <v>22</v>
      </c>
      <c r="C5" s="553"/>
      <c r="D5" s="863"/>
      <c r="E5" s="696" t="s">
        <v>23</v>
      </c>
      <c r="F5" s="696" t="s">
        <v>24</v>
      </c>
      <c r="G5" s="695" t="s">
        <v>25</v>
      </c>
      <c r="H5" s="553"/>
      <c r="I5" s="697">
        <v>44165</v>
      </c>
      <c r="J5" s="645" t="s">
        <v>26</v>
      </c>
      <c r="K5" s="1190" t="s">
        <v>4197</v>
      </c>
      <c r="L5" s="887" t="s">
        <v>4155</v>
      </c>
      <c r="M5" s="553"/>
      <c r="N5" s="1190" t="s">
        <v>28</v>
      </c>
      <c r="O5" s="1190" t="s">
        <v>4198</v>
      </c>
      <c r="P5" s="1209" t="s">
        <v>4203</v>
      </c>
      <c r="Q5" s="1209"/>
      <c r="R5" s="1190" t="s">
        <v>27</v>
      </c>
      <c r="S5" s="648" t="s">
        <v>42</v>
      </c>
      <c r="T5" s="648" t="s">
        <v>42</v>
      </c>
      <c r="U5" s="648" t="s">
        <v>42</v>
      </c>
      <c r="V5" s="648" t="s">
        <v>42</v>
      </c>
      <c r="W5" s="648" t="s">
        <v>41</v>
      </c>
      <c r="X5" s="648" t="s">
        <v>36</v>
      </c>
      <c r="Y5" s="698" t="s">
        <v>29</v>
      </c>
      <c r="Z5" s="645" t="s">
        <v>30</v>
      </c>
      <c r="AA5" s="1190" t="s">
        <v>32</v>
      </c>
      <c r="AB5" s="1190" t="s">
        <v>33</v>
      </c>
      <c r="AC5" s="682" t="s">
        <v>32</v>
      </c>
      <c r="AD5" s="682"/>
      <c r="AE5" s="682" t="s">
        <v>32</v>
      </c>
      <c r="AF5" s="682" t="s">
        <v>35</v>
      </c>
      <c r="AG5" s="682" t="s">
        <v>32</v>
      </c>
      <c r="AH5" s="682" t="s">
        <v>32</v>
      </c>
      <c r="AI5" s="682" t="s">
        <v>4177</v>
      </c>
      <c r="AJ5" s="682" t="s">
        <v>36</v>
      </c>
      <c r="AK5" s="682" t="s">
        <v>4178</v>
      </c>
      <c r="AL5" s="682" t="s">
        <v>38</v>
      </c>
      <c r="AM5" s="682" t="s">
        <v>39</v>
      </c>
      <c r="AN5" s="682" t="s">
        <v>40</v>
      </c>
      <c r="AO5" s="723" t="s">
        <v>47</v>
      </c>
      <c r="AP5" s="553" t="s">
        <v>48</v>
      </c>
      <c r="AQ5" s="1190" t="s">
        <v>31</v>
      </c>
      <c r="AR5" s="725" t="s">
        <v>49</v>
      </c>
      <c r="AS5" s="744"/>
      <c r="AT5" s="744"/>
      <c r="AU5" s="744"/>
      <c r="AV5" s="744"/>
      <c r="AW5" s="695" t="s">
        <v>50</v>
      </c>
      <c r="AX5" s="744"/>
      <c r="AY5" s="727" t="s">
        <v>51</v>
      </c>
      <c r="AZ5" s="750" t="s">
        <v>52</v>
      </c>
      <c r="BA5" s="700" t="s">
        <v>52</v>
      </c>
      <c r="BB5" s="700" t="s">
        <v>53</v>
      </c>
      <c r="BC5" s="751" t="s">
        <v>54</v>
      </c>
      <c r="BE5" s="553" t="s">
        <v>4267</v>
      </c>
      <c r="BF5" s="553" t="s">
        <v>4269</v>
      </c>
      <c r="BG5" s="624" t="s">
        <v>32</v>
      </c>
    </row>
    <row r="6" spans="1:59" s="715" customFormat="1" ht="12.75" customHeight="1" thickBot="1" x14ac:dyDescent="0.25">
      <c r="A6" s="707" t="s">
        <v>55</v>
      </c>
      <c r="B6" s="717" t="s">
        <v>56</v>
      </c>
      <c r="C6" s="708" t="s">
        <v>95</v>
      </c>
      <c r="D6" s="708" t="s">
        <v>57</v>
      </c>
      <c r="E6" s="709" t="s">
        <v>58</v>
      </c>
      <c r="F6" s="709" t="s">
        <v>59</v>
      </c>
      <c r="G6" s="710" t="s">
        <v>60</v>
      </c>
      <c r="H6" s="710" t="s">
        <v>61</v>
      </c>
      <c r="I6" s="708" t="s">
        <v>62</v>
      </c>
      <c r="J6" s="720" t="s">
        <v>63</v>
      </c>
      <c r="K6" s="708" t="s">
        <v>71</v>
      </c>
      <c r="L6" s="711" t="s">
        <v>4156</v>
      </c>
      <c r="M6" s="710" t="s">
        <v>4199</v>
      </c>
      <c r="N6" s="710" t="s">
        <v>69</v>
      </c>
      <c r="O6" s="708" t="s">
        <v>72</v>
      </c>
      <c r="P6" s="708" t="s">
        <v>67</v>
      </c>
      <c r="Q6" s="708" t="s">
        <v>68</v>
      </c>
      <c r="R6" s="708" t="s">
        <v>66</v>
      </c>
      <c r="S6" s="712" t="s">
        <v>87</v>
      </c>
      <c r="T6" s="712" t="s">
        <v>88</v>
      </c>
      <c r="U6" s="712" t="s">
        <v>51</v>
      </c>
      <c r="V6" s="712" t="s">
        <v>89</v>
      </c>
      <c r="W6" s="712" t="s">
        <v>86</v>
      </c>
      <c r="X6" s="712" t="s">
        <v>85</v>
      </c>
      <c r="Y6" s="707" t="s">
        <v>1849</v>
      </c>
      <c r="Z6" s="720" t="s">
        <v>72</v>
      </c>
      <c r="AA6" s="708" t="s">
        <v>74</v>
      </c>
      <c r="AB6" s="708" t="s">
        <v>75</v>
      </c>
      <c r="AC6" s="713" t="s">
        <v>76</v>
      </c>
      <c r="AD6" s="713" t="s">
        <v>34</v>
      </c>
      <c r="AE6" s="713" t="s">
        <v>77</v>
      </c>
      <c r="AF6" s="713" t="s">
        <v>78</v>
      </c>
      <c r="AG6" s="713" t="s">
        <v>79</v>
      </c>
      <c r="AH6" s="713" t="s">
        <v>80</v>
      </c>
      <c r="AI6" s="713" t="s">
        <v>80</v>
      </c>
      <c r="AJ6" s="713" t="s">
        <v>80</v>
      </c>
      <c r="AK6" s="713" t="s">
        <v>80</v>
      </c>
      <c r="AL6" s="713" t="s">
        <v>82</v>
      </c>
      <c r="AM6" s="713" t="s">
        <v>83</v>
      </c>
      <c r="AN6" s="713" t="s">
        <v>84</v>
      </c>
      <c r="AO6" s="724" t="s">
        <v>96</v>
      </c>
      <c r="AP6" s="710" t="s">
        <v>97</v>
      </c>
      <c r="AQ6" s="708" t="s">
        <v>73</v>
      </c>
      <c r="AR6" s="745">
        <v>2020</v>
      </c>
      <c r="AS6" s="746">
        <v>2021</v>
      </c>
      <c r="AT6" s="745">
        <v>2022</v>
      </c>
      <c r="AU6" s="746">
        <v>2023</v>
      </c>
      <c r="AV6" s="745">
        <v>2024</v>
      </c>
      <c r="AW6" s="710" t="s">
        <v>98</v>
      </c>
      <c r="AX6" s="710" t="s">
        <v>99</v>
      </c>
      <c r="AY6" s="728" t="s">
        <v>100</v>
      </c>
      <c r="AZ6" s="752" t="s">
        <v>101</v>
      </c>
      <c r="BA6" s="714" t="s">
        <v>102</v>
      </c>
      <c r="BB6" s="714" t="s">
        <v>103</v>
      </c>
      <c r="BC6" s="753" t="s">
        <v>103</v>
      </c>
      <c r="BD6" s="720" t="s">
        <v>4265</v>
      </c>
      <c r="BE6" s="710" t="s">
        <v>4268</v>
      </c>
      <c r="BF6" s="710" t="s">
        <v>4270</v>
      </c>
      <c r="BG6" s="814" t="s">
        <v>4386</v>
      </c>
    </row>
    <row r="7" spans="1:59" ht="11.25" customHeight="1" x14ac:dyDescent="0.2">
      <c r="A7" s="863" t="s">
        <v>113</v>
      </c>
      <c r="B7" s="875" t="s">
        <v>114</v>
      </c>
      <c r="C7" s="932" t="s">
        <v>112</v>
      </c>
      <c r="D7" s="932" t="s">
        <v>4322</v>
      </c>
      <c r="E7" s="733">
        <v>53</v>
      </c>
      <c r="F7" s="1190">
        <v>17</v>
      </c>
      <c r="G7" s="1190" t="s">
        <v>115</v>
      </c>
      <c r="H7" s="1190" t="s">
        <v>37</v>
      </c>
      <c r="I7" s="865">
        <v>38.5</v>
      </c>
      <c r="J7" s="651">
        <f t="shared" ref="J7:J38" si="0">(M7/I7)*100</f>
        <v>1.9220779220779223</v>
      </c>
      <c r="K7" s="877">
        <v>0.185</v>
      </c>
      <c r="L7" s="887">
        <v>4</v>
      </c>
      <c r="M7" s="642">
        <f t="shared" ref="M7:M38" si="1">K7*L7</f>
        <v>0.74</v>
      </c>
      <c r="N7" s="870" t="s">
        <v>242</v>
      </c>
      <c r="O7" s="734">
        <v>0.18</v>
      </c>
      <c r="P7" s="619">
        <v>43829</v>
      </c>
      <c r="Q7" s="619">
        <v>43863</v>
      </c>
      <c r="R7" s="642">
        <f t="shared" ref="R7:R38" si="2">(K7-O7)/O7*100</f>
        <v>2.7777777777777803</v>
      </c>
      <c r="S7" s="701">
        <f>IF(INDEX(Historical!$D$7:$D$1237,MATCH(B7,Historical!$B$7:$B$1261,0))=0,"n/a",(INDEX(Historical!$C$7:$C$1239,MATCH(B7,Historical!$B$7:$B$1261,0))/INDEX(Historical!$D$7:$D$1237,MATCH(B7,Historical!$B$7:$B$1261,0))-1)*100)</f>
        <v>2.8571428571428692</v>
      </c>
      <c r="T7" s="701">
        <f>IF(INDEX(Historical!$F$7:$F$1230,MATCH(B7,Historical!$B$7:$B$1261,0))=0,"n/a",((INDEX(Historical!$C$7:$C$1239,MATCH(B7,Historical!$B$7:$B$1261,0))/INDEX(Historical!$F$7:$F$1230,MATCH(B7,Historical!$B$7:$B$1261,0)))^(1/3)-1)*100)</f>
        <v>2.9428498400178693</v>
      </c>
      <c r="U7" s="701">
        <f>IF(INDEX(Historical!$H$7:$H$1230,MATCH(B7,Historical!$B$7:$B$1261,0))=0,"n/a",((INDEX(Historical!$C$7:$C$1239,MATCH(B7,Historical!$B$7:$B$1261,0))/INDEX(Historical!$H$7:$H$1230,MATCH(B7,Historical!$B$7:$B$1261,0)))^(1/5)-1)*100)</f>
        <v>3.0358033101851145</v>
      </c>
      <c r="V7" s="701">
        <f>IF(INDEX(Historical!$O$7:$O$1230,MATCH(B7,Historical!$B$7:$B$1261,0))=0,"n/a",((INDEX(Historical!$C$7:$C$1239,MATCH(B7,Historical!$B$7:$B$1261,0))/INDEX(Historical!$O$7:$O$1230,MATCH(B7,Historical!$B$7:$B$1261,0)))^(1/10)-1)*100)</f>
        <v>3.3077529462111066</v>
      </c>
      <c r="W7" s="702">
        <f t="shared" ref="W7:W38" si="3">IF(OR(U7&lt;=0,U7="n/a",V7&lt;=0,V7="n/a"),"n/a",U7/V7)</f>
        <v>0.91778417540599611</v>
      </c>
      <c r="X7" s="703">
        <f t="shared" ref="X7:X38" si="4">IF(OR(AJ7&lt;=0,AJ7="n/a",U7&lt;=0,U7="n/a"),"n/a",U7/AJ7)</f>
        <v>0.29762777550834457</v>
      </c>
      <c r="Y7" s="659"/>
      <c r="Z7" s="651" t="str">
        <f t="shared" ref="Z7:Z38" si="5">IF(OR(AC7&lt;0.01,AC7="n/a"),"n/a",M7/AC7*100)</f>
        <v>n/a</v>
      </c>
      <c r="AA7" s="886" t="str">
        <f t="shared" ref="AA7:AA38" si="6">IF(OR(AC7&lt;0.01,AC7="n/a"),"n/a",I7/AC7)</f>
        <v>n/a</v>
      </c>
      <c r="AB7" s="887">
        <v>10</v>
      </c>
      <c r="AC7" s="865">
        <v>-0.08</v>
      </c>
      <c r="AD7" s="865" t="s">
        <v>136</v>
      </c>
      <c r="AE7" s="865">
        <v>0.44</v>
      </c>
      <c r="AF7" s="865">
        <v>1.84</v>
      </c>
      <c r="AG7" s="865">
        <v>-0.3</v>
      </c>
      <c r="AH7" s="865">
        <v>78.5</v>
      </c>
      <c r="AI7" s="865">
        <v>-5.2</v>
      </c>
      <c r="AJ7" s="865">
        <v>10.199999999999999</v>
      </c>
      <c r="AK7" s="865">
        <v>16</v>
      </c>
      <c r="AL7" s="878">
        <v>2680</v>
      </c>
      <c r="AM7" s="872">
        <v>1</v>
      </c>
      <c r="AN7" s="865">
        <v>0.52</v>
      </c>
      <c r="AO7" s="739" t="str">
        <f t="shared" ref="AO7:AO38" si="7">IF(U7="n/a","n/a",IF(AA7&lt;0,"n/a",IF(AA7="n/a","n/a",J7+U7-AA7)))</f>
        <v>n/a</v>
      </c>
      <c r="AP7" s="740">
        <f t="shared" ref="AP7:AP38" si="8">IF(U7="n/a","n/a",J7+U7)</f>
        <v>4.9578812322630368</v>
      </c>
      <c r="AQ7" s="888" t="str">
        <f t="shared" ref="AQ7:AQ38" si="9">IF(OR(AC7&lt;0.01,AF7="n/a"),"n/a",(I7/SQRT(22.5*AC7*(I7/AF7))-1)*100)</f>
        <v>n/a</v>
      </c>
      <c r="AR7" s="651">
        <f>INDEX(Historical!$C$7:$C$1239,MATCH(B7,Historical!$B$7:$B$1261,0))*IF(AH7="n/a",1.03,IF(AH7&lt;0,1.01,IF(AH7&gt;10,1.1,(1+AH7/100))))</f>
        <v>0.79200000000000004</v>
      </c>
      <c r="AS7" s="886">
        <f t="shared" ref="AS7:AS38" si="10">IF($AI7="n/a",1.03*AR7,IF($AI7&lt;0,1.01*AR7,IF($AI7&gt;10,1.1*AR7,(1+$AI7/100)*AR7)))</f>
        <v>0.79992000000000008</v>
      </c>
      <c r="AT7" s="886">
        <f t="shared" ref="AT7:AV26" si="11">IF($AK7="n/a",1.03*AS7,IF($AK7&lt;0,1.01*AS7,IF($AK7&gt;10,1.1*AS7,(1+$AK7/100)*AS7)))</f>
        <v>0.87991200000000014</v>
      </c>
      <c r="AU7" s="886">
        <f t="shared" si="11"/>
        <v>0.96790320000000019</v>
      </c>
      <c r="AV7" s="886">
        <f t="shared" si="11"/>
        <v>1.0646935200000003</v>
      </c>
      <c r="AW7" s="651">
        <f t="shared" ref="AW7:AW38" si="12">SUM(AR7:AV7)</f>
        <v>4.5044287200000008</v>
      </c>
      <c r="AX7" s="747">
        <f t="shared" ref="AX7:AX38" si="13">AW7/I7*100</f>
        <v>11.69981485714286</v>
      </c>
      <c r="AY7" s="934">
        <v>1.3</v>
      </c>
      <c r="AZ7" s="872">
        <v>94.54</v>
      </c>
      <c r="BA7" s="872">
        <v>-6.8199999999999994</v>
      </c>
      <c r="BB7" s="872">
        <v>3.7900000000000005</v>
      </c>
      <c r="BC7" s="872">
        <v>12.01</v>
      </c>
      <c r="BE7" s="624">
        <v>1968</v>
      </c>
      <c r="BF7" s="898">
        <f t="shared" ref="BF7:BF38" si="14">IF(BE7&gt;2008,0,IF(BE7&gt;2001,1,IF(BE7&gt;1990,2,IF(BE7&gt;1980,3,IF(BE7&gt;1973,4,IF(BE7&gt;1970,5,IF(BE7&gt;1960,6,IF(BE7&gt;1958,7,IF(BE7&gt;1953,8,9)))))))))</f>
        <v>6</v>
      </c>
      <c r="BG7" s="882">
        <v>-0.1</v>
      </c>
    </row>
    <row r="8" spans="1:59" s="773" customFormat="1" ht="11.25" customHeight="1" x14ac:dyDescent="0.2">
      <c r="A8" s="646" t="s">
        <v>133</v>
      </c>
      <c r="B8" s="781" t="s">
        <v>134</v>
      </c>
      <c r="C8" s="932" t="s">
        <v>128</v>
      </c>
      <c r="D8" s="932" t="s">
        <v>4327</v>
      </c>
      <c r="E8" s="755">
        <v>45</v>
      </c>
      <c r="F8" s="1190">
        <v>53</v>
      </c>
      <c r="G8" s="1189" t="s">
        <v>37</v>
      </c>
      <c r="H8" s="1189" t="s">
        <v>115</v>
      </c>
      <c r="I8" s="766">
        <v>49.77</v>
      </c>
      <c r="J8" s="757">
        <f t="shared" si="0"/>
        <v>2.893309222423146</v>
      </c>
      <c r="K8" s="758">
        <v>0.36</v>
      </c>
      <c r="L8" s="759">
        <v>4</v>
      </c>
      <c r="M8" s="760">
        <f t="shared" si="1"/>
        <v>1.44</v>
      </c>
      <c r="N8" s="761" t="s">
        <v>261</v>
      </c>
      <c r="O8" s="762">
        <v>0.35</v>
      </c>
      <c r="P8" s="763">
        <v>43873</v>
      </c>
      <c r="Q8" s="763">
        <v>43895</v>
      </c>
      <c r="R8" s="760">
        <f t="shared" si="2"/>
        <v>2.8571428571428599</v>
      </c>
      <c r="S8" s="701">
        <f>IF(INDEX(Historical!$D$7:$D$1237,MATCH(B8,Historical!$B$7:$B$1261,0))=0,"n/a",(INDEX(Historical!$C$7:$C$1239,MATCH(B8,Historical!$B$7:$B$1261,0))/INDEX(Historical!$D$7:$D$1237,MATCH(B8,Historical!$B$7:$B$1261,0))-1)*100)</f>
        <v>4.4776119402984982</v>
      </c>
      <c r="T8" s="701">
        <f>IF(INDEX(Historical!$F$7:$F$1230,MATCH(B8,Historical!$B$7:$B$1261,0))=0,"n/a",((INDEX(Historical!$C$7:$C$1239,MATCH(B8,Historical!$B$7:$B$1261,0))/INDEX(Historical!$F$7:$F$1230,MATCH(B8,Historical!$B$7:$B$1261,0)))^(1/3)-1)*100)</f>
        <v>5.2726599609396629</v>
      </c>
      <c r="U8" s="701">
        <f>IF(INDEX(Historical!$H$7:$H$1230,MATCH(B8,Historical!$B$7:$B$1261,0))=0,"n/a",((INDEX(Historical!$C$7:$C$1239,MATCH(B8,Historical!$B$7:$B$1261,0))/INDEX(Historical!$H$7:$H$1230,MATCH(B8,Historical!$B$7:$B$1261,0)))^(1/5)-1)*100)</f>
        <v>7.8378847447948985</v>
      </c>
      <c r="V8" s="701">
        <f>IF(INDEX(Historical!$O$7:$O$1230,MATCH(B8,Historical!$B$7:$B$1261,0))=0,"n/a",((INDEX(Historical!$C$7:$C$1239,MATCH(B8,Historical!$B$7:$B$1261,0))/INDEX(Historical!$O$7:$O$1230,MATCH(B8,Historical!$B$7:$B$1261,0)))^(1/10)-1)*100)</f>
        <v>9.5958226385217227</v>
      </c>
      <c r="W8" s="702">
        <f t="shared" si="3"/>
        <v>0.81680175218436069</v>
      </c>
      <c r="X8" s="703" t="str">
        <f t="shared" si="4"/>
        <v>n/a</v>
      </c>
      <c r="Y8" s="876"/>
      <c r="Z8" s="757">
        <f t="shared" si="5"/>
        <v>49.655172413793103</v>
      </c>
      <c r="AA8" s="765">
        <f t="shared" si="6"/>
        <v>17.162068965517243</v>
      </c>
      <c r="AB8" s="759">
        <v>6</v>
      </c>
      <c r="AC8" s="766">
        <v>2.9</v>
      </c>
      <c r="AD8" s="766" t="s">
        <v>136</v>
      </c>
      <c r="AE8" s="766">
        <v>0.45</v>
      </c>
      <c r="AF8" s="766">
        <v>1.46</v>
      </c>
      <c r="AG8" s="766">
        <v>8.3000000000000007</v>
      </c>
      <c r="AH8" s="766">
        <v>-19.900000000000002</v>
      </c>
      <c r="AI8" s="766">
        <v>5.96</v>
      </c>
      <c r="AJ8" s="766">
        <v>-6</v>
      </c>
      <c r="AK8" s="766">
        <v>-8.7999999999999989</v>
      </c>
      <c r="AL8" s="767">
        <v>28100</v>
      </c>
      <c r="AM8" s="768">
        <v>0.3</v>
      </c>
      <c r="AN8" s="766">
        <v>0.42</v>
      </c>
      <c r="AO8" s="769">
        <f t="shared" si="7"/>
        <v>-6.4308749982991991</v>
      </c>
      <c r="AP8" s="770">
        <f t="shared" si="8"/>
        <v>10.731193967218044</v>
      </c>
      <c r="AQ8" s="771">
        <f t="shared" si="9"/>
        <v>5.528554723681145</v>
      </c>
      <c r="AR8" s="651">
        <f>INDEX(Historical!$C$7:$C$1239,MATCH(B8,Historical!$B$7:$B$1261,0))*IF(AH8="n/a",1.03,IF(AH8&lt;0,1.01,IF(AH8&gt;10,1.1,(1+AH8/100))))</f>
        <v>1.4139999999999999</v>
      </c>
      <c r="AS8" s="765">
        <f t="shared" si="10"/>
        <v>1.4982744000000001</v>
      </c>
      <c r="AT8" s="765">
        <f t="shared" si="11"/>
        <v>1.5132571440000002</v>
      </c>
      <c r="AU8" s="765">
        <f t="shared" si="11"/>
        <v>1.5283897154400001</v>
      </c>
      <c r="AV8" s="765">
        <f t="shared" si="11"/>
        <v>1.5436736125944002</v>
      </c>
      <c r="AW8" s="757">
        <f t="shared" si="12"/>
        <v>7.4975948720344006</v>
      </c>
      <c r="AX8" s="772">
        <f t="shared" si="13"/>
        <v>15.064486381423347</v>
      </c>
      <c r="AY8" s="935">
        <v>0.86</v>
      </c>
      <c r="AZ8" s="768">
        <v>72.099999999999994</v>
      </c>
      <c r="BA8" s="768">
        <v>-4.38</v>
      </c>
      <c r="BB8" s="768">
        <v>2.1</v>
      </c>
      <c r="BC8" s="768">
        <v>19.05</v>
      </c>
      <c r="BD8" s="908"/>
      <c r="BE8" s="624">
        <v>1976</v>
      </c>
      <c r="BF8" s="898">
        <f t="shared" si="14"/>
        <v>4</v>
      </c>
      <c r="BG8" s="824">
        <v>3.5000000000000004</v>
      </c>
    </row>
    <row r="9" spans="1:59" ht="11.25" customHeight="1" x14ac:dyDescent="0.2">
      <c r="A9" s="863" t="s">
        <v>143</v>
      </c>
      <c r="B9" s="875" t="s">
        <v>144</v>
      </c>
      <c r="C9" s="932" t="s">
        <v>4193</v>
      </c>
      <c r="D9" s="932" t="s">
        <v>4325</v>
      </c>
      <c r="E9" s="733">
        <v>45</v>
      </c>
      <c r="F9" s="1190">
        <v>58</v>
      </c>
      <c r="G9" s="1190" t="s">
        <v>37</v>
      </c>
      <c r="H9" s="1190" t="s">
        <v>115</v>
      </c>
      <c r="I9" s="865">
        <v>173.88</v>
      </c>
      <c r="J9" s="651">
        <f t="shared" si="0"/>
        <v>2.1394064872325744</v>
      </c>
      <c r="K9" s="877">
        <v>0.93</v>
      </c>
      <c r="L9" s="887">
        <v>4</v>
      </c>
      <c r="M9" s="642">
        <f t="shared" si="1"/>
        <v>3.72</v>
      </c>
      <c r="N9" s="870" t="s">
        <v>145</v>
      </c>
      <c r="O9" s="734">
        <v>0.91</v>
      </c>
      <c r="P9" s="861">
        <v>44175</v>
      </c>
      <c r="Q9" s="861">
        <v>44197</v>
      </c>
      <c r="R9" s="642">
        <f t="shared" si="2"/>
        <v>2.1978021978021998</v>
      </c>
      <c r="S9" s="701">
        <f>IF(INDEX(Historical!$D$7:$D$1237,MATCH(B9,Historical!$B$7:$B$1261,0))=0,"n/a",(INDEX(Historical!$C$7:$C$1239,MATCH(B9,Historical!$B$7:$B$1261,0))/INDEX(Historical!$D$7:$D$1237,MATCH(B9,Historical!$B$7:$B$1261,0))-1)*100)</f>
        <v>19.696969696969703</v>
      </c>
      <c r="T9" s="701">
        <f>IF(INDEX(Historical!$F$7:$F$1230,MATCH(B9,Historical!$B$7:$B$1261,0))=0,"n/a",((INDEX(Historical!$C$7:$C$1239,MATCH(B9,Historical!$B$7:$B$1261,0))/INDEX(Historical!$F$7:$F$1230,MATCH(B9,Historical!$B$7:$B$1261,0)))^(1/3)-1)*100)</f>
        <v>14.2309373615795</v>
      </c>
      <c r="U9" s="701">
        <f>IF(INDEX(Historical!$H$7:$H$1230,MATCH(B9,Historical!$B$7:$B$1261,0))=0,"n/a",((INDEX(Historical!$C$7:$C$1239,MATCH(B9,Historical!$B$7:$B$1261,0))/INDEX(Historical!$H$7:$H$1230,MATCH(B9,Historical!$B$7:$B$1261,0)))^(1/5)-1)*100)</f>
        <v>13.391993286589688</v>
      </c>
      <c r="V9" s="701">
        <f>IF(INDEX(Historical!$O$7:$O$1230,MATCH(B9,Historical!$B$7:$B$1261,0))=0,"n/a",((INDEX(Historical!$C$7:$C$1239,MATCH(B9,Historical!$B$7:$B$1261,0))/INDEX(Historical!$O$7:$O$1230,MATCH(B9,Historical!$B$7:$B$1261,0)))^(1/10)-1)*100)</f>
        <v>10.606347892097933</v>
      </c>
      <c r="W9" s="702">
        <f t="shared" si="3"/>
        <v>1.2626394516596189</v>
      </c>
      <c r="X9" s="703">
        <f t="shared" si="4"/>
        <v>0.92358574390273729</v>
      </c>
      <c r="Y9" s="875"/>
      <c r="Z9" s="651">
        <f t="shared" si="5"/>
        <v>64.695652173913047</v>
      </c>
      <c r="AA9" s="886">
        <f t="shared" si="6"/>
        <v>30.24</v>
      </c>
      <c r="AB9" s="887">
        <v>6</v>
      </c>
      <c r="AC9" s="865">
        <v>5.75</v>
      </c>
      <c r="AD9" s="865">
        <v>2.75</v>
      </c>
      <c r="AE9" s="865">
        <v>5.13</v>
      </c>
      <c r="AF9" s="865">
        <v>12.93</v>
      </c>
      <c r="AG9" s="865">
        <v>44.4</v>
      </c>
      <c r="AH9" s="865">
        <v>8.5</v>
      </c>
      <c r="AI9" s="865">
        <v>12.5</v>
      </c>
      <c r="AJ9" s="865">
        <v>14.499999999999998</v>
      </c>
      <c r="AK9" s="865">
        <v>11.07</v>
      </c>
      <c r="AL9" s="878">
        <v>74650</v>
      </c>
      <c r="AM9" s="872">
        <v>0.1</v>
      </c>
      <c r="AN9" s="865">
        <v>0.34</v>
      </c>
      <c r="AO9" s="739">
        <f t="shared" si="7"/>
        <v>-14.708600226177737</v>
      </c>
      <c r="AP9" s="740">
        <f t="shared" si="8"/>
        <v>15.531399773822262</v>
      </c>
      <c r="AQ9" s="888">
        <f t="shared" si="9"/>
        <v>316.86832453425859</v>
      </c>
      <c r="AR9" s="651">
        <f>INDEX(Historical!$C$7:$C$1239,MATCH(B9,Historical!$B$7:$B$1261,0))*IF(AH9="n/a",1.03,IF(AH9&lt;0,1.01,IF(AH9&gt;10,1.1,(1+AH9/100))))</f>
        <v>3.4285999999999999</v>
      </c>
      <c r="AS9" s="886">
        <f t="shared" si="10"/>
        <v>3.7714600000000003</v>
      </c>
      <c r="AT9" s="886">
        <f t="shared" si="11"/>
        <v>4.1486060000000009</v>
      </c>
      <c r="AU9" s="886">
        <f t="shared" si="11"/>
        <v>4.5634666000000017</v>
      </c>
      <c r="AV9" s="886">
        <f t="shared" si="11"/>
        <v>5.0198132600000021</v>
      </c>
      <c r="AW9" s="651">
        <f t="shared" si="12"/>
        <v>20.931945860000006</v>
      </c>
      <c r="AX9" s="747">
        <f t="shared" si="13"/>
        <v>12.038156119162645</v>
      </c>
      <c r="AY9" s="934">
        <v>0.72</v>
      </c>
      <c r="AZ9" s="872">
        <v>68.64</v>
      </c>
      <c r="BA9" s="872">
        <v>-4.63</v>
      </c>
      <c r="BB9" s="872">
        <v>12.98</v>
      </c>
      <c r="BC9" s="872">
        <v>18.990000000000002</v>
      </c>
      <c r="BE9" s="624">
        <v>1976</v>
      </c>
      <c r="BF9" s="898">
        <f t="shared" si="14"/>
        <v>4</v>
      </c>
      <c r="BG9" s="882">
        <v>5.7</v>
      </c>
    </row>
    <row r="10" spans="1:59" ht="11.25" customHeight="1" x14ac:dyDescent="0.2">
      <c r="A10" s="863" t="s">
        <v>116</v>
      </c>
      <c r="B10" s="875" t="s">
        <v>117</v>
      </c>
      <c r="C10" s="932" t="s">
        <v>108</v>
      </c>
      <c r="D10" s="932" t="s">
        <v>118</v>
      </c>
      <c r="E10" s="733">
        <v>39</v>
      </c>
      <c r="F10" s="1190">
        <v>69</v>
      </c>
      <c r="G10" s="1190" t="s">
        <v>37</v>
      </c>
      <c r="H10" s="1190" t="s">
        <v>37</v>
      </c>
      <c r="I10" s="865">
        <v>43.93</v>
      </c>
      <c r="J10" s="651">
        <f t="shared" si="0"/>
        <v>3.0047803323469156</v>
      </c>
      <c r="K10" s="877">
        <v>0.33</v>
      </c>
      <c r="L10" s="887">
        <v>4</v>
      </c>
      <c r="M10" s="642">
        <f t="shared" si="1"/>
        <v>1.32</v>
      </c>
      <c r="N10" s="870" t="s">
        <v>119</v>
      </c>
      <c r="O10" s="734">
        <v>0.28000000000000003</v>
      </c>
      <c r="P10" s="861">
        <v>44243</v>
      </c>
      <c r="Q10" s="861">
        <v>44256</v>
      </c>
      <c r="R10" s="642">
        <f t="shared" si="2"/>
        <v>17.857142857142851</v>
      </c>
      <c r="S10" s="701">
        <f>IF(INDEX(Historical!$D$7:$D$1237,MATCH(B10,Historical!$B$7:$B$1261,0))=0,"n/a",(INDEX(Historical!$C$7:$C$1239,MATCH(B10,Historical!$B$7:$B$1261,0))/INDEX(Historical!$D$7:$D$1237,MATCH(B10,Historical!$B$7:$B$1261,0))-1)*100)</f>
        <v>3.8461538461538547</v>
      </c>
      <c r="T10" s="701">
        <f>IF(INDEX(Historical!$F$7:$F$1230,MATCH(B10,Historical!$B$7:$B$1261,0))=0,"n/a",((INDEX(Historical!$C$7:$C$1239,MATCH(B10,Historical!$B$7:$B$1261,0))/INDEX(Historical!$F$7:$F$1230,MATCH(B10,Historical!$B$7:$B$1261,0)))^(1/3)-1)*100)</f>
        <v>9.172994079811847</v>
      </c>
      <c r="U10" s="701">
        <f>IF(INDEX(Historical!$H$7:$H$1230,MATCH(B10,Historical!$B$7:$B$1261,0))=0,"n/a",((INDEX(Historical!$C$7:$C$1239,MATCH(B10,Historical!$B$7:$B$1261,0))/INDEX(Historical!$H$7:$H$1230,MATCH(B10,Historical!$B$7:$B$1261,0)))^(1/5)-1)*100)</f>
        <v>7.8545341025045623</v>
      </c>
      <c r="V10" s="701">
        <f>IF(INDEX(Historical!$O$7:$O$1230,MATCH(B10,Historical!$B$7:$B$1261,0))=0,"n/a",((INDEX(Historical!$C$7:$C$1239,MATCH(B10,Historical!$B$7:$B$1261,0))/INDEX(Historical!$O$7:$O$1230,MATCH(B10,Historical!$B$7:$B$1261,0)))^(1/10)-1)*100)</f>
        <v>6.788275402791899</v>
      </c>
      <c r="W10" s="702">
        <f t="shared" si="3"/>
        <v>1.1570735770788159</v>
      </c>
      <c r="X10" s="703">
        <f t="shared" si="4"/>
        <v>1.2272709535163377</v>
      </c>
      <c r="Y10" s="662"/>
      <c r="Z10" s="651">
        <f t="shared" si="5"/>
        <v>20.625</v>
      </c>
      <c r="AA10" s="886">
        <f t="shared" si="6"/>
        <v>6.8640624999999993</v>
      </c>
      <c r="AB10" s="887">
        <v>12</v>
      </c>
      <c r="AC10" s="865">
        <v>6.4</v>
      </c>
      <c r="AD10" s="865">
        <v>1.1599999999999999</v>
      </c>
      <c r="AE10" s="865">
        <v>1.47</v>
      </c>
      <c r="AF10" s="865">
        <v>0.99</v>
      </c>
      <c r="AG10" s="865">
        <v>15.7</v>
      </c>
      <c r="AH10" s="865">
        <v>16.7</v>
      </c>
      <c r="AI10" s="865">
        <v>-1.4000000000000001</v>
      </c>
      <c r="AJ10" s="865">
        <v>6.4</v>
      </c>
      <c r="AK10" s="865">
        <v>6.12</v>
      </c>
      <c r="AL10" s="878">
        <v>32040</v>
      </c>
      <c r="AM10" s="872">
        <v>0.1</v>
      </c>
      <c r="AN10" s="865">
        <v>0.24</v>
      </c>
      <c r="AO10" s="739">
        <f t="shared" si="7"/>
        <v>3.9952519348514777</v>
      </c>
      <c r="AP10" s="740">
        <f t="shared" si="8"/>
        <v>10.859314434851477</v>
      </c>
      <c r="AQ10" s="888">
        <f t="shared" si="9"/>
        <v>-45.043767414423321</v>
      </c>
      <c r="AR10" s="651">
        <f>INDEX(Historical!$C$7:$C$1239,MATCH(B10,Historical!$B$7:$B$1261,0))*IF(AH10="n/a",1.03,IF(AH10&lt;0,1.01,IF(AH10&gt;10,1.1,(1+AH10/100))))</f>
        <v>1.1880000000000002</v>
      </c>
      <c r="AS10" s="886">
        <f t="shared" si="10"/>
        <v>1.1998800000000003</v>
      </c>
      <c r="AT10" s="886">
        <f t="shared" si="11"/>
        <v>1.2733126560000001</v>
      </c>
      <c r="AU10" s="886">
        <f t="shared" si="11"/>
        <v>1.3512393905472</v>
      </c>
      <c r="AV10" s="886">
        <f t="shared" si="11"/>
        <v>1.4339352412486885</v>
      </c>
      <c r="AW10" s="651">
        <f t="shared" si="12"/>
        <v>6.4463672877958889</v>
      </c>
      <c r="AX10" s="747">
        <f t="shared" si="13"/>
        <v>14.674180031404255</v>
      </c>
      <c r="AY10" s="934">
        <v>1.03</v>
      </c>
      <c r="AZ10" s="872">
        <v>90.42</v>
      </c>
      <c r="BA10" s="872">
        <v>-20.23</v>
      </c>
      <c r="BB10" s="872">
        <v>14.280000000000001</v>
      </c>
      <c r="BC10" s="872">
        <v>17.79</v>
      </c>
      <c r="BE10" s="624">
        <v>1983</v>
      </c>
      <c r="BF10" s="898">
        <f t="shared" si="14"/>
        <v>3</v>
      </c>
      <c r="BG10" s="882">
        <v>3</v>
      </c>
    </row>
    <row r="11" spans="1:59" ht="11.25" customHeight="1" x14ac:dyDescent="0.2">
      <c r="A11" s="863" t="s">
        <v>402</v>
      </c>
      <c r="B11" s="875" t="s">
        <v>403</v>
      </c>
      <c r="C11" s="932" t="s">
        <v>123</v>
      </c>
      <c r="D11" s="932" t="s">
        <v>4174</v>
      </c>
      <c r="E11" s="733">
        <v>26</v>
      </c>
      <c r="F11" s="1190">
        <v>126</v>
      </c>
      <c r="G11" s="1190" t="s">
        <v>37</v>
      </c>
      <c r="H11" s="1190" t="s">
        <v>37</v>
      </c>
      <c r="I11" s="865">
        <v>135.97</v>
      </c>
      <c r="J11" s="651">
        <f t="shared" si="0"/>
        <v>1.1326027800250056</v>
      </c>
      <c r="K11" s="884">
        <v>0.38500000000000001</v>
      </c>
      <c r="L11" s="887">
        <v>4</v>
      </c>
      <c r="M11" s="642">
        <f t="shared" si="1"/>
        <v>1.54</v>
      </c>
      <c r="N11" s="870" t="s">
        <v>163</v>
      </c>
      <c r="O11" s="735">
        <v>0.36749999999999999</v>
      </c>
      <c r="P11" s="861">
        <v>43902</v>
      </c>
      <c r="Q11" s="861">
        <v>43922</v>
      </c>
      <c r="R11" s="642">
        <f t="shared" si="2"/>
        <v>4.7619047619047663</v>
      </c>
      <c r="S11" s="701">
        <f>IF(INDEX(Historical!$D$7:$D$1237,MATCH(B11,Historical!$B$7:$B$1261,0))=0,"n/a",(INDEX(Historical!$C$7:$C$1239,MATCH(B11,Historical!$B$7:$B$1261,0))/INDEX(Historical!$D$7:$D$1237,MATCH(B11,Historical!$B$7:$B$1261,0))-1)*100)</f>
        <v>8.4905660377358583</v>
      </c>
      <c r="T11" s="701">
        <f>IF(INDEX(Historical!$F$7:$F$1230,MATCH(B11,Historical!$B$7:$B$1261,0))=0,"n/a",((INDEX(Historical!$C$7:$C$1239,MATCH(B11,Historical!$B$7:$B$1261,0))/INDEX(Historical!$F$7:$F$1230,MATCH(B11,Historical!$B$7:$B$1261,0)))^(1/3)-1)*100)</f>
        <v>6.0572272596069343</v>
      </c>
      <c r="U11" s="701">
        <f>IF(INDEX(Historical!$H$7:$H$1230,MATCH(B11,Historical!$B$7:$B$1261,0))=0,"n/a",((INDEX(Historical!$C$7:$C$1239,MATCH(B11,Historical!$B$7:$B$1261,0))/INDEX(Historical!$H$7:$H$1230,MATCH(B11,Historical!$B$7:$B$1261,0)))^(1/5)-1)*100)</f>
        <v>6.1821828430751236</v>
      </c>
      <c r="V11" s="701">
        <f>IF(INDEX(Historical!$O$7:$O$1230,MATCH(B11,Historical!$B$7:$B$1261,0))=0,"n/a",((INDEX(Historical!$C$7:$C$1239,MATCH(B11,Historical!$B$7:$B$1261,0))/INDEX(Historical!$O$7:$O$1230,MATCH(B11,Historical!$B$7:$B$1261,0)))^(1/10)-1)*100)</f>
        <v>11.138309080140285</v>
      </c>
      <c r="W11" s="702">
        <f t="shared" si="3"/>
        <v>0.55503782473571472</v>
      </c>
      <c r="X11" s="703">
        <f t="shared" si="4"/>
        <v>0.42931825299132809</v>
      </c>
      <c r="Y11" s="876"/>
      <c r="Z11" s="651">
        <f t="shared" si="5"/>
        <v>43.016759776536311</v>
      </c>
      <c r="AA11" s="886">
        <f t="shared" si="6"/>
        <v>37.980446927374302</v>
      </c>
      <c r="AB11" s="887">
        <v>12</v>
      </c>
      <c r="AC11" s="865">
        <v>3.58</v>
      </c>
      <c r="AD11" s="865">
        <v>2.56</v>
      </c>
      <c r="AE11" s="865">
        <v>4.42</v>
      </c>
      <c r="AF11" s="865">
        <v>3.55</v>
      </c>
      <c r="AG11" s="865">
        <v>9.6</v>
      </c>
      <c r="AH11" s="865">
        <v>-18.3</v>
      </c>
      <c r="AI11" s="865">
        <v>2.67</v>
      </c>
      <c r="AJ11" s="865">
        <v>14.399999999999999</v>
      </c>
      <c r="AK11" s="865">
        <v>15</v>
      </c>
      <c r="AL11" s="878">
        <v>14340</v>
      </c>
      <c r="AM11" s="872">
        <v>0.3</v>
      </c>
      <c r="AN11" s="865">
        <v>0.86</v>
      </c>
      <c r="AO11" s="739">
        <f t="shared" si="7"/>
        <v>-30.665661304274174</v>
      </c>
      <c r="AP11" s="740">
        <f t="shared" si="8"/>
        <v>7.3147856231001294</v>
      </c>
      <c r="AQ11" s="888">
        <f t="shared" si="9"/>
        <v>144.79523106482168</v>
      </c>
      <c r="AR11" s="651">
        <f>INDEX(Historical!$C$7:$C$1239,MATCH(B11,Historical!$B$7:$B$1261,0))*IF(AH11="n/a",1.03,IF(AH11&lt;0,1.01,IF(AH11&gt;10,1.1,(1+AH11/100))))</f>
        <v>1.451875</v>
      </c>
      <c r="AS11" s="886">
        <f t="shared" si="10"/>
        <v>1.4906400625</v>
      </c>
      <c r="AT11" s="886">
        <f t="shared" si="11"/>
        <v>1.6397040687500002</v>
      </c>
      <c r="AU11" s="886">
        <f t="shared" si="11"/>
        <v>1.8036744756250003</v>
      </c>
      <c r="AV11" s="886">
        <f t="shared" si="11"/>
        <v>1.9840419231875004</v>
      </c>
      <c r="AW11" s="651">
        <f t="shared" si="12"/>
        <v>8.3699355300625022</v>
      </c>
      <c r="AX11" s="747">
        <f t="shared" si="13"/>
        <v>6.1557222402460114</v>
      </c>
      <c r="AY11" s="934">
        <v>1.57</v>
      </c>
      <c r="AZ11" s="872">
        <v>178.10999999999999</v>
      </c>
      <c r="BA11" s="872">
        <v>-1.6099999999999999</v>
      </c>
      <c r="BB11" s="872">
        <v>32.119999999999997</v>
      </c>
      <c r="BC11" s="872">
        <v>63.29</v>
      </c>
      <c r="BE11" s="624">
        <v>1995</v>
      </c>
      <c r="BF11" s="898">
        <f t="shared" si="14"/>
        <v>2</v>
      </c>
      <c r="BG11" s="882">
        <v>3.8</v>
      </c>
    </row>
    <row r="12" spans="1:59" ht="11.25" customHeight="1" x14ac:dyDescent="0.2">
      <c r="A12" s="863" t="s">
        <v>393</v>
      </c>
      <c r="B12" s="875" t="s">
        <v>394</v>
      </c>
      <c r="C12" s="932" t="s">
        <v>112</v>
      </c>
      <c r="D12" s="932" t="s">
        <v>1220</v>
      </c>
      <c r="E12" s="733">
        <v>27</v>
      </c>
      <c r="F12" s="1190">
        <v>123</v>
      </c>
      <c r="G12" s="1190" t="s">
        <v>37</v>
      </c>
      <c r="H12" s="1190" t="s">
        <v>37</v>
      </c>
      <c r="I12" s="865">
        <v>56.31</v>
      </c>
      <c r="J12" s="651">
        <f t="shared" si="0"/>
        <v>1.8469188421239564</v>
      </c>
      <c r="K12" s="884">
        <v>0.26</v>
      </c>
      <c r="L12" s="887">
        <v>4</v>
      </c>
      <c r="M12" s="642">
        <f t="shared" si="1"/>
        <v>1.04</v>
      </c>
      <c r="N12" s="870" t="s">
        <v>107</v>
      </c>
      <c r="O12" s="735">
        <v>0.24</v>
      </c>
      <c r="P12" s="861">
        <v>44133</v>
      </c>
      <c r="Q12" s="861">
        <v>44151</v>
      </c>
      <c r="R12" s="642">
        <f t="shared" si="2"/>
        <v>8.333333333333341</v>
      </c>
      <c r="S12" s="701">
        <f>IF(INDEX(Historical!$D$7:$D$1237,MATCH(B12,Historical!$B$7:$B$1261,0))=0,"n/a",(INDEX(Historical!$C$7:$C$1239,MATCH(B12,Historical!$B$7:$B$1261,0))/INDEX(Historical!$D$7:$D$1237,MATCH(B12,Historical!$B$7:$B$1261,0))-1)*100)</f>
        <v>18.421052631578938</v>
      </c>
      <c r="T12" s="701">
        <f>IF(INDEX(Historical!$F$7:$F$1230,MATCH(B12,Historical!$B$7:$B$1261,0))=0,"n/a",((INDEX(Historical!$C$7:$C$1239,MATCH(B12,Historical!$B$7:$B$1261,0))/INDEX(Historical!$F$7:$F$1230,MATCH(B12,Historical!$B$7:$B$1261,0)))^(1/3)-1)*100)</f>
        <v>23.310603716523516</v>
      </c>
      <c r="U12" s="701">
        <f>IF(INDEX(Historical!$H$7:$H$1230,MATCH(B12,Historical!$B$7:$B$1261,0))=0,"n/a",((INDEX(Historical!$C$7:$C$1239,MATCH(B12,Historical!$B$7:$B$1261,0))/INDEX(Historical!$H$7:$H$1230,MATCH(B12,Historical!$B$7:$B$1261,0)))^(1/5)-1)*100)</f>
        <v>24.573093961551741</v>
      </c>
      <c r="V12" s="701">
        <f>IF(INDEX(Historical!$O$7:$O$1230,MATCH(B12,Historical!$B$7:$B$1261,0))=0,"n/a",((INDEX(Historical!$C$7:$C$1239,MATCH(B12,Historical!$B$7:$B$1261,0))/INDEX(Historical!$O$7:$O$1230,MATCH(B12,Historical!$B$7:$B$1261,0)))^(1/10)-1)*100)</f>
        <v>21.503923903181988</v>
      </c>
      <c r="W12" s="702">
        <f t="shared" si="3"/>
        <v>1.1427260472176244</v>
      </c>
      <c r="X12" s="703">
        <f t="shared" si="4"/>
        <v>1.730499574757165</v>
      </c>
      <c r="Y12" s="661"/>
      <c r="Z12" s="651">
        <f t="shared" si="5"/>
        <v>53.608247422680414</v>
      </c>
      <c r="AA12" s="886">
        <f t="shared" si="6"/>
        <v>29.02577319587629</v>
      </c>
      <c r="AB12" s="887">
        <v>12</v>
      </c>
      <c r="AC12" s="865">
        <v>1.94</v>
      </c>
      <c r="AD12" s="865">
        <v>3.68</v>
      </c>
      <c r="AE12" s="865">
        <v>3.24</v>
      </c>
      <c r="AF12" s="865">
        <v>5.28</v>
      </c>
      <c r="AG12" s="865">
        <v>18.899999999999999</v>
      </c>
      <c r="AH12" s="865">
        <v>-14.000000000000002</v>
      </c>
      <c r="AI12" s="865">
        <v>19.489999999999998</v>
      </c>
      <c r="AJ12" s="865">
        <v>14.2</v>
      </c>
      <c r="AK12" s="865">
        <v>8</v>
      </c>
      <c r="AL12" s="878">
        <v>9100</v>
      </c>
      <c r="AM12" s="872">
        <v>0.4</v>
      </c>
      <c r="AN12" s="865">
        <v>7.0000000000000007E-2</v>
      </c>
      <c r="AO12" s="739">
        <f t="shared" si="7"/>
        <v>-2.6057603922005939</v>
      </c>
      <c r="AP12" s="740">
        <f t="shared" si="8"/>
        <v>26.420012803675696</v>
      </c>
      <c r="AQ12" s="888">
        <f t="shared" si="9"/>
        <v>160.98623418293485</v>
      </c>
      <c r="AR12" s="651">
        <f>INDEX(Historical!$C$7:$C$1239,MATCH(B12,Historical!$B$7:$B$1261,0))*IF(AH12="n/a",1.03,IF(AH12&lt;0,1.01,IF(AH12&gt;10,1.1,(1+AH12/100))))</f>
        <v>0.90900000000000003</v>
      </c>
      <c r="AS12" s="886">
        <f t="shared" si="10"/>
        <v>0.99990000000000012</v>
      </c>
      <c r="AT12" s="886">
        <f t="shared" si="11"/>
        <v>1.0798920000000003</v>
      </c>
      <c r="AU12" s="886">
        <f t="shared" si="11"/>
        <v>1.1662833600000004</v>
      </c>
      <c r="AV12" s="886">
        <f t="shared" si="11"/>
        <v>1.2595860288000005</v>
      </c>
      <c r="AW12" s="651">
        <f t="shared" si="12"/>
        <v>5.4146613888000008</v>
      </c>
      <c r="AX12" s="747">
        <f t="shared" si="13"/>
        <v>9.6158078295151856</v>
      </c>
      <c r="AY12" s="934">
        <v>1.07</v>
      </c>
      <c r="AZ12" s="872">
        <v>66.569999999999993</v>
      </c>
      <c r="BA12" s="872">
        <v>-4.01</v>
      </c>
      <c r="BB12" s="872">
        <v>3.3300000000000005</v>
      </c>
      <c r="BC12" s="872">
        <v>18.850000000000001</v>
      </c>
      <c r="BE12" s="624">
        <v>1994</v>
      </c>
      <c r="BF12" s="898">
        <f t="shared" si="14"/>
        <v>2</v>
      </c>
      <c r="BG12" s="882">
        <v>10.5</v>
      </c>
    </row>
    <row r="13" spans="1:59" ht="11.25" customHeight="1" x14ac:dyDescent="0.2">
      <c r="A13" s="863" t="s">
        <v>120</v>
      </c>
      <c r="B13" s="875" t="s">
        <v>121</v>
      </c>
      <c r="C13" s="932" t="s">
        <v>123</v>
      </c>
      <c r="D13" s="932" t="s">
        <v>4174</v>
      </c>
      <c r="E13" s="733">
        <v>38</v>
      </c>
      <c r="F13" s="1190">
        <v>70</v>
      </c>
      <c r="G13" s="1190" t="s">
        <v>115</v>
      </c>
      <c r="H13" s="1190" t="s">
        <v>115</v>
      </c>
      <c r="I13" s="865">
        <v>280.14</v>
      </c>
      <c r="J13" s="651">
        <f t="shared" si="0"/>
        <v>1.9133290497608342</v>
      </c>
      <c r="K13" s="877">
        <v>1.34</v>
      </c>
      <c r="L13" s="887">
        <v>4</v>
      </c>
      <c r="M13" s="642">
        <f t="shared" si="1"/>
        <v>5.36</v>
      </c>
      <c r="N13" s="870" t="s">
        <v>556</v>
      </c>
      <c r="O13" s="877">
        <v>1.1599999999999999</v>
      </c>
      <c r="P13" s="861">
        <v>43921</v>
      </c>
      <c r="Q13" s="861">
        <v>43961</v>
      </c>
      <c r="R13" s="642">
        <f t="shared" si="2"/>
        <v>15.517241379310359</v>
      </c>
      <c r="S13" s="701">
        <f>IF(INDEX(Historical!$D$7:$D$1237,MATCH(B13,Historical!$B$7:$B$1261,0))=0,"n/a",(INDEX(Historical!$C$7:$C$1239,MATCH(B13,Historical!$B$7:$B$1261,0))/INDEX(Historical!$D$7:$D$1237,MATCH(B13,Historical!$B$7:$B$1261,0))-1)*100)</f>
        <v>7.7647058823529402</v>
      </c>
      <c r="T13" s="701">
        <f>IF(INDEX(Historical!$F$7:$F$1230,MATCH(B13,Historical!$B$7:$B$1261,0))=0,"n/a",((INDEX(Historical!$C$7:$C$1239,MATCH(B13,Historical!$B$7:$B$1261,0))/INDEX(Historical!$F$7:$F$1230,MATCH(B13,Historical!$B$7:$B$1261,0)))^(1/3)-1)*100)</f>
        <v>10.549112389787997</v>
      </c>
      <c r="U13" s="701">
        <f>IF(INDEX(Historical!$H$7:$H$1230,MATCH(B13,Historical!$B$7:$B$1261,0))=0,"n/a",((INDEX(Historical!$C$7:$C$1239,MATCH(B13,Historical!$B$7:$B$1261,0))/INDEX(Historical!$H$7:$H$1230,MATCH(B13,Historical!$B$7:$B$1261,0)))^(1/5)-1)*100)</f>
        <v>8.6855248640785412</v>
      </c>
      <c r="V13" s="701">
        <f>IF(INDEX(Historical!$O$7:$O$1230,MATCH(B13,Historical!$B$7:$B$1261,0))=0,"n/a",((INDEX(Historical!$C$7:$C$1239,MATCH(B13,Historical!$B$7:$B$1261,0))/INDEX(Historical!$O$7:$O$1230,MATCH(B13,Historical!$B$7:$B$1261,0)))^(1/10)-1)*100)</f>
        <v>9.8502993399897996</v>
      </c>
      <c r="W13" s="702">
        <f t="shared" si="3"/>
        <v>0.88175237769855785</v>
      </c>
      <c r="X13" s="703">
        <f t="shared" si="4"/>
        <v>0.58685978811341499</v>
      </c>
      <c r="Y13" s="875"/>
      <c r="Z13" s="651">
        <f t="shared" si="5"/>
        <v>62.690058479532162</v>
      </c>
      <c r="AA13" s="886">
        <f t="shared" si="6"/>
        <v>32.764912280701751</v>
      </c>
      <c r="AB13" s="887">
        <v>9</v>
      </c>
      <c r="AC13" s="865">
        <v>8.5500000000000007</v>
      </c>
      <c r="AD13" s="865">
        <v>3.15</v>
      </c>
      <c r="AE13" s="865">
        <v>6.94</v>
      </c>
      <c r="AF13" s="865">
        <v>5.09</v>
      </c>
      <c r="AG13" s="865">
        <v>16.2</v>
      </c>
      <c r="AH13" s="865">
        <v>8.4</v>
      </c>
      <c r="AI13" s="865">
        <v>14.06</v>
      </c>
      <c r="AJ13" s="865">
        <v>14.799999999999999</v>
      </c>
      <c r="AK13" s="865">
        <v>10.299999999999999</v>
      </c>
      <c r="AL13" s="878">
        <v>61470</v>
      </c>
      <c r="AM13" s="872">
        <v>0.25</v>
      </c>
      <c r="AN13" s="865">
        <v>0.65</v>
      </c>
      <c r="AO13" s="739">
        <f t="shared" si="7"/>
        <v>-22.166058366862373</v>
      </c>
      <c r="AP13" s="740">
        <f t="shared" si="8"/>
        <v>10.598853913839376</v>
      </c>
      <c r="AQ13" s="888">
        <f t="shared" si="9"/>
        <v>172.25266329379645</v>
      </c>
      <c r="AR13" s="651">
        <f>INDEX(Historical!$C$7:$C$1239,MATCH(B13,Historical!$B$7:$B$1261,0))*IF(AH13="n/a",1.03,IF(AH13&lt;0,1.01,IF(AH13&gt;10,1.1,(1+AH13/100))))</f>
        <v>4.9647200000000007</v>
      </c>
      <c r="AS13" s="886">
        <f t="shared" si="10"/>
        <v>5.4611920000000014</v>
      </c>
      <c r="AT13" s="886">
        <f t="shared" si="11"/>
        <v>6.007311200000002</v>
      </c>
      <c r="AU13" s="886">
        <f t="shared" si="11"/>
        <v>6.6080423200000027</v>
      </c>
      <c r="AV13" s="886">
        <f t="shared" si="11"/>
        <v>7.2688465520000038</v>
      </c>
      <c r="AW13" s="651">
        <f t="shared" si="12"/>
        <v>30.31011207200001</v>
      </c>
      <c r="AX13" s="747">
        <f t="shared" si="13"/>
        <v>10.819630210608985</v>
      </c>
      <c r="AY13" s="934">
        <v>0.79</v>
      </c>
      <c r="AZ13" s="872">
        <v>67.320000000000007</v>
      </c>
      <c r="BA13" s="872">
        <v>-14.56</v>
      </c>
      <c r="BB13" s="872">
        <v>-3.0300000000000002</v>
      </c>
      <c r="BC13" s="872">
        <v>8.67</v>
      </c>
      <c r="BE13" s="624">
        <v>1983</v>
      </c>
      <c r="BF13" s="898">
        <f t="shared" si="14"/>
        <v>3</v>
      </c>
      <c r="BG13" s="882">
        <v>8.5</v>
      </c>
    </row>
    <row r="14" spans="1:59" ht="11.25" customHeight="1" x14ac:dyDescent="0.2">
      <c r="A14" s="863" t="s">
        <v>435</v>
      </c>
      <c r="B14" s="875" t="s">
        <v>436</v>
      </c>
      <c r="C14" s="932" t="s">
        <v>108</v>
      </c>
      <c r="D14" s="932" t="s">
        <v>4338</v>
      </c>
      <c r="E14" s="733">
        <v>28</v>
      </c>
      <c r="F14" s="1190">
        <v>107</v>
      </c>
      <c r="G14" s="1190" t="s">
        <v>37</v>
      </c>
      <c r="H14" s="1190" t="s">
        <v>37</v>
      </c>
      <c r="I14" s="865">
        <v>29.76</v>
      </c>
      <c r="J14" s="651">
        <f t="shared" si="0"/>
        <v>3.4946236559139781</v>
      </c>
      <c r="K14" s="884">
        <v>0.26</v>
      </c>
      <c r="L14" s="887">
        <v>4</v>
      </c>
      <c r="M14" s="642">
        <f t="shared" si="1"/>
        <v>1.04</v>
      </c>
      <c r="N14" s="870" t="s">
        <v>148</v>
      </c>
      <c r="O14" s="1141">
        <v>0.25242700000000001</v>
      </c>
      <c r="P14" s="861">
        <v>44090</v>
      </c>
      <c r="Q14" s="861">
        <v>44099</v>
      </c>
      <c r="R14" s="642">
        <f t="shared" si="2"/>
        <v>3.0000752692857722</v>
      </c>
      <c r="S14" s="701">
        <f>IF(INDEX(Historical!$D$7:$D$1237,MATCH(B14,Historical!$B$7:$B$1261,0))=0,"n/a",(INDEX(Historical!$C$7:$C$1239,MATCH(B14,Historical!$B$7:$B$1261,0))/INDEX(Historical!$D$7:$D$1237,MATCH(B14,Historical!$B$7:$B$1261,0))-1)*100)</f>
        <v>5.0042809885191497</v>
      </c>
      <c r="T14" s="701">
        <f>IF(INDEX(Historical!$F$7:$F$1230,MATCH(B14,Historical!$B$7:$B$1261,0))=0,"n/a",((INDEX(Historical!$C$7:$C$1239,MATCH(B14,Historical!$B$7:$B$1261,0))/INDEX(Historical!$F$7:$F$1230,MATCH(B14,Historical!$B$7:$B$1261,0)))^(1/3)-1)*100)</f>
        <v>4.3554185934782552</v>
      </c>
      <c r="U14" s="701">
        <f>IF(INDEX(Historical!$H$7:$H$1230,MATCH(B14,Historical!$B$7:$B$1261,0))=0,"n/a",((INDEX(Historical!$C$7:$C$1239,MATCH(B14,Historical!$B$7:$B$1261,0))/INDEX(Historical!$H$7:$H$1230,MATCH(B14,Historical!$B$7:$B$1261,0)))^(1/5)-1)*100)</f>
        <v>3.458188531853712</v>
      </c>
      <c r="V14" s="701">
        <f>IF(INDEX(Historical!$O$7:$O$1230,MATCH(B14,Historical!$B$7:$B$1261,0))=0,"n/a",((INDEX(Historical!$C$7:$C$1239,MATCH(B14,Historical!$B$7:$B$1261,0))/INDEX(Historical!$O$7:$O$1230,MATCH(B14,Historical!$B$7:$B$1261,0)))^(1/10)-1)*100)</f>
        <v>3.306881790083005</v>
      </c>
      <c r="W14" s="702">
        <f t="shared" si="3"/>
        <v>1.0457551105166385</v>
      </c>
      <c r="X14" s="703">
        <f t="shared" si="4"/>
        <v>0.37589005781018614</v>
      </c>
      <c r="Y14" s="674" t="s">
        <v>4389</v>
      </c>
      <c r="Z14" s="651">
        <f t="shared" si="5"/>
        <v>42.276422764227647</v>
      </c>
      <c r="AA14" s="886">
        <f t="shared" si="6"/>
        <v>12.097560975609756</v>
      </c>
      <c r="AB14" s="887">
        <v>12</v>
      </c>
      <c r="AC14" s="865">
        <v>2.46</v>
      </c>
      <c r="AD14" s="865">
        <v>1.81</v>
      </c>
      <c r="AE14" s="865">
        <v>4.28</v>
      </c>
      <c r="AF14" s="865">
        <v>1.46</v>
      </c>
      <c r="AG14" s="865">
        <v>12.1</v>
      </c>
      <c r="AH14" s="865">
        <v>2.9000000000000004</v>
      </c>
      <c r="AI14" s="865">
        <v>2.71</v>
      </c>
      <c r="AJ14" s="865">
        <v>9.1999999999999993</v>
      </c>
      <c r="AK14" s="865">
        <v>6.9</v>
      </c>
      <c r="AL14" s="878">
        <v>478.92</v>
      </c>
      <c r="AM14" s="872">
        <v>3.2</v>
      </c>
      <c r="AN14" s="865">
        <v>0.08</v>
      </c>
      <c r="AO14" s="739">
        <f t="shared" si="7"/>
        <v>-5.1447487878420661</v>
      </c>
      <c r="AP14" s="740">
        <f t="shared" si="8"/>
        <v>6.9528121877676901</v>
      </c>
      <c r="AQ14" s="888">
        <f t="shared" si="9"/>
        <v>-11.399927202462202</v>
      </c>
      <c r="AR14" s="651">
        <f>INDEX(Historical!$C$7:$C$1239,MATCH(B14,Historical!$B$7:$B$1261,0))*IF(AH14="n/a",1.03,IF(AH14&lt;0,1.01,IF(AH14&gt;10,1.1,(1+AH14/100))))</f>
        <v>1.0467827184466016</v>
      </c>
      <c r="AS14" s="886">
        <f t="shared" si="10"/>
        <v>1.0751505301165045</v>
      </c>
      <c r="AT14" s="886">
        <f t="shared" si="11"/>
        <v>1.1493359166945434</v>
      </c>
      <c r="AU14" s="886">
        <f t="shared" si="11"/>
        <v>1.2286400949464669</v>
      </c>
      <c r="AV14" s="886">
        <f t="shared" si="11"/>
        <v>1.3134162614977729</v>
      </c>
      <c r="AW14" s="651">
        <f t="shared" si="12"/>
        <v>5.8133255217018895</v>
      </c>
      <c r="AX14" s="747">
        <f t="shared" si="13"/>
        <v>19.534023930449894</v>
      </c>
      <c r="AY14" s="934">
        <v>0.68</v>
      </c>
      <c r="AZ14" s="872">
        <v>47.48</v>
      </c>
      <c r="BA14" s="872">
        <v>-19.989999999999998</v>
      </c>
      <c r="BB14" s="872">
        <v>7.3800000000000008</v>
      </c>
      <c r="BC14" s="872">
        <v>8.0399999999999991</v>
      </c>
      <c r="BE14" s="624">
        <v>1994</v>
      </c>
      <c r="BF14" s="898">
        <f t="shared" si="14"/>
        <v>2</v>
      </c>
      <c r="BG14" s="882">
        <v>1.0999999999999999</v>
      </c>
    </row>
    <row r="15" spans="1:59" ht="11.25" customHeight="1" x14ac:dyDescent="0.2">
      <c r="A15" s="863" t="s">
        <v>438</v>
      </c>
      <c r="B15" s="875" t="s">
        <v>439</v>
      </c>
      <c r="C15" s="932" t="s">
        <v>131</v>
      </c>
      <c r="D15" s="932" t="s">
        <v>4340</v>
      </c>
      <c r="E15" s="733">
        <v>28</v>
      </c>
      <c r="F15" s="1190">
        <v>108</v>
      </c>
      <c r="G15" s="1190" t="s">
        <v>37</v>
      </c>
      <c r="H15" s="1190" t="s">
        <v>37</v>
      </c>
      <c r="I15" s="874">
        <v>36.97</v>
      </c>
      <c r="J15" s="651">
        <f t="shared" si="0"/>
        <v>2.781714903976197</v>
      </c>
      <c r="K15" s="884">
        <v>0.2571</v>
      </c>
      <c r="L15" s="887">
        <v>4</v>
      </c>
      <c r="M15" s="642">
        <f t="shared" si="1"/>
        <v>1.0284</v>
      </c>
      <c r="N15" s="870" t="s">
        <v>440</v>
      </c>
      <c r="O15" s="735">
        <v>0.24959999999999999</v>
      </c>
      <c r="P15" s="861">
        <v>44141</v>
      </c>
      <c r="Q15" s="861">
        <v>44155</v>
      </c>
      <c r="R15" s="642">
        <f t="shared" si="2"/>
        <v>3.0048076923076952</v>
      </c>
      <c r="S15" s="701">
        <f>IF(INDEX(Historical!$D$7:$D$1237,MATCH(B15,Historical!$B$7:$B$1261,0))=0,"n/a",(INDEX(Historical!$C$7:$C$1239,MATCH(B15,Historical!$B$7:$B$1261,0))/INDEX(Historical!$D$7:$D$1237,MATCH(B15,Historical!$B$7:$B$1261,0))-1)*100)</f>
        <v>3.0160226201696672</v>
      </c>
      <c r="T15" s="701">
        <f>IF(INDEX(Historical!$F$7:$F$1230,MATCH(B15,Historical!$B$7:$B$1261,0))=0,"n/a",((INDEX(Historical!$C$7:$C$1239,MATCH(B15,Historical!$B$7:$B$1261,0))/INDEX(Historical!$F$7:$F$1230,MATCH(B15,Historical!$B$7:$B$1261,0)))^(1/3)-1)*100)</f>
        <v>3.0200248500614313</v>
      </c>
      <c r="U15" s="701">
        <f>IF(INDEX(Historical!$H$7:$H$1230,MATCH(B15,Historical!$B$7:$B$1261,0))=0,"n/a",((INDEX(Historical!$C$7:$C$1239,MATCH(B15,Historical!$B$7:$B$1261,0))/INDEX(Historical!$H$7:$H$1230,MATCH(B15,Historical!$B$7:$B$1261,0)))^(1/5)-1)*100)</f>
        <v>3.0157448975054457</v>
      </c>
      <c r="V15" s="701">
        <f>IF(INDEX(Historical!$O$7:$O$1230,MATCH(B15,Historical!$B$7:$B$1261,0))=0,"n/a",((INDEX(Historical!$C$7:$C$1239,MATCH(B15,Historical!$B$7:$B$1261,0))/INDEX(Historical!$O$7:$O$1230,MATCH(B15,Historical!$B$7:$B$1261,0)))^(1/10)-1)*100)</f>
        <v>3.1341472411370974</v>
      </c>
      <c r="W15" s="702">
        <f t="shared" si="3"/>
        <v>0.96222183116429005</v>
      </c>
      <c r="X15" s="703">
        <f t="shared" si="4"/>
        <v>0.35479351735358183</v>
      </c>
      <c r="Y15" s="876"/>
      <c r="Z15" s="651">
        <f t="shared" si="5"/>
        <v>57.133333333333333</v>
      </c>
      <c r="AA15" s="886">
        <f t="shared" si="6"/>
        <v>20.538888888888888</v>
      </c>
      <c r="AB15" s="887">
        <v>12</v>
      </c>
      <c r="AC15" s="865">
        <v>1.8</v>
      </c>
      <c r="AD15" s="865">
        <v>5.31</v>
      </c>
      <c r="AE15" s="865">
        <v>4.07</v>
      </c>
      <c r="AF15" s="865">
        <v>2.1800000000000002</v>
      </c>
      <c r="AG15" s="865">
        <v>9.6</v>
      </c>
      <c r="AH15" s="865">
        <v>1.7999999999999998</v>
      </c>
      <c r="AI15" s="865">
        <v>4.17</v>
      </c>
      <c r="AJ15" s="865">
        <v>8.5</v>
      </c>
      <c r="AK15" s="865">
        <v>4</v>
      </c>
      <c r="AL15" s="878">
        <v>355.85</v>
      </c>
      <c r="AM15" s="872">
        <v>4.3999999999999995</v>
      </c>
      <c r="AN15" s="865">
        <v>0.98</v>
      </c>
      <c r="AO15" s="739">
        <f t="shared" si="7"/>
        <v>-14.741429087407244</v>
      </c>
      <c r="AP15" s="740">
        <f t="shared" si="8"/>
        <v>5.7974598014816427</v>
      </c>
      <c r="AQ15" s="888">
        <f t="shared" si="9"/>
        <v>41.067009731431895</v>
      </c>
      <c r="AR15" s="651">
        <f>INDEX(Historical!$C$7:$C$1239,MATCH(B15,Historical!$B$7:$B$1261,0))*IF(AH15="n/a",1.03,IF(AH15&lt;0,1.01,IF(AH15&gt;10,1.1,(1+AH15/100))))</f>
        <v>1.0014065999999999</v>
      </c>
      <c r="AS15" s="886">
        <f t="shared" si="10"/>
        <v>1.0431652552199999</v>
      </c>
      <c r="AT15" s="886">
        <f t="shared" si="11"/>
        <v>1.0848918654288</v>
      </c>
      <c r="AU15" s="886">
        <f t="shared" si="11"/>
        <v>1.128287540045952</v>
      </c>
      <c r="AV15" s="886">
        <f t="shared" si="11"/>
        <v>1.1734190416477901</v>
      </c>
      <c r="AW15" s="651">
        <f t="shared" si="12"/>
        <v>5.4311703023425419</v>
      </c>
      <c r="AX15" s="747">
        <f t="shared" si="13"/>
        <v>14.690750073958728</v>
      </c>
      <c r="AY15" s="934">
        <v>0.04</v>
      </c>
      <c r="AZ15" s="872">
        <v>23.189999999999998</v>
      </c>
      <c r="BA15" s="872">
        <v>-8.17</v>
      </c>
      <c r="BB15" s="872">
        <v>2</v>
      </c>
      <c r="BC15" s="872">
        <v>3.84</v>
      </c>
      <c r="BE15" s="624">
        <v>1993</v>
      </c>
      <c r="BF15" s="898">
        <f t="shared" si="14"/>
        <v>2</v>
      </c>
      <c r="BG15" s="882">
        <v>2.7</v>
      </c>
    </row>
    <row r="16" spans="1:59" ht="11.25" customHeight="1" x14ac:dyDescent="0.2">
      <c r="A16" s="871" t="s">
        <v>140</v>
      </c>
      <c r="B16" s="875" t="s">
        <v>141</v>
      </c>
      <c r="C16" s="932" t="s">
        <v>131</v>
      </c>
      <c r="D16" s="932" t="s">
        <v>4339</v>
      </c>
      <c r="E16" s="733">
        <v>37</v>
      </c>
      <c r="F16" s="1190">
        <v>74</v>
      </c>
      <c r="G16" s="1190" t="s">
        <v>37</v>
      </c>
      <c r="H16" s="1190" t="s">
        <v>37</v>
      </c>
      <c r="I16" s="865">
        <v>95.89</v>
      </c>
      <c r="J16" s="651">
        <f t="shared" si="0"/>
        <v>2.6071540306601313</v>
      </c>
      <c r="K16" s="884">
        <v>0.625</v>
      </c>
      <c r="L16" s="887">
        <v>4</v>
      </c>
      <c r="M16" s="642">
        <f t="shared" si="1"/>
        <v>2.5</v>
      </c>
      <c r="N16" s="870" t="s">
        <v>142</v>
      </c>
      <c r="O16" s="735">
        <v>0.57499999999999996</v>
      </c>
      <c r="P16" s="861">
        <v>44162</v>
      </c>
      <c r="Q16" s="861">
        <v>44179</v>
      </c>
      <c r="R16" s="642">
        <f t="shared" si="2"/>
        <v>8.6956521739130519</v>
      </c>
      <c r="S16" s="701">
        <f>IF(INDEX(Historical!$D$7:$D$1237,MATCH(B16,Historical!$B$7:$B$1261,0))=0,"n/a",(INDEX(Historical!$C$7:$C$1239,MATCH(B16,Historical!$B$7:$B$1261,0))/INDEX(Historical!$D$7:$D$1237,MATCH(B16,Historical!$B$7:$B$1261,0))-1)*100)</f>
        <v>8.5858585858585847</v>
      </c>
      <c r="T16" s="701">
        <f>IF(INDEX(Historical!$F$7:$F$1230,MATCH(B16,Historical!$B$7:$B$1261,0))=0,"n/a",((INDEX(Historical!$C$7:$C$1239,MATCH(B16,Historical!$B$7:$B$1261,0))/INDEX(Historical!$F$7:$F$1230,MATCH(B16,Historical!$B$7:$B$1261,0)))^(1/3)-1)*100)</f>
        <v>7.9313103888733583</v>
      </c>
      <c r="U16" s="701">
        <f>IF(INDEX(Historical!$H$7:$H$1230,MATCH(B16,Historical!$B$7:$B$1261,0))=0,"n/a",((INDEX(Historical!$C$7:$C$1239,MATCH(B16,Historical!$B$7:$B$1261,0))/INDEX(Historical!$H$7:$H$1230,MATCH(B16,Historical!$B$7:$B$1261,0)))^(1/5)-1)*100)</f>
        <v>7.4655931692266808</v>
      </c>
      <c r="V16" s="701">
        <f>IF(INDEX(Historical!$O$7:$O$1230,MATCH(B16,Historical!$B$7:$B$1261,0))=0,"n/a",((INDEX(Historical!$C$7:$C$1239,MATCH(B16,Historical!$B$7:$B$1261,0))/INDEX(Historical!$O$7:$O$1230,MATCH(B16,Historical!$B$7:$B$1261,0)))^(1/10)-1)*100)</f>
        <v>4.9596220462753582</v>
      </c>
      <c r="W16" s="702">
        <f t="shared" si="3"/>
        <v>1.5052746155996484</v>
      </c>
      <c r="X16" s="703">
        <f t="shared" si="4"/>
        <v>0.72481487079870699</v>
      </c>
      <c r="Y16" s="875"/>
      <c r="Z16" s="651">
        <f t="shared" si="5"/>
        <v>51.124744376278116</v>
      </c>
      <c r="AA16" s="886">
        <f t="shared" si="6"/>
        <v>19.609406952965237</v>
      </c>
      <c r="AB16" s="887">
        <v>9</v>
      </c>
      <c r="AC16" s="865">
        <v>4.8899999999999997</v>
      </c>
      <c r="AD16" s="865">
        <v>2.79</v>
      </c>
      <c r="AE16" s="865">
        <v>4.4400000000000004</v>
      </c>
      <c r="AF16" s="865">
        <v>1.77</v>
      </c>
      <c r="AG16" s="865">
        <v>9.4</v>
      </c>
      <c r="AH16" s="865">
        <v>12.4</v>
      </c>
      <c r="AI16" s="865">
        <v>6.98</v>
      </c>
      <c r="AJ16" s="865">
        <v>10.299999999999999</v>
      </c>
      <c r="AK16" s="865">
        <v>7.1</v>
      </c>
      <c r="AL16" s="878">
        <v>12510</v>
      </c>
      <c r="AM16" s="872">
        <v>0.5</v>
      </c>
      <c r="AN16" s="865">
        <v>0.67</v>
      </c>
      <c r="AO16" s="739">
        <f t="shared" si="7"/>
        <v>-9.5366597530784247</v>
      </c>
      <c r="AP16" s="740">
        <f t="shared" si="8"/>
        <v>10.072747199886813</v>
      </c>
      <c r="AQ16" s="888">
        <f t="shared" si="9"/>
        <v>24.201718196647025</v>
      </c>
      <c r="AR16" s="651">
        <f>INDEX(Historical!$C$7:$C$1239,MATCH(B16,Historical!$B$7:$B$1261,0))*IF(AH16="n/a",1.03,IF(AH16&lt;0,1.01,IF(AH16&gt;10,1.1,(1+AH16/100))))</f>
        <v>2.3650000000000002</v>
      </c>
      <c r="AS16" s="886">
        <f t="shared" si="10"/>
        <v>2.5300770000000004</v>
      </c>
      <c r="AT16" s="886">
        <f t="shared" si="11"/>
        <v>2.7097124670000001</v>
      </c>
      <c r="AU16" s="886">
        <f t="shared" si="11"/>
        <v>2.9021020521569998</v>
      </c>
      <c r="AV16" s="886">
        <f t="shared" si="11"/>
        <v>3.1081512978601467</v>
      </c>
      <c r="AW16" s="651">
        <f t="shared" si="12"/>
        <v>13.615042817017148</v>
      </c>
      <c r="AX16" s="747">
        <f t="shared" si="13"/>
        <v>14.19860550319861</v>
      </c>
      <c r="AY16" s="934">
        <v>0.33</v>
      </c>
      <c r="AZ16" s="872">
        <v>23.06</v>
      </c>
      <c r="BA16" s="872">
        <v>-20.8</v>
      </c>
      <c r="BB16" s="872">
        <v>-0.22</v>
      </c>
      <c r="BC16" s="872">
        <v>-4.3900000000000006</v>
      </c>
      <c r="BE16" s="624">
        <v>1985</v>
      </c>
      <c r="BF16" s="898">
        <f t="shared" si="14"/>
        <v>3</v>
      </c>
      <c r="BG16" s="882">
        <v>4.1000000000000005</v>
      </c>
    </row>
    <row r="17" spans="1:59" ht="11.25" customHeight="1" x14ac:dyDescent="0.2">
      <c r="A17" s="863" t="s">
        <v>430</v>
      </c>
      <c r="B17" s="875" t="s">
        <v>431</v>
      </c>
      <c r="C17" s="932" t="s">
        <v>123</v>
      </c>
      <c r="D17" s="932" t="s">
        <v>4341</v>
      </c>
      <c r="E17" s="733">
        <v>26</v>
      </c>
      <c r="F17" s="1190">
        <v>120</v>
      </c>
      <c r="G17" s="1190" t="s">
        <v>106</v>
      </c>
      <c r="H17" s="1190" t="s">
        <v>106</v>
      </c>
      <c r="I17" s="865">
        <v>126.32</v>
      </c>
      <c r="J17" s="651">
        <f t="shared" si="0"/>
        <v>1.1399620012666245</v>
      </c>
      <c r="K17" s="884">
        <v>0.36</v>
      </c>
      <c r="L17" s="887">
        <v>4</v>
      </c>
      <c r="M17" s="642">
        <f t="shared" si="1"/>
        <v>1.44</v>
      </c>
      <c r="N17" s="870" t="s">
        <v>432</v>
      </c>
      <c r="O17" s="735">
        <v>0.34</v>
      </c>
      <c r="P17" s="866">
        <v>43585</v>
      </c>
      <c r="Q17" s="866">
        <v>43607</v>
      </c>
      <c r="R17" s="642">
        <f t="shared" si="2"/>
        <v>5.8823529411764595</v>
      </c>
      <c r="S17" s="701">
        <f>IF(INDEX(Historical!$D$7:$D$1237,MATCH(B17,Historical!$B$7:$B$1261,0))=0,"n/a",(INDEX(Historical!$C$7:$C$1239,MATCH(B17,Historical!$B$7:$B$1261,0))/INDEX(Historical!$D$7:$D$1237,MATCH(B17,Historical!$B$7:$B$1261,0))-1)*100)</f>
        <v>7.575757575757569</v>
      </c>
      <c r="T17" s="701">
        <f>IF(INDEX(Historical!$F$7:$F$1230,MATCH(B17,Historical!$B$7:$B$1261,0))=0,"n/a",((INDEX(Historical!$C$7:$C$1239,MATCH(B17,Historical!$B$7:$B$1261,0))/INDEX(Historical!$F$7:$F$1230,MATCH(B17,Historical!$B$7:$B$1261,0)))^(1/3)-1)*100)</f>
        <v>5.1904156618667763</v>
      </c>
      <c r="U17" s="701">
        <f>IF(INDEX(Historical!$H$7:$H$1230,MATCH(B17,Historical!$B$7:$B$1261,0))=0,"n/a",((INDEX(Historical!$C$7:$C$1239,MATCH(B17,Historical!$B$7:$B$1261,0))/INDEX(Historical!$H$7:$H$1230,MATCH(B17,Historical!$B$7:$B$1261,0)))^(1/5)-1)*100)</f>
        <v>5.4319816254103426</v>
      </c>
      <c r="V17" s="701">
        <f>IF(INDEX(Historical!$O$7:$O$1230,MATCH(B17,Historical!$B$7:$B$1261,0))=0,"n/a",((INDEX(Historical!$C$7:$C$1239,MATCH(B17,Historical!$B$7:$B$1261,0))/INDEX(Historical!$O$7:$O$1230,MATCH(B17,Historical!$B$7:$B$1261,0)))^(1/10)-1)*100)</f>
        <v>8.996790356615092</v>
      </c>
      <c r="W17" s="702">
        <f t="shared" si="3"/>
        <v>0.60376883422834859</v>
      </c>
      <c r="X17" s="703">
        <f t="shared" si="4"/>
        <v>1.0446118510404505</v>
      </c>
      <c r="Y17" s="668"/>
      <c r="Z17" s="651">
        <f t="shared" si="5"/>
        <v>45.714285714285715</v>
      </c>
      <c r="AA17" s="886">
        <f t="shared" si="6"/>
        <v>40.101587301587301</v>
      </c>
      <c r="AB17" s="887">
        <v>12</v>
      </c>
      <c r="AC17" s="865">
        <v>3.15</v>
      </c>
      <c r="AD17" s="865">
        <v>7.87</v>
      </c>
      <c r="AE17" s="865">
        <v>2.87</v>
      </c>
      <c r="AF17" s="865">
        <v>4.67</v>
      </c>
      <c r="AG17" s="865">
        <v>12.8</v>
      </c>
      <c r="AH17" s="865">
        <v>25.6</v>
      </c>
      <c r="AI17" s="865">
        <v>13.819999999999999</v>
      </c>
      <c r="AJ17" s="865">
        <v>5.2</v>
      </c>
      <c r="AK17" s="865">
        <v>5.13</v>
      </c>
      <c r="AL17" s="878">
        <v>8170</v>
      </c>
      <c r="AM17" s="872">
        <v>0.2</v>
      </c>
      <c r="AN17" s="865">
        <v>0.68</v>
      </c>
      <c r="AO17" s="739">
        <f t="shared" si="7"/>
        <v>-33.529643674910332</v>
      </c>
      <c r="AP17" s="740">
        <f t="shared" si="8"/>
        <v>6.5719436266769673</v>
      </c>
      <c r="AQ17" s="888">
        <f t="shared" si="9"/>
        <v>188.50142514449669</v>
      </c>
      <c r="AR17" s="651">
        <f>INDEX(Historical!$C$7:$C$1239,MATCH(B17,Historical!$B$7:$B$1261,0))*IF(AH17="n/a",1.03,IF(AH17&lt;0,1.01,IF(AH17&gt;10,1.1,(1+AH17/100))))</f>
        <v>1.5620000000000001</v>
      </c>
      <c r="AS17" s="886">
        <f t="shared" si="10"/>
        <v>1.7182000000000002</v>
      </c>
      <c r="AT17" s="886">
        <f t="shared" si="11"/>
        <v>1.80634366</v>
      </c>
      <c r="AU17" s="886">
        <f t="shared" si="11"/>
        <v>1.8990090897579999</v>
      </c>
      <c r="AV17" s="886">
        <f t="shared" si="11"/>
        <v>1.996428256062585</v>
      </c>
      <c r="AW17" s="651">
        <f t="shared" si="12"/>
        <v>8.9819810058205842</v>
      </c>
      <c r="AX17" s="747">
        <f t="shared" si="13"/>
        <v>7.1104979463430844</v>
      </c>
      <c r="AY17" s="934">
        <v>0.62</v>
      </c>
      <c r="AZ17" s="872">
        <v>58.220000000000006</v>
      </c>
      <c r="BA17" s="872">
        <v>-2.17</v>
      </c>
      <c r="BB17" s="872">
        <v>6.370000000000001</v>
      </c>
      <c r="BC17" s="872">
        <v>13.01</v>
      </c>
      <c r="BE17" s="624">
        <v>1994</v>
      </c>
      <c r="BF17" s="898">
        <f t="shared" si="14"/>
        <v>2</v>
      </c>
      <c r="BG17" s="882">
        <v>5.6000000000000005</v>
      </c>
    </row>
    <row r="18" spans="1:59" s="773" customFormat="1" ht="11.25" customHeight="1" x14ac:dyDescent="0.2">
      <c r="A18" s="646" t="s">
        <v>129</v>
      </c>
      <c r="B18" s="781" t="s">
        <v>130</v>
      </c>
      <c r="C18" s="932" t="s">
        <v>131</v>
      </c>
      <c r="D18" s="932" t="s">
        <v>4340</v>
      </c>
      <c r="E18" s="755">
        <v>66</v>
      </c>
      <c r="F18" s="1190">
        <v>1</v>
      </c>
      <c r="G18" s="1189" t="s">
        <v>37</v>
      </c>
      <c r="H18" s="1189" t="s">
        <v>37</v>
      </c>
      <c r="I18" s="766">
        <v>73.819999999999993</v>
      </c>
      <c r="J18" s="757">
        <f t="shared" si="0"/>
        <v>1.8152262259550258</v>
      </c>
      <c r="K18" s="758">
        <v>0.33500000000000002</v>
      </c>
      <c r="L18" s="759">
        <v>4</v>
      </c>
      <c r="M18" s="760">
        <f t="shared" si="1"/>
        <v>1.34</v>
      </c>
      <c r="N18" s="761" t="s">
        <v>119</v>
      </c>
      <c r="O18" s="762">
        <v>0.30499999999999999</v>
      </c>
      <c r="P18" s="763">
        <v>44057</v>
      </c>
      <c r="Q18" s="763">
        <v>44075</v>
      </c>
      <c r="R18" s="760">
        <f t="shared" si="2"/>
        <v>9.8360655737705009</v>
      </c>
      <c r="S18" s="701">
        <f>IF(INDEX(Historical!$D$7:$D$1237,MATCH(B18,Historical!$B$7:$B$1261,0))=0,"n/a",(INDEX(Historical!$C$7:$C$1239,MATCH(B18,Historical!$B$7:$B$1261,0))/INDEX(Historical!$D$7:$D$1237,MATCH(B18,Historical!$B$7:$B$1261,0))-1)*100)</f>
        <v>9.4339622641509422</v>
      </c>
      <c r="T18" s="701">
        <f>IF(INDEX(Historical!$F$7:$F$1230,MATCH(B18,Historical!$B$7:$B$1261,0))=0,"n/a",((INDEX(Historical!$C$7:$C$1239,MATCH(B18,Historical!$B$7:$B$1261,0))/INDEX(Historical!$F$7:$F$1230,MATCH(B18,Historical!$B$7:$B$1261,0)))^(1/3)-1)*100)</f>
        <v>8.2689515415704129</v>
      </c>
      <c r="U18" s="701">
        <f>IF(INDEX(Historical!$H$7:$H$1230,MATCH(B18,Historical!$B$7:$B$1261,0))=0,"n/a",((INDEX(Historical!$C$7:$C$1239,MATCH(B18,Historical!$B$7:$B$1261,0))/INDEX(Historical!$H$7:$H$1230,MATCH(B18,Historical!$B$7:$B$1261,0)))^(1/5)-1)*100)</f>
        <v>6.9241925628751311</v>
      </c>
      <c r="V18" s="701">
        <f>IF(INDEX(Historical!$O$7:$O$1230,MATCH(B18,Historical!$B$7:$B$1261,0))=0,"n/a",((INDEX(Historical!$C$7:$C$1239,MATCH(B18,Historical!$B$7:$B$1261,0))/INDEX(Historical!$O$7:$O$1230,MATCH(B18,Historical!$B$7:$B$1261,0)))^(1/10)-1)*100)</f>
        <v>8.6717500787874648</v>
      </c>
      <c r="W18" s="702">
        <f t="shared" si="3"/>
        <v>0.79847695101509575</v>
      </c>
      <c r="X18" s="703">
        <f t="shared" si="4"/>
        <v>0.89924578738638061</v>
      </c>
      <c r="Y18" s="664"/>
      <c r="Z18" s="757">
        <f t="shared" si="5"/>
        <v>60.089686098654717</v>
      </c>
      <c r="AA18" s="765">
        <f t="shared" si="6"/>
        <v>33.10313901345291</v>
      </c>
      <c r="AB18" s="759">
        <v>12</v>
      </c>
      <c r="AC18" s="766">
        <v>2.23</v>
      </c>
      <c r="AD18" s="766">
        <v>6.94</v>
      </c>
      <c r="AE18" s="766">
        <v>5.88</v>
      </c>
      <c r="AF18" s="766">
        <v>4.37</v>
      </c>
      <c r="AG18" s="766">
        <v>13</v>
      </c>
      <c r="AH18" s="766">
        <v>32.1</v>
      </c>
      <c r="AI18" s="766">
        <v>6.0600000000000005</v>
      </c>
      <c r="AJ18" s="766">
        <v>7.7</v>
      </c>
      <c r="AK18" s="766">
        <v>4.8500000000000005</v>
      </c>
      <c r="AL18" s="767">
        <v>2800</v>
      </c>
      <c r="AM18" s="768">
        <v>0.1</v>
      </c>
      <c r="AN18" s="766">
        <v>0.84</v>
      </c>
      <c r="AO18" s="769">
        <f t="shared" si="7"/>
        <v>-24.363720224622753</v>
      </c>
      <c r="AP18" s="770">
        <f t="shared" si="8"/>
        <v>8.7394187888301573</v>
      </c>
      <c r="AQ18" s="771">
        <f t="shared" si="9"/>
        <v>153.56192974742808</v>
      </c>
      <c r="AR18" s="651">
        <f>INDEX(Historical!$C$7:$C$1239,MATCH(B18,Historical!$B$7:$B$1261,0))*IF(AH18="n/a",1.03,IF(AH18&lt;0,1.01,IF(AH18&gt;10,1.1,(1+AH18/100))))</f>
        <v>1.276</v>
      </c>
      <c r="AS18" s="765">
        <f t="shared" si="10"/>
        <v>1.3533256</v>
      </c>
      <c r="AT18" s="765">
        <f t="shared" si="11"/>
        <v>1.4189618916</v>
      </c>
      <c r="AU18" s="765">
        <f t="shared" si="11"/>
        <v>1.4877815433426</v>
      </c>
      <c r="AV18" s="765">
        <f t="shared" si="11"/>
        <v>1.5599389481947161</v>
      </c>
      <c r="AW18" s="757">
        <f t="shared" si="12"/>
        <v>7.0960079831373166</v>
      </c>
      <c r="AX18" s="772">
        <f t="shared" si="13"/>
        <v>9.6125819332664832</v>
      </c>
      <c r="AY18" s="935">
        <v>-0.06</v>
      </c>
      <c r="AZ18" s="768">
        <v>13.38</v>
      </c>
      <c r="BA18" s="768">
        <v>-23.61</v>
      </c>
      <c r="BB18" s="768">
        <v>-2.81</v>
      </c>
      <c r="BC18" s="768">
        <v>-6.2600000000000007</v>
      </c>
      <c r="BD18" s="908"/>
      <c r="BE18" s="624">
        <v>1955</v>
      </c>
      <c r="BF18" s="898">
        <f t="shared" si="14"/>
        <v>8</v>
      </c>
      <c r="BG18" s="824">
        <v>4.8</v>
      </c>
    </row>
    <row r="19" spans="1:59" ht="11.25" customHeight="1" x14ac:dyDescent="0.2">
      <c r="A19" s="863" t="s">
        <v>451</v>
      </c>
      <c r="B19" s="875" t="s">
        <v>452</v>
      </c>
      <c r="C19" s="932" t="s">
        <v>108</v>
      </c>
      <c r="D19" s="932" t="s">
        <v>4338</v>
      </c>
      <c r="E19" s="733">
        <v>27</v>
      </c>
      <c r="F19" s="1190">
        <v>117</v>
      </c>
      <c r="G19" s="1190" t="s">
        <v>106</v>
      </c>
      <c r="H19" s="1190" t="s">
        <v>106</v>
      </c>
      <c r="I19" s="865">
        <v>54.23</v>
      </c>
      <c r="J19" s="651">
        <f t="shared" si="0"/>
        <v>2.5078369905956115</v>
      </c>
      <c r="K19" s="884">
        <v>0.34</v>
      </c>
      <c r="L19" s="887">
        <v>4</v>
      </c>
      <c r="M19" s="642">
        <f t="shared" si="1"/>
        <v>1.36</v>
      </c>
      <c r="N19" s="870" t="s">
        <v>239</v>
      </c>
      <c r="O19" s="735">
        <v>0.32</v>
      </c>
      <c r="P19" s="861">
        <v>44103</v>
      </c>
      <c r="Q19" s="861">
        <v>44119</v>
      </c>
      <c r="R19" s="642">
        <f t="shared" si="2"/>
        <v>6.2500000000000053</v>
      </c>
      <c r="S19" s="701">
        <f>IF(INDEX(Historical!$D$7:$D$1237,MATCH(B19,Historical!$B$7:$B$1261,0))=0,"n/a",(INDEX(Historical!$C$7:$C$1239,MATCH(B19,Historical!$B$7:$B$1261,0))/INDEX(Historical!$D$7:$D$1237,MATCH(B19,Historical!$B$7:$B$1261,0))-1)*100)</f>
        <v>31.182795698924725</v>
      </c>
      <c r="T19" s="701">
        <f>IF(INDEX(Historical!$F$7:$F$1230,MATCH(B19,Historical!$B$7:$B$1261,0))=0,"n/a",((INDEX(Historical!$C$7:$C$1239,MATCH(B19,Historical!$B$7:$B$1261,0))/INDEX(Historical!$F$7:$F$1230,MATCH(B19,Historical!$B$7:$B$1261,0)))^(1/3)-1)*100)</f>
        <v>18.671288229889061</v>
      </c>
      <c r="U19" s="701">
        <f>IF(INDEX(Historical!$H$7:$H$1230,MATCH(B19,Historical!$B$7:$B$1261,0))=0,"n/a",((INDEX(Historical!$C$7:$C$1239,MATCH(B19,Historical!$B$7:$B$1261,0))/INDEX(Historical!$H$7:$H$1230,MATCH(B19,Historical!$B$7:$B$1261,0)))^(1/5)-1)*100)</f>
        <v>13.950758688841036</v>
      </c>
      <c r="V19" s="701">
        <f>IF(INDEX(Historical!$O$7:$O$1230,MATCH(B19,Historical!$B$7:$B$1261,0))=0,"n/a",((INDEX(Historical!$C$7:$C$1239,MATCH(B19,Historical!$B$7:$B$1261,0))/INDEX(Historical!$O$7:$O$1230,MATCH(B19,Historical!$B$7:$B$1261,0)))^(1/10)-1)*100)</f>
        <v>10.611423629549632</v>
      </c>
      <c r="W19" s="702">
        <f t="shared" si="3"/>
        <v>1.3146924650140588</v>
      </c>
      <c r="X19" s="703">
        <f t="shared" si="4"/>
        <v>0.93629252945241859</v>
      </c>
      <c r="Y19" s="661"/>
      <c r="Z19" s="651">
        <f t="shared" si="5"/>
        <v>45.333333333333336</v>
      </c>
      <c r="AA19" s="886">
        <f t="shared" si="6"/>
        <v>18.076666666666664</v>
      </c>
      <c r="AB19" s="887">
        <v>12</v>
      </c>
      <c r="AC19" s="865">
        <v>3</v>
      </c>
      <c r="AD19" s="865">
        <v>2.73</v>
      </c>
      <c r="AE19" s="865">
        <v>5.71</v>
      </c>
      <c r="AF19" s="865">
        <v>1.79</v>
      </c>
      <c r="AG19" s="865">
        <v>9.7000000000000011</v>
      </c>
      <c r="AH19" s="865">
        <v>7.5</v>
      </c>
      <c r="AI19" s="865">
        <v>25.06</v>
      </c>
      <c r="AJ19" s="865">
        <v>14.899999999999999</v>
      </c>
      <c r="AK19" s="865">
        <v>7.0000000000000009</v>
      </c>
      <c r="AL19" s="878">
        <v>1890</v>
      </c>
      <c r="AM19" s="872">
        <v>0.1</v>
      </c>
      <c r="AN19" s="865">
        <v>0.03</v>
      </c>
      <c r="AO19" s="739">
        <f t="shared" si="7"/>
        <v>-1.6180709872300163</v>
      </c>
      <c r="AP19" s="740">
        <f t="shared" si="8"/>
        <v>16.458595679436648</v>
      </c>
      <c r="AQ19" s="888">
        <f t="shared" si="9"/>
        <v>19.920776317503019</v>
      </c>
      <c r="AR19" s="651">
        <f>INDEX(Historical!$C$7:$C$1239,MATCH(B19,Historical!$B$7:$B$1261,0))*IF(AH19="n/a",1.03,IF(AH19&lt;0,1.01,IF(AH19&gt;10,1.1,(1+AH19/100))))</f>
        <v>1.3114999999999999</v>
      </c>
      <c r="AS19" s="886">
        <f t="shared" si="10"/>
        <v>1.44265</v>
      </c>
      <c r="AT19" s="886">
        <f t="shared" si="11"/>
        <v>1.5436355000000002</v>
      </c>
      <c r="AU19" s="886">
        <f t="shared" si="11"/>
        <v>1.6516899850000002</v>
      </c>
      <c r="AV19" s="886">
        <f t="shared" si="11"/>
        <v>1.7673082839500003</v>
      </c>
      <c r="AW19" s="651">
        <f t="shared" si="12"/>
        <v>7.7167837689500001</v>
      </c>
      <c r="AX19" s="747">
        <f t="shared" si="13"/>
        <v>14.229732194265168</v>
      </c>
      <c r="AY19" s="934">
        <v>1.48</v>
      </c>
      <c r="AZ19" s="872">
        <v>108.58000000000001</v>
      </c>
      <c r="BA19" s="872">
        <v>-15.21</v>
      </c>
      <c r="BB19" s="872">
        <v>16.2</v>
      </c>
      <c r="BC19" s="872">
        <v>29.49</v>
      </c>
      <c r="BE19" s="624">
        <v>1994</v>
      </c>
      <c r="BF19" s="898">
        <f t="shared" si="14"/>
        <v>2</v>
      </c>
      <c r="BG19" s="882">
        <v>1.0999999999999999</v>
      </c>
    </row>
    <row r="20" spans="1:59" ht="11.25" customHeight="1" x14ac:dyDescent="0.2">
      <c r="A20" s="863" t="s">
        <v>149</v>
      </c>
      <c r="B20" s="875" t="s">
        <v>150</v>
      </c>
      <c r="C20" s="932" t="s">
        <v>153</v>
      </c>
      <c r="D20" s="932" t="s">
        <v>4324</v>
      </c>
      <c r="E20" s="733">
        <v>49</v>
      </c>
      <c r="F20" s="1190">
        <v>39</v>
      </c>
      <c r="G20" s="1190" t="s">
        <v>37</v>
      </c>
      <c r="H20" s="1190" t="s">
        <v>37</v>
      </c>
      <c r="I20" s="865">
        <v>234.84</v>
      </c>
      <c r="J20" s="651">
        <f t="shared" si="0"/>
        <v>1.4137284959972747</v>
      </c>
      <c r="K20" s="877">
        <v>0.83</v>
      </c>
      <c r="L20" s="887">
        <v>4</v>
      </c>
      <c r="M20" s="642">
        <f t="shared" si="1"/>
        <v>3.32</v>
      </c>
      <c r="N20" s="870" t="s">
        <v>151</v>
      </c>
      <c r="O20" s="734">
        <v>0.79</v>
      </c>
      <c r="P20" s="861">
        <v>44174</v>
      </c>
      <c r="Q20" s="861">
        <v>44196</v>
      </c>
      <c r="R20" s="642">
        <f t="shared" si="2"/>
        <v>5.0632911392404969</v>
      </c>
      <c r="S20" s="701">
        <f>IF(INDEX(Historical!$D$7:$D$1237,MATCH(B20,Historical!$B$7:$B$1261,0))=0,"n/a",(INDEX(Historical!$C$7:$C$1239,MATCH(B20,Historical!$B$7:$B$1261,0))/INDEX(Historical!$D$7:$D$1237,MATCH(B20,Historical!$B$7:$B$1261,0))-1)*100)</f>
        <v>2.6490066225165476</v>
      </c>
      <c r="T20" s="701">
        <f>IF(INDEX(Historical!$F$7:$F$1230,MATCH(B20,Historical!$B$7:$B$1261,0))=0,"n/a",((INDEX(Historical!$C$7:$C$1239,MATCH(B20,Historical!$B$7:$B$1261,0))/INDEX(Historical!$F$7:$F$1230,MATCH(B20,Historical!$B$7:$B$1261,0)))^(1/3)-1)*100)</f>
        <v>4.5837317697531965</v>
      </c>
      <c r="U20" s="701">
        <f>IF(INDEX(Historical!$H$7:$H$1230,MATCH(B20,Historical!$B$7:$B$1261,0))=0,"n/a",((INDEX(Historical!$C$7:$C$1239,MATCH(B20,Historical!$B$7:$B$1261,0))/INDEX(Historical!$H$7:$H$1230,MATCH(B20,Historical!$B$7:$B$1261,0)))^(1/5)-1)*100)</f>
        <v>6.7620325308412221</v>
      </c>
      <c r="V20" s="701">
        <f>IF(INDEX(Historical!$O$7:$O$1230,MATCH(B20,Historical!$B$7:$B$1261,0))=0,"n/a",((INDEX(Historical!$C$7:$C$1239,MATCH(B20,Historical!$B$7:$B$1261,0))/INDEX(Historical!$O$7:$O$1230,MATCH(B20,Historical!$B$7:$B$1261,0)))^(1/10)-1)*100)</f>
        <v>8.912763124201394</v>
      </c>
      <c r="W20" s="702">
        <f t="shared" si="3"/>
        <v>0.75869092857184139</v>
      </c>
      <c r="X20" s="703" t="str">
        <f t="shared" si="4"/>
        <v>n/a</v>
      </c>
      <c r="Y20" s="876" t="s">
        <v>152</v>
      </c>
      <c r="Z20" s="651">
        <f t="shared" si="5"/>
        <v>121.61172161172161</v>
      </c>
      <c r="AA20" s="886">
        <f t="shared" si="6"/>
        <v>86.021978021978029</v>
      </c>
      <c r="AB20" s="887">
        <v>9</v>
      </c>
      <c r="AC20" s="865">
        <v>2.73</v>
      </c>
      <c r="AD20" s="865">
        <v>8.83</v>
      </c>
      <c r="AE20" s="865">
        <v>3.85</v>
      </c>
      <c r="AF20" s="865">
        <v>2.8</v>
      </c>
      <c r="AG20" s="865">
        <v>3.4000000000000004</v>
      </c>
      <c r="AH20" s="865">
        <v>-27.700000000000003</v>
      </c>
      <c r="AI20" s="865">
        <v>6.2600000000000007</v>
      </c>
      <c r="AJ20" s="865">
        <v>-4.1000000000000005</v>
      </c>
      <c r="AK20" s="865">
        <v>9.5</v>
      </c>
      <c r="AL20" s="878">
        <v>65970</v>
      </c>
      <c r="AM20" s="872">
        <v>0.1</v>
      </c>
      <c r="AN20" s="865">
        <v>0.75</v>
      </c>
      <c r="AO20" s="739">
        <f t="shared" si="7"/>
        <v>-77.846216995139528</v>
      </c>
      <c r="AP20" s="740">
        <f t="shared" si="8"/>
        <v>8.1757610268384973</v>
      </c>
      <c r="AQ20" s="888">
        <f t="shared" si="9"/>
        <v>227.18430990738634</v>
      </c>
      <c r="AR20" s="651">
        <f>INDEX(Historical!$C$7:$C$1239,MATCH(B20,Historical!$B$7:$B$1261,0))*IF(AH20="n/a",1.03,IF(AH20&lt;0,1.01,IF(AH20&gt;10,1.1,(1+AH20/100))))</f>
        <v>3.1310000000000002</v>
      </c>
      <c r="AS20" s="886">
        <f t="shared" si="10"/>
        <v>3.3270006000000003</v>
      </c>
      <c r="AT20" s="886">
        <f t="shared" si="11"/>
        <v>3.6430656570000002</v>
      </c>
      <c r="AU20" s="886">
        <f t="shared" si="11"/>
        <v>3.9891568944150002</v>
      </c>
      <c r="AV20" s="886">
        <f t="shared" si="11"/>
        <v>4.3681267993844255</v>
      </c>
      <c r="AW20" s="651">
        <f t="shared" si="12"/>
        <v>18.458349950799423</v>
      </c>
      <c r="AX20" s="747">
        <f t="shared" si="13"/>
        <v>7.8599684682334452</v>
      </c>
      <c r="AY20" s="934">
        <v>0.75</v>
      </c>
      <c r="AZ20" s="872">
        <v>18.759999999999998</v>
      </c>
      <c r="BA20" s="872">
        <v>-18.09</v>
      </c>
      <c r="BB20" s="872">
        <v>0.13</v>
      </c>
      <c r="BC20" s="872">
        <v>-3.94</v>
      </c>
      <c r="BE20" s="624">
        <v>1973</v>
      </c>
      <c r="BF20" s="898">
        <f t="shared" si="14"/>
        <v>5</v>
      </c>
      <c r="BG20" s="882">
        <v>1.4000000000000001</v>
      </c>
    </row>
    <row r="21" spans="1:59" ht="11.25" customHeight="1" x14ac:dyDescent="0.2">
      <c r="A21" s="863" t="s">
        <v>237</v>
      </c>
      <c r="B21" s="875" t="s">
        <v>238</v>
      </c>
      <c r="C21" s="932" t="s">
        <v>108</v>
      </c>
      <c r="D21" s="932" t="s">
        <v>4334</v>
      </c>
      <c r="E21" s="733">
        <v>40</v>
      </c>
      <c r="F21" s="1190">
        <v>64</v>
      </c>
      <c r="G21" s="1190" t="s">
        <v>37</v>
      </c>
      <c r="H21" s="1190" t="s">
        <v>115</v>
      </c>
      <c r="I21" s="865">
        <v>21.99</v>
      </c>
      <c r="J21" s="651">
        <f t="shared" si="0"/>
        <v>4.9113233287858122</v>
      </c>
      <c r="K21" s="877">
        <v>0.27</v>
      </c>
      <c r="L21" s="887">
        <v>4</v>
      </c>
      <c r="M21" s="642">
        <f t="shared" si="1"/>
        <v>1.08</v>
      </c>
      <c r="N21" s="870" t="s">
        <v>127</v>
      </c>
      <c r="O21" s="734">
        <v>0.26</v>
      </c>
      <c r="P21" s="619">
        <v>43828</v>
      </c>
      <c r="Q21" s="619">
        <v>43839</v>
      </c>
      <c r="R21" s="642">
        <f t="shared" si="2"/>
        <v>3.8461538461538494</v>
      </c>
      <c r="S21" s="701">
        <f>IF(INDEX(Historical!$D$7:$D$1237,MATCH(B21,Historical!$B$7:$B$1261,0))=0,"n/a",(INDEX(Historical!$C$7:$C$1239,MATCH(B21,Historical!$B$7:$B$1261,0))/INDEX(Historical!$D$7:$D$1237,MATCH(B21,Historical!$B$7:$B$1261,0))-1)*100)</f>
        <v>13.043478260869556</v>
      </c>
      <c r="T21" s="701">
        <f>IF(INDEX(Historical!$F$7:$F$1230,MATCH(B21,Historical!$B$7:$B$1261,0))=0,"n/a",((INDEX(Historical!$C$7:$C$1239,MATCH(B21,Historical!$B$7:$B$1261,0))/INDEX(Historical!$F$7:$F$1230,MATCH(B21,Historical!$B$7:$B$1261,0)))^(1/3)-1)*100)</f>
        <v>13.040381433805571</v>
      </c>
      <c r="U21" s="701">
        <f>IF(INDEX(Historical!$H$7:$H$1230,MATCH(B21,Historical!$B$7:$B$1261,0))=0,"n/a",((INDEX(Historical!$C$7:$C$1239,MATCH(B21,Historical!$B$7:$B$1261,0))/INDEX(Historical!$H$7:$H$1230,MATCH(B21,Historical!$B$7:$B$1261,0)))^(1/5)-1)*100)</f>
        <v>16.723531932969316</v>
      </c>
      <c r="V21" s="701">
        <f>IF(INDEX(Historical!$O$7:$O$1230,MATCH(B21,Historical!$B$7:$B$1261,0))=0,"n/a",((INDEX(Historical!$C$7:$C$1239,MATCH(B21,Historical!$B$7:$B$1261,0))/INDEX(Historical!$O$7:$O$1230,MATCH(B21,Historical!$B$7:$B$1261,0)))^(1/10)-1)*100)</f>
        <v>14.021704985878225</v>
      </c>
      <c r="W21" s="702">
        <f t="shared" si="3"/>
        <v>1.1926889026557184</v>
      </c>
      <c r="X21" s="703" t="str">
        <f t="shared" si="4"/>
        <v>n/a</v>
      </c>
      <c r="Y21" s="661"/>
      <c r="Z21" s="651">
        <f t="shared" si="5"/>
        <v>67.924528301886795</v>
      </c>
      <c r="AA21" s="886">
        <f t="shared" si="6"/>
        <v>13.830188679245282</v>
      </c>
      <c r="AB21" s="887">
        <v>9</v>
      </c>
      <c r="AC21" s="865">
        <v>1.59</v>
      </c>
      <c r="AD21" s="865">
        <v>9.48</v>
      </c>
      <c r="AE21" s="865">
        <v>2.02</v>
      </c>
      <c r="AF21" s="865">
        <v>1.08</v>
      </c>
      <c r="AG21" s="865">
        <v>7.8</v>
      </c>
      <c r="AH21" s="865">
        <v>-32.300000000000004</v>
      </c>
      <c r="AI21" s="865">
        <v>5.37</v>
      </c>
      <c r="AJ21" s="865">
        <v>-13.5</v>
      </c>
      <c r="AK21" s="865">
        <v>1.48</v>
      </c>
      <c r="AL21" s="878">
        <v>11260</v>
      </c>
      <c r="AM21" s="872">
        <v>18.8</v>
      </c>
      <c r="AN21" s="865">
        <v>0</v>
      </c>
      <c r="AO21" s="739">
        <f t="shared" si="7"/>
        <v>7.8046665825098458</v>
      </c>
      <c r="AP21" s="740">
        <f t="shared" si="8"/>
        <v>21.634855261755128</v>
      </c>
      <c r="AQ21" s="888">
        <f t="shared" si="9"/>
        <v>-18.523067276450966</v>
      </c>
      <c r="AR21" s="651">
        <f>INDEX(Historical!$C$7:$C$1239,MATCH(B21,Historical!$B$7:$B$1261,0))*IF(AH21="n/a",1.03,IF(AH21&lt;0,1.01,IF(AH21&gt;10,1.1,(1+AH21/100))))</f>
        <v>1.0504</v>
      </c>
      <c r="AS21" s="886">
        <f t="shared" si="10"/>
        <v>1.1068064800000001</v>
      </c>
      <c r="AT21" s="886">
        <f t="shared" si="11"/>
        <v>1.1231872159040002</v>
      </c>
      <c r="AU21" s="886">
        <f t="shared" si="11"/>
        <v>1.1398103866993794</v>
      </c>
      <c r="AV21" s="886">
        <f t="shared" si="11"/>
        <v>1.1566795804225301</v>
      </c>
      <c r="AW21" s="651">
        <f t="shared" si="12"/>
        <v>5.5768836630259102</v>
      </c>
      <c r="AX21" s="747">
        <f t="shared" si="13"/>
        <v>25.360998922355211</v>
      </c>
      <c r="AY21" s="934">
        <v>1.27</v>
      </c>
      <c r="AZ21" s="872">
        <v>47.48</v>
      </c>
      <c r="BA21" s="872">
        <v>-21.07</v>
      </c>
      <c r="BB21" s="872">
        <v>4.32</v>
      </c>
      <c r="BC21" s="872">
        <v>8.1100000000000012</v>
      </c>
      <c r="BE21" s="624">
        <v>1981</v>
      </c>
      <c r="BF21" s="898">
        <f t="shared" si="14"/>
        <v>3</v>
      </c>
      <c r="BG21" s="882">
        <v>4.8</v>
      </c>
    </row>
    <row r="22" spans="1:59" ht="11.25" customHeight="1" x14ac:dyDescent="0.2">
      <c r="A22" s="871" t="s">
        <v>161</v>
      </c>
      <c r="B22" s="875" t="s">
        <v>162</v>
      </c>
      <c r="C22" s="932" t="s">
        <v>128</v>
      </c>
      <c r="D22" s="932" t="s">
        <v>4346</v>
      </c>
      <c r="E22" s="733">
        <v>37</v>
      </c>
      <c r="F22" s="1190">
        <v>75</v>
      </c>
      <c r="G22" s="1190" t="s">
        <v>115</v>
      </c>
      <c r="H22" s="1190" t="s">
        <v>115</v>
      </c>
      <c r="I22" s="865">
        <v>80.66</v>
      </c>
      <c r="J22" s="651">
        <f t="shared" si="0"/>
        <v>0.89015621125712874</v>
      </c>
      <c r="K22" s="877">
        <v>0.17949999999999999</v>
      </c>
      <c r="L22" s="887">
        <v>4</v>
      </c>
      <c r="M22" s="642">
        <f t="shared" si="1"/>
        <v>0.71799999999999997</v>
      </c>
      <c r="N22" s="870" t="s">
        <v>163</v>
      </c>
      <c r="O22" s="734">
        <v>0.17430000000000001</v>
      </c>
      <c r="P22" s="861">
        <v>44168</v>
      </c>
      <c r="Q22" s="861">
        <v>44200</v>
      </c>
      <c r="R22" s="642">
        <f t="shared" si="2"/>
        <v>2.9833620195065875</v>
      </c>
      <c r="S22" s="701">
        <f>IF(INDEX(Historical!$D$7:$D$1237,MATCH(B22,Historical!$B$7:$B$1261,0))=0,"n/a",(INDEX(Historical!$C$7:$C$1239,MATCH(B22,Historical!$B$7:$B$1261,0))/INDEX(Historical!$D$7:$D$1237,MATCH(B22,Historical!$B$7:$B$1261,0))-1)*100)</f>
        <v>5.0632911392405111</v>
      </c>
      <c r="T22" s="701">
        <f>IF(INDEX(Historical!$F$7:$F$1230,MATCH(B22,Historical!$B$7:$B$1261,0))=0,"n/a",((INDEX(Historical!$C$7:$C$1239,MATCH(B22,Historical!$B$7:$B$1261,0))/INDEX(Historical!$F$7:$F$1230,MATCH(B22,Historical!$B$7:$B$1261,0)))^(1/3)-1)*100)</f>
        <v>6.8701436680861372</v>
      </c>
      <c r="U22" s="701">
        <f>IF(INDEX(Historical!$H$7:$H$1230,MATCH(B22,Historical!$B$7:$B$1261,0))=0,"n/a",((INDEX(Historical!$C$7:$C$1239,MATCH(B22,Historical!$B$7:$B$1261,0))/INDEX(Historical!$H$7:$H$1230,MATCH(B22,Historical!$B$7:$B$1261,0)))^(1/5)-1)*100)</f>
        <v>7.0644317120605482</v>
      </c>
      <c r="V22" s="701">
        <f>IF(INDEX(Historical!$O$7:$O$1230,MATCH(B22,Historical!$B$7:$B$1261,0))=0,"n/a",((INDEX(Historical!$C$7:$C$1239,MATCH(B22,Historical!$B$7:$B$1261,0))/INDEX(Historical!$O$7:$O$1230,MATCH(B22,Historical!$B$7:$B$1261,0)))^(1/10)-1)*100)</f>
        <v>8.0314364271328653</v>
      </c>
      <c r="W22" s="702">
        <f t="shared" si="3"/>
        <v>0.87959753851683953</v>
      </c>
      <c r="X22" s="703">
        <f t="shared" si="4"/>
        <v>1.1774052853434247</v>
      </c>
      <c r="Y22" s="901"/>
      <c r="Z22" s="651">
        <f t="shared" si="5"/>
        <v>35.721393034825873</v>
      </c>
      <c r="AA22" s="886">
        <f t="shared" si="6"/>
        <v>40.129353233830848</v>
      </c>
      <c r="AB22" s="887">
        <v>4</v>
      </c>
      <c r="AC22" s="865">
        <v>2.0099999999999998</v>
      </c>
      <c r="AD22" s="865">
        <v>5.9</v>
      </c>
      <c r="AE22" s="865">
        <v>11.21</v>
      </c>
      <c r="AF22" s="865">
        <v>18.059999999999999</v>
      </c>
      <c r="AG22" s="865">
        <v>47.8</v>
      </c>
      <c r="AH22" s="865">
        <v>15.9</v>
      </c>
      <c r="AI22" s="865">
        <v>-0.9900000000000001</v>
      </c>
      <c r="AJ22" s="865">
        <v>6</v>
      </c>
      <c r="AK22" s="865">
        <v>6.8500000000000005</v>
      </c>
      <c r="AL22" s="878">
        <v>37570</v>
      </c>
      <c r="AM22" s="872">
        <v>0.2</v>
      </c>
      <c r="AN22" s="865">
        <v>1.26</v>
      </c>
      <c r="AO22" s="739">
        <f t="shared" si="7"/>
        <v>-32.174765310513173</v>
      </c>
      <c r="AP22" s="740">
        <f t="shared" si="8"/>
        <v>7.9545879233176766</v>
      </c>
      <c r="AQ22" s="888">
        <f t="shared" si="9"/>
        <v>467.54289878112496</v>
      </c>
      <c r="AR22" s="651">
        <f>INDEX(Historical!$C$7:$C$1239,MATCH(B22,Historical!$B$7:$B$1261,0))*IF(AH22="n/a",1.03,IF(AH22&lt;0,1.01,IF(AH22&gt;10,1.1,(1+AH22/100))))</f>
        <v>0.73040000000000005</v>
      </c>
      <c r="AS22" s="886">
        <f t="shared" si="10"/>
        <v>0.73770400000000003</v>
      </c>
      <c r="AT22" s="886">
        <f t="shared" si="11"/>
        <v>0.788236724</v>
      </c>
      <c r="AU22" s="886">
        <f t="shared" si="11"/>
        <v>0.84223093959399997</v>
      </c>
      <c r="AV22" s="886">
        <f t="shared" si="11"/>
        <v>0.89992375895618892</v>
      </c>
      <c r="AW22" s="651">
        <f t="shared" si="12"/>
        <v>3.9984954225501887</v>
      </c>
      <c r="AX22" s="747">
        <f t="shared" si="13"/>
        <v>4.9572221950783399</v>
      </c>
      <c r="AY22" s="934">
        <v>0.79</v>
      </c>
      <c r="AZ22" s="872">
        <v>80.53</v>
      </c>
      <c r="BA22" s="872">
        <v>-3.29</v>
      </c>
      <c r="BB22" s="872">
        <v>5.7</v>
      </c>
      <c r="BC22" s="872">
        <v>18.25</v>
      </c>
      <c r="BE22" s="624">
        <v>1985</v>
      </c>
      <c r="BF22" s="898">
        <f t="shared" si="14"/>
        <v>3</v>
      </c>
      <c r="BG22" s="882">
        <v>16.8</v>
      </c>
    </row>
    <row r="23" spans="1:59" ht="11.25" customHeight="1" x14ac:dyDescent="0.2">
      <c r="A23" s="863" t="s">
        <v>156</v>
      </c>
      <c r="B23" s="875" t="s">
        <v>157</v>
      </c>
      <c r="C23" s="932" t="s">
        <v>131</v>
      </c>
      <c r="D23" s="932" t="s">
        <v>4328</v>
      </c>
      <c r="E23" s="733">
        <v>50</v>
      </c>
      <c r="F23" s="1190">
        <v>31</v>
      </c>
      <c r="G23" s="1190" t="s">
        <v>37</v>
      </c>
      <c r="H23" s="1190" t="s">
        <v>37</v>
      </c>
      <c r="I23" s="865">
        <v>60.83</v>
      </c>
      <c r="J23" s="651">
        <f t="shared" si="0"/>
        <v>3.7152720697024493</v>
      </c>
      <c r="K23" s="877">
        <v>0.56499999999999995</v>
      </c>
      <c r="L23" s="887">
        <v>4</v>
      </c>
      <c r="M23" s="642">
        <f t="shared" si="1"/>
        <v>2.2599999999999998</v>
      </c>
      <c r="N23" s="870" t="s">
        <v>119</v>
      </c>
      <c r="O23" s="734">
        <v>0.53500000000000003</v>
      </c>
      <c r="P23" s="861">
        <v>44151</v>
      </c>
      <c r="Q23" s="861">
        <v>44166</v>
      </c>
      <c r="R23" s="642">
        <f t="shared" si="2"/>
        <v>5.6074766355140024</v>
      </c>
      <c r="S23" s="701">
        <f>IF(INDEX(Historical!$D$7:$D$1237,MATCH(B23,Historical!$B$7:$B$1261,0))=0,"n/a",(INDEX(Historical!$C$7:$C$1239,MATCH(B23,Historical!$B$7:$B$1261,0))/INDEX(Historical!$D$7:$D$1237,MATCH(B23,Historical!$B$7:$B$1261,0))-1)*100)</f>
        <v>6.2176165803108807</v>
      </c>
      <c r="T23" s="701">
        <f>IF(INDEX(Historical!$F$7:$F$1230,MATCH(B23,Historical!$B$7:$B$1261,0))=0,"n/a",((INDEX(Historical!$C$7:$C$1239,MATCH(B23,Historical!$B$7:$B$1261,0))/INDEX(Historical!$F$7:$F$1230,MATCH(B23,Historical!$B$7:$B$1261,0)))^(1/3)-1)*100)</f>
        <v>6.8599237059249418</v>
      </c>
      <c r="U23" s="701">
        <f>IF(INDEX(Historical!$H$7:$H$1230,MATCH(B23,Historical!$B$7:$B$1261,0))=0,"n/a",((INDEX(Historical!$C$7:$C$1239,MATCH(B23,Historical!$B$7:$B$1261,0))/INDEX(Historical!$H$7:$H$1230,MATCH(B23,Historical!$B$7:$B$1261,0)))^(1/5)-1)*100)</f>
        <v>5.6150605941585052</v>
      </c>
      <c r="V23" s="701">
        <f>IF(INDEX(Historical!$O$7:$O$1230,MATCH(B23,Historical!$B$7:$B$1261,0))=0,"n/a",((INDEX(Historical!$C$7:$C$1239,MATCH(B23,Historical!$B$7:$B$1261,0))/INDEX(Historical!$O$7:$O$1230,MATCH(B23,Historical!$B$7:$B$1261,0)))^(1/10)-1)*100)</f>
        <v>3.7400735743586822</v>
      </c>
      <c r="W23" s="702">
        <f t="shared" si="3"/>
        <v>1.5013235655721908</v>
      </c>
      <c r="X23" s="703">
        <f t="shared" si="4"/>
        <v>2.5523002700720481</v>
      </c>
      <c r="Y23" s="875"/>
      <c r="Z23" s="651">
        <f t="shared" si="5"/>
        <v>63.661971830985905</v>
      </c>
      <c r="AA23" s="886">
        <f t="shared" si="6"/>
        <v>17.135211267605634</v>
      </c>
      <c r="AB23" s="887">
        <v>12</v>
      </c>
      <c r="AC23" s="865">
        <v>3.55</v>
      </c>
      <c r="AD23" s="865">
        <v>3.78</v>
      </c>
      <c r="AE23" s="865">
        <v>2.4</v>
      </c>
      <c r="AF23" s="865">
        <v>1.57</v>
      </c>
      <c r="AG23" s="865">
        <v>8.9</v>
      </c>
      <c r="AH23" s="865">
        <v>-31.4</v>
      </c>
      <c r="AI23" s="865">
        <v>5.9700000000000006</v>
      </c>
      <c r="AJ23" s="865">
        <v>2.1999999999999997</v>
      </c>
      <c r="AK23" s="865">
        <v>4.7300000000000004</v>
      </c>
      <c r="AL23" s="878">
        <v>4050</v>
      </c>
      <c r="AM23" s="872">
        <v>0.4</v>
      </c>
      <c r="AN23" s="865">
        <v>1.44</v>
      </c>
      <c r="AO23" s="739">
        <f t="shared" si="7"/>
        <v>-7.8048786037446796</v>
      </c>
      <c r="AP23" s="740">
        <f t="shared" si="8"/>
        <v>9.3303326638609541</v>
      </c>
      <c r="AQ23" s="888">
        <f t="shared" si="9"/>
        <v>9.34610025082101</v>
      </c>
      <c r="AR23" s="651">
        <f>INDEX(Historical!$C$7:$C$1239,MATCH(B23,Historical!$B$7:$B$1261,0))*IF(AH23="n/a",1.03,IF(AH23&lt;0,1.01,IF(AH23&gt;10,1.1,(1+AH23/100))))</f>
        <v>2.0705</v>
      </c>
      <c r="AS23" s="886">
        <f t="shared" si="10"/>
        <v>2.1941088500000001</v>
      </c>
      <c r="AT23" s="886">
        <f t="shared" si="11"/>
        <v>2.2978901986049998</v>
      </c>
      <c r="AU23" s="886">
        <f t="shared" si="11"/>
        <v>2.406580404999016</v>
      </c>
      <c r="AV23" s="886">
        <f t="shared" si="11"/>
        <v>2.5204116581554694</v>
      </c>
      <c r="AW23" s="651">
        <f t="shared" si="12"/>
        <v>11.489491111759484</v>
      </c>
      <c r="AX23" s="747">
        <f t="shared" si="13"/>
        <v>18.88786965602414</v>
      </c>
      <c r="AY23" s="934">
        <v>0.31</v>
      </c>
      <c r="AZ23" s="872">
        <v>26.540000000000003</v>
      </c>
      <c r="BA23" s="872">
        <v>-30.18</v>
      </c>
      <c r="BB23" s="872">
        <v>3.85</v>
      </c>
      <c r="BC23" s="872">
        <v>0.01</v>
      </c>
      <c r="BE23" s="624">
        <v>1972</v>
      </c>
      <c r="BF23" s="898">
        <f t="shared" si="14"/>
        <v>5</v>
      </c>
      <c r="BG23" s="882">
        <v>2.9000000000000004</v>
      </c>
    </row>
    <row r="24" spans="1:59" ht="11.25" customHeight="1" x14ac:dyDescent="0.2">
      <c r="A24" s="863" t="s">
        <v>146</v>
      </c>
      <c r="B24" s="875" t="s">
        <v>147</v>
      </c>
      <c r="C24" s="932" t="s">
        <v>4193</v>
      </c>
      <c r="D24" s="932" t="s">
        <v>4337</v>
      </c>
      <c r="E24" s="733">
        <v>28</v>
      </c>
      <c r="F24" s="1190">
        <v>106</v>
      </c>
      <c r="G24" s="1190" t="s">
        <v>37</v>
      </c>
      <c r="H24" s="1190" t="s">
        <v>115</v>
      </c>
      <c r="I24" s="865">
        <v>82.44</v>
      </c>
      <c r="J24" s="651">
        <f t="shared" si="0"/>
        <v>0.87336244541484709</v>
      </c>
      <c r="K24" s="884">
        <v>0.18</v>
      </c>
      <c r="L24" s="887">
        <v>4</v>
      </c>
      <c r="M24" s="642">
        <f t="shared" si="1"/>
        <v>0.72</v>
      </c>
      <c r="N24" s="870" t="s">
        <v>148</v>
      </c>
      <c r="O24" s="735">
        <v>0.17</v>
      </c>
      <c r="P24" s="861">
        <v>44070</v>
      </c>
      <c r="Q24" s="861">
        <v>44085</v>
      </c>
      <c r="R24" s="642">
        <f t="shared" si="2"/>
        <v>5.8823529411764595</v>
      </c>
      <c r="S24" s="701">
        <f>IF(INDEX(Historical!$D$7:$D$1237,MATCH(B24,Historical!$B$7:$B$1261,0))=0,"n/a",(INDEX(Historical!$C$7:$C$1239,MATCH(B24,Historical!$B$7:$B$1261,0))/INDEX(Historical!$D$7:$D$1237,MATCH(B24,Historical!$B$7:$B$1261,0))-1)*100)</f>
        <v>14.285714285714279</v>
      </c>
      <c r="T24" s="701">
        <f>IF(INDEX(Historical!$F$7:$F$1230,MATCH(B24,Historical!$B$7:$B$1261,0))=0,"n/a",((INDEX(Historical!$C$7:$C$1239,MATCH(B24,Historical!$B$7:$B$1261,0))/INDEX(Historical!$F$7:$F$1230,MATCH(B24,Historical!$B$7:$B$1261,0)))^(1/3)-1)*100)</f>
        <v>14.174864832757784</v>
      </c>
      <c r="U24" s="701">
        <f>IF(INDEX(Historical!$H$7:$H$1230,MATCH(B24,Historical!$B$7:$B$1261,0))=0,"n/a",((INDEX(Historical!$C$7:$C$1239,MATCH(B24,Historical!$B$7:$B$1261,0))/INDEX(Historical!$H$7:$H$1230,MATCH(B24,Historical!$B$7:$B$1261,0)))^(1/5)-1)*100)</f>
        <v>11.582387582449961</v>
      </c>
      <c r="V24" s="701">
        <f>IF(INDEX(Historical!$O$7:$O$1230,MATCH(B24,Historical!$B$7:$B$1261,0))=0,"n/a",((INDEX(Historical!$C$7:$C$1239,MATCH(B24,Historical!$B$7:$B$1261,0))/INDEX(Historical!$O$7:$O$1230,MATCH(B24,Historical!$B$7:$B$1261,0)))^(1/10)-1)*100)</f>
        <v>10.775881290145882</v>
      </c>
      <c r="W24" s="702">
        <f t="shared" si="3"/>
        <v>1.0748436504252878</v>
      </c>
      <c r="X24" s="703">
        <f t="shared" si="4"/>
        <v>1.2321688917499958</v>
      </c>
      <c r="Y24" s="661"/>
      <c r="Z24" s="651">
        <f t="shared" si="5"/>
        <v>43.373493975903614</v>
      </c>
      <c r="AA24" s="886">
        <f t="shared" si="6"/>
        <v>49.662650602409641</v>
      </c>
      <c r="AB24" s="887">
        <v>12</v>
      </c>
      <c r="AC24" s="865">
        <v>1.66</v>
      </c>
      <c r="AD24" s="865">
        <v>3.31</v>
      </c>
      <c r="AE24" s="865">
        <v>5.65</v>
      </c>
      <c r="AF24" s="865">
        <v>6.76</v>
      </c>
      <c r="AG24" s="865">
        <v>14.299999999999999</v>
      </c>
      <c r="AH24" s="865">
        <v>69.599999999999994</v>
      </c>
      <c r="AI24" s="865">
        <v>9.77</v>
      </c>
      <c r="AJ24" s="865">
        <v>9.4</v>
      </c>
      <c r="AK24" s="865">
        <v>14.899999999999999</v>
      </c>
      <c r="AL24" s="878">
        <v>2380</v>
      </c>
      <c r="AM24" s="872">
        <v>0.1</v>
      </c>
      <c r="AN24" s="865">
        <v>0</v>
      </c>
      <c r="AO24" s="739">
        <f t="shared" si="7"/>
        <v>-37.206900574544832</v>
      </c>
      <c r="AP24" s="740">
        <f t="shared" si="8"/>
        <v>12.455750027864807</v>
      </c>
      <c r="AQ24" s="888">
        <f t="shared" si="9"/>
        <v>286.27538712529326</v>
      </c>
      <c r="AR24" s="651">
        <f>INDEX(Historical!$C$7:$C$1239,MATCH(B24,Historical!$B$7:$B$1261,0))*IF(AH24="n/a",1.03,IF(AH24&lt;0,1.01,IF(AH24&gt;10,1.1,(1+AH24/100))))</f>
        <v>0.70400000000000007</v>
      </c>
      <c r="AS24" s="886">
        <f t="shared" si="10"/>
        <v>0.77278080000000005</v>
      </c>
      <c r="AT24" s="886">
        <f t="shared" si="11"/>
        <v>0.85005888000000007</v>
      </c>
      <c r="AU24" s="886">
        <f t="shared" si="11"/>
        <v>0.93506476800000016</v>
      </c>
      <c r="AV24" s="886">
        <f t="shared" si="11"/>
        <v>1.0285712448000002</v>
      </c>
      <c r="AW24" s="651">
        <f t="shared" si="12"/>
        <v>4.2904756928000012</v>
      </c>
      <c r="AX24" s="747">
        <f t="shared" si="13"/>
        <v>5.2043615875788474</v>
      </c>
      <c r="AY24" s="934">
        <v>0.74</v>
      </c>
      <c r="AZ24" s="872">
        <v>98.65</v>
      </c>
      <c r="BA24" s="872">
        <v>-0.54999999999999993</v>
      </c>
      <c r="BB24" s="872">
        <v>12.629999999999999</v>
      </c>
      <c r="BC24" s="872">
        <v>29.049999999999997</v>
      </c>
      <c r="BE24" s="624">
        <v>1993</v>
      </c>
      <c r="BF24" s="898">
        <f t="shared" si="14"/>
        <v>2</v>
      </c>
      <c r="BG24" s="882">
        <v>11.1</v>
      </c>
    </row>
    <row r="25" spans="1:59" ht="11.25" customHeight="1" x14ac:dyDescent="0.2">
      <c r="A25" s="871" t="s">
        <v>158</v>
      </c>
      <c r="B25" s="875" t="s">
        <v>159</v>
      </c>
      <c r="C25" s="932" t="s">
        <v>112</v>
      </c>
      <c r="D25" s="932" t="s">
        <v>4322</v>
      </c>
      <c r="E25" s="733">
        <v>35</v>
      </c>
      <c r="F25" s="1190">
        <v>79</v>
      </c>
      <c r="G25" s="1190" t="s">
        <v>37</v>
      </c>
      <c r="H25" s="1190" t="s">
        <v>37</v>
      </c>
      <c r="I25" s="865">
        <v>44.18</v>
      </c>
      <c r="J25" s="651">
        <f t="shared" si="0"/>
        <v>1.9918515165233137</v>
      </c>
      <c r="K25" s="884">
        <v>0.22</v>
      </c>
      <c r="L25" s="887">
        <v>4</v>
      </c>
      <c r="M25" s="642">
        <f t="shared" si="1"/>
        <v>0.88</v>
      </c>
      <c r="N25" s="870" t="s">
        <v>160</v>
      </c>
      <c r="O25" s="735">
        <v>0.2175</v>
      </c>
      <c r="P25" s="861">
        <v>44112</v>
      </c>
      <c r="Q25" s="861">
        <v>44134</v>
      </c>
      <c r="R25" s="642">
        <f t="shared" si="2"/>
        <v>1.1494252873563229</v>
      </c>
      <c r="S25" s="701">
        <f>IF(INDEX(Historical!$D$7:$D$1237,MATCH(B25,Historical!$B$7:$B$1261,0))=0,"n/a",(INDEX(Historical!$C$7:$C$1239,MATCH(B25,Historical!$B$7:$B$1261,0))/INDEX(Historical!$D$7:$D$1237,MATCH(B25,Historical!$B$7:$B$1261,0))-1)*100)</f>
        <v>2.5179856115107979</v>
      </c>
      <c r="T25" s="701">
        <f>IF(INDEX(Historical!$F$7:$F$1230,MATCH(B25,Historical!$B$7:$B$1261,0))=0,"n/a",((INDEX(Historical!$C$7:$C$1239,MATCH(B25,Historical!$B$7:$B$1261,0))/INDEX(Historical!$F$7:$F$1230,MATCH(B25,Historical!$B$7:$B$1261,0)))^(1/3)-1)*100)</f>
        <v>1.7140424691734157</v>
      </c>
      <c r="U25" s="701">
        <f>IF(INDEX(Historical!$H$7:$H$1230,MATCH(B25,Historical!$B$7:$B$1261,0))=0,"n/a",((INDEX(Historical!$C$7:$C$1239,MATCH(B25,Historical!$B$7:$B$1261,0))/INDEX(Historical!$H$7:$H$1230,MATCH(B25,Historical!$B$7:$B$1261,0)))^(1/5)-1)*100)</f>
        <v>1.7230308602011801</v>
      </c>
      <c r="V25" s="701">
        <f>IF(INDEX(Historical!$O$7:$O$1230,MATCH(B25,Historical!$B$7:$B$1261,0))=0,"n/a",((INDEX(Historical!$C$7:$C$1239,MATCH(B25,Historical!$B$7:$B$1261,0))/INDEX(Historical!$O$7:$O$1230,MATCH(B25,Historical!$B$7:$B$1261,0)))^(1/10)-1)*100)</f>
        <v>2.2415804817228269</v>
      </c>
      <c r="W25" s="702">
        <f t="shared" si="3"/>
        <v>0.76866785477936461</v>
      </c>
      <c r="X25" s="703">
        <f t="shared" si="4"/>
        <v>1.8687970284177659E-2</v>
      </c>
      <c r="Y25" s="875"/>
      <c r="Z25" s="651">
        <f t="shared" si="5"/>
        <v>43.349753694581281</v>
      </c>
      <c r="AA25" s="886">
        <f t="shared" si="6"/>
        <v>21.763546798029559</v>
      </c>
      <c r="AB25" s="887">
        <v>7</v>
      </c>
      <c r="AC25" s="865">
        <v>2.0299999999999998</v>
      </c>
      <c r="AD25" s="865">
        <v>3.18</v>
      </c>
      <c r="AE25" s="865">
        <v>2.21</v>
      </c>
      <c r="AF25" s="865">
        <v>2.67</v>
      </c>
      <c r="AG25" s="865">
        <v>12.4</v>
      </c>
      <c r="AH25" s="865">
        <v>-14.299999999999999</v>
      </c>
      <c r="AI25" s="865">
        <v>9.76</v>
      </c>
      <c r="AJ25" s="865">
        <v>92.2</v>
      </c>
      <c r="AK25" s="865">
        <v>7.0000000000000009</v>
      </c>
      <c r="AL25" s="878">
        <v>2370</v>
      </c>
      <c r="AM25" s="872">
        <v>1</v>
      </c>
      <c r="AN25" s="865">
        <v>0</v>
      </c>
      <c r="AO25" s="739">
        <f t="shared" si="7"/>
        <v>-18.048664421305066</v>
      </c>
      <c r="AP25" s="740">
        <f t="shared" si="8"/>
        <v>3.7148823767244936</v>
      </c>
      <c r="AQ25" s="888">
        <f t="shared" si="9"/>
        <v>60.704933134181481</v>
      </c>
      <c r="AR25" s="651">
        <f>INDEX(Historical!$C$7:$C$1239,MATCH(B25,Historical!$B$7:$B$1261,0))*IF(AH25="n/a",1.03,IF(AH25&lt;0,1.01,IF(AH25&gt;10,1.1,(1+AH25/100))))</f>
        <v>0.86355000000000004</v>
      </c>
      <c r="AS25" s="886">
        <f t="shared" si="10"/>
        <v>0.94783247999999998</v>
      </c>
      <c r="AT25" s="886">
        <f t="shared" si="11"/>
        <v>1.0141807536</v>
      </c>
      <c r="AU25" s="886">
        <f t="shared" si="11"/>
        <v>1.0851734063520002</v>
      </c>
      <c r="AV25" s="886">
        <f t="shared" si="11"/>
        <v>1.1611355447966403</v>
      </c>
      <c r="AW25" s="651">
        <f t="shared" si="12"/>
        <v>5.0718721847486403</v>
      </c>
      <c r="AX25" s="747">
        <f t="shared" si="13"/>
        <v>11.480018525913627</v>
      </c>
      <c r="AY25" s="934">
        <v>0.8</v>
      </c>
      <c r="AZ25" s="872">
        <v>33.879999999999995</v>
      </c>
      <c r="BA25" s="872">
        <v>-24.43</v>
      </c>
      <c r="BB25" s="872">
        <v>5.93</v>
      </c>
      <c r="BC25" s="872">
        <v>-2.0500000000000003</v>
      </c>
      <c r="BE25" s="624">
        <v>1986</v>
      </c>
      <c r="BF25" s="898">
        <f t="shared" si="14"/>
        <v>3</v>
      </c>
      <c r="BG25" s="882">
        <v>9.1999999999999993</v>
      </c>
    </row>
    <row r="26" spans="1:59" s="773" customFormat="1" ht="11.25" customHeight="1" x14ac:dyDescent="0.2">
      <c r="A26" s="646" t="s">
        <v>474</v>
      </c>
      <c r="B26" s="781" t="s">
        <v>475</v>
      </c>
      <c r="C26" s="932" t="s">
        <v>108</v>
      </c>
      <c r="D26" s="932" t="s">
        <v>118</v>
      </c>
      <c r="E26" s="755">
        <v>27</v>
      </c>
      <c r="F26" s="1190">
        <v>124</v>
      </c>
      <c r="G26" s="1189" t="s">
        <v>106</v>
      </c>
      <c r="H26" s="1189" t="s">
        <v>106</v>
      </c>
      <c r="I26" s="766">
        <v>45.03</v>
      </c>
      <c r="J26" s="757">
        <f t="shared" si="0"/>
        <v>0.82167443926271377</v>
      </c>
      <c r="K26" s="779">
        <v>9.2499999999999999E-2</v>
      </c>
      <c r="L26" s="759">
        <v>4</v>
      </c>
      <c r="M26" s="760">
        <f t="shared" si="1"/>
        <v>0.37</v>
      </c>
      <c r="N26" s="761" t="s">
        <v>122</v>
      </c>
      <c r="O26" s="780">
        <v>8.5000000000000006E-2</v>
      </c>
      <c r="P26" s="763">
        <v>44138</v>
      </c>
      <c r="Q26" s="763">
        <v>44153</v>
      </c>
      <c r="R26" s="760">
        <f t="shared" si="2"/>
        <v>8.8235294117646959</v>
      </c>
      <c r="S26" s="701">
        <f>IF(INDEX(Historical!$D$7:$D$1237,MATCH(B26,Historical!$B$7:$B$1261,0))=0,"n/a",(INDEX(Historical!$C$7:$C$1239,MATCH(B26,Historical!$B$7:$B$1261,0))/INDEX(Historical!$D$7:$D$1237,MATCH(B26,Historical!$B$7:$B$1261,0))-1)*100)</f>
        <v>6.5573770491803351</v>
      </c>
      <c r="T26" s="701">
        <f>IF(INDEX(Historical!$F$7:$F$1230,MATCH(B26,Historical!$B$7:$B$1261,0))=0,"n/a",((INDEX(Historical!$C$7:$C$1239,MATCH(B26,Historical!$B$7:$B$1261,0))/INDEX(Historical!$F$7:$F$1230,MATCH(B26,Historical!$B$7:$B$1261,0)))^(1/3)-1)*100)</f>
        <v>8.9579934734813627</v>
      </c>
      <c r="U26" s="701">
        <f>IF(INDEX(Historical!$H$7:$H$1230,MATCH(B26,Historical!$B$7:$B$1261,0))=0,"n/a",((INDEX(Historical!$C$7:$C$1239,MATCH(B26,Historical!$B$7:$B$1261,0))/INDEX(Historical!$H$7:$H$1230,MATCH(B26,Historical!$B$7:$B$1261,0)))^(1/5)-1)*100)</f>
        <v>9.6543588673895009</v>
      </c>
      <c r="V26" s="701">
        <f>IF(INDEX(Historical!$O$7:$O$1230,MATCH(B26,Historical!$B$7:$B$1261,0))=0,"n/a",((INDEX(Historical!$C$7:$C$1239,MATCH(B26,Historical!$B$7:$B$1261,0))/INDEX(Historical!$O$7:$O$1230,MATCH(B26,Historical!$B$7:$B$1261,0)))^(1/10)-1)*100)</f>
        <v>7.9490433048294618</v>
      </c>
      <c r="W26" s="702">
        <f t="shared" si="3"/>
        <v>1.214530918648282</v>
      </c>
      <c r="X26" s="703">
        <f t="shared" si="4"/>
        <v>0.65675910662513615</v>
      </c>
      <c r="Y26" s="1191"/>
      <c r="Z26" s="757">
        <f t="shared" si="5"/>
        <v>22.981366459627328</v>
      </c>
      <c r="AA26" s="765">
        <f t="shared" si="6"/>
        <v>27.968944099378881</v>
      </c>
      <c r="AB26" s="759">
        <v>12</v>
      </c>
      <c r="AC26" s="766">
        <v>1.61</v>
      </c>
      <c r="AD26" s="766">
        <v>2.87</v>
      </c>
      <c r="AE26" s="766">
        <v>5.1100000000000003</v>
      </c>
      <c r="AF26" s="766">
        <v>3.39</v>
      </c>
      <c r="AG26" s="766">
        <v>14.7</v>
      </c>
      <c r="AH26" s="766">
        <v>15.2</v>
      </c>
      <c r="AI26" s="766">
        <v>2.9000000000000004</v>
      </c>
      <c r="AJ26" s="766">
        <v>14.7</v>
      </c>
      <c r="AK26" s="766">
        <v>9.89</v>
      </c>
      <c r="AL26" s="767">
        <v>13030</v>
      </c>
      <c r="AM26" s="768">
        <v>2</v>
      </c>
      <c r="AN26" s="766">
        <v>0.56999999999999995</v>
      </c>
      <c r="AO26" s="769">
        <f t="shared" si="7"/>
        <v>-17.492910792726668</v>
      </c>
      <c r="AP26" s="770">
        <f t="shared" si="8"/>
        <v>10.476033306652214</v>
      </c>
      <c r="AQ26" s="771">
        <f t="shared" si="9"/>
        <v>105.27999360969767</v>
      </c>
      <c r="AR26" s="651">
        <f>INDEX(Historical!$C$7:$C$1239,MATCH(B26,Historical!$B$7:$B$1261,0))*IF(AH26="n/a",1.03,IF(AH26&lt;0,1.01,IF(AH26&gt;10,1.1,(1+AH26/100))))</f>
        <v>0.35750000000000004</v>
      </c>
      <c r="AS26" s="765">
        <f t="shared" si="10"/>
        <v>0.36786750000000001</v>
      </c>
      <c r="AT26" s="765">
        <f t="shared" si="11"/>
        <v>0.40424959575000002</v>
      </c>
      <c r="AU26" s="765">
        <f t="shared" si="11"/>
        <v>0.44422988076967501</v>
      </c>
      <c r="AV26" s="765">
        <f t="shared" si="11"/>
        <v>0.48816421597779586</v>
      </c>
      <c r="AW26" s="757">
        <f t="shared" si="12"/>
        <v>2.0620111924974709</v>
      </c>
      <c r="AX26" s="772">
        <f t="shared" si="13"/>
        <v>4.5791942982399974</v>
      </c>
      <c r="AY26" s="935">
        <v>0.68</v>
      </c>
      <c r="AZ26" s="768">
        <v>46.68</v>
      </c>
      <c r="BA26" s="768">
        <v>-7.5200000000000005</v>
      </c>
      <c r="BB26" s="768">
        <v>-1.91</v>
      </c>
      <c r="BC26" s="768">
        <v>5.83</v>
      </c>
      <c r="BD26" s="908"/>
      <c r="BE26" s="624">
        <v>1995</v>
      </c>
      <c r="BF26" s="898">
        <f t="shared" si="14"/>
        <v>2</v>
      </c>
      <c r="BG26" s="824">
        <v>6.4</v>
      </c>
    </row>
    <row r="27" spans="1:59" ht="11.25" customHeight="1" x14ac:dyDescent="0.2">
      <c r="A27" s="863" t="s">
        <v>494</v>
      </c>
      <c r="B27" s="875" t="s">
        <v>495</v>
      </c>
      <c r="C27" s="932" t="s">
        <v>112</v>
      </c>
      <c r="D27" s="932" t="s">
        <v>211</v>
      </c>
      <c r="E27" s="733">
        <v>26</v>
      </c>
      <c r="F27" s="1190">
        <v>122</v>
      </c>
      <c r="G27" s="1190" t="s">
        <v>37</v>
      </c>
      <c r="H27" s="1190" t="s">
        <v>115</v>
      </c>
      <c r="I27" s="865">
        <v>173.59</v>
      </c>
      <c r="J27" s="651">
        <f t="shared" si="0"/>
        <v>2.3734086064865489</v>
      </c>
      <c r="K27" s="884">
        <v>1.03</v>
      </c>
      <c r="L27" s="887">
        <v>4</v>
      </c>
      <c r="M27" s="642">
        <f t="shared" si="1"/>
        <v>4.12</v>
      </c>
      <c r="N27" s="870" t="s">
        <v>417</v>
      </c>
      <c r="O27" s="735">
        <v>0.86</v>
      </c>
      <c r="P27" s="866">
        <v>43665</v>
      </c>
      <c r="Q27" s="866">
        <v>43697</v>
      </c>
      <c r="R27" s="642">
        <f t="shared" si="2"/>
        <v>19.767441860465119</v>
      </c>
      <c r="S27" s="701">
        <f>IF(INDEX(Historical!$D$7:$D$1237,MATCH(B27,Historical!$B$7:$B$1261,0))=0,"n/a",(INDEX(Historical!$C$7:$C$1239,MATCH(B27,Historical!$B$7:$B$1261,0))/INDEX(Historical!$D$7:$D$1237,MATCH(B27,Historical!$B$7:$B$1261,0))-1)*100)</f>
        <v>15.243902439024382</v>
      </c>
      <c r="T27" s="701">
        <f>IF(INDEX(Historical!$F$7:$F$1230,MATCH(B27,Historical!$B$7:$B$1261,0))=0,"n/a",((INDEX(Historical!$C$7:$C$1239,MATCH(B27,Historical!$B$7:$B$1261,0))/INDEX(Historical!$F$7:$F$1230,MATCH(B27,Historical!$B$7:$B$1261,0)))^(1/3)-1)*100)</f>
        <v>7.0648783255412129</v>
      </c>
      <c r="U27" s="701">
        <f>IF(INDEX(Historical!$H$7:$H$1230,MATCH(B27,Historical!$B$7:$B$1261,0))=0,"n/a",((INDEX(Historical!$C$7:$C$1239,MATCH(B27,Historical!$B$7:$B$1261,0))/INDEX(Historical!$H$7:$H$1230,MATCH(B27,Historical!$B$7:$B$1261,0)))^(1/5)-1)*100)</f>
        <v>7.7714411424242513</v>
      </c>
      <c r="V27" s="701">
        <f>IF(INDEX(Historical!$O$7:$O$1230,MATCH(B27,Historical!$B$7:$B$1261,0))=0,"n/a",((INDEX(Historical!$C$7:$C$1239,MATCH(B27,Historical!$B$7:$B$1261,0))/INDEX(Historical!$O$7:$O$1230,MATCH(B27,Historical!$B$7:$B$1261,0)))^(1/10)-1)*100)</f>
        <v>8.4471771197698544</v>
      </c>
      <c r="W27" s="702">
        <f t="shared" si="3"/>
        <v>0.9200045213016661</v>
      </c>
      <c r="X27" s="703">
        <f t="shared" si="4"/>
        <v>0.35813092822231574</v>
      </c>
      <c r="Y27" s="664"/>
      <c r="Z27" s="651">
        <f t="shared" si="5"/>
        <v>68.552412645590692</v>
      </c>
      <c r="AA27" s="886">
        <f t="shared" si="6"/>
        <v>28.88352745424293</v>
      </c>
      <c r="AB27" s="887">
        <v>12</v>
      </c>
      <c r="AC27" s="865">
        <v>6.01</v>
      </c>
      <c r="AD27" s="865" t="s">
        <v>136</v>
      </c>
      <c r="AE27" s="865">
        <v>2.17</v>
      </c>
      <c r="AF27" s="865">
        <v>6.35</v>
      </c>
      <c r="AG27" s="865">
        <v>23.1</v>
      </c>
      <c r="AH27" s="867">
        <v>3.4000000000000004</v>
      </c>
      <c r="AI27" s="867">
        <v>35.620000000000005</v>
      </c>
      <c r="AJ27" s="865">
        <v>21.7</v>
      </c>
      <c r="AK27" s="865">
        <v>-2.21</v>
      </c>
      <c r="AL27" s="878">
        <v>94870</v>
      </c>
      <c r="AM27" s="872">
        <v>0.1</v>
      </c>
      <c r="AN27" s="865">
        <v>2.5499999999999998</v>
      </c>
      <c r="AO27" s="739">
        <f t="shared" si="7"/>
        <v>-18.73867770533213</v>
      </c>
      <c r="AP27" s="740">
        <f t="shared" si="8"/>
        <v>10.144849748910801</v>
      </c>
      <c r="AQ27" s="888">
        <f t="shared" si="9"/>
        <v>185.50960235608548</v>
      </c>
      <c r="AR27" s="651">
        <f>INDEX(Historical!$C$7:$C$1239,MATCH(B27,Historical!$B$7:$B$1261,0))*IF(AH27="n/a",1.03,IF(AH27&lt;0,1.01,IF(AH27&gt;10,1.1,(1+AH27/100))))</f>
        <v>3.9085199999999998</v>
      </c>
      <c r="AS27" s="886">
        <f t="shared" si="10"/>
        <v>4.299372</v>
      </c>
      <c r="AT27" s="886">
        <f t="shared" ref="AT27:AV46" si="15">IF($AK27="n/a",1.03*AS27,IF($AK27&lt;0,1.01*AS27,IF($AK27&gt;10,1.1*AS27,(1+$AK27/100)*AS27)))</f>
        <v>4.3423657200000001</v>
      </c>
      <c r="AU27" s="886">
        <f t="shared" si="15"/>
        <v>4.3857893772000001</v>
      </c>
      <c r="AV27" s="886">
        <f t="shared" si="15"/>
        <v>4.4296472709720005</v>
      </c>
      <c r="AW27" s="651">
        <f t="shared" si="12"/>
        <v>21.365694368172001</v>
      </c>
      <c r="AX27" s="747">
        <f t="shared" si="13"/>
        <v>12.308136625480731</v>
      </c>
      <c r="AY27" s="934">
        <v>0.98</v>
      </c>
      <c r="AZ27" s="872">
        <v>98.39</v>
      </c>
      <c r="BA27" s="872">
        <v>-2.65</v>
      </c>
      <c r="BB27" s="872">
        <v>7.51</v>
      </c>
      <c r="BC27" s="872">
        <v>29.110000000000003</v>
      </c>
      <c r="BE27" s="624">
        <v>1994</v>
      </c>
      <c r="BF27" s="898">
        <f t="shared" si="14"/>
        <v>2</v>
      </c>
      <c r="BG27" s="882">
        <v>4.3</v>
      </c>
    </row>
    <row r="28" spans="1:59" ht="11.25" customHeight="1" x14ac:dyDescent="0.2">
      <c r="A28" s="871" t="s">
        <v>503</v>
      </c>
      <c r="B28" s="875" t="s">
        <v>504</v>
      </c>
      <c r="C28" s="932" t="s">
        <v>108</v>
      </c>
      <c r="D28" s="932" t="s">
        <v>118</v>
      </c>
      <c r="E28" s="733">
        <v>27</v>
      </c>
      <c r="F28" s="1190">
        <v>114</v>
      </c>
      <c r="G28" s="1190" t="s">
        <v>37</v>
      </c>
      <c r="H28" s="1190" t="s">
        <v>37</v>
      </c>
      <c r="I28" s="865">
        <v>147.83000000000001</v>
      </c>
      <c r="J28" s="651">
        <f t="shared" si="0"/>
        <v>2.1105323682608401</v>
      </c>
      <c r="K28" s="884">
        <v>0.78</v>
      </c>
      <c r="L28" s="887">
        <v>4</v>
      </c>
      <c r="M28" s="642">
        <f t="shared" si="1"/>
        <v>3.12</v>
      </c>
      <c r="N28" s="870" t="s">
        <v>505</v>
      </c>
      <c r="O28" s="735">
        <v>0.75</v>
      </c>
      <c r="P28" s="861">
        <v>44000</v>
      </c>
      <c r="Q28" s="861">
        <v>44022</v>
      </c>
      <c r="R28" s="642">
        <f t="shared" si="2"/>
        <v>4.0000000000000036</v>
      </c>
      <c r="S28" s="701">
        <f>IF(INDEX(Historical!$D$7:$D$1237,MATCH(B28,Historical!$B$7:$B$1261,0))=0,"n/a",(INDEX(Historical!$C$7:$C$1239,MATCH(B28,Historical!$B$7:$B$1261,0))/INDEX(Historical!$D$7:$D$1237,MATCH(B28,Historical!$B$7:$B$1261,0))-1)*100)</f>
        <v>2.7777777777777901</v>
      </c>
      <c r="T28" s="701">
        <f>IF(INDEX(Historical!$F$7:$F$1230,MATCH(B28,Historical!$B$7:$B$1261,0))=0,"n/a",((INDEX(Historical!$C$7:$C$1239,MATCH(B28,Historical!$B$7:$B$1261,0))/INDEX(Historical!$F$7:$F$1230,MATCH(B28,Historical!$B$7:$B$1261,0)))^(1/3)-1)*100)</f>
        <v>2.8586773986917446</v>
      </c>
      <c r="U28" s="701">
        <f>IF(INDEX(Historical!$H$7:$H$1230,MATCH(B28,Historical!$B$7:$B$1261,0))=0,"n/a",((INDEX(Historical!$C$7:$C$1239,MATCH(B28,Historical!$B$7:$B$1261,0))/INDEX(Historical!$H$7:$H$1230,MATCH(B28,Historical!$B$7:$B$1261,0)))^(1/5)-1)*100)</f>
        <v>2.9462068239258565</v>
      </c>
      <c r="V28" s="701">
        <f>IF(INDEX(Historical!$O$7:$O$1230,MATCH(B28,Historical!$B$7:$B$1261,0))=0,"n/a",((INDEX(Historical!$C$7:$C$1239,MATCH(B28,Historical!$B$7:$B$1261,0))/INDEX(Historical!$O$7:$O$1230,MATCH(B28,Historical!$B$7:$B$1261,0)))^(1/10)-1)*100)</f>
        <v>9.9156131924449156</v>
      </c>
      <c r="W28" s="702">
        <f t="shared" si="3"/>
        <v>0.29712805115982982</v>
      </c>
      <c r="X28" s="703">
        <f t="shared" si="4"/>
        <v>1.01593338756064</v>
      </c>
      <c r="Y28" s="876" t="s">
        <v>506</v>
      </c>
      <c r="Z28" s="651">
        <f t="shared" si="5"/>
        <v>62.027833001988078</v>
      </c>
      <c r="AA28" s="886">
        <f t="shared" si="6"/>
        <v>29.389662027833005</v>
      </c>
      <c r="AB28" s="887">
        <v>12</v>
      </c>
      <c r="AC28" s="865">
        <v>5.03</v>
      </c>
      <c r="AD28" s="865">
        <v>4.68</v>
      </c>
      <c r="AE28" s="865">
        <v>1.97</v>
      </c>
      <c r="AF28" s="865">
        <v>1.21</v>
      </c>
      <c r="AG28" s="865">
        <v>4.2</v>
      </c>
      <c r="AH28" s="865">
        <v>15.1</v>
      </c>
      <c r="AI28" s="865">
        <v>65.09</v>
      </c>
      <c r="AJ28" s="865">
        <v>2.9000000000000004</v>
      </c>
      <c r="AK28" s="865">
        <v>6.43</v>
      </c>
      <c r="AL28" s="878">
        <v>68850</v>
      </c>
      <c r="AM28" s="872">
        <v>0.3</v>
      </c>
      <c r="AN28" s="865">
        <v>0.28999999999999998</v>
      </c>
      <c r="AO28" s="739">
        <f t="shared" si="7"/>
        <v>-24.332922835646308</v>
      </c>
      <c r="AP28" s="740">
        <f t="shared" si="8"/>
        <v>5.0567391921866971</v>
      </c>
      <c r="AQ28" s="888">
        <f t="shared" si="9"/>
        <v>25.718364350511536</v>
      </c>
      <c r="AR28" s="651">
        <f>INDEX(Historical!$C$7:$C$1239,MATCH(B28,Historical!$B$7:$B$1261,0))*IF(AH28="n/a",1.03,IF(AH28&lt;0,1.01,IF(AH28&gt;10,1.1,(1+AH28/100))))</f>
        <v>3.2560000000000002</v>
      </c>
      <c r="AS28" s="886">
        <f t="shared" si="10"/>
        <v>3.5816000000000003</v>
      </c>
      <c r="AT28" s="886">
        <f t="shared" si="15"/>
        <v>3.8118968800000004</v>
      </c>
      <c r="AU28" s="886">
        <f t="shared" si="15"/>
        <v>4.0570018493840001</v>
      </c>
      <c r="AV28" s="886">
        <f t="shared" si="15"/>
        <v>4.3178670682993916</v>
      </c>
      <c r="AW28" s="651">
        <f t="shared" si="12"/>
        <v>19.024365797683394</v>
      </c>
      <c r="AX28" s="747">
        <f t="shared" si="13"/>
        <v>12.869083269758097</v>
      </c>
      <c r="AY28" s="934">
        <v>0.7</v>
      </c>
      <c r="AZ28" s="872">
        <v>69.239999999999995</v>
      </c>
      <c r="BA28" s="872">
        <v>-11.87</v>
      </c>
      <c r="BB28" s="872">
        <v>13.65</v>
      </c>
      <c r="BC28" s="872">
        <v>18.11</v>
      </c>
      <c r="BE28" s="624">
        <v>1994</v>
      </c>
      <c r="BF28" s="898">
        <f t="shared" si="14"/>
        <v>2</v>
      </c>
      <c r="BG28" s="882">
        <v>1.3</v>
      </c>
    </row>
    <row r="29" spans="1:59" ht="11.25" customHeight="1" x14ac:dyDescent="0.2">
      <c r="A29" s="863" t="s">
        <v>192</v>
      </c>
      <c r="B29" s="875" t="s">
        <v>193</v>
      </c>
      <c r="C29" s="932" t="s">
        <v>108</v>
      </c>
      <c r="D29" s="932" t="s">
        <v>4338</v>
      </c>
      <c r="E29" s="733">
        <v>52</v>
      </c>
      <c r="F29" s="1190">
        <v>25</v>
      </c>
      <c r="G29" s="1190" t="s">
        <v>106</v>
      </c>
      <c r="H29" s="1190" t="s">
        <v>106</v>
      </c>
      <c r="I29" s="865">
        <v>65.959999999999994</v>
      </c>
      <c r="J29" s="651">
        <f t="shared" si="0"/>
        <v>1.6373559733171623</v>
      </c>
      <c r="K29" s="877">
        <v>0.27</v>
      </c>
      <c r="L29" s="887">
        <v>4</v>
      </c>
      <c r="M29" s="642">
        <f t="shared" si="1"/>
        <v>1.08</v>
      </c>
      <c r="N29" s="870" t="s">
        <v>3949</v>
      </c>
      <c r="O29" s="736">
        <v>0.26</v>
      </c>
      <c r="P29" s="861">
        <v>43895</v>
      </c>
      <c r="Q29" s="861">
        <v>43913</v>
      </c>
      <c r="R29" s="642">
        <f t="shared" si="2"/>
        <v>3.8461538461538494</v>
      </c>
      <c r="S29" s="701">
        <f>IF(INDEX(Historical!$D$7:$D$1237,MATCH(B29,Historical!$B$7:$B$1261,0))=0,"n/a",(INDEX(Historical!$C$7:$C$1239,MATCH(B29,Historical!$B$7:$B$1261,0))/INDEX(Historical!$D$7:$D$1237,MATCH(B29,Historical!$B$7:$B$1261,0))-1)*100)</f>
        <v>16.170212765957469</v>
      </c>
      <c r="T29" s="701">
        <f>IF(INDEX(Historical!$F$7:$F$1230,MATCH(B29,Historical!$B$7:$B$1261,0))=0,"n/a",((INDEX(Historical!$C$7:$C$1239,MATCH(B29,Historical!$B$7:$B$1261,0))/INDEX(Historical!$F$7:$F$1230,MATCH(B29,Historical!$B$7:$B$1261,0)))^(1/3)-1)*100)</f>
        <v>10.184264164201039</v>
      </c>
      <c r="U29" s="701">
        <f>IF(INDEX(Historical!$H$7:$H$1230,MATCH(B29,Historical!$B$7:$B$1261,0))=0,"n/a",((INDEX(Historical!$C$7:$C$1239,MATCH(B29,Historical!$B$7:$B$1261,0))/INDEX(Historical!$H$7:$H$1230,MATCH(B29,Historical!$B$7:$B$1261,0)))^(1/5)-1)*100)</f>
        <v>8.0805298384026827</v>
      </c>
      <c r="V29" s="701">
        <f>IF(INDEX(Historical!$O$7:$O$1230,MATCH(B29,Historical!$B$7:$B$1261,0))=0,"n/a",((INDEX(Historical!$C$7:$C$1239,MATCH(B29,Historical!$B$7:$B$1261,0))/INDEX(Historical!$O$7:$O$1230,MATCH(B29,Historical!$B$7:$B$1261,0)))^(1/10)-1)*100)</f>
        <v>6.3625752307909123</v>
      </c>
      <c r="W29" s="702">
        <f t="shared" si="3"/>
        <v>1.2700093193865807</v>
      </c>
      <c r="X29" s="703">
        <f t="shared" si="4"/>
        <v>0.68479066427141388</v>
      </c>
      <c r="Y29" s="669" t="s">
        <v>437</v>
      </c>
      <c r="Z29" s="651">
        <f t="shared" si="5"/>
        <v>38.297872340425535</v>
      </c>
      <c r="AA29" s="886">
        <f t="shared" si="6"/>
        <v>23.390070921985814</v>
      </c>
      <c r="AB29" s="887">
        <v>12</v>
      </c>
      <c r="AC29" s="865">
        <v>2.82</v>
      </c>
      <c r="AD29" s="865" t="s">
        <v>136</v>
      </c>
      <c r="AE29" s="865">
        <v>8.7100000000000009</v>
      </c>
      <c r="AF29" s="865">
        <v>2.2799999999999998</v>
      </c>
      <c r="AG29" s="865">
        <v>10</v>
      </c>
      <c r="AH29" s="865">
        <v>-0.5</v>
      </c>
      <c r="AI29" s="865">
        <v>21.46</v>
      </c>
      <c r="AJ29" s="865">
        <v>11.799999999999999</v>
      </c>
      <c r="AK29" s="865">
        <v>-8.6999999999999993</v>
      </c>
      <c r="AL29" s="878">
        <v>7700</v>
      </c>
      <c r="AM29" s="872">
        <v>2.1999999999999997</v>
      </c>
      <c r="AN29" s="865">
        <v>0</v>
      </c>
      <c r="AO29" s="739">
        <f t="shared" si="7"/>
        <v>-13.672185110265968</v>
      </c>
      <c r="AP29" s="740">
        <f t="shared" si="8"/>
        <v>9.7178858117198459</v>
      </c>
      <c r="AQ29" s="888">
        <f t="shared" si="9"/>
        <v>53.954339121308806</v>
      </c>
      <c r="AR29" s="651">
        <f>INDEX(Historical!$C$7:$C$1239,MATCH(B29,Historical!$B$7:$B$1261,0))*IF(AH29="n/a",1.03,IF(AH29&lt;0,1.01,IF(AH29&gt;10,1.1,(1+AH29/100))))</f>
        <v>1.0504</v>
      </c>
      <c r="AS29" s="886">
        <f t="shared" si="10"/>
        <v>1.15544</v>
      </c>
      <c r="AT29" s="886">
        <f t="shared" si="15"/>
        <v>1.1669944000000001</v>
      </c>
      <c r="AU29" s="886">
        <f t="shared" si="15"/>
        <v>1.1786643440000002</v>
      </c>
      <c r="AV29" s="886">
        <f t="shared" si="15"/>
        <v>1.1904509874400002</v>
      </c>
      <c r="AW29" s="651">
        <f t="shared" si="12"/>
        <v>5.741949731440001</v>
      </c>
      <c r="AX29" s="747">
        <f t="shared" si="13"/>
        <v>8.7051997141297779</v>
      </c>
      <c r="AY29" s="934">
        <v>1.02</v>
      </c>
      <c r="AZ29" s="872">
        <v>44.940000000000005</v>
      </c>
      <c r="BA29" s="872">
        <v>-8.2900000000000009</v>
      </c>
      <c r="BB29" s="872">
        <v>6.5299999999999994</v>
      </c>
      <c r="BC29" s="872">
        <v>11.03</v>
      </c>
      <c r="BE29" s="624">
        <v>1969</v>
      </c>
      <c r="BF29" s="898">
        <f t="shared" si="14"/>
        <v>6</v>
      </c>
      <c r="BG29" s="882">
        <v>1.0999999999999999</v>
      </c>
    </row>
    <row r="30" spans="1:59" ht="11.25" customHeight="1" x14ac:dyDescent="0.2">
      <c r="A30" s="863" t="s">
        <v>195</v>
      </c>
      <c r="B30" s="875" t="s">
        <v>196</v>
      </c>
      <c r="C30" s="932" t="s">
        <v>108</v>
      </c>
      <c r="D30" s="932" t="s">
        <v>4338</v>
      </c>
      <c r="E30" s="733">
        <v>29</v>
      </c>
      <c r="F30" s="1190">
        <v>95</v>
      </c>
      <c r="G30" s="1190" t="s">
        <v>37</v>
      </c>
      <c r="H30" s="1190" t="s">
        <v>37</v>
      </c>
      <c r="I30" s="865">
        <v>62.25</v>
      </c>
      <c r="J30" s="651">
        <f t="shared" si="0"/>
        <v>2.6987951807228914</v>
      </c>
      <c r="K30" s="884">
        <v>0.42</v>
      </c>
      <c r="L30" s="887">
        <v>4</v>
      </c>
      <c r="M30" s="642">
        <f t="shared" si="1"/>
        <v>1.68</v>
      </c>
      <c r="N30" s="870" t="s">
        <v>119</v>
      </c>
      <c r="O30" s="735">
        <v>0.41</v>
      </c>
      <c r="P30" s="861">
        <v>44088</v>
      </c>
      <c r="Q30" s="861">
        <v>44113</v>
      </c>
      <c r="R30" s="642">
        <f t="shared" si="2"/>
        <v>2.4390243902439046</v>
      </c>
      <c r="S30" s="701">
        <f>IF(INDEX(Historical!$D$7:$D$1237,MATCH(B30,Historical!$B$7:$B$1261,0))=0,"n/a",(INDEX(Historical!$C$7:$C$1239,MATCH(B30,Historical!$B$7:$B$1261,0))/INDEX(Historical!$D$7:$D$1237,MATCH(B30,Historical!$B$7:$B$1261,0))-1)*100)</f>
        <v>10.714285714285721</v>
      </c>
      <c r="T30" s="701">
        <f>IF(INDEX(Historical!$F$7:$F$1230,MATCH(B30,Historical!$B$7:$B$1261,0))=0,"n/a",((INDEX(Historical!$C$7:$C$1239,MATCH(B30,Historical!$B$7:$B$1261,0))/INDEX(Historical!$F$7:$F$1230,MATCH(B30,Historical!$B$7:$B$1261,0)))^(1/3)-1)*100)</f>
        <v>7.4337070988966358</v>
      </c>
      <c r="U30" s="701">
        <f>IF(INDEX(Historical!$H$7:$H$1230,MATCH(B30,Historical!$B$7:$B$1261,0))=0,"n/a",((INDEX(Historical!$C$7:$C$1239,MATCH(B30,Historical!$B$7:$B$1261,0))/INDEX(Historical!$H$7:$H$1230,MATCH(B30,Historical!$B$7:$B$1261,0)))^(1/5)-1)*100)</f>
        <v>6.3372364312462404</v>
      </c>
      <c r="V30" s="701">
        <f>IF(INDEX(Historical!$O$7:$O$1230,MATCH(B30,Historical!$B$7:$B$1261,0))=0,"n/a",((INDEX(Historical!$C$7:$C$1239,MATCH(B30,Historical!$B$7:$B$1261,0))/INDEX(Historical!$O$7:$O$1230,MATCH(B30,Historical!$B$7:$B$1261,0)))^(1/10)-1)*100)</f>
        <v>5.8241777244472548</v>
      </c>
      <c r="W30" s="702">
        <f t="shared" si="3"/>
        <v>1.0880911831803137</v>
      </c>
      <c r="X30" s="703">
        <f t="shared" si="4"/>
        <v>0.81246620913413337</v>
      </c>
      <c r="Y30" s="875"/>
      <c r="Z30" s="651">
        <f t="shared" si="5"/>
        <v>55.813953488372093</v>
      </c>
      <c r="AA30" s="886">
        <f t="shared" si="6"/>
        <v>20.68106312292359</v>
      </c>
      <c r="AB30" s="887">
        <v>12</v>
      </c>
      <c r="AC30" s="865">
        <v>3.01</v>
      </c>
      <c r="AD30" s="865">
        <v>2.7</v>
      </c>
      <c r="AE30" s="865">
        <v>8.99</v>
      </c>
      <c r="AF30" s="865">
        <v>1.66</v>
      </c>
      <c r="AG30" s="865">
        <v>7.9</v>
      </c>
      <c r="AH30" s="865">
        <v>-0.5</v>
      </c>
      <c r="AI30" s="865">
        <v>-8.870000000000001</v>
      </c>
      <c r="AJ30" s="865">
        <v>7.8</v>
      </c>
      <c r="AK30" s="865">
        <v>8</v>
      </c>
      <c r="AL30" s="878">
        <v>3520</v>
      </c>
      <c r="AM30" s="872">
        <v>0.70000000000000007</v>
      </c>
      <c r="AN30" s="865">
        <v>0.04</v>
      </c>
      <c r="AO30" s="739">
        <f t="shared" si="7"/>
        <v>-11.645031510954457</v>
      </c>
      <c r="AP30" s="740">
        <f t="shared" si="8"/>
        <v>9.0360316119691326</v>
      </c>
      <c r="AQ30" s="888">
        <f t="shared" si="9"/>
        <v>23.523393707072813</v>
      </c>
      <c r="AR30" s="651">
        <f>INDEX(Historical!$C$7:$C$1239,MATCH(B30,Historical!$B$7:$B$1261,0))*IF(AH30="n/a",1.03,IF(AH30&lt;0,1.01,IF(AH30&gt;10,1.1,(1+AH30/100))))</f>
        <v>1.5655000000000001</v>
      </c>
      <c r="AS30" s="886">
        <f t="shared" si="10"/>
        <v>1.5811550000000001</v>
      </c>
      <c r="AT30" s="886">
        <f t="shared" si="15"/>
        <v>1.7076474000000001</v>
      </c>
      <c r="AU30" s="886">
        <f t="shared" si="15"/>
        <v>1.8442591920000002</v>
      </c>
      <c r="AV30" s="886">
        <f t="shared" si="15"/>
        <v>1.9917999273600004</v>
      </c>
      <c r="AW30" s="651">
        <f t="shared" si="12"/>
        <v>8.6903615193599997</v>
      </c>
      <c r="AX30" s="747">
        <f t="shared" si="13"/>
        <v>13.960420111421687</v>
      </c>
      <c r="AY30" s="934">
        <v>0.8</v>
      </c>
      <c r="AZ30" s="872">
        <v>32.42</v>
      </c>
      <c r="BA30" s="872">
        <v>-14.29</v>
      </c>
      <c r="BB30" s="872">
        <v>5.45</v>
      </c>
      <c r="BC30" s="872">
        <v>5.55</v>
      </c>
      <c r="BE30" s="624">
        <v>1993</v>
      </c>
      <c r="BF30" s="898">
        <f t="shared" si="14"/>
        <v>2</v>
      </c>
      <c r="BG30" s="882">
        <v>1.2</v>
      </c>
    </row>
    <row r="31" spans="1:59" ht="11.25" customHeight="1" x14ac:dyDescent="0.2">
      <c r="A31" s="863" t="s">
        <v>529</v>
      </c>
      <c r="B31" s="875" t="s">
        <v>530</v>
      </c>
      <c r="C31" s="932" t="s">
        <v>108</v>
      </c>
      <c r="D31" s="932" t="s">
        <v>4338</v>
      </c>
      <c r="E31" s="733">
        <v>27</v>
      </c>
      <c r="F31" s="1190">
        <v>121</v>
      </c>
      <c r="G31" s="1190" t="s">
        <v>106</v>
      </c>
      <c r="H31" s="1190" t="s">
        <v>106</v>
      </c>
      <c r="I31" s="865">
        <v>83.91</v>
      </c>
      <c r="J31" s="651">
        <f t="shared" si="0"/>
        <v>3.4322488380407581</v>
      </c>
      <c r="K31" s="884">
        <v>0.72</v>
      </c>
      <c r="L31" s="887">
        <v>4</v>
      </c>
      <c r="M31" s="642">
        <f t="shared" si="1"/>
        <v>2.88</v>
      </c>
      <c r="N31" s="870" t="s">
        <v>148</v>
      </c>
      <c r="O31" s="735">
        <v>0.71</v>
      </c>
      <c r="P31" s="861">
        <v>44162</v>
      </c>
      <c r="Q31" s="861">
        <v>44180</v>
      </c>
      <c r="R31" s="642">
        <f t="shared" si="2"/>
        <v>1.4084507042253533</v>
      </c>
      <c r="S31" s="701">
        <f>IF(INDEX(Historical!$D$7:$D$1237,MATCH(B31,Historical!$B$7:$B$1261,0))=0,"n/a",(INDEX(Historical!$C$7:$C$1239,MATCH(B31,Historical!$B$7:$B$1261,0))/INDEX(Historical!$D$7:$D$1237,MATCH(B31,Historical!$B$7:$B$1261,0))-1)*100)</f>
        <v>8.5271317829457303</v>
      </c>
      <c r="T31" s="701">
        <f>IF(INDEX(Historical!$F$7:$F$1230,MATCH(B31,Historical!$B$7:$B$1261,0))=0,"n/a",((INDEX(Historical!$C$7:$C$1239,MATCH(B31,Historical!$B$7:$B$1261,0))/INDEX(Historical!$F$7:$F$1230,MATCH(B31,Historical!$B$7:$B$1261,0)))^(1/3)-1)*100)</f>
        <v>9.2043296137024999</v>
      </c>
      <c r="U31" s="701">
        <f>IF(INDEX(Historical!$H$7:$H$1230,MATCH(B31,Historical!$B$7:$B$1261,0))=0,"n/a",((INDEX(Historical!$C$7:$C$1239,MATCH(B31,Historical!$B$7:$B$1261,0))/INDEX(Historical!$H$7:$H$1230,MATCH(B31,Historical!$B$7:$B$1261,0)))^(1/5)-1)*100)</f>
        <v>6.6430110168431922</v>
      </c>
      <c r="V31" s="701">
        <f>IF(INDEX(Historical!$O$7:$O$1230,MATCH(B31,Historical!$B$7:$B$1261,0))=0,"n/a",((INDEX(Historical!$C$7:$C$1239,MATCH(B31,Historical!$B$7:$B$1261,0))/INDEX(Historical!$O$7:$O$1230,MATCH(B31,Historical!$B$7:$B$1261,0)))^(1/10)-1)*100)</f>
        <v>5.054870584268456</v>
      </c>
      <c r="W31" s="702">
        <f t="shared" si="3"/>
        <v>1.3141802358931356</v>
      </c>
      <c r="X31" s="703">
        <f t="shared" si="4"/>
        <v>0.67785826702481544</v>
      </c>
      <c r="Y31" s="875"/>
      <c r="Z31" s="651">
        <f t="shared" si="5"/>
        <v>54.339622641509436</v>
      </c>
      <c r="AA31" s="886">
        <f t="shared" si="6"/>
        <v>15.832075471698113</v>
      </c>
      <c r="AB31" s="887">
        <v>12</v>
      </c>
      <c r="AC31" s="865">
        <v>5.3</v>
      </c>
      <c r="AD31" s="865">
        <v>1.64</v>
      </c>
      <c r="AE31" s="865">
        <v>5.26</v>
      </c>
      <c r="AF31" s="865">
        <v>1.34</v>
      </c>
      <c r="AG31" s="865">
        <v>7.1</v>
      </c>
      <c r="AH31" s="865">
        <v>-0.70000000000000007</v>
      </c>
      <c r="AI31" s="865">
        <v>-11.19</v>
      </c>
      <c r="AJ31" s="865">
        <v>9.8000000000000007</v>
      </c>
      <c r="AK31" s="865">
        <v>10.02</v>
      </c>
      <c r="AL31" s="878">
        <v>5520</v>
      </c>
      <c r="AM31" s="872">
        <v>0.70000000000000007</v>
      </c>
      <c r="AN31" s="865">
        <v>0.06</v>
      </c>
      <c r="AO31" s="739">
        <f t="shared" si="7"/>
        <v>-5.7568156168141638</v>
      </c>
      <c r="AP31" s="740">
        <f t="shared" si="8"/>
        <v>10.075259854883949</v>
      </c>
      <c r="AQ31" s="888">
        <f t="shared" si="9"/>
        <v>-2.8975772539909572</v>
      </c>
      <c r="AR31" s="651">
        <f>INDEX(Historical!$C$7:$C$1239,MATCH(B31,Historical!$B$7:$B$1261,0))*IF(AH31="n/a",1.03,IF(AH31&lt;0,1.01,IF(AH31&gt;10,1.1,(1+AH31/100))))</f>
        <v>2.8279999999999998</v>
      </c>
      <c r="AS31" s="886">
        <f t="shared" si="10"/>
        <v>2.8562799999999999</v>
      </c>
      <c r="AT31" s="886">
        <f t="shared" si="15"/>
        <v>3.1419080000000004</v>
      </c>
      <c r="AU31" s="886">
        <f t="shared" si="15"/>
        <v>3.4560988000000008</v>
      </c>
      <c r="AV31" s="886">
        <f t="shared" si="15"/>
        <v>3.8017086800000013</v>
      </c>
      <c r="AW31" s="651">
        <f t="shared" si="12"/>
        <v>16.083995480000002</v>
      </c>
      <c r="AX31" s="747">
        <f t="shared" si="13"/>
        <v>19.168150971278756</v>
      </c>
      <c r="AY31" s="934">
        <v>1.62</v>
      </c>
      <c r="AZ31" s="872">
        <v>75.949999999999989</v>
      </c>
      <c r="BA31" s="872">
        <v>-15.6</v>
      </c>
      <c r="BB31" s="872">
        <v>16.3</v>
      </c>
      <c r="BC31" s="872">
        <v>18.66</v>
      </c>
      <c r="BE31" s="624">
        <v>1994</v>
      </c>
      <c r="BF31" s="898">
        <f t="shared" si="14"/>
        <v>2</v>
      </c>
      <c r="BG31" s="882">
        <v>0.8</v>
      </c>
    </row>
    <row r="32" spans="1:59" ht="11.25" customHeight="1" x14ac:dyDescent="0.2">
      <c r="A32" s="863" t="s">
        <v>179</v>
      </c>
      <c r="B32" s="875" t="s">
        <v>180</v>
      </c>
      <c r="C32" s="932" t="s">
        <v>108</v>
      </c>
      <c r="D32" s="932" t="s">
        <v>118</v>
      </c>
      <c r="E32" s="733">
        <v>60</v>
      </c>
      <c r="F32" s="1190">
        <v>9</v>
      </c>
      <c r="G32" s="1190" t="s">
        <v>37</v>
      </c>
      <c r="H32" s="1190" t="s">
        <v>37</v>
      </c>
      <c r="I32" s="865">
        <v>76.349999999999994</v>
      </c>
      <c r="J32" s="651">
        <f t="shared" si="0"/>
        <v>3.1434184675834969</v>
      </c>
      <c r="K32" s="877">
        <v>0.6</v>
      </c>
      <c r="L32" s="887">
        <v>4</v>
      </c>
      <c r="M32" s="642">
        <f t="shared" si="1"/>
        <v>2.4</v>
      </c>
      <c r="N32" s="870" t="s">
        <v>218</v>
      </c>
      <c r="O32" s="734">
        <v>0.56000000000000005</v>
      </c>
      <c r="P32" s="861">
        <v>43907</v>
      </c>
      <c r="Q32" s="861">
        <v>43936</v>
      </c>
      <c r="R32" s="642">
        <f t="shared" si="2"/>
        <v>7.1428571428571281</v>
      </c>
      <c r="S32" s="701">
        <f>IF(INDEX(Historical!$D$7:$D$1237,MATCH(B32,Historical!$B$7:$B$1261,0))=0,"n/a",(INDEX(Historical!$C$7:$C$1239,MATCH(B32,Historical!$B$7:$B$1261,0))/INDEX(Historical!$D$7:$D$1237,MATCH(B32,Historical!$B$7:$B$1261,0))-1)*100)</f>
        <v>5.741626794258381</v>
      </c>
      <c r="T32" s="701">
        <f>IF(INDEX(Historical!$F$7:$F$1230,MATCH(B32,Historical!$B$7:$B$1261,0))=0,"n/a",((INDEX(Historical!$C$7:$C$1239,MATCH(B32,Historical!$B$7:$B$1261,0))/INDEX(Historical!$F$7:$F$1230,MATCH(B32,Historical!$B$7:$B$1261,0)))^(1/3)-1)*100)</f>
        <v>5.1670174815897862</v>
      </c>
      <c r="U32" s="701">
        <f>IF(INDEX(Historical!$H$7:$H$1230,MATCH(B32,Historical!$B$7:$B$1261,0))=0,"n/a",((INDEX(Historical!$C$7:$C$1239,MATCH(B32,Historical!$B$7:$B$1261,0))/INDEX(Historical!$H$7:$H$1230,MATCH(B32,Historical!$B$7:$B$1261,0)))^(1/5)-1)*100)</f>
        <v>4.8983374579510519</v>
      </c>
      <c r="V32" s="701">
        <f>IF(INDEX(Historical!$O$7:$O$1230,MATCH(B32,Historical!$B$7:$B$1261,0))=0,"n/a",((INDEX(Historical!$C$7:$C$1239,MATCH(B32,Historical!$B$7:$B$1261,0))/INDEX(Historical!$O$7:$O$1230,MATCH(B32,Historical!$B$7:$B$1261,0)))^(1/10)-1)*100)</f>
        <v>3.5113072097720188</v>
      </c>
      <c r="W32" s="702">
        <f t="shared" si="3"/>
        <v>1.3950181984415684</v>
      </c>
      <c r="X32" s="703">
        <f t="shared" si="4"/>
        <v>0.15903693045295622</v>
      </c>
      <c r="Y32" s="665"/>
      <c r="Z32" s="651">
        <f t="shared" si="5"/>
        <v>49.484536082474229</v>
      </c>
      <c r="AA32" s="886">
        <f t="shared" si="6"/>
        <v>15.742268041237113</v>
      </c>
      <c r="AB32" s="887">
        <v>12</v>
      </c>
      <c r="AC32" s="865">
        <v>4.8499999999999996</v>
      </c>
      <c r="AD32" s="865" t="s">
        <v>136</v>
      </c>
      <c r="AE32" s="865">
        <v>1.81</v>
      </c>
      <c r="AF32" s="865">
        <v>1.28</v>
      </c>
      <c r="AG32" s="865">
        <v>8.6</v>
      </c>
      <c r="AH32" s="865">
        <v>593.29999999999995</v>
      </c>
      <c r="AI32" s="865">
        <v>34.31</v>
      </c>
      <c r="AJ32" s="865">
        <v>30.8</v>
      </c>
      <c r="AK32" s="865">
        <v>-3.3300000000000005</v>
      </c>
      <c r="AL32" s="878">
        <v>12640</v>
      </c>
      <c r="AM32" s="872">
        <v>0.6</v>
      </c>
      <c r="AN32" s="865">
        <v>0.1</v>
      </c>
      <c r="AO32" s="739">
        <f t="shared" si="7"/>
        <v>-7.7005121157025638</v>
      </c>
      <c r="AP32" s="740">
        <f t="shared" si="8"/>
        <v>8.0417559255345488</v>
      </c>
      <c r="AQ32" s="888">
        <f t="shared" si="9"/>
        <v>-5.3659608038922997</v>
      </c>
      <c r="AR32" s="651">
        <f>INDEX(Historical!$C$7:$C$1239,MATCH(B32,Historical!$B$7:$B$1261,0))*IF(AH32="n/a",1.03,IF(AH32&lt;0,1.01,IF(AH32&gt;10,1.1,(1+AH32/100))))</f>
        <v>2.431</v>
      </c>
      <c r="AS32" s="886">
        <f t="shared" si="10"/>
        <v>2.6741000000000001</v>
      </c>
      <c r="AT32" s="886">
        <f t="shared" si="15"/>
        <v>2.700841</v>
      </c>
      <c r="AU32" s="886">
        <f t="shared" si="15"/>
        <v>2.7278494100000001</v>
      </c>
      <c r="AV32" s="886">
        <f t="shared" si="15"/>
        <v>2.7551279041000001</v>
      </c>
      <c r="AW32" s="651">
        <f t="shared" si="12"/>
        <v>13.288918314100002</v>
      </c>
      <c r="AX32" s="747">
        <f t="shared" si="13"/>
        <v>17.405263017812707</v>
      </c>
      <c r="AY32" s="934">
        <v>0.6</v>
      </c>
      <c r="AZ32" s="872">
        <v>65.73</v>
      </c>
      <c r="BA32" s="872">
        <v>-33.910000000000004</v>
      </c>
      <c r="BB32" s="872">
        <v>-2.09</v>
      </c>
      <c r="BC32" s="872">
        <v>-0.09</v>
      </c>
      <c r="BE32" s="624">
        <v>1961</v>
      </c>
      <c r="BF32" s="898">
        <f t="shared" si="14"/>
        <v>6</v>
      </c>
      <c r="BG32" s="882">
        <v>3.2</v>
      </c>
    </row>
    <row r="33" spans="1:59" ht="11.25" customHeight="1" x14ac:dyDescent="0.2">
      <c r="A33" s="863" t="s">
        <v>189</v>
      </c>
      <c r="B33" s="875" t="s">
        <v>190</v>
      </c>
      <c r="C33" s="932" t="s">
        <v>128</v>
      </c>
      <c r="D33" s="932" t="s">
        <v>4353</v>
      </c>
      <c r="E33" s="733">
        <v>57</v>
      </c>
      <c r="F33" s="1190">
        <v>14</v>
      </c>
      <c r="G33" s="1190" t="s">
        <v>115</v>
      </c>
      <c r="H33" s="1190" t="s">
        <v>115</v>
      </c>
      <c r="I33" s="865">
        <v>85.64</v>
      </c>
      <c r="J33" s="651">
        <f t="shared" si="0"/>
        <v>2.0551144325081738</v>
      </c>
      <c r="K33" s="877">
        <v>0.44</v>
      </c>
      <c r="L33" s="887">
        <v>4</v>
      </c>
      <c r="M33" s="642">
        <f t="shared" si="1"/>
        <v>1.76</v>
      </c>
      <c r="N33" s="870" t="s">
        <v>107</v>
      </c>
      <c r="O33" s="734">
        <v>0.43</v>
      </c>
      <c r="P33" s="861">
        <v>43938</v>
      </c>
      <c r="Q33" s="861">
        <v>43966</v>
      </c>
      <c r="R33" s="642">
        <f t="shared" si="2"/>
        <v>2.3255813953488391</v>
      </c>
      <c r="S33" s="701">
        <f>IF(INDEX(Historical!$D$7:$D$1237,MATCH(B33,Historical!$B$7:$B$1261,0))=0,"n/a",(INDEX(Historical!$C$7:$C$1239,MATCH(B33,Historical!$B$7:$B$1261,0))/INDEX(Historical!$D$7:$D$1237,MATCH(B33,Historical!$B$7:$B$1261,0))-1)*100)</f>
        <v>3.0120481927710774</v>
      </c>
      <c r="T33" s="701">
        <f>IF(INDEX(Historical!$F$7:$F$1230,MATCH(B33,Historical!$B$7:$B$1261,0))=0,"n/a",((INDEX(Historical!$C$7:$C$1239,MATCH(B33,Historical!$B$7:$B$1261,0))/INDEX(Historical!$F$7:$F$1230,MATCH(B33,Historical!$B$7:$B$1261,0)))^(1/3)-1)*100)</f>
        <v>3.3288202147229384</v>
      </c>
      <c r="U33" s="701">
        <f>IF(INDEX(Historical!$H$7:$H$1230,MATCH(B33,Historical!$B$7:$B$1261,0))=0,"n/a",((INDEX(Historical!$C$7:$C$1239,MATCH(B33,Historical!$B$7:$B$1261,0))/INDEX(Historical!$H$7:$H$1230,MATCH(B33,Historical!$B$7:$B$1261,0)))^(1/5)-1)*100)</f>
        <v>3.786664117545846</v>
      </c>
      <c r="V33" s="701">
        <f>IF(INDEX(Historical!$O$7:$O$1230,MATCH(B33,Historical!$B$7:$B$1261,0))=0,"n/a",((INDEX(Historical!$C$7:$C$1239,MATCH(B33,Historical!$B$7:$B$1261,0))/INDEX(Historical!$O$7:$O$1230,MATCH(B33,Historical!$B$7:$B$1261,0)))^(1/10)-1)*100)</f>
        <v>7.1148702135272801</v>
      </c>
      <c r="W33" s="702">
        <f t="shared" si="3"/>
        <v>0.53221829828271217</v>
      </c>
      <c r="X33" s="703">
        <f t="shared" si="4"/>
        <v>1.2215045540470471</v>
      </c>
      <c r="Y33" s="664"/>
      <c r="Z33" s="651">
        <f t="shared" si="5"/>
        <v>56.230031948881788</v>
      </c>
      <c r="AA33" s="886">
        <f t="shared" si="6"/>
        <v>27.361022364217252</v>
      </c>
      <c r="AB33" s="887">
        <v>12</v>
      </c>
      <c r="AC33" s="865">
        <v>3.13</v>
      </c>
      <c r="AD33" s="865">
        <v>4.07</v>
      </c>
      <c r="AE33" s="865">
        <v>4.49</v>
      </c>
      <c r="AF33" s="867">
        <v>111.71</v>
      </c>
      <c r="AG33" s="868" t="s">
        <v>136</v>
      </c>
      <c r="AH33" s="865">
        <v>-3.2</v>
      </c>
      <c r="AI33" s="865">
        <v>5.67</v>
      </c>
      <c r="AJ33" s="865">
        <v>3.1</v>
      </c>
      <c r="AK33" s="865">
        <v>6.67</v>
      </c>
      <c r="AL33" s="878">
        <v>72640</v>
      </c>
      <c r="AM33" s="872">
        <v>0.1</v>
      </c>
      <c r="AN33" s="867">
        <v>11.08</v>
      </c>
      <c r="AO33" s="739">
        <f t="shared" si="7"/>
        <v>-21.519243814163232</v>
      </c>
      <c r="AP33" s="740">
        <f t="shared" si="8"/>
        <v>5.8417785500540198</v>
      </c>
      <c r="AQ33" s="888">
        <f t="shared" si="9"/>
        <v>1065.5232126592016</v>
      </c>
      <c r="AR33" s="651">
        <f>INDEX(Historical!$C$7:$C$1239,MATCH(B33,Historical!$B$7:$B$1261,0))*IF(AH33="n/a",1.03,IF(AH33&lt;0,1.01,IF(AH33&gt;10,1.1,(1+AH33/100))))</f>
        <v>1.7271000000000001</v>
      </c>
      <c r="AS33" s="886">
        <f t="shared" si="10"/>
        <v>1.8250265700000001</v>
      </c>
      <c r="AT33" s="886">
        <f t="shared" si="15"/>
        <v>1.9467558422190001</v>
      </c>
      <c r="AU33" s="886">
        <f t="shared" si="15"/>
        <v>2.0766044568950073</v>
      </c>
      <c r="AV33" s="886">
        <f t="shared" si="15"/>
        <v>2.2151139741699044</v>
      </c>
      <c r="AW33" s="651">
        <f t="shared" si="12"/>
        <v>9.7906008432839116</v>
      </c>
      <c r="AX33" s="747">
        <f t="shared" si="13"/>
        <v>11.432275622704241</v>
      </c>
      <c r="AY33" s="934">
        <v>0.56999999999999995</v>
      </c>
      <c r="AZ33" s="872">
        <v>46.42</v>
      </c>
      <c r="BA33" s="872">
        <v>-0.89</v>
      </c>
      <c r="BB33" s="872">
        <v>6.5600000000000005</v>
      </c>
      <c r="BC33" s="872">
        <v>14.89</v>
      </c>
      <c r="BE33" s="624">
        <v>1964</v>
      </c>
      <c r="BF33" s="898">
        <f t="shared" si="14"/>
        <v>6</v>
      </c>
      <c r="BG33" s="882">
        <v>17.7</v>
      </c>
    </row>
    <row r="34" spans="1:59" s="773" customFormat="1" ht="11.25" customHeight="1" x14ac:dyDescent="0.2">
      <c r="A34" s="646" t="s">
        <v>184</v>
      </c>
      <c r="B34" s="781" t="s">
        <v>185</v>
      </c>
      <c r="C34" s="932" t="s">
        <v>128</v>
      </c>
      <c r="D34" s="932" t="s">
        <v>4353</v>
      </c>
      <c r="E34" s="755">
        <v>43</v>
      </c>
      <c r="F34" s="1190">
        <v>62</v>
      </c>
      <c r="G34" s="1189" t="s">
        <v>37</v>
      </c>
      <c r="H34" s="1189" t="s">
        <v>115</v>
      </c>
      <c r="I34" s="766">
        <v>202.96</v>
      </c>
      <c r="J34" s="757">
        <f t="shared" si="0"/>
        <v>2.187623176980686</v>
      </c>
      <c r="K34" s="758">
        <v>1.1100000000000001</v>
      </c>
      <c r="L34" s="759">
        <v>4</v>
      </c>
      <c r="M34" s="760">
        <f t="shared" si="1"/>
        <v>4.4400000000000004</v>
      </c>
      <c r="N34" s="761" t="s">
        <v>455</v>
      </c>
      <c r="O34" s="762">
        <v>1.06</v>
      </c>
      <c r="P34" s="763">
        <v>44040</v>
      </c>
      <c r="Q34" s="763">
        <v>44057</v>
      </c>
      <c r="R34" s="760">
        <f t="shared" si="2"/>
        <v>4.7169811320754755</v>
      </c>
      <c r="S34" s="701">
        <f>IF(INDEX(Historical!$D$7:$D$1237,MATCH(B34,Historical!$B$7:$B$1261,0))=0,"n/a",(INDEX(Historical!$C$7:$C$1239,MATCH(B34,Historical!$B$7:$B$1261,0))/INDEX(Historical!$D$7:$D$1237,MATCH(B34,Historical!$B$7:$B$1261,0))-1)*100)</f>
        <v>8.602150537634401</v>
      </c>
      <c r="T34" s="701">
        <f>IF(INDEX(Historical!$F$7:$F$1230,MATCH(B34,Historical!$B$7:$B$1261,0))=0,"n/a",((INDEX(Historical!$C$7:$C$1239,MATCH(B34,Historical!$B$7:$B$1261,0))/INDEX(Historical!$F$7:$F$1230,MATCH(B34,Historical!$B$7:$B$1261,0)))^(1/3)-1)*100)</f>
        <v>8.7636830647543462</v>
      </c>
      <c r="U34" s="701">
        <f>IF(INDEX(Historical!$H$7:$H$1230,MATCH(B34,Historical!$B$7:$B$1261,0))=0,"n/a",((INDEX(Historical!$C$7:$C$1239,MATCH(B34,Historical!$B$7:$B$1261,0))/INDEX(Historical!$H$7:$H$1230,MATCH(B34,Historical!$B$7:$B$1261,0)))^(1/5)-1)*100)</f>
        <v>6.855448978091383</v>
      </c>
      <c r="V34" s="701">
        <f>IF(INDEX(Historical!$O$7:$O$1230,MATCH(B34,Historical!$B$7:$B$1261,0))=0,"n/a",((INDEX(Historical!$C$7:$C$1239,MATCH(B34,Historical!$B$7:$B$1261,0))/INDEX(Historical!$O$7:$O$1230,MATCH(B34,Historical!$B$7:$B$1261,0)))^(1/10)-1)*100)</f>
        <v>7.7228943285717611</v>
      </c>
      <c r="W34" s="702">
        <f t="shared" si="3"/>
        <v>0.88767872334195208</v>
      </c>
      <c r="X34" s="703">
        <f t="shared" si="4"/>
        <v>0.6855448978091383</v>
      </c>
      <c r="Y34" s="778"/>
      <c r="Z34" s="757">
        <f t="shared" si="5"/>
        <v>49.443207126948778</v>
      </c>
      <c r="AA34" s="765">
        <f t="shared" si="6"/>
        <v>22.601336302895323</v>
      </c>
      <c r="AB34" s="759">
        <v>6</v>
      </c>
      <c r="AC34" s="766">
        <v>8.98</v>
      </c>
      <c r="AD34" s="766">
        <v>5.25</v>
      </c>
      <c r="AE34" s="766">
        <v>3.55</v>
      </c>
      <c r="AF34" s="775">
        <v>23.03</v>
      </c>
      <c r="AG34" s="775">
        <v>140.69999999999999</v>
      </c>
      <c r="AH34" s="766">
        <v>16.400000000000002</v>
      </c>
      <c r="AI34" s="766">
        <v>-0.77999999999999992</v>
      </c>
      <c r="AJ34" s="766">
        <v>10</v>
      </c>
      <c r="AK34" s="766">
        <v>4.3099999999999996</v>
      </c>
      <c r="AL34" s="767">
        <v>25310</v>
      </c>
      <c r="AM34" s="768">
        <v>0.3</v>
      </c>
      <c r="AN34" s="775">
        <v>0</v>
      </c>
      <c r="AO34" s="769">
        <f t="shared" si="7"/>
        <v>-13.558264147823254</v>
      </c>
      <c r="AP34" s="770">
        <f t="shared" si="8"/>
        <v>9.0430721550720694</v>
      </c>
      <c r="AQ34" s="771">
        <f t="shared" si="9"/>
        <v>380.97529391651682</v>
      </c>
      <c r="AR34" s="651">
        <f>INDEX(Historical!$C$7:$C$1239,MATCH(B34,Historical!$B$7:$B$1261,0))*IF(AH34="n/a",1.03,IF(AH34&lt;0,1.01,IF(AH34&gt;10,1.1,(1+AH34/100))))</f>
        <v>4.4440000000000008</v>
      </c>
      <c r="AS34" s="765">
        <f t="shared" si="10"/>
        <v>4.4884400000000007</v>
      </c>
      <c r="AT34" s="765">
        <f t="shared" si="15"/>
        <v>4.6818917640000004</v>
      </c>
      <c r="AU34" s="765">
        <f t="shared" si="15"/>
        <v>4.8836812990284004</v>
      </c>
      <c r="AV34" s="765">
        <f t="shared" si="15"/>
        <v>5.094167963016524</v>
      </c>
      <c r="AW34" s="757">
        <f t="shared" si="12"/>
        <v>23.592181026044926</v>
      </c>
      <c r="AX34" s="772">
        <f t="shared" si="13"/>
        <v>11.624054506328797</v>
      </c>
      <c r="AY34" s="935">
        <v>0.19</v>
      </c>
      <c r="AZ34" s="768">
        <v>38.35</v>
      </c>
      <c r="BA34" s="768">
        <v>-15.39</v>
      </c>
      <c r="BB34" s="768">
        <v>-3.3099999999999996</v>
      </c>
      <c r="BC34" s="768">
        <v>-0.82000000000000006</v>
      </c>
      <c r="BD34" s="908"/>
      <c r="BE34" s="624">
        <v>1978</v>
      </c>
      <c r="BF34" s="898">
        <f t="shared" si="14"/>
        <v>4</v>
      </c>
      <c r="BG34" s="824">
        <v>18.899999999999999</v>
      </c>
    </row>
    <row r="35" spans="1:59" ht="11.25" customHeight="1" x14ac:dyDescent="0.2">
      <c r="A35" s="863" t="s">
        <v>484</v>
      </c>
      <c r="B35" s="875" t="s">
        <v>485</v>
      </c>
      <c r="C35" s="932" t="s">
        <v>112</v>
      </c>
      <c r="D35" s="932" t="s">
        <v>4356</v>
      </c>
      <c r="E35" s="733">
        <v>25</v>
      </c>
      <c r="F35" s="1190">
        <v>134</v>
      </c>
      <c r="G35" s="1190" t="s">
        <v>106</v>
      </c>
      <c r="H35" s="1190" t="s">
        <v>106</v>
      </c>
      <c r="I35" s="874">
        <v>107.05</v>
      </c>
      <c r="J35" s="651">
        <f t="shared" si="0"/>
        <v>1.625408687529192</v>
      </c>
      <c r="K35" s="884">
        <v>0.435</v>
      </c>
      <c r="L35" s="887">
        <v>4</v>
      </c>
      <c r="M35" s="642">
        <f t="shared" si="1"/>
        <v>1.74</v>
      </c>
      <c r="N35" s="870" t="s">
        <v>151</v>
      </c>
      <c r="O35" s="735">
        <v>0.40500000000000003</v>
      </c>
      <c r="P35" s="861">
        <v>43899</v>
      </c>
      <c r="Q35" s="861">
        <v>43921</v>
      </c>
      <c r="R35" s="642">
        <f t="shared" si="2"/>
        <v>7.4074074074074003</v>
      </c>
      <c r="S35" s="701">
        <f>IF(INDEX(Historical!$D$7:$D$1237,MATCH(B35,Historical!$B$7:$B$1261,0))=0,"n/a",(INDEX(Historical!$C$7:$C$1239,MATCH(B35,Historical!$B$7:$B$1261,0))/INDEX(Historical!$D$7:$D$1237,MATCH(B35,Historical!$B$7:$B$1261,0))-1)*100)</f>
        <v>16.376707404744796</v>
      </c>
      <c r="T35" s="701">
        <f>IF(INDEX(Historical!$F$7:$F$1230,MATCH(B35,Historical!$B$7:$B$1261,0))=0,"n/a",((INDEX(Historical!$C$7:$C$1239,MATCH(B35,Historical!$B$7:$B$1261,0))/INDEX(Historical!$F$7:$F$1230,MATCH(B35,Historical!$B$7:$B$1261,0)))^(1/3)-1)*100)</f>
        <v>12.506431822920483</v>
      </c>
      <c r="U35" s="701">
        <f>IF(INDEX(Historical!$H$7:$H$1230,MATCH(B35,Historical!$B$7:$B$1261,0))=0,"n/a",((INDEX(Historical!$C$7:$C$1239,MATCH(B35,Historical!$B$7:$B$1261,0))/INDEX(Historical!$H$7:$H$1230,MATCH(B35,Historical!$B$7:$B$1261,0)))^(1/5)-1)*100)</f>
        <v>12.33340502046758</v>
      </c>
      <c r="V35" s="701">
        <f>IF(INDEX(Historical!$O$7:$O$1230,MATCH(B35,Historical!$B$7:$B$1261,0))=0,"n/a",((INDEX(Historical!$C$7:$C$1239,MATCH(B35,Historical!$B$7:$B$1261,0))/INDEX(Historical!$O$7:$O$1230,MATCH(B35,Historical!$B$7:$B$1261,0)))^(1/10)-1)*100)</f>
        <v>13.771778926809986</v>
      </c>
      <c r="W35" s="702">
        <f t="shared" si="3"/>
        <v>0.89555641910993244</v>
      </c>
      <c r="X35" s="703">
        <f t="shared" si="4"/>
        <v>1.4176327609732853</v>
      </c>
      <c r="Y35" s="876" t="s">
        <v>486</v>
      </c>
      <c r="Z35" s="651">
        <f t="shared" si="5"/>
        <v>49.43181818181818</v>
      </c>
      <c r="AA35" s="886">
        <f t="shared" si="6"/>
        <v>30.411931818181817</v>
      </c>
      <c r="AB35" s="887">
        <v>12</v>
      </c>
      <c r="AC35" s="865">
        <v>3.52</v>
      </c>
      <c r="AD35" s="865">
        <v>6.21</v>
      </c>
      <c r="AE35" s="865">
        <v>7.36</v>
      </c>
      <c r="AF35" s="865">
        <v>5.24</v>
      </c>
      <c r="AG35" s="865">
        <v>18.2</v>
      </c>
      <c r="AH35" s="865">
        <v>-0.6</v>
      </c>
      <c r="AI35" s="865">
        <v>18.149999999999999</v>
      </c>
      <c r="AJ35" s="865">
        <v>8.6999999999999993</v>
      </c>
      <c r="AK35" s="865">
        <v>5</v>
      </c>
      <c r="AL35" s="878">
        <v>77760</v>
      </c>
      <c r="AM35" s="872">
        <v>0.2</v>
      </c>
      <c r="AN35" s="865">
        <v>0.71</v>
      </c>
      <c r="AO35" s="739">
        <f t="shared" si="7"/>
        <v>-16.453118110185045</v>
      </c>
      <c r="AP35" s="740">
        <f t="shared" si="8"/>
        <v>13.958813707996772</v>
      </c>
      <c r="AQ35" s="888">
        <f t="shared" si="9"/>
        <v>166.13156539766214</v>
      </c>
      <c r="AR35" s="651">
        <f>INDEX(Historical!$C$7:$C$1239,MATCH(B35,Historical!$B$7:$B$1261,0))*IF(AH35="n/a",1.03,IF(AH35&lt;0,1.01,IF(AH35&gt;10,1.1,(1+AH35/100))))</f>
        <v>1.6349880000000001</v>
      </c>
      <c r="AS35" s="886">
        <f t="shared" si="10"/>
        <v>1.7984868000000003</v>
      </c>
      <c r="AT35" s="886">
        <f t="shared" si="15"/>
        <v>1.8884111400000003</v>
      </c>
      <c r="AU35" s="886">
        <f t="shared" si="15"/>
        <v>1.9828316970000004</v>
      </c>
      <c r="AV35" s="886">
        <f t="shared" si="15"/>
        <v>2.0819732818500003</v>
      </c>
      <c r="AW35" s="651">
        <f t="shared" si="12"/>
        <v>9.3866909188500021</v>
      </c>
      <c r="AX35" s="747">
        <f t="shared" si="13"/>
        <v>8.7685109003736592</v>
      </c>
      <c r="AY35" s="934">
        <v>0.88</v>
      </c>
      <c r="AZ35" s="872">
        <v>64.36</v>
      </c>
      <c r="BA35" s="872">
        <v>-5.24</v>
      </c>
      <c r="BB35" s="872">
        <v>0.02</v>
      </c>
      <c r="BC35" s="872">
        <v>14.719999999999999</v>
      </c>
      <c r="BE35" s="624">
        <v>1998</v>
      </c>
      <c r="BF35" s="898">
        <f t="shared" si="14"/>
        <v>2</v>
      </c>
      <c r="BG35" s="882">
        <v>7.6</v>
      </c>
    </row>
    <row r="36" spans="1:59" ht="11.25" customHeight="1" x14ac:dyDescent="0.2">
      <c r="A36" s="871" t="s">
        <v>174</v>
      </c>
      <c r="B36" s="875" t="s">
        <v>175</v>
      </c>
      <c r="C36" s="932" t="s">
        <v>108</v>
      </c>
      <c r="D36" s="932" t="s">
        <v>4338</v>
      </c>
      <c r="E36" s="733">
        <v>28</v>
      </c>
      <c r="F36" s="1190">
        <v>97</v>
      </c>
      <c r="G36" s="1190" t="s">
        <v>106</v>
      </c>
      <c r="H36" s="1190" t="s">
        <v>106</v>
      </c>
      <c r="I36" s="874">
        <v>21</v>
      </c>
      <c r="J36" s="651">
        <f t="shared" si="0"/>
        <v>2.3809523809523809</v>
      </c>
      <c r="K36" s="877">
        <v>0.125</v>
      </c>
      <c r="L36" s="887">
        <v>4</v>
      </c>
      <c r="M36" s="642">
        <f t="shared" si="1"/>
        <v>0.5</v>
      </c>
      <c r="N36" s="870" t="s">
        <v>148</v>
      </c>
      <c r="O36" s="737">
        <v>0.12083333333333333</v>
      </c>
      <c r="P36" s="866">
        <v>43795</v>
      </c>
      <c r="Q36" s="866">
        <v>43811</v>
      </c>
      <c r="R36" s="642">
        <f t="shared" si="2"/>
        <v>3.4482758620689649</v>
      </c>
      <c r="S36" s="701">
        <f>IF(INDEX(Historical!$D$7:$D$1237,MATCH(B36,Historical!$B$7:$B$1261,0))=0,"n/a",(INDEX(Historical!$C$7:$C$1239,MATCH(B36,Historical!$B$7:$B$1261,0))/INDEX(Historical!$D$7:$D$1237,MATCH(B36,Historical!$B$7:$B$1261,0))-1)*100)</f>
        <v>6.3636363636363713</v>
      </c>
      <c r="T36" s="701">
        <f>IF(INDEX(Historical!$F$7:$F$1230,MATCH(B36,Historical!$B$7:$B$1261,0))=0,"n/a",((INDEX(Historical!$C$7:$C$1239,MATCH(B36,Historical!$B$7:$B$1261,0))/INDEX(Historical!$F$7:$F$1230,MATCH(B36,Historical!$B$7:$B$1261,0)))^(1/3)-1)*100)</f>
        <v>6.0848244434812182</v>
      </c>
      <c r="U36" s="701">
        <f>IF(INDEX(Historical!$H$7:$H$1230,MATCH(B36,Historical!$B$7:$B$1261,0))=0,"n/a",((INDEX(Historical!$C$7:$C$1239,MATCH(B36,Historical!$B$7:$B$1261,0))/INDEX(Historical!$H$7:$H$1230,MATCH(B36,Historical!$B$7:$B$1261,0)))^(1/5)-1)*100)</f>
        <v>5.387395206178347</v>
      </c>
      <c r="V36" s="701">
        <f>IF(INDEX(Historical!$O$7:$O$1230,MATCH(B36,Historical!$B$7:$B$1261,0))=0,"n/a",((INDEX(Historical!$C$7:$C$1239,MATCH(B36,Historical!$B$7:$B$1261,0))/INDEX(Historical!$O$7:$O$1230,MATCH(B36,Historical!$B$7:$B$1261,0)))^(1/10)-1)*100)</f>
        <v>7.207929052384876</v>
      </c>
      <c r="W36" s="702">
        <f t="shared" si="3"/>
        <v>0.74742622562243843</v>
      </c>
      <c r="X36" s="703" t="str">
        <f t="shared" si="4"/>
        <v>n/a</v>
      </c>
      <c r="Y36" s="669" t="s">
        <v>437</v>
      </c>
      <c r="Z36" s="651" t="str">
        <f t="shared" si="5"/>
        <v>n/a</v>
      </c>
      <c r="AA36" s="886" t="str">
        <f t="shared" si="6"/>
        <v>n/a</v>
      </c>
      <c r="AB36" s="887">
        <v>12</v>
      </c>
      <c r="AC36" s="865" t="s">
        <v>136</v>
      </c>
      <c r="AD36" s="865" t="s">
        <v>136</v>
      </c>
      <c r="AE36" s="865" t="s">
        <v>136</v>
      </c>
      <c r="AF36" s="865" t="s">
        <v>136</v>
      </c>
      <c r="AG36" s="865" t="s">
        <v>136</v>
      </c>
      <c r="AH36" s="865" t="s">
        <v>136</v>
      </c>
      <c r="AI36" s="865" t="s">
        <v>136</v>
      </c>
      <c r="AJ36" s="865" t="s">
        <v>136</v>
      </c>
      <c r="AK36" s="865" t="s">
        <v>136</v>
      </c>
      <c r="AL36" s="878" t="s">
        <v>136</v>
      </c>
      <c r="AM36" s="872" t="s">
        <v>136</v>
      </c>
      <c r="AN36" s="865" t="s">
        <v>136</v>
      </c>
      <c r="AO36" s="739" t="str">
        <f t="shared" si="7"/>
        <v>n/a</v>
      </c>
      <c r="AP36" s="740">
        <f t="shared" si="8"/>
        <v>7.7683475871307284</v>
      </c>
      <c r="AQ36" s="888" t="str">
        <f t="shared" si="9"/>
        <v>n/a</v>
      </c>
      <c r="AR36" s="651">
        <f>INDEX(Historical!$C$7:$C$1239,MATCH(B36,Historical!$B$7:$B$1261,0))*IF(AH36="n/a",1.03,IF(AH36&lt;0,1.01,IF(AH36&gt;10,1.1,(1+AH36/100))))</f>
        <v>0.50212500000000004</v>
      </c>
      <c r="AS36" s="886">
        <f t="shared" si="10"/>
        <v>0.51718875000000009</v>
      </c>
      <c r="AT36" s="886">
        <f t="shared" si="15"/>
        <v>0.53270441250000011</v>
      </c>
      <c r="AU36" s="886">
        <f t="shared" si="15"/>
        <v>0.5486855448750001</v>
      </c>
      <c r="AV36" s="886">
        <f t="shared" si="15"/>
        <v>0.56514611122125014</v>
      </c>
      <c r="AW36" s="651">
        <f t="shared" si="12"/>
        <v>2.6658498185962509</v>
      </c>
      <c r="AX36" s="747">
        <f t="shared" si="13"/>
        <v>12.694522945696432</v>
      </c>
      <c r="AY36" s="934" t="s">
        <v>136</v>
      </c>
      <c r="AZ36" s="872" t="s">
        <v>136</v>
      </c>
      <c r="BA36" s="872" t="s">
        <v>136</v>
      </c>
      <c r="BB36" s="872" t="s">
        <v>136</v>
      </c>
      <c r="BC36" s="872" t="s">
        <v>136</v>
      </c>
      <c r="BD36" s="907" t="s">
        <v>4265</v>
      </c>
      <c r="BE36" s="624">
        <v>1992</v>
      </c>
      <c r="BF36" s="898">
        <f t="shared" si="14"/>
        <v>2</v>
      </c>
      <c r="BG36" s="882" t="s">
        <v>136</v>
      </c>
    </row>
    <row r="37" spans="1:59" ht="11.25" customHeight="1" x14ac:dyDescent="0.2">
      <c r="A37" s="863" t="s">
        <v>172</v>
      </c>
      <c r="B37" s="875" t="s">
        <v>173</v>
      </c>
      <c r="C37" s="932" t="s">
        <v>112</v>
      </c>
      <c r="D37" s="932" t="s">
        <v>4360</v>
      </c>
      <c r="E37" s="733">
        <v>44</v>
      </c>
      <c r="F37" s="1190">
        <v>60</v>
      </c>
      <c r="G37" s="1190" t="s">
        <v>37</v>
      </c>
      <c r="H37" s="1190" t="s">
        <v>37</v>
      </c>
      <c r="I37" s="865">
        <v>144.83000000000001</v>
      </c>
      <c r="J37" s="651">
        <f t="shared" si="0"/>
        <v>1.4499758337361044</v>
      </c>
      <c r="K37" s="877">
        <v>0.52500000000000002</v>
      </c>
      <c r="L37" s="887">
        <v>4</v>
      </c>
      <c r="M37" s="642">
        <f t="shared" si="1"/>
        <v>2.1</v>
      </c>
      <c r="N37" s="870" t="s">
        <v>119</v>
      </c>
      <c r="O37" s="734">
        <v>0.5</v>
      </c>
      <c r="P37" s="861">
        <v>44060</v>
      </c>
      <c r="Q37" s="861">
        <v>44075</v>
      </c>
      <c r="R37" s="642">
        <f t="shared" si="2"/>
        <v>5.0000000000000044</v>
      </c>
      <c r="S37" s="701">
        <f>IF(INDEX(Historical!$D$7:$D$1237,MATCH(B37,Historical!$B$7:$B$1261,0))=0,"n/a",(INDEX(Historical!$C$7:$C$1239,MATCH(B37,Historical!$B$7:$B$1261,0))/INDEX(Historical!$D$7:$D$1237,MATCH(B37,Historical!$B$7:$B$1261,0))-1)*100)</f>
        <v>16.883116883116877</v>
      </c>
      <c r="T37" s="701">
        <f>IF(INDEX(Historical!$F$7:$F$1230,MATCH(B37,Historical!$B$7:$B$1261,0))=0,"n/a",((INDEX(Historical!$C$7:$C$1239,MATCH(B37,Historical!$B$7:$B$1261,0))/INDEX(Historical!$F$7:$F$1230,MATCH(B37,Historical!$B$7:$B$1261,0)))^(1/3)-1)*100)</f>
        <v>11.457607795906144</v>
      </c>
      <c r="U37" s="701">
        <f>IF(INDEX(Historical!$H$7:$H$1230,MATCH(B37,Historical!$B$7:$B$1261,0))=0,"n/a",((INDEX(Historical!$C$7:$C$1239,MATCH(B37,Historical!$B$7:$B$1261,0))/INDEX(Historical!$H$7:$H$1230,MATCH(B37,Historical!$B$7:$B$1261,0)))^(1/5)-1)*100)</f>
        <v>13.875141675620807</v>
      </c>
      <c r="V37" s="701">
        <f>IF(INDEX(Historical!$O$7:$O$1230,MATCH(B37,Historical!$B$7:$B$1261,0))=0,"n/a",((INDEX(Historical!$C$7:$C$1239,MATCH(B37,Historical!$B$7:$B$1261,0))/INDEX(Historical!$O$7:$O$1230,MATCH(B37,Historical!$B$7:$B$1261,0)))^(1/10)-1)*100)</f>
        <v>11.069085371075271</v>
      </c>
      <c r="W37" s="702">
        <f t="shared" si="3"/>
        <v>1.253503899416845</v>
      </c>
      <c r="X37" s="703">
        <f t="shared" si="4"/>
        <v>0.84091767731035194</v>
      </c>
      <c r="Y37" s="875"/>
      <c r="Z37" s="651">
        <f t="shared" si="5"/>
        <v>34.090909090909093</v>
      </c>
      <c r="AA37" s="886">
        <f t="shared" si="6"/>
        <v>23.511363636363637</v>
      </c>
      <c r="AB37" s="887">
        <v>12</v>
      </c>
      <c r="AC37" s="865">
        <v>6.16</v>
      </c>
      <c r="AD37" s="865">
        <v>1.61</v>
      </c>
      <c r="AE37" s="865">
        <v>1.84</v>
      </c>
      <c r="AF37" s="865">
        <v>3.25</v>
      </c>
      <c r="AG37" s="865">
        <v>13.4</v>
      </c>
      <c r="AH37" s="865">
        <v>41.199999999999996</v>
      </c>
      <c r="AI37" s="865">
        <v>29.409999999999997</v>
      </c>
      <c r="AJ37" s="865">
        <v>16.5</v>
      </c>
      <c r="AK37" s="865">
        <v>15</v>
      </c>
      <c r="AL37" s="878">
        <v>7960</v>
      </c>
      <c r="AM37" s="872">
        <v>0.3</v>
      </c>
      <c r="AN37" s="865">
        <v>0.84</v>
      </c>
      <c r="AO37" s="739">
        <f t="shared" si="7"/>
        <v>-8.1862461270067257</v>
      </c>
      <c r="AP37" s="740">
        <f t="shared" si="8"/>
        <v>15.325117509356911</v>
      </c>
      <c r="AQ37" s="888">
        <f t="shared" si="9"/>
        <v>84.284721520419552</v>
      </c>
      <c r="AR37" s="651">
        <f>INDEX(Historical!$C$7:$C$1239,MATCH(B37,Historical!$B$7:$B$1261,0))*IF(AH37="n/a",1.03,IF(AH37&lt;0,1.01,IF(AH37&gt;10,1.1,(1+AH37/100))))</f>
        <v>1.9800000000000002</v>
      </c>
      <c r="AS37" s="886">
        <f t="shared" si="10"/>
        <v>2.1780000000000004</v>
      </c>
      <c r="AT37" s="886">
        <f t="shared" si="15"/>
        <v>2.3958000000000008</v>
      </c>
      <c r="AU37" s="886">
        <f t="shared" si="15"/>
        <v>2.6353800000000009</v>
      </c>
      <c r="AV37" s="886">
        <f t="shared" si="15"/>
        <v>2.8989180000000014</v>
      </c>
      <c r="AW37" s="651">
        <f t="shared" si="12"/>
        <v>12.088098000000004</v>
      </c>
      <c r="AX37" s="747">
        <f t="shared" si="13"/>
        <v>8.3464047503970207</v>
      </c>
      <c r="AY37" s="934">
        <v>0.97</v>
      </c>
      <c r="AZ37" s="872">
        <v>48.47</v>
      </c>
      <c r="BA37" s="872">
        <v>-14.74</v>
      </c>
      <c r="BB37" s="872">
        <v>10.71</v>
      </c>
      <c r="BC37" s="872">
        <v>14.580000000000002</v>
      </c>
      <c r="BE37" s="624">
        <v>1977</v>
      </c>
      <c r="BF37" s="898">
        <f t="shared" si="14"/>
        <v>4</v>
      </c>
      <c r="BG37" s="882">
        <v>5.8000000000000007</v>
      </c>
    </row>
    <row r="38" spans="1:59" ht="11.25" customHeight="1" x14ac:dyDescent="0.2">
      <c r="A38" s="871" t="s">
        <v>199</v>
      </c>
      <c r="B38" s="875" t="s">
        <v>200</v>
      </c>
      <c r="C38" s="932" t="s">
        <v>4193</v>
      </c>
      <c r="D38" s="932" t="s">
        <v>4325</v>
      </c>
      <c r="E38" s="733">
        <v>49</v>
      </c>
      <c r="F38" s="1190">
        <v>36</v>
      </c>
      <c r="G38" s="1190" t="s">
        <v>106</v>
      </c>
      <c r="H38" s="1190" t="s">
        <v>106</v>
      </c>
      <c r="I38" s="874">
        <v>58.1</v>
      </c>
      <c r="J38" s="651">
        <f t="shared" si="0"/>
        <v>1.7211703958691909</v>
      </c>
      <c r="K38" s="877">
        <v>0.25</v>
      </c>
      <c r="L38" s="887">
        <v>4</v>
      </c>
      <c r="M38" s="642">
        <f t="shared" si="1"/>
        <v>1</v>
      </c>
      <c r="N38" s="870" t="s">
        <v>201</v>
      </c>
      <c r="O38" s="734">
        <v>0.21</v>
      </c>
      <c r="P38" s="861">
        <v>44074</v>
      </c>
      <c r="Q38" s="861">
        <v>44099</v>
      </c>
      <c r="R38" s="642">
        <f t="shared" si="2"/>
        <v>19.047619047619051</v>
      </c>
      <c r="S38" s="701">
        <f>IF(INDEX(Historical!$D$7:$D$1237,MATCH(B38,Historical!$B$7:$B$1261,0))=0,"n/a",(INDEX(Historical!$C$7:$C$1239,MATCH(B38,Historical!$B$7:$B$1261,0))/INDEX(Historical!$D$7:$D$1237,MATCH(B38,Historical!$B$7:$B$1261,0))-1)*100)</f>
        <v>16.417910447761198</v>
      </c>
      <c r="T38" s="701">
        <f>IF(INDEX(Historical!$F$7:$F$1230,MATCH(B38,Historical!$B$7:$B$1261,0))=0,"n/a",((INDEX(Historical!$C$7:$C$1239,MATCH(B38,Historical!$B$7:$B$1261,0))/INDEX(Historical!$F$7:$F$1230,MATCH(B38,Historical!$B$7:$B$1261,0)))^(1/3)-1)*100)</f>
        <v>13.746902159841756</v>
      </c>
      <c r="U38" s="701">
        <f>IF(INDEX(Historical!$H$7:$H$1230,MATCH(B38,Historical!$B$7:$B$1261,0))=0,"n/a",((INDEX(Historical!$C$7:$C$1239,MATCH(B38,Historical!$B$7:$B$1261,0))/INDEX(Historical!$H$7:$H$1230,MATCH(B38,Historical!$B$7:$B$1261,0)))^(1/5)-1)*100)</f>
        <v>15.468148270605052</v>
      </c>
      <c r="V38" s="701">
        <f>IF(INDEX(Historical!$O$7:$O$1230,MATCH(B38,Historical!$B$7:$B$1261,0))=0,"n/a",((INDEX(Historical!$C$7:$C$1239,MATCH(B38,Historical!$B$7:$B$1261,0))/INDEX(Historical!$O$7:$O$1230,MATCH(B38,Historical!$B$7:$B$1261,0)))^(1/10)-1)*100)</f>
        <v>15.792974364097635</v>
      </c>
      <c r="W38" s="702">
        <f t="shared" si="3"/>
        <v>0.97943224081772629</v>
      </c>
      <c r="X38" s="703" t="str">
        <f t="shared" si="4"/>
        <v>n/a</v>
      </c>
      <c r="Y38" s="937" t="s">
        <v>4387</v>
      </c>
      <c r="Z38" s="651">
        <f t="shared" si="5"/>
        <v>49.751243781094537</v>
      </c>
      <c r="AA38" s="886">
        <f t="shared" si="6"/>
        <v>28.905472636815926</v>
      </c>
      <c r="AB38" s="887">
        <v>2</v>
      </c>
      <c r="AC38" s="865">
        <v>2.0099999999999998</v>
      </c>
      <c r="AD38" s="865" t="s">
        <v>136</v>
      </c>
      <c r="AE38" s="865">
        <v>5.58</v>
      </c>
      <c r="AF38" s="865">
        <v>6.25</v>
      </c>
      <c r="AG38" s="865">
        <v>23</v>
      </c>
      <c r="AH38" s="865" t="s">
        <v>136</v>
      </c>
      <c r="AI38" s="865" t="s">
        <v>136</v>
      </c>
      <c r="AJ38" s="865" t="s">
        <v>136</v>
      </c>
      <c r="AK38" s="865" t="s">
        <v>136</v>
      </c>
      <c r="AL38" s="882">
        <v>1610</v>
      </c>
      <c r="AM38" s="872" t="s">
        <v>136</v>
      </c>
      <c r="AN38" s="865">
        <v>3.1199999999999999E-2</v>
      </c>
      <c r="AO38" s="739">
        <f t="shared" si="7"/>
        <v>-11.716153970341683</v>
      </c>
      <c r="AP38" s="740">
        <f t="shared" si="8"/>
        <v>17.189318666474243</v>
      </c>
      <c r="AQ38" s="888">
        <f t="shared" si="9"/>
        <v>183.36015871450755</v>
      </c>
      <c r="AR38" s="651">
        <f>INDEX(Historical!$C$7:$C$1239,MATCH(B38,Historical!$B$7:$B$1261,0))*IF(AH38="n/a",1.03,IF(AH38&lt;0,1.01,IF(AH38&gt;10,1.1,(1+AH38/100))))</f>
        <v>0.8034</v>
      </c>
      <c r="AS38" s="886">
        <f t="shared" si="10"/>
        <v>0.82750200000000007</v>
      </c>
      <c r="AT38" s="886">
        <f t="shared" si="15"/>
        <v>0.85232706000000014</v>
      </c>
      <c r="AU38" s="886">
        <f t="shared" si="15"/>
        <v>0.8778968718000002</v>
      </c>
      <c r="AV38" s="886">
        <f t="shared" si="15"/>
        <v>0.90423377795400028</v>
      </c>
      <c r="AW38" s="651">
        <f t="shared" si="12"/>
        <v>4.2653597097540006</v>
      </c>
      <c r="AX38" s="747">
        <f t="shared" si="13"/>
        <v>7.3414108601617913</v>
      </c>
      <c r="AY38" s="934">
        <v>0.68</v>
      </c>
      <c r="AZ38" s="872">
        <v>56.984598757092698</v>
      </c>
      <c r="BA38" s="872">
        <v>-7.5576770087509964</v>
      </c>
      <c r="BB38" s="872">
        <v>-2.4349286314021779</v>
      </c>
      <c r="BC38" s="872">
        <v>2.6139173436948049</v>
      </c>
      <c r="BD38" s="907" t="s">
        <v>4265</v>
      </c>
      <c r="BE38" s="624">
        <v>1972</v>
      </c>
      <c r="BF38" s="898">
        <f t="shared" si="14"/>
        <v>5</v>
      </c>
      <c r="BG38" s="882">
        <v>12.32</v>
      </c>
    </row>
    <row r="39" spans="1:59" ht="11.25" customHeight="1" x14ac:dyDescent="0.2">
      <c r="A39" s="863" t="s">
        <v>182</v>
      </c>
      <c r="B39" s="875" t="s">
        <v>183</v>
      </c>
      <c r="C39" s="932" t="s">
        <v>112</v>
      </c>
      <c r="D39" s="932" t="s">
        <v>4322</v>
      </c>
      <c r="E39" s="733">
        <v>38</v>
      </c>
      <c r="F39" s="1190">
        <v>73</v>
      </c>
      <c r="G39" s="1190" t="s">
        <v>106</v>
      </c>
      <c r="H39" s="1190" t="s">
        <v>106</v>
      </c>
      <c r="I39" s="865">
        <v>355.3</v>
      </c>
      <c r="J39" s="651">
        <f t="shared" ref="J39:J70" si="16">(M39/I39)*100</f>
        <v>0.78806642274134531</v>
      </c>
      <c r="K39" s="877">
        <v>0.7</v>
      </c>
      <c r="L39" s="887">
        <v>4</v>
      </c>
      <c r="M39" s="642">
        <f t="shared" ref="M39:M70" si="17">K39*L39</f>
        <v>2.8</v>
      </c>
      <c r="N39" s="870" t="s">
        <v>171</v>
      </c>
      <c r="O39" s="734">
        <v>0.63749999999999996</v>
      </c>
      <c r="P39" s="861">
        <v>44140</v>
      </c>
      <c r="Q39" s="861">
        <v>44169</v>
      </c>
      <c r="R39" s="642">
        <f t="shared" ref="R39:R70" si="18">(K39-O39)/O39*100</f>
        <v>9.8039215686274517</v>
      </c>
      <c r="S39" s="701">
        <f>IF(INDEX(Historical!$D$7:$D$1237,MATCH(B39,Historical!$B$7:$B$1261,0))=0,"n/a",(INDEX(Historical!$C$7:$C$1239,MATCH(B39,Historical!$B$7:$B$1261,0))/INDEX(Historical!$D$7:$D$1237,MATCH(B39,Historical!$B$7:$B$1261,0))-1)*100)</f>
        <v>24.390243902439025</v>
      </c>
      <c r="T39" s="701">
        <f>IF(INDEX(Historical!$F$7:$F$1230,MATCH(B39,Historical!$B$7:$B$1261,0))=0,"n/a",((INDEX(Historical!$C$7:$C$1239,MATCH(B39,Historical!$B$7:$B$1261,0))/INDEX(Historical!$F$7:$F$1230,MATCH(B39,Historical!$B$7:$B$1261,0)))^(1/3)-1)*100)</f>
        <v>24.230866143863096</v>
      </c>
      <c r="U39" s="701">
        <f>IF(INDEX(Historical!$H$7:$H$1230,MATCH(B39,Historical!$B$7:$B$1261,0))=0,"n/a",((INDEX(Historical!$C$7:$C$1239,MATCH(B39,Historical!$B$7:$B$1261,0))/INDEX(Historical!$H$7:$H$1230,MATCH(B39,Historical!$B$7:$B$1261,0)))^(1/5)-1)*100)</f>
        <v>24.573093961551741</v>
      </c>
      <c r="V39" s="701">
        <f>IF(INDEX(Historical!$O$7:$O$1230,MATCH(B39,Historical!$B$7:$B$1261,0))=0,"n/a",((INDEX(Historical!$C$7:$C$1239,MATCH(B39,Historical!$B$7:$B$1261,0))/INDEX(Historical!$O$7:$O$1230,MATCH(B39,Historical!$B$7:$B$1261,0)))^(1/10)-1)*100)</f>
        <v>18.425228740845533</v>
      </c>
      <c r="W39" s="702">
        <f t="shared" ref="W39:W70" si="19">IF(OR(U39&lt;=0,U39="n/a",V39&lt;=0,V39="n/a"),"n/a",U39/V39)</f>
        <v>1.3336656118182924</v>
      </c>
      <c r="X39" s="703">
        <f t="shared" ref="X39:X70" si="20">IF(OR(AJ39&lt;=0,AJ39="n/a",U39&lt;=0,U39="n/a"),"n/a",U39/AJ39)</f>
        <v>1.2865494220707716</v>
      </c>
      <c r="Y39" s="876"/>
      <c r="Z39" s="651">
        <f t="shared" ref="Z39:Z70" si="21">IF(OR(AC39&lt;0.01,AC39="n/a"),"n/a",M39/AC39*100)</f>
        <v>32.710280373831772</v>
      </c>
      <c r="AA39" s="886">
        <f t="shared" ref="AA39:AA70" si="22">IF(OR(AC39&lt;0.01,AC39="n/a"),"n/a",I39/AC39)</f>
        <v>41.507009345794394</v>
      </c>
      <c r="AB39" s="887">
        <v>5</v>
      </c>
      <c r="AC39" s="865">
        <v>8.56</v>
      </c>
      <c r="AD39" s="865">
        <v>3.53</v>
      </c>
      <c r="AE39" s="865">
        <v>5.37</v>
      </c>
      <c r="AF39" s="865">
        <v>10.43</v>
      </c>
      <c r="AG39" s="865" t="s">
        <v>136</v>
      </c>
      <c r="AH39" s="865">
        <v>1.6</v>
      </c>
      <c r="AI39" s="865">
        <v>6.4</v>
      </c>
      <c r="AJ39" s="865">
        <v>19.100000000000001</v>
      </c>
      <c r="AK39" s="865">
        <v>11.95</v>
      </c>
      <c r="AL39" s="878">
        <v>37720</v>
      </c>
      <c r="AM39" s="872">
        <v>1.0999999999999999</v>
      </c>
      <c r="AN39" s="865">
        <v>0.7</v>
      </c>
      <c r="AO39" s="739">
        <f t="shared" ref="AO39:AO70" si="23">IF(U39="n/a","n/a",IF(AA39&lt;0,"n/a",IF(AA39="n/a","n/a",J39+U39-AA39)))</f>
        <v>-16.145848961501308</v>
      </c>
      <c r="AP39" s="740">
        <f t="shared" ref="AP39:AP70" si="24">IF(U39="n/a","n/a",J39+U39)</f>
        <v>25.361160384293086</v>
      </c>
      <c r="AQ39" s="888">
        <f t="shared" ref="AQ39:AQ70" si="25">IF(OR(AC39&lt;0.01,AF39="n/a"),"n/a",(I39/SQRT(22.5*AC39*(I39/AF39))-1)*100)</f>
        <v>338.64341755849193</v>
      </c>
      <c r="AR39" s="651">
        <f>INDEX(Historical!$C$7:$C$1239,MATCH(B39,Historical!$B$7:$B$1261,0))*IF(AH39="n/a",1.03,IF(AH39&lt;0,1.01,IF(AH39&gt;10,1.1,(1+AH39/100))))</f>
        <v>2.5907999999999998</v>
      </c>
      <c r="AS39" s="886">
        <f t="shared" ref="AS39:AS70" si="26">IF($AI39="n/a",1.03*AR39,IF($AI39&lt;0,1.01*AR39,IF($AI39&gt;10,1.1*AR39,(1+$AI39/100)*AR39)))</f>
        <v>2.7566112</v>
      </c>
      <c r="AT39" s="886">
        <f t="shared" si="15"/>
        <v>3.0322723200000001</v>
      </c>
      <c r="AU39" s="886">
        <f t="shared" si="15"/>
        <v>3.3354995520000004</v>
      </c>
      <c r="AV39" s="886">
        <f t="shared" si="15"/>
        <v>3.6690495072000009</v>
      </c>
      <c r="AW39" s="651">
        <f t="shared" ref="AW39:AW70" si="27">SUM(AR39:AV39)</f>
        <v>15.384232579200001</v>
      </c>
      <c r="AX39" s="747">
        <f t="shared" ref="AX39:AX70" si="28">AW39/I39*100</f>
        <v>4.329927548325359</v>
      </c>
      <c r="AY39" s="934">
        <v>1.5</v>
      </c>
      <c r="AZ39" s="872">
        <v>130.22</v>
      </c>
      <c r="BA39" s="872">
        <v>-3.7600000000000002</v>
      </c>
      <c r="BB39" s="872">
        <v>4.2</v>
      </c>
      <c r="BC39" s="872">
        <v>26.55</v>
      </c>
      <c r="BE39" s="624">
        <v>1984</v>
      </c>
      <c r="BF39" s="898">
        <f t="shared" ref="BF39:BF70" si="29">IF(BE39&gt;2008,0,IF(BE39&gt;2001,1,IF(BE39&gt;1990,2,IF(BE39&gt;1980,3,IF(BE39&gt;1973,4,IF(BE39&gt;1970,5,IF(BE39&gt;1960,6,IF(BE39&gt;1958,7,IF(BE39&gt;1953,8,9)))))))))</f>
        <v>3</v>
      </c>
      <c r="BG39" s="882" t="s">
        <v>136</v>
      </c>
    </row>
    <row r="40" spans="1:59" ht="11.25" customHeight="1" x14ac:dyDescent="0.2">
      <c r="A40" s="863" t="s">
        <v>197</v>
      </c>
      <c r="B40" s="875" t="s">
        <v>198</v>
      </c>
      <c r="C40" s="932" t="s">
        <v>108</v>
      </c>
      <c r="D40" s="932" t="s">
        <v>4338</v>
      </c>
      <c r="E40" s="733">
        <v>40</v>
      </c>
      <c r="F40" s="1190">
        <v>65</v>
      </c>
      <c r="G40" s="1190" t="s">
        <v>37</v>
      </c>
      <c r="H40" s="1190" t="s">
        <v>106</v>
      </c>
      <c r="I40" s="865">
        <v>33.85</v>
      </c>
      <c r="J40" s="651">
        <f t="shared" si="16"/>
        <v>4.5494830132939441</v>
      </c>
      <c r="K40" s="877">
        <v>0.38500000000000001</v>
      </c>
      <c r="L40" s="887">
        <v>4</v>
      </c>
      <c r="M40" s="642">
        <f t="shared" si="17"/>
        <v>1.54</v>
      </c>
      <c r="N40" s="870" t="s">
        <v>145</v>
      </c>
      <c r="O40" s="734">
        <v>0.38</v>
      </c>
      <c r="P40" s="861">
        <v>44088</v>
      </c>
      <c r="Q40" s="861">
        <v>44105</v>
      </c>
      <c r="R40" s="642">
        <f t="shared" si="18"/>
        <v>1.3157894736842117</v>
      </c>
      <c r="S40" s="701">
        <f>IF(INDEX(Historical!$D$7:$D$1237,MATCH(B40,Historical!$B$7:$B$1261,0))=0,"n/a",(INDEX(Historical!$C$7:$C$1239,MATCH(B40,Historical!$B$7:$B$1261,0))/INDEX(Historical!$D$7:$D$1237,MATCH(B40,Historical!$B$7:$B$1261,0))-1)*100)</f>
        <v>9.6296296296296102</v>
      </c>
      <c r="T40" s="701">
        <f>IF(INDEX(Historical!$F$7:$F$1230,MATCH(B40,Historical!$B$7:$B$1261,0))=0,"n/a",((INDEX(Historical!$C$7:$C$1239,MATCH(B40,Historical!$B$7:$B$1261,0))/INDEX(Historical!$F$7:$F$1230,MATCH(B40,Historical!$B$7:$B$1261,0)))^(1/3)-1)*100)</f>
        <v>5.7914494538841454</v>
      </c>
      <c r="U40" s="701">
        <f>IF(INDEX(Historical!$H$7:$H$1230,MATCH(B40,Historical!$B$7:$B$1261,0))=0,"n/a",((INDEX(Historical!$C$7:$C$1239,MATCH(B40,Historical!$B$7:$B$1261,0))/INDEX(Historical!$H$7:$H$1230,MATCH(B40,Historical!$B$7:$B$1261,0)))^(1/5)-1)*100)</f>
        <v>4.7641602147354689</v>
      </c>
      <c r="V40" s="701">
        <f>IF(INDEX(Historical!$O$7:$O$1230,MATCH(B40,Historical!$B$7:$B$1261,0))=0,"n/a",((INDEX(Historical!$C$7:$C$1239,MATCH(B40,Historical!$B$7:$B$1261,0))/INDEX(Historical!$O$7:$O$1230,MATCH(B40,Historical!$B$7:$B$1261,0)))^(1/10)-1)*100)</f>
        <v>3.0973056243249752</v>
      </c>
      <c r="W40" s="702">
        <f t="shared" si="19"/>
        <v>1.5381627751939291</v>
      </c>
      <c r="X40" s="703">
        <f t="shared" si="20"/>
        <v>0.60305825502980615</v>
      </c>
      <c r="Y40" s="660"/>
      <c r="Z40" s="651">
        <f t="shared" si="21"/>
        <v>45.833333333333336</v>
      </c>
      <c r="AA40" s="886">
        <f t="shared" si="22"/>
        <v>10.074404761904763</v>
      </c>
      <c r="AB40" s="887">
        <v>12</v>
      </c>
      <c r="AC40" s="865">
        <v>3.36</v>
      </c>
      <c r="AD40" s="865">
        <v>2.06</v>
      </c>
      <c r="AE40" s="865">
        <v>3.53</v>
      </c>
      <c r="AF40" s="865">
        <v>0.95</v>
      </c>
      <c r="AG40" s="865">
        <v>9.5</v>
      </c>
      <c r="AH40" s="865">
        <v>8.6999999999999993</v>
      </c>
      <c r="AI40" s="865">
        <v>-10.95</v>
      </c>
      <c r="AJ40" s="865">
        <v>7.9</v>
      </c>
      <c r="AK40" s="865">
        <v>5</v>
      </c>
      <c r="AL40" s="882">
        <v>632.38</v>
      </c>
      <c r="AM40" s="872">
        <v>0.1</v>
      </c>
      <c r="AN40" s="865">
        <v>0.09</v>
      </c>
      <c r="AO40" s="739">
        <f t="shared" si="23"/>
        <v>-0.76076153387534973</v>
      </c>
      <c r="AP40" s="740">
        <f t="shared" si="24"/>
        <v>9.313643228029413</v>
      </c>
      <c r="AQ40" s="888">
        <f t="shared" si="25"/>
        <v>-34.780083056342626</v>
      </c>
      <c r="AR40" s="651">
        <f>INDEX(Historical!$C$7:$C$1239,MATCH(B40,Historical!$B$7:$B$1261,0))*IF(AH40="n/a",1.03,IF(AH40&lt;0,1.01,IF(AH40&gt;10,1.1,(1+AH40/100))))</f>
        <v>1.60876</v>
      </c>
      <c r="AS40" s="886">
        <f t="shared" si="26"/>
        <v>1.6248476000000001</v>
      </c>
      <c r="AT40" s="886">
        <f t="shared" si="15"/>
        <v>1.7060899800000002</v>
      </c>
      <c r="AU40" s="886">
        <f t="shared" si="15"/>
        <v>1.7913944790000003</v>
      </c>
      <c r="AV40" s="886">
        <f t="shared" si="15"/>
        <v>1.8809642029500004</v>
      </c>
      <c r="AW40" s="651">
        <f t="shared" si="27"/>
        <v>8.6120562619500021</v>
      </c>
      <c r="AX40" s="747">
        <f t="shared" si="28"/>
        <v>25.441820567060567</v>
      </c>
      <c r="AY40" s="934">
        <v>0.89</v>
      </c>
      <c r="AZ40" s="872">
        <v>27.98</v>
      </c>
      <c r="BA40" s="872">
        <v>-28.799999999999997</v>
      </c>
      <c r="BB40" s="872">
        <v>6.81</v>
      </c>
      <c r="BC40" s="872">
        <v>3.91</v>
      </c>
      <c r="BE40" s="624">
        <v>1981</v>
      </c>
      <c r="BF40" s="898">
        <f t="shared" si="29"/>
        <v>3</v>
      </c>
      <c r="BG40" s="882">
        <v>1.3</v>
      </c>
    </row>
    <row r="41" spans="1:59" ht="11.25" customHeight="1" x14ac:dyDescent="0.2">
      <c r="A41" s="871" t="s">
        <v>176</v>
      </c>
      <c r="B41" s="875" t="s">
        <v>177</v>
      </c>
      <c r="C41" s="932" t="s">
        <v>178</v>
      </c>
      <c r="D41" s="932" t="s">
        <v>4336</v>
      </c>
      <c r="E41" s="733">
        <v>33</v>
      </c>
      <c r="F41" s="1190">
        <v>86</v>
      </c>
      <c r="G41" s="1190" t="s">
        <v>115</v>
      </c>
      <c r="H41" s="1190" t="s">
        <v>115</v>
      </c>
      <c r="I41" s="865">
        <v>87.18</v>
      </c>
      <c r="J41" s="651">
        <f t="shared" si="16"/>
        <v>5.9187887130075705</v>
      </c>
      <c r="K41" s="884">
        <v>1.29</v>
      </c>
      <c r="L41" s="887">
        <v>4</v>
      </c>
      <c r="M41" s="642">
        <f t="shared" si="17"/>
        <v>5.16</v>
      </c>
      <c r="N41" s="870" t="s">
        <v>111</v>
      </c>
      <c r="O41" s="735">
        <v>1.19</v>
      </c>
      <c r="P41" s="861">
        <v>43875</v>
      </c>
      <c r="Q41" s="861">
        <v>43900</v>
      </c>
      <c r="R41" s="642">
        <f t="shared" si="18"/>
        <v>8.4033613445378226</v>
      </c>
      <c r="S41" s="701">
        <f>IF(INDEX(Historical!$D$7:$D$1237,MATCH(B41,Historical!$B$7:$B$1261,0))=0,"n/a",(INDEX(Historical!$C$7:$C$1239,MATCH(B41,Historical!$B$7:$B$1261,0))/INDEX(Historical!$D$7:$D$1237,MATCH(B41,Historical!$B$7:$B$1261,0))-1)*100)</f>
        <v>6.2499999999999778</v>
      </c>
      <c r="T41" s="701">
        <f>IF(INDEX(Historical!$F$7:$F$1230,MATCH(B41,Historical!$B$7:$B$1261,0))=0,"n/a",((INDEX(Historical!$C$7:$C$1239,MATCH(B41,Historical!$B$7:$B$1261,0))/INDEX(Historical!$F$7:$F$1230,MATCH(B41,Historical!$B$7:$B$1261,0)))^(1/3)-1)*100)</f>
        <v>3.5261078950306501</v>
      </c>
      <c r="U41" s="701">
        <f>IF(INDEX(Historical!$H$7:$H$1230,MATCH(B41,Historical!$B$7:$B$1261,0))=0,"n/a",((INDEX(Historical!$C$7:$C$1239,MATCH(B41,Historical!$B$7:$B$1261,0))/INDEX(Historical!$H$7:$H$1230,MATCH(B41,Historical!$B$7:$B$1261,0)))^(1/5)-1)*100)</f>
        <v>2.4861010731696886</v>
      </c>
      <c r="V41" s="701">
        <f>IF(INDEX(Historical!$O$7:$O$1230,MATCH(B41,Historical!$B$7:$B$1261,0))=0,"n/a",((INDEX(Historical!$C$7:$C$1239,MATCH(B41,Historical!$B$7:$B$1261,0))/INDEX(Historical!$O$7:$O$1230,MATCH(B41,Historical!$B$7:$B$1261,0)))^(1/10)-1)*100)</f>
        <v>5.9918644328465609</v>
      </c>
      <c r="W41" s="702">
        <f t="shared" si="19"/>
        <v>0.41491277064635024</v>
      </c>
      <c r="X41" s="703" t="str">
        <f t="shared" si="20"/>
        <v>n/a</v>
      </c>
      <c r="Y41" s="664"/>
      <c r="Z41" s="651" t="str">
        <f t="shared" si="21"/>
        <v>n/a</v>
      </c>
      <c r="AA41" s="886" t="str">
        <f t="shared" si="22"/>
        <v>n/a</v>
      </c>
      <c r="AB41" s="887">
        <v>12</v>
      </c>
      <c r="AC41" s="865">
        <v>-6.41</v>
      </c>
      <c r="AD41" s="865" t="s">
        <v>136</v>
      </c>
      <c r="AE41" s="865">
        <v>1.7</v>
      </c>
      <c r="AF41" s="865">
        <v>1.28</v>
      </c>
      <c r="AG41" s="865">
        <v>-8.3000000000000007</v>
      </c>
      <c r="AH41" s="867">
        <v>-80</v>
      </c>
      <c r="AI41" s="867">
        <v>2123.1000000000004</v>
      </c>
      <c r="AJ41" s="865">
        <v>-31.4</v>
      </c>
      <c r="AK41" s="865">
        <v>-2.92</v>
      </c>
      <c r="AL41" s="878">
        <v>177370</v>
      </c>
      <c r="AM41" s="872">
        <v>0.04</v>
      </c>
      <c r="AN41" s="865">
        <v>0.26</v>
      </c>
      <c r="AO41" s="739" t="str">
        <f t="shared" si="23"/>
        <v>n/a</v>
      </c>
      <c r="AP41" s="740">
        <f t="shared" si="24"/>
        <v>8.4048897861772591</v>
      </c>
      <c r="AQ41" s="888" t="str">
        <f t="shared" si="25"/>
        <v>n/a</v>
      </c>
      <c r="AR41" s="651">
        <f>INDEX(Historical!$C$7:$C$1239,MATCH(B41,Historical!$B$7:$B$1261,0))*IF(AH41="n/a",1.03,IF(AH41&lt;0,1.01,IF(AH41&gt;10,1.1,(1+AH41/100))))</f>
        <v>4.8075999999999999</v>
      </c>
      <c r="AS41" s="886">
        <f t="shared" si="26"/>
        <v>5.2883599999999999</v>
      </c>
      <c r="AT41" s="886">
        <f t="shared" si="15"/>
        <v>5.3412436000000003</v>
      </c>
      <c r="AU41" s="886">
        <f t="shared" si="15"/>
        <v>5.3946560360000007</v>
      </c>
      <c r="AV41" s="886">
        <f t="shared" si="15"/>
        <v>5.4486025963600007</v>
      </c>
      <c r="AW41" s="651">
        <f t="shared" si="27"/>
        <v>26.280462232360001</v>
      </c>
      <c r="AX41" s="747">
        <f t="shared" si="28"/>
        <v>30.145058766184906</v>
      </c>
      <c r="AY41" s="934">
        <v>1.39</v>
      </c>
      <c r="AZ41" s="872">
        <v>68.95</v>
      </c>
      <c r="BA41" s="872">
        <v>-28.96</v>
      </c>
      <c r="BB41" s="872">
        <v>14.249999999999998</v>
      </c>
      <c r="BC41" s="872">
        <v>3.19</v>
      </c>
      <c r="BE41" s="624">
        <v>1988</v>
      </c>
      <c r="BF41" s="898">
        <f t="shared" si="29"/>
        <v>3</v>
      </c>
      <c r="BG41" s="882">
        <v>-5</v>
      </c>
    </row>
    <row r="42" spans="1:59" ht="11.25" customHeight="1" x14ac:dyDescent="0.2">
      <c r="A42" s="863" t="s">
        <v>166</v>
      </c>
      <c r="B42" s="875" t="s">
        <v>167</v>
      </c>
      <c r="C42" s="932" t="s">
        <v>131</v>
      </c>
      <c r="D42" s="932" t="s">
        <v>4340</v>
      </c>
      <c r="E42" s="733">
        <v>53</v>
      </c>
      <c r="F42" s="1190">
        <v>19</v>
      </c>
      <c r="G42" s="1190" t="s">
        <v>37</v>
      </c>
      <c r="H42" s="1190" t="s">
        <v>37</v>
      </c>
      <c r="I42" s="865">
        <v>49.48</v>
      </c>
      <c r="J42" s="651">
        <f t="shared" si="16"/>
        <v>1.7178658043654003</v>
      </c>
      <c r="K42" s="877">
        <v>0.21249999999999999</v>
      </c>
      <c r="L42" s="887">
        <v>4</v>
      </c>
      <c r="M42" s="642">
        <f t="shared" si="17"/>
        <v>0.85</v>
      </c>
      <c r="N42" s="870" t="s">
        <v>432</v>
      </c>
      <c r="O42" s="734">
        <v>0.19750000000000001</v>
      </c>
      <c r="P42" s="861">
        <v>43868</v>
      </c>
      <c r="Q42" s="861">
        <v>43881</v>
      </c>
      <c r="R42" s="642">
        <f t="shared" si="18"/>
        <v>7.5949367088607511</v>
      </c>
      <c r="S42" s="701">
        <f>IF(INDEX(Historical!$D$7:$D$1237,MATCH(B42,Historical!$B$7:$B$1261,0))=0,"n/a",(INDEX(Historical!$C$7:$C$1239,MATCH(B42,Historical!$B$7:$B$1261,0))/INDEX(Historical!$D$7:$D$1237,MATCH(B42,Historical!$B$7:$B$1261,0))-1)*100)</f>
        <v>5.0531914893616969</v>
      </c>
      <c r="T42" s="701">
        <f>IF(INDEX(Historical!$F$7:$F$1230,MATCH(B42,Historical!$B$7:$B$1261,0))=0,"n/a",((INDEX(Historical!$C$7:$C$1239,MATCH(B42,Historical!$B$7:$B$1261,0))/INDEX(Historical!$F$7:$F$1230,MATCH(B42,Historical!$B$7:$B$1261,0)))^(1/3)-1)*100)</f>
        <v>4.6146886474063287</v>
      </c>
      <c r="U42" s="701">
        <f>IF(INDEX(Historical!$H$7:$H$1230,MATCH(B42,Historical!$B$7:$B$1261,0))=0,"n/a",((INDEX(Historical!$C$7:$C$1239,MATCH(B42,Historical!$B$7:$B$1261,0))/INDEX(Historical!$H$7:$H$1230,MATCH(B42,Historical!$B$7:$B$1261,0)))^(1/5)-1)*100)</f>
        <v>3.9783082120392388</v>
      </c>
      <c r="V42" s="701">
        <f>IF(INDEX(Historical!$O$7:$O$1230,MATCH(B42,Historical!$B$7:$B$1261,0))=0,"n/a",((INDEX(Historical!$C$7:$C$1239,MATCH(B42,Historical!$B$7:$B$1261,0))/INDEX(Historical!$O$7:$O$1230,MATCH(B42,Historical!$B$7:$B$1261,0)))^(1/10)-1)*100)</f>
        <v>2.9621275417430537</v>
      </c>
      <c r="W42" s="702">
        <f t="shared" si="19"/>
        <v>1.3430577029435462</v>
      </c>
      <c r="X42" s="703" t="str">
        <f t="shared" si="20"/>
        <v>n/a</v>
      </c>
      <c r="Y42" s="664"/>
      <c r="Z42" s="651" t="str">
        <f t="shared" si="21"/>
        <v>n/a</v>
      </c>
      <c r="AA42" s="886" t="str">
        <f t="shared" si="22"/>
        <v>n/a</v>
      </c>
      <c r="AB42" s="887">
        <v>12</v>
      </c>
      <c r="AC42" s="865">
        <v>-0.64</v>
      </c>
      <c r="AD42" s="865" t="s">
        <v>136</v>
      </c>
      <c r="AE42" s="865">
        <v>3.25</v>
      </c>
      <c r="AF42" s="865">
        <v>2.8</v>
      </c>
      <c r="AG42" s="865">
        <v>11.600000000000001</v>
      </c>
      <c r="AH42" s="865">
        <v>-153.69999999999999</v>
      </c>
      <c r="AI42" s="865">
        <v>1.18</v>
      </c>
      <c r="AJ42" s="865">
        <v>-24.7</v>
      </c>
      <c r="AK42" s="865">
        <v>10.75</v>
      </c>
      <c r="AL42" s="878">
        <v>2540</v>
      </c>
      <c r="AM42" s="872">
        <v>0.6</v>
      </c>
      <c r="AN42" s="865">
        <v>1.33</v>
      </c>
      <c r="AO42" s="739" t="str">
        <f t="shared" si="23"/>
        <v>n/a</v>
      </c>
      <c r="AP42" s="740">
        <f t="shared" si="24"/>
        <v>5.6961740164046386</v>
      </c>
      <c r="AQ42" s="888" t="str">
        <f t="shared" si="25"/>
        <v>n/a</v>
      </c>
      <c r="AR42" s="651">
        <f>INDEX(Historical!$C$7:$C$1239,MATCH(B42,Historical!$B$7:$B$1261,0))*IF(AH42="n/a",1.03,IF(AH42&lt;0,1.01,IF(AH42&gt;10,1.1,(1+AH42/100))))</f>
        <v>0.79790000000000005</v>
      </c>
      <c r="AS42" s="886">
        <f t="shared" si="26"/>
        <v>0.80731522000000011</v>
      </c>
      <c r="AT42" s="886">
        <f t="shared" si="15"/>
        <v>0.88804674200000022</v>
      </c>
      <c r="AU42" s="886">
        <f t="shared" si="15"/>
        <v>0.97685141620000038</v>
      </c>
      <c r="AV42" s="886">
        <f t="shared" si="15"/>
        <v>1.0745365578200006</v>
      </c>
      <c r="AW42" s="651">
        <f t="shared" si="27"/>
        <v>4.5446499360200008</v>
      </c>
      <c r="AX42" s="747">
        <f t="shared" si="28"/>
        <v>9.1848220210590164</v>
      </c>
      <c r="AY42" s="934">
        <v>0.09</v>
      </c>
      <c r="AZ42" s="872">
        <v>24.51</v>
      </c>
      <c r="BA42" s="872">
        <v>-13.74</v>
      </c>
      <c r="BB42" s="872">
        <v>5.58</v>
      </c>
      <c r="BC42" s="872">
        <v>3.55</v>
      </c>
      <c r="BE42" s="624">
        <v>1968</v>
      </c>
      <c r="BF42" s="898">
        <f t="shared" si="29"/>
        <v>6</v>
      </c>
      <c r="BG42" s="882">
        <v>2.8000000000000003</v>
      </c>
    </row>
    <row r="43" spans="1:59" ht="11.25" customHeight="1" x14ac:dyDescent="0.2">
      <c r="A43" s="863" t="s">
        <v>206</v>
      </c>
      <c r="B43" s="875" t="s">
        <v>207</v>
      </c>
      <c r="C43" s="932" t="s">
        <v>112</v>
      </c>
      <c r="D43" s="932" t="s">
        <v>211</v>
      </c>
      <c r="E43" s="733">
        <v>33</v>
      </c>
      <c r="F43" s="1190">
        <v>81</v>
      </c>
      <c r="G43" s="1190" t="s">
        <v>37</v>
      </c>
      <c r="H43" s="1190" t="s">
        <v>37</v>
      </c>
      <c r="I43" s="865">
        <v>53.24</v>
      </c>
      <c r="J43" s="651">
        <f t="shared" si="16"/>
        <v>1.577761081893313</v>
      </c>
      <c r="K43" s="884">
        <v>0.21</v>
      </c>
      <c r="L43" s="887">
        <v>4</v>
      </c>
      <c r="M43" s="642">
        <f t="shared" si="17"/>
        <v>0.84</v>
      </c>
      <c r="N43" s="870" t="s">
        <v>208</v>
      </c>
      <c r="O43" s="735">
        <v>0.19</v>
      </c>
      <c r="P43" s="1116">
        <v>43628</v>
      </c>
      <c r="Q43" s="1116">
        <v>43644</v>
      </c>
      <c r="R43" s="642">
        <f t="shared" si="18"/>
        <v>10.52631578947368</v>
      </c>
      <c r="S43" s="701">
        <f>IF(INDEX(Historical!$D$7:$D$1237,MATCH(B43,Historical!$B$7:$B$1261,0))=0,"n/a",(INDEX(Historical!$C$7:$C$1239,MATCH(B43,Historical!$B$7:$B$1261,0))/INDEX(Historical!$D$7:$D$1237,MATCH(B43,Historical!$B$7:$B$1261,0))-1)*100)</f>
        <v>9.3333333333333268</v>
      </c>
      <c r="T43" s="701">
        <f>IF(INDEX(Historical!$F$7:$F$1230,MATCH(B43,Historical!$B$7:$B$1261,0))=0,"n/a",((INDEX(Historical!$C$7:$C$1239,MATCH(B43,Historical!$B$7:$B$1261,0))/INDEX(Historical!$F$7:$F$1230,MATCH(B43,Historical!$B$7:$B$1261,0)))^(1/3)-1)*100)</f>
        <v>5.6678852579815864</v>
      </c>
      <c r="U43" s="701">
        <f>IF(INDEX(Historical!$H$7:$H$1230,MATCH(B43,Historical!$B$7:$B$1261,0))=0,"n/a",((INDEX(Historical!$C$7:$C$1239,MATCH(B43,Historical!$B$7:$B$1261,0))/INDEX(Historical!$H$7:$H$1230,MATCH(B43,Historical!$B$7:$B$1261,0)))^(1/5)-1)*100)</f>
        <v>5.2465880290959443</v>
      </c>
      <c r="V43" s="701">
        <f>IF(INDEX(Historical!$O$7:$O$1230,MATCH(B43,Historical!$B$7:$B$1261,0))=0,"n/a",((INDEX(Historical!$C$7:$C$1239,MATCH(B43,Historical!$B$7:$B$1261,0))/INDEX(Historical!$O$7:$O$1230,MATCH(B43,Historical!$B$7:$B$1261,0)))^(1/10)-1)*100)</f>
        <v>13.555611844396509</v>
      </c>
      <c r="W43" s="702">
        <f t="shared" si="19"/>
        <v>0.38704177202187517</v>
      </c>
      <c r="X43" s="703">
        <f t="shared" si="20"/>
        <v>0.86009639821244999</v>
      </c>
      <c r="Y43" s="876"/>
      <c r="Z43" s="651">
        <f t="shared" si="21"/>
        <v>42</v>
      </c>
      <c r="AA43" s="886">
        <f t="shared" si="22"/>
        <v>26.62</v>
      </c>
      <c r="AB43" s="887">
        <v>7</v>
      </c>
      <c r="AC43" s="865">
        <v>2</v>
      </c>
      <c r="AD43" s="865">
        <v>2.73</v>
      </c>
      <c r="AE43" s="865">
        <v>2.65</v>
      </c>
      <c r="AF43" s="865">
        <v>7</v>
      </c>
      <c r="AG43" s="865">
        <v>27.200000000000003</v>
      </c>
      <c r="AH43" s="865">
        <v>-8.6999999999999993</v>
      </c>
      <c r="AI43" s="865">
        <v>18.260000000000002</v>
      </c>
      <c r="AJ43" s="865">
        <v>6.1</v>
      </c>
      <c r="AK43" s="865">
        <v>10</v>
      </c>
      <c r="AL43" s="878">
        <v>6850</v>
      </c>
      <c r="AM43" s="872">
        <v>0.4</v>
      </c>
      <c r="AN43" s="865">
        <v>0.64</v>
      </c>
      <c r="AO43" s="739">
        <f t="shared" si="23"/>
        <v>-19.795650889010744</v>
      </c>
      <c r="AP43" s="740">
        <f t="shared" si="24"/>
        <v>6.8243491109892576</v>
      </c>
      <c r="AQ43" s="888">
        <f t="shared" si="25"/>
        <v>187.78078076511258</v>
      </c>
      <c r="AR43" s="651">
        <f>INDEX(Historical!$C$7:$C$1239,MATCH(B43,Historical!$B$7:$B$1261,0))*IF(AH43="n/a",1.03,IF(AH43&lt;0,1.01,IF(AH43&gt;10,1.1,(1+AH43/100))))</f>
        <v>0.82819999999999994</v>
      </c>
      <c r="AS43" s="886">
        <f t="shared" si="26"/>
        <v>0.91102000000000005</v>
      </c>
      <c r="AT43" s="886">
        <f t="shared" si="15"/>
        <v>1.0021220000000002</v>
      </c>
      <c r="AU43" s="886">
        <f t="shared" si="15"/>
        <v>1.1023342000000003</v>
      </c>
      <c r="AV43" s="886">
        <f t="shared" si="15"/>
        <v>1.2125676200000004</v>
      </c>
      <c r="AW43" s="651">
        <f t="shared" si="27"/>
        <v>5.0562438200000015</v>
      </c>
      <c r="AX43" s="747">
        <f t="shared" si="28"/>
        <v>9.4970770473328336</v>
      </c>
      <c r="AY43" s="934">
        <v>1.38</v>
      </c>
      <c r="AZ43" s="872">
        <v>71.3</v>
      </c>
      <c r="BA43" s="872">
        <v>-8.7099999999999991</v>
      </c>
      <c r="BB43" s="872">
        <v>5.54</v>
      </c>
      <c r="BC43" s="872">
        <v>13.309999999999999</v>
      </c>
      <c r="BE43" s="624">
        <v>1987</v>
      </c>
      <c r="BF43" s="898">
        <f t="shared" si="29"/>
        <v>3</v>
      </c>
      <c r="BG43" s="882">
        <v>11.3</v>
      </c>
    </row>
    <row r="44" spans="1:59" ht="11.25" customHeight="1" x14ac:dyDescent="0.2">
      <c r="A44" s="863" t="s">
        <v>209</v>
      </c>
      <c r="B44" s="875" t="s">
        <v>210</v>
      </c>
      <c r="C44" s="932" t="s">
        <v>112</v>
      </c>
      <c r="D44" s="932" t="s">
        <v>211</v>
      </c>
      <c r="E44" s="733">
        <v>65</v>
      </c>
      <c r="F44" s="1190">
        <v>2</v>
      </c>
      <c r="G44" s="1190" t="s">
        <v>115</v>
      </c>
      <c r="H44" s="1190" t="s">
        <v>37</v>
      </c>
      <c r="I44" s="865">
        <v>122.03</v>
      </c>
      <c r="J44" s="651">
        <f t="shared" si="16"/>
        <v>1.6225518315168399</v>
      </c>
      <c r="K44" s="877">
        <v>0.495</v>
      </c>
      <c r="L44" s="887">
        <v>4</v>
      </c>
      <c r="M44" s="642">
        <f t="shared" si="17"/>
        <v>1.98</v>
      </c>
      <c r="N44" s="870" t="s">
        <v>148</v>
      </c>
      <c r="O44" s="734">
        <v>0.49</v>
      </c>
      <c r="P44" s="861">
        <v>44071</v>
      </c>
      <c r="Q44" s="861">
        <v>44089</v>
      </c>
      <c r="R44" s="642">
        <f t="shared" si="18"/>
        <v>1.020408163265307</v>
      </c>
      <c r="S44" s="701">
        <f>IF(INDEX(Historical!$D$7:$D$1237,MATCH(B44,Historical!$B$7:$B$1261,0))=0,"n/a",(INDEX(Historical!$C$7:$C$1239,MATCH(B44,Historical!$B$7:$B$1261,0))/INDEX(Historical!$D$7:$D$1237,MATCH(B44,Historical!$B$7:$B$1261,0))-1)*100)</f>
        <v>2.1052631578947434</v>
      </c>
      <c r="T44" s="701">
        <f>IF(INDEX(Historical!$F$7:$F$1230,MATCH(B44,Historical!$B$7:$B$1261,0))=0,"n/a",((INDEX(Historical!$C$7:$C$1239,MATCH(B44,Historical!$B$7:$B$1261,0))/INDEX(Historical!$F$7:$F$1230,MATCH(B44,Historical!$B$7:$B$1261,0)))^(1/3)-1)*100)</f>
        <v>4.0936956641970834</v>
      </c>
      <c r="U44" s="701">
        <f>IF(INDEX(Historical!$H$7:$H$1230,MATCH(B44,Historical!$B$7:$B$1261,0))=0,"n/a",((INDEX(Historical!$C$7:$C$1239,MATCH(B44,Historical!$B$7:$B$1261,0))/INDEX(Historical!$H$7:$H$1230,MATCH(B44,Historical!$B$7:$B$1261,0)))^(1/5)-1)*100)</f>
        <v>4.5909255890655087</v>
      </c>
      <c r="V44" s="701">
        <f>IF(INDEX(Historical!$O$7:$O$1230,MATCH(B44,Historical!$B$7:$B$1261,0))=0,"n/a",((INDEX(Historical!$C$7:$C$1239,MATCH(B44,Historical!$B$7:$B$1261,0))/INDEX(Historical!$O$7:$O$1230,MATCH(B44,Historical!$B$7:$B$1261,0)))^(1/10)-1)*100)</f>
        <v>8.5765174403783728</v>
      </c>
      <c r="W44" s="702">
        <f t="shared" si="19"/>
        <v>0.5352901828720551</v>
      </c>
      <c r="X44" s="703" t="str">
        <f t="shared" si="20"/>
        <v>n/a</v>
      </c>
      <c r="Y44" s="876"/>
      <c r="Z44" s="651">
        <f t="shared" si="21"/>
        <v>43.137254901960787</v>
      </c>
      <c r="AA44" s="886">
        <f t="shared" si="22"/>
        <v>26.586056644880177</v>
      </c>
      <c r="AB44" s="887">
        <v>12</v>
      </c>
      <c r="AC44" s="865">
        <v>4.59</v>
      </c>
      <c r="AD44" s="865">
        <v>7.83</v>
      </c>
      <c r="AE44" s="865">
        <v>2.68</v>
      </c>
      <c r="AF44" s="865">
        <v>5.5</v>
      </c>
      <c r="AG44" s="865">
        <v>21.7</v>
      </c>
      <c r="AH44" s="865">
        <v>19.5</v>
      </c>
      <c r="AI44" s="865">
        <v>12.920000000000002</v>
      </c>
      <c r="AJ44" s="865">
        <v>0</v>
      </c>
      <c r="AK44" s="865">
        <v>3.45</v>
      </c>
      <c r="AL44" s="878">
        <v>17890</v>
      </c>
      <c r="AM44" s="872">
        <v>0.3</v>
      </c>
      <c r="AN44" s="865">
        <v>0.97</v>
      </c>
      <c r="AO44" s="739">
        <f t="shared" si="23"/>
        <v>-20.37257922429783</v>
      </c>
      <c r="AP44" s="740">
        <f t="shared" si="24"/>
        <v>6.2134774205823486</v>
      </c>
      <c r="AQ44" s="888">
        <f t="shared" si="25"/>
        <v>154.92771223478755</v>
      </c>
      <c r="AR44" s="651">
        <f>INDEX(Historical!$C$7:$C$1239,MATCH(B44,Historical!$B$7:$B$1261,0))*IF(AH44="n/a",1.03,IF(AH44&lt;0,1.01,IF(AH44&gt;10,1.1,(1+AH44/100))))</f>
        <v>2.1339999999999999</v>
      </c>
      <c r="AS44" s="886">
        <f t="shared" si="26"/>
        <v>2.3473999999999999</v>
      </c>
      <c r="AT44" s="886">
        <f t="shared" si="15"/>
        <v>2.4283853</v>
      </c>
      <c r="AU44" s="886">
        <f t="shared" si="15"/>
        <v>2.51216459285</v>
      </c>
      <c r="AV44" s="886">
        <f t="shared" si="15"/>
        <v>2.5988342713033248</v>
      </c>
      <c r="AW44" s="651">
        <f t="shared" si="27"/>
        <v>12.020784164153325</v>
      </c>
      <c r="AX44" s="747">
        <f t="shared" si="28"/>
        <v>9.850679475664446</v>
      </c>
      <c r="AY44" s="934">
        <v>1.33</v>
      </c>
      <c r="AZ44" s="872">
        <v>93.85</v>
      </c>
      <c r="BA44" s="872">
        <v>-4.21</v>
      </c>
      <c r="BB44" s="872">
        <v>6.08</v>
      </c>
      <c r="BC44" s="872">
        <v>19.059999999999999</v>
      </c>
      <c r="BE44" s="624">
        <v>1956</v>
      </c>
      <c r="BF44" s="898">
        <f t="shared" si="29"/>
        <v>8</v>
      </c>
      <c r="BG44" s="882">
        <v>7.5</v>
      </c>
    </row>
    <row r="45" spans="1:59" ht="11.25" customHeight="1" x14ac:dyDescent="0.2">
      <c r="A45" s="871" t="s">
        <v>559</v>
      </c>
      <c r="B45" s="875" t="s">
        <v>560</v>
      </c>
      <c r="C45" s="932" t="s">
        <v>108</v>
      </c>
      <c r="D45" s="932" t="s">
        <v>4338</v>
      </c>
      <c r="E45" s="733">
        <v>28</v>
      </c>
      <c r="F45" s="1190">
        <v>102</v>
      </c>
      <c r="G45" s="1190" t="s">
        <v>37</v>
      </c>
      <c r="H45" s="1190" t="s">
        <v>106</v>
      </c>
      <c r="I45" s="874">
        <v>25.88</v>
      </c>
      <c r="J45" s="651">
        <f t="shared" si="16"/>
        <v>2.7047913446676968</v>
      </c>
      <c r="K45" s="877">
        <v>0.17499999999999999</v>
      </c>
      <c r="L45" s="887">
        <v>4</v>
      </c>
      <c r="M45" s="642">
        <f t="shared" si="17"/>
        <v>0.7</v>
      </c>
      <c r="N45" s="870" t="s">
        <v>119</v>
      </c>
      <c r="O45" s="734">
        <v>0.16</v>
      </c>
      <c r="P45" s="861">
        <v>43868</v>
      </c>
      <c r="Q45" s="861">
        <v>43891</v>
      </c>
      <c r="R45" s="642">
        <f t="shared" si="18"/>
        <v>9.3749999999999911</v>
      </c>
      <c r="S45" s="701">
        <f>IF(INDEX(Historical!$D$7:$D$1237,MATCH(B45,Historical!$B$7:$B$1261,0))=0,"n/a",(INDEX(Historical!$C$7:$C$1239,MATCH(B45,Historical!$B$7:$B$1261,0))/INDEX(Historical!$D$7:$D$1237,MATCH(B45,Historical!$B$7:$B$1261,0))-1)*100)</f>
        <v>10.344827586206918</v>
      </c>
      <c r="T45" s="701">
        <f>IF(INDEX(Historical!$F$7:$F$1230,MATCH(B45,Historical!$B$7:$B$1261,0))=0,"n/a",((INDEX(Historical!$C$7:$C$1239,MATCH(B45,Historical!$B$7:$B$1261,0))/INDEX(Historical!$F$7:$F$1230,MATCH(B45,Historical!$B$7:$B$1261,0)))^(1/3)-1)*100)</f>
        <v>7.1664579674248774</v>
      </c>
      <c r="U45" s="701">
        <f>IF(INDEX(Historical!$H$7:$H$1230,MATCH(B45,Historical!$B$7:$B$1261,0))=0,"n/a",((INDEX(Historical!$C$7:$C$1239,MATCH(B45,Historical!$B$7:$B$1261,0))/INDEX(Historical!$H$7:$H$1230,MATCH(B45,Historical!$B$7:$B$1261,0)))^(1/5)-1)*100)</f>
        <v>5.9223841048812176</v>
      </c>
      <c r="V45" s="701">
        <f>IF(INDEX(Historical!$O$7:$O$1230,MATCH(B45,Historical!$B$7:$B$1261,0))=0,"n/a",((INDEX(Historical!$C$7:$C$1239,MATCH(B45,Historical!$B$7:$B$1261,0))/INDEX(Historical!$O$7:$O$1230,MATCH(B45,Historical!$B$7:$B$1261,0)))^(1/10)-1)*100)</f>
        <v>5.3512366162214775</v>
      </c>
      <c r="W45" s="702">
        <f t="shared" si="19"/>
        <v>1.1067318695884969</v>
      </c>
      <c r="X45" s="703">
        <f t="shared" si="20"/>
        <v>0.39482560699208119</v>
      </c>
      <c r="Y45" s="875"/>
      <c r="Z45" s="651">
        <f t="shared" si="21"/>
        <v>27.450980392156865</v>
      </c>
      <c r="AA45" s="886">
        <f t="shared" si="22"/>
        <v>10.149019607843137</v>
      </c>
      <c r="AB45" s="887">
        <v>12</v>
      </c>
      <c r="AC45" s="865">
        <v>2.5499999999999998</v>
      </c>
      <c r="AD45" s="865" t="s">
        <v>136</v>
      </c>
      <c r="AE45" s="865">
        <v>2.21</v>
      </c>
      <c r="AF45" s="865">
        <v>0.97</v>
      </c>
      <c r="AG45" s="865">
        <v>9.8000000000000007</v>
      </c>
      <c r="AH45" s="865">
        <v>17.599999999999998</v>
      </c>
      <c r="AI45" s="865" t="s">
        <v>136</v>
      </c>
      <c r="AJ45" s="865">
        <v>15</v>
      </c>
      <c r="AK45" s="865" t="s">
        <v>136</v>
      </c>
      <c r="AL45" s="878">
        <v>315.20999999999998</v>
      </c>
      <c r="AM45" s="872">
        <v>2</v>
      </c>
      <c r="AN45" s="865">
        <v>0.23</v>
      </c>
      <c r="AO45" s="739">
        <f t="shared" si="23"/>
        <v>-1.5218441582942219</v>
      </c>
      <c r="AP45" s="740">
        <f t="shared" si="24"/>
        <v>8.6271754495489148</v>
      </c>
      <c r="AQ45" s="888">
        <f t="shared" si="25"/>
        <v>-33.853532824301894</v>
      </c>
      <c r="AR45" s="651">
        <f>INDEX(Historical!$C$7:$C$1239,MATCH(B45,Historical!$B$7:$B$1261,0))*IF(AH45="n/a",1.03,IF(AH45&lt;0,1.01,IF(AH45&gt;10,1.1,(1+AH45/100))))</f>
        <v>0.70400000000000007</v>
      </c>
      <c r="AS45" s="886">
        <f t="shared" si="26"/>
        <v>0.7251200000000001</v>
      </c>
      <c r="AT45" s="886">
        <f t="shared" si="15"/>
        <v>0.74687360000000014</v>
      </c>
      <c r="AU45" s="886">
        <f t="shared" si="15"/>
        <v>0.76927980800000018</v>
      </c>
      <c r="AV45" s="886">
        <f t="shared" si="15"/>
        <v>0.7923582022400002</v>
      </c>
      <c r="AW45" s="651">
        <f t="shared" si="27"/>
        <v>3.7376316102400011</v>
      </c>
      <c r="AX45" s="747">
        <f t="shared" si="28"/>
        <v>14.442162327047919</v>
      </c>
      <c r="AY45" s="934">
        <v>0.5</v>
      </c>
      <c r="AZ45" s="872">
        <v>34.270000000000003</v>
      </c>
      <c r="BA45" s="872">
        <v>-25.53</v>
      </c>
      <c r="BB45" s="872">
        <v>11.75</v>
      </c>
      <c r="BC45" s="872">
        <v>10.280000000000001</v>
      </c>
      <c r="BE45" s="624">
        <v>1995</v>
      </c>
      <c r="BF45" s="898">
        <f t="shared" si="29"/>
        <v>2</v>
      </c>
      <c r="BG45" s="882">
        <v>0.8</v>
      </c>
    </row>
    <row r="46" spans="1:59" ht="11.25" customHeight="1" x14ac:dyDescent="0.2">
      <c r="A46" s="871" t="s">
        <v>216</v>
      </c>
      <c r="B46" s="875" t="s">
        <v>217</v>
      </c>
      <c r="C46" s="932" t="s">
        <v>123</v>
      </c>
      <c r="D46" s="932" t="s">
        <v>4174</v>
      </c>
      <c r="E46" s="733">
        <v>28</v>
      </c>
      <c r="F46" s="1190">
        <v>100</v>
      </c>
      <c r="G46" s="1190" t="s">
        <v>37</v>
      </c>
      <c r="H46" s="1190" t="s">
        <v>37</v>
      </c>
      <c r="I46" s="865">
        <v>222.15</v>
      </c>
      <c r="J46" s="651">
        <f t="shared" si="16"/>
        <v>0.84627503938780102</v>
      </c>
      <c r="K46" s="884">
        <v>0.47</v>
      </c>
      <c r="L46" s="887">
        <v>4</v>
      </c>
      <c r="M46" s="642">
        <f t="shared" si="17"/>
        <v>1.88</v>
      </c>
      <c r="N46" s="870" t="s">
        <v>218</v>
      </c>
      <c r="O46" s="735">
        <v>0.46</v>
      </c>
      <c r="P46" s="619">
        <v>43814</v>
      </c>
      <c r="Q46" s="619">
        <v>43844</v>
      </c>
      <c r="R46" s="642">
        <f t="shared" si="18"/>
        <v>2.1739130434782505</v>
      </c>
      <c r="S46" s="701">
        <f>IF(INDEX(Historical!$D$7:$D$1237,MATCH(B46,Historical!$B$7:$B$1261,0))=0,"n/a",(INDEX(Historical!$C$7:$C$1239,MATCH(B46,Historical!$B$7:$B$1261,0))/INDEX(Historical!$D$7:$D$1237,MATCH(B46,Historical!$B$7:$B$1261,0))-1)*100)</f>
        <v>12.195121951219523</v>
      </c>
      <c r="T46" s="701">
        <f>IF(INDEX(Historical!$F$7:$F$1230,MATCH(B46,Historical!$B$7:$B$1261,0))=0,"n/a",((INDEX(Historical!$C$7:$C$1239,MATCH(B46,Historical!$B$7:$B$1261,0))/INDEX(Historical!$F$7:$F$1230,MATCH(B46,Historical!$B$7:$B$1261,0)))^(1/3)-1)*100)</f>
        <v>9.5376104072121279</v>
      </c>
      <c r="U46" s="701">
        <f>IF(INDEX(Historical!$H$7:$H$1230,MATCH(B46,Historical!$B$7:$B$1261,0))=0,"n/a",((INDEX(Historical!$C$7:$C$1239,MATCH(B46,Historical!$B$7:$B$1261,0))/INDEX(Historical!$H$7:$H$1230,MATCH(B46,Historical!$B$7:$B$1261,0)))^(1/5)-1)*100)</f>
        <v>10.837067695276769</v>
      </c>
      <c r="V46" s="701">
        <f>IF(INDEX(Historical!$O$7:$O$1230,MATCH(B46,Historical!$B$7:$B$1261,0))=0,"n/a",((INDEX(Historical!$C$7:$C$1239,MATCH(B46,Historical!$B$7:$B$1261,0))/INDEX(Historical!$O$7:$O$1230,MATCH(B46,Historical!$B$7:$B$1261,0)))^(1/10)-1)*100)</f>
        <v>12.632306980651853</v>
      </c>
      <c r="W46" s="702">
        <f t="shared" si="19"/>
        <v>0.85788508083877757</v>
      </c>
      <c r="X46" s="703">
        <f t="shared" si="20"/>
        <v>1.7479141443994788</v>
      </c>
      <c r="Y46" s="659"/>
      <c r="Z46" s="651">
        <f t="shared" si="21"/>
        <v>49.735449735449734</v>
      </c>
      <c r="AA46" s="886">
        <f t="shared" si="22"/>
        <v>58.769841269841272</v>
      </c>
      <c r="AB46" s="887">
        <v>12</v>
      </c>
      <c r="AC46" s="865">
        <v>3.78</v>
      </c>
      <c r="AD46" s="865">
        <v>7.29</v>
      </c>
      <c r="AE46" s="865">
        <v>4.96</v>
      </c>
      <c r="AF46" s="865">
        <v>10.67</v>
      </c>
      <c r="AG46" s="865">
        <v>-14.7</v>
      </c>
      <c r="AH46" s="865">
        <v>1.7999999999999998</v>
      </c>
      <c r="AI46" s="865">
        <v>31.91</v>
      </c>
      <c r="AJ46" s="865">
        <v>6.2</v>
      </c>
      <c r="AK46" s="865">
        <v>8.16</v>
      </c>
      <c r="AL46" s="878">
        <v>62240</v>
      </c>
      <c r="AM46" s="872">
        <v>0.4</v>
      </c>
      <c r="AN46" s="865">
        <v>1.1499999999999999</v>
      </c>
      <c r="AO46" s="739">
        <f t="shared" si="23"/>
        <v>-47.086498535176702</v>
      </c>
      <c r="AP46" s="740">
        <f t="shared" si="24"/>
        <v>11.683342734664571</v>
      </c>
      <c r="AQ46" s="888">
        <f t="shared" si="25"/>
        <v>427.9201144740689</v>
      </c>
      <c r="AR46" s="651">
        <f>INDEX(Historical!$C$7:$C$1239,MATCH(B46,Historical!$B$7:$B$1261,0))*IF(AH46="n/a",1.03,IF(AH46&lt;0,1.01,IF(AH46&gt;10,1.1,(1+AH46/100))))</f>
        <v>1.8731200000000001</v>
      </c>
      <c r="AS46" s="886">
        <f t="shared" si="26"/>
        <v>2.0604320000000005</v>
      </c>
      <c r="AT46" s="886">
        <f t="shared" si="15"/>
        <v>2.2285632512000002</v>
      </c>
      <c r="AU46" s="886">
        <f t="shared" si="15"/>
        <v>2.4104140124979199</v>
      </c>
      <c r="AV46" s="886">
        <f t="shared" si="15"/>
        <v>2.6071037959177499</v>
      </c>
      <c r="AW46" s="651">
        <f t="shared" si="27"/>
        <v>11.179633059615671</v>
      </c>
      <c r="AX46" s="747">
        <f t="shared" si="28"/>
        <v>5.0324704297167102</v>
      </c>
      <c r="AY46" s="934">
        <v>1.01</v>
      </c>
      <c r="AZ46" s="872">
        <v>78.290000000000006</v>
      </c>
      <c r="BA46" s="872">
        <v>-3.9800000000000004</v>
      </c>
      <c r="BB46" s="872">
        <v>9.92</v>
      </c>
      <c r="BC46" s="872">
        <v>13.77</v>
      </c>
      <c r="BE46" s="624">
        <v>1993</v>
      </c>
      <c r="BF46" s="898">
        <f t="shared" si="29"/>
        <v>2</v>
      </c>
      <c r="BG46" s="882">
        <v>-5.4</v>
      </c>
    </row>
    <row r="47" spans="1:59" ht="11.25" customHeight="1" x14ac:dyDescent="0.2">
      <c r="A47" s="863" t="s">
        <v>204</v>
      </c>
      <c r="B47" s="875" t="s">
        <v>205</v>
      </c>
      <c r="C47" s="932" t="s">
        <v>131</v>
      </c>
      <c r="D47" s="932" t="s">
        <v>4328</v>
      </c>
      <c r="E47" s="733">
        <v>46</v>
      </c>
      <c r="F47" s="1190">
        <v>49</v>
      </c>
      <c r="G47" s="1190" t="s">
        <v>37</v>
      </c>
      <c r="H47" s="1190" t="s">
        <v>115</v>
      </c>
      <c r="I47" s="865">
        <v>76.25</v>
      </c>
      <c r="J47" s="651">
        <f t="shared" si="16"/>
        <v>4.0131147540983605</v>
      </c>
      <c r="K47" s="877">
        <v>0.76500000000000001</v>
      </c>
      <c r="L47" s="887">
        <v>4</v>
      </c>
      <c r="M47" s="642">
        <f t="shared" si="17"/>
        <v>3.06</v>
      </c>
      <c r="N47" s="870" t="s">
        <v>148</v>
      </c>
      <c r="O47" s="734">
        <v>0.74</v>
      </c>
      <c r="P47" s="861">
        <v>43879</v>
      </c>
      <c r="Q47" s="861">
        <v>43905</v>
      </c>
      <c r="R47" s="642">
        <f t="shared" si="18"/>
        <v>3.3783783783783812</v>
      </c>
      <c r="S47" s="701">
        <f>IF(INDEX(Historical!$D$7:$D$1237,MATCH(B47,Historical!$B$7:$B$1261,0))=0,"n/a",(INDEX(Historical!$C$7:$C$1239,MATCH(B47,Historical!$B$7:$B$1261,0))/INDEX(Historical!$D$7:$D$1237,MATCH(B47,Historical!$B$7:$B$1261,0))-1)*100)</f>
        <v>3.4965034965035002</v>
      </c>
      <c r="T47" s="701">
        <f>IF(INDEX(Historical!$F$7:$F$1230,MATCH(B47,Historical!$B$7:$B$1261,0))=0,"n/a",((INDEX(Historical!$C$7:$C$1239,MATCH(B47,Historical!$B$7:$B$1261,0))/INDEX(Historical!$F$7:$F$1230,MATCH(B47,Historical!$B$7:$B$1261,0)))^(1/3)-1)*100)</f>
        <v>3.3678870711322473</v>
      </c>
      <c r="U47" s="701">
        <f>IF(INDEX(Historical!$H$7:$H$1230,MATCH(B47,Historical!$B$7:$B$1261,0))=0,"n/a",((INDEX(Historical!$C$7:$C$1239,MATCH(B47,Historical!$B$7:$B$1261,0))/INDEX(Historical!$H$7:$H$1230,MATCH(B47,Historical!$B$7:$B$1261,0)))^(1/5)-1)*100)</f>
        <v>3.2709647184887336</v>
      </c>
      <c r="V47" s="701">
        <f>IF(INDEX(Historical!$O$7:$O$1230,MATCH(B47,Historical!$B$7:$B$1261,0))=0,"n/a",((INDEX(Historical!$C$7:$C$1239,MATCH(B47,Historical!$B$7:$B$1261,0))/INDEX(Historical!$O$7:$O$1230,MATCH(B47,Historical!$B$7:$B$1261,0)))^(1/10)-1)*100)</f>
        <v>2.2911287200176877</v>
      </c>
      <c r="W47" s="702">
        <f t="shared" si="19"/>
        <v>1.4276651896116432</v>
      </c>
      <c r="X47" s="703">
        <f t="shared" si="20"/>
        <v>1.7215603781519651</v>
      </c>
      <c r="Y47" s="875"/>
      <c r="Z47" s="651">
        <f t="shared" si="21"/>
        <v>75.742574257425744</v>
      </c>
      <c r="AA47" s="886">
        <f t="shared" si="22"/>
        <v>18.873762376237625</v>
      </c>
      <c r="AB47" s="887">
        <v>12</v>
      </c>
      <c r="AC47" s="865">
        <v>4.04</v>
      </c>
      <c r="AD47" s="865">
        <v>7.56</v>
      </c>
      <c r="AE47" s="865">
        <v>2.15</v>
      </c>
      <c r="AF47" s="865">
        <v>1.41</v>
      </c>
      <c r="AG47" s="865">
        <v>7.3999999999999995</v>
      </c>
      <c r="AH47" s="865">
        <v>-10.4</v>
      </c>
      <c r="AI47" s="865">
        <v>6.2</v>
      </c>
      <c r="AJ47" s="865">
        <v>1.9</v>
      </c>
      <c r="AK47" s="865">
        <v>2.54</v>
      </c>
      <c r="AL47" s="878">
        <v>26340</v>
      </c>
      <c r="AM47" s="872">
        <v>0.1</v>
      </c>
      <c r="AN47" s="865">
        <v>1.24</v>
      </c>
      <c r="AO47" s="739">
        <f t="shared" si="23"/>
        <v>-11.58968290365053</v>
      </c>
      <c r="AP47" s="740">
        <f t="shared" si="24"/>
        <v>7.2840794725870941</v>
      </c>
      <c r="AQ47" s="888">
        <f t="shared" si="25"/>
        <v>8.7545757923572332</v>
      </c>
      <c r="AR47" s="651">
        <f>INDEX(Historical!$C$7:$C$1239,MATCH(B47,Historical!$B$7:$B$1261,0))*IF(AH47="n/a",1.03,IF(AH47&lt;0,1.01,IF(AH47&gt;10,1.1,(1+AH47/100))))</f>
        <v>2.9895999999999998</v>
      </c>
      <c r="AS47" s="886">
        <f t="shared" si="26"/>
        <v>3.1749551999999999</v>
      </c>
      <c r="AT47" s="886">
        <f t="shared" ref="AT47:AV66" si="30">IF($AK47="n/a",1.03*AS47,IF($AK47&lt;0,1.01*AS47,IF($AK47&gt;10,1.1*AS47,(1+$AK47/100)*AS47)))</f>
        <v>3.2555990620799999</v>
      </c>
      <c r="AU47" s="886">
        <f t="shared" si="30"/>
        <v>3.3382912782568321</v>
      </c>
      <c r="AV47" s="886">
        <f t="shared" si="30"/>
        <v>3.4230838767245562</v>
      </c>
      <c r="AW47" s="651">
        <f t="shared" si="27"/>
        <v>16.181529417061391</v>
      </c>
      <c r="AX47" s="747">
        <f t="shared" si="28"/>
        <v>21.221677924014941</v>
      </c>
      <c r="AY47" s="934">
        <v>0.14000000000000001</v>
      </c>
      <c r="AZ47" s="872">
        <v>22.919999999999998</v>
      </c>
      <c r="BA47" s="872">
        <v>-19.82</v>
      </c>
      <c r="BB47" s="872">
        <v>-3.95</v>
      </c>
      <c r="BC47" s="872">
        <v>-1.97</v>
      </c>
      <c r="BE47" s="624">
        <v>1975</v>
      </c>
      <c r="BF47" s="898">
        <f t="shared" si="29"/>
        <v>4</v>
      </c>
      <c r="BG47" s="882">
        <v>2.2999999999999998</v>
      </c>
    </row>
    <row r="48" spans="1:59" ht="11.25" customHeight="1" x14ac:dyDescent="0.2">
      <c r="A48" s="871" t="s">
        <v>212</v>
      </c>
      <c r="B48" s="875" t="s">
        <v>213</v>
      </c>
      <c r="C48" s="932" t="s">
        <v>108</v>
      </c>
      <c r="D48" s="932" t="s">
        <v>4338</v>
      </c>
      <c r="E48" s="733">
        <v>33</v>
      </c>
      <c r="F48" s="1190">
        <v>82</v>
      </c>
      <c r="G48" s="1190" t="s">
        <v>106</v>
      </c>
      <c r="H48" s="1190" t="s">
        <v>106</v>
      </c>
      <c r="I48" s="874">
        <v>27.85</v>
      </c>
      <c r="J48" s="651">
        <f t="shared" si="16"/>
        <v>3.7342908438061038</v>
      </c>
      <c r="K48" s="877">
        <v>0.26</v>
      </c>
      <c r="L48" s="887">
        <v>4</v>
      </c>
      <c r="M48" s="642">
        <f t="shared" si="17"/>
        <v>1.04</v>
      </c>
      <c r="N48" s="870" t="s">
        <v>965</v>
      </c>
      <c r="O48" s="734">
        <v>0.25</v>
      </c>
      <c r="P48" s="866">
        <v>43769</v>
      </c>
      <c r="Q48" s="866">
        <v>43784</v>
      </c>
      <c r="R48" s="642">
        <f t="shared" si="18"/>
        <v>4.0000000000000036</v>
      </c>
      <c r="S48" s="701">
        <f>IF(INDEX(Historical!$D$7:$D$1237,MATCH(B48,Historical!$B$7:$B$1261,0))=0,"n/a",(INDEX(Historical!$C$7:$C$1239,MATCH(B48,Historical!$B$7:$B$1261,0))/INDEX(Historical!$D$7:$D$1237,MATCH(B48,Historical!$B$7:$B$1261,0))-1)*100)</f>
        <v>6.3829787234042534</v>
      </c>
      <c r="T48" s="701">
        <f>IF(INDEX(Historical!$F$7:$F$1230,MATCH(B48,Historical!$B$7:$B$1261,0))=0,"n/a",((INDEX(Historical!$C$7:$C$1239,MATCH(B48,Historical!$B$7:$B$1261,0))/INDEX(Historical!$F$7:$F$1230,MATCH(B48,Historical!$B$7:$B$1261,0)))^(1/3)-1)*100)</f>
        <v>6.8387297498542221</v>
      </c>
      <c r="U48" s="701">
        <f>IF(INDEX(Historical!$H$7:$H$1230,MATCH(B48,Historical!$B$7:$B$1261,0))=0,"n/a",((INDEX(Historical!$C$7:$C$1239,MATCH(B48,Historical!$B$7:$B$1261,0))/INDEX(Historical!$H$7:$H$1230,MATCH(B48,Historical!$B$7:$B$1261,0)))^(1/5)-1)*100)</f>
        <v>5.3663303643578519</v>
      </c>
      <c r="V48" s="701">
        <f>IF(INDEX(Historical!$O$7:$O$1230,MATCH(B48,Historical!$B$7:$B$1261,0))=0,"n/a",((INDEX(Historical!$C$7:$C$1239,MATCH(B48,Historical!$B$7:$B$1261,0))/INDEX(Historical!$O$7:$O$1230,MATCH(B48,Historical!$B$7:$B$1261,0)))^(1/10)-1)*100)</f>
        <v>3.9319579005208327</v>
      </c>
      <c r="W48" s="702">
        <f t="shared" si="19"/>
        <v>1.3647985304336601</v>
      </c>
      <c r="X48" s="703" t="str">
        <f t="shared" si="20"/>
        <v>n/a</v>
      </c>
      <c r="Y48" s="664"/>
      <c r="Z48" s="651" t="str">
        <f t="shared" si="21"/>
        <v>n/a</v>
      </c>
      <c r="AA48" s="886" t="str">
        <f t="shared" si="22"/>
        <v>n/a</v>
      </c>
      <c r="AB48" s="887">
        <v>12</v>
      </c>
      <c r="AC48" s="865" t="s">
        <v>136</v>
      </c>
      <c r="AD48" s="865" t="s">
        <v>136</v>
      </c>
      <c r="AE48" s="865" t="s">
        <v>136</v>
      </c>
      <c r="AF48" s="865" t="s">
        <v>136</v>
      </c>
      <c r="AG48" s="865" t="s">
        <v>136</v>
      </c>
      <c r="AH48" s="865" t="s">
        <v>136</v>
      </c>
      <c r="AI48" s="865" t="s">
        <v>136</v>
      </c>
      <c r="AJ48" s="865" t="s">
        <v>136</v>
      </c>
      <c r="AK48" s="865" t="s">
        <v>136</v>
      </c>
      <c r="AL48" s="878" t="s">
        <v>136</v>
      </c>
      <c r="AM48" s="872" t="s">
        <v>136</v>
      </c>
      <c r="AN48" s="865" t="s">
        <v>136</v>
      </c>
      <c r="AO48" s="739" t="str">
        <f t="shared" si="23"/>
        <v>n/a</v>
      </c>
      <c r="AP48" s="740">
        <f t="shared" si="24"/>
        <v>9.1006212081639557</v>
      </c>
      <c r="AQ48" s="888" t="str">
        <f t="shared" si="25"/>
        <v>n/a</v>
      </c>
      <c r="AR48" s="651">
        <f>INDEX(Historical!$C$7:$C$1239,MATCH(B48,Historical!$B$7:$B$1261,0))*IF(AH48="n/a",1.03,IF(AH48&lt;0,1.01,IF(AH48&gt;10,1.1,(1+AH48/100))))</f>
        <v>1.03</v>
      </c>
      <c r="AS48" s="886">
        <f t="shared" si="26"/>
        <v>1.0609</v>
      </c>
      <c r="AT48" s="886">
        <f t="shared" si="30"/>
        <v>1.092727</v>
      </c>
      <c r="AU48" s="886">
        <f t="shared" si="30"/>
        <v>1.1255088100000001</v>
      </c>
      <c r="AV48" s="886">
        <f t="shared" si="30"/>
        <v>1.1592740743000001</v>
      </c>
      <c r="AW48" s="651">
        <f t="shared" si="27"/>
        <v>5.4684098842999997</v>
      </c>
      <c r="AX48" s="747">
        <f t="shared" si="28"/>
        <v>19.635224001077198</v>
      </c>
      <c r="AY48" s="934" t="s">
        <v>136</v>
      </c>
      <c r="AZ48" s="872" t="s">
        <v>136</v>
      </c>
      <c r="BA48" s="872" t="s">
        <v>136</v>
      </c>
      <c r="BB48" s="872" t="s">
        <v>136</v>
      </c>
      <c r="BC48" s="872" t="s">
        <v>136</v>
      </c>
      <c r="BD48" s="907" t="s">
        <v>4265</v>
      </c>
      <c r="BE48" s="624">
        <v>1987</v>
      </c>
      <c r="BF48" s="898">
        <f t="shared" si="29"/>
        <v>3</v>
      </c>
      <c r="BG48" s="882" t="s">
        <v>136</v>
      </c>
    </row>
    <row r="49" spans="1:59" ht="11.25" customHeight="1" x14ac:dyDescent="0.2">
      <c r="A49" s="863" t="s">
        <v>219</v>
      </c>
      <c r="B49" s="875" t="s">
        <v>220</v>
      </c>
      <c r="C49" s="932" t="s">
        <v>112</v>
      </c>
      <c r="D49" s="932" t="s">
        <v>4362</v>
      </c>
      <c r="E49" s="733">
        <v>64</v>
      </c>
      <c r="F49" s="1190">
        <v>7</v>
      </c>
      <c r="G49" s="1190" t="s">
        <v>37</v>
      </c>
      <c r="H49" s="1190" t="s">
        <v>37</v>
      </c>
      <c r="I49" s="865">
        <v>76.819999999999993</v>
      </c>
      <c r="J49" s="651">
        <f t="shared" si="16"/>
        <v>2.6295235615725074</v>
      </c>
      <c r="K49" s="877">
        <v>0.505</v>
      </c>
      <c r="L49" s="887">
        <v>4</v>
      </c>
      <c r="M49" s="642">
        <f t="shared" si="17"/>
        <v>2.02</v>
      </c>
      <c r="N49" s="870" t="s">
        <v>142</v>
      </c>
      <c r="O49" s="734">
        <v>0.5</v>
      </c>
      <c r="P49" s="861">
        <v>44147</v>
      </c>
      <c r="Q49" s="861">
        <v>44175</v>
      </c>
      <c r="R49" s="642">
        <f t="shared" si="18"/>
        <v>1.0000000000000009</v>
      </c>
      <c r="S49" s="701">
        <f>IF(INDEX(Historical!$D$7:$D$1237,MATCH(B49,Historical!$B$7:$B$1261,0))=0,"n/a",(INDEX(Historical!$C$7:$C$1239,MATCH(B49,Historical!$B$7:$B$1261,0))/INDEX(Historical!$D$7:$D$1237,MATCH(B49,Historical!$B$7:$B$1261,0))-1)*100)</f>
        <v>1.2853470437018011</v>
      </c>
      <c r="T49" s="701">
        <f>IF(INDEX(Historical!$F$7:$F$1230,MATCH(B49,Historical!$B$7:$B$1261,0))=0,"n/a",((INDEX(Historical!$C$7:$C$1239,MATCH(B49,Historical!$B$7:$B$1261,0))/INDEX(Historical!$F$7:$F$1230,MATCH(B49,Historical!$B$7:$B$1261,0)))^(1/3)-1)*100)</f>
        <v>1.1246617711334395</v>
      </c>
      <c r="U49" s="701">
        <f>IF(INDEX(Historical!$H$7:$H$1230,MATCH(B49,Historical!$B$7:$B$1261,0))=0,"n/a",((INDEX(Historical!$C$7:$C$1239,MATCH(B49,Historical!$B$7:$B$1261,0))/INDEX(Historical!$H$7:$H$1230,MATCH(B49,Historical!$B$7:$B$1261,0)))^(1/5)-1)*100)</f>
        <v>2.2799981901628685</v>
      </c>
      <c r="V49" s="701">
        <f>IF(INDEX(Historical!$O$7:$O$1230,MATCH(B49,Historical!$B$7:$B$1261,0))=0,"n/a",((INDEX(Historical!$C$7:$C$1239,MATCH(B49,Historical!$B$7:$B$1261,0))/INDEX(Historical!$O$7:$O$1230,MATCH(B49,Historical!$B$7:$B$1261,0)))^(1/10)-1)*100)</f>
        <v>4.0459152311358881</v>
      </c>
      <c r="W49" s="702">
        <f t="shared" si="19"/>
        <v>0.56353088483338309</v>
      </c>
      <c r="X49" s="703" t="str">
        <f t="shared" si="20"/>
        <v>n/a</v>
      </c>
      <c r="Y49" s="668"/>
      <c r="Z49" s="651">
        <f t="shared" si="21"/>
        <v>62.15384615384616</v>
      </c>
      <c r="AA49" s="886">
        <f t="shared" si="22"/>
        <v>23.636923076923075</v>
      </c>
      <c r="AB49" s="887">
        <v>9</v>
      </c>
      <c r="AC49" s="865">
        <v>3.25</v>
      </c>
      <c r="AD49" s="865">
        <v>8.11</v>
      </c>
      <c r="AE49" s="865">
        <v>2.79</v>
      </c>
      <c r="AF49" s="865">
        <v>5.56</v>
      </c>
      <c r="AG49" s="865">
        <v>24.4</v>
      </c>
      <c r="AH49" s="865">
        <v>-12.8</v>
      </c>
      <c r="AI49" s="865">
        <v>12.91</v>
      </c>
      <c r="AJ49" s="865">
        <v>-2.7</v>
      </c>
      <c r="AK49" s="865">
        <v>2.97</v>
      </c>
      <c r="AL49" s="878">
        <v>46800</v>
      </c>
      <c r="AM49" s="872">
        <v>0.5</v>
      </c>
      <c r="AN49" s="865">
        <v>0.89</v>
      </c>
      <c r="AO49" s="739">
        <f t="shared" si="23"/>
        <v>-18.727401325187699</v>
      </c>
      <c r="AP49" s="740">
        <f t="shared" si="24"/>
        <v>4.909521751735376</v>
      </c>
      <c r="AQ49" s="888">
        <f t="shared" si="25"/>
        <v>141.6804982779191</v>
      </c>
      <c r="AR49" s="651">
        <f>INDEX(Historical!$C$7:$C$1239,MATCH(B49,Historical!$B$7:$B$1261,0))*IF(AH49="n/a",1.03,IF(AH49&lt;0,1.01,IF(AH49&gt;10,1.1,(1+AH49/100))))</f>
        <v>1.9897</v>
      </c>
      <c r="AS49" s="886">
        <f t="shared" si="26"/>
        <v>2.1886700000000001</v>
      </c>
      <c r="AT49" s="886">
        <f t="shared" si="30"/>
        <v>2.2536734990000005</v>
      </c>
      <c r="AU49" s="886">
        <f t="shared" si="30"/>
        <v>2.3206076019203006</v>
      </c>
      <c r="AV49" s="886">
        <f t="shared" si="30"/>
        <v>2.3895296476973336</v>
      </c>
      <c r="AW49" s="651">
        <f t="shared" si="27"/>
        <v>11.142180748617635</v>
      </c>
      <c r="AX49" s="747">
        <f t="shared" si="28"/>
        <v>14.504270695935482</v>
      </c>
      <c r="AY49" s="934">
        <v>1.56</v>
      </c>
      <c r="AZ49" s="872">
        <v>103.49999999999999</v>
      </c>
      <c r="BA49" s="872">
        <v>-4.21</v>
      </c>
      <c r="BB49" s="872">
        <v>9.43</v>
      </c>
      <c r="BC49" s="872">
        <v>22.62</v>
      </c>
      <c r="BE49" s="624">
        <v>1958</v>
      </c>
      <c r="BF49" s="898">
        <f t="shared" si="29"/>
        <v>8</v>
      </c>
      <c r="BG49" s="882">
        <v>9</v>
      </c>
    </row>
    <row r="50" spans="1:59" s="773" customFormat="1" ht="11.25" customHeight="1" x14ac:dyDescent="0.2">
      <c r="A50" s="754" t="s">
        <v>221</v>
      </c>
      <c r="B50" s="781" t="s">
        <v>222</v>
      </c>
      <c r="C50" s="932" t="s">
        <v>108</v>
      </c>
      <c r="D50" s="932" t="s">
        <v>118</v>
      </c>
      <c r="E50" s="755">
        <v>30</v>
      </c>
      <c r="F50" s="1190">
        <v>91</v>
      </c>
      <c r="G50" s="1189" t="s">
        <v>106</v>
      </c>
      <c r="H50" s="1189" t="s">
        <v>106</v>
      </c>
      <c r="I50" s="766">
        <v>225.61</v>
      </c>
      <c r="J50" s="757">
        <f t="shared" si="16"/>
        <v>1.7109170692788438</v>
      </c>
      <c r="K50" s="779">
        <v>0.96499999999999997</v>
      </c>
      <c r="L50" s="759">
        <v>4</v>
      </c>
      <c r="M50" s="760">
        <f t="shared" si="17"/>
        <v>3.86</v>
      </c>
      <c r="N50" s="761" t="s">
        <v>223</v>
      </c>
      <c r="O50" s="780">
        <v>0.9</v>
      </c>
      <c r="P50" s="777">
        <v>43835</v>
      </c>
      <c r="Q50" s="777">
        <v>43851</v>
      </c>
      <c r="R50" s="760">
        <f t="shared" si="18"/>
        <v>7.2222222222222161</v>
      </c>
      <c r="S50" s="701">
        <f>IF(INDEX(Historical!$D$7:$D$1237,MATCH(B50,Historical!$B$7:$B$1261,0))=0,"n/a",(INDEX(Historical!$C$7:$C$1239,MATCH(B50,Historical!$B$7:$B$1261,0))/INDEX(Historical!$D$7:$D$1237,MATCH(B50,Historical!$B$7:$B$1261,0))-1)*100)</f>
        <v>7.1428571428571397</v>
      </c>
      <c r="T50" s="701">
        <f>IF(INDEX(Historical!$F$7:$F$1230,MATCH(B50,Historical!$B$7:$B$1261,0))=0,"n/a",((INDEX(Historical!$C$7:$C$1239,MATCH(B50,Historical!$B$7:$B$1261,0))/INDEX(Historical!$F$7:$F$1230,MATCH(B50,Historical!$B$7:$B$1261,0)))^(1/3)-1)*100)</f>
        <v>7.2275911569341433</v>
      </c>
      <c r="U50" s="701">
        <f>IF(INDEX(Historical!$H$7:$H$1230,MATCH(B50,Historical!$B$7:$B$1261,0))=0,"n/a",((INDEX(Historical!$C$7:$C$1239,MATCH(B50,Historical!$B$7:$B$1261,0))/INDEX(Historical!$H$7:$H$1230,MATCH(B50,Historical!$B$7:$B$1261,0)))^(1/5)-1)*100)</f>
        <v>7.2244326173546369</v>
      </c>
      <c r="V50" s="701">
        <f>IF(INDEX(Historical!$O$7:$O$1230,MATCH(B50,Historical!$B$7:$B$1261,0))=0,"n/a",((INDEX(Historical!$C$7:$C$1239,MATCH(B50,Historical!$B$7:$B$1261,0))/INDEX(Historical!$O$7:$O$1230,MATCH(B50,Historical!$B$7:$B$1261,0)))^(1/10)-1)*100)</f>
        <v>7.1773462536293131</v>
      </c>
      <c r="W50" s="702">
        <f t="shared" si="19"/>
        <v>1.0065604141226312</v>
      </c>
      <c r="X50" s="703">
        <f t="shared" si="20"/>
        <v>0.52733084798209029</v>
      </c>
      <c r="Y50" s="764"/>
      <c r="Z50" s="757">
        <f t="shared" si="21"/>
        <v>77.665995975855125</v>
      </c>
      <c r="AA50" s="765">
        <f t="shared" si="22"/>
        <v>45.394366197183103</v>
      </c>
      <c r="AB50" s="759">
        <v>12</v>
      </c>
      <c r="AC50" s="766">
        <v>4.97</v>
      </c>
      <c r="AD50" s="766">
        <v>4.5599999999999996</v>
      </c>
      <c r="AE50" s="766">
        <v>4.21</v>
      </c>
      <c r="AF50" s="766">
        <v>9.5</v>
      </c>
      <c r="AG50" s="766">
        <v>24.7</v>
      </c>
      <c r="AH50" s="766">
        <v>9.9</v>
      </c>
      <c r="AI50" s="766">
        <v>4.49</v>
      </c>
      <c r="AJ50" s="766">
        <v>13.700000000000001</v>
      </c>
      <c r="AK50" s="766">
        <v>10</v>
      </c>
      <c r="AL50" s="878">
        <v>10620</v>
      </c>
      <c r="AM50" s="768">
        <v>0.8</v>
      </c>
      <c r="AN50" s="766">
        <v>0.08</v>
      </c>
      <c r="AO50" s="769">
        <f t="shared" si="23"/>
        <v>-36.459016510549624</v>
      </c>
      <c r="AP50" s="770">
        <f t="shared" si="24"/>
        <v>8.9353496866334812</v>
      </c>
      <c r="AQ50" s="771">
        <f t="shared" si="25"/>
        <v>337.79573058841015</v>
      </c>
      <c r="AR50" s="651">
        <f>INDEX(Historical!$C$7:$C$1239,MATCH(B50,Historical!$B$7:$B$1261,0))*IF(AH50="n/a",1.03,IF(AH50&lt;0,1.01,IF(AH50&gt;10,1.1,(1+AH50/100))))</f>
        <v>3.9563999999999999</v>
      </c>
      <c r="AS50" s="765">
        <f t="shared" si="26"/>
        <v>4.1340423599999996</v>
      </c>
      <c r="AT50" s="765">
        <f t="shared" si="30"/>
        <v>4.5474465960000003</v>
      </c>
      <c r="AU50" s="765">
        <f t="shared" si="30"/>
        <v>5.0021912556000006</v>
      </c>
      <c r="AV50" s="765">
        <f t="shared" si="30"/>
        <v>5.5024103811600007</v>
      </c>
      <c r="AW50" s="757">
        <f t="shared" si="27"/>
        <v>23.142490592760002</v>
      </c>
      <c r="AX50" s="772">
        <f t="shared" si="28"/>
        <v>10.257741497610921</v>
      </c>
      <c r="AY50" s="935">
        <v>0.42</v>
      </c>
      <c r="AZ50" s="768">
        <v>73.28</v>
      </c>
      <c r="BA50" s="768">
        <v>-9.02</v>
      </c>
      <c r="BB50" s="768">
        <v>-0.86999999999999988</v>
      </c>
      <c r="BC50" s="768">
        <v>15.61</v>
      </c>
      <c r="BD50" s="908"/>
      <c r="BE50" s="624">
        <v>1991</v>
      </c>
      <c r="BF50" s="898">
        <f t="shared" si="29"/>
        <v>2</v>
      </c>
      <c r="BG50" s="824">
        <v>14.099999999999998</v>
      </c>
    </row>
    <row r="51" spans="1:59" ht="11.25" customHeight="1" x14ac:dyDescent="0.2">
      <c r="A51" s="863" t="s">
        <v>566</v>
      </c>
      <c r="B51" s="875" t="s">
        <v>567</v>
      </c>
      <c r="C51" s="932" t="s">
        <v>4319</v>
      </c>
      <c r="D51" s="932" t="s">
        <v>4320</v>
      </c>
      <c r="E51" s="733">
        <v>26</v>
      </c>
      <c r="F51" s="1190">
        <v>127</v>
      </c>
      <c r="G51" s="1190" t="s">
        <v>37</v>
      </c>
      <c r="H51" s="1190" t="s">
        <v>115</v>
      </c>
      <c r="I51" s="865">
        <v>245.88</v>
      </c>
      <c r="J51" s="651">
        <f t="shared" si="16"/>
        <v>3.3796974133723769</v>
      </c>
      <c r="K51" s="884">
        <v>2.0775000000000001</v>
      </c>
      <c r="L51" s="887">
        <v>4</v>
      </c>
      <c r="M51" s="642">
        <f t="shared" si="17"/>
        <v>8.31</v>
      </c>
      <c r="N51" s="870" t="s">
        <v>218</v>
      </c>
      <c r="O51" s="735">
        <v>1.95</v>
      </c>
      <c r="P51" s="861">
        <v>43920</v>
      </c>
      <c r="Q51" s="861">
        <v>43936</v>
      </c>
      <c r="R51" s="642">
        <f t="shared" si="18"/>
        <v>6.5384615384615472</v>
      </c>
      <c r="S51" s="701">
        <f>IF(INDEX(Historical!$D$7:$D$1237,MATCH(B51,Historical!$B$7:$B$1261,0))=0,"n/a",(INDEX(Historical!$C$7:$C$1239,MATCH(B51,Historical!$B$7:$B$1261,0))/INDEX(Historical!$D$7:$D$1237,MATCH(B51,Historical!$B$7:$B$1261,0))-1)*100)</f>
        <v>5.184174624829474</v>
      </c>
      <c r="T51" s="701">
        <f>IF(INDEX(Historical!$F$7:$F$1230,MATCH(B51,Historical!$B$7:$B$1261,0))=0,"n/a",((INDEX(Historical!$C$7:$C$1239,MATCH(B51,Historical!$B$7:$B$1261,0))/INDEX(Historical!$F$7:$F$1230,MATCH(B51,Historical!$B$7:$B$1261,0)))^(1/3)-1)*100)</f>
        <v>7.3058163272460952</v>
      </c>
      <c r="U51" s="701">
        <f>IF(INDEX(Historical!$H$7:$H$1230,MATCH(B51,Historical!$B$7:$B$1261,0))=0,"n/a",((INDEX(Historical!$C$7:$C$1239,MATCH(B51,Historical!$B$7:$B$1261,0))/INDEX(Historical!$H$7:$H$1230,MATCH(B51,Historical!$B$7:$B$1261,0)))^(1/5)-1)*100)</f>
        <v>8.9607621082625766</v>
      </c>
      <c r="V51" s="701">
        <f>IF(INDEX(Historical!$O$7:$O$1230,MATCH(B51,Historical!$B$7:$B$1261,0))=0,"n/a",((INDEX(Historical!$C$7:$C$1239,MATCH(B51,Historical!$B$7:$B$1261,0))/INDEX(Historical!$O$7:$O$1230,MATCH(B51,Historical!$B$7:$B$1261,0)))^(1/10)-1)*100)</f>
        <v>6.4930475603180993</v>
      </c>
      <c r="W51" s="702">
        <f t="shared" si="19"/>
        <v>1.3800549010338039</v>
      </c>
      <c r="X51" s="703">
        <f t="shared" si="20"/>
        <v>0.33942280713115819</v>
      </c>
      <c r="Y51" s="875"/>
      <c r="Z51" s="651">
        <f t="shared" si="21"/>
        <v>91.018619934282583</v>
      </c>
      <c r="AA51" s="886">
        <f t="shared" si="22"/>
        <v>26.93099671412924</v>
      </c>
      <c r="AB51" s="887">
        <v>12</v>
      </c>
      <c r="AC51" s="865">
        <v>9.1300000000000008</v>
      </c>
      <c r="AD51" s="865">
        <v>3.47</v>
      </c>
      <c r="AE51" s="865">
        <v>10.99</v>
      </c>
      <c r="AF51" s="865">
        <v>2.68</v>
      </c>
      <c r="AG51" s="865">
        <v>9.7000000000000011</v>
      </c>
      <c r="AH51" s="865">
        <v>12.8</v>
      </c>
      <c r="AI51" s="865">
        <v>-48.010000000000005</v>
      </c>
      <c r="AJ51" s="865">
        <v>26.400000000000002</v>
      </c>
      <c r="AK51" s="865">
        <v>7.9</v>
      </c>
      <c r="AL51" s="878">
        <v>16590</v>
      </c>
      <c r="AM51" s="872">
        <v>2.63</v>
      </c>
      <c r="AN51" s="865">
        <v>1.0900000000000001</v>
      </c>
      <c r="AO51" s="739">
        <f t="shared" si="23"/>
        <v>-14.590537192494287</v>
      </c>
      <c r="AP51" s="740">
        <f t="shared" si="24"/>
        <v>12.340459521634953</v>
      </c>
      <c r="AQ51" s="888">
        <f t="shared" si="25"/>
        <v>79.102790094113757</v>
      </c>
      <c r="AR51" s="651">
        <f>INDEX(Historical!$C$7:$C$1239,MATCH(B51,Historical!$B$7:$B$1261,0))*IF(AH51="n/a",1.03,IF(AH51&lt;0,1.01,IF(AH51&gt;10,1.1,(1+AH51/100))))</f>
        <v>8.4809999999999999</v>
      </c>
      <c r="AS51" s="886">
        <f t="shared" si="26"/>
        <v>8.5658100000000008</v>
      </c>
      <c r="AT51" s="886">
        <f t="shared" si="30"/>
        <v>9.242508990000001</v>
      </c>
      <c r="AU51" s="886">
        <f t="shared" si="30"/>
        <v>9.972667200210001</v>
      </c>
      <c r="AV51" s="886">
        <f t="shared" si="30"/>
        <v>10.760507909026591</v>
      </c>
      <c r="AW51" s="651">
        <f t="shared" si="27"/>
        <v>47.022494099236596</v>
      </c>
      <c r="AX51" s="747">
        <f t="shared" si="28"/>
        <v>19.124163860109238</v>
      </c>
      <c r="AY51" s="934">
        <v>0.84</v>
      </c>
      <c r="AZ51" s="872">
        <v>39.86</v>
      </c>
      <c r="BA51" s="872">
        <v>-25.430000000000003</v>
      </c>
      <c r="BB51" s="872">
        <v>11.459999999999999</v>
      </c>
      <c r="BC51" s="872">
        <v>5.0599999999999996</v>
      </c>
      <c r="BE51" s="624">
        <v>1995</v>
      </c>
      <c r="BF51" s="898">
        <f t="shared" si="29"/>
        <v>2</v>
      </c>
      <c r="BG51" s="882">
        <v>4.5999999999999996</v>
      </c>
    </row>
    <row r="52" spans="1:59" ht="11.25" customHeight="1" x14ac:dyDescent="0.2">
      <c r="A52" s="863" t="s">
        <v>214</v>
      </c>
      <c r="B52" s="875" t="s">
        <v>215</v>
      </c>
      <c r="C52" s="932" t="s">
        <v>108</v>
      </c>
      <c r="D52" s="932" t="s">
        <v>4334</v>
      </c>
      <c r="E52" s="733">
        <v>39</v>
      </c>
      <c r="F52" s="1190">
        <v>66</v>
      </c>
      <c r="G52" s="1190" t="s">
        <v>106</v>
      </c>
      <c r="H52" s="1190" t="s">
        <v>106</v>
      </c>
      <c r="I52" s="865">
        <v>66.98</v>
      </c>
      <c r="J52" s="651">
        <f t="shared" si="16"/>
        <v>2.239474469991042</v>
      </c>
      <c r="K52" s="877">
        <v>0.375</v>
      </c>
      <c r="L52" s="887">
        <v>4</v>
      </c>
      <c r="M52" s="642">
        <f t="shared" si="17"/>
        <v>1.5</v>
      </c>
      <c r="N52" s="870" t="s">
        <v>107</v>
      </c>
      <c r="O52" s="734">
        <v>0.35</v>
      </c>
      <c r="P52" s="866">
        <v>43768</v>
      </c>
      <c r="Q52" s="866">
        <v>43784</v>
      </c>
      <c r="R52" s="642">
        <f t="shared" si="18"/>
        <v>7.1428571428571495</v>
      </c>
      <c r="S52" s="701">
        <f>IF(INDEX(Historical!$D$7:$D$1237,MATCH(B52,Historical!$B$7:$B$1261,0))=0,"n/a",(INDEX(Historical!$C$7:$C$1239,MATCH(B52,Historical!$B$7:$B$1261,0))/INDEX(Historical!$D$7:$D$1237,MATCH(B52,Historical!$B$7:$B$1261,0))-1)*100)</f>
        <v>11.328125</v>
      </c>
      <c r="T52" s="701">
        <f>IF(INDEX(Historical!$F$7:$F$1230,MATCH(B52,Historical!$B$7:$B$1261,0))=0,"n/a",((INDEX(Historical!$C$7:$C$1239,MATCH(B52,Historical!$B$7:$B$1261,0))/INDEX(Historical!$F$7:$F$1230,MATCH(B52,Historical!$B$7:$B$1261,0)))^(1/3)-1)*100)</f>
        <v>9.8505241180611556</v>
      </c>
      <c r="U52" s="701">
        <f>IF(INDEX(Historical!$H$7:$H$1230,MATCH(B52,Historical!$B$7:$B$1261,0))=0,"n/a",((INDEX(Historical!$C$7:$C$1239,MATCH(B52,Historical!$B$7:$B$1261,0))/INDEX(Historical!$H$7:$H$1230,MATCH(B52,Historical!$B$7:$B$1261,0)))^(1/5)-1)*100)</f>
        <v>9.3842250709028399</v>
      </c>
      <c r="V52" s="701">
        <f>IF(INDEX(Historical!$O$7:$O$1230,MATCH(B52,Historical!$B$7:$B$1261,0))=0,"n/a",((INDEX(Historical!$C$7:$C$1239,MATCH(B52,Historical!$B$7:$B$1261,0))/INDEX(Historical!$O$7:$O$1230,MATCH(B52,Historical!$B$7:$B$1261,0)))^(1/10)-1)*100)</f>
        <v>8.5909130346304643</v>
      </c>
      <c r="W52" s="702">
        <f t="shared" si="19"/>
        <v>1.0923431575985567</v>
      </c>
      <c r="X52" s="703">
        <f t="shared" si="20"/>
        <v>1.2512300094537119</v>
      </c>
      <c r="Y52" s="664"/>
      <c r="Z52" s="651">
        <f t="shared" si="21"/>
        <v>123.96694214876034</v>
      </c>
      <c r="AA52" s="886">
        <f t="shared" si="22"/>
        <v>55.355371900826448</v>
      </c>
      <c r="AB52" s="887">
        <v>10</v>
      </c>
      <c r="AC52" s="865">
        <v>1.21</v>
      </c>
      <c r="AD52" s="865">
        <v>10.199999999999999</v>
      </c>
      <c r="AE52" s="865">
        <v>4.54</v>
      </c>
      <c r="AF52" s="865">
        <v>5.88</v>
      </c>
      <c r="AG52" s="865">
        <v>31.1</v>
      </c>
      <c r="AH52" s="865">
        <v>5.8000000000000007</v>
      </c>
      <c r="AI52" s="865">
        <v>10.94</v>
      </c>
      <c r="AJ52" s="865">
        <v>7.5</v>
      </c>
      <c r="AK52" s="865">
        <v>5.56</v>
      </c>
      <c r="AL52" s="878">
        <v>7860</v>
      </c>
      <c r="AM52" s="872">
        <v>3.5999999999999996</v>
      </c>
      <c r="AN52" s="865">
        <v>0</v>
      </c>
      <c r="AO52" s="739">
        <f t="shared" si="23"/>
        <v>-43.731672359932567</v>
      </c>
      <c r="AP52" s="740">
        <f t="shared" si="24"/>
        <v>11.623699540893881</v>
      </c>
      <c r="AQ52" s="888">
        <f t="shared" si="25"/>
        <v>280.34463131151608</v>
      </c>
      <c r="AR52" s="651">
        <f>INDEX(Historical!$C$7:$C$1239,MATCH(B52,Historical!$B$7:$B$1261,0))*IF(AH52="n/a",1.03,IF(AH52&lt;0,1.01,IF(AH52&gt;10,1.1,(1+AH52/100))))</f>
        <v>1.5076500000000002</v>
      </c>
      <c r="AS52" s="886">
        <f t="shared" si="26"/>
        <v>1.6584150000000004</v>
      </c>
      <c r="AT52" s="886">
        <f t="shared" si="30"/>
        <v>1.7506228740000005</v>
      </c>
      <c r="AU52" s="886">
        <f t="shared" si="30"/>
        <v>1.8479575057944007</v>
      </c>
      <c r="AV52" s="886">
        <f t="shared" si="30"/>
        <v>1.9507039431165696</v>
      </c>
      <c r="AW52" s="651">
        <f t="shared" si="27"/>
        <v>8.7153493229109706</v>
      </c>
      <c r="AX52" s="747">
        <f t="shared" si="28"/>
        <v>13.011868203808556</v>
      </c>
      <c r="AY52" s="934">
        <v>1.25</v>
      </c>
      <c r="AZ52" s="872">
        <v>183.93</v>
      </c>
      <c r="BA52" s="872">
        <v>-2.65</v>
      </c>
      <c r="BB52" s="872">
        <v>19.36</v>
      </c>
      <c r="BC52" s="872">
        <v>59.19</v>
      </c>
      <c r="BE52" s="624">
        <v>1982</v>
      </c>
      <c r="BF52" s="898">
        <f t="shared" si="29"/>
        <v>3</v>
      </c>
      <c r="BG52" s="882">
        <v>9.5</v>
      </c>
    </row>
    <row r="53" spans="1:59" ht="11.25" customHeight="1" x14ac:dyDescent="0.2">
      <c r="A53" s="863" t="s">
        <v>573</v>
      </c>
      <c r="B53" s="875" t="s">
        <v>574</v>
      </c>
      <c r="C53" s="932" t="s">
        <v>112</v>
      </c>
      <c r="D53" s="932" t="s">
        <v>4354</v>
      </c>
      <c r="E53" s="733">
        <v>26</v>
      </c>
      <c r="F53" s="1190">
        <v>128</v>
      </c>
      <c r="G53" s="1190" t="s">
        <v>106</v>
      </c>
      <c r="H53" s="1190" t="s">
        <v>106</v>
      </c>
      <c r="I53" s="865">
        <v>89.37</v>
      </c>
      <c r="J53" s="651">
        <f t="shared" si="16"/>
        <v>1.1637014658162694</v>
      </c>
      <c r="K53" s="884">
        <v>0.52</v>
      </c>
      <c r="L53" s="887">
        <v>2</v>
      </c>
      <c r="M53" s="642">
        <f t="shared" si="17"/>
        <v>1.04</v>
      </c>
      <c r="N53" s="870" t="s">
        <v>575</v>
      </c>
      <c r="O53" s="735">
        <v>0.5</v>
      </c>
      <c r="P53" s="861">
        <v>43980</v>
      </c>
      <c r="Q53" s="861">
        <v>43997</v>
      </c>
      <c r="R53" s="642">
        <f t="shared" si="18"/>
        <v>4.0000000000000036</v>
      </c>
      <c r="S53" s="701">
        <f>IF(INDEX(Historical!$D$7:$D$1237,MATCH(B53,Historical!$B$7:$B$1261,0))=0,"n/a",(INDEX(Historical!$C$7:$C$1239,MATCH(B53,Historical!$B$7:$B$1261,0))/INDEX(Historical!$D$7:$D$1237,MATCH(B53,Historical!$B$7:$B$1261,0))-1)*100)</f>
        <v>11.111111111111116</v>
      </c>
      <c r="T53" s="701">
        <f>IF(INDEX(Historical!$F$7:$F$1230,MATCH(B53,Historical!$B$7:$B$1261,0))=0,"n/a",((INDEX(Historical!$C$7:$C$1239,MATCH(B53,Historical!$B$7:$B$1261,0))/INDEX(Historical!$F$7:$F$1230,MATCH(B53,Historical!$B$7:$B$1261,0)))^(1/3)-1)*100)</f>
        <v>7.7217345015941907</v>
      </c>
      <c r="U53" s="701">
        <f>IF(INDEX(Historical!$H$7:$H$1230,MATCH(B53,Historical!$B$7:$B$1261,0))=0,"n/a",((INDEX(Historical!$C$7:$C$1239,MATCH(B53,Historical!$B$7:$B$1261,0))/INDEX(Historical!$H$7:$H$1230,MATCH(B53,Historical!$B$7:$B$1261,0)))^(1/5)-1)*100)</f>
        <v>9.3362073943278112</v>
      </c>
      <c r="V53" s="701">
        <f>IF(INDEX(Historical!$O$7:$O$1230,MATCH(B53,Historical!$B$7:$B$1261,0))=0,"n/a",((INDEX(Historical!$C$7:$C$1239,MATCH(B53,Historical!$B$7:$B$1261,0))/INDEX(Historical!$O$7:$O$1230,MATCH(B53,Historical!$B$7:$B$1261,0)))^(1/10)-1)*100)</f>
        <v>10.159419920323188</v>
      </c>
      <c r="W53" s="702">
        <f t="shared" si="19"/>
        <v>0.91897051874501223</v>
      </c>
      <c r="X53" s="703">
        <f t="shared" si="20"/>
        <v>0.77158738796097615</v>
      </c>
      <c r="Y53" s="876"/>
      <c r="Z53" s="651">
        <f t="shared" si="21"/>
        <v>28.032345013477091</v>
      </c>
      <c r="AA53" s="886">
        <f t="shared" si="22"/>
        <v>24.088948787061994</v>
      </c>
      <c r="AB53" s="887">
        <v>12</v>
      </c>
      <c r="AC53" s="865">
        <v>3.71</v>
      </c>
      <c r="AD53" s="865">
        <v>2.82</v>
      </c>
      <c r="AE53" s="865">
        <v>1.7</v>
      </c>
      <c r="AF53" s="865">
        <v>5.98</v>
      </c>
      <c r="AG53" s="865">
        <v>28.599999999999998</v>
      </c>
      <c r="AH53" s="865">
        <v>-5.4</v>
      </c>
      <c r="AI53" s="865">
        <v>0.88</v>
      </c>
      <c r="AJ53" s="865">
        <v>12.1</v>
      </c>
      <c r="AK53" s="865">
        <v>8.49</v>
      </c>
      <c r="AL53" s="878">
        <v>15290</v>
      </c>
      <c r="AM53" s="872">
        <v>0.2</v>
      </c>
      <c r="AN53" s="865">
        <v>0</v>
      </c>
      <c r="AO53" s="739">
        <f t="shared" si="23"/>
        <v>-13.589039926917915</v>
      </c>
      <c r="AP53" s="740">
        <f t="shared" si="24"/>
        <v>10.49990886014408</v>
      </c>
      <c r="AQ53" s="888">
        <f t="shared" si="25"/>
        <v>153.02781028234884</v>
      </c>
      <c r="AR53" s="651">
        <f>INDEX(Historical!$C$7:$C$1239,MATCH(B53,Historical!$B$7:$B$1261,0))*IF(AH53="n/a",1.03,IF(AH53&lt;0,1.01,IF(AH53&gt;10,1.1,(1+AH53/100))))</f>
        <v>1.01</v>
      </c>
      <c r="AS53" s="886">
        <f t="shared" si="26"/>
        <v>1.018888</v>
      </c>
      <c r="AT53" s="886">
        <f t="shared" si="30"/>
        <v>1.1053915912000001</v>
      </c>
      <c r="AU53" s="886">
        <f t="shared" si="30"/>
        <v>1.19923933729288</v>
      </c>
      <c r="AV53" s="886">
        <f t="shared" si="30"/>
        <v>1.3010547570290456</v>
      </c>
      <c r="AW53" s="651">
        <f t="shared" si="27"/>
        <v>5.6345736855219259</v>
      </c>
      <c r="AX53" s="747">
        <f t="shared" si="28"/>
        <v>6.3047708241265807</v>
      </c>
      <c r="AY53" s="934">
        <v>0.75</v>
      </c>
      <c r="AZ53" s="872">
        <v>70.069999999999993</v>
      </c>
      <c r="BA53" s="872">
        <v>-6.3</v>
      </c>
      <c r="BB53" s="872">
        <v>-1.23</v>
      </c>
      <c r="BC53" s="872">
        <v>12.19</v>
      </c>
      <c r="BE53" s="624">
        <v>1995</v>
      </c>
      <c r="BF53" s="898">
        <f t="shared" si="29"/>
        <v>2</v>
      </c>
      <c r="BG53" s="882">
        <v>16.5</v>
      </c>
    </row>
    <row r="54" spans="1:59" ht="11.25" customHeight="1" x14ac:dyDescent="0.2">
      <c r="A54" s="871" t="s">
        <v>234</v>
      </c>
      <c r="B54" s="875" t="s">
        <v>235</v>
      </c>
      <c r="C54" s="932" t="s">
        <v>112</v>
      </c>
      <c r="D54" s="932" t="s">
        <v>211</v>
      </c>
      <c r="E54" s="733">
        <v>28</v>
      </c>
      <c r="F54" s="1190">
        <v>101</v>
      </c>
      <c r="G54" s="1190" t="s">
        <v>106</v>
      </c>
      <c r="H54" s="1190" t="s">
        <v>106</v>
      </c>
      <c r="I54" s="865">
        <v>67.59</v>
      </c>
      <c r="J54" s="651">
        <f t="shared" si="16"/>
        <v>0.91729545790797451</v>
      </c>
      <c r="K54" s="884">
        <v>0.155</v>
      </c>
      <c r="L54" s="887">
        <v>4</v>
      </c>
      <c r="M54" s="642">
        <f t="shared" si="17"/>
        <v>0.62</v>
      </c>
      <c r="N54" s="870" t="s">
        <v>168</v>
      </c>
      <c r="O54" s="735">
        <v>0.14499999999999999</v>
      </c>
      <c r="P54" s="861">
        <v>43866</v>
      </c>
      <c r="Q54" s="861">
        <v>43881</v>
      </c>
      <c r="R54" s="642">
        <f t="shared" si="18"/>
        <v>6.8965517241379377</v>
      </c>
      <c r="S54" s="701">
        <f>IF(INDEX(Historical!$D$7:$D$1237,MATCH(B54,Historical!$B$7:$B$1261,0))=0,"n/a",(INDEX(Historical!$C$7:$C$1239,MATCH(B54,Historical!$B$7:$B$1261,0))/INDEX(Historical!$D$7:$D$1237,MATCH(B54,Historical!$B$7:$B$1261,0))-1)*100)</f>
        <v>24.064171122994637</v>
      </c>
      <c r="T54" s="701">
        <f>IF(INDEX(Historical!$F$7:$F$1230,MATCH(B54,Historical!$B$7:$B$1261,0))=0,"n/a",((INDEX(Historical!$C$7:$C$1239,MATCH(B54,Historical!$B$7:$B$1261,0))/INDEX(Historical!$F$7:$F$1230,MATCH(B54,Historical!$B$7:$B$1261,0)))^(1/3)-1)*100)</f>
        <v>13.421909239605935</v>
      </c>
      <c r="U54" s="701">
        <f>IF(INDEX(Historical!$H$7:$H$1230,MATCH(B54,Historical!$B$7:$B$1261,0))=0,"n/a",((INDEX(Historical!$C$7:$C$1239,MATCH(B54,Historical!$B$7:$B$1261,0))/INDEX(Historical!$H$7:$H$1230,MATCH(B54,Historical!$B$7:$B$1261,0)))^(1/5)-1)*100)</f>
        <v>10.788488409570141</v>
      </c>
      <c r="V54" s="701">
        <f>IF(INDEX(Historical!$O$7:$O$1230,MATCH(B54,Historical!$B$7:$B$1261,0))=0,"n/a",((INDEX(Historical!$C$7:$C$1239,MATCH(B54,Historical!$B$7:$B$1261,0))/INDEX(Historical!$O$7:$O$1230,MATCH(B54,Historical!$B$7:$B$1261,0)))^(1/10)-1)*100)</f>
        <v>8.7799358808551951</v>
      </c>
      <c r="W54" s="702">
        <f t="shared" si="19"/>
        <v>1.228766195558971</v>
      </c>
      <c r="X54" s="703">
        <f t="shared" si="20"/>
        <v>1.4579038391311001</v>
      </c>
      <c r="Y54" s="661"/>
      <c r="Z54" s="651">
        <f t="shared" si="21"/>
        <v>31.155778894472363</v>
      </c>
      <c r="AA54" s="886">
        <f t="shared" si="22"/>
        <v>33.964824120603019</v>
      </c>
      <c r="AB54" s="887">
        <v>12</v>
      </c>
      <c r="AC54" s="865">
        <v>1.99</v>
      </c>
      <c r="AD54" s="865">
        <v>2.56</v>
      </c>
      <c r="AE54" s="865">
        <v>2.5299999999999998</v>
      </c>
      <c r="AF54" s="865">
        <v>3.89</v>
      </c>
      <c r="AG54" s="865">
        <v>11.799999999999999</v>
      </c>
      <c r="AH54" s="865">
        <v>-9.6</v>
      </c>
      <c r="AI54" s="865">
        <v>13.79</v>
      </c>
      <c r="AJ54" s="865">
        <v>7.3999999999999995</v>
      </c>
      <c r="AK54" s="865">
        <v>13.4</v>
      </c>
      <c r="AL54" s="878">
        <v>3150</v>
      </c>
      <c r="AM54" s="872">
        <v>0.70000000000000007</v>
      </c>
      <c r="AN54" s="865">
        <v>0.12</v>
      </c>
      <c r="AO54" s="739">
        <f t="shared" si="23"/>
        <v>-22.259040253124905</v>
      </c>
      <c r="AP54" s="740">
        <f t="shared" si="24"/>
        <v>11.705783867478115</v>
      </c>
      <c r="AQ54" s="888">
        <f t="shared" si="25"/>
        <v>142.32500290967889</v>
      </c>
      <c r="AR54" s="651">
        <f>INDEX(Historical!$C$7:$C$1239,MATCH(B54,Historical!$B$7:$B$1261,0))*IF(AH54="n/a",1.03,IF(AH54&lt;0,1.01,IF(AH54&gt;10,1.1,(1+AH54/100))))</f>
        <v>0.58579999999999999</v>
      </c>
      <c r="AS54" s="886">
        <f t="shared" si="26"/>
        <v>0.64438000000000006</v>
      </c>
      <c r="AT54" s="886">
        <f t="shared" si="30"/>
        <v>0.70881800000000017</v>
      </c>
      <c r="AU54" s="886">
        <f t="shared" si="30"/>
        <v>0.77969980000000028</v>
      </c>
      <c r="AV54" s="886">
        <f t="shared" si="30"/>
        <v>0.85766978000000038</v>
      </c>
      <c r="AW54" s="651">
        <f t="shared" si="27"/>
        <v>3.5763675800000012</v>
      </c>
      <c r="AX54" s="747">
        <f t="shared" si="28"/>
        <v>5.2912673176505418</v>
      </c>
      <c r="AY54" s="934">
        <v>1.03</v>
      </c>
      <c r="AZ54" s="872">
        <v>63.849999999999994</v>
      </c>
      <c r="BA54" s="872">
        <v>-3.7199999999999998</v>
      </c>
      <c r="BB54" s="872">
        <v>7.6499999999999995</v>
      </c>
      <c r="BC54" s="872">
        <v>22.67</v>
      </c>
      <c r="BE54" s="624">
        <v>1993</v>
      </c>
      <c r="BF54" s="898">
        <f t="shared" si="29"/>
        <v>2</v>
      </c>
      <c r="BG54" s="882">
        <v>7.9</v>
      </c>
    </row>
    <row r="55" spans="1:59" ht="11.25" customHeight="1" x14ac:dyDescent="0.2">
      <c r="A55" s="863" t="s">
        <v>587</v>
      </c>
      <c r="B55" s="875" t="s">
        <v>588</v>
      </c>
      <c r="C55" s="932" t="s">
        <v>108</v>
      </c>
      <c r="D55" s="932" t="s">
        <v>4338</v>
      </c>
      <c r="E55" s="733">
        <v>25</v>
      </c>
      <c r="F55" s="1190">
        <v>138</v>
      </c>
      <c r="G55" s="1190" t="s">
        <v>37</v>
      </c>
      <c r="H55" s="1190" t="s">
        <v>37</v>
      </c>
      <c r="I55" s="865">
        <v>16.809999999999999</v>
      </c>
      <c r="J55" s="651">
        <f t="shared" si="16"/>
        <v>4.5211183819155263</v>
      </c>
      <c r="K55" s="884">
        <v>0.19</v>
      </c>
      <c r="L55" s="887">
        <v>4</v>
      </c>
      <c r="M55" s="642">
        <f t="shared" si="17"/>
        <v>0.76</v>
      </c>
      <c r="N55" s="870" t="s">
        <v>456</v>
      </c>
      <c r="O55" s="735">
        <v>0.18</v>
      </c>
      <c r="P55" s="861">
        <v>44113</v>
      </c>
      <c r="Q55" s="861">
        <v>44126</v>
      </c>
      <c r="R55" s="642">
        <f t="shared" si="18"/>
        <v>5.5555555555555607</v>
      </c>
      <c r="S55" s="701">
        <f>IF(INDEX(Historical!$D$7:$D$1237,MATCH(B55,Historical!$B$7:$B$1261,0))=0,"n/a",(INDEX(Historical!$C$7:$C$1239,MATCH(B55,Historical!$B$7:$B$1261,0))/INDEX(Historical!$D$7:$D$1237,MATCH(B55,Historical!$B$7:$B$1261,0))-1)*100)</f>
        <v>11.290322580645151</v>
      </c>
      <c r="T55" s="701">
        <f>IF(INDEX(Historical!$F$7:$F$1230,MATCH(B55,Historical!$B$7:$B$1261,0))=0,"n/a",((INDEX(Historical!$C$7:$C$1239,MATCH(B55,Historical!$B$7:$B$1261,0))/INDEX(Historical!$F$7:$F$1230,MATCH(B55,Historical!$B$7:$B$1261,0)))^(1/3)-1)*100)</f>
        <v>8.5138345254405436</v>
      </c>
      <c r="U55" s="701">
        <f>IF(INDEX(Historical!$H$7:$H$1230,MATCH(B55,Historical!$B$7:$B$1261,0))=0,"n/a",((INDEX(Historical!$C$7:$C$1239,MATCH(B55,Historical!$B$7:$B$1261,0))/INDEX(Historical!$H$7:$H$1230,MATCH(B55,Historical!$B$7:$B$1261,0)))^(1/5)-1)*100)</f>
        <v>7.9309421566509997</v>
      </c>
      <c r="V55" s="701">
        <f>IF(INDEX(Historical!$O$7:$O$1230,MATCH(B55,Historical!$B$7:$B$1261,0))=0,"n/a",((INDEX(Historical!$C$7:$C$1239,MATCH(B55,Historical!$B$7:$B$1261,0))/INDEX(Historical!$O$7:$O$1230,MATCH(B55,Historical!$B$7:$B$1261,0)))^(1/10)-1)*100)</f>
        <v>7.6911436101459785</v>
      </c>
      <c r="W55" s="702">
        <f t="shared" si="19"/>
        <v>1.031178529313727</v>
      </c>
      <c r="X55" s="703">
        <f t="shared" si="20"/>
        <v>0.91160254674149432</v>
      </c>
      <c r="Y55" s="661"/>
      <c r="Z55" s="651">
        <f t="shared" si="21"/>
        <v>45.783132530120483</v>
      </c>
      <c r="AA55" s="886">
        <f t="shared" si="22"/>
        <v>10.126506024096384</v>
      </c>
      <c r="AB55" s="887">
        <v>12</v>
      </c>
      <c r="AC55" s="865">
        <v>1.66</v>
      </c>
      <c r="AD55" s="865">
        <v>1.52</v>
      </c>
      <c r="AE55" s="865">
        <v>3.16</v>
      </c>
      <c r="AF55" s="865">
        <v>1.06</v>
      </c>
      <c r="AG55" s="865">
        <v>10.299999999999999</v>
      </c>
      <c r="AH55" s="865">
        <v>2.7</v>
      </c>
      <c r="AI55" s="865">
        <v>-4.42</v>
      </c>
      <c r="AJ55" s="865">
        <v>8.6999999999999993</v>
      </c>
      <c r="AK55" s="865">
        <v>7.0000000000000009</v>
      </c>
      <c r="AL55" s="878">
        <v>428.45</v>
      </c>
      <c r="AM55" s="872">
        <v>0.8</v>
      </c>
      <c r="AN55" s="865">
        <v>0.69</v>
      </c>
      <c r="AO55" s="739">
        <f t="shared" si="23"/>
        <v>2.3255545144701415</v>
      </c>
      <c r="AP55" s="740">
        <f t="shared" si="24"/>
        <v>12.452060538566526</v>
      </c>
      <c r="AQ55" s="888">
        <f t="shared" si="25"/>
        <v>-30.92967710597113</v>
      </c>
      <c r="AR55" s="651">
        <f>INDEX(Historical!$C$7:$C$1239,MATCH(B55,Historical!$B$7:$B$1261,0))*IF(AH55="n/a",1.03,IF(AH55&lt;0,1.01,IF(AH55&gt;10,1.1,(1+AH55/100))))</f>
        <v>0.70862999999999987</v>
      </c>
      <c r="AS55" s="886">
        <f t="shared" si="26"/>
        <v>0.71571629999999986</v>
      </c>
      <c r="AT55" s="886">
        <f t="shared" si="30"/>
        <v>0.7658164409999999</v>
      </c>
      <c r="AU55" s="886">
        <f t="shared" si="30"/>
        <v>0.81942359186999991</v>
      </c>
      <c r="AV55" s="886">
        <f t="shared" si="30"/>
        <v>0.87678324330089996</v>
      </c>
      <c r="AW55" s="651">
        <f t="shared" si="27"/>
        <v>3.8863695761708996</v>
      </c>
      <c r="AX55" s="747">
        <f t="shared" si="28"/>
        <v>23.119390697030934</v>
      </c>
      <c r="AY55" s="934">
        <v>0.6</v>
      </c>
      <c r="AZ55" s="872">
        <v>38.299999999999997</v>
      </c>
      <c r="BA55" s="872">
        <v>-34.160000000000004</v>
      </c>
      <c r="BB55" s="872">
        <v>4.71</v>
      </c>
      <c r="BC55" s="872">
        <v>5.13</v>
      </c>
      <c r="BE55" s="624">
        <v>1997</v>
      </c>
      <c r="BF55" s="898">
        <f t="shared" si="29"/>
        <v>2</v>
      </c>
      <c r="BG55" s="882">
        <v>1</v>
      </c>
    </row>
    <row r="56" spans="1:59" ht="11.25" customHeight="1" x14ac:dyDescent="0.2">
      <c r="A56" s="871" t="s">
        <v>227</v>
      </c>
      <c r="B56" s="875" t="s">
        <v>228</v>
      </c>
      <c r="C56" s="932" t="s">
        <v>108</v>
      </c>
      <c r="D56" s="932" t="s">
        <v>4338</v>
      </c>
      <c r="E56" s="733">
        <v>58</v>
      </c>
      <c r="F56" s="1190">
        <v>15</v>
      </c>
      <c r="G56" s="1190" t="s">
        <v>106</v>
      </c>
      <c r="H56" s="1190" t="s">
        <v>106</v>
      </c>
      <c r="I56" s="865">
        <v>726.96</v>
      </c>
      <c r="J56" s="651">
        <f t="shared" si="16"/>
        <v>2.0633872565203033</v>
      </c>
      <c r="K56" s="884">
        <v>7.5</v>
      </c>
      <c r="L56" s="887">
        <v>2</v>
      </c>
      <c r="M56" s="642">
        <f t="shared" si="17"/>
        <v>15</v>
      </c>
      <c r="N56" s="870" t="s">
        <v>229</v>
      </c>
      <c r="O56" s="735">
        <v>7.25</v>
      </c>
      <c r="P56" s="861">
        <v>44173</v>
      </c>
      <c r="Q56" s="861">
        <v>44198</v>
      </c>
      <c r="R56" s="642">
        <f t="shared" si="18"/>
        <v>3.4482758620689653</v>
      </c>
      <c r="S56" s="701">
        <f>IF(INDEX(Historical!$D$7:$D$1237,MATCH(B56,Historical!$B$7:$B$1261,0))=0,"n/a",(INDEX(Historical!$C$7:$C$1239,MATCH(B56,Historical!$B$7:$B$1261,0))/INDEX(Historical!$D$7:$D$1237,MATCH(B56,Historical!$B$7:$B$1261,0))-1)*100)</f>
        <v>2.1582733812949506</v>
      </c>
      <c r="T56" s="701">
        <f>IF(INDEX(Historical!$F$7:$F$1230,MATCH(B56,Historical!$B$7:$B$1261,0))=0,"n/a",((INDEX(Historical!$C$7:$C$1239,MATCH(B56,Historical!$B$7:$B$1261,0))/INDEX(Historical!$F$7:$F$1230,MATCH(B56,Historical!$B$7:$B$1261,0)))^(1/3)-1)*100)</f>
        <v>2.8551268747883718</v>
      </c>
      <c r="U56" s="701">
        <f>IF(INDEX(Historical!$H$7:$H$1230,MATCH(B56,Historical!$B$7:$B$1261,0))=0,"n/a",((INDEX(Historical!$C$7:$C$1239,MATCH(B56,Historical!$B$7:$B$1261,0))/INDEX(Historical!$H$7:$H$1230,MATCH(B56,Historical!$B$7:$B$1261,0)))^(1/5)-1)*100)</f>
        <v>2.419714257165384</v>
      </c>
      <c r="V56" s="701">
        <f>IF(INDEX(Historical!$O$7:$O$1230,MATCH(B56,Historical!$B$7:$B$1261,0))=0,"n/a",((INDEX(Historical!$C$7:$C$1239,MATCH(B56,Historical!$B$7:$B$1261,0))/INDEX(Historical!$O$7:$O$1230,MATCH(B56,Historical!$B$7:$B$1261,0)))^(1/10)-1)*100)</f>
        <v>2.6800767556249605</v>
      </c>
      <c r="W56" s="702">
        <f t="shared" si="19"/>
        <v>0.90285259632466641</v>
      </c>
      <c r="X56" s="703" t="str">
        <f t="shared" si="20"/>
        <v>n/a</v>
      </c>
      <c r="Y56" s="876"/>
      <c r="Z56" s="651" t="str">
        <f t="shared" si="21"/>
        <v>n/a</v>
      </c>
      <c r="AA56" s="886" t="str">
        <f t="shared" si="22"/>
        <v>n/a</v>
      </c>
      <c r="AB56" s="887">
        <v>12</v>
      </c>
      <c r="AC56" s="865" t="s">
        <v>136</v>
      </c>
      <c r="AD56" s="865" t="s">
        <v>136</v>
      </c>
      <c r="AE56" s="865" t="s">
        <v>136</v>
      </c>
      <c r="AF56" s="865" t="s">
        <v>136</v>
      </c>
      <c r="AG56" s="865" t="s">
        <v>136</v>
      </c>
      <c r="AH56" s="865" t="s">
        <v>136</v>
      </c>
      <c r="AI56" s="865" t="s">
        <v>136</v>
      </c>
      <c r="AJ56" s="865" t="s">
        <v>136</v>
      </c>
      <c r="AK56" s="865" t="s">
        <v>136</v>
      </c>
      <c r="AL56" s="878" t="s">
        <v>136</v>
      </c>
      <c r="AM56" s="872" t="s">
        <v>136</v>
      </c>
      <c r="AN56" s="865" t="s">
        <v>136</v>
      </c>
      <c r="AO56" s="739" t="str">
        <f t="shared" si="23"/>
        <v>n/a</v>
      </c>
      <c r="AP56" s="740">
        <f t="shared" si="24"/>
        <v>4.4831015136856873</v>
      </c>
      <c r="AQ56" s="888" t="str">
        <f t="shared" si="25"/>
        <v>n/a</v>
      </c>
      <c r="AR56" s="651">
        <f>INDEX(Historical!$C$7:$C$1239,MATCH(B56,Historical!$B$7:$B$1261,0))*IF(AH56="n/a",1.03,IF(AH56&lt;0,1.01,IF(AH56&gt;10,1.1,(1+AH56/100))))</f>
        <v>14.625999999999999</v>
      </c>
      <c r="AS56" s="886">
        <f t="shared" si="26"/>
        <v>15.064779999999999</v>
      </c>
      <c r="AT56" s="886">
        <f t="shared" si="30"/>
        <v>15.5167234</v>
      </c>
      <c r="AU56" s="886">
        <f t="shared" si="30"/>
        <v>15.982225102000001</v>
      </c>
      <c r="AV56" s="886">
        <f t="shared" si="30"/>
        <v>16.46169185506</v>
      </c>
      <c r="AW56" s="651">
        <f t="shared" si="27"/>
        <v>77.65142035705999</v>
      </c>
      <c r="AX56" s="747">
        <f t="shared" si="28"/>
        <v>10.681663414363925</v>
      </c>
      <c r="AY56" s="934" t="s">
        <v>136</v>
      </c>
      <c r="AZ56" s="872" t="s">
        <v>136</v>
      </c>
      <c r="BA56" s="872" t="s">
        <v>136</v>
      </c>
      <c r="BB56" s="872" t="s">
        <v>136</v>
      </c>
      <c r="BC56" s="872" t="s">
        <v>136</v>
      </c>
      <c r="BD56" s="907" t="s">
        <v>4265</v>
      </c>
      <c r="BE56" s="624">
        <v>1964</v>
      </c>
      <c r="BF56" s="898">
        <f t="shared" si="29"/>
        <v>6</v>
      </c>
      <c r="BG56" s="882" t="s">
        <v>136</v>
      </c>
    </row>
    <row r="57" spans="1:59" ht="11.25" customHeight="1" x14ac:dyDescent="0.2">
      <c r="A57" s="863" t="s">
        <v>230</v>
      </c>
      <c r="B57" s="875" t="s">
        <v>231</v>
      </c>
      <c r="C57" s="932" t="s">
        <v>4319</v>
      </c>
      <c r="D57" s="932" t="s">
        <v>4320</v>
      </c>
      <c r="E57" s="733">
        <v>53</v>
      </c>
      <c r="F57" s="1190">
        <v>23</v>
      </c>
      <c r="G57" s="1190" t="s">
        <v>37</v>
      </c>
      <c r="H57" s="1190" t="s">
        <v>37</v>
      </c>
      <c r="I57" s="865">
        <v>87.22</v>
      </c>
      <c r="J57" s="651">
        <f t="shared" si="16"/>
        <v>4.8612703508369641</v>
      </c>
      <c r="K57" s="877">
        <v>1.06</v>
      </c>
      <c r="L57" s="887">
        <v>4</v>
      </c>
      <c r="M57" s="642">
        <f t="shared" si="17"/>
        <v>4.24</v>
      </c>
      <c r="N57" s="870" t="s">
        <v>218</v>
      </c>
      <c r="O57" s="734">
        <v>1.05</v>
      </c>
      <c r="P57" s="861">
        <v>44095</v>
      </c>
      <c r="Q57" s="861">
        <v>44119</v>
      </c>
      <c r="R57" s="642">
        <f t="shared" si="18"/>
        <v>0.95238095238095322</v>
      </c>
      <c r="S57" s="701">
        <f>IF(INDEX(Historical!$D$7:$D$1237,MATCH(B57,Historical!$B$7:$B$1261,0))=0,"n/a",(INDEX(Historical!$C$7:$C$1239,MATCH(B57,Historical!$B$7:$B$1261,0))/INDEX(Historical!$D$7:$D$1237,MATCH(B57,Historical!$B$7:$B$1261,0))-1)*100)</f>
        <v>2.2388059701492713</v>
      </c>
      <c r="T57" s="701">
        <f>IF(INDEX(Historical!$F$7:$F$1230,MATCH(B57,Historical!$B$7:$B$1261,0))=0,"n/a",((INDEX(Historical!$C$7:$C$1239,MATCH(B57,Historical!$B$7:$B$1261,0))/INDEX(Historical!$F$7:$F$1230,MATCH(B57,Historical!$B$7:$B$1261,0)))^(1/3)-1)*100)</f>
        <v>2.6485317509305828</v>
      </c>
      <c r="U57" s="701">
        <f>IF(INDEX(Historical!$H$7:$H$1230,MATCH(B57,Historical!$B$7:$B$1261,0))=0,"n/a",((INDEX(Historical!$C$7:$C$1239,MATCH(B57,Historical!$B$7:$B$1261,0))/INDEX(Historical!$H$7:$H$1230,MATCH(B57,Historical!$B$7:$B$1261,0)))^(1/5)-1)*100)</f>
        <v>5.0672482065731161</v>
      </c>
      <c r="V57" s="701">
        <f>IF(INDEX(Historical!$O$7:$O$1230,MATCH(B57,Historical!$B$7:$B$1261,0))=0,"n/a",((INDEX(Historical!$C$7:$C$1239,MATCH(B57,Historical!$B$7:$B$1261,0))/INDEX(Historical!$O$7:$O$1230,MATCH(B57,Historical!$B$7:$B$1261,0)))^(1/10)-1)*100)</f>
        <v>4.6453973653938663</v>
      </c>
      <c r="W57" s="702">
        <f t="shared" si="19"/>
        <v>1.0908104964974257</v>
      </c>
      <c r="X57" s="703">
        <f t="shared" si="20"/>
        <v>0.35189223656757757</v>
      </c>
      <c r="Y57" s="875"/>
      <c r="Z57" s="651">
        <f t="shared" si="21"/>
        <v>181.97424892703864</v>
      </c>
      <c r="AA57" s="886">
        <f t="shared" si="22"/>
        <v>37.433476394849784</v>
      </c>
      <c r="AB57" s="887">
        <v>12</v>
      </c>
      <c r="AC57" s="865">
        <v>2.33</v>
      </c>
      <c r="AD57" s="865">
        <v>5.67</v>
      </c>
      <c r="AE57" s="865">
        <v>8.0500000000000007</v>
      </c>
      <c r="AF57" s="865">
        <v>3.07</v>
      </c>
      <c r="AG57" s="865">
        <v>7.7</v>
      </c>
      <c r="AH57" s="865">
        <v>53</v>
      </c>
      <c r="AI57" s="865">
        <v>20.630000000000003</v>
      </c>
      <c r="AJ57" s="865">
        <v>14.399999999999999</v>
      </c>
      <c r="AK57" s="865">
        <v>6.7</v>
      </c>
      <c r="AL57" s="878">
        <v>6890</v>
      </c>
      <c r="AM57" s="872">
        <v>0.86</v>
      </c>
      <c r="AN57" s="865">
        <v>2.09</v>
      </c>
      <c r="AO57" s="739">
        <f t="shared" si="23"/>
        <v>-27.504957837439704</v>
      </c>
      <c r="AP57" s="740">
        <f t="shared" si="24"/>
        <v>9.9285185574100794</v>
      </c>
      <c r="AQ57" s="888">
        <f t="shared" si="25"/>
        <v>125.99977633439158</v>
      </c>
      <c r="AR57" s="651">
        <f>INDEX(Historical!$C$7:$C$1239,MATCH(B57,Historical!$B$7:$B$1261,0))*IF(AH57="n/a",1.03,IF(AH57&lt;0,1.01,IF(AH57&gt;10,1.1,(1+AH57/100))))</f>
        <v>4.5210000000000008</v>
      </c>
      <c r="AS57" s="886">
        <f t="shared" si="26"/>
        <v>4.9731000000000014</v>
      </c>
      <c r="AT57" s="886">
        <f t="shared" si="30"/>
        <v>5.3062977000000009</v>
      </c>
      <c r="AU57" s="886">
        <f t="shared" si="30"/>
        <v>5.6618196459000005</v>
      </c>
      <c r="AV57" s="886">
        <f t="shared" si="30"/>
        <v>6.0411615621752999</v>
      </c>
      <c r="AW57" s="651">
        <f t="shared" si="27"/>
        <v>26.503378908075305</v>
      </c>
      <c r="AX57" s="747">
        <f t="shared" si="28"/>
        <v>30.386813698779303</v>
      </c>
      <c r="AY57" s="934">
        <v>1.1299999999999999</v>
      </c>
      <c r="AZ57" s="872">
        <v>36.049999999999997</v>
      </c>
      <c r="BA57" s="872">
        <v>-34.489999999999995</v>
      </c>
      <c r="BB57" s="872">
        <v>10.4</v>
      </c>
      <c r="BC57" s="872">
        <v>4.21</v>
      </c>
      <c r="BE57" s="624">
        <v>1968</v>
      </c>
      <c r="BF57" s="898">
        <f t="shared" si="29"/>
        <v>6</v>
      </c>
      <c r="BG57" s="882">
        <v>2.2999999999999998</v>
      </c>
    </row>
    <row r="58" spans="1:59" ht="11.25" customHeight="1" x14ac:dyDescent="0.2">
      <c r="A58" s="863" t="s">
        <v>249</v>
      </c>
      <c r="B58" s="875" t="s">
        <v>250</v>
      </c>
      <c r="C58" s="932" t="s">
        <v>123</v>
      </c>
      <c r="D58" s="932" t="s">
        <v>4174</v>
      </c>
      <c r="E58" s="733">
        <v>51</v>
      </c>
      <c r="F58" s="1190">
        <v>27</v>
      </c>
      <c r="G58" s="1190" t="s">
        <v>115</v>
      </c>
      <c r="H58" s="1190" t="s">
        <v>115</v>
      </c>
      <c r="I58" s="865">
        <v>52.33</v>
      </c>
      <c r="J58" s="651">
        <f t="shared" si="16"/>
        <v>1.2421173323141603</v>
      </c>
      <c r="K58" s="877">
        <v>0.16250000000000001</v>
      </c>
      <c r="L58" s="887">
        <v>4</v>
      </c>
      <c r="M58" s="642">
        <f t="shared" si="17"/>
        <v>0.65</v>
      </c>
      <c r="N58" s="870" t="s">
        <v>690</v>
      </c>
      <c r="O58" s="734">
        <v>0.16</v>
      </c>
      <c r="P58" s="861">
        <v>43936</v>
      </c>
      <c r="Q58" s="861">
        <v>43951</v>
      </c>
      <c r="R58" s="642">
        <f t="shared" si="18"/>
        <v>1.5625000000000013</v>
      </c>
      <c r="S58" s="701">
        <f>IF(INDEX(Historical!$D$7:$D$1237,MATCH(B58,Historical!$B$7:$B$1261,0))=0,"n/a",(INDEX(Historical!$C$7:$C$1239,MATCH(B58,Historical!$B$7:$B$1261,0))/INDEX(Historical!$D$7:$D$1237,MATCH(B58,Historical!$B$7:$B$1261,0))-1)*100)</f>
        <v>3.2520325203251987</v>
      </c>
      <c r="T58" s="701">
        <f>IF(INDEX(Historical!$F$7:$F$1230,MATCH(B58,Historical!$B$7:$B$1261,0))=0,"n/a",((INDEX(Historical!$C$7:$C$1239,MATCH(B58,Historical!$B$7:$B$1261,0))/INDEX(Historical!$F$7:$F$1230,MATCH(B58,Historical!$B$7:$B$1261,0)))^(1/3)-1)*100)</f>
        <v>4.9068093647468114</v>
      </c>
      <c r="U58" s="701">
        <f>IF(INDEX(Historical!$H$7:$H$1230,MATCH(B58,Historical!$B$7:$B$1261,0))=0,"n/a",((INDEX(Historical!$C$7:$C$1239,MATCH(B58,Historical!$B$7:$B$1261,0))/INDEX(Historical!$H$7:$H$1230,MATCH(B58,Historical!$B$7:$B$1261,0)))^(1/5)-1)*100)</f>
        <v>6.660392797243464</v>
      </c>
      <c r="V58" s="701">
        <f>IF(INDEX(Historical!$O$7:$O$1230,MATCH(B58,Historical!$B$7:$B$1261,0))=0,"n/a",((INDEX(Historical!$C$7:$C$1239,MATCH(B58,Historical!$B$7:$B$1261,0))/INDEX(Historical!$O$7:$O$1230,MATCH(B58,Historical!$B$7:$B$1261,0)))^(1/10)-1)*100)</f>
        <v>8.9283677923822182</v>
      </c>
      <c r="W58" s="702">
        <f t="shared" si="19"/>
        <v>0.7459810070689723</v>
      </c>
      <c r="X58" s="703">
        <f t="shared" si="20"/>
        <v>0.3171615617734983</v>
      </c>
      <c r="Y58" s="875"/>
      <c r="Z58" s="651">
        <f t="shared" si="21"/>
        <v>29.54545454545454</v>
      </c>
      <c r="AA58" s="886">
        <f t="shared" si="22"/>
        <v>23.786363636363635</v>
      </c>
      <c r="AB58" s="887">
        <v>11</v>
      </c>
      <c r="AC58" s="865">
        <v>2.2000000000000002</v>
      </c>
      <c r="AD58" s="865">
        <v>3.05</v>
      </c>
      <c r="AE58" s="865">
        <v>1.01</v>
      </c>
      <c r="AF58" s="865">
        <v>2.13</v>
      </c>
      <c r="AG58" s="865">
        <v>9.3000000000000007</v>
      </c>
      <c r="AH58" s="865">
        <v>-38.700000000000003</v>
      </c>
      <c r="AI58" s="865">
        <v>23.380000000000003</v>
      </c>
      <c r="AJ58" s="865">
        <v>21</v>
      </c>
      <c r="AK58" s="865">
        <v>8.01</v>
      </c>
      <c r="AL58" s="878">
        <v>2770</v>
      </c>
      <c r="AM58" s="872">
        <v>0.70000000000000007</v>
      </c>
      <c r="AN58" s="865">
        <v>1.42</v>
      </c>
      <c r="AO58" s="739">
        <f t="shared" si="23"/>
        <v>-15.883853506806011</v>
      </c>
      <c r="AP58" s="740">
        <f t="shared" si="24"/>
        <v>7.9025101295576246</v>
      </c>
      <c r="AQ58" s="888">
        <f t="shared" si="25"/>
        <v>50.059180244853984</v>
      </c>
      <c r="AR58" s="651">
        <f>INDEX(Historical!$C$7:$C$1239,MATCH(B58,Historical!$B$7:$B$1261,0))*IF(AH58="n/a",1.03,IF(AH58&lt;0,1.01,IF(AH58&gt;10,1.1,(1+AH58/100))))</f>
        <v>0.64134999999999998</v>
      </c>
      <c r="AS58" s="886">
        <f t="shared" si="26"/>
        <v>0.70548500000000003</v>
      </c>
      <c r="AT58" s="886">
        <f t="shared" si="30"/>
        <v>0.76199434850000003</v>
      </c>
      <c r="AU58" s="886">
        <f t="shared" si="30"/>
        <v>0.82303009581485009</v>
      </c>
      <c r="AV58" s="886">
        <f t="shared" si="30"/>
        <v>0.88895480648961966</v>
      </c>
      <c r="AW58" s="651">
        <f t="shared" si="27"/>
        <v>3.8208142508044696</v>
      </c>
      <c r="AX58" s="747">
        <f t="shared" si="28"/>
        <v>7.301384006887961</v>
      </c>
      <c r="AY58" s="934">
        <v>1.76</v>
      </c>
      <c r="AZ58" s="872">
        <v>120.99</v>
      </c>
      <c r="BA58" s="872">
        <v>-5.34</v>
      </c>
      <c r="BB58" s="872">
        <v>6.7100000000000009</v>
      </c>
      <c r="BC58" s="872">
        <v>23.35</v>
      </c>
      <c r="BE58" s="624">
        <v>1970</v>
      </c>
      <c r="BF58" s="898">
        <f t="shared" si="29"/>
        <v>6</v>
      </c>
      <c r="BG58" s="882">
        <v>2.9000000000000004</v>
      </c>
    </row>
    <row r="59" spans="1:59" s="773" customFormat="1" ht="11.25" customHeight="1" x14ac:dyDescent="0.2">
      <c r="A59" s="754" t="s">
        <v>240</v>
      </c>
      <c r="B59" s="781" t="s">
        <v>241</v>
      </c>
      <c r="C59" s="932" t="s">
        <v>112</v>
      </c>
      <c r="D59" s="932" t="s">
        <v>4344</v>
      </c>
      <c r="E59" s="755">
        <v>29</v>
      </c>
      <c r="F59" s="1190">
        <v>94</v>
      </c>
      <c r="G59" s="1189" t="s">
        <v>106</v>
      </c>
      <c r="H59" s="1189" t="s">
        <v>106</v>
      </c>
      <c r="I59" s="766">
        <v>149.35</v>
      </c>
      <c r="J59" s="757">
        <f t="shared" si="16"/>
        <v>2.9460997656511552</v>
      </c>
      <c r="K59" s="779">
        <v>1.1000000000000001</v>
      </c>
      <c r="L59" s="759">
        <v>4</v>
      </c>
      <c r="M59" s="760">
        <f t="shared" si="17"/>
        <v>4.4000000000000004</v>
      </c>
      <c r="N59" s="761" t="s">
        <v>455</v>
      </c>
      <c r="O59" s="780">
        <v>1.02</v>
      </c>
      <c r="P59" s="763">
        <v>43929</v>
      </c>
      <c r="Q59" s="763">
        <v>43959</v>
      </c>
      <c r="R59" s="760">
        <f t="shared" si="18"/>
        <v>7.8431372549019676</v>
      </c>
      <c r="S59" s="701">
        <f>IF(INDEX(Historical!$D$7:$D$1237,MATCH(B59,Historical!$B$7:$B$1261,0))=0,"n/a",(INDEX(Historical!$C$7:$C$1239,MATCH(B59,Historical!$B$7:$B$1261,0))/INDEX(Historical!$D$7:$D$1237,MATCH(B59,Historical!$B$7:$B$1261,0))-1)*100)</f>
        <v>9.9173553719008378</v>
      </c>
      <c r="T59" s="701">
        <f>IF(INDEX(Historical!$F$7:$F$1230,MATCH(B59,Historical!$B$7:$B$1261,0))=0,"n/a",((INDEX(Historical!$C$7:$C$1239,MATCH(B59,Historical!$B$7:$B$1261,0))/INDEX(Historical!$F$7:$F$1230,MATCH(B59,Historical!$B$7:$B$1261,0)))^(1/3)-1)*100)</f>
        <v>10.341482704395411</v>
      </c>
      <c r="U59" s="701">
        <f>IF(INDEX(Historical!$H$7:$H$1230,MATCH(B59,Historical!$B$7:$B$1261,0))=0,"n/a",((INDEX(Historical!$C$7:$C$1239,MATCH(B59,Historical!$B$7:$B$1261,0))/INDEX(Historical!$H$7:$H$1230,MATCH(B59,Historical!$B$7:$B$1261,0)))^(1/5)-1)*100)</f>
        <v>10.517615454992036</v>
      </c>
      <c r="V59" s="701">
        <f>IF(INDEX(Historical!$O$7:$O$1230,MATCH(B59,Historical!$B$7:$B$1261,0))=0,"n/a",((INDEX(Historical!$C$7:$C$1239,MATCH(B59,Historical!$B$7:$B$1261,0))/INDEX(Historical!$O$7:$O$1230,MATCH(B59,Historical!$B$7:$B$1261,0)))^(1/10)-1)*100)</f>
        <v>10.351607191013269</v>
      </c>
      <c r="W59" s="702">
        <f t="shared" si="19"/>
        <v>1.0160369555099509</v>
      </c>
      <c r="X59" s="703">
        <f t="shared" si="20"/>
        <v>1.1817545455047231</v>
      </c>
      <c r="Y59" s="1098"/>
      <c r="Z59" s="757">
        <f t="shared" si="21"/>
        <v>39.927404718693289</v>
      </c>
      <c r="AA59" s="765">
        <f t="shared" si="22"/>
        <v>13.552631578947368</v>
      </c>
      <c r="AB59" s="759">
        <v>12</v>
      </c>
      <c r="AC59" s="766">
        <v>11.02</v>
      </c>
      <c r="AD59" s="766">
        <v>4.2</v>
      </c>
      <c r="AE59" s="766">
        <v>1.1399999999999999</v>
      </c>
      <c r="AF59" s="766">
        <v>2.96</v>
      </c>
      <c r="AG59" s="766">
        <v>23</v>
      </c>
      <c r="AH59" s="775">
        <v>6.7</v>
      </c>
      <c r="AI59" s="775">
        <v>4.04</v>
      </c>
      <c r="AJ59" s="766">
        <v>8.9</v>
      </c>
      <c r="AK59" s="766">
        <v>3.29</v>
      </c>
      <c r="AL59" s="767">
        <v>43630</v>
      </c>
      <c r="AM59" s="768">
        <v>0.4</v>
      </c>
      <c r="AN59" s="766">
        <v>0.91</v>
      </c>
      <c r="AO59" s="769">
        <f t="shared" si="23"/>
        <v>-8.8916358304176768E-2</v>
      </c>
      <c r="AP59" s="770">
        <f t="shared" si="24"/>
        <v>13.463715220643191</v>
      </c>
      <c r="AQ59" s="771">
        <f t="shared" si="25"/>
        <v>33.526176332889392</v>
      </c>
      <c r="AR59" s="651">
        <f>INDEX(Historical!$C$7:$C$1239,MATCH(B59,Historical!$B$7:$B$1261,0))*IF(AH59="n/a",1.03,IF(AH59&lt;0,1.01,IF(AH59&gt;10,1.1,(1+AH59/100))))</f>
        <v>4.2573299999999996</v>
      </c>
      <c r="AS59" s="765">
        <f t="shared" si="26"/>
        <v>4.4293261319999999</v>
      </c>
      <c r="AT59" s="765">
        <f t="shared" si="30"/>
        <v>4.5750509617427992</v>
      </c>
      <c r="AU59" s="765">
        <f t="shared" si="30"/>
        <v>4.7255701383841373</v>
      </c>
      <c r="AV59" s="765">
        <f t="shared" si="30"/>
        <v>4.8810413959369754</v>
      </c>
      <c r="AW59" s="757">
        <f t="shared" si="27"/>
        <v>22.868318628063911</v>
      </c>
      <c r="AX59" s="772">
        <f t="shared" si="28"/>
        <v>15.311897307039779</v>
      </c>
      <c r="AY59" s="935">
        <v>1.05</v>
      </c>
      <c r="AZ59" s="768">
        <v>48.53</v>
      </c>
      <c r="BA59" s="768">
        <v>-21.43</v>
      </c>
      <c r="BB59" s="768">
        <v>4.78</v>
      </c>
      <c r="BC59" s="768">
        <v>2.8400000000000003</v>
      </c>
      <c r="BD59" s="908"/>
      <c r="BE59" s="624">
        <v>1992</v>
      </c>
      <c r="BF59" s="898">
        <f t="shared" si="29"/>
        <v>2</v>
      </c>
      <c r="BG59" s="824">
        <v>6.3</v>
      </c>
    </row>
    <row r="60" spans="1:59" ht="11.25" customHeight="1" x14ac:dyDescent="0.2">
      <c r="A60" s="863" t="s">
        <v>243</v>
      </c>
      <c r="B60" s="875" t="s">
        <v>244</v>
      </c>
      <c r="C60" s="932" t="s">
        <v>245</v>
      </c>
      <c r="D60" s="932" t="s">
        <v>4358</v>
      </c>
      <c r="E60" s="733">
        <v>64</v>
      </c>
      <c r="F60" s="1190">
        <v>4</v>
      </c>
      <c r="G60" s="1190" t="s">
        <v>37</v>
      </c>
      <c r="H60" s="1190" t="s">
        <v>37</v>
      </c>
      <c r="I60" s="865">
        <v>98.37</v>
      </c>
      <c r="J60" s="651">
        <f t="shared" si="16"/>
        <v>3.212361492324896</v>
      </c>
      <c r="K60" s="877">
        <v>0.79</v>
      </c>
      <c r="L60" s="887">
        <v>4</v>
      </c>
      <c r="M60" s="642">
        <f t="shared" si="17"/>
        <v>3.16</v>
      </c>
      <c r="N60" s="870" t="s">
        <v>163</v>
      </c>
      <c r="O60" s="734">
        <v>0.76249999999999996</v>
      </c>
      <c r="P60" s="861">
        <v>43895</v>
      </c>
      <c r="Q60" s="861">
        <v>43922</v>
      </c>
      <c r="R60" s="642">
        <f t="shared" si="18"/>
        <v>3.606557377049191</v>
      </c>
      <c r="S60" s="701">
        <f>IF(INDEX(Historical!$D$7:$D$1237,MATCH(B60,Historical!$B$7:$B$1261,0))=0,"n/a",(INDEX(Historical!$C$7:$C$1239,MATCH(B60,Historical!$B$7:$B$1261,0))/INDEX(Historical!$D$7:$D$1237,MATCH(B60,Historical!$B$7:$B$1261,0))-1)*100)</f>
        <v>6.0846560846560704</v>
      </c>
      <c r="T60" s="701">
        <f>IF(INDEX(Historical!$F$7:$F$1230,MATCH(B60,Historical!$B$7:$B$1261,0))=0,"n/a",((INDEX(Historical!$C$7:$C$1239,MATCH(B60,Historical!$B$7:$B$1261,0))/INDEX(Historical!$F$7:$F$1230,MATCH(B60,Historical!$B$7:$B$1261,0)))^(1/3)-1)*100)</f>
        <v>5.1417236815872736</v>
      </c>
      <c r="U60" s="701">
        <f>IF(INDEX(Historical!$H$7:$H$1230,MATCH(B60,Historical!$B$7:$B$1261,0))=0,"n/a",((INDEX(Historical!$C$7:$C$1239,MATCH(B60,Historical!$B$7:$B$1261,0))/INDEX(Historical!$H$7:$H$1230,MATCH(B60,Historical!$B$7:$B$1261,0)))^(1/5)-1)*100)</f>
        <v>5.5104705778027618</v>
      </c>
      <c r="V60" s="701">
        <f>IF(INDEX(Historical!$O$7:$O$1230,MATCH(B60,Historical!$B$7:$B$1261,0))=0,"n/a",((INDEX(Historical!$C$7:$C$1239,MATCH(B60,Historical!$B$7:$B$1261,0))/INDEX(Historical!$O$7:$O$1230,MATCH(B60,Historical!$B$7:$B$1261,0)))^(1/10)-1)*100)</f>
        <v>6.5812602501814643</v>
      </c>
      <c r="W60" s="702">
        <f t="shared" si="19"/>
        <v>0.83729716928468556</v>
      </c>
      <c r="X60" s="703" t="str">
        <f t="shared" si="20"/>
        <v>n/a</v>
      </c>
      <c r="Y60" s="875"/>
      <c r="Z60" s="651">
        <f t="shared" si="21"/>
        <v>10533.333333333334</v>
      </c>
      <c r="AA60" s="886">
        <f t="shared" si="22"/>
        <v>3279.0000000000005</v>
      </c>
      <c r="AB60" s="887">
        <v>12</v>
      </c>
      <c r="AC60" s="865">
        <v>0.03</v>
      </c>
      <c r="AD60" s="865" t="s">
        <v>136</v>
      </c>
      <c r="AE60" s="865">
        <v>0.84</v>
      </c>
      <c r="AF60" s="865">
        <v>4.71</v>
      </c>
      <c r="AG60" s="865">
        <v>-5.8999999999999995</v>
      </c>
      <c r="AH60" s="865">
        <v>-22.900000000000002</v>
      </c>
      <c r="AI60" s="865">
        <v>10.54</v>
      </c>
      <c r="AJ60" s="865">
        <v>-1.5</v>
      </c>
      <c r="AK60" s="865">
        <v>-1.0999999999999999</v>
      </c>
      <c r="AL60" s="878">
        <v>14280</v>
      </c>
      <c r="AM60" s="872">
        <v>2.77</v>
      </c>
      <c r="AN60" s="865">
        <v>0.96</v>
      </c>
      <c r="AO60" s="739">
        <f t="shared" si="23"/>
        <v>-3270.2771679298726</v>
      </c>
      <c r="AP60" s="740">
        <f t="shared" si="24"/>
        <v>8.7228320701276587</v>
      </c>
      <c r="AQ60" s="888">
        <f t="shared" si="25"/>
        <v>2519.9312968091363</v>
      </c>
      <c r="AR60" s="651">
        <f>INDEX(Historical!$C$7:$C$1239,MATCH(B60,Historical!$B$7:$B$1261,0))*IF(AH60="n/a",1.03,IF(AH60&lt;0,1.01,IF(AH60&gt;10,1.1,(1+AH60/100))))</f>
        <v>3.0375749999999999</v>
      </c>
      <c r="AS60" s="886">
        <f t="shared" si="26"/>
        <v>3.3413325</v>
      </c>
      <c r="AT60" s="886">
        <f t="shared" si="30"/>
        <v>3.3747458250000002</v>
      </c>
      <c r="AU60" s="886">
        <f t="shared" si="30"/>
        <v>3.4084932832500003</v>
      </c>
      <c r="AV60" s="886">
        <f t="shared" si="30"/>
        <v>3.4425782160825005</v>
      </c>
      <c r="AW60" s="651">
        <f t="shared" si="27"/>
        <v>16.6047248243325</v>
      </c>
      <c r="AX60" s="747">
        <f t="shared" si="28"/>
        <v>16.879866650739555</v>
      </c>
      <c r="AY60" s="934">
        <v>1.07</v>
      </c>
      <c r="AZ60" s="872">
        <v>98</v>
      </c>
      <c r="BA60" s="872">
        <v>-8.129999999999999</v>
      </c>
      <c r="BB60" s="872">
        <v>1.06</v>
      </c>
      <c r="BC60" s="872">
        <v>12.479999999999999</v>
      </c>
      <c r="BE60" s="624">
        <v>1957</v>
      </c>
      <c r="BF60" s="898">
        <f t="shared" si="29"/>
        <v>8</v>
      </c>
      <c r="BG60" s="882">
        <v>-1.4000000000000001</v>
      </c>
    </row>
    <row r="61" spans="1:59" ht="11.25" customHeight="1" x14ac:dyDescent="0.2">
      <c r="A61" s="863" t="s">
        <v>246</v>
      </c>
      <c r="B61" s="875" t="s">
        <v>247</v>
      </c>
      <c r="C61" s="932" t="s">
        <v>112</v>
      </c>
      <c r="D61" s="932" t="s">
        <v>211</v>
      </c>
      <c r="E61" s="733">
        <v>48</v>
      </c>
      <c r="F61" s="1190">
        <v>43</v>
      </c>
      <c r="G61" s="1190" t="s">
        <v>37</v>
      </c>
      <c r="H61" s="1190" t="s">
        <v>37</v>
      </c>
      <c r="I61" s="865">
        <v>32.9</v>
      </c>
      <c r="J61" s="651">
        <f t="shared" si="16"/>
        <v>1.8844984802431612</v>
      </c>
      <c r="K61" s="877">
        <v>0.155</v>
      </c>
      <c r="L61" s="887">
        <v>4</v>
      </c>
      <c r="M61" s="642">
        <f t="shared" si="17"/>
        <v>0.62</v>
      </c>
      <c r="N61" s="870" t="s">
        <v>248</v>
      </c>
      <c r="O61" s="734">
        <v>0.14499999999999999</v>
      </c>
      <c r="P61" s="861">
        <v>44147</v>
      </c>
      <c r="Q61" s="861">
        <v>44175</v>
      </c>
      <c r="R61" s="642">
        <f t="shared" si="18"/>
        <v>6.8965517241379377</v>
      </c>
      <c r="S61" s="701">
        <f>IF(INDEX(Historical!$D$7:$D$1237,MATCH(B61,Historical!$B$7:$B$1261,0))=0,"n/a",(INDEX(Historical!$C$7:$C$1239,MATCH(B61,Historical!$B$7:$B$1261,0))/INDEX(Historical!$D$7:$D$1237,MATCH(B61,Historical!$B$7:$B$1261,0))-1)*100)</f>
        <v>7.8431372549019773</v>
      </c>
      <c r="T61" s="701">
        <f>IF(INDEX(Historical!$F$7:$F$1230,MATCH(B61,Historical!$B$7:$B$1261,0))=0,"n/a",((INDEX(Historical!$C$7:$C$1239,MATCH(B61,Historical!$B$7:$B$1261,0))/INDEX(Historical!$F$7:$F$1230,MATCH(B61,Historical!$B$7:$B$1261,0)))^(1/3)-1)*100)</f>
        <v>8.5503957932088639</v>
      </c>
      <c r="U61" s="701">
        <f>IF(INDEX(Historical!$H$7:$H$1230,MATCH(B61,Historical!$B$7:$B$1261,0))=0,"n/a",((INDEX(Historical!$C$7:$C$1239,MATCH(B61,Historical!$B$7:$B$1261,0))/INDEX(Historical!$H$7:$H$1230,MATCH(B61,Historical!$B$7:$B$1261,0)))^(1/5)-1)*100)</f>
        <v>8.2510688249816333</v>
      </c>
      <c r="V61" s="701">
        <f>IF(INDEX(Historical!$O$7:$O$1230,MATCH(B61,Historical!$B$7:$B$1261,0))=0,"n/a",((INDEX(Historical!$C$7:$C$1239,MATCH(B61,Historical!$B$7:$B$1261,0))/INDEX(Historical!$O$7:$O$1230,MATCH(B61,Historical!$B$7:$B$1261,0)))^(1/10)-1)*100)</f>
        <v>7.8134067217353165</v>
      </c>
      <c r="W61" s="702">
        <f t="shared" si="19"/>
        <v>1.0560142481804806</v>
      </c>
      <c r="X61" s="703" t="str">
        <f t="shared" si="20"/>
        <v>n/a</v>
      </c>
      <c r="Y61" s="664"/>
      <c r="Z61" s="651">
        <f t="shared" si="21"/>
        <v>60.784313725490193</v>
      </c>
      <c r="AA61" s="886">
        <f t="shared" si="22"/>
        <v>32.254901960784309</v>
      </c>
      <c r="AB61" s="887">
        <v>12</v>
      </c>
      <c r="AC61" s="865">
        <v>1.02</v>
      </c>
      <c r="AD61" s="865">
        <v>2.2400000000000002</v>
      </c>
      <c r="AE61" s="865">
        <v>2.5</v>
      </c>
      <c r="AF61" s="865">
        <v>2.81</v>
      </c>
      <c r="AG61" s="865">
        <v>8.6</v>
      </c>
      <c r="AH61" s="865">
        <v>-9</v>
      </c>
      <c r="AI61" s="865">
        <v>36.28</v>
      </c>
      <c r="AJ61" s="865">
        <v>-0.1</v>
      </c>
      <c r="AK61" s="865">
        <v>15</v>
      </c>
      <c r="AL61" s="882">
        <v>898.95</v>
      </c>
      <c r="AM61" s="872">
        <v>0.4</v>
      </c>
      <c r="AN61" s="865">
        <v>0</v>
      </c>
      <c r="AO61" s="739">
        <f t="shared" si="23"/>
        <v>-22.119334655559513</v>
      </c>
      <c r="AP61" s="740">
        <f t="shared" si="24"/>
        <v>10.135567305224795</v>
      </c>
      <c r="AQ61" s="888">
        <f t="shared" si="25"/>
        <v>100.70572655264218</v>
      </c>
      <c r="AR61" s="651">
        <f>INDEX(Historical!$C$7:$C$1239,MATCH(B61,Historical!$B$7:$B$1261,0))*IF(AH61="n/a",1.03,IF(AH61&lt;0,1.01,IF(AH61&gt;10,1.1,(1+AH61/100))))</f>
        <v>0.5555000000000001</v>
      </c>
      <c r="AS61" s="886">
        <f t="shared" si="26"/>
        <v>0.6110500000000002</v>
      </c>
      <c r="AT61" s="886">
        <f t="shared" si="30"/>
        <v>0.67215500000000028</v>
      </c>
      <c r="AU61" s="886">
        <f t="shared" si="30"/>
        <v>0.73937050000000037</v>
      </c>
      <c r="AV61" s="886">
        <f t="shared" si="30"/>
        <v>0.81330755000000043</v>
      </c>
      <c r="AW61" s="651">
        <f t="shared" si="27"/>
        <v>3.3913830500000017</v>
      </c>
      <c r="AX61" s="747">
        <f t="shared" si="28"/>
        <v>10.308155167173258</v>
      </c>
      <c r="AY61" s="934">
        <v>0.63</v>
      </c>
      <c r="AZ61" s="872">
        <v>53.09</v>
      </c>
      <c r="BA61" s="872">
        <v>-16.919999999999998</v>
      </c>
      <c r="BB61" s="872">
        <v>1.1900000000000002</v>
      </c>
      <c r="BC61" s="872">
        <v>6.09</v>
      </c>
      <c r="BE61" s="624">
        <v>1974</v>
      </c>
      <c r="BF61" s="898">
        <f t="shared" si="29"/>
        <v>4</v>
      </c>
      <c r="BG61" s="882">
        <v>6.9</v>
      </c>
    </row>
    <row r="62" spans="1:59" ht="11.25" customHeight="1" x14ac:dyDescent="0.2">
      <c r="A62" s="863" t="s">
        <v>379</v>
      </c>
      <c r="B62" s="875" t="s">
        <v>380</v>
      </c>
      <c r="C62" s="932" t="s">
        <v>112</v>
      </c>
      <c r="D62" s="932" t="s">
        <v>4332</v>
      </c>
      <c r="E62" s="733">
        <v>49</v>
      </c>
      <c r="F62" s="1190">
        <v>34</v>
      </c>
      <c r="G62" s="1190" t="s">
        <v>106</v>
      </c>
      <c r="H62" s="1190" t="s">
        <v>106</v>
      </c>
      <c r="I62" s="865">
        <v>418.3</v>
      </c>
      <c r="J62" s="651">
        <f t="shared" si="16"/>
        <v>1.4630647860387282</v>
      </c>
      <c r="K62" s="877">
        <v>1.53</v>
      </c>
      <c r="L62" s="887">
        <v>4</v>
      </c>
      <c r="M62" s="642">
        <f t="shared" si="17"/>
        <v>6.12</v>
      </c>
      <c r="N62" s="870" t="s">
        <v>119</v>
      </c>
      <c r="O62" s="734">
        <v>1.44</v>
      </c>
      <c r="P62" s="861">
        <v>44050</v>
      </c>
      <c r="Q62" s="861">
        <v>44075</v>
      </c>
      <c r="R62" s="642">
        <f t="shared" si="18"/>
        <v>6.2500000000000053</v>
      </c>
      <c r="S62" s="701">
        <f>IF(INDEX(Historical!$D$7:$D$1237,MATCH(B62,Historical!$B$7:$B$1261,0))=0,"n/a",(INDEX(Historical!$C$7:$C$1239,MATCH(B62,Historical!$B$7:$B$1261,0))/INDEX(Historical!$D$7:$D$1237,MATCH(B62,Historical!$B$7:$B$1261,0))-1)*100)</f>
        <v>5.9701492537313383</v>
      </c>
      <c r="T62" s="701">
        <f>IF(INDEX(Historical!$F$7:$F$1230,MATCH(B62,Historical!$B$7:$B$1261,0))=0,"n/a",((INDEX(Historical!$C$7:$C$1239,MATCH(B62,Historical!$B$7:$B$1261,0))/INDEX(Historical!$F$7:$F$1230,MATCH(B62,Historical!$B$7:$B$1261,0)))^(1/3)-1)*100)</f>
        <v>5.5521462104258346</v>
      </c>
      <c r="U62" s="701">
        <f>IF(INDEX(Historical!$H$7:$H$1230,MATCH(B62,Historical!$B$7:$B$1261,0))=0,"n/a",((INDEX(Historical!$C$7:$C$1239,MATCH(B62,Historical!$B$7:$B$1261,0))/INDEX(Historical!$H$7:$H$1230,MATCH(B62,Historical!$B$7:$B$1261,0)))^(1/5)-1)*100)</f>
        <v>6.3757061705500329</v>
      </c>
      <c r="V62" s="701">
        <f>IF(INDEX(Historical!$O$7:$O$1230,MATCH(B62,Historical!$B$7:$B$1261,0))=0,"n/a",((INDEX(Historical!$C$7:$C$1239,MATCH(B62,Historical!$B$7:$B$1261,0))/INDEX(Historical!$O$7:$O$1230,MATCH(B62,Historical!$B$7:$B$1261,0)))^(1/10)-1)*100)</f>
        <v>12.303381525935686</v>
      </c>
      <c r="W62" s="702">
        <f t="shared" si="19"/>
        <v>0.51820762910667795</v>
      </c>
      <c r="X62" s="703">
        <f t="shared" si="20"/>
        <v>1.0120168524682591</v>
      </c>
      <c r="Y62" s="875"/>
      <c r="Z62" s="651">
        <f t="shared" si="21"/>
        <v>52.307692307692314</v>
      </c>
      <c r="AA62" s="886">
        <f t="shared" si="22"/>
        <v>35.752136752136757</v>
      </c>
      <c r="AB62" s="887">
        <v>12</v>
      </c>
      <c r="AC62" s="865">
        <v>11.7</v>
      </c>
      <c r="AD62" s="865">
        <v>5.52</v>
      </c>
      <c r="AE62" s="865">
        <v>1.9</v>
      </c>
      <c r="AF62" s="865">
        <v>10.43</v>
      </c>
      <c r="AG62" s="865">
        <v>32.6</v>
      </c>
      <c r="AH62" s="865">
        <v>12.1</v>
      </c>
      <c r="AI62" s="865">
        <v>12.4</v>
      </c>
      <c r="AJ62" s="865">
        <v>6.3</v>
      </c>
      <c r="AK62" s="865">
        <v>6.419999999999999</v>
      </c>
      <c r="AL62" s="878">
        <v>22250</v>
      </c>
      <c r="AM62" s="872">
        <v>0.3</v>
      </c>
      <c r="AN62" s="865">
        <v>1.1299999999999999</v>
      </c>
      <c r="AO62" s="739">
        <f t="shared" si="23"/>
        <v>-27.913365795547996</v>
      </c>
      <c r="AP62" s="740">
        <f t="shared" si="24"/>
        <v>7.8387709565887613</v>
      </c>
      <c r="AQ62" s="888">
        <f t="shared" si="25"/>
        <v>307.10074446548174</v>
      </c>
      <c r="AR62" s="651">
        <f>INDEX(Historical!$C$7:$C$1239,MATCH(B62,Historical!$B$7:$B$1261,0))*IF(AH62="n/a",1.03,IF(AH62&lt;0,1.01,IF(AH62&gt;10,1.1,(1+AH62/100))))</f>
        <v>6.2480000000000002</v>
      </c>
      <c r="AS62" s="886">
        <f t="shared" si="26"/>
        <v>6.8728000000000007</v>
      </c>
      <c r="AT62" s="886">
        <f t="shared" si="30"/>
        <v>7.3140337600000009</v>
      </c>
      <c r="AU62" s="886">
        <f t="shared" si="30"/>
        <v>7.7835947273920016</v>
      </c>
      <c r="AV62" s="886">
        <f t="shared" si="30"/>
        <v>8.2833015088905686</v>
      </c>
      <c r="AW62" s="651">
        <f t="shared" si="27"/>
        <v>36.50172999628257</v>
      </c>
      <c r="AX62" s="747">
        <f t="shared" si="28"/>
        <v>8.7262084619370235</v>
      </c>
      <c r="AY62" s="934">
        <v>1.1499999999999999</v>
      </c>
      <c r="AZ62" s="872">
        <v>108.50999999999999</v>
      </c>
      <c r="BA62" s="872">
        <v>-1.3599999999999999</v>
      </c>
      <c r="BB62" s="872">
        <v>10.71</v>
      </c>
      <c r="BC62" s="872">
        <v>29.520000000000003</v>
      </c>
      <c r="BE62" s="624">
        <v>1972</v>
      </c>
      <c r="BF62" s="898">
        <f t="shared" si="29"/>
        <v>5</v>
      </c>
      <c r="BG62" s="882">
        <v>9.3000000000000007</v>
      </c>
    </row>
    <row r="63" spans="1:59" ht="11.25" customHeight="1" x14ac:dyDescent="0.2">
      <c r="A63" s="863" t="s">
        <v>253</v>
      </c>
      <c r="B63" s="875" t="s">
        <v>254</v>
      </c>
      <c r="C63" s="932" t="s">
        <v>128</v>
      </c>
      <c r="D63" s="932" t="s">
        <v>4327</v>
      </c>
      <c r="E63" s="733">
        <v>54</v>
      </c>
      <c r="F63" s="1190">
        <v>18</v>
      </c>
      <c r="G63" s="1190" t="s">
        <v>37</v>
      </c>
      <c r="H63" s="1190" t="s">
        <v>37</v>
      </c>
      <c r="I63" s="865">
        <v>47.18</v>
      </c>
      <c r="J63" s="651">
        <f t="shared" si="16"/>
        <v>2.0771513353115725</v>
      </c>
      <c r="K63" s="877">
        <v>0.245</v>
      </c>
      <c r="L63" s="887">
        <v>4</v>
      </c>
      <c r="M63" s="642">
        <f t="shared" si="17"/>
        <v>0.98</v>
      </c>
      <c r="N63" s="870" t="s">
        <v>107</v>
      </c>
      <c r="O63" s="734">
        <v>0.23250000000000001</v>
      </c>
      <c r="P63" s="861">
        <v>44204</v>
      </c>
      <c r="Q63" s="861">
        <v>44243</v>
      </c>
      <c r="R63" s="642">
        <f t="shared" si="18"/>
        <v>5.3763440860214979</v>
      </c>
      <c r="S63" s="701">
        <f>IF(INDEX(Historical!$D$7:$D$1237,MATCH(B63,Historical!$B$7:$B$1261,0))=0,"n/a",(INDEX(Historical!$C$7:$C$1239,MATCH(B63,Historical!$B$7:$B$1261,0))/INDEX(Historical!$D$7:$D$1237,MATCH(B63,Historical!$B$7:$B$1261,0))-1)*100)</f>
        <v>11.999999999999989</v>
      </c>
      <c r="T63" s="701">
        <f>IF(INDEX(Historical!$F$7:$F$1230,MATCH(B63,Historical!$B$7:$B$1261,0))=0,"n/a",((INDEX(Historical!$C$7:$C$1239,MATCH(B63,Historical!$B$7:$B$1261,0))/INDEX(Historical!$F$7:$F$1230,MATCH(B63,Historical!$B$7:$B$1261,0)))^(1/3)-1)*100)</f>
        <v>13.140240479934251</v>
      </c>
      <c r="U63" s="701">
        <f>IF(INDEX(Historical!$H$7:$H$1230,MATCH(B63,Historical!$B$7:$B$1261,0))=0,"n/a",((INDEX(Historical!$C$7:$C$1239,MATCH(B63,Historical!$B$7:$B$1261,0))/INDEX(Historical!$H$7:$H$1230,MATCH(B63,Historical!$B$7:$B$1261,0)))^(1/5)-1)*100)</f>
        <v>15.996225865400127</v>
      </c>
      <c r="V63" s="701">
        <f>IF(INDEX(Historical!$O$7:$O$1230,MATCH(B63,Historical!$B$7:$B$1261,0))=0,"n/a",((INDEX(Historical!$C$7:$C$1239,MATCH(B63,Historical!$B$7:$B$1261,0))/INDEX(Historical!$O$7:$O$1230,MATCH(B63,Historical!$B$7:$B$1261,0)))^(1/10)-1)*100)</f>
        <v>16.025264865483567</v>
      </c>
      <c r="W63" s="702">
        <f t="shared" si="19"/>
        <v>0.99818792386102861</v>
      </c>
      <c r="X63" s="703">
        <f t="shared" si="20"/>
        <v>1.5996225865400127</v>
      </c>
      <c r="Y63" s="661"/>
      <c r="Z63" s="651">
        <f t="shared" si="21"/>
        <v>59.036144578313255</v>
      </c>
      <c r="AA63" s="886">
        <f t="shared" si="22"/>
        <v>28.421686746987952</v>
      </c>
      <c r="AB63" s="887">
        <v>10</v>
      </c>
      <c r="AC63" s="865">
        <v>1.66</v>
      </c>
      <c r="AD63" s="865">
        <v>7.02</v>
      </c>
      <c r="AE63" s="865">
        <v>2.63</v>
      </c>
      <c r="AF63" s="865">
        <v>4.0599999999999996</v>
      </c>
      <c r="AG63" s="865">
        <v>15.1</v>
      </c>
      <c r="AH63" s="865">
        <v>4</v>
      </c>
      <c r="AI63" s="865">
        <v>4.97</v>
      </c>
      <c r="AJ63" s="865">
        <v>10</v>
      </c>
      <c r="AK63" s="865">
        <v>4.05</v>
      </c>
      <c r="AL63" s="878">
        <v>25290</v>
      </c>
      <c r="AM63" s="872">
        <v>0.2</v>
      </c>
      <c r="AN63" s="865">
        <v>0.21</v>
      </c>
      <c r="AO63" s="739">
        <f t="shared" si="23"/>
        <v>-10.348309546276251</v>
      </c>
      <c r="AP63" s="740">
        <f t="shared" si="24"/>
        <v>18.0733772007117</v>
      </c>
      <c r="AQ63" s="888">
        <f t="shared" si="25"/>
        <v>126.4627005763702</v>
      </c>
      <c r="AR63" s="651">
        <f>INDEX(Historical!$C$7:$C$1239,MATCH(B63,Historical!$B$7:$B$1261,0))*IF(AH63="n/a",1.03,IF(AH63&lt;0,1.01,IF(AH63&gt;10,1.1,(1+AH63/100))))</f>
        <v>0.87360000000000004</v>
      </c>
      <c r="AS63" s="886">
        <f t="shared" si="26"/>
        <v>0.91701792000000015</v>
      </c>
      <c r="AT63" s="886">
        <f t="shared" si="30"/>
        <v>0.9541571457600001</v>
      </c>
      <c r="AU63" s="886">
        <f t="shared" si="30"/>
        <v>0.99280051016328008</v>
      </c>
      <c r="AV63" s="886">
        <f t="shared" si="30"/>
        <v>1.0330089308248929</v>
      </c>
      <c r="AW63" s="651">
        <f t="shared" si="27"/>
        <v>4.7705845067481736</v>
      </c>
      <c r="AX63" s="747">
        <f t="shared" si="28"/>
        <v>10.111455080008847</v>
      </c>
      <c r="AY63" s="934">
        <v>-0.08</v>
      </c>
      <c r="AZ63" s="872">
        <v>20.94</v>
      </c>
      <c r="BA63" s="872">
        <v>-10.93</v>
      </c>
      <c r="BB63" s="872">
        <v>-4.66</v>
      </c>
      <c r="BC63" s="872">
        <v>-2.58</v>
      </c>
      <c r="BE63" s="624">
        <v>1967</v>
      </c>
      <c r="BF63" s="898">
        <f t="shared" si="29"/>
        <v>6</v>
      </c>
      <c r="BG63" s="882">
        <v>10.8</v>
      </c>
    </row>
    <row r="64" spans="1:59" ht="11.25" customHeight="1" x14ac:dyDescent="0.2">
      <c r="A64" s="863" t="s">
        <v>627</v>
      </c>
      <c r="B64" s="875" t="s">
        <v>628</v>
      </c>
      <c r="C64" s="932" t="s">
        <v>4193</v>
      </c>
      <c r="D64" s="932" t="s">
        <v>4325</v>
      </c>
      <c r="E64" s="733">
        <v>25</v>
      </c>
      <c r="F64" s="1190">
        <v>136</v>
      </c>
      <c r="G64" s="1190" t="s">
        <v>115</v>
      </c>
      <c r="H64" s="1190" t="s">
        <v>115</v>
      </c>
      <c r="I64" s="865">
        <v>123.52</v>
      </c>
      <c r="J64" s="651">
        <f t="shared" si="16"/>
        <v>5.278497409326425</v>
      </c>
      <c r="K64" s="884">
        <v>1.63</v>
      </c>
      <c r="L64" s="887">
        <v>4</v>
      </c>
      <c r="M64" s="642">
        <f t="shared" si="17"/>
        <v>6.52</v>
      </c>
      <c r="N64" s="870" t="s">
        <v>226</v>
      </c>
      <c r="O64" s="735">
        <v>1.62</v>
      </c>
      <c r="P64" s="861">
        <v>43958</v>
      </c>
      <c r="Q64" s="861">
        <v>43992</v>
      </c>
      <c r="R64" s="642">
        <f t="shared" si="18"/>
        <v>0.6172839506172707</v>
      </c>
      <c r="S64" s="701">
        <f>IF(INDEX(Historical!$D$7:$D$1237,MATCH(B64,Historical!$B$7:$B$1261,0))=0,"n/a",(INDEX(Historical!$C$7:$C$1239,MATCH(B64,Historical!$B$7:$B$1261,0))/INDEX(Historical!$D$7:$D$1237,MATCH(B64,Historical!$B$7:$B$1261,0))-1)*100)</f>
        <v>3.5426731078904927</v>
      </c>
      <c r="T64" s="701">
        <f>IF(INDEX(Historical!$F$7:$F$1230,MATCH(B64,Historical!$B$7:$B$1261,0))=0,"n/a",((INDEX(Historical!$C$7:$C$1239,MATCH(B64,Historical!$B$7:$B$1261,0))/INDEX(Historical!$F$7:$F$1230,MATCH(B64,Historical!$B$7:$B$1261,0)))^(1/3)-1)*100)</f>
        <v>5.3455256425956499</v>
      </c>
      <c r="U64" s="701">
        <f>IF(INDEX(Historical!$H$7:$H$1230,MATCH(B64,Historical!$B$7:$B$1261,0))=0,"n/a",((INDEX(Historical!$C$7:$C$1239,MATCH(B64,Historical!$B$7:$B$1261,0))/INDEX(Historical!$H$7:$H$1230,MATCH(B64,Historical!$B$7:$B$1261,0)))^(1/5)-1)*100)</f>
        <v>8.6336592202783677</v>
      </c>
      <c r="V64" s="701">
        <f>IF(INDEX(Historical!$O$7:$O$1230,MATCH(B64,Historical!$B$7:$B$1261,0))=0,"n/a",((INDEX(Historical!$C$7:$C$1239,MATCH(B64,Historical!$B$7:$B$1261,0))/INDEX(Historical!$O$7:$O$1230,MATCH(B64,Historical!$B$7:$B$1261,0)))^(1/10)-1)*100)</f>
        <v>11.577660546940137</v>
      </c>
      <c r="W64" s="702">
        <f t="shared" si="19"/>
        <v>0.74571708034402162</v>
      </c>
      <c r="X64" s="703" t="str">
        <f t="shared" si="20"/>
        <v>n/a</v>
      </c>
      <c r="Y64" s="875"/>
      <c r="Z64" s="651">
        <f t="shared" si="21"/>
        <v>72.767857142857125</v>
      </c>
      <c r="AA64" s="886">
        <f t="shared" si="22"/>
        <v>13.785714285714285</v>
      </c>
      <c r="AB64" s="887">
        <v>12</v>
      </c>
      <c r="AC64" s="865">
        <v>8.9600000000000009</v>
      </c>
      <c r="AD64" s="865" t="s">
        <v>136</v>
      </c>
      <c r="AE64" s="865">
        <v>1.47</v>
      </c>
      <c r="AF64" s="865">
        <v>5.23</v>
      </c>
      <c r="AG64" s="867">
        <v>38.299999999999997</v>
      </c>
      <c r="AH64" s="865">
        <v>-8.6</v>
      </c>
      <c r="AI64" s="865">
        <v>38.24</v>
      </c>
      <c r="AJ64" s="865">
        <v>-7.1999999999999993</v>
      </c>
      <c r="AK64" s="865">
        <v>-1.0900000000000001</v>
      </c>
      <c r="AL64" s="878">
        <v>110670</v>
      </c>
      <c r="AM64" s="872">
        <v>0.1</v>
      </c>
      <c r="AN64" s="865">
        <v>3.08</v>
      </c>
      <c r="AO64" s="739">
        <f t="shared" si="23"/>
        <v>0.12644234389050801</v>
      </c>
      <c r="AP64" s="740">
        <f t="shared" si="24"/>
        <v>13.912156629604793</v>
      </c>
      <c r="AQ64" s="888">
        <f t="shared" si="25"/>
        <v>79.008734379434657</v>
      </c>
      <c r="AR64" s="651">
        <f>INDEX(Historical!$C$7:$C$1239,MATCH(B64,Historical!$B$7:$B$1261,0))*IF(AH64="n/a",1.03,IF(AH64&lt;0,1.01,IF(AH64&gt;10,1.1,(1+AH64/100))))</f>
        <v>6.4943</v>
      </c>
      <c r="AS64" s="886">
        <f t="shared" si="26"/>
        <v>7.1437300000000006</v>
      </c>
      <c r="AT64" s="886">
        <f t="shared" si="30"/>
        <v>7.2151673000000009</v>
      </c>
      <c r="AU64" s="886">
        <f t="shared" si="30"/>
        <v>7.2873189730000014</v>
      </c>
      <c r="AV64" s="886">
        <f t="shared" si="30"/>
        <v>7.3601921627300015</v>
      </c>
      <c r="AW64" s="651">
        <f t="shared" si="27"/>
        <v>35.500708435730004</v>
      </c>
      <c r="AX64" s="747">
        <f t="shared" si="28"/>
        <v>28.740858513382449</v>
      </c>
      <c r="AY64" s="934">
        <v>1.24</v>
      </c>
      <c r="AZ64" s="872">
        <v>36.4</v>
      </c>
      <c r="BA64" s="872">
        <v>-22.189999999999998</v>
      </c>
      <c r="BB64" s="872">
        <v>3.7800000000000002</v>
      </c>
      <c r="BC64" s="872">
        <v>1.54</v>
      </c>
      <c r="BE64" s="624">
        <v>1996</v>
      </c>
      <c r="BF64" s="898">
        <f t="shared" si="29"/>
        <v>2</v>
      </c>
      <c r="BG64" s="882">
        <v>5.0999999999999996</v>
      </c>
    </row>
    <row r="65" spans="1:59" ht="11.25" customHeight="1" x14ac:dyDescent="0.2">
      <c r="A65" s="863" t="s">
        <v>255</v>
      </c>
      <c r="B65" s="875" t="s">
        <v>256</v>
      </c>
      <c r="C65" s="932" t="s">
        <v>112</v>
      </c>
      <c r="D65" s="932" t="s">
        <v>211</v>
      </c>
      <c r="E65" s="733">
        <v>46</v>
      </c>
      <c r="F65" s="1190">
        <v>51</v>
      </c>
      <c r="G65" s="1190" t="s">
        <v>37</v>
      </c>
      <c r="H65" s="1190" t="s">
        <v>37</v>
      </c>
      <c r="I65" s="865">
        <v>211.09</v>
      </c>
      <c r="J65" s="651">
        <f t="shared" si="16"/>
        <v>2.1602160216021598</v>
      </c>
      <c r="K65" s="877">
        <v>1.1399999999999999</v>
      </c>
      <c r="L65" s="887">
        <v>4</v>
      </c>
      <c r="M65" s="642">
        <f t="shared" si="17"/>
        <v>4.5599999999999996</v>
      </c>
      <c r="N65" s="870" t="s">
        <v>127</v>
      </c>
      <c r="O65" s="734">
        <v>1.07</v>
      </c>
      <c r="P65" s="861">
        <v>44103</v>
      </c>
      <c r="Q65" s="861">
        <v>44118</v>
      </c>
      <c r="R65" s="642">
        <f t="shared" si="18"/>
        <v>6.5420560747663394</v>
      </c>
      <c r="S65" s="701">
        <f>IF(INDEX(Historical!$D$7:$D$1237,MATCH(B65,Historical!$B$7:$B$1261,0))=0,"n/a",(INDEX(Historical!$C$7:$C$1239,MATCH(B65,Historical!$B$7:$B$1261,0))/INDEX(Historical!$D$7:$D$1237,MATCH(B65,Historical!$B$7:$B$1261,0))-1)*100)</f>
        <v>21.856287425149713</v>
      </c>
      <c r="T65" s="701">
        <f>IF(INDEX(Historical!$F$7:$F$1230,MATCH(B65,Historical!$B$7:$B$1261,0))=0,"n/a",((INDEX(Historical!$C$7:$C$1239,MATCH(B65,Historical!$B$7:$B$1261,0))/INDEX(Historical!$F$7:$F$1230,MATCH(B65,Historical!$B$7:$B$1261,0)))^(1/3)-1)*100)</f>
        <v>20.954544713721202</v>
      </c>
      <c r="U65" s="701">
        <f>IF(INDEX(Historical!$H$7:$H$1230,MATCH(B65,Historical!$B$7:$B$1261,0))=0,"n/a",((INDEX(Historical!$C$7:$C$1239,MATCH(B65,Historical!$B$7:$B$1261,0))/INDEX(Historical!$H$7:$H$1230,MATCH(B65,Historical!$B$7:$B$1261,0)))^(1/5)-1)*100)</f>
        <v>18.456745225824921</v>
      </c>
      <c r="V65" s="701">
        <f>IF(INDEX(Historical!$O$7:$O$1230,MATCH(B65,Historical!$B$7:$B$1261,0))=0,"n/a",((INDEX(Historical!$C$7:$C$1239,MATCH(B65,Historical!$B$7:$B$1261,0))/INDEX(Historical!$O$7:$O$1230,MATCH(B65,Historical!$B$7:$B$1261,0)))^(1/10)-1)*100)</f>
        <v>12.620453650645791</v>
      </c>
      <c r="W65" s="702">
        <f t="shared" si="19"/>
        <v>1.4624470511708179</v>
      </c>
      <c r="X65" s="703">
        <f t="shared" si="20"/>
        <v>1.741202379794804</v>
      </c>
      <c r="Y65" s="659"/>
      <c r="Z65" s="651">
        <f t="shared" si="21"/>
        <v>69.195751138088013</v>
      </c>
      <c r="AA65" s="886">
        <f t="shared" si="22"/>
        <v>32.031866464339913</v>
      </c>
      <c r="AB65" s="887">
        <v>12</v>
      </c>
      <c r="AC65" s="865">
        <v>6.59</v>
      </c>
      <c r="AD65" s="865">
        <v>13.83</v>
      </c>
      <c r="AE65" s="865">
        <v>5.32</v>
      </c>
      <c r="AF65" s="865">
        <v>24.91</v>
      </c>
      <c r="AG65" s="865">
        <v>81.399999999999991</v>
      </c>
      <c r="AH65" s="865">
        <v>1.7999999999999998</v>
      </c>
      <c r="AI65" s="865">
        <v>19.07</v>
      </c>
      <c r="AJ65" s="865">
        <v>10.6</v>
      </c>
      <c r="AK65" s="865">
        <v>2.33</v>
      </c>
      <c r="AL65" s="878">
        <v>66820</v>
      </c>
      <c r="AM65" s="872">
        <v>0.2</v>
      </c>
      <c r="AN65" s="865">
        <v>2.95</v>
      </c>
      <c r="AO65" s="739">
        <f t="shared" si="23"/>
        <v>-11.414905216912832</v>
      </c>
      <c r="AP65" s="740">
        <f t="shared" si="24"/>
        <v>20.616961247427081</v>
      </c>
      <c r="AQ65" s="888">
        <f t="shared" si="25"/>
        <v>495.50680325499297</v>
      </c>
      <c r="AR65" s="651">
        <f>INDEX(Historical!$C$7:$C$1239,MATCH(B65,Historical!$B$7:$B$1261,0))*IF(AH65="n/a",1.03,IF(AH65&lt;0,1.01,IF(AH65&gt;10,1.1,(1+AH65/100))))</f>
        <v>4.1432600000000006</v>
      </c>
      <c r="AS65" s="886">
        <f t="shared" si="26"/>
        <v>4.5575860000000015</v>
      </c>
      <c r="AT65" s="886">
        <f t="shared" si="30"/>
        <v>4.6637777538000016</v>
      </c>
      <c r="AU65" s="886">
        <f t="shared" si="30"/>
        <v>4.7724437754635423</v>
      </c>
      <c r="AV65" s="886">
        <f t="shared" si="30"/>
        <v>4.8836417154318434</v>
      </c>
      <c r="AW65" s="651">
        <f t="shared" si="27"/>
        <v>23.020709244695389</v>
      </c>
      <c r="AX65" s="747">
        <f t="shared" si="28"/>
        <v>10.905637048034199</v>
      </c>
      <c r="AY65" s="934">
        <v>1.0900000000000001</v>
      </c>
      <c r="AZ65" s="872">
        <v>82.07</v>
      </c>
      <c r="BA65" s="872">
        <v>-6.05</v>
      </c>
      <c r="BB65" s="872">
        <v>4.22</v>
      </c>
      <c r="BC65" s="872">
        <v>17.39</v>
      </c>
      <c r="BE65" s="624">
        <v>1975</v>
      </c>
      <c r="BF65" s="898">
        <f t="shared" si="29"/>
        <v>4</v>
      </c>
      <c r="BG65" s="882">
        <v>14.399999999999999</v>
      </c>
    </row>
    <row r="66" spans="1:59" ht="11.25" customHeight="1" x14ac:dyDescent="0.2">
      <c r="A66" s="871" t="s">
        <v>257</v>
      </c>
      <c r="B66" s="875" t="s">
        <v>258</v>
      </c>
      <c r="C66" s="932" t="s">
        <v>4193</v>
      </c>
      <c r="D66" s="932" t="s">
        <v>4325</v>
      </c>
      <c r="E66" s="733">
        <v>30</v>
      </c>
      <c r="F66" s="1190">
        <v>92</v>
      </c>
      <c r="G66" s="1190" t="s">
        <v>37</v>
      </c>
      <c r="H66" s="1190" t="s">
        <v>106</v>
      </c>
      <c r="I66" s="865">
        <v>160.86000000000001</v>
      </c>
      <c r="J66" s="651">
        <f t="shared" si="16"/>
        <v>1.0692527663807037</v>
      </c>
      <c r="K66" s="884">
        <v>0.43</v>
      </c>
      <c r="L66" s="887">
        <v>4</v>
      </c>
      <c r="M66" s="642">
        <f t="shared" si="17"/>
        <v>1.72</v>
      </c>
      <c r="N66" s="870" t="s">
        <v>591</v>
      </c>
      <c r="O66" s="735">
        <v>0.4</v>
      </c>
      <c r="P66" s="861">
        <v>43889</v>
      </c>
      <c r="Q66" s="861">
        <v>43909</v>
      </c>
      <c r="R66" s="642">
        <f t="shared" si="18"/>
        <v>7.4999999999999929</v>
      </c>
      <c r="S66" s="701">
        <f>IF(INDEX(Historical!$D$7:$D$1237,MATCH(B66,Historical!$B$7:$B$1261,0))=0,"n/a",(INDEX(Historical!$C$7:$C$1239,MATCH(B66,Historical!$B$7:$B$1261,0))/INDEX(Historical!$D$7:$D$1237,MATCH(B66,Historical!$B$7:$B$1261,0))-1)*100)</f>
        <v>8.1081081081081141</v>
      </c>
      <c r="T66" s="701">
        <f>IF(INDEX(Historical!$F$7:$F$1230,MATCH(B66,Historical!$B$7:$B$1261,0))=0,"n/a",((INDEX(Historical!$C$7:$C$1239,MATCH(B66,Historical!$B$7:$B$1261,0))/INDEX(Historical!$F$7:$F$1230,MATCH(B66,Historical!$B$7:$B$1261,0)))^(1/3)-1)*100)</f>
        <v>12.624788044360603</v>
      </c>
      <c r="U66" s="701">
        <f>IF(INDEX(Historical!$H$7:$H$1230,MATCH(B66,Historical!$B$7:$B$1261,0))=0,"n/a",((INDEX(Historical!$C$7:$C$1239,MATCH(B66,Historical!$B$7:$B$1261,0))/INDEX(Historical!$H$7:$H$1230,MATCH(B66,Historical!$B$7:$B$1261,0)))^(1/5)-1)*100)</f>
        <v>12.700920209792542</v>
      </c>
      <c r="V66" s="701">
        <f>IF(INDEX(Historical!$O$7:$O$1230,MATCH(B66,Historical!$B$7:$B$1261,0))=0,"n/a",((INDEX(Historical!$C$7:$C$1239,MATCH(B66,Historical!$B$7:$B$1261,0))/INDEX(Historical!$O$7:$O$1230,MATCH(B66,Historical!$B$7:$B$1261,0)))^(1/10)-1)*100)</f>
        <v>16.751940226096163</v>
      </c>
      <c r="W66" s="702">
        <f t="shared" si="19"/>
        <v>0.7581760702564504</v>
      </c>
      <c r="X66" s="703">
        <f t="shared" si="20"/>
        <v>1.5302313505774146</v>
      </c>
      <c r="Y66" s="876" t="s">
        <v>152</v>
      </c>
      <c r="Z66" s="651">
        <f t="shared" si="21"/>
        <v>44.2159383033419</v>
      </c>
      <c r="AA66" s="886">
        <f t="shared" si="22"/>
        <v>41.352185089974299</v>
      </c>
      <c r="AB66" s="887">
        <v>6</v>
      </c>
      <c r="AC66" s="865">
        <v>3.89</v>
      </c>
      <c r="AD66" s="865">
        <v>5.8</v>
      </c>
      <c r="AE66" s="865">
        <v>7.04</v>
      </c>
      <c r="AF66" s="865">
        <v>7.82</v>
      </c>
      <c r="AG66" s="865">
        <v>19.600000000000001</v>
      </c>
      <c r="AH66" s="865">
        <v>9.7000000000000011</v>
      </c>
      <c r="AI66" s="865">
        <v>16.91</v>
      </c>
      <c r="AJ66" s="865">
        <v>8.3000000000000007</v>
      </c>
      <c r="AK66" s="865">
        <v>7.0000000000000009</v>
      </c>
      <c r="AL66" s="878">
        <v>12050</v>
      </c>
      <c r="AM66" s="872">
        <v>0.3</v>
      </c>
      <c r="AN66" s="865">
        <v>0</v>
      </c>
      <c r="AO66" s="739">
        <f t="shared" si="23"/>
        <v>-27.582012113801053</v>
      </c>
      <c r="AP66" s="740">
        <f t="shared" si="24"/>
        <v>13.770172976173246</v>
      </c>
      <c r="AQ66" s="888">
        <f t="shared" si="25"/>
        <v>279.10660324481529</v>
      </c>
      <c r="AR66" s="651">
        <f>INDEX(Historical!$C$7:$C$1239,MATCH(B66,Historical!$B$7:$B$1261,0))*IF(AH66="n/a",1.03,IF(AH66&lt;0,1.01,IF(AH66&gt;10,1.1,(1+AH66/100))))</f>
        <v>1.7552000000000001</v>
      </c>
      <c r="AS66" s="886">
        <f t="shared" si="26"/>
        <v>1.9307200000000002</v>
      </c>
      <c r="AT66" s="886">
        <f t="shared" si="30"/>
        <v>2.0658704000000006</v>
      </c>
      <c r="AU66" s="886">
        <f t="shared" si="30"/>
        <v>2.2104813280000006</v>
      </c>
      <c r="AV66" s="886">
        <f t="shared" si="30"/>
        <v>2.3652150209600009</v>
      </c>
      <c r="AW66" s="651">
        <f t="shared" si="27"/>
        <v>10.327486748960002</v>
      </c>
      <c r="AX66" s="747">
        <f t="shared" si="28"/>
        <v>6.4201708000497337</v>
      </c>
      <c r="AY66" s="934">
        <v>0.51</v>
      </c>
      <c r="AZ66" s="872">
        <v>30.099999999999998</v>
      </c>
      <c r="BA66" s="872">
        <v>-19.96</v>
      </c>
      <c r="BB66" s="872">
        <v>1</v>
      </c>
      <c r="BC66" s="872">
        <v>-4.3600000000000003</v>
      </c>
      <c r="BE66" s="624">
        <v>1991</v>
      </c>
      <c r="BF66" s="898">
        <f t="shared" si="29"/>
        <v>2</v>
      </c>
      <c r="BG66" s="882">
        <v>13</v>
      </c>
    </row>
    <row r="67" spans="1:59" ht="11.25" customHeight="1" x14ac:dyDescent="0.2">
      <c r="A67" s="863" t="s">
        <v>259</v>
      </c>
      <c r="B67" s="875" t="s">
        <v>260</v>
      </c>
      <c r="C67" s="932" t="s">
        <v>153</v>
      </c>
      <c r="D67" s="932" t="s">
        <v>4348</v>
      </c>
      <c r="E67" s="733">
        <v>58</v>
      </c>
      <c r="F67" s="1190">
        <v>11</v>
      </c>
      <c r="G67" s="1190" t="s">
        <v>37</v>
      </c>
      <c r="H67" s="1190" t="s">
        <v>37</v>
      </c>
      <c r="I67" s="865">
        <v>144.68</v>
      </c>
      <c r="J67" s="651">
        <f t="shared" si="16"/>
        <v>2.7923693668786287</v>
      </c>
      <c r="K67" s="877">
        <v>1.01</v>
      </c>
      <c r="L67" s="887">
        <v>4</v>
      </c>
      <c r="M67" s="642">
        <f t="shared" si="17"/>
        <v>4.04</v>
      </c>
      <c r="N67" s="870" t="s">
        <v>111</v>
      </c>
      <c r="O67" s="734">
        <v>0.95</v>
      </c>
      <c r="P67" s="861">
        <v>43973</v>
      </c>
      <c r="Q67" s="861">
        <v>43991</v>
      </c>
      <c r="R67" s="642">
        <f t="shared" si="18"/>
        <v>6.3157894736842159</v>
      </c>
      <c r="S67" s="701">
        <f>IF(INDEX(Historical!$D$7:$D$1237,MATCH(B67,Historical!$B$7:$B$1261,0))=0,"n/a",(INDEX(Historical!$C$7:$C$1239,MATCH(B67,Historical!$B$7:$B$1261,0))/INDEX(Historical!$D$7:$D$1237,MATCH(B67,Historical!$B$7:$B$1261,0))-1)*100)</f>
        <v>5.9322033898305149</v>
      </c>
      <c r="T67" s="701">
        <f>IF(INDEX(Historical!$F$7:$F$1230,MATCH(B67,Historical!$B$7:$B$1261,0))=0,"n/a",((INDEX(Historical!$C$7:$C$1239,MATCH(B67,Historical!$B$7:$B$1261,0))/INDEX(Historical!$F$7:$F$1230,MATCH(B67,Historical!$B$7:$B$1261,0)))^(1/3)-1)*100)</f>
        <v>5.983983294832651</v>
      </c>
      <c r="U67" s="701">
        <f>IF(INDEX(Historical!$H$7:$H$1230,MATCH(B67,Historical!$B$7:$B$1261,0))=0,"n/a",((INDEX(Historical!$C$7:$C$1239,MATCH(B67,Historical!$B$7:$B$1261,0))/INDEX(Historical!$H$7:$H$1230,MATCH(B67,Historical!$B$7:$B$1261,0)))^(1/5)-1)*100)</f>
        <v>6.322318187613063</v>
      </c>
      <c r="V67" s="701">
        <f>IF(INDEX(Historical!$O$7:$O$1230,MATCH(B67,Historical!$B$7:$B$1261,0))=0,"n/a",((INDEX(Historical!$C$7:$C$1239,MATCH(B67,Historical!$B$7:$B$1261,0))/INDEX(Historical!$O$7:$O$1230,MATCH(B67,Historical!$B$7:$B$1261,0)))^(1/10)-1)*100)</f>
        <v>6.867929644412607</v>
      </c>
      <c r="W67" s="702">
        <f t="shared" si="19"/>
        <v>0.9205566327774739</v>
      </c>
      <c r="X67" s="703" t="str">
        <f t="shared" si="20"/>
        <v>n/a</v>
      </c>
      <c r="Y67" s="875"/>
      <c r="Z67" s="651">
        <f t="shared" si="21"/>
        <v>64.64</v>
      </c>
      <c r="AA67" s="886">
        <f t="shared" si="22"/>
        <v>23.148800000000001</v>
      </c>
      <c r="AB67" s="887">
        <v>12</v>
      </c>
      <c r="AC67" s="865">
        <v>6.25</v>
      </c>
      <c r="AD67" s="865">
        <v>5.26</v>
      </c>
      <c r="AE67" s="865">
        <v>4.68</v>
      </c>
      <c r="AF67" s="865">
        <v>5.88</v>
      </c>
      <c r="AG67" s="865">
        <v>27.400000000000002</v>
      </c>
      <c r="AH67" s="865">
        <v>0.5</v>
      </c>
      <c r="AI67" s="865">
        <v>12.35</v>
      </c>
      <c r="AJ67" s="865">
        <v>-0.2</v>
      </c>
      <c r="AK67" s="865">
        <v>4.38</v>
      </c>
      <c r="AL67" s="878">
        <v>378240</v>
      </c>
      <c r="AM67" s="872">
        <v>0.08</v>
      </c>
      <c r="AN67" s="865">
        <v>0.59</v>
      </c>
      <c r="AO67" s="739">
        <f t="shared" si="23"/>
        <v>-14.03411244550831</v>
      </c>
      <c r="AP67" s="740">
        <f t="shared" si="24"/>
        <v>9.1146875544916917</v>
      </c>
      <c r="AQ67" s="888">
        <f t="shared" si="25"/>
        <v>145.95839214522988</v>
      </c>
      <c r="AR67" s="651">
        <f>INDEX(Historical!$C$7:$C$1239,MATCH(B67,Historical!$B$7:$B$1261,0))*IF(AH67="n/a",1.03,IF(AH67&lt;0,1.01,IF(AH67&gt;10,1.1,(1+AH67/100))))</f>
        <v>3.7687499999999998</v>
      </c>
      <c r="AS67" s="886">
        <f t="shared" si="26"/>
        <v>4.1456249999999999</v>
      </c>
      <c r="AT67" s="886">
        <f t="shared" ref="AT67:AV86" si="31">IF($AK67="n/a",1.03*AS67,IF($AK67&lt;0,1.01*AS67,IF($AK67&gt;10,1.1*AS67,(1+$AK67/100)*AS67)))</f>
        <v>4.3272033749999999</v>
      </c>
      <c r="AU67" s="886">
        <f t="shared" si="31"/>
        <v>4.5167348828250002</v>
      </c>
      <c r="AV67" s="886">
        <f t="shared" si="31"/>
        <v>4.7145678706927354</v>
      </c>
      <c r="AW67" s="651">
        <f t="shared" si="27"/>
        <v>21.472881128517738</v>
      </c>
      <c r="AX67" s="747">
        <f t="shared" si="28"/>
        <v>14.841637495519585</v>
      </c>
      <c r="AY67" s="934">
        <v>0.67</v>
      </c>
      <c r="AZ67" s="872">
        <v>32.54</v>
      </c>
      <c r="BA67" s="872">
        <v>-7.85</v>
      </c>
      <c r="BB67" s="872">
        <v>-0.54999999999999993</v>
      </c>
      <c r="BC67" s="872">
        <v>-0.03</v>
      </c>
      <c r="BE67" s="624">
        <v>1963</v>
      </c>
      <c r="BF67" s="898">
        <f t="shared" si="29"/>
        <v>6</v>
      </c>
      <c r="BG67" s="882">
        <v>10.6</v>
      </c>
    </row>
    <row r="68" spans="1:59" s="773" customFormat="1" ht="11.25" customHeight="1" x14ac:dyDescent="0.2">
      <c r="A68" s="646" t="s">
        <v>642</v>
      </c>
      <c r="B68" s="781" t="s">
        <v>643</v>
      </c>
      <c r="C68" s="932" t="s">
        <v>4342</v>
      </c>
      <c r="D68" s="932" t="s">
        <v>519</v>
      </c>
      <c r="E68" s="755">
        <v>27</v>
      </c>
      <c r="F68" s="1190">
        <v>115</v>
      </c>
      <c r="G68" s="1189" t="s">
        <v>106</v>
      </c>
      <c r="H68" s="1189" t="s">
        <v>106</v>
      </c>
      <c r="I68" s="766">
        <v>34.54</v>
      </c>
      <c r="J68" s="757">
        <f t="shared" si="16"/>
        <v>3.9664157498552406</v>
      </c>
      <c r="K68" s="779">
        <v>0.34250000000000003</v>
      </c>
      <c r="L68" s="759">
        <v>4</v>
      </c>
      <c r="M68" s="760">
        <f t="shared" si="17"/>
        <v>1.37</v>
      </c>
      <c r="N68" s="761" t="s">
        <v>423</v>
      </c>
      <c r="O68" s="780">
        <v>0.34</v>
      </c>
      <c r="P68" s="763">
        <v>44018</v>
      </c>
      <c r="Q68" s="763">
        <v>44034</v>
      </c>
      <c r="R68" s="760">
        <f t="shared" si="18"/>
        <v>0.73529411764705943</v>
      </c>
      <c r="S68" s="701">
        <f>IF(INDEX(Historical!$D$7:$D$1237,MATCH(B68,Historical!$B$7:$B$1261,0))=0,"n/a",(INDEX(Historical!$C$7:$C$1239,MATCH(B68,Historical!$B$7:$B$1261,0))/INDEX(Historical!$D$7:$D$1237,MATCH(B68,Historical!$B$7:$B$1261,0))-1)*100)</f>
        <v>3.0769230769230882</v>
      </c>
      <c r="T68" s="701">
        <f>IF(INDEX(Historical!$F$7:$F$1230,MATCH(B68,Historical!$B$7:$B$1261,0))=0,"n/a",((INDEX(Historical!$C$7:$C$1239,MATCH(B68,Historical!$B$7:$B$1261,0))/INDEX(Historical!$F$7:$F$1230,MATCH(B68,Historical!$B$7:$B$1261,0)))^(1/3)-1)*100)</f>
        <v>3.1767053684250257</v>
      </c>
      <c r="U68" s="701">
        <f>IF(INDEX(Historical!$H$7:$H$1230,MATCH(B68,Historical!$B$7:$B$1261,0))=0,"n/a",((INDEX(Historical!$C$7:$C$1239,MATCH(B68,Historical!$B$7:$B$1261,0))/INDEX(Historical!$H$7:$H$1230,MATCH(B68,Historical!$B$7:$B$1261,0)))^(1/5)-1)*100)</f>
        <v>4.4085846538828521</v>
      </c>
      <c r="V68" s="701">
        <f>IF(INDEX(Historical!$O$7:$O$1230,MATCH(B68,Historical!$B$7:$B$1261,0))=0,"n/a",((INDEX(Historical!$C$7:$C$1239,MATCH(B68,Historical!$B$7:$B$1261,0))/INDEX(Historical!$O$7:$O$1230,MATCH(B68,Historical!$B$7:$B$1261,0)))^(1/10)-1)*100)</f>
        <v>9.5143686643373258</v>
      </c>
      <c r="W68" s="702">
        <f t="shared" si="19"/>
        <v>0.46336071361282588</v>
      </c>
      <c r="X68" s="703" t="str">
        <f t="shared" si="20"/>
        <v>n/a</v>
      </c>
      <c r="Y68" s="774" t="s">
        <v>644</v>
      </c>
      <c r="Z68" s="757" t="str">
        <f t="shared" si="21"/>
        <v>n/a</v>
      </c>
      <c r="AA68" s="765" t="str">
        <f t="shared" si="22"/>
        <v>n/a</v>
      </c>
      <c r="AB68" s="759">
        <v>4</v>
      </c>
      <c r="AC68" s="766">
        <v>-1.1200000000000001</v>
      </c>
      <c r="AD68" s="766" t="s">
        <v>136</v>
      </c>
      <c r="AE68" s="766">
        <v>1.25</v>
      </c>
      <c r="AF68" s="766">
        <v>2.02</v>
      </c>
      <c r="AG68" s="766">
        <v>-5.8000000000000007</v>
      </c>
      <c r="AH68" s="766">
        <v>-145.4</v>
      </c>
      <c r="AI68" s="766">
        <v>12.559999999999999</v>
      </c>
      <c r="AJ68" s="766">
        <v>-19.600000000000001</v>
      </c>
      <c r="AK68" s="766">
        <v>2.6</v>
      </c>
      <c r="AL68" s="767">
        <v>2310</v>
      </c>
      <c r="AM68" s="768">
        <v>0.5</v>
      </c>
      <c r="AN68" s="766">
        <v>0.87</v>
      </c>
      <c r="AO68" s="769" t="str">
        <f t="shared" si="23"/>
        <v>n/a</v>
      </c>
      <c r="AP68" s="770">
        <f t="shared" si="24"/>
        <v>8.3750004037380918</v>
      </c>
      <c r="AQ68" s="771" t="str">
        <f t="shared" si="25"/>
        <v>n/a</v>
      </c>
      <c r="AR68" s="651">
        <f>INDEX(Historical!$C$7:$C$1239,MATCH(B68,Historical!$B$7:$B$1261,0))*IF(AH68="n/a",1.03,IF(AH68&lt;0,1.01,IF(AH68&gt;10,1.1,(1+AH68/100))))</f>
        <v>1.3534000000000002</v>
      </c>
      <c r="AS68" s="765">
        <f t="shared" si="26"/>
        <v>1.4887400000000004</v>
      </c>
      <c r="AT68" s="765">
        <f t="shared" si="31"/>
        <v>1.5274472400000005</v>
      </c>
      <c r="AU68" s="765">
        <f t="shared" si="31"/>
        <v>1.5671608682400007</v>
      </c>
      <c r="AV68" s="765">
        <f t="shared" si="31"/>
        <v>1.6079070508142408</v>
      </c>
      <c r="AW68" s="757">
        <f t="shared" si="27"/>
        <v>7.5446551590542423</v>
      </c>
      <c r="AX68" s="772">
        <f t="shared" si="28"/>
        <v>21.843240182554265</v>
      </c>
      <c r="AY68" s="935">
        <v>0.77</v>
      </c>
      <c r="AZ68" s="768">
        <v>15.129999999999999</v>
      </c>
      <c r="BA68" s="768">
        <v>-30.990000000000002</v>
      </c>
      <c r="BB68" s="768">
        <v>5.55</v>
      </c>
      <c r="BC68" s="768">
        <v>-3.1399999999999997</v>
      </c>
      <c r="BD68" s="908"/>
      <c r="BE68" s="624">
        <v>1994</v>
      </c>
      <c r="BF68" s="898">
        <f t="shared" si="29"/>
        <v>2</v>
      </c>
      <c r="BG68" s="824">
        <v>-1.9</v>
      </c>
    </row>
    <row r="69" spans="1:59" ht="11.25" customHeight="1" x14ac:dyDescent="0.2">
      <c r="A69" s="863" t="s">
        <v>262</v>
      </c>
      <c r="B69" s="875" t="s">
        <v>263</v>
      </c>
      <c r="C69" s="932" t="s">
        <v>128</v>
      </c>
      <c r="D69" s="932" t="s">
        <v>4353</v>
      </c>
      <c r="E69" s="733">
        <v>48</v>
      </c>
      <c r="F69" s="1190">
        <v>40</v>
      </c>
      <c r="G69" s="1190" t="s">
        <v>115</v>
      </c>
      <c r="H69" s="1190" t="s">
        <v>37</v>
      </c>
      <c r="I69" s="865">
        <v>139.31</v>
      </c>
      <c r="J69" s="651">
        <f t="shared" si="16"/>
        <v>3.072284832388199</v>
      </c>
      <c r="K69" s="877">
        <v>1.07</v>
      </c>
      <c r="L69" s="887">
        <v>4</v>
      </c>
      <c r="M69" s="642">
        <f t="shared" si="17"/>
        <v>4.28</v>
      </c>
      <c r="N69" s="870" t="s">
        <v>188</v>
      </c>
      <c r="O69" s="734">
        <v>1.03</v>
      </c>
      <c r="P69" s="861">
        <v>43895</v>
      </c>
      <c r="Q69" s="861">
        <v>43922</v>
      </c>
      <c r="R69" s="642">
        <f t="shared" si="18"/>
        <v>3.8834951456310711</v>
      </c>
      <c r="S69" s="701">
        <f>IF(INDEX(Historical!$D$7:$D$1237,MATCH(B69,Historical!$B$7:$B$1261,0))=0,"n/a",(INDEX(Historical!$C$7:$C$1239,MATCH(B69,Historical!$B$7:$B$1261,0))/INDEX(Historical!$D$7:$D$1237,MATCH(B69,Historical!$B$7:$B$1261,0))-1)*100)</f>
        <v>3.0226700251889005</v>
      </c>
      <c r="T69" s="701">
        <f>IF(INDEX(Historical!$F$7:$F$1230,MATCH(B69,Historical!$B$7:$B$1261,0))=0,"n/a",((INDEX(Historical!$C$7:$C$1239,MATCH(B69,Historical!$B$7:$B$1261,0))/INDEX(Historical!$F$7:$F$1230,MATCH(B69,Historical!$B$7:$B$1261,0)))^(1/3)-1)*100)</f>
        <v>3.9618441645456137</v>
      </c>
      <c r="U69" s="701">
        <f>IF(INDEX(Historical!$H$7:$H$1230,MATCH(B69,Historical!$B$7:$B$1261,0))=0,"n/a",((INDEX(Historical!$C$7:$C$1239,MATCH(B69,Historical!$B$7:$B$1261,0))/INDEX(Historical!$H$7:$H$1230,MATCH(B69,Historical!$B$7:$B$1261,0)))^(1/5)-1)*100)</f>
        <v>4.6658122225865295</v>
      </c>
      <c r="V69" s="701">
        <f>IF(INDEX(Historical!$O$7:$O$1230,MATCH(B69,Historical!$B$7:$B$1261,0))=0,"n/a",((INDEX(Historical!$C$7:$C$1239,MATCH(B69,Historical!$B$7:$B$1261,0))/INDEX(Historical!$O$7:$O$1230,MATCH(B69,Historical!$B$7:$B$1261,0)))^(1/10)-1)*100)</f>
        <v>6.0123398646766413</v>
      </c>
      <c r="W69" s="702">
        <f t="shared" si="19"/>
        <v>0.77603933370414491</v>
      </c>
      <c r="X69" s="703">
        <f t="shared" si="20"/>
        <v>0.47610328801903357</v>
      </c>
      <c r="Y69" s="876"/>
      <c r="Z69" s="651">
        <f t="shared" si="21"/>
        <v>62.209302325581397</v>
      </c>
      <c r="AA69" s="886">
        <f t="shared" si="22"/>
        <v>20.248546511627907</v>
      </c>
      <c r="AB69" s="887">
        <v>12</v>
      </c>
      <c r="AC69" s="865">
        <v>6.88</v>
      </c>
      <c r="AD69" s="865">
        <v>3.4</v>
      </c>
      <c r="AE69" s="865">
        <v>2.5299999999999998</v>
      </c>
      <c r="AF69" s="867">
        <v>144.26</v>
      </c>
      <c r="AG69" s="867" t="s">
        <v>136</v>
      </c>
      <c r="AH69" s="865">
        <v>42.9</v>
      </c>
      <c r="AI69" s="865">
        <v>2.33</v>
      </c>
      <c r="AJ69" s="865">
        <v>9.8000000000000007</v>
      </c>
      <c r="AK69" s="865">
        <v>6.04</v>
      </c>
      <c r="AL69" s="878">
        <v>47860</v>
      </c>
      <c r="AM69" s="872">
        <v>0.33999999999999997</v>
      </c>
      <c r="AN69" s="868">
        <v>25.07</v>
      </c>
      <c r="AO69" s="739">
        <f t="shared" si="23"/>
        <v>-12.510449456653179</v>
      </c>
      <c r="AP69" s="740">
        <f t="shared" si="24"/>
        <v>7.7380970549747286</v>
      </c>
      <c r="AQ69" s="888">
        <f t="shared" si="25"/>
        <v>1039.4063405061117</v>
      </c>
      <c r="AR69" s="651">
        <f>INDEX(Historical!$C$7:$C$1239,MATCH(B69,Historical!$B$7:$B$1261,0))*IF(AH69="n/a",1.03,IF(AH69&lt;0,1.01,IF(AH69&gt;10,1.1,(1+AH69/100))))</f>
        <v>4.4990000000000006</v>
      </c>
      <c r="AS69" s="886">
        <f t="shared" si="26"/>
        <v>4.6038267000000008</v>
      </c>
      <c r="AT69" s="886">
        <f t="shared" si="31"/>
        <v>4.8818978326800009</v>
      </c>
      <c r="AU69" s="886">
        <f t="shared" si="31"/>
        <v>5.1767644617738728</v>
      </c>
      <c r="AV69" s="886">
        <f t="shared" si="31"/>
        <v>5.4894410352650151</v>
      </c>
      <c r="AW69" s="651">
        <f t="shared" si="27"/>
        <v>24.650930029718893</v>
      </c>
      <c r="AX69" s="747">
        <f t="shared" si="28"/>
        <v>17.695018325833676</v>
      </c>
      <c r="AY69" s="934">
        <v>0.51</v>
      </c>
      <c r="AZ69" s="872">
        <v>25.89</v>
      </c>
      <c r="BA69" s="872">
        <v>-13.020000000000001</v>
      </c>
      <c r="BB69" s="872">
        <v>-2.6599999999999997</v>
      </c>
      <c r="BC69" s="872">
        <v>-2.0699999999999998</v>
      </c>
      <c r="BE69" s="624">
        <v>1973</v>
      </c>
      <c r="BF69" s="898">
        <f t="shared" si="29"/>
        <v>5</v>
      </c>
      <c r="BG69" s="882">
        <v>14.799999999999999</v>
      </c>
    </row>
    <row r="70" spans="1:59" ht="11.25" customHeight="1" x14ac:dyDescent="0.2">
      <c r="A70" s="863" t="s">
        <v>186</v>
      </c>
      <c r="B70" s="875" t="s">
        <v>187</v>
      </c>
      <c r="C70" s="932" t="s">
        <v>128</v>
      </c>
      <c r="D70" s="932" t="s">
        <v>4346</v>
      </c>
      <c r="E70" s="733">
        <v>58</v>
      </c>
      <c r="F70" s="1190">
        <v>10</v>
      </c>
      <c r="G70" s="1190" t="s">
        <v>115</v>
      </c>
      <c r="H70" s="1190" t="s">
        <v>115</v>
      </c>
      <c r="I70" s="865">
        <v>51.6</v>
      </c>
      <c r="J70" s="651">
        <f t="shared" si="16"/>
        <v>3.1782945736434107</v>
      </c>
      <c r="K70" s="877">
        <v>0.41</v>
      </c>
      <c r="L70" s="887">
        <v>4</v>
      </c>
      <c r="M70" s="642">
        <f t="shared" si="17"/>
        <v>1.64</v>
      </c>
      <c r="N70" s="870" t="s">
        <v>163</v>
      </c>
      <c r="O70" s="734">
        <v>0.4</v>
      </c>
      <c r="P70" s="861">
        <v>43903</v>
      </c>
      <c r="Q70" s="861">
        <v>43922</v>
      </c>
      <c r="R70" s="642">
        <f t="shared" si="18"/>
        <v>2.4999999999999885</v>
      </c>
      <c r="S70" s="701">
        <f>IF(INDEX(Historical!$D$7:$D$1237,MATCH(B70,Historical!$B$7:$B$1261,0))=0,"n/a",(INDEX(Historical!$C$7:$C$1239,MATCH(B70,Historical!$B$7:$B$1261,0))/INDEX(Historical!$D$7:$D$1237,MATCH(B70,Historical!$B$7:$B$1261,0))-1)*100)</f>
        <v>2.5641025641025772</v>
      </c>
      <c r="T70" s="701">
        <f>IF(INDEX(Historical!$F$7:$F$1230,MATCH(B70,Historical!$B$7:$B$1261,0))=0,"n/a",((INDEX(Historical!$C$7:$C$1239,MATCH(B70,Historical!$B$7:$B$1261,0))/INDEX(Historical!$F$7:$F$1230,MATCH(B70,Historical!$B$7:$B$1261,0)))^(1/3)-1)*100)</f>
        <v>4.5515917149420382</v>
      </c>
      <c r="U70" s="701">
        <f>IF(INDEX(Historical!$H$7:$H$1230,MATCH(B70,Historical!$B$7:$B$1261,0))=0,"n/a",((INDEX(Historical!$C$7:$C$1239,MATCH(B70,Historical!$B$7:$B$1261,0))/INDEX(Historical!$H$7:$H$1230,MATCH(B70,Historical!$B$7:$B$1261,0)))^(1/5)-1)*100)</f>
        <v>5.5727976512114141</v>
      </c>
      <c r="V70" s="701">
        <f>IF(INDEX(Historical!$O$7:$O$1230,MATCH(B70,Historical!$B$7:$B$1261,0))=0,"n/a",((INDEX(Historical!$C$7:$C$1239,MATCH(B70,Historical!$B$7:$B$1261,0))/INDEX(Historical!$O$7:$O$1230,MATCH(B70,Historical!$B$7:$B$1261,0)))^(1/10)-1)*100)</f>
        <v>6.9130238595059845</v>
      </c>
      <c r="W70" s="702">
        <f t="shared" si="19"/>
        <v>0.80613024986863779</v>
      </c>
      <c r="X70" s="703">
        <f t="shared" si="20"/>
        <v>1.0514712549455498</v>
      </c>
      <c r="Y70" s="664"/>
      <c r="Z70" s="651">
        <f t="shared" si="21"/>
        <v>84.974093264248708</v>
      </c>
      <c r="AA70" s="886">
        <f t="shared" si="22"/>
        <v>26.73575129533679</v>
      </c>
      <c r="AB70" s="887">
        <v>12</v>
      </c>
      <c r="AC70" s="865">
        <v>1.93</v>
      </c>
      <c r="AD70" s="865">
        <v>8.18</v>
      </c>
      <c r="AE70" s="865">
        <v>6.8</v>
      </c>
      <c r="AF70" s="865">
        <v>12.17</v>
      </c>
      <c r="AG70" s="865">
        <v>45.5</v>
      </c>
      <c r="AH70" s="865">
        <v>38</v>
      </c>
      <c r="AI70" s="865">
        <v>11.4</v>
      </c>
      <c r="AJ70" s="865">
        <v>5.3</v>
      </c>
      <c r="AK70" s="865">
        <v>3.34</v>
      </c>
      <c r="AL70" s="878">
        <v>227460</v>
      </c>
      <c r="AM70" s="872">
        <v>0.70000000000000007</v>
      </c>
      <c r="AN70" s="865">
        <v>2.84</v>
      </c>
      <c r="AO70" s="739">
        <f t="shared" si="23"/>
        <v>-17.984659070481968</v>
      </c>
      <c r="AP70" s="740">
        <f t="shared" si="24"/>
        <v>8.7510922248548244</v>
      </c>
      <c r="AQ70" s="888">
        <f t="shared" si="25"/>
        <v>280.27714645695431</v>
      </c>
      <c r="AR70" s="651">
        <f>INDEX(Historical!$C$7:$C$1239,MATCH(B70,Historical!$B$7:$B$1261,0))*IF(AH70="n/a",1.03,IF(AH70&lt;0,1.01,IF(AH70&gt;10,1.1,(1+AH70/100))))</f>
        <v>1.7600000000000002</v>
      </c>
      <c r="AS70" s="886">
        <f t="shared" si="26"/>
        <v>1.9360000000000004</v>
      </c>
      <c r="AT70" s="886">
        <f t="shared" si="31"/>
        <v>2.0006624000000004</v>
      </c>
      <c r="AU70" s="886">
        <f t="shared" si="31"/>
        <v>2.0674845241600006</v>
      </c>
      <c r="AV70" s="886">
        <f t="shared" si="31"/>
        <v>2.1365385072669447</v>
      </c>
      <c r="AW70" s="651">
        <f t="shared" si="27"/>
        <v>9.9006854314269468</v>
      </c>
      <c r="AX70" s="747">
        <f t="shared" si="28"/>
        <v>19.187374867106485</v>
      </c>
      <c r="AY70" s="934">
        <v>0.59</v>
      </c>
      <c r="AZ70" s="872">
        <v>42.27</v>
      </c>
      <c r="BA70" s="872">
        <v>-14.19</v>
      </c>
      <c r="BB70" s="872">
        <v>2.12</v>
      </c>
      <c r="BC70" s="872">
        <v>6.4600000000000009</v>
      </c>
      <c r="BE70" s="624">
        <v>1963</v>
      </c>
      <c r="BF70" s="898">
        <f t="shared" si="29"/>
        <v>6</v>
      </c>
      <c r="BG70" s="882">
        <v>9</v>
      </c>
    </row>
    <row r="71" spans="1:59" ht="11.25" customHeight="1" x14ac:dyDescent="0.2">
      <c r="A71" s="863" t="s">
        <v>265</v>
      </c>
      <c r="B71" s="875" t="s">
        <v>266</v>
      </c>
      <c r="C71" s="932" t="s">
        <v>128</v>
      </c>
      <c r="D71" s="932" t="s">
        <v>4327</v>
      </c>
      <c r="E71" s="733">
        <v>58</v>
      </c>
      <c r="F71" s="1190">
        <v>13</v>
      </c>
      <c r="G71" s="1190" t="s">
        <v>37</v>
      </c>
      <c r="H71" s="1190" t="s">
        <v>37</v>
      </c>
      <c r="I71" s="865">
        <v>169.33</v>
      </c>
      <c r="J71" s="651">
        <f t="shared" ref="J71:J102" si="32">(M71/I71)*100</f>
        <v>1.7716884190633675</v>
      </c>
      <c r="K71" s="877">
        <v>0.75</v>
      </c>
      <c r="L71" s="887">
        <v>4</v>
      </c>
      <c r="M71" s="642">
        <f t="shared" ref="M71:M102" si="33">K71*L71</f>
        <v>3</v>
      </c>
      <c r="N71" s="870" t="s">
        <v>151</v>
      </c>
      <c r="O71" s="734">
        <v>0.7</v>
      </c>
      <c r="P71" s="861">
        <v>44169</v>
      </c>
      <c r="Q71" s="861">
        <v>44196</v>
      </c>
      <c r="R71" s="642">
        <f t="shared" ref="R71:R102" si="34">(K71-O71)/O71*100</f>
        <v>7.1428571428571495</v>
      </c>
      <c r="S71" s="701">
        <f>IF(INDEX(Historical!$D$7:$D$1237,MATCH(B71,Historical!$B$7:$B$1261,0))=0,"n/a",(INDEX(Historical!$C$7:$C$1239,MATCH(B71,Historical!$B$7:$B$1261,0))/INDEX(Historical!$D$7:$D$1237,MATCH(B71,Historical!$B$7:$B$1261,0))-1)*100)</f>
        <v>8.1632653061224367</v>
      </c>
      <c r="T71" s="701">
        <f>IF(INDEX(Historical!$F$7:$F$1230,MATCH(B71,Historical!$B$7:$B$1261,0))=0,"n/a",((INDEX(Historical!$C$7:$C$1239,MATCH(B71,Historical!$B$7:$B$1261,0))/INDEX(Historical!$F$7:$F$1230,MATCH(B71,Historical!$B$7:$B$1261,0)))^(1/3)-1)*100)</f>
        <v>8.9341387842532871</v>
      </c>
      <c r="U71" s="701">
        <f>IF(INDEX(Historical!$H$7:$H$1230,MATCH(B71,Historical!$B$7:$B$1261,0))=0,"n/a",((INDEX(Historical!$C$7:$C$1239,MATCH(B71,Historical!$B$7:$B$1261,0))/INDEX(Historical!$H$7:$H$1230,MATCH(B71,Historical!$B$7:$B$1261,0)))^(1/5)-1)*100)</f>
        <v>8.2842204447633137</v>
      </c>
      <c r="V71" s="701">
        <f>IF(INDEX(Historical!$O$7:$O$1230,MATCH(B71,Historical!$B$7:$B$1261,0))=0,"n/a",((INDEX(Historical!$C$7:$C$1239,MATCH(B71,Historical!$B$7:$B$1261,0))/INDEX(Historical!$O$7:$O$1230,MATCH(B71,Historical!$B$7:$B$1261,0)))^(1/10)-1)*100)</f>
        <v>8.659171412759914</v>
      </c>
      <c r="W71" s="702">
        <f t="shared" ref="W71:W102" si="35">IF(OR(U71&lt;=0,U71="n/a",V71&lt;=0,V71="n/a"),"n/a",U71/V71)</f>
        <v>0.95669897844450991</v>
      </c>
      <c r="X71" s="703">
        <f t="shared" ref="X71:X102" si="36">IF(OR(AJ71&lt;=0,AJ71="n/a",U71&lt;=0,U71="n/a"),"n/a",U71/AJ71)</f>
        <v>1.3807034074605522</v>
      </c>
      <c r="Y71" s="665"/>
      <c r="Z71" s="651">
        <f t="shared" ref="Z71:Z102" si="37">IF(OR(AC71&lt;0.01,AC71="n/a"),"n/a",M71/AC71*100)</f>
        <v>61.983471074380169</v>
      </c>
      <c r="AA71" s="886">
        <f t="shared" ref="AA71:AA102" si="38">IF(OR(AC71&lt;0.01,AC71="n/a"),"n/a",I71/AC71)</f>
        <v>34.985537190082646</v>
      </c>
      <c r="AB71" s="887">
        <v>6</v>
      </c>
      <c r="AC71" s="865">
        <v>4.84</v>
      </c>
      <c r="AD71" s="865">
        <v>11.76</v>
      </c>
      <c r="AE71" s="865">
        <v>3.5</v>
      </c>
      <c r="AF71" s="865">
        <v>5.85</v>
      </c>
      <c r="AG71" s="865" t="s">
        <v>136</v>
      </c>
      <c r="AH71" s="865">
        <v>-8.9</v>
      </c>
      <c r="AI71" s="865">
        <v>15.5</v>
      </c>
      <c r="AJ71" s="865">
        <v>6</v>
      </c>
      <c r="AK71" s="865">
        <v>3</v>
      </c>
      <c r="AL71" s="878">
        <v>4720</v>
      </c>
      <c r="AM71" s="872">
        <v>1.2</v>
      </c>
      <c r="AN71" s="865">
        <v>0</v>
      </c>
      <c r="AO71" s="739">
        <f t="shared" ref="AO71:AO102" si="39">IF(U71="n/a","n/a",IF(AA71&lt;0,"n/a",IF(AA71="n/a","n/a",J71+U71-AA71)))</f>
        <v>-24.929628326255965</v>
      </c>
      <c r="AP71" s="740">
        <f t="shared" ref="AP71:AP102" si="40">IF(U71="n/a","n/a",J71+U71)</f>
        <v>10.055908863826682</v>
      </c>
      <c r="AQ71" s="888">
        <f t="shared" ref="AQ71:AQ102" si="41">IF(OR(AC71&lt;0.01,AF71="n/a"),"n/a",(I71/SQRT(22.5*AC71*(I71/AF71))-1)*100)</f>
        <v>201.59972926747608</v>
      </c>
      <c r="AR71" s="651">
        <f>INDEX(Historical!$C$7:$C$1239,MATCH(B71,Historical!$B$7:$B$1261,0))*IF(AH71="n/a",1.03,IF(AH71&lt;0,1.01,IF(AH71&gt;10,1.1,(1+AH71/100))))</f>
        <v>2.6764999999999999</v>
      </c>
      <c r="AS71" s="886">
        <f t="shared" ref="AS71:AS102" si="42">IF($AI71="n/a",1.03*AR71,IF($AI71&lt;0,1.01*AR71,IF($AI71&gt;10,1.1*AR71,(1+$AI71/100)*AR71)))</f>
        <v>2.94415</v>
      </c>
      <c r="AT71" s="886">
        <f t="shared" si="31"/>
        <v>3.0324745000000002</v>
      </c>
      <c r="AU71" s="886">
        <f t="shared" si="31"/>
        <v>3.1234487350000002</v>
      </c>
      <c r="AV71" s="886">
        <f t="shared" si="31"/>
        <v>3.2171521970500003</v>
      </c>
      <c r="AW71" s="651">
        <f t="shared" ref="AW71:AW102" si="43">SUM(AR71:AV71)</f>
        <v>14.993725432050001</v>
      </c>
      <c r="AX71" s="747">
        <f t="shared" ref="AX71:AX102" si="44">AW71/I71*100</f>
        <v>8.8547365688596216</v>
      </c>
      <c r="AY71" s="934">
        <v>0.24</v>
      </c>
      <c r="AZ71" s="872">
        <v>47.82</v>
      </c>
      <c r="BA71" s="872">
        <v>-8.4599999999999991</v>
      </c>
      <c r="BB71" s="872">
        <v>-3.5000000000000004</v>
      </c>
      <c r="BC71" s="872">
        <v>6.76</v>
      </c>
      <c r="BE71" s="624">
        <v>1964</v>
      </c>
      <c r="BF71" s="898">
        <f t="shared" ref="BF71:BF102" si="45">IF(BE71&gt;2008,0,IF(BE71&gt;2001,1,IF(BE71&gt;1990,2,IF(BE71&gt;1980,3,IF(BE71&gt;1973,4,IF(BE71&gt;1970,5,IF(BE71&gt;1960,6,IF(BE71&gt;1958,7,IF(BE71&gt;1953,8,9)))))))))</f>
        <v>6</v>
      </c>
      <c r="BG71" s="882" t="s">
        <v>136</v>
      </c>
    </row>
    <row r="72" spans="1:59" ht="11.25" customHeight="1" x14ac:dyDescent="0.2">
      <c r="A72" s="863" t="s">
        <v>657</v>
      </c>
      <c r="B72" s="875" t="s">
        <v>658</v>
      </c>
      <c r="C72" s="932" t="s">
        <v>112</v>
      </c>
      <c r="D72" s="932" t="s">
        <v>211</v>
      </c>
      <c r="E72" s="733">
        <v>26</v>
      </c>
      <c r="F72" s="1190">
        <v>132</v>
      </c>
      <c r="G72" s="1190" t="s">
        <v>37</v>
      </c>
      <c r="H72" s="1190" t="s">
        <v>37</v>
      </c>
      <c r="I72" s="865">
        <v>115</v>
      </c>
      <c r="J72" s="651">
        <f t="shared" si="32"/>
        <v>1.7739130434782608</v>
      </c>
      <c r="K72" s="884">
        <v>0.51</v>
      </c>
      <c r="L72" s="887">
        <v>4</v>
      </c>
      <c r="M72" s="642">
        <f t="shared" si="33"/>
        <v>2.04</v>
      </c>
      <c r="N72" s="870" t="s">
        <v>463</v>
      </c>
      <c r="O72" s="735">
        <v>0.49</v>
      </c>
      <c r="P72" s="861">
        <v>44195</v>
      </c>
      <c r="Q72" s="861">
        <v>44211</v>
      </c>
      <c r="R72" s="642">
        <f t="shared" si="34"/>
        <v>4.0816326530612281</v>
      </c>
      <c r="S72" s="701">
        <f>IF(INDEX(Historical!$D$7:$D$1237,MATCH(B72,Historical!$B$7:$B$1261,0))=0,"n/a",(INDEX(Historical!$C$7:$C$1239,MATCH(B72,Historical!$B$7:$B$1261,0))/INDEX(Historical!$D$7:$D$1237,MATCH(B72,Historical!$B$7:$B$1261,0))-1)*100)</f>
        <v>20.512820512820507</v>
      </c>
      <c r="T72" s="701">
        <f>IF(INDEX(Historical!$F$7:$F$1230,MATCH(B72,Historical!$B$7:$B$1261,0))=0,"n/a",((INDEX(Historical!$C$7:$C$1239,MATCH(B72,Historical!$B$7:$B$1261,0))/INDEX(Historical!$F$7:$F$1230,MATCH(B72,Historical!$B$7:$B$1261,0)))^(1/3)-1)*100)</f>
        <v>13.670898594408598</v>
      </c>
      <c r="U72" s="701">
        <f>IF(INDEX(Historical!$H$7:$H$1230,MATCH(B72,Historical!$B$7:$B$1261,0))=0,"n/a",((INDEX(Historical!$C$7:$C$1239,MATCH(B72,Historical!$B$7:$B$1261,0))/INDEX(Historical!$H$7:$H$1230,MATCH(B72,Historical!$B$7:$B$1261,0)))^(1/5)-1)*100)</f>
        <v>15.36498246073117</v>
      </c>
      <c r="V72" s="701">
        <f>IF(INDEX(Historical!$O$7:$O$1230,MATCH(B72,Historical!$B$7:$B$1261,0))=0,"n/a",((INDEX(Historical!$C$7:$C$1239,MATCH(B72,Historical!$B$7:$B$1261,0))/INDEX(Historical!$O$7:$O$1230,MATCH(B72,Historical!$B$7:$B$1261,0)))^(1/10)-1)*100)</f>
        <v>13.286043385171364</v>
      </c>
      <c r="W72" s="702">
        <f t="shared" si="35"/>
        <v>1.1564754092162699</v>
      </c>
      <c r="X72" s="703">
        <f t="shared" si="36"/>
        <v>1.9206228075913963</v>
      </c>
      <c r="Y72" s="661"/>
      <c r="Z72" s="651">
        <f t="shared" si="37"/>
        <v>60.534124629080125</v>
      </c>
      <c r="AA72" s="886">
        <f t="shared" si="38"/>
        <v>34.124629080118694</v>
      </c>
      <c r="AB72" s="887">
        <v>12</v>
      </c>
      <c r="AC72" s="865">
        <v>3.37</v>
      </c>
      <c r="AD72" s="865">
        <v>7.26</v>
      </c>
      <c r="AE72" s="865">
        <v>2.52</v>
      </c>
      <c r="AF72" s="865">
        <v>9.6300000000000008</v>
      </c>
      <c r="AG72" s="865">
        <v>28.7</v>
      </c>
      <c r="AH72" s="865">
        <v>6.9</v>
      </c>
      <c r="AI72" s="865">
        <v>19.09</v>
      </c>
      <c r="AJ72" s="865">
        <v>8</v>
      </c>
      <c r="AK72" s="865">
        <v>4.7</v>
      </c>
      <c r="AL72" s="878">
        <v>6790</v>
      </c>
      <c r="AM72" s="872">
        <v>0.5</v>
      </c>
      <c r="AN72" s="865">
        <v>1.01</v>
      </c>
      <c r="AO72" s="739">
        <f t="shared" si="39"/>
        <v>-16.985733575909265</v>
      </c>
      <c r="AP72" s="740">
        <f t="shared" si="40"/>
        <v>17.13889550420943</v>
      </c>
      <c r="AQ72" s="888">
        <f t="shared" si="41"/>
        <v>282.16935050172196</v>
      </c>
      <c r="AR72" s="651">
        <f>INDEX(Historical!$C$7:$C$1239,MATCH(B72,Historical!$B$7:$B$1261,0))*IF(AH72="n/a",1.03,IF(AH72&lt;0,1.01,IF(AH72&gt;10,1.1,(1+AH72/100))))</f>
        <v>2.0097199999999997</v>
      </c>
      <c r="AS72" s="886">
        <f t="shared" si="42"/>
        <v>2.2106919999999999</v>
      </c>
      <c r="AT72" s="886">
        <f t="shared" si="31"/>
        <v>2.3145945239999999</v>
      </c>
      <c r="AU72" s="886">
        <f t="shared" si="31"/>
        <v>2.4233804666279997</v>
      </c>
      <c r="AV72" s="886">
        <f t="shared" si="31"/>
        <v>2.5372793485595153</v>
      </c>
      <c r="AW72" s="651">
        <f t="shared" si="43"/>
        <v>11.495666339187515</v>
      </c>
      <c r="AX72" s="747">
        <f t="shared" si="44"/>
        <v>9.9962315992934911</v>
      </c>
      <c r="AY72" s="934">
        <v>1.1499999999999999</v>
      </c>
      <c r="AZ72" s="872">
        <v>93.95</v>
      </c>
      <c r="BA72" s="872">
        <v>-2.9000000000000004</v>
      </c>
      <c r="BB72" s="872">
        <v>12.61</v>
      </c>
      <c r="BC72" s="872">
        <v>30.31</v>
      </c>
      <c r="BE72" s="624">
        <v>1996</v>
      </c>
      <c r="BF72" s="898">
        <f t="shared" si="45"/>
        <v>2</v>
      </c>
      <c r="BG72" s="882">
        <v>9</v>
      </c>
    </row>
    <row r="73" spans="1:59" ht="11.25" customHeight="1" x14ac:dyDescent="0.2">
      <c r="A73" s="863" t="s">
        <v>267</v>
      </c>
      <c r="B73" s="875" t="s">
        <v>268</v>
      </c>
      <c r="C73" s="932" t="s">
        <v>245</v>
      </c>
      <c r="D73" s="932" t="s">
        <v>4350</v>
      </c>
      <c r="E73" s="733">
        <v>48</v>
      </c>
      <c r="F73" s="1190">
        <v>38</v>
      </c>
      <c r="G73" s="1190" t="s">
        <v>106</v>
      </c>
      <c r="H73" s="1190" t="s">
        <v>106</v>
      </c>
      <c r="I73" s="865">
        <v>43.1</v>
      </c>
      <c r="J73" s="651">
        <f t="shared" si="32"/>
        <v>3.7122969837587005</v>
      </c>
      <c r="K73" s="877">
        <v>0.4</v>
      </c>
      <c r="L73" s="887">
        <v>4</v>
      </c>
      <c r="M73" s="642">
        <f t="shared" si="33"/>
        <v>1.6</v>
      </c>
      <c r="N73" s="870" t="s">
        <v>181</v>
      </c>
      <c r="O73" s="734">
        <v>0.38</v>
      </c>
      <c r="P73" s="1116">
        <v>43629</v>
      </c>
      <c r="Q73" s="1116">
        <v>43661</v>
      </c>
      <c r="R73" s="642">
        <f t="shared" si="34"/>
        <v>5.2631578947368469</v>
      </c>
      <c r="S73" s="701">
        <f>IF(INDEX(Historical!$D$7:$D$1237,MATCH(B73,Historical!$B$7:$B$1261,0))=0,"n/a",(INDEX(Historical!$C$7:$C$1239,MATCH(B73,Historical!$B$7:$B$1261,0))/INDEX(Historical!$D$7:$D$1237,MATCH(B73,Historical!$B$7:$B$1261,0))-1)*100)</f>
        <v>5.4054054054054168</v>
      </c>
      <c r="T73" s="701">
        <f>IF(INDEX(Historical!$F$7:$F$1230,MATCH(B73,Historical!$B$7:$B$1261,0))=0,"n/a",((INDEX(Historical!$C$7:$C$1239,MATCH(B73,Historical!$B$7:$B$1261,0))/INDEX(Historical!$F$7:$F$1230,MATCH(B73,Historical!$B$7:$B$1261,0)))^(1/3)-1)*100)</f>
        <v>5.7264270346431223</v>
      </c>
      <c r="U73" s="701">
        <f>IF(INDEX(Historical!$H$7:$H$1230,MATCH(B73,Historical!$B$7:$B$1261,0))=0,"n/a",((INDEX(Historical!$C$7:$C$1239,MATCH(B73,Historical!$B$7:$B$1261,0))/INDEX(Historical!$H$7:$H$1230,MATCH(B73,Historical!$B$7:$B$1261,0)))^(1/5)-1)*100)</f>
        <v>5.2126224443751035</v>
      </c>
      <c r="V73" s="701">
        <f>IF(INDEX(Historical!$O$7:$O$1230,MATCH(B73,Historical!$B$7:$B$1261,0))=0,"n/a",((INDEX(Historical!$C$7:$C$1239,MATCH(B73,Historical!$B$7:$B$1261,0))/INDEX(Historical!$O$7:$O$1230,MATCH(B73,Historical!$B$7:$B$1261,0)))^(1/10)-1)*100)</f>
        <v>4.4432367708736376</v>
      </c>
      <c r="W73" s="702">
        <f t="shared" si="35"/>
        <v>1.1731588283894643</v>
      </c>
      <c r="X73" s="703">
        <f t="shared" si="36"/>
        <v>0.53738375715207243</v>
      </c>
      <c r="Y73" s="875"/>
      <c r="Z73" s="651">
        <f t="shared" si="37"/>
        <v>94.117647058823536</v>
      </c>
      <c r="AA73" s="886">
        <f t="shared" si="38"/>
        <v>25.352941176470591</v>
      </c>
      <c r="AB73" s="887">
        <v>12</v>
      </c>
      <c r="AC73" s="865">
        <v>1.7</v>
      </c>
      <c r="AD73" s="865">
        <v>5.01</v>
      </c>
      <c r="AE73" s="865">
        <v>1.4</v>
      </c>
      <c r="AF73" s="865">
        <v>4.63</v>
      </c>
      <c r="AG73" s="865">
        <v>18.3</v>
      </c>
      <c r="AH73" s="865">
        <v>9.6</v>
      </c>
      <c r="AI73" s="865">
        <v>26.96</v>
      </c>
      <c r="AJ73" s="865">
        <v>9.7000000000000011</v>
      </c>
      <c r="AK73" s="865">
        <v>5.2</v>
      </c>
      <c r="AL73" s="878">
        <v>5940</v>
      </c>
      <c r="AM73" s="872">
        <v>1.4000000000000001</v>
      </c>
      <c r="AN73" s="865">
        <v>1.51</v>
      </c>
      <c r="AO73" s="739">
        <f t="shared" si="39"/>
        <v>-16.428021748336786</v>
      </c>
      <c r="AP73" s="740">
        <f t="shared" si="40"/>
        <v>8.9249194281338049</v>
      </c>
      <c r="AQ73" s="888">
        <f t="shared" si="41"/>
        <v>128.40910435936738</v>
      </c>
      <c r="AR73" s="651">
        <f>INDEX(Historical!$C$7:$C$1239,MATCH(B73,Historical!$B$7:$B$1261,0))*IF(AH73="n/a",1.03,IF(AH73&lt;0,1.01,IF(AH73&gt;10,1.1,(1+AH73/100))))</f>
        <v>1.7097600000000002</v>
      </c>
      <c r="AS73" s="886">
        <f t="shared" si="42"/>
        <v>1.8807360000000004</v>
      </c>
      <c r="AT73" s="886">
        <f t="shared" si="31"/>
        <v>1.9785342720000005</v>
      </c>
      <c r="AU73" s="886">
        <f t="shared" si="31"/>
        <v>2.0814180541440006</v>
      </c>
      <c r="AV73" s="886">
        <f t="shared" si="31"/>
        <v>2.1896517929594888</v>
      </c>
      <c r="AW73" s="651">
        <f t="shared" si="43"/>
        <v>9.8401001191034894</v>
      </c>
      <c r="AX73" s="747">
        <f t="shared" si="44"/>
        <v>22.830858745019697</v>
      </c>
      <c r="AY73" s="934">
        <v>1.48</v>
      </c>
      <c r="AZ73" s="872">
        <v>95.64</v>
      </c>
      <c r="BA73" s="872">
        <v>-18.88</v>
      </c>
      <c r="BB73" s="872">
        <v>0.54999999999999993</v>
      </c>
      <c r="BC73" s="872">
        <v>16.900000000000002</v>
      </c>
      <c r="BE73" s="624">
        <v>1972</v>
      </c>
      <c r="BF73" s="898">
        <f t="shared" si="45"/>
        <v>5</v>
      </c>
      <c r="BG73" s="882">
        <v>4.9000000000000004</v>
      </c>
    </row>
    <row r="74" spans="1:59" ht="11.25" customHeight="1" x14ac:dyDescent="0.2">
      <c r="A74" s="863" t="s">
        <v>4376</v>
      </c>
      <c r="B74" s="875" t="s">
        <v>4377</v>
      </c>
      <c r="C74" s="932" t="s">
        <v>123</v>
      </c>
      <c r="D74" s="932" t="s">
        <v>4174</v>
      </c>
      <c r="E74" s="733">
        <v>27</v>
      </c>
      <c r="F74" s="1190">
        <v>113</v>
      </c>
      <c r="G74" s="1190" t="s">
        <v>37</v>
      </c>
      <c r="H74" s="1190" t="s">
        <v>37</v>
      </c>
      <c r="I74" s="865">
        <v>256.42</v>
      </c>
      <c r="J74" s="651">
        <f t="shared" si="32"/>
        <v>1.5022229155292097</v>
      </c>
      <c r="K74" s="884">
        <v>0.96299999999999997</v>
      </c>
      <c r="L74" s="887">
        <v>4</v>
      </c>
      <c r="M74" s="642">
        <f t="shared" si="33"/>
        <v>3.8519999999999999</v>
      </c>
      <c r="N74" s="870" t="s">
        <v>148</v>
      </c>
      <c r="O74" s="735">
        <v>0.875</v>
      </c>
      <c r="P74" s="861">
        <v>43895</v>
      </c>
      <c r="Q74" s="861">
        <v>43910</v>
      </c>
      <c r="R74" s="642">
        <f t="shared" si="34"/>
        <v>10.057142857142853</v>
      </c>
      <c r="S74" s="701">
        <f>IF(INDEX(Historical!$D$7:$D$1237,MATCH(B74,Historical!$B$7:$B$1261,0))=0,"n/a",(INDEX(Historical!$C$7:$C$1239,MATCH(B74,Historical!$B$7:$B$1261,0))/INDEX(Historical!$D$7:$D$1237,MATCH(B74,Historical!$B$7:$B$1261,0))-1)*100)</f>
        <v>6.0606060606060552</v>
      </c>
      <c r="T74" s="701">
        <f>IF(INDEX(Historical!$F$7:$F$1230,MATCH(B74,Historical!$B$7:$B$1261,0))=0,"n/a",((INDEX(Historical!$C$7:$C$1239,MATCH(B74,Historical!$B$7:$B$1261,0))/INDEX(Historical!$F$7:$F$1230,MATCH(B74,Historical!$B$7:$B$1261,0)))^(1/3)-1)*100)</f>
        <v>5.2726599609396629</v>
      </c>
      <c r="U74" s="701">
        <f>IF(INDEX(Historical!$H$7:$H$1230,MATCH(B74,Historical!$B$7:$B$1261,0))=0,"n/a",((INDEX(Historical!$C$7:$C$1239,MATCH(B74,Historical!$B$7:$B$1261,0))/INDEX(Historical!$H$7:$H$1230,MATCH(B74,Historical!$B$7:$B$1261,0)))^(1/5)-1)*100)</f>
        <v>6.1253020375036993</v>
      </c>
      <c r="V74" s="701">
        <f>IF(INDEX(Historical!$O$7:$O$1230,MATCH(B74,Historical!$B$7:$B$1261,0))=0,"n/a",((INDEX(Historical!$C$7:$C$1239,MATCH(B74,Historical!$B$7:$B$1261,0))/INDEX(Historical!$O$7:$O$1230,MATCH(B74,Historical!$B$7:$B$1261,0)))^(1/10)-1)*100)</f>
        <v>8.1421018250528618</v>
      </c>
      <c r="W74" s="702">
        <f t="shared" si="35"/>
        <v>0.75229985685716128</v>
      </c>
      <c r="X74" s="703" t="str">
        <f t="shared" si="36"/>
        <v>n/a</v>
      </c>
      <c r="Y74" s="670"/>
      <c r="Z74" s="651">
        <f t="shared" si="37"/>
        <v>91.933174224343659</v>
      </c>
      <c r="AA74" s="886">
        <f t="shared" si="38"/>
        <v>61.198090692124104</v>
      </c>
      <c r="AB74" s="887">
        <v>12</v>
      </c>
      <c r="AC74" s="865">
        <v>4.1900000000000004</v>
      </c>
      <c r="AD74" s="865">
        <v>5.25</v>
      </c>
      <c r="AE74" s="865">
        <v>4.91</v>
      </c>
      <c r="AF74" s="865">
        <v>2.93</v>
      </c>
      <c r="AG74" s="865">
        <v>4.8</v>
      </c>
      <c r="AH74" s="865">
        <v>-70.8</v>
      </c>
      <c r="AI74" s="865">
        <v>12.540000000000001</v>
      </c>
      <c r="AJ74" s="865">
        <v>-6.9</v>
      </c>
      <c r="AK74" s="865">
        <v>11.709999999999999</v>
      </c>
      <c r="AL74" s="878">
        <v>132820</v>
      </c>
      <c r="AM74" s="872">
        <v>0.1</v>
      </c>
      <c r="AN74" s="865">
        <v>0.39</v>
      </c>
      <c r="AO74" s="739">
        <f t="shared" si="39"/>
        <v>-53.570565739091194</v>
      </c>
      <c r="AP74" s="740">
        <f t="shared" si="40"/>
        <v>7.6275249530329088</v>
      </c>
      <c r="AQ74" s="888">
        <f t="shared" si="41"/>
        <v>182.30039613301102</v>
      </c>
      <c r="AR74" s="651">
        <f>INDEX(Historical!$C$7:$C$1239,MATCH(B74,Historical!$B$7:$B$1261,0))*IF(AH74="n/a",1.03,IF(AH74&lt;0,1.01,IF(AH74&gt;10,1.1,(1+AH74/100))))</f>
        <v>3.5350000000000001</v>
      </c>
      <c r="AS74" s="886">
        <f t="shared" si="42"/>
        <v>3.8885000000000005</v>
      </c>
      <c r="AT74" s="886">
        <f t="shared" si="31"/>
        <v>4.2773500000000011</v>
      </c>
      <c r="AU74" s="886">
        <f t="shared" si="31"/>
        <v>4.7050850000000013</v>
      </c>
      <c r="AV74" s="886">
        <f t="shared" si="31"/>
        <v>5.1755935000000015</v>
      </c>
      <c r="AW74" s="651">
        <f t="shared" si="43"/>
        <v>21.581528500000005</v>
      </c>
      <c r="AX74" s="747">
        <f t="shared" si="44"/>
        <v>8.4164762889010234</v>
      </c>
      <c r="AY74" s="934">
        <v>0.8</v>
      </c>
      <c r="AZ74" s="872">
        <v>74.78</v>
      </c>
      <c r="BA74" s="872">
        <v>-4.95</v>
      </c>
      <c r="BB74" s="872">
        <v>6.83</v>
      </c>
      <c r="BC74" s="872">
        <v>18</v>
      </c>
      <c r="BE74" s="624">
        <v>1994</v>
      </c>
      <c r="BF74" s="898">
        <f t="shared" si="45"/>
        <v>2</v>
      </c>
      <c r="BG74" s="882">
        <v>2.6</v>
      </c>
    </row>
    <row r="75" spans="1:59" ht="11.25" customHeight="1" x14ac:dyDescent="0.2">
      <c r="A75" s="863" t="s">
        <v>269</v>
      </c>
      <c r="B75" s="875" t="s">
        <v>270</v>
      </c>
      <c r="C75" s="932" t="s">
        <v>245</v>
      </c>
      <c r="D75" s="932" t="s">
        <v>4317</v>
      </c>
      <c r="E75" s="733">
        <v>58</v>
      </c>
      <c r="F75" s="1190">
        <v>12</v>
      </c>
      <c r="G75" s="1190" t="s">
        <v>37</v>
      </c>
      <c r="H75" s="1190" t="s">
        <v>115</v>
      </c>
      <c r="I75" s="865">
        <v>155.82</v>
      </c>
      <c r="J75" s="651">
        <f t="shared" si="32"/>
        <v>1.5402387370042356</v>
      </c>
      <c r="K75" s="877">
        <v>0.6</v>
      </c>
      <c r="L75" s="887">
        <v>4</v>
      </c>
      <c r="M75" s="642">
        <f t="shared" si="33"/>
        <v>2.4</v>
      </c>
      <c r="N75" s="870" t="s">
        <v>271</v>
      </c>
      <c r="O75" s="734">
        <v>0.55000000000000004</v>
      </c>
      <c r="P75" s="861">
        <v>44124</v>
      </c>
      <c r="Q75" s="861">
        <v>44139</v>
      </c>
      <c r="R75" s="642">
        <f t="shared" si="34"/>
        <v>9.0909090909090793</v>
      </c>
      <c r="S75" s="701">
        <f>IF(INDEX(Historical!$D$7:$D$1237,MATCH(B75,Historical!$B$7:$B$1261,0))=0,"n/a",(INDEX(Historical!$C$7:$C$1239,MATCH(B75,Historical!$B$7:$B$1261,0))/INDEX(Historical!$D$7:$D$1237,MATCH(B75,Historical!$B$7:$B$1261,0))-1)*100)</f>
        <v>15.730337078651679</v>
      </c>
      <c r="T75" s="701">
        <f>IF(INDEX(Historical!$F$7:$F$1230,MATCH(B75,Historical!$B$7:$B$1261,0))=0,"n/a",((INDEX(Historical!$C$7:$C$1239,MATCH(B75,Historical!$B$7:$B$1261,0))/INDEX(Historical!$F$7:$F$1230,MATCH(B75,Historical!$B$7:$B$1261,0)))^(1/3)-1)*100)</f>
        <v>17.805497703104489</v>
      </c>
      <c r="U75" s="701">
        <f>IF(INDEX(Historical!$H$7:$H$1230,MATCH(B75,Historical!$B$7:$B$1261,0))=0,"n/a",((INDEX(Historical!$C$7:$C$1239,MATCH(B75,Historical!$B$7:$B$1261,0))/INDEX(Historical!$H$7:$H$1230,MATCH(B75,Historical!$B$7:$B$1261,0)))^(1/5)-1)*100)</f>
        <v>20.229398287186861</v>
      </c>
      <c r="V75" s="701">
        <f>IF(INDEX(Historical!$O$7:$O$1230,MATCH(B75,Historical!$B$7:$B$1261,0))=0,"n/a",((INDEX(Historical!$C$7:$C$1239,MATCH(B75,Historical!$B$7:$B$1261,0))/INDEX(Historical!$O$7:$O$1230,MATCH(B75,Historical!$B$7:$B$1261,0)))^(1/10)-1)*100)</f>
        <v>19.3932894022808</v>
      </c>
      <c r="W75" s="702">
        <f t="shared" si="35"/>
        <v>1.0431133093289335</v>
      </c>
      <c r="X75" s="703">
        <f t="shared" si="36"/>
        <v>1.3308814662622934</v>
      </c>
      <c r="Y75" s="875"/>
      <c r="Z75" s="651">
        <f t="shared" si="37"/>
        <v>33.898305084745758</v>
      </c>
      <c r="AA75" s="886">
        <f t="shared" si="38"/>
        <v>22.008474576271187</v>
      </c>
      <c r="AB75" s="887">
        <v>1</v>
      </c>
      <c r="AC75" s="865">
        <v>7.08</v>
      </c>
      <c r="AD75" s="865">
        <v>1.06</v>
      </c>
      <c r="AE75" s="865">
        <v>1.33</v>
      </c>
      <c r="AF75" s="865">
        <v>28.54</v>
      </c>
      <c r="AG75" s="865">
        <v>176.5</v>
      </c>
      <c r="AH75" s="865">
        <v>92.9</v>
      </c>
      <c r="AI75" s="865">
        <v>1</v>
      </c>
      <c r="AJ75" s="865">
        <v>15.2</v>
      </c>
      <c r="AK75" s="865">
        <v>20.580000000000002</v>
      </c>
      <c r="AL75" s="878">
        <v>113480</v>
      </c>
      <c r="AM75" s="872">
        <v>0.06</v>
      </c>
      <c r="AN75" s="865">
        <v>5.35</v>
      </c>
      <c r="AO75" s="739">
        <f t="shared" si="39"/>
        <v>-0.23883755208009205</v>
      </c>
      <c r="AP75" s="740">
        <f t="shared" si="40"/>
        <v>21.769637024191095</v>
      </c>
      <c r="AQ75" s="888">
        <f t="shared" si="41"/>
        <v>428.36093068060944</v>
      </c>
      <c r="AR75" s="651">
        <f>INDEX(Historical!$C$7:$C$1239,MATCH(B75,Historical!$B$7:$B$1261,0))*IF(AH75="n/a",1.03,IF(AH75&lt;0,1.01,IF(AH75&gt;10,1.1,(1+AH75/100))))</f>
        <v>2.2660000000000005</v>
      </c>
      <c r="AS75" s="886">
        <f t="shared" si="42"/>
        <v>2.2886600000000006</v>
      </c>
      <c r="AT75" s="886">
        <f t="shared" si="31"/>
        <v>2.517526000000001</v>
      </c>
      <c r="AU75" s="886">
        <f t="shared" si="31"/>
        <v>2.7692786000000016</v>
      </c>
      <c r="AV75" s="886">
        <f t="shared" si="31"/>
        <v>3.0462064600000018</v>
      </c>
      <c r="AW75" s="651">
        <f t="shared" si="43"/>
        <v>12.887671060000006</v>
      </c>
      <c r="AX75" s="747">
        <f t="shared" si="44"/>
        <v>8.27087091515852</v>
      </c>
      <c r="AY75" s="934">
        <v>1.35</v>
      </c>
      <c r="AZ75" s="872">
        <v>159.69999999999999</v>
      </c>
      <c r="BA75" s="872">
        <v>-13.750000000000002</v>
      </c>
      <c r="BB75" s="872">
        <v>-4.8599999999999994</v>
      </c>
      <c r="BC75" s="872">
        <v>15.68</v>
      </c>
      <c r="BE75" s="624">
        <v>1963</v>
      </c>
      <c r="BF75" s="898">
        <f t="shared" si="45"/>
        <v>6</v>
      </c>
      <c r="BG75" s="882">
        <v>11.4</v>
      </c>
    </row>
    <row r="76" spans="1:59" ht="11.25" customHeight="1" x14ac:dyDescent="0.2">
      <c r="A76" s="863" t="s">
        <v>667</v>
      </c>
      <c r="B76" s="875" t="s">
        <v>668</v>
      </c>
      <c r="C76" s="932" t="s">
        <v>112</v>
      </c>
      <c r="D76" s="932" t="s">
        <v>4322</v>
      </c>
      <c r="E76" s="733">
        <v>26</v>
      </c>
      <c r="F76" s="1190">
        <v>131</v>
      </c>
      <c r="G76" s="1190" t="s">
        <v>106</v>
      </c>
      <c r="H76" s="1190" t="s">
        <v>106</v>
      </c>
      <c r="I76" s="865">
        <v>26.73</v>
      </c>
      <c r="J76" s="651">
        <f t="shared" si="32"/>
        <v>3.2173587729143285</v>
      </c>
      <c r="K76" s="884">
        <v>0.215</v>
      </c>
      <c r="L76" s="887">
        <v>4</v>
      </c>
      <c r="M76" s="642">
        <f t="shared" si="33"/>
        <v>0.86</v>
      </c>
      <c r="N76" s="870" t="s">
        <v>142</v>
      </c>
      <c r="O76" s="735">
        <v>0.21</v>
      </c>
      <c r="P76" s="861">
        <v>44162</v>
      </c>
      <c r="Q76" s="861">
        <v>44179</v>
      </c>
      <c r="R76" s="642">
        <f t="shared" si="34"/>
        <v>2.3809523809523832</v>
      </c>
      <c r="S76" s="701">
        <f>IF(INDEX(Historical!$D$7:$D$1237,MATCH(B76,Historical!$B$7:$B$1261,0))=0,"n/a",(INDEX(Historical!$C$7:$C$1239,MATCH(B76,Historical!$B$7:$B$1261,0))/INDEX(Historical!$D$7:$D$1237,MATCH(B76,Historical!$B$7:$B$1261,0))-1)*100)</f>
        <v>5.1948051948051965</v>
      </c>
      <c r="T76" s="701">
        <f>IF(INDEX(Historical!$F$7:$F$1230,MATCH(B76,Historical!$B$7:$B$1261,0))=0,"n/a",((INDEX(Historical!$C$7:$C$1239,MATCH(B76,Historical!$B$7:$B$1261,0))/INDEX(Historical!$F$7:$F$1230,MATCH(B76,Historical!$B$7:$B$1261,0)))^(1/3)-1)*100)</f>
        <v>9.319535187362149</v>
      </c>
      <c r="U76" s="701">
        <f>IF(INDEX(Historical!$H$7:$H$1230,MATCH(B76,Historical!$B$7:$B$1261,0))=0,"n/a",((INDEX(Historical!$C$7:$C$1239,MATCH(B76,Historical!$B$7:$B$1261,0))/INDEX(Historical!$H$7:$H$1230,MATCH(B76,Historical!$B$7:$B$1261,0)))^(1/5)-1)*100)</f>
        <v>11.981282593120568</v>
      </c>
      <c r="V76" s="701">
        <f>IF(INDEX(Historical!$O$7:$O$1230,MATCH(B76,Historical!$B$7:$B$1261,0))=0,"n/a",((INDEX(Historical!$C$7:$C$1239,MATCH(B76,Historical!$B$7:$B$1261,0))/INDEX(Historical!$O$7:$O$1230,MATCH(B76,Historical!$B$7:$B$1261,0)))^(1/10)-1)*100)</f>
        <v>11.821139737601305</v>
      </c>
      <c r="W76" s="702">
        <f t="shared" si="35"/>
        <v>1.013547158655935</v>
      </c>
      <c r="X76" s="703" t="str">
        <f t="shared" si="36"/>
        <v>n/a</v>
      </c>
      <c r="Y76" s="875"/>
      <c r="Z76" s="651" t="str">
        <f t="shared" si="37"/>
        <v>n/a</v>
      </c>
      <c r="AA76" s="886" t="str">
        <f t="shared" si="38"/>
        <v>n/a</v>
      </c>
      <c r="AB76" s="887">
        <v>9</v>
      </c>
      <c r="AC76" s="865">
        <v>-2.8</v>
      </c>
      <c r="AD76" s="865" t="s">
        <v>136</v>
      </c>
      <c r="AE76" s="865">
        <v>0.62</v>
      </c>
      <c r="AF76" s="865">
        <v>1.47</v>
      </c>
      <c r="AG76" s="865">
        <v>-13.900000000000002</v>
      </c>
      <c r="AH76" s="865">
        <v>-132.9</v>
      </c>
      <c r="AI76" s="865">
        <v>5.81</v>
      </c>
      <c r="AJ76" s="865">
        <v>-28.199999999999996</v>
      </c>
      <c r="AK76" s="865">
        <v>-10</v>
      </c>
      <c r="AL76" s="878">
        <v>925.39</v>
      </c>
      <c r="AM76" s="872">
        <v>2.1</v>
      </c>
      <c r="AN76" s="865">
        <v>1.37</v>
      </c>
      <c r="AO76" s="739" t="str">
        <f t="shared" si="39"/>
        <v>n/a</v>
      </c>
      <c r="AP76" s="740">
        <f t="shared" si="40"/>
        <v>15.198641366034897</v>
      </c>
      <c r="AQ76" s="888" t="str">
        <f t="shared" si="41"/>
        <v>n/a</v>
      </c>
      <c r="AR76" s="651">
        <f>INDEX(Historical!$C$7:$C$1239,MATCH(B76,Historical!$B$7:$B$1261,0))*IF(AH76="n/a",1.03,IF(AH76&lt;0,1.01,IF(AH76&gt;10,1.1,(1+AH76/100))))</f>
        <v>0.81810000000000005</v>
      </c>
      <c r="AS76" s="886">
        <f t="shared" si="42"/>
        <v>0.86563161000000011</v>
      </c>
      <c r="AT76" s="886">
        <f t="shared" si="31"/>
        <v>0.87428792610000017</v>
      </c>
      <c r="AU76" s="886">
        <f t="shared" si="31"/>
        <v>0.8830308053610002</v>
      </c>
      <c r="AV76" s="886">
        <f t="shared" si="31"/>
        <v>0.89186111341461016</v>
      </c>
      <c r="AW76" s="651">
        <f t="shared" si="43"/>
        <v>4.3329114548756102</v>
      </c>
      <c r="AX76" s="747">
        <f t="shared" si="44"/>
        <v>16.209919397215153</v>
      </c>
      <c r="AY76" s="934">
        <v>1.27</v>
      </c>
      <c r="AZ76" s="872">
        <v>57.14</v>
      </c>
      <c r="BA76" s="872">
        <v>-33.770000000000003</v>
      </c>
      <c r="BB76" s="872">
        <v>10.73</v>
      </c>
      <c r="BC76" s="872">
        <v>16.850000000000001</v>
      </c>
      <c r="BE76" s="624">
        <v>1996</v>
      </c>
      <c r="BF76" s="898">
        <f t="shared" si="45"/>
        <v>2</v>
      </c>
      <c r="BG76" s="882">
        <v>-4</v>
      </c>
    </row>
    <row r="77" spans="1:59" ht="11.25" customHeight="1" x14ac:dyDescent="0.2">
      <c r="A77" s="863" t="s">
        <v>274</v>
      </c>
      <c r="B77" s="875" t="s">
        <v>275</v>
      </c>
      <c r="C77" s="932" t="s">
        <v>245</v>
      </c>
      <c r="D77" s="932" t="s">
        <v>4352</v>
      </c>
      <c r="E77" s="733">
        <v>45</v>
      </c>
      <c r="F77" s="1190">
        <v>57</v>
      </c>
      <c r="G77" s="1190" t="s">
        <v>37</v>
      </c>
      <c r="H77" s="1190" t="s">
        <v>115</v>
      </c>
      <c r="I77" s="865">
        <v>217.44</v>
      </c>
      <c r="J77" s="651">
        <f t="shared" si="32"/>
        <v>2.3730684326710816</v>
      </c>
      <c r="K77" s="877">
        <v>1.29</v>
      </c>
      <c r="L77" s="887">
        <v>4</v>
      </c>
      <c r="M77" s="642">
        <f t="shared" si="33"/>
        <v>5.16</v>
      </c>
      <c r="N77" s="870" t="s">
        <v>148</v>
      </c>
      <c r="O77" s="734">
        <v>1.25</v>
      </c>
      <c r="P77" s="861">
        <v>44165</v>
      </c>
      <c r="Q77" s="861">
        <v>44180</v>
      </c>
      <c r="R77" s="642">
        <f t="shared" si="34"/>
        <v>3.2000000000000028</v>
      </c>
      <c r="S77" s="701">
        <f>IF(INDEX(Historical!$D$7:$D$1237,MATCH(B77,Historical!$B$7:$B$1261,0))=0,"n/a",(INDEX(Historical!$C$7:$C$1239,MATCH(B77,Historical!$B$7:$B$1261,0))/INDEX(Historical!$D$7:$D$1237,MATCH(B77,Historical!$B$7:$B$1261,0))-1)*100)</f>
        <v>12.887828162291171</v>
      </c>
      <c r="T77" s="701">
        <f>IF(INDEX(Historical!$F$7:$F$1230,MATCH(B77,Historical!$B$7:$B$1261,0))=0,"n/a",((INDEX(Historical!$C$7:$C$1239,MATCH(B77,Historical!$B$7:$B$1261,0))/INDEX(Historical!$F$7:$F$1230,MATCH(B77,Historical!$B$7:$B$1261,0)))^(1/3)-1)*100)</f>
        <v>9.4253588741905592</v>
      </c>
      <c r="U77" s="701">
        <f>IF(INDEX(Historical!$H$7:$H$1230,MATCH(B77,Historical!$B$7:$B$1261,0))=0,"n/a",((INDEX(Historical!$C$7:$C$1239,MATCH(B77,Historical!$B$7:$B$1261,0))/INDEX(Historical!$H$7:$H$1230,MATCH(B77,Historical!$B$7:$B$1261,0)))^(1/5)-1)*100)</f>
        <v>7.5963302873188976</v>
      </c>
      <c r="V77" s="701">
        <f>IF(INDEX(Historical!$O$7:$O$1230,MATCH(B77,Historical!$B$7:$B$1261,0))=0,"n/a",((INDEX(Historical!$C$7:$C$1239,MATCH(B77,Historical!$B$7:$B$1261,0))/INDEX(Historical!$O$7:$O$1230,MATCH(B77,Historical!$B$7:$B$1261,0)))^(1/10)-1)*100)</f>
        <v>8.7203214942733531</v>
      </c>
      <c r="W77" s="702">
        <f t="shared" si="35"/>
        <v>0.871106677925512</v>
      </c>
      <c r="X77" s="703">
        <f t="shared" si="36"/>
        <v>0.72346002736370452</v>
      </c>
      <c r="Y77" s="813"/>
      <c r="Z77" s="651">
        <f t="shared" si="37"/>
        <v>78.778625954198475</v>
      </c>
      <c r="AA77" s="886">
        <f t="shared" si="38"/>
        <v>33.196946564885494</v>
      </c>
      <c r="AB77" s="887">
        <v>12</v>
      </c>
      <c r="AC77" s="865">
        <v>6.55</v>
      </c>
      <c r="AD77" s="865">
        <v>6.02</v>
      </c>
      <c r="AE77" s="865">
        <v>8.49</v>
      </c>
      <c r="AF77" s="865" t="s">
        <v>136</v>
      </c>
      <c r="AG77" s="868">
        <v>-55.600000000000009</v>
      </c>
      <c r="AH77" s="865">
        <v>4</v>
      </c>
      <c r="AI77" s="865">
        <v>34.260000000000005</v>
      </c>
      <c r="AJ77" s="865">
        <v>10.5</v>
      </c>
      <c r="AK77" s="865">
        <v>5.53</v>
      </c>
      <c r="AL77" s="878">
        <v>163430</v>
      </c>
      <c r="AM77" s="872">
        <v>0.06</v>
      </c>
      <c r="AN77" s="865" t="s">
        <v>136</v>
      </c>
      <c r="AO77" s="739">
        <f t="shared" si="39"/>
        <v>-23.227547844895515</v>
      </c>
      <c r="AP77" s="740">
        <f t="shared" si="40"/>
        <v>9.9693987199899787</v>
      </c>
      <c r="AQ77" s="888" t="str">
        <f t="shared" si="41"/>
        <v>n/a</v>
      </c>
      <c r="AR77" s="651">
        <f>INDEX(Historical!$C$7:$C$1239,MATCH(B77,Historical!$B$7:$B$1261,0))*IF(AH77="n/a",1.03,IF(AH77&lt;0,1.01,IF(AH77&gt;10,1.1,(1+AH77/100))))</f>
        <v>4.9192000000000009</v>
      </c>
      <c r="AS77" s="886">
        <f t="shared" si="42"/>
        <v>5.4111200000000013</v>
      </c>
      <c r="AT77" s="886">
        <f t="shared" si="31"/>
        <v>5.7103549360000008</v>
      </c>
      <c r="AU77" s="886">
        <f t="shared" si="31"/>
        <v>6.0261375639608001</v>
      </c>
      <c r="AV77" s="886">
        <f t="shared" si="31"/>
        <v>6.3593829712478316</v>
      </c>
      <c r="AW77" s="651">
        <f t="shared" si="43"/>
        <v>28.426195471208636</v>
      </c>
      <c r="AX77" s="747">
        <f t="shared" si="44"/>
        <v>13.073121537531565</v>
      </c>
      <c r="AY77" s="934">
        <v>0.59</v>
      </c>
      <c r="AZ77" s="872">
        <v>75.03</v>
      </c>
      <c r="BA77" s="872">
        <v>-6.2399999999999993</v>
      </c>
      <c r="BB77" s="872">
        <v>-1.1599999999999999</v>
      </c>
      <c r="BC77" s="872">
        <v>9.74</v>
      </c>
      <c r="BE77" s="624">
        <v>1976</v>
      </c>
      <c r="BF77" s="898">
        <f t="shared" si="45"/>
        <v>4</v>
      </c>
      <c r="BG77" s="882">
        <v>9.9</v>
      </c>
    </row>
    <row r="78" spans="1:59" ht="11.25" customHeight="1" x14ac:dyDescent="0.2">
      <c r="A78" s="871" t="s">
        <v>285</v>
      </c>
      <c r="B78" s="875" t="s">
        <v>286</v>
      </c>
      <c r="C78" s="932" t="s">
        <v>108</v>
      </c>
      <c r="D78" s="932" t="s">
        <v>118</v>
      </c>
      <c r="E78" s="733">
        <v>34</v>
      </c>
      <c r="F78" s="1190">
        <v>84</v>
      </c>
      <c r="G78" s="1190" t="s">
        <v>106</v>
      </c>
      <c r="H78" s="1190" t="s">
        <v>106</v>
      </c>
      <c r="I78" s="865">
        <v>44.47</v>
      </c>
      <c r="J78" s="651">
        <f t="shared" si="32"/>
        <v>5.6892286935012368</v>
      </c>
      <c r="K78" s="884">
        <v>0.63249999999999995</v>
      </c>
      <c r="L78" s="887">
        <v>4</v>
      </c>
      <c r="M78" s="642">
        <f t="shared" si="33"/>
        <v>2.5299999999999998</v>
      </c>
      <c r="N78" s="870" t="s">
        <v>287</v>
      </c>
      <c r="O78" s="735">
        <v>0.63</v>
      </c>
      <c r="P78" s="861">
        <v>44180</v>
      </c>
      <c r="Q78" s="861">
        <v>44195</v>
      </c>
      <c r="R78" s="642">
        <f t="shared" si="34"/>
        <v>0.39682539682538837</v>
      </c>
      <c r="S78" s="701">
        <f>IF(INDEX(Historical!$D$7:$D$1237,MATCH(B78,Historical!$B$7:$B$1261,0))=0,"n/a",(INDEX(Historical!$C$7:$C$1239,MATCH(B78,Historical!$B$7:$B$1261,0))/INDEX(Historical!$D$7:$D$1237,MATCH(B78,Historical!$B$7:$B$1261,0))-1)*100)</f>
        <v>0.39960039960040827</v>
      </c>
      <c r="T78" s="701">
        <f>IF(INDEX(Historical!$F$7:$F$1230,MATCH(B78,Historical!$B$7:$B$1261,0))=0,"n/a",((INDEX(Historical!$C$7:$C$1239,MATCH(B78,Historical!$B$7:$B$1261,0))/INDEX(Historical!$F$7:$F$1230,MATCH(B78,Historical!$B$7:$B$1261,0)))^(1/3)-1)*100)</f>
        <v>0.40120790759770042</v>
      </c>
      <c r="U78" s="701">
        <f>IF(INDEX(Historical!$H$7:$H$1230,MATCH(B78,Historical!$B$7:$B$1261,0))=0,"n/a",((INDEX(Historical!$C$7:$C$1239,MATCH(B78,Historical!$B$7:$B$1261,0))/INDEX(Historical!$H$7:$H$1230,MATCH(B78,Historical!$B$7:$B$1261,0)))^(1/5)-1)*100)</f>
        <v>0.40283278526862532</v>
      </c>
      <c r="V78" s="701">
        <f>IF(INDEX(Historical!$O$7:$O$1230,MATCH(B78,Historical!$B$7:$B$1261,0))=0,"n/a",((INDEX(Historical!$C$7:$C$1239,MATCH(B78,Historical!$B$7:$B$1261,0))/INDEX(Historical!$O$7:$O$1230,MATCH(B78,Historical!$B$7:$B$1261,0)))^(1/10)-1)*100)</f>
        <v>0.75695055325406546</v>
      </c>
      <c r="W78" s="702">
        <f t="shared" si="35"/>
        <v>0.53217846732112384</v>
      </c>
      <c r="X78" s="703">
        <f t="shared" si="36"/>
        <v>3.2750632948668722E-2</v>
      </c>
      <c r="Y78" s="875"/>
      <c r="Z78" s="651">
        <f t="shared" si="37"/>
        <v>58.429561200923786</v>
      </c>
      <c r="AA78" s="886">
        <f t="shared" si="38"/>
        <v>10.270207852193995</v>
      </c>
      <c r="AB78" s="887">
        <v>12</v>
      </c>
      <c r="AC78" s="865">
        <v>4.33</v>
      </c>
      <c r="AD78" s="865">
        <v>0.28000000000000003</v>
      </c>
      <c r="AE78" s="865">
        <v>0.69</v>
      </c>
      <c r="AF78" s="865">
        <v>1.34</v>
      </c>
      <c r="AG78" s="865">
        <v>13.4</v>
      </c>
      <c r="AH78" s="865">
        <v>86.5</v>
      </c>
      <c r="AI78" s="865">
        <v>-28.87</v>
      </c>
      <c r="AJ78" s="865">
        <v>12.3</v>
      </c>
      <c r="AK78" s="865">
        <v>37.9</v>
      </c>
      <c r="AL78" s="878">
        <v>2560</v>
      </c>
      <c r="AM78" s="872">
        <v>52.09</v>
      </c>
      <c r="AN78" s="865">
        <v>0.2</v>
      </c>
      <c r="AO78" s="739">
        <f t="shared" si="39"/>
        <v>-4.1781463734241324</v>
      </c>
      <c r="AP78" s="740">
        <f t="shared" si="40"/>
        <v>6.0920614787698621</v>
      </c>
      <c r="AQ78" s="888">
        <f t="shared" si="41"/>
        <v>-21.792076212928247</v>
      </c>
      <c r="AR78" s="651">
        <f>INDEX(Historical!$C$7:$C$1239,MATCH(B78,Historical!$B$7:$B$1261,0))*IF(AH78="n/a",1.03,IF(AH78&lt;0,1.01,IF(AH78&gt;10,1.1,(1+AH78/100))))</f>
        <v>2.7637500000000004</v>
      </c>
      <c r="AS78" s="886">
        <f t="shared" si="42"/>
        <v>2.7913875000000004</v>
      </c>
      <c r="AT78" s="886">
        <f t="shared" si="31"/>
        <v>3.0705262500000008</v>
      </c>
      <c r="AU78" s="886">
        <f t="shared" si="31"/>
        <v>3.3775788750000011</v>
      </c>
      <c r="AV78" s="886">
        <f t="shared" si="31"/>
        <v>3.7153367625000016</v>
      </c>
      <c r="AW78" s="651">
        <f t="shared" si="43"/>
        <v>15.718579387500004</v>
      </c>
      <c r="AX78" s="747">
        <f t="shared" si="44"/>
        <v>35.346479396222179</v>
      </c>
      <c r="AY78" s="934">
        <v>0.43</v>
      </c>
      <c r="AZ78" s="872">
        <v>32.940000000000005</v>
      </c>
      <c r="BA78" s="872">
        <v>-17.599999999999998</v>
      </c>
      <c r="BB78" s="872">
        <v>5.13</v>
      </c>
      <c r="BC78" s="872">
        <v>6.18</v>
      </c>
      <c r="BE78" s="624">
        <v>1988</v>
      </c>
      <c r="BF78" s="898">
        <f t="shared" si="45"/>
        <v>3</v>
      </c>
      <c r="BG78" s="882">
        <v>4</v>
      </c>
    </row>
    <row r="79" spans="1:59" ht="11.25" customHeight="1" x14ac:dyDescent="0.2">
      <c r="A79" s="871" t="s">
        <v>281</v>
      </c>
      <c r="B79" s="875" t="s">
        <v>282</v>
      </c>
      <c r="C79" s="932" t="s">
        <v>153</v>
      </c>
      <c r="D79" s="932" t="s">
        <v>4324</v>
      </c>
      <c r="E79" s="733">
        <v>43</v>
      </c>
      <c r="F79" s="1190">
        <v>61</v>
      </c>
      <c r="G79" s="1190" t="s">
        <v>115</v>
      </c>
      <c r="H79" s="1190" t="s">
        <v>115</v>
      </c>
      <c r="I79" s="865">
        <v>113.7</v>
      </c>
      <c r="J79" s="651">
        <f t="shared" si="32"/>
        <v>2.0404573438874229</v>
      </c>
      <c r="K79" s="877">
        <v>0.57999999999999996</v>
      </c>
      <c r="L79" s="887">
        <v>4</v>
      </c>
      <c r="M79" s="642">
        <f t="shared" si="33"/>
        <v>2.3199999999999998</v>
      </c>
      <c r="N79" s="870" t="s">
        <v>283</v>
      </c>
      <c r="O79" s="734">
        <v>0.54</v>
      </c>
      <c r="P79" s="861">
        <v>44007</v>
      </c>
      <c r="Q79" s="861">
        <v>44029</v>
      </c>
      <c r="R79" s="642">
        <f t="shared" si="34"/>
        <v>7.4074074074073932</v>
      </c>
      <c r="S79" s="701">
        <f>IF(INDEX(Historical!$D$7:$D$1237,MATCH(B79,Historical!$B$7:$B$1261,0))=0,"n/a",(INDEX(Historical!$C$7:$C$1239,MATCH(B79,Historical!$B$7:$B$1261,0))/INDEX(Historical!$D$7:$D$1237,MATCH(B79,Historical!$B$7:$B$1261,0))-1)*100)</f>
        <v>8.3333333333333481</v>
      </c>
      <c r="T79" s="701">
        <f>IF(INDEX(Historical!$F$7:$F$1230,MATCH(B79,Historical!$B$7:$B$1261,0))=0,"n/a",((INDEX(Historical!$C$7:$C$1239,MATCH(B79,Historical!$B$7:$B$1261,0))/INDEX(Historical!$F$7:$F$1230,MATCH(B79,Historical!$B$7:$B$1261,0)))^(1/3)-1)*100)</f>
        <v>8.6882943668610721</v>
      </c>
      <c r="U79" s="701">
        <f>IF(INDEX(Historical!$H$7:$H$1230,MATCH(B79,Historical!$B$7:$B$1261,0))=0,"n/a",((INDEX(Historical!$C$7:$C$1239,MATCH(B79,Historical!$B$7:$B$1261,0))/INDEX(Historical!$H$7:$H$1230,MATCH(B79,Historical!$B$7:$B$1261,0)))^(1/5)-1)*100)</f>
        <v>12.195514544619957</v>
      </c>
      <c r="V79" s="701">
        <f>IF(INDEX(Historical!$O$7:$O$1230,MATCH(B79,Historical!$B$7:$B$1261,0))=0,"n/a",((INDEX(Historical!$C$7:$C$1239,MATCH(B79,Historical!$B$7:$B$1261,0))/INDEX(Historical!$O$7:$O$1230,MATCH(B79,Historical!$B$7:$B$1261,0)))^(1/10)-1)*100)</f>
        <v>10.234964816349468</v>
      </c>
      <c r="W79" s="702">
        <f t="shared" si="35"/>
        <v>1.1915541248504031</v>
      </c>
      <c r="X79" s="703">
        <f t="shared" si="36"/>
        <v>1.5838330577428517</v>
      </c>
      <c r="Y79" s="663" t="s">
        <v>284</v>
      </c>
      <c r="Z79" s="651">
        <f t="shared" si="37"/>
        <v>89.575289575289574</v>
      </c>
      <c r="AA79" s="886">
        <f t="shared" si="38"/>
        <v>43.899613899613904</v>
      </c>
      <c r="AB79" s="887">
        <v>4</v>
      </c>
      <c r="AC79" s="865">
        <v>2.59</v>
      </c>
      <c r="AD79" s="865">
        <v>4.41</v>
      </c>
      <c r="AE79" s="865">
        <v>5.47</v>
      </c>
      <c r="AF79" s="865">
        <v>3.06</v>
      </c>
      <c r="AG79" s="865">
        <v>9.4</v>
      </c>
      <c r="AH79" s="865">
        <v>2.2999999999999998</v>
      </c>
      <c r="AI79" s="865">
        <v>38.78</v>
      </c>
      <c r="AJ79" s="865">
        <v>7.7</v>
      </c>
      <c r="AK79" s="865">
        <v>10.029999999999999</v>
      </c>
      <c r="AL79" s="878">
        <v>152460</v>
      </c>
      <c r="AM79" s="872">
        <v>0.1</v>
      </c>
      <c r="AN79" s="865">
        <v>0.56999999999999995</v>
      </c>
      <c r="AO79" s="739">
        <f t="shared" si="39"/>
        <v>-29.663642011106525</v>
      </c>
      <c r="AP79" s="740">
        <f t="shared" si="40"/>
        <v>14.235971888507381</v>
      </c>
      <c r="AQ79" s="888">
        <f t="shared" si="41"/>
        <v>144.34294527052523</v>
      </c>
      <c r="AR79" s="651">
        <f>INDEX(Historical!$C$7:$C$1239,MATCH(B79,Historical!$B$7:$B$1261,0))*IF(AH79="n/a",1.03,IF(AH79&lt;0,1.01,IF(AH79&gt;10,1.1,(1+AH79/100))))</f>
        <v>2.12784</v>
      </c>
      <c r="AS79" s="886">
        <f t="shared" si="42"/>
        <v>2.340624</v>
      </c>
      <c r="AT79" s="886">
        <f t="shared" si="31"/>
        <v>2.5746864</v>
      </c>
      <c r="AU79" s="886">
        <f t="shared" si="31"/>
        <v>2.8321550400000004</v>
      </c>
      <c r="AV79" s="886">
        <f t="shared" si="31"/>
        <v>3.1153705440000006</v>
      </c>
      <c r="AW79" s="651">
        <f t="shared" si="43"/>
        <v>12.990675984000001</v>
      </c>
      <c r="AX79" s="747">
        <f t="shared" si="44"/>
        <v>11.425396643799472</v>
      </c>
      <c r="AY79" s="934">
        <v>0.7</v>
      </c>
      <c r="AZ79" s="872">
        <v>57.63</v>
      </c>
      <c r="BA79" s="872">
        <v>-6.92</v>
      </c>
      <c r="BB79" s="872">
        <v>6.1</v>
      </c>
      <c r="BC79" s="872">
        <v>14.02</v>
      </c>
      <c r="BE79" s="624">
        <v>1978</v>
      </c>
      <c r="BF79" s="898">
        <f t="shared" si="45"/>
        <v>4</v>
      </c>
      <c r="BG79" s="882">
        <v>5.2</v>
      </c>
    </row>
    <row r="80" spans="1:59" ht="11.25" customHeight="1" x14ac:dyDescent="0.2">
      <c r="A80" s="871" t="s">
        <v>279</v>
      </c>
      <c r="B80" s="875" t="s">
        <v>280</v>
      </c>
      <c r="C80" s="932" t="s">
        <v>131</v>
      </c>
      <c r="D80" s="932" t="s">
        <v>4328</v>
      </c>
      <c r="E80" s="733">
        <v>29</v>
      </c>
      <c r="F80" s="1190">
        <v>98</v>
      </c>
      <c r="G80" s="1190" t="s">
        <v>37</v>
      </c>
      <c r="H80" s="1190" t="s">
        <v>37</v>
      </c>
      <c r="I80" s="865">
        <v>24.94</v>
      </c>
      <c r="J80" s="651">
        <f t="shared" si="32"/>
        <v>3.4081796311146753</v>
      </c>
      <c r="K80" s="884">
        <v>0.21249999999999999</v>
      </c>
      <c r="L80" s="887">
        <v>4</v>
      </c>
      <c r="M80" s="642">
        <f t="shared" si="33"/>
        <v>0.85</v>
      </c>
      <c r="N80" s="870" t="s">
        <v>145</v>
      </c>
      <c r="O80" s="735">
        <v>0.20749999999999999</v>
      </c>
      <c r="P80" s="861">
        <v>44174</v>
      </c>
      <c r="Q80" s="861">
        <v>44197</v>
      </c>
      <c r="R80" s="642">
        <f t="shared" si="34"/>
        <v>2.4096385542168699</v>
      </c>
      <c r="S80" s="701">
        <f>IF(INDEX(Historical!$D$7:$D$1237,MATCH(B80,Historical!$B$7:$B$1261,0))=0,"n/a",(INDEX(Historical!$C$7:$C$1239,MATCH(B80,Historical!$B$7:$B$1261,0))/INDEX(Historical!$D$7:$D$1237,MATCH(B80,Historical!$B$7:$B$1261,0))-1)*100)</f>
        <v>3.1645569620253111</v>
      </c>
      <c r="T80" s="701">
        <f>IF(INDEX(Historical!$F$7:$F$1230,MATCH(B80,Historical!$B$7:$B$1261,0))=0,"n/a",((INDEX(Historical!$C$7:$C$1239,MATCH(B80,Historical!$B$7:$B$1261,0))/INDEX(Historical!$F$7:$F$1230,MATCH(B80,Historical!$B$7:$B$1261,0)))^(1/3)-1)*100)</f>
        <v>2.8092320468116938</v>
      </c>
      <c r="U80" s="701">
        <f>IF(INDEX(Historical!$H$7:$H$1230,MATCH(B80,Historical!$B$7:$B$1261,0))=0,"n/a",((INDEX(Historical!$C$7:$C$1239,MATCH(B80,Historical!$B$7:$B$1261,0))/INDEX(Historical!$H$7:$H$1230,MATCH(B80,Historical!$B$7:$B$1261,0)))^(1/5)-1)*100)</f>
        <v>2.79686070125027</v>
      </c>
      <c r="V80" s="701">
        <f>IF(INDEX(Historical!$O$7:$O$1230,MATCH(B80,Historical!$B$7:$B$1261,0))=0,"n/a",((INDEX(Historical!$C$7:$C$1239,MATCH(B80,Historical!$B$7:$B$1261,0))/INDEX(Historical!$O$7:$O$1230,MATCH(B80,Historical!$B$7:$B$1261,0)))^(1/10)-1)*100)</f>
        <v>2.7724220986734105</v>
      </c>
      <c r="W80" s="702">
        <f t="shared" si="35"/>
        <v>1.0088148924323439</v>
      </c>
      <c r="X80" s="703">
        <f t="shared" si="36"/>
        <v>0.23307172510418916</v>
      </c>
      <c r="Y80" s="659"/>
      <c r="Z80" s="651">
        <f t="shared" si="37"/>
        <v>45.698924731182792</v>
      </c>
      <c r="AA80" s="886">
        <f t="shared" si="38"/>
        <v>13.408602150537634</v>
      </c>
      <c r="AB80" s="887">
        <v>12</v>
      </c>
      <c r="AC80" s="865">
        <v>1.86</v>
      </c>
      <c r="AD80" s="865">
        <v>1.67</v>
      </c>
      <c r="AE80" s="865">
        <v>0.94</v>
      </c>
      <c r="AF80" s="865">
        <v>1.7</v>
      </c>
      <c r="AG80" s="865">
        <v>12.9</v>
      </c>
      <c r="AH80" s="867">
        <v>25.7</v>
      </c>
      <c r="AI80" s="867">
        <v>2.73</v>
      </c>
      <c r="AJ80" s="865">
        <v>12</v>
      </c>
      <c r="AK80" s="865">
        <v>8.2000000000000011</v>
      </c>
      <c r="AL80" s="878">
        <v>5190</v>
      </c>
      <c r="AM80" s="872">
        <v>0.3</v>
      </c>
      <c r="AN80" s="865">
        <v>0.78</v>
      </c>
      <c r="AO80" s="739">
        <f t="shared" si="39"/>
        <v>-7.2035618181726893</v>
      </c>
      <c r="AP80" s="740">
        <f t="shared" si="40"/>
        <v>6.2050403323649448</v>
      </c>
      <c r="AQ80" s="888">
        <f t="shared" si="41"/>
        <v>0.65258986768736982</v>
      </c>
      <c r="AR80" s="651">
        <f>INDEX(Historical!$C$7:$C$1239,MATCH(B80,Historical!$B$7:$B$1261,0))*IF(AH80="n/a",1.03,IF(AH80&lt;0,1.01,IF(AH80&gt;10,1.1,(1+AH80/100))))</f>
        <v>0.89649999999999996</v>
      </c>
      <c r="AS80" s="886">
        <f t="shared" si="42"/>
        <v>0.92097445</v>
      </c>
      <c r="AT80" s="886">
        <f t="shared" si="31"/>
        <v>0.99649435490000005</v>
      </c>
      <c r="AU80" s="886">
        <f t="shared" si="31"/>
        <v>1.0782068920018002</v>
      </c>
      <c r="AV80" s="886">
        <f t="shared" si="31"/>
        <v>1.1666198571459478</v>
      </c>
      <c r="AW80" s="651">
        <f t="shared" si="43"/>
        <v>5.0587955540477481</v>
      </c>
      <c r="AX80" s="747">
        <f t="shared" si="44"/>
        <v>20.283863488563544</v>
      </c>
      <c r="AY80" s="934">
        <v>0.73</v>
      </c>
      <c r="AZ80" s="872">
        <v>66.27</v>
      </c>
      <c r="BA80" s="872">
        <v>-22.59</v>
      </c>
      <c r="BB80" s="872">
        <v>4.8099999999999996</v>
      </c>
      <c r="BC80" s="872">
        <v>7.71</v>
      </c>
      <c r="BE80" s="624">
        <v>1992</v>
      </c>
      <c r="BF80" s="898">
        <f t="shared" si="45"/>
        <v>2</v>
      </c>
      <c r="BG80" s="882">
        <v>4.7</v>
      </c>
    </row>
    <row r="81" spans="1:59" ht="11.25" customHeight="1" x14ac:dyDescent="0.2">
      <c r="A81" s="863" t="s">
        <v>288</v>
      </c>
      <c r="B81" s="875" t="s">
        <v>289</v>
      </c>
      <c r="C81" s="932" t="s">
        <v>131</v>
      </c>
      <c r="D81" s="932" t="s">
        <v>4329</v>
      </c>
      <c r="E81" s="733">
        <v>45</v>
      </c>
      <c r="F81" s="1190">
        <v>56</v>
      </c>
      <c r="G81" s="1190" t="s">
        <v>37</v>
      </c>
      <c r="H81" s="1190" t="s">
        <v>37</v>
      </c>
      <c r="I81" s="865">
        <v>68.67</v>
      </c>
      <c r="J81" s="651">
        <f t="shared" si="32"/>
        <v>2.1552351827581187</v>
      </c>
      <c r="K81" s="877">
        <v>0.37</v>
      </c>
      <c r="L81" s="887">
        <v>4</v>
      </c>
      <c r="M81" s="642">
        <f t="shared" si="33"/>
        <v>1.48</v>
      </c>
      <c r="N81" s="870" t="s">
        <v>148</v>
      </c>
      <c r="O81" s="734">
        <v>0.35249999999999998</v>
      </c>
      <c r="P81" s="861">
        <v>44074</v>
      </c>
      <c r="Q81" s="861">
        <v>44089</v>
      </c>
      <c r="R81" s="642">
        <f t="shared" si="34"/>
        <v>4.9645390070922026</v>
      </c>
      <c r="S81" s="701">
        <f>IF(INDEX(Historical!$D$7:$D$1237,MATCH(B81,Historical!$B$7:$B$1261,0))=0,"n/a",(INDEX(Historical!$C$7:$C$1239,MATCH(B81,Historical!$B$7:$B$1261,0))/INDEX(Historical!$D$7:$D$1237,MATCH(B81,Historical!$B$7:$B$1261,0))-1)*100)</f>
        <v>4.5454545454545414</v>
      </c>
      <c r="T81" s="701">
        <f>IF(INDEX(Historical!$F$7:$F$1230,MATCH(B81,Historical!$B$7:$B$1261,0))=0,"n/a",((INDEX(Historical!$C$7:$C$1239,MATCH(B81,Historical!$B$7:$B$1261,0))/INDEX(Historical!$F$7:$F$1230,MATCH(B81,Historical!$B$7:$B$1261,0)))^(1/3)-1)*100)</f>
        <v>4.6238457750613193</v>
      </c>
      <c r="U81" s="701">
        <f>IF(INDEX(Historical!$H$7:$H$1230,MATCH(B81,Historical!$B$7:$B$1261,0))=0,"n/a",((INDEX(Historical!$C$7:$C$1239,MATCH(B81,Historical!$B$7:$B$1261,0))/INDEX(Historical!$H$7:$H$1230,MATCH(B81,Historical!$B$7:$B$1261,0)))^(1/5)-1)*100)</f>
        <v>4.4795491178031499</v>
      </c>
      <c r="V81" s="701">
        <f>IF(INDEX(Historical!$O$7:$O$1230,MATCH(B81,Historical!$B$7:$B$1261,0))=0,"n/a",((INDEX(Historical!$C$7:$C$1239,MATCH(B81,Historical!$B$7:$B$1261,0))/INDEX(Historical!$O$7:$O$1230,MATCH(B81,Historical!$B$7:$B$1261,0)))^(1/10)-1)*100)</f>
        <v>3.5513583374495283</v>
      </c>
      <c r="W81" s="702">
        <f t="shared" si="35"/>
        <v>1.2613621865655547</v>
      </c>
      <c r="X81" s="703">
        <f t="shared" si="36"/>
        <v>2.7997181986269686</v>
      </c>
      <c r="Y81" s="664"/>
      <c r="Z81" s="651">
        <f t="shared" si="37"/>
        <v>56.060606060606055</v>
      </c>
      <c r="AA81" s="886">
        <f t="shared" si="38"/>
        <v>26.011363636363637</v>
      </c>
      <c r="AB81" s="887">
        <v>12</v>
      </c>
      <c r="AC81" s="865">
        <v>2.64</v>
      </c>
      <c r="AD81" s="865">
        <v>5.6</v>
      </c>
      <c r="AE81" s="865">
        <v>4.8099999999999996</v>
      </c>
      <c r="AF81" s="865">
        <v>2.64</v>
      </c>
      <c r="AG81" s="865">
        <v>10.199999999999999</v>
      </c>
      <c r="AH81" s="865">
        <v>3.2</v>
      </c>
      <c r="AI81" s="865">
        <v>7.1</v>
      </c>
      <c r="AJ81" s="865">
        <v>1.6</v>
      </c>
      <c r="AK81" s="865">
        <v>4.8</v>
      </c>
      <c r="AL81" s="878">
        <v>2610</v>
      </c>
      <c r="AM81" s="872">
        <v>0.18</v>
      </c>
      <c r="AN81" s="865">
        <v>0.56999999999999995</v>
      </c>
      <c r="AO81" s="739">
        <f t="shared" si="39"/>
        <v>-19.376579335802369</v>
      </c>
      <c r="AP81" s="740">
        <f t="shared" si="40"/>
        <v>6.6347843005612681</v>
      </c>
      <c r="AQ81" s="888">
        <f t="shared" si="41"/>
        <v>74.699742415379646</v>
      </c>
      <c r="AR81" s="651">
        <f>INDEX(Historical!$C$7:$C$1239,MATCH(B81,Historical!$B$7:$B$1261,0))*IF(AH81="n/a",1.03,IF(AH81&lt;0,1.01,IF(AH81&gt;10,1.1,(1+AH81/100))))</f>
        <v>1.4241599999999999</v>
      </c>
      <c r="AS81" s="886">
        <f t="shared" si="42"/>
        <v>1.5252753599999997</v>
      </c>
      <c r="AT81" s="886">
        <f t="shared" si="31"/>
        <v>1.5984885772799997</v>
      </c>
      <c r="AU81" s="886">
        <f t="shared" si="31"/>
        <v>1.6752160289894398</v>
      </c>
      <c r="AV81" s="886">
        <f t="shared" si="31"/>
        <v>1.755626398380933</v>
      </c>
      <c r="AW81" s="651">
        <f t="shared" si="43"/>
        <v>7.9787663646503724</v>
      </c>
      <c r="AX81" s="747">
        <f t="shared" si="44"/>
        <v>11.618998637906468</v>
      </c>
      <c r="AY81" s="934">
        <v>0.51</v>
      </c>
      <c r="AZ81" s="872">
        <v>45.519999999999996</v>
      </c>
      <c r="BA81" s="872">
        <v>-17.52</v>
      </c>
      <c r="BB81" s="872">
        <v>2.4</v>
      </c>
      <c r="BC81" s="872">
        <v>3.2399999999999998</v>
      </c>
      <c r="BE81" s="624">
        <v>1976</v>
      </c>
      <c r="BF81" s="898">
        <f t="shared" si="45"/>
        <v>4</v>
      </c>
      <c r="BG81" s="882">
        <v>4.3999999999999995</v>
      </c>
    </row>
    <row r="82" spans="1:59" ht="11.25" customHeight="1" x14ac:dyDescent="0.2">
      <c r="A82" s="871" t="s">
        <v>276</v>
      </c>
      <c r="B82" s="875" t="s">
        <v>277</v>
      </c>
      <c r="C82" s="932" t="s">
        <v>112</v>
      </c>
      <c r="D82" s="932" t="s">
        <v>4322</v>
      </c>
      <c r="E82" s="733">
        <v>28</v>
      </c>
      <c r="F82" s="1190">
        <v>103</v>
      </c>
      <c r="G82" s="1190" t="s">
        <v>106</v>
      </c>
      <c r="H82" s="1190" t="s">
        <v>106</v>
      </c>
      <c r="I82" s="865">
        <v>63.64</v>
      </c>
      <c r="J82" s="651">
        <f t="shared" si="32"/>
        <v>2.6398491514770583</v>
      </c>
      <c r="K82" s="884">
        <v>0.42</v>
      </c>
      <c r="L82" s="887">
        <v>4</v>
      </c>
      <c r="M82" s="642">
        <f t="shared" si="33"/>
        <v>1.68</v>
      </c>
      <c r="N82" s="870" t="s">
        <v>717</v>
      </c>
      <c r="O82" s="735">
        <v>0.375</v>
      </c>
      <c r="P82" s="861">
        <v>43935</v>
      </c>
      <c r="Q82" s="861">
        <v>43951</v>
      </c>
      <c r="R82" s="642">
        <f t="shared" si="34"/>
        <v>11.999999999999995</v>
      </c>
      <c r="S82" s="701">
        <f>IF(INDEX(Historical!$D$7:$D$1237,MATCH(B82,Historical!$B$7:$B$1261,0))=0,"n/a",(INDEX(Historical!$C$7:$C$1239,MATCH(B82,Historical!$B$7:$B$1261,0))/INDEX(Historical!$D$7:$D$1237,MATCH(B82,Historical!$B$7:$B$1261,0))-1)*100)</f>
        <v>14.453125</v>
      </c>
      <c r="T82" s="701">
        <f>IF(INDEX(Historical!$F$7:$F$1230,MATCH(B82,Historical!$B$7:$B$1261,0))=0,"n/a",((INDEX(Historical!$C$7:$C$1239,MATCH(B82,Historical!$B$7:$B$1261,0))/INDEX(Historical!$F$7:$F$1230,MATCH(B82,Historical!$B$7:$B$1261,0)))^(1/3)-1)*100)</f>
        <v>13.011817849157147</v>
      </c>
      <c r="U82" s="701">
        <f>IF(INDEX(Historical!$H$7:$H$1230,MATCH(B82,Historical!$B$7:$B$1261,0))=0,"n/a",((INDEX(Historical!$C$7:$C$1239,MATCH(B82,Historical!$B$7:$B$1261,0))/INDEX(Historical!$H$7:$H$1230,MATCH(B82,Historical!$B$7:$B$1261,0)))^(1/5)-1)*100)</f>
        <v>8.4842277526471896</v>
      </c>
      <c r="V82" s="701">
        <f>IF(INDEX(Historical!$O$7:$O$1230,MATCH(B82,Historical!$B$7:$B$1261,0))=0,"n/a",((INDEX(Historical!$C$7:$C$1239,MATCH(B82,Historical!$B$7:$B$1261,0))/INDEX(Historical!$O$7:$O$1230,MATCH(B82,Historical!$B$7:$B$1261,0)))^(1/10)-1)*100)</f>
        <v>5.4712073135550154</v>
      </c>
      <c r="W82" s="702">
        <f t="shared" si="35"/>
        <v>1.5507048566095021</v>
      </c>
      <c r="X82" s="703">
        <f t="shared" si="36"/>
        <v>0.48205839503677222</v>
      </c>
      <c r="Y82" s="875"/>
      <c r="Z82" s="651">
        <f t="shared" si="37"/>
        <v>42.531645569620252</v>
      </c>
      <c r="AA82" s="886">
        <f t="shared" si="38"/>
        <v>16.111392405063292</v>
      </c>
      <c r="AB82" s="887">
        <v>12</v>
      </c>
      <c r="AC82" s="865">
        <v>3.95</v>
      </c>
      <c r="AD82" s="865">
        <v>1.64</v>
      </c>
      <c r="AE82" s="865">
        <v>2.78</v>
      </c>
      <c r="AF82" s="865">
        <v>2.36</v>
      </c>
      <c r="AG82" s="865">
        <v>15.1</v>
      </c>
      <c r="AH82" s="865">
        <v>21.5</v>
      </c>
      <c r="AI82" s="865">
        <v>6.32</v>
      </c>
      <c r="AJ82" s="865">
        <v>17.599999999999998</v>
      </c>
      <c r="AK82" s="865">
        <v>10</v>
      </c>
      <c r="AL82" s="878">
        <v>1590</v>
      </c>
      <c r="AM82" s="872">
        <v>0.6</v>
      </c>
      <c r="AN82" s="865">
        <v>0.38</v>
      </c>
      <c r="AO82" s="739">
        <f t="shared" si="39"/>
        <v>-4.9873155009390437</v>
      </c>
      <c r="AP82" s="740">
        <f t="shared" si="40"/>
        <v>11.124076904124248</v>
      </c>
      <c r="AQ82" s="888">
        <f t="shared" si="41"/>
        <v>29.99638640439095</v>
      </c>
      <c r="AR82" s="651">
        <f>INDEX(Historical!$C$7:$C$1239,MATCH(B82,Historical!$B$7:$B$1261,0))*IF(AH82="n/a",1.03,IF(AH82&lt;0,1.01,IF(AH82&gt;10,1.1,(1+AH82/100))))</f>
        <v>1.6115000000000002</v>
      </c>
      <c r="AS82" s="886">
        <f t="shared" si="42"/>
        <v>1.7133468000000001</v>
      </c>
      <c r="AT82" s="886">
        <f t="shared" si="31"/>
        <v>1.8846814800000002</v>
      </c>
      <c r="AU82" s="886">
        <f t="shared" si="31"/>
        <v>2.0731496280000004</v>
      </c>
      <c r="AV82" s="886">
        <f t="shared" si="31"/>
        <v>2.2804645908000007</v>
      </c>
      <c r="AW82" s="651">
        <f t="shared" si="43"/>
        <v>9.5631424988000013</v>
      </c>
      <c r="AX82" s="747">
        <f t="shared" si="44"/>
        <v>15.026936673161536</v>
      </c>
      <c r="AY82" s="934">
        <v>1.04</v>
      </c>
      <c r="AZ82" s="872">
        <v>43.59</v>
      </c>
      <c r="BA82" s="872">
        <v>-24.19</v>
      </c>
      <c r="BB82" s="872">
        <v>1.9800000000000002</v>
      </c>
      <c r="BC82" s="872">
        <v>7.7</v>
      </c>
      <c r="BE82" s="624">
        <v>1993</v>
      </c>
      <c r="BF82" s="898">
        <f t="shared" si="45"/>
        <v>2</v>
      </c>
      <c r="BG82" s="882">
        <v>7.3999999999999995</v>
      </c>
    </row>
    <row r="83" spans="1:59" s="773" customFormat="1" ht="11.25" customHeight="1" x14ac:dyDescent="0.2">
      <c r="A83" s="646" t="s">
        <v>272</v>
      </c>
      <c r="B83" s="781" t="s">
        <v>273</v>
      </c>
      <c r="C83" s="932" t="s">
        <v>128</v>
      </c>
      <c r="D83" s="932" t="s">
        <v>4327</v>
      </c>
      <c r="E83" s="755">
        <v>34</v>
      </c>
      <c r="F83" s="1190">
        <v>85</v>
      </c>
      <c r="G83" s="1189" t="s">
        <v>37</v>
      </c>
      <c r="H83" s="1189" t="s">
        <v>37</v>
      </c>
      <c r="I83" s="766">
        <v>186.98</v>
      </c>
      <c r="J83" s="757">
        <f t="shared" si="32"/>
        <v>1.4547010375441225</v>
      </c>
      <c r="K83" s="779">
        <v>0.68</v>
      </c>
      <c r="L83" s="759">
        <v>4</v>
      </c>
      <c r="M83" s="760">
        <f t="shared" si="33"/>
        <v>2.72</v>
      </c>
      <c r="N83" s="761" t="s">
        <v>218</v>
      </c>
      <c r="O83" s="780">
        <v>0.62</v>
      </c>
      <c r="P83" s="763">
        <v>44195</v>
      </c>
      <c r="Q83" s="763">
        <v>44207</v>
      </c>
      <c r="R83" s="760">
        <f t="shared" si="34"/>
        <v>9.6774193548387171</v>
      </c>
      <c r="S83" s="701">
        <f>IF(INDEX(Historical!$D$7:$D$1237,MATCH(B83,Historical!$B$7:$B$1261,0))=0,"n/a",(INDEX(Historical!$C$7:$C$1239,MATCH(B83,Historical!$B$7:$B$1261,0))/INDEX(Historical!$D$7:$D$1237,MATCH(B83,Historical!$B$7:$B$1261,0))-1)*100)</f>
        <v>9.6153846153846025</v>
      </c>
      <c r="T83" s="701">
        <f>IF(INDEX(Historical!$F$7:$F$1230,MATCH(B83,Historical!$B$7:$B$1261,0))=0,"n/a",((INDEX(Historical!$C$7:$C$1239,MATCH(B83,Historical!$B$7:$B$1261,0))/INDEX(Historical!$F$7:$F$1230,MATCH(B83,Historical!$B$7:$B$1261,0)))^(1/3)-1)*100)</f>
        <v>9.8505241180611556</v>
      </c>
      <c r="U83" s="701">
        <f>IF(INDEX(Historical!$H$7:$H$1230,MATCH(B83,Historical!$B$7:$B$1261,0))=0,"n/a",((INDEX(Historical!$C$7:$C$1239,MATCH(B83,Historical!$B$7:$B$1261,0))/INDEX(Historical!$H$7:$H$1230,MATCH(B83,Historical!$B$7:$B$1261,0)))^(1/5)-1)*100)</f>
        <v>9.0271416315252928</v>
      </c>
      <c r="V83" s="701">
        <f>IF(INDEX(Historical!$O$7:$O$1230,MATCH(B83,Historical!$B$7:$B$1261,0))=0,"n/a",((INDEX(Historical!$C$7:$C$1239,MATCH(B83,Historical!$B$7:$B$1261,0))/INDEX(Historical!$O$7:$O$1230,MATCH(B83,Historical!$B$7:$B$1261,0)))^(1/10)-1)*100)</f>
        <v>9.0351088313816561</v>
      </c>
      <c r="W83" s="702">
        <f t="shared" si="35"/>
        <v>0.99911819547444847</v>
      </c>
      <c r="X83" s="703">
        <f t="shared" si="36"/>
        <v>0.96033421611971193</v>
      </c>
      <c r="Y83" s="781" t="s">
        <v>3973</v>
      </c>
      <c r="Z83" s="757">
        <f t="shared" si="37"/>
        <v>48.141592920353979</v>
      </c>
      <c r="AA83" s="765">
        <f t="shared" si="38"/>
        <v>33.093805309734506</v>
      </c>
      <c r="AB83" s="759">
        <v>11</v>
      </c>
      <c r="AC83" s="1192">
        <v>5.65</v>
      </c>
      <c r="AD83" s="1192">
        <v>6.87</v>
      </c>
      <c r="AE83" s="1192">
        <v>4.4800000000000004</v>
      </c>
      <c r="AF83" s="1192">
        <v>6.32</v>
      </c>
      <c r="AG83" s="766">
        <v>20.8</v>
      </c>
      <c r="AH83" s="1192">
        <v>10.199999999999999</v>
      </c>
      <c r="AI83" s="1192">
        <v>1.8599999999999999</v>
      </c>
      <c r="AJ83" s="766">
        <v>9.4</v>
      </c>
      <c r="AK83" s="766">
        <v>4.8</v>
      </c>
      <c r="AL83" s="1193">
        <v>24760</v>
      </c>
      <c r="AM83" s="768">
        <v>0.22</v>
      </c>
      <c r="AN83" s="766">
        <v>1.06</v>
      </c>
      <c r="AO83" s="769">
        <f t="shared" si="39"/>
        <v>-22.611962640665091</v>
      </c>
      <c r="AP83" s="770">
        <f t="shared" si="40"/>
        <v>10.481842669069415</v>
      </c>
      <c r="AQ83" s="771">
        <f t="shared" si="41"/>
        <v>204.88821234276239</v>
      </c>
      <c r="AR83" s="651">
        <f>INDEX(Historical!$C$7:$C$1239,MATCH(B83,Historical!$B$7:$B$1261,0))*IF(AH83="n/a",1.03,IF(AH83&lt;0,1.01,IF(AH83&gt;10,1.1,(1+AH83/100))))</f>
        <v>2.508</v>
      </c>
      <c r="AS83" s="765">
        <f t="shared" si="42"/>
        <v>2.5546487999999998</v>
      </c>
      <c r="AT83" s="765">
        <f t="shared" si="31"/>
        <v>2.6772719424</v>
      </c>
      <c r="AU83" s="765">
        <f t="shared" si="31"/>
        <v>2.8057809956352</v>
      </c>
      <c r="AV83" s="765">
        <f t="shared" si="31"/>
        <v>2.9404584834256897</v>
      </c>
      <c r="AW83" s="757">
        <f t="shared" si="43"/>
        <v>13.48616022146089</v>
      </c>
      <c r="AX83" s="772">
        <f t="shared" si="44"/>
        <v>7.2126217892078781</v>
      </c>
      <c r="AY83" s="935">
        <v>0.43</v>
      </c>
      <c r="AZ83" s="768">
        <v>66.61</v>
      </c>
      <c r="BA83" s="768">
        <v>-11.41</v>
      </c>
      <c r="BB83" s="768">
        <v>-1.6199999999999999</v>
      </c>
      <c r="BC83" s="768">
        <v>5.8999999999999995</v>
      </c>
      <c r="BD83" s="908"/>
      <c r="BE83" s="624">
        <v>1987</v>
      </c>
      <c r="BF83" s="898">
        <f t="shared" si="45"/>
        <v>3</v>
      </c>
      <c r="BG83" s="824">
        <v>7.1999999999999993</v>
      </c>
    </row>
    <row r="84" spans="1:59" ht="11.25" customHeight="1" x14ac:dyDescent="0.2">
      <c r="A84" s="863" t="s">
        <v>109</v>
      </c>
      <c r="B84" s="875" t="s">
        <v>110</v>
      </c>
      <c r="C84" s="932" t="s">
        <v>112</v>
      </c>
      <c r="D84" s="932" t="s">
        <v>4360</v>
      </c>
      <c r="E84" s="733">
        <v>62</v>
      </c>
      <c r="F84" s="1190">
        <v>8</v>
      </c>
      <c r="G84" s="1190" t="s">
        <v>37</v>
      </c>
      <c r="H84" s="1190" t="s">
        <v>37</v>
      </c>
      <c r="I84" s="865">
        <v>172.73</v>
      </c>
      <c r="J84" s="651">
        <f t="shared" si="32"/>
        <v>3.4041567764719503</v>
      </c>
      <c r="K84" s="877">
        <v>1.47</v>
      </c>
      <c r="L84" s="887">
        <v>4</v>
      </c>
      <c r="M84" s="642">
        <f t="shared" si="33"/>
        <v>5.88</v>
      </c>
      <c r="N84" s="870" t="s">
        <v>111</v>
      </c>
      <c r="O84" s="734">
        <v>1.44</v>
      </c>
      <c r="P84" s="861">
        <v>43874</v>
      </c>
      <c r="Q84" s="861">
        <v>43902</v>
      </c>
      <c r="R84" s="642">
        <f t="shared" si="34"/>
        <v>2.0833333333333353</v>
      </c>
      <c r="S84" s="701">
        <f>IF(INDEX(Historical!$D$7:$D$1237,MATCH(B84,Historical!$B$7:$B$1261,0))=0,"n/a",(INDEX(Historical!$C$7:$C$1239,MATCH(B84,Historical!$B$7:$B$1261,0))/INDEX(Historical!$D$7:$D$1237,MATCH(B84,Historical!$B$7:$B$1261,0))-1)*100)</f>
        <v>5.8823529411764497</v>
      </c>
      <c r="T84" s="701">
        <f>IF(INDEX(Historical!$F$7:$F$1230,MATCH(B84,Historical!$B$7:$B$1261,0))=0,"n/a",((INDEX(Historical!$C$7:$C$1239,MATCH(B84,Historical!$B$7:$B$1261,0))/INDEX(Historical!$F$7:$F$1230,MATCH(B84,Historical!$B$7:$B$1261,0)))^(1/3)-1)*100)</f>
        <v>9.0636022289195104</v>
      </c>
      <c r="U84" s="701">
        <f>IF(INDEX(Historical!$H$7:$H$1230,MATCH(B84,Historical!$B$7:$B$1261,0))=0,"n/a",((INDEX(Historical!$C$7:$C$1239,MATCH(B84,Historical!$B$7:$B$1261,0))/INDEX(Historical!$H$7:$H$1230,MATCH(B84,Historical!$B$7:$B$1261,0)))^(1/5)-1)*100)</f>
        <v>10.98883056567086</v>
      </c>
      <c r="V84" s="701">
        <f>IF(INDEX(Historical!$O$7:$O$1230,MATCH(B84,Historical!$B$7:$B$1261,0))=0,"n/a",((INDEX(Historical!$C$7:$C$1239,MATCH(B84,Historical!$B$7:$B$1261,0))/INDEX(Historical!$O$7:$O$1230,MATCH(B84,Historical!$B$7:$B$1261,0)))^(1/10)-1)*100)</f>
        <v>10.937718880294355</v>
      </c>
      <c r="W84" s="702">
        <f t="shared" si="35"/>
        <v>1.0046729748621157</v>
      </c>
      <c r="X84" s="703">
        <f t="shared" si="36"/>
        <v>12.20981173963429</v>
      </c>
      <c r="Y84" s="875"/>
      <c r="Z84" s="651">
        <f t="shared" si="37"/>
        <v>68.933177022274322</v>
      </c>
      <c r="AA84" s="886">
        <f t="shared" si="38"/>
        <v>20.24970691676436</v>
      </c>
      <c r="AB84" s="887">
        <v>12</v>
      </c>
      <c r="AC84" s="865">
        <v>8.5299999999999994</v>
      </c>
      <c r="AD84" s="865">
        <v>5.66</v>
      </c>
      <c r="AE84" s="865">
        <v>3.22</v>
      </c>
      <c r="AF84" s="865">
        <v>8.6</v>
      </c>
      <c r="AG84" s="865">
        <v>46.2</v>
      </c>
      <c r="AH84" s="865">
        <v>-14.899999999999999</v>
      </c>
      <c r="AI84" s="865">
        <v>10.040000000000001</v>
      </c>
      <c r="AJ84" s="865">
        <v>0.89999999999999991</v>
      </c>
      <c r="AK84" s="865">
        <v>3.66</v>
      </c>
      <c r="AL84" s="878">
        <v>102170</v>
      </c>
      <c r="AM84" s="872">
        <v>0.19</v>
      </c>
      <c r="AN84" s="865">
        <v>1.65</v>
      </c>
      <c r="AO84" s="739">
        <f t="shared" si="39"/>
        <v>-5.8567195746215504</v>
      </c>
      <c r="AP84" s="740">
        <f t="shared" si="40"/>
        <v>14.39298734214281</v>
      </c>
      <c r="AQ84" s="888">
        <f t="shared" si="41"/>
        <v>178.20654156713096</v>
      </c>
      <c r="AR84" s="651">
        <f>INDEX(Historical!$C$7:$C$1239,MATCH(B84,Historical!$B$7:$B$1261,0))*IF(AH84="n/a",1.03,IF(AH84&lt;0,1.01,IF(AH84&gt;10,1.1,(1+AH84/100))))</f>
        <v>5.8175999999999997</v>
      </c>
      <c r="AS84" s="886">
        <f t="shared" si="42"/>
        <v>6.3993599999999997</v>
      </c>
      <c r="AT84" s="886">
        <f t="shared" si="31"/>
        <v>6.6335765759999994</v>
      </c>
      <c r="AU84" s="886">
        <f t="shared" si="31"/>
        <v>6.8763654786815991</v>
      </c>
      <c r="AV84" s="886">
        <f t="shared" si="31"/>
        <v>7.1280404552013454</v>
      </c>
      <c r="AW84" s="651">
        <f t="shared" si="43"/>
        <v>32.854942509882946</v>
      </c>
      <c r="AX84" s="747">
        <f t="shared" si="44"/>
        <v>19.020982174424216</v>
      </c>
      <c r="AY84" s="934">
        <v>0.95</v>
      </c>
      <c r="AZ84" s="872">
        <v>51.459999999999994</v>
      </c>
      <c r="BA84" s="872">
        <v>-5.38</v>
      </c>
      <c r="BB84" s="872">
        <v>3.7699999999999996</v>
      </c>
      <c r="BC84" s="872">
        <v>10.48</v>
      </c>
      <c r="BE84" s="624">
        <v>1959</v>
      </c>
      <c r="BF84" s="898">
        <f t="shared" si="45"/>
        <v>7</v>
      </c>
      <c r="BG84" s="882">
        <v>10.9</v>
      </c>
    </row>
    <row r="85" spans="1:59" ht="11.25" customHeight="1" x14ac:dyDescent="0.2">
      <c r="A85" s="863" t="s">
        <v>124</v>
      </c>
      <c r="B85" s="875" t="s">
        <v>125</v>
      </c>
      <c r="C85" s="932" t="s">
        <v>128</v>
      </c>
      <c r="D85" s="932" t="s">
        <v>126</v>
      </c>
      <c r="E85" s="733">
        <v>51</v>
      </c>
      <c r="F85" s="1190">
        <v>28</v>
      </c>
      <c r="G85" s="1190" t="s">
        <v>115</v>
      </c>
      <c r="H85" s="1190" t="s">
        <v>115</v>
      </c>
      <c r="I85" s="865">
        <v>39.83</v>
      </c>
      <c r="J85" s="651">
        <f t="shared" si="32"/>
        <v>8.6367060005021337</v>
      </c>
      <c r="K85" s="877">
        <v>0.86</v>
      </c>
      <c r="L85" s="887">
        <v>4</v>
      </c>
      <c r="M85" s="642">
        <f t="shared" si="33"/>
        <v>3.44</v>
      </c>
      <c r="N85" s="870" t="s">
        <v>127</v>
      </c>
      <c r="O85" s="734">
        <v>0.84</v>
      </c>
      <c r="P85" s="861">
        <v>44088</v>
      </c>
      <c r="Q85" s="861">
        <v>44113</v>
      </c>
      <c r="R85" s="642">
        <f t="shared" si="34"/>
        <v>2.3809523809523832</v>
      </c>
      <c r="S85" s="701">
        <f>IF(INDEX(Historical!$D$7:$D$1237,MATCH(B85,Historical!$B$7:$B$1261,0))=0,"n/a",(INDEX(Historical!$C$7:$C$1239,MATCH(B85,Historical!$B$7:$B$1261,0))/INDEX(Historical!$D$7:$D$1237,MATCH(B85,Historical!$B$7:$B$1261,0))-1)*100)</f>
        <v>14.685314685314687</v>
      </c>
      <c r="T85" s="701">
        <f>IF(INDEX(Historical!$F$7:$F$1230,MATCH(B85,Historical!$B$7:$B$1261,0))=0,"n/a",((INDEX(Historical!$C$7:$C$1239,MATCH(B85,Historical!$B$7:$B$1261,0))/INDEX(Historical!$F$7:$F$1230,MATCH(B85,Historical!$B$7:$B$1261,0)))^(1/3)-1)*100)</f>
        <v>12.478013610416184</v>
      </c>
      <c r="U85" s="701">
        <f>IF(INDEX(Historical!$H$7:$H$1230,MATCH(B85,Historical!$B$7:$B$1261,0))=0,"n/a",((INDEX(Historical!$C$7:$C$1239,MATCH(B85,Historical!$B$7:$B$1261,0))/INDEX(Historical!$H$7:$H$1230,MATCH(B85,Historical!$B$7:$B$1261,0)))^(1/5)-1)*100)</f>
        <v>10.846900650337087</v>
      </c>
      <c r="V85" s="701">
        <f>IF(INDEX(Historical!$O$7:$O$1230,MATCH(B85,Historical!$B$7:$B$1261,0))=0,"n/a",((INDEX(Historical!$C$7:$C$1239,MATCH(B85,Historical!$B$7:$B$1261,0))/INDEX(Historical!$O$7:$O$1230,MATCH(B85,Historical!$B$7:$B$1261,0)))^(1/10)-1)*100)</f>
        <v>9.6965702282410415</v>
      </c>
      <c r="W85" s="702">
        <f t="shared" si="35"/>
        <v>1.1186327118784469</v>
      </c>
      <c r="X85" s="703" t="str">
        <f t="shared" si="36"/>
        <v>n/a</v>
      </c>
      <c r="Y85" s="812"/>
      <c r="Z85" s="651">
        <f t="shared" si="37"/>
        <v>731.91489361702122</v>
      </c>
      <c r="AA85" s="886">
        <f t="shared" si="38"/>
        <v>84.744680851063833</v>
      </c>
      <c r="AB85" s="887">
        <v>12</v>
      </c>
      <c r="AC85" s="865">
        <v>0.47</v>
      </c>
      <c r="AD85" s="865">
        <v>15.4</v>
      </c>
      <c r="AE85" s="865">
        <v>2.9</v>
      </c>
      <c r="AF85" s="865">
        <v>23.89</v>
      </c>
      <c r="AG85" s="867">
        <v>13.4</v>
      </c>
      <c r="AH85" s="865">
        <v>-117.19999999999999</v>
      </c>
      <c r="AI85" s="865">
        <v>5.1499999999999995</v>
      </c>
      <c r="AJ85" s="865">
        <v>-17.7</v>
      </c>
      <c r="AK85" s="865">
        <v>5.6000000000000005</v>
      </c>
      <c r="AL85" s="878">
        <v>75040</v>
      </c>
      <c r="AM85" s="872">
        <v>0.1</v>
      </c>
      <c r="AN85" s="865">
        <v>9.32</v>
      </c>
      <c r="AO85" s="739">
        <f t="shared" si="39"/>
        <v>-65.261074200224613</v>
      </c>
      <c r="AP85" s="740">
        <f t="shared" si="40"/>
        <v>19.483606650839221</v>
      </c>
      <c r="AQ85" s="888">
        <f t="shared" si="41"/>
        <v>848.57798262730921</v>
      </c>
      <c r="AR85" s="651">
        <f>INDEX(Historical!$C$7:$C$1239,MATCH(B85,Historical!$B$7:$B$1261,0))*IF(AH85="n/a",1.03,IF(AH85&lt;0,1.01,IF(AH85&gt;10,1.1,(1+AH85/100))))</f>
        <v>3.3127999999999997</v>
      </c>
      <c r="AS85" s="886">
        <f t="shared" si="42"/>
        <v>3.4834092000000001</v>
      </c>
      <c r="AT85" s="886">
        <f t="shared" si="31"/>
        <v>3.6784801152000002</v>
      </c>
      <c r="AU85" s="886">
        <f t="shared" si="31"/>
        <v>3.8844750016512002</v>
      </c>
      <c r="AV85" s="886">
        <f t="shared" si="31"/>
        <v>4.1020056017436675</v>
      </c>
      <c r="AW85" s="651">
        <f t="shared" si="43"/>
        <v>18.461169918594866</v>
      </c>
      <c r="AX85" s="747">
        <f t="shared" si="44"/>
        <v>46.34991192215633</v>
      </c>
      <c r="AY85" s="934">
        <v>0.56999999999999995</v>
      </c>
      <c r="AZ85" s="872">
        <v>28.689999999999998</v>
      </c>
      <c r="BA85" s="872">
        <v>-23.07</v>
      </c>
      <c r="BB85" s="872">
        <v>1.95</v>
      </c>
      <c r="BC85" s="872">
        <v>-0.55999999999999994</v>
      </c>
      <c r="BE85" s="624">
        <v>1970</v>
      </c>
      <c r="BF85" s="898">
        <f t="shared" si="45"/>
        <v>6</v>
      </c>
      <c r="BG85" s="882">
        <v>1.5</v>
      </c>
    </row>
    <row r="86" spans="1:59" ht="11.25" customHeight="1" x14ac:dyDescent="0.2">
      <c r="A86" s="863" t="s">
        <v>292</v>
      </c>
      <c r="B86" s="875" t="s">
        <v>293</v>
      </c>
      <c r="C86" s="932" t="s">
        <v>112</v>
      </c>
      <c r="D86" s="932" t="s">
        <v>4322</v>
      </c>
      <c r="E86" s="733">
        <v>49</v>
      </c>
      <c r="F86" s="1190">
        <v>32</v>
      </c>
      <c r="G86" s="1190" t="s">
        <v>106</v>
      </c>
      <c r="H86" s="1190" t="s">
        <v>106</v>
      </c>
      <c r="I86" s="865">
        <v>149.44</v>
      </c>
      <c r="J86" s="651">
        <f t="shared" si="32"/>
        <v>1.1509635974304069</v>
      </c>
      <c r="K86" s="877">
        <v>0.43</v>
      </c>
      <c r="L86" s="887">
        <v>4</v>
      </c>
      <c r="M86" s="642">
        <f t="shared" si="33"/>
        <v>1.72</v>
      </c>
      <c r="N86" s="870" t="s">
        <v>294</v>
      </c>
      <c r="O86" s="734">
        <v>0.42</v>
      </c>
      <c r="P86" s="861">
        <v>43972</v>
      </c>
      <c r="Q86" s="861">
        <v>43992</v>
      </c>
      <c r="R86" s="642">
        <f t="shared" si="34"/>
        <v>2.3809523809523832</v>
      </c>
      <c r="S86" s="701">
        <f>IF(INDEX(Historical!$D$7:$D$1237,MATCH(B86,Historical!$B$7:$B$1261,0))=0,"n/a",(INDEX(Historical!$C$7:$C$1239,MATCH(B86,Historical!$B$7:$B$1261,0))/INDEX(Historical!$D$7:$D$1237,MATCH(B86,Historical!$B$7:$B$1261,0))-1)*100)</f>
        <v>10.067114093959727</v>
      </c>
      <c r="T86" s="701">
        <f>IF(INDEX(Historical!$F$7:$F$1230,MATCH(B86,Historical!$B$7:$B$1261,0))=0,"n/a",((INDEX(Historical!$C$7:$C$1239,MATCH(B86,Historical!$B$7:$B$1261,0))/INDEX(Historical!$F$7:$F$1230,MATCH(B86,Historical!$B$7:$B$1261,0)))^(1/3)-1)*100)</f>
        <v>7.7765268480218808</v>
      </c>
      <c r="U86" s="701">
        <f>IF(INDEX(Historical!$H$7:$H$1230,MATCH(B86,Historical!$B$7:$B$1261,0))=0,"n/a",((INDEX(Historical!$C$7:$C$1239,MATCH(B86,Historical!$B$7:$B$1261,0))/INDEX(Historical!$H$7:$H$1230,MATCH(B86,Historical!$B$7:$B$1261,0)))^(1/5)-1)*100)</f>
        <v>5.9223841048812176</v>
      </c>
      <c r="V86" s="701">
        <f>IF(INDEX(Historical!$O$7:$O$1230,MATCH(B86,Historical!$B$7:$B$1261,0))=0,"n/a",((INDEX(Historical!$C$7:$C$1239,MATCH(B86,Historical!$B$7:$B$1261,0))/INDEX(Historical!$O$7:$O$1230,MATCH(B86,Historical!$B$7:$B$1261,0)))^(1/10)-1)*100)</f>
        <v>5.5011664891012169</v>
      </c>
      <c r="W86" s="702">
        <f t="shared" si="35"/>
        <v>1.0765687816601275</v>
      </c>
      <c r="X86" s="703">
        <f t="shared" si="36"/>
        <v>0.67299819373650205</v>
      </c>
      <c r="Y86" s="664"/>
      <c r="Z86" s="651">
        <f t="shared" si="37"/>
        <v>48.725212464589234</v>
      </c>
      <c r="AA86" s="886">
        <f t="shared" si="38"/>
        <v>42.334277620396605</v>
      </c>
      <c r="AB86" s="887">
        <v>12</v>
      </c>
      <c r="AC86" s="865">
        <v>3.53</v>
      </c>
      <c r="AD86" s="865">
        <v>2.34</v>
      </c>
      <c r="AE86" s="865">
        <v>4.3899999999999997</v>
      </c>
      <c r="AF86" s="865">
        <v>7.53</v>
      </c>
      <c r="AG86" s="865">
        <v>20.599999999999998</v>
      </c>
      <c r="AH86" s="865">
        <v>11</v>
      </c>
      <c r="AI86" s="865">
        <v>11.82</v>
      </c>
      <c r="AJ86" s="865">
        <v>8.7999999999999989</v>
      </c>
      <c r="AK86" s="865">
        <v>18</v>
      </c>
      <c r="AL86" s="878">
        <v>5870</v>
      </c>
      <c r="AM86" s="872">
        <v>3</v>
      </c>
      <c r="AN86" s="865">
        <v>0.44</v>
      </c>
      <c r="AO86" s="739">
        <f t="shared" si="39"/>
        <v>-35.260929918084983</v>
      </c>
      <c r="AP86" s="740">
        <f t="shared" si="40"/>
        <v>7.073347702311624</v>
      </c>
      <c r="AQ86" s="888">
        <f t="shared" si="41"/>
        <v>276.40233231157583</v>
      </c>
      <c r="AR86" s="651">
        <f>INDEX(Historical!$C$7:$C$1239,MATCH(B86,Historical!$B$7:$B$1261,0))*IF(AH86="n/a",1.03,IF(AH86&lt;0,1.01,IF(AH86&gt;10,1.1,(1+AH86/100))))</f>
        <v>1.804</v>
      </c>
      <c r="AS86" s="886">
        <f t="shared" si="42"/>
        <v>1.9844000000000002</v>
      </c>
      <c r="AT86" s="886">
        <f t="shared" si="31"/>
        <v>2.1828400000000006</v>
      </c>
      <c r="AU86" s="886">
        <f t="shared" si="31"/>
        <v>2.4011240000000007</v>
      </c>
      <c r="AV86" s="886">
        <f t="shared" si="31"/>
        <v>2.6412364000000008</v>
      </c>
      <c r="AW86" s="651">
        <f t="shared" si="43"/>
        <v>11.013600400000001</v>
      </c>
      <c r="AX86" s="747">
        <f t="shared" si="44"/>
        <v>7.3699146145610293</v>
      </c>
      <c r="AY86" s="934">
        <v>0.99</v>
      </c>
      <c r="AZ86" s="872">
        <v>78.820000000000007</v>
      </c>
      <c r="BA86" s="872">
        <v>-1.81</v>
      </c>
      <c r="BB86" s="872">
        <v>6.93</v>
      </c>
      <c r="BC86" s="872">
        <v>22.66</v>
      </c>
      <c r="BE86" s="624">
        <v>1972</v>
      </c>
      <c r="BF86" s="898">
        <f t="shared" si="45"/>
        <v>5</v>
      </c>
      <c r="BG86" s="882">
        <v>8.6</v>
      </c>
    </row>
    <row r="87" spans="1:59" ht="11.25" customHeight="1" x14ac:dyDescent="0.2">
      <c r="A87" s="863" t="s">
        <v>290</v>
      </c>
      <c r="B87" s="875" t="s">
        <v>291</v>
      </c>
      <c r="C87" s="932" t="s">
        <v>131</v>
      </c>
      <c r="D87" s="932" t="s">
        <v>4340</v>
      </c>
      <c r="E87" s="733">
        <v>48</v>
      </c>
      <c r="F87" s="1190">
        <v>42</v>
      </c>
      <c r="G87" s="1190" t="s">
        <v>37</v>
      </c>
      <c r="H87" s="1190" t="s">
        <v>37</v>
      </c>
      <c r="I87" s="865">
        <v>68.489999999999995</v>
      </c>
      <c r="J87" s="651">
        <f t="shared" si="32"/>
        <v>1.5914732077675575</v>
      </c>
      <c r="K87" s="877">
        <v>0.27250000000000002</v>
      </c>
      <c r="L87" s="887">
        <v>4</v>
      </c>
      <c r="M87" s="642">
        <f t="shared" si="33"/>
        <v>1.0900000000000001</v>
      </c>
      <c r="N87" s="870" t="s">
        <v>119</v>
      </c>
      <c r="O87" s="734">
        <v>0.25624999999999998</v>
      </c>
      <c r="P87" s="861">
        <v>44147</v>
      </c>
      <c r="Q87" s="861">
        <v>44166</v>
      </c>
      <c r="R87" s="642">
        <f t="shared" si="34"/>
        <v>6.3414634146341626</v>
      </c>
      <c r="S87" s="701">
        <f>IF(INDEX(Historical!$D$7:$D$1237,MATCH(B87,Historical!$B$7:$B$1261,0))=0,"n/a",(INDEX(Historical!$C$7:$C$1239,MATCH(B87,Historical!$B$7:$B$1261,0))/INDEX(Historical!$D$7:$D$1237,MATCH(B87,Historical!$B$7:$B$1261,0))-1)*100)</f>
        <v>7.1275720164609035</v>
      </c>
      <c r="T87" s="701">
        <f>IF(INDEX(Historical!$F$7:$F$1230,MATCH(B87,Historical!$B$7:$B$1261,0))=0,"n/a",((INDEX(Historical!$C$7:$C$1239,MATCH(B87,Historical!$B$7:$B$1261,0))/INDEX(Historical!$F$7:$F$1230,MATCH(B87,Historical!$B$7:$B$1261,0)))^(1/3)-1)*100)</f>
        <v>6.5284048832540797</v>
      </c>
      <c r="U87" s="701">
        <f>IF(INDEX(Historical!$H$7:$H$1230,MATCH(B87,Historical!$B$7:$B$1261,0))=0,"n/a",((INDEX(Historical!$C$7:$C$1239,MATCH(B87,Historical!$B$7:$B$1261,0))/INDEX(Historical!$H$7:$H$1230,MATCH(B87,Historical!$B$7:$B$1261,0)))^(1/5)-1)*100)</f>
        <v>5.0654176065469292</v>
      </c>
      <c r="V87" s="701">
        <f>IF(INDEX(Historical!$O$7:$O$1230,MATCH(B87,Historical!$B$7:$B$1261,0))=0,"n/a",((INDEX(Historical!$C$7:$C$1239,MATCH(B87,Historical!$B$7:$B$1261,0))/INDEX(Historical!$O$7:$O$1230,MATCH(B87,Historical!$B$7:$B$1261,0)))^(1/10)-1)*100)</f>
        <v>3.1989773004620581</v>
      </c>
      <c r="W87" s="702">
        <f t="shared" si="35"/>
        <v>1.5834490622410118</v>
      </c>
      <c r="X87" s="703">
        <f t="shared" si="36"/>
        <v>0.41182256963796171</v>
      </c>
      <c r="Y87" s="875"/>
      <c r="Z87" s="651">
        <f t="shared" si="37"/>
        <v>50</v>
      </c>
      <c r="AA87" s="886">
        <f t="shared" si="38"/>
        <v>31.417431192660544</v>
      </c>
      <c r="AB87" s="887">
        <v>12</v>
      </c>
      <c r="AC87" s="865">
        <v>2.1800000000000002</v>
      </c>
      <c r="AD87" s="865">
        <v>11.85</v>
      </c>
      <c r="AE87" s="865">
        <v>8.9</v>
      </c>
      <c r="AF87" s="865">
        <v>3.55</v>
      </c>
      <c r="AG87" s="865">
        <v>11.5</v>
      </c>
      <c r="AH87" s="865">
        <v>2.6</v>
      </c>
      <c r="AI87" s="865">
        <v>2.8000000000000003</v>
      </c>
      <c r="AJ87" s="865">
        <v>12.3</v>
      </c>
      <c r="AK87" s="865">
        <v>2.7</v>
      </c>
      <c r="AL87" s="882">
        <v>1240</v>
      </c>
      <c r="AM87" s="872">
        <v>0.70000000000000007</v>
      </c>
      <c r="AN87" s="865">
        <v>0.81</v>
      </c>
      <c r="AO87" s="739">
        <f t="shared" si="39"/>
        <v>-24.760540378346057</v>
      </c>
      <c r="AP87" s="740">
        <f t="shared" si="40"/>
        <v>6.6568908143144867</v>
      </c>
      <c r="AQ87" s="888">
        <f t="shared" si="41"/>
        <v>122.64259424162796</v>
      </c>
      <c r="AR87" s="651">
        <f>INDEX(Historical!$C$7:$C$1239,MATCH(B87,Historical!$B$7:$B$1261,0))*IF(AH87="n/a",1.03,IF(AH87&lt;0,1.01,IF(AH87&gt;10,1.1,(1+AH87/100))))</f>
        <v>1.0015811999999999</v>
      </c>
      <c r="AS87" s="886">
        <f t="shared" si="42"/>
        <v>1.0296254735999999</v>
      </c>
      <c r="AT87" s="886">
        <f t="shared" ref="AT87:AV106" si="46">IF($AK87="n/a",1.03*AS87,IF($AK87&lt;0,1.01*AS87,IF($AK87&gt;10,1.1*AS87,(1+$AK87/100)*AS87)))</f>
        <v>1.0574253613871998</v>
      </c>
      <c r="AU87" s="886">
        <f t="shared" si="46"/>
        <v>1.085975846144654</v>
      </c>
      <c r="AV87" s="886">
        <f t="shared" si="46"/>
        <v>1.1152971939905596</v>
      </c>
      <c r="AW87" s="651">
        <f t="shared" si="43"/>
        <v>5.2899050751224133</v>
      </c>
      <c r="AX87" s="747">
        <f t="shared" si="44"/>
        <v>7.7236166960467418</v>
      </c>
      <c r="AY87" s="934">
        <v>0.26</v>
      </c>
      <c r="AZ87" s="872">
        <v>40.380000000000003</v>
      </c>
      <c r="BA87" s="872">
        <v>-7.37</v>
      </c>
      <c r="BB87" s="872">
        <v>2.73</v>
      </c>
      <c r="BC87" s="872">
        <v>6.3100000000000005</v>
      </c>
      <c r="BE87" s="624">
        <v>1974</v>
      </c>
      <c r="BF87" s="898">
        <f t="shared" si="45"/>
        <v>4</v>
      </c>
      <c r="BG87" s="882">
        <v>4.1000000000000005</v>
      </c>
    </row>
    <row r="88" spans="1:59" ht="11.25" customHeight="1" x14ac:dyDescent="0.2">
      <c r="A88" s="871" t="s">
        <v>295</v>
      </c>
      <c r="B88" s="784" t="s">
        <v>296</v>
      </c>
      <c r="C88" s="932" t="s">
        <v>178</v>
      </c>
      <c r="D88" s="932" t="s">
        <v>4336</v>
      </c>
      <c r="E88" s="733">
        <v>35</v>
      </c>
      <c r="F88" s="1190">
        <v>77</v>
      </c>
      <c r="G88" s="1190" t="s">
        <v>106</v>
      </c>
      <c r="H88" s="1190" t="s">
        <v>106</v>
      </c>
      <c r="I88" s="865">
        <v>26.75</v>
      </c>
      <c r="J88" s="651">
        <f t="shared" si="32"/>
        <v>2.8785046728971966</v>
      </c>
      <c r="K88" s="877">
        <v>0.1925</v>
      </c>
      <c r="L88" s="887">
        <v>4</v>
      </c>
      <c r="M88" s="642">
        <f t="shared" si="33"/>
        <v>0.77</v>
      </c>
      <c r="N88" s="870" t="s">
        <v>148</v>
      </c>
      <c r="O88" s="738">
        <v>0.19</v>
      </c>
      <c r="P88" s="861">
        <v>43979</v>
      </c>
      <c r="Q88" s="861">
        <v>43997</v>
      </c>
      <c r="R88" s="642">
        <f t="shared" si="34"/>
        <v>1.3157894736842117</v>
      </c>
      <c r="S88" s="701">
        <f>IF(INDEX(Historical!$D$7:$D$1237,MATCH(B88,Historical!$B$7:$B$1261,0))=0,"n/a",(INDEX(Historical!$C$7:$C$1239,MATCH(B88,Historical!$B$7:$B$1261,0))/INDEX(Historical!$D$7:$D$1237,MATCH(B88,Historical!$B$7:$B$1261,0))-1)*100)</f>
        <v>11.363636363636353</v>
      </c>
      <c r="T88" s="701">
        <f>IF(INDEX(Historical!$F$7:$F$1230,MATCH(B88,Historical!$B$7:$B$1261,0))=0,"n/a",((INDEX(Historical!$C$7:$C$1239,MATCH(B88,Historical!$B$7:$B$1261,0))/INDEX(Historical!$F$7:$F$1230,MATCH(B88,Historical!$B$7:$B$1261,0)))^(1/3)-1)*100)</f>
        <v>29.83141660670432</v>
      </c>
      <c r="U88" s="701">
        <f>IF(INDEX(Historical!$H$7:$H$1230,MATCH(B88,Historical!$B$7:$B$1261,0))=0,"n/a",((INDEX(Historical!$C$7:$C$1239,MATCH(B88,Historical!$B$7:$B$1261,0))/INDEX(Historical!$H$7:$H$1230,MATCH(B88,Historical!$B$7:$B$1261,0)))^(1/5)-1)*100)</f>
        <v>17.913935781862335</v>
      </c>
      <c r="V88" s="701">
        <f>IF(INDEX(Historical!$O$7:$O$1230,MATCH(B88,Historical!$B$7:$B$1261,0))=0,"n/a",((INDEX(Historical!$C$7:$C$1239,MATCH(B88,Historical!$B$7:$B$1261,0))/INDEX(Historical!$O$7:$O$1230,MATCH(B88,Historical!$B$7:$B$1261,0)))^(1/10)-1)*100)</f>
        <v>13.471262255653782</v>
      </c>
      <c r="W88" s="702">
        <f t="shared" si="35"/>
        <v>1.3297889568101904</v>
      </c>
      <c r="X88" s="703">
        <f t="shared" si="36"/>
        <v>0.69976311647899747</v>
      </c>
      <c r="Y88" s="673"/>
      <c r="Z88" s="651">
        <f t="shared" si="37"/>
        <v>20.370370370370374</v>
      </c>
      <c r="AA88" s="886">
        <f t="shared" si="38"/>
        <v>7.0767195767195767</v>
      </c>
      <c r="AB88" s="887">
        <v>12</v>
      </c>
      <c r="AC88" s="865">
        <v>3.78</v>
      </c>
      <c r="AD88" s="865" t="s">
        <v>136</v>
      </c>
      <c r="AE88" s="865">
        <v>1.43</v>
      </c>
      <c r="AF88" s="865">
        <v>0.63</v>
      </c>
      <c r="AG88" s="865">
        <v>9</v>
      </c>
      <c r="AH88" s="865">
        <v>13.200000000000001</v>
      </c>
      <c r="AI88" s="865" t="s">
        <v>136</v>
      </c>
      <c r="AJ88" s="865">
        <v>25.6</v>
      </c>
      <c r="AK88" s="865" t="s">
        <v>136</v>
      </c>
      <c r="AL88" s="878">
        <v>189.67</v>
      </c>
      <c r="AM88" s="872">
        <v>3.3000000000000003</v>
      </c>
      <c r="AN88" s="865">
        <v>0.08</v>
      </c>
      <c r="AO88" s="739">
        <f t="shared" si="39"/>
        <v>13.715720878039956</v>
      </c>
      <c r="AP88" s="740">
        <f t="shared" si="40"/>
        <v>20.792440454759532</v>
      </c>
      <c r="AQ88" s="888">
        <f t="shared" si="41"/>
        <v>-55.486165279977499</v>
      </c>
      <c r="AR88" s="651">
        <f>INDEX(Historical!$C$7:$C$1239,MATCH(B88,Historical!$B$7:$B$1261,0))*IF(AH88="n/a",1.03,IF(AH88&lt;0,1.01,IF(AH88&gt;10,1.1,(1+AH88/100))))</f>
        <v>0.8085</v>
      </c>
      <c r="AS88" s="886">
        <f t="shared" si="42"/>
        <v>0.83275500000000002</v>
      </c>
      <c r="AT88" s="886">
        <f t="shared" si="46"/>
        <v>0.85773765000000002</v>
      </c>
      <c r="AU88" s="886">
        <f t="shared" si="46"/>
        <v>0.88346977950000005</v>
      </c>
      <c r="AV88" s="886">
        <f t="shared" si="46"/>
        <v>0.90997387288500009</v>
      </c>
      <c r="AW88" s="651">
        <f t="shared" si="43"/>
        <v>4.2924363023850001</v>
      </c>
      <c r="AX88" s="747">
        <f t="shared" si="44"/>
        <v>16.046490850037383</v>
      </c>
      <c r="AY88" s="934">
        <v>1.07</v>
      </c>
      <c r="AZ88" s="872">
        <v>49.03</v>
      </c>
      <c r="BA88" s="872">
        <v>-46.800000000000004</v>
      </c>
      <c r="BB88" s="872">
        <v>27.71</v>
      </c>
      <c r="BC88" s="872">
        <v>5.2</v>
      </c>
      <c r="BE88" s="624">
        <v>1987</v>
      </c>
      <c r="BF88" s="898">
        <f t="shared" si="45"/>
        <v>3</v>
      </c>
      <c r="BG88" s="882">
        <v>5.8999999999999995</v>
      </c>
    </row>
    <row r="89" spans="1:59" ht="11.25" customHeight="1" x14ac:dyDescent="0.2">
      <c r="A89" s="863" t="s">
        <v>301</v>
      </c>
      <c r="B89" s="875" t="s">
        <v>302</v>
      </c>
      <c r="C89" s="932" t="s">
        <v>112</v>
      </c>
      <c r="D89" s="932" t="s">
        <v>211</v>
      </c>
      <c r="E89" s="733">
        <v>57</v>
      </c>
      <c r="F89" s="1190">
        <v>16</v>
      </c>
      <c r="G89" s="1190" t="s">
        <v>37</v>
      </c>
      <c r="H89" s="1190" t="s">
        <v>37</v>
      </c>
      <c r="I89" s="865">
        <v>203.81</v>
      </c>
      <c r="J89" s="651">
        <f t="shared" si="32"/>
        <v>0.76541877238604583</v>
      </c>
      <c r="K89" s="877">
        <v>0.39</v>
      </c>
      <c r="L89" s="887">
        <v>4</v>
      </c>
      <c r="M89" s="642">
        <f t="shared" si="33"/>
        <v>1.56</v>
      </c>
      <c r="N89" s="870" t="s">
        <v>303</v>
      </c>
      <c r="O89" s="734">
        <v>0.38</v>
      </c>
      <c r="P89" s="861">
        <v>44067</v>
      </c>
      <c r="Q89" s="861">
        <v>44082</v>
      </c>
      <c r="R89" s="642">
        <f t="shared" si="34"/>
        <v>2.6315789473684235</v>
      </c>
      <c r="S89" s="701">
        <f>IF(INDEX(Historical!$D$7:$D$1237,MATCH(B89,Historical!$B$7:$B$1261,0))=0,"n/a",(INDEX(Historical!$C$7:$C$1239,MATCH(B89,Historical!$B$7:$B$1261,0))/INDEX(Historical!$D$7:$D$1237,MATCH(B89,Historical!$B$7:$B$1261,0))-1)*100)</f>
        <v>14.399999999999991</v>
      </c>
      <c r="T89" s="701">
        <f>IF(INDEX(Historical!$F$7:$F$1230,MATCH(B89,Historical!$B$7:$B$1261,0))=0,"n/a",((INDEX(Historical!$C$7:$C$1239,MATCH(B89,Historical!$B$7:$B$1261,0))/INDEX(Historical!$F$7:$F$1230,MATCH(B89,Historical!$B$7:$B$1261,0)))^(1/3)-1)*100)</f>
        <v>11.921096219546069</v>
      </c>
      <c r="U89" s="701">
        <f>IF(INDEX(Historical!$H$7:$H$1230,MATCH(B89,Historical!$B$7:$B$1261,0))=0,"n/a",((INDEX(Historical!$C$7:$C$1239,MATCH(B89,Historical!$B$7:$B$1261,0))/INDEX(Historical!$H$7:$H$1230,MATCH(B89,Historical!$B$7:$B$1261,0)))^(1/5)-1)*100)</f>
        <v>13.476122913336441</v>
      </c>
      <c r="V89" s="701">
        <f>IF(INDEX(Historical!$O$7:$O$1230,MATCH(B89,Historical!$B$7:$B$1261,0))=0,"n/a",((INDEX(Historical!$C$7:$C$1239,MATCH(B89,Historical!$B$7:$B$1261,0))/INDEX(Historical!$O$7:$O$1230,MATCH(B89,Historical!$B$7:$B$1261,0)))^(1/10)-1)*100)</f>
        <v>14.514478816773346</v>
      </c>
      <c r="W89" s="702">
        <f t="shared" si="35"/>
        <v>0.92846068284333083</v>
      </c>
      <c r="X89" s="703">
        <f t="shared" si="36"/>
        <v>1.5141711138580272</v>
      </c>
      <c r="Y89" s="664"/>
      <c r="Z89" s="651">
        <f t="shared" si="37"/>
        <v>27.272727272727277</v>
      </c>
      <c r="AA89" s="886">
        <f t="shared" si="38"/>
        <v>35.63111888111888</v>
      </c>
      <c r="AB89" s="887">
        <v>10</v>
      </c>
      <c r="AC89" s="865">
        <v>5.72</v>
      </c>
      <c r="AD89" s="865">
        <v>2.75</v>
      </c>
      <c r="AE89" s="865">
        <v>5.47</v>
      </c>
      <c r="AF89" s="865">
        <v>6.66</v>
      </c>
      <c r="AG89" s="865">
        <v>20.100000000000001</v>
      </c>
      <c r="AH89" s="865">
        <v>-2.7</v>
      </c>
      <c r="AI89" s="865">
        <v>18.420000000000002</v>
      </c>
      <c r="AJ89" s="865">
        <v>8.9</v>
      </c>
      <c r="AK89" s="865">
        <v>13</v>
      </c>
      <c r="AL89" s="878">
        <v>11750</v>
      </c>
      <c r="AM89" s="872">
        <v>0.8</v>
      </c>
      <c r="AN89" s="865">
        <v>0.72</v>
      </c>
      <c r="AO89" s="739">
        <f t="shared" si="39"/>
        <v>-21.389577195396392</v>
      </c>
      <c r="AP89" s="740">
        <f t="shared" si="40"/>
        <v>14.241541685722487</v>
      </c>
      <c r="AQ89" s="888">
        <f t="shared" si="41"/>
        <v>224.7585439801575</v>
      </c>
      <c r="AR89" s="651">
        <f>INDEX(Historical!$C$7:$C$1239,MATCH(B89,Historical!$B$7:$B$1261,0))*IF(AH89="n/a",1.03,IF(AH89&lt;0,1.01,IF(AH89&gt;10,1.1,(1+AH89/100))))</f>
        <v>1.4442999999999999</v>
      </c>
      <c r="AS89" s="886">
        <f t="shared" si="42"/>
        <v>1.58873</v>
      </c>
      <c r="AT89" s="886">
        <f t="shared" si="46"/>
        <v>1.747603</v>
      </c>
      <c r="AU89" s="886">
        <f t="shared" si="46"/>
        <v>1.9223633000000002</v>
      </c>
      <c r="AV89" s="886">
        <f t="shared" si="46"/>
        <v>2.1145996300000003</v>
      </c>
      <c r="AW89" s="651">
        <f t="shared" si="43"/>
        <v>8.8175959300000013</v>
      </c>
      <c r="AX89" s="747">
        <f t="shared" si="44"/>
        <v>4.3263804180364076</v>
      </c>
      <c r="AY89" s="934">
        <v>0.97</v>
      </c>
      <c r="AZ89" s="872">
        <v>111.3</v>
      </c>
      <c r="BA89" s="872">
        <v>-6.02</v>
      </c>
      <c r="BB89" s="872">
        <v>2.2599999999999998</v>
      </c>
      <c r="BC89" s="872">
        <v>14.13</v>
      </c>
      <c r="BE89" s="624">
        <v>1964</v>
      </c>
      <c r="BF89" s="898">
        <f t="shared" si="45"/>
        <v>6</v>
      </c>
      <c r="BG89" s="882">
        <v>9.1</v>
      </c>
    </row>
    <row r="90" spans="1:59" s="773" customFormat="1" ht="11.25" customHeight="1" x14ac:dyDescent="0.2">
      <c r="A90" s="754" t="s">
        <v>697</v>
      </c>
      <c r="B90" s="781" t="s">
        <v>698</v>
      </c>
      <c r="C90" s="932" t="s">
        <v>131</v>
      </c>
      <c r="D90" s="932" t="s">
        <v>4329</v>
      </c>
      <c r="E90" s="755">
        <v>26</v>
      </c>
      <c r="F90" s="1190">
        <v>125</v>
      </c>
      <c r="G90" s="1189" t="s">
        <v>37</v>
      </c>
      <c r="H90" s="1189" t="s">
        <v>37</v>
      </c>
      <c r="I90" s="766">
        <v>73.59</v>
      </c>
      <c r="J90" s="757">
        <f t="shared" si="32"/>
        <v>1.9024323957059381</v>
      </c>
      <c r="K90" s="779">
        <v>0.35</v>
      </c>
      <c r="L90" s="759">
        <v>4</v>
      </c>
      <c r="M90" s="760">
        <f t="shared" si="33"/>
        <v>1.4</v>
      </c>
      <c r="N90" s="761" t="s">
        <v>148</v>
      </c>
      <c r="O90" s="780">
        <v>0.3125</v>
      </c>
      <c r="P90" s="763">
        <v>43888</v>
      </c>
      <c r="Q90" s="763">
        <v>43906</v>
      </c>
      <c r="R90" s="760">
        <f t="shared" si="34"/>
        <v>11.999999999999993</v>
      </c>
      <c r="S90" s="701">
        <f>IF(INDEX(Historical!$D$7:$D$1237,MATCH(B90,Historical!$B$7:$B$1261,0))=0,"n/a",(INDEX(Historical!$C$7:$C$1239,MATCH(B90,Historical!$B$7:$B$1261,0))/INDEX(Historical!$D$7:$D$1237,MATCH(B90,Historical!$B$7:$B$1261,0))-1)*100)</f>
        <v>12.612612612612594</v>
      </c>
      <c r="T90" s="701">
        <f>IF(INDEX(Historical!$F$7:$F$1230,MATCH(B90,Historical!$B$7:$B$1261,0))=0,"n/a",((INDEX(Historical!$C$7:$C$1239,MATCH(B90,Historical!$B$7:$B$1261,0))/INDEX(Historical!$F$7:$F$1230,MATCH(B90,Historical!$B$7:$B$1261,0)))^(1/3)-1)*100)</f>
        <v>12.840132331705822</v>
      </c>
      <c r="U90" s="701">
        <f>IF(INDEX(Historical!$H$7:$H$1230,MATCH(B90,Historical!$B$7:$B$1261,0))=0,"n/a",((INDEX(Historical!$C$7:$C$1239,MATCH(B90,Historical!$B$7:$B$1261,0))/INDEX(Historical!$H$7:$H$1230,MATCH(B90,Historical!$B$7:$B$1261,0)))^(1/5)-1)*100)</f>
        <v>11.510150326638136</v>
      </c>
      <c r="V90" s="701">
        <f>IF(INDEX(Historical!$O$7:$O$1230,MATCH(B90,Historical!$B$7:$B$1261,0))=0,"n/a",((INDEX(Historical!$C$7:$C$1239,MATCH(B90,Historical!$B$7:$B$1261,0))/INDEX(Historical!$O$7:$O$1230,MATCH(B90,Historical!$B$7:$B$1261,0)))^(1/10)-1)*100)</f>
        <v>10.21756701616261</v>
      </c>
      <c r="W90" s="702">
        <f t="shared" si="35"/>
        <v>1.1265059782266031</v>
      </c>
      <c r="X90" s="703">
        <f t="shared" si="36"/>
        <v>1.5986319898108525</v>
      </c>
      <c r="Y90" s="781"/>
      <c r="Z90" s="757">
        <f t="shared" si="37"/>
        <v>70.35175879396985</v>
      </c>
      <c r="AA90" s="765">
        <f t="shared" si="38"/>
        <v>36.979899497487438</v>
      </c>
      <c r="AB90" s="759">
        <v>12</v>
      </c>
      <c r="AC90" s="766">
        <v>1.99</v>
      </c>
      <c r="AD90" s="766">
        <v>4.3099999999999996</v>
      </c>
      <c r="AE90" s="766">
        <v>8.18</v>
      </c>
      <c r="AF90" s="766">
        <v>3.95</v>
      </c>
      <c r="AG90" s="766">
        <v>10.6</v>
      </c>
      <c r="AH90" s="766">
        <v>-38.9</v>
      </c>
      <c r="AI90" s="766">
        <v>9.0399999999999991</v>
      </c>
      <c r="AJ90" s="766">
        <v>7.1999999999999993</v>
      </c>
      <c r="AK90" s="766">
        <v>8.73</v>
      </c>
      <c r="AL90" s="767">
        <v>148830</v>
      </c>
      <c r="AM90" s="768">
        <v>0.1</v>
      </c>
      <c r="AN90" s="766">
        <v>1.3</v>
      </c>
      <c r="AO90" s="769">
        <f t="shared" si="39"/>
        <v>-23.567316775143361</v>
      </c>
      <c r="AP90" s="770">
        <f t="shared" si="40"/>
        <v>13.412582722344075</v>
      </c>
      <c r="AQ90" s="771">
        <f t="shared" si="41"/>
        <v>154.79456039464458</v>
      </c>
      <c r="AR90" s="651">
        <f>INDEX(Historical!$C$7:$C$1239,MATCH(B90,Historical!$B$7:$B$1261,0))*IF(AH90="n/a",1.03,IF(AH90&lt;0,1.01,IF(AH90&gt;10,1.1,(1+AH90/100))))</f>
        <v>1.2625</v>
      </c>
      <c r="AS90" s="765">
        <f t="shared" si="42"/>
        <v>1.37663</v>
      </c>
      <c r="AT90" s="765">
        <f t="shared" si="46"/>
        <v>1.496809799</v>
      </c>
      <c r="AU90" s="765">
        <f t="shared" si="46"/>
        <v>1.6274812944527</v>
      </c>
      <c r="AV90" s="765">
        <f t="shared" si="46"/>
        <v>1.7695604114584205</v>
      </c>
      <c r="AW90" s="757">
        <f t="shared" si="43"/>
        <v>7.5329815049111204</v>
      </c>
      <c r="AX90" s="772">
        <f t="shared" si="44"/>
        <v>10.23642003656899</v>
      </c>
      <c r="AY90" s="935">
        <v>0.18</v>
      </c>
      <c r="AZ90" s="768">
        <v>68.400000000000006</v>
      </c>
      <c r="BA90" s="768">
        <v>-11.700000000000001</v>
      </c>
      <c r="BB90" s="768">
        <v>-0.67</v>
      </c>
      <c r="BC90" s="768">
        <v>11.27</v>
      </c>
      <c r="BD90" s="908"/>
      <c r="BE90" s="624">
        <v>1995</v>
      </c>
      <c r="BF90" s="898">
        <f t="shared" si="45"/>
        <v>2</v>
      </c>
      <c r="BG90" s="824">
        <v>3.2</v>
      </c>
    </row>
    <row r="91" spans="1:59" ht="11.25" customHeight="1" x14ac:dyDescent="0.2">
      <c r="A91" s="863" t="s">
        <v>297</v>
      </c>
      <c r="B91" s="875" t="s">
        <v>298</v>
      </c>
      <c r="C91" s="932" t="s">
        <v>131</v>
      </c>
      <c r="D91" s="932" t="s">
        <v>4339</v>
      </c>
      <c r="E91" s="733">
        <v>50</v>
      </c>
      <c r="F91" s="1190">
        <v>30</v>
      </c>
      <c r="G91" s="1190" t="s">
        <v>37</v>
      </c>
      <c r="H91" s="1190" t="s">
        <v>37</v>
      </c>
      <c r="I91" s="865">
        <v>41.17</v>
      </c>
      <c r="J91" s="651">
        <f t="shared" si="32"/>
        <v>4.3235365557444743</v>
      </c>
      <c r="K91" s="877">
        <v>0.44500000000000001</v>
      </c>
      <c r="L91" s="887">
        <v>4</v>
      </c>
      <c r="M91" s="642">
        <f t="shared" si="33"/>
        <v>1.78</v>
      </c>
      <c r="N91" s="870" t="s">
        <v>181</v>
      </c>
      <c r="O91" s="734">
        <v>0.435</v>
      </c>
      <c r="P91" s="861">
        <v>44011</v>
      </c>
      <c r="Q91" s="861">
        <v>44027</v>
      </c>
      <c r="R91" s="642">
        <f t="shared" si="34"/>
        <v>2.2988505747126458</v>
      </c>
      <c r="S91" s="701">
        <f>IF(INDEX(Historical!$D$7:$D$1237,MATCH(B91,Historical!$B$7:$B$1261,0))=0,"n/a",(INDEX(Historical!$C$7:$C$1239,MATCH(B91,Historical!$B$7:$B$1261,0))/INDEX(Historical!$D$7:$D$1237,MATCH(B91,Historical!$B$7:$B$1261,0))-1)*100)</f>
        <v>2.3809523809523725</v>
      </c>
      <c r="T91" s="701">
        <f>IF(INDEX(Historical!$F$7:$F$1230,MATCH(B91,Historical!$B$7:$B$1261,0))=0,"n/a",((INDEX(Historical!$C$7:$C$1239,MATCH(B91,Historical!$B$7:$B$1261,0))/INDEX(Historical!$F$7:$F$1230,MATCH(B91,Historical!$B$7:$B$1261,0)))^(1/3)-1)*100)</f>
        <v>2.4399807259133155</v>
      </c>
      <c r="U91" s="701">
        <f>IF(INDEX(Historical!$H$7:$H$1230,MATCH(B91,Historical!$B$7:$B$1261,0))=0,"n/a",((INDEX(Historical!$C$7:$C$1239,MATCH(B91,Historical!$B$7:$B$1261,0))/INDEX(Historical!$H$7:$H$1230,MATCH(B91,Historical!$B$7:$B$1261,0)))^(1/5)-1)*100)</f>
        <v>2.5030933534903488</v>
      </c>
      <c r="V91" s="701">
        <f>IF(INDEX(Historical!$O$7:$O$1230,MATCH(B91,Historical!$B$7:$B$1261,0))=0,"n/a",((INDEX(Historical!$C$7:$C$1239,MATCH(B91,Historical!$B$7:$B$1261,0))/INDEX(Historical!$O$7:$O$1230,MATCH(B91,Historical!$B$7:$B$1261,0)))^(1/10)-1)*100)</f>
        <v>2.6822677547211127</v>
      </c>
      <c r="W91" s="702">
        <f t="shared" si="35"/>
        <v>0.93320040442815766</v>
      </c>
      <c r="X91" s="703">
        <f t="shared" si="36"/>
        <v>0.1209223842265869</v>
      </c>
      <c r="Y91" s="875"/>
      <c r="Z91" s="651" t="str">
        <f t="shared" si="37"/>
        <v>n/a</v>
      </c>
      <c r="AA91" s="886" t="str">
        <f t="shared" si="38"/>
        <v>n/a</v>
      </c>
      <c r="AB91" s="887">
        <v>9</v>
      </c>
      <c r="AC91" s="865">
        <v>-1.36</v>
      </c>
      <c r="AD91" s="865" t="s">
        <v>136</v>
      </c>
      <c r="AE91" s="865">
        <v>2.5</v>
      </c>
      <c r="AF91" s="865">
        <v>1.94</v>
      </c>
      <c r="AG91" s="865">
        <v>-5.8999999999999995</v>
      </c>
      <c r="AH91" s="865">
        <v>-140.1</v>
      </c>
      <c r="AI91" s="865">
        <v>13.65</v>
      </c>
      <c r="AJ91" s="865">
        <v>20.7</v>
      </c>
      <c r="AK91" s="865">
        <v>8.5</v>
      </c>
      <c r="AL91" s="878">
        <v>3870</v>
      </c>
      <c r="AM91" s="872">
        <v>1.0999999999999999</v>
      </c>
      <c r="AN91" s="865">
        <v>1.35</v>
      </c>
      <c r="AO91" s="739" t="str">
        <f t="shared" si="39"/>
        <v>n/a</v>
      </c>
      <c r="AP91" s="740">
        <f t="shared" si="40"/>
        <v>6.826629909234823</v>
      </c>
      <c r="AQ91" s="888" t="str">
        <f t="shared" si="41"/>
        <v>n/a</v>
      </c>
      <c r="AR91" s="651">
        <f>INDEX(Historical!$C$7:$C$1239,MATCH(B91,Historical!$B$7:$B$1261,0))*IF(AH91="n/a",1.03,IF(AH91&lt;0,1.01,IF(AH91&gt;10,1.1,(1+AH91/100))))</f>
        <v>1.7372000000000001</v>
      </c>
      <c r="AS91" s="886">
        <f t="shared" si="42"/>
        <v>1.9109200000000002</v>
      </c>
      <c r="AT91" s="886">
        <f t="shared" si="46"/>
        <v>2.0733482000000003</v>
      </c>
      <c r="AU91" s="886">
        <f t="shared" si="46"/>
        <v>2.2495827970000004</v>
      </c>
      <c r="AV91" s="886">
        <f t="shared" si="46"/>
        <v>2.4407973347450005</v>
      </c>
      <c r="AW91" s="651">
        <f t="shared" si="43"/>
        <v>10.411848331745002</v>
      </c>
      <c r="AX91" s="747">
        <f t="shared" si="44"/>
        <v>25.289891502902602</v>
      </c>
      <c r="AY91" s="934">
        <v>0.71</v>
      </c>
      <c r="AZ91" s="872">
        <v>30.37</v>
      </c>
      <c r="BA91" s="872">
        <v>-13.69</v>
      </c>
      <c r="BB91" s="872">
        <v>-0.49</v>
      </c>
      <c r="BC91" s="872">
        <v>0.2</v>
      </c>
      <c r="BE91" s="624">
        <v>1971</v>
      </c>
      <c r="BF91" s="898">
        <f t="shared" si="45"/>
        <v>5</v>
      </c>
      <c r="BG91" s="882">
        <v>-1.7999999999999998</v>
      </c>
    </row>
    <row r="92" spans="1:59" ht="11.25" customHeight="1" x14ac:dyDescent="0.2">
      <c r="A92" s="863" t="s">
        <v>701</v>
      </c>
      <c r="B92" s="875" t="s">
        <v>702</v>
      </c>
      <c r="C92" s="932" t="s">
        <v>108</v>
      </c>
      <c r="D92" s="932" t="s">
        <v>4331</v>
      </c>
      <c r="E92" s="733">
        <v>26</v>
      </c>
      <c r="F92" s="1190">
        <v>130</v>
      </c>
      <c r="G92" s="1190" t="s">
        <v>106</v>
      </c>
      <c r="H92" s="1190" t="s">
        <v>106</v>
      </c>
      <c r="I92" s="865">
        <v>39</v>
      </c>
      <c r="J92" s="651">
        <f t="shared" si="32"/>
        <v>2.8717948717948723</v>
      </c>
      <c r="K92" s="884">
        <v>0.28000000000000003</v>
      </c>
      <c r="L92" s="887">
        <v>4</v>
      </c>
      <c r="M92" s="642">
        <f t="shared" si="33"/>
        <v>1.1200000000000001</v>
      </c>
      <c r="N92" s="870" t="s">
        <v>703</v>
      </c>
      <c r="O92" s="735">
        <v>0.27</v>
      </c>
      <c r="P92" s="861">
        <v>44145</v>
      </c>
      <c r="Q92" s="861">
        <v>44162</v>
      </c>
      <c r="R92" s="642">
        <f t="shared" si="34"/>
        <v>3.7037037037037068</v>
      </c>
      <c r="S92" s="701">
        <f>IF(INDEX(Historical!$D$7:$D$1237,MATCH(B92,Historical!$B$7:$B$1261,0))=0,"n/a",(INDEX(Historical!$C$7:$C$1239,MATCH(B92,Historical!$B$7:$B$1261,0))/INDEX(Historical!$D$7:$D$1237,MATCH(B92,Historical!$B$7:$B$1261,0))-1)*100)</f>
        <v>5.1546391752577359</v>
      </c>
      <c r="T92" s="701">
        <f>IF(INDEX(Historical!$F$7:$F$1230,MATCH(B92,Historical!$B$7:$B$1261,0))=0,"n/a",((INDEX(Historical!$C$7:$C$1239,MATCH(B92,Historical!$B$7:$B$1261,0))/INDEX(Historical!$F$7:$F$1230,MATCH(B92,Historical!$B$7:$B$1261,0)))^(1/3)-1)*100)</f>
        <v>6.2658569182611146</v>
      </c>
      <c r="U92" s="701">
        <f>IF(INDEX(Historical!$H$7:$H$1230,MATCH(B92,Historical!$B$7:$B$1261,0))=0,"n/a",((INDEX(Historical!$C$7:$C$1239,MATCH(B92,Historical!$B$7:$B$1261,0))/INDEX(Historical!$H$7:$H$1230,MATCH(B92,Historical!$B$7:$B$1261,0)))^(1/5)-1)*100)</f>
        <v>5.3770661463693692</v>
      </c>
      <c r="V92" s="701">
        <f>IF(INDEX(Historical!$O$7:$O$1230,MATCH(B92,Historical!$B$7:$B$1261,0))=0,"n/a",((INDEX(Historical!$C$7:$C$1239,MATCH(B92,Historical!$B$7:$B$1261,0))/INDEX(Historical!$O$7:$O$1230,MATCH(B92,Historical!$B$7:$B$1261,0)))^(1/10)-1)*100)</f>
        <v>4.3705213000589049</v>
      </c>
      <c r="W92" s="702">
        <f t="shared" si="35"/>
        <v>1.2303031554375214</v>
      </c>
      <c r="X92" s="703" t="str">
        <f t="shared" si="36"/>
        <v>n/a</v>
      </c>
      <c r="Y92" s="665"/>
      <c r="Z92" s="651" t="str">
        <f t="shared" si="37"/>
        <v>n/a</v>
      </c>
      <c r="AA92" s="886" t="str">
        <f t="shared" si="38"/>
        <v>n/a</v>
      </c>
      <c r="AB92" s="887">
        <v>12</v>
      </c>
      <c r="AC92" s="865" t="s">
        <v>136</v>
      </c>
      <c r="AD92" s="865" t="s">
        <v>136</v>
      </c>
      <c r="AE92" s="865" t="s">
        <v>136</v>
      </c>
      <c r="AF92" s="865" t="s">
        <v>136</v>
      </c>
      <c r="AG92" s="865" t="s">
        <v>136</v>
      </c>
      <c r="AH92" s="865" t="s">
        <v>136</v>
      </c>
      <c r="AI92" s="865" t="s">
        <v>136</v>
      </c>
      <c r="AJ92" s="865" t="s">
        <v>136</v>
      </c>
      <c r="AK92" s="865" t="s">
        <v>136</v>
      </c>
      <c r="AL92" s="878" t="s">
        <v>136</v>
      </c>
      <c r="AM92" s="872" t="s">
        <v>136</v>
      </c>
      <c r="AN92" s="865" t="s">
        <v>136</v>
      </c>
      <c r="AO92" s="739" t="str">
        <f t="shared" si="39"/>
        <v>n/a</v>
      </c>
      <c r="AP92" s="740">
        <f t="shared" si="40"/>
        <v>8.2488610181642414</v>
      </c>
      <c r="AQ92" s="888" t="str">
        <f t="shared" si="41"/>
        <v>n/a</v>
      </c>
      <c r="AR92" s="651">
        <f>INDEX(Historical!$C$7:$C$1239,MATCH(B92,Historical!$B$7:$B$1261,0))*IF(AH92="n/a",1.03,IF(AH92&lt;0,1.01,IF(AH92&gt;10,1.1,(1+AH92/100))))</f>
        <v>1.0506</v>
      </c>
      <c r="AS92" s="886">
        <f t="shared" si="42"/>
        <v>1.0821179999999999</v>
      </c>
      <c r="AT92" s="886">
        <f t="shared" si="46"/>
        <v>1.1145815399999999</v>
      </c>
      <c r="AU92" s="886">
        <f t="shared" si="46"/>
        <v>1.1480189861999999</v>
      </c>
      <c r="AV92" s="886">
        <f t="shared" si="46"/>
        <v>1.1824595557859998</v>
      </c>
      <c r="AW92" s="651">
        <f t="shared" si="43"/>
        <v>5.5777780819859988</v>
      </c>
      <c r="AX92" s="747">
        <f t="shared" si="44"/>
        <v>14.301995082015381</v>
      </c>
      <c r="AY92" s="934" t="s">
        <v>136</v>
      </c>
      <c r="AZ92" s="872" t="s">
        <v>136</v>
      </c>
      <c r="BA92" s="872" t="s">
        <v>136</v>
      </c>
      <c r="BB92" s="872" t="s">
        <v>136</v>
      </c>
      <c r="BC92" s="872" t="s">
        <v>136</v>
      </c>
      <c r="BD92" s="907" t="s">
        <v>4265</v>
      </c>
      <c r="BE92" s="624">
        <v>1996</v>
      </c>
      <c r="BF92" s="898">
        <f t="shared" si="45"/>
        <v>2</v>
      </c>
      <c r="BG92" s="882" t="s">
        <v>136</v>
      </c>
    </row>
    <row r="93" spans="1:59" ht="11.25" customHeight="1" x14ac:dyDescent="0.2">
      <c r="A93" s="863" t="s">
        <v>693</v>
      </c>
      <c r="B93" s="875" t="s">
        <v>694</v>
      </c>
      <c r="C93" s="932" t="s">
        <v>131</v>
      </c>
      <c r="D93" s="932" t="s">
        <v>4339</v>
      </c>
      <c r="E93" s="733">
        <v>25</v>
      </c>
      <c r="F93" s="1190">
        <v>137</v>
      </c>
      <c r="G93" s="1190" t="s">
        <v>37</v>
      </c>
      <c r="H93" s="1190" t="s">
        <v>37</v>
      </c>
      <c r="I93" s="865">
        <v>33.03</v>
      </c>
      <c r="J93" s="651">
        <f t="shared" si="32"/>
        <v>4.0266424462609756</v>
      </c>
      <c r="K93" s="884">
        <v>0.33250000000000002</v>
      </c>
      <c r="L93" s="887">
        <v>4</v>
      </c>
      <c r="M93" s="642">
        <f t="shared" si="33"/>
        <v>1.33</v>
      </c>
      <c r="N93" s="870" t="s">
        <v>163</v>
      </c>
      <c r="O93" s="735">
        <v>0.3125</v>
      </c>
      <c r="P93" s="861">
        <v>44095</v>
      </c>
      <c r="Q93" s="861">
        <v>44105</v>
      </c>
      <c r="R93" s="642">
        <f t="shared" si="34"/>
        <v>6.4000000000000057</v>
      </c>
      <c r="S93" s="701">
        <f>IF(INDEX(Historical!$D$7:$D$1237,MATCH(B93,Historical!$B$7:$B$1261,0))=0,"n/a",(INDEX(Historical!$C$7:$C$1239,MATCH(B93,Historical!$B$7:$B$1261,0))/INDEX(Historical!$D$7:$D$1237,MATCH(B93,Historical!$B$7:$B$1261,0))-1)*100)</f>
        <v>7.2072072072072002</v>
      </c>
      <c r="T93" s="701">
        <f>IF(INDEX(Historical!$F$7:$F$1230,MATCH(B93,Historical!$B$7:$B$1261,0))=0,"n/a",((INDEX(Historical!$C$7:$C$1239,MATCH(B93,Historical!$B$7:$B$1261,0))/INDEX(Historical!$F$7:$F$1230,MATCH(B93,Historical!$B$7:$B$1261,0)))^(1/3)-1)*100)</f>
        <v>6.8679426106305508</v>
      </c>
      <c r="U93" s="701">
        <f>IF(INDEX(Historical!$H$7:$H$1230,MATCH(B93,Historical!$B$7:$B$1261,0))=0,"n/a",((INDEX(Historical!$C$7:$C$1239,MATCH(B93,Historical!$B$7:$B$1261,0))/INDEX(Historical!$H$7:$H$1230,MATCH(B93,Historical!$B$7:$B$1261,0)))^(1/5)-1)*100)</f>
        <v>6.8356432797128219</v>
      </c>
      <c r="V93" s="701">
        <f>IF(INDEX(Historical!$O$7:$O$1230,MATCH(B93,Historical!$B$7:$B$1261,0))=0,"n/a",((INDEX(Historical!$C$7:$C$1239,MATCH(B93,Historical!$B$7:$B$1261,0))/INDEX(Historical!$O$7:$O$1230,MATCH(B93,Historical!$B$7:$B$1261,0)))^(1/10)-1)*100)</f>
        <v>6.7371314959294937</v>
      </c>
      <c r="W93" s="702">
        <f t="shared" si="35"/>
        <v>1.0146222147872352</v>
      </c>
      <c r="X93" s="703">
        <f t="shared" si="36"/>
        <v>2.7342573118851288</v>
      </c>
      <c r="Y93" s="664"/>
      <c r="Z93" s="651">
        <f t="shared" si="37"/>
        <v>73.480662983425418</v>
      </c>
      <c r="AA93" s="886">
        <f t="shared" si="38"/>
        <v>18.248618784530386</v>
      </c>
      <c r="AB93" s="887">
        <v>9</v>
      </c>
      <c r="AC93" s="865">
        <v>1.81</v>
      </c>
      <c r="AD93" s="865">
        <v>3.37</v>
      </c>
      <c r="AE93" s="865">
        <v>1.77</v>
      </c>
      <c r="AF93" s="865">
        <v>1.9</v>
      </c>
      <c r="AG93" s="865">
        <v>9.5</v>
      </c>
      <c r="AH93" s="865">
        <v>6.5</v>
      </c>
      <c r="AI93" s="865">
        <v>11.58</v>
      </c>
      <c r="AJ93" s="865">
        <v>2.5</v>
      </c>
      <c r="AK93" s="865">
        <v>6</v>
      </c>
      <c r="AL93" s="878">
        <v>3590</v>
      </c>
      <c r="AM93" s="872">
        <v>0.4</v>
      </c>
      <c r="AN93" s="865">
        <v>1.22</v>
      </c>
      <c r="AO93" s="739">
        <f t="shared" si="39"/>
        <v>-7.3863330585565876</v>
      </c>
      <c r="AP93" s="740">
        <f t="shared" si="40"/>
        <v>10.862285725973798</v>
      </c>
      <c r="AQ93" s="888">
        <f t="shared" si="41"/>
        <v>24.136798538472103</v>
      </c>
      <c r="AR93" s="651">
        <f>INDEX(Historical!$C$7:$C$1239,MATCH(B93,Historical!$B$7:$B$1261,0))*IF(AH93="n/a",1.03,IF(AH93&lt;0,1.01,IF(AH93&gt;10,1.1,(1+AH93/100))))</f>
        <v>1.26735</v>
      </c>
      <c r="AS93" s="886">
        <f t="shared" si="42"/>
        <v>1.394085</v>
      </c>
      <c r="AT93" s="886">
        <f t="shared" si="46"/>
        <v>1.4777301</v>
      </c>
      <c r="AU93" s="886">
        <f t="shared" si="46"/>
        <v>1.5663939060000001</v>
      </c>
      <c r="AV93" s="886">
        <f t="shared" si="46"/>
        <v>1.6603775403600001</v>
      </c>
      <c r="AW93" s="651">
        <f t="shared" si="43"/>
        <v>7.3659365463599995</v>
      </c>
      <c r="AX93" s="747">
        <f t="shared" si="44"/>
        <v>22.300746431607628</v>
      </c>
      <c r="AY93" s="934">
        <v>0.56999999999999995</v>
      </c>
      <c r="AZ93" s="872">
        <v>56.24</v>
      </c>
      <c r="BA93" s="872">
        <v>-27.82</v>
      </c>
      <c r="BB93" s="872">
        <v>7.51</v>
      </c>
      <c r="BC93" s="872">
        <v>2.2599999999999998</v>
      </c>
      <c r="BE93" s="624">
        <v>1996</v>
      </c>
      <c r="BF93" s="898">
        <f t="shared" si="45"/>
        <v>2</v>
      </c>
      <c r="BG93" s="882">
        <v>3.4000000000000004</v>
      </c>
    </row>
    <row r="94" spans="1:59" ht="11.25" customHeight="1" x14ac:dyDescent="0.2">
      <c r="A94" s="871" t="s">
        <v>299</v>
      </c>
      <c r="B94" s="875" t="s">
        <v>300</v>
      </c>
      <c r="C94" s="932" t="s">
        <v>4319</v>
      </c>
      <c r="D94" s="932" t="s">
        <v>4320</v>
      </c>
      <c r="E94" s="733">
        <v>31</v>
      </c>
      <c r="F94" s="1190">
        <v>90</v>
      </c>
      <c r="G94" s="1190" t="s">
        <v>37</v>
      </c>
      <c r="H94" s="1190" t="s">
        <v>37</v>
      </c>
      <c r="I94" s="865">
        <v>37.700000000000003</v>
      </c>
      <c r="J94" s="651">
        <f t="shared" si="32"/>
        <v>5.5172413793103452</v>
      </c>
      <c r="K94" s="884">
        <v>0.52</v>
      </c>
      <c r="L94" s="887">
        <v>4</v>
      </c>
      <c r="M94" s="642">
        <f t="shared" si="33"/>
        <v>2.08</v>
      </c>
      <c r="N94" s="870" t="s">
        <v>107</v>
      </c>
      <c r="O94" s="735">
        <v>0.51500000000000001</v>
      </c>
      <c r="P94" s="861">
        <v>44042</v>
      </c>
      <c r="Q94" s="861">
        <v>44057</v>
      </c>
      <c r="R94" s="642">
        <f t="shared" si="34"/>
        <v>0.97087378640776778</v>
      </c>
      <c r="S94" s="701">
        <f>IF(INDEX(Historical!$D$7:$D$1237,MATCH(B94,Historical!$B$7:$B$1261,0))=0,"n/a",(INDEX(Historical!$C$7:$C$1239,MATCH(B94,Historical!$B$7:$B$1261,0))/INDEX(Historical!$D$7:$D$1237,MATCH(B94,Historical!$B$7:$B$1261,0))-1)*100)</f>
        <v>4.102564102564088</v>
      </c>
      <c r="T94" s="701">
        <f>IF(INDEX(Historical!$F$7:$F$1230,MATCH(B94,Historical!$B$7:$B$1261,0))=0,"n/a",((INDEX(Historical!$C$7:$C$1239,MATCH(B94,Historical!$B$7:$B$1261,0))/INDEX(Historical!$F$7:$F$1230,MATCH(B94,Historical!$B$7:$B$1261,0)))^(1/3)-1)*100)</f>
        <v>4.4781190331791842</v>
      </c>
      <c r="U94" s="701">
        <f>IF(INDEX(Historical!$H$7:$H$1230,MATCH(B94,Historical!$B$7:$B$1261,0))=0,"n/a",((INDEX(Historical!$C$7:$C$1239,MATCH(B94,Historical!$B$7:$B$1261,0))/INDEX(Historical!$H$7:$H$1230,MATCH(B94,Historical!$B$7:$B$1261,0)))^(1/5)-1)*100)</f>
        <v>4.2323234444577196</v>
      </c>
      <c r="V94" s="701">
        <f>IF(INDEX(Historical!$O$7:$O$1230,MATCH(B94,Historical!$B$7:$B$1261,0))=0,"n/a",((INDEX(Historical!$C$7:$C$1239,MATCH(B94,Historical!$B$7:$B$1261,0))/INDEX(Historical!$O$7:$O$1230,MATCH(B94,Historical!$B$7:$B$1261,0)))^(1/10)-1)*100)</f>
        <v>3.0719465400570911</v>
      </c>
      <c r="W94" s="702">
        <f t="shared" si="35"/>
        <v>1.377733430341227</v>
      </c>
      <c r="X94" s="703">
        <f t="shared" si="36"/>
        <v>0.66130053819651868</v>
      </c>
      <c r="Y94" s="875"/>
      <c r="Z94" s="651">
        <f t="shared" si="37"/>
        <v>167.74193548387098</v>
      </c>
      <c r="AA94" s="886">
        <f t="shared" si="38"/>
        <v>30.403225806451616</v>
      </c>
      <c r="AB94" s="887">
        <v>12</v>
      </c>
      <c r="AC94" s="865">
        <v>1.24</v>
      </c>
      <c r="AD94" s="865">
        <v>3.11</v>
      </c>
      <c r="AE94" s="865">
        <v>10.31</v>
      </c>
      <c r="AF94" s="865">
        <v>1.68</v>
      </c>
      <c r="AG94" s="865">
        <v>5.3</v>
      </c>
      <c r="AH94" s="865">
        <v>-5.3</v>
      </c>
      <c r="AI94" s="865">
        <v>16.650000000000002</v>
      </c>
      <c r="AJ94" s="865">
        <v>6.4</v>
      </c>
      <c r="AK94" s="865">
        <v>10</v>
      </c>
      <c r="AL94" s="878">
        <v>6920</v>
      </c>
      <c r="AM94" s="872">
        <v>0.5</v>
      </c>
      <c r="AN94" s="865">
        <v>0.82</v>
      </c>
      <c r="AO94" s="739">
        <f t="shared" si="39"/>
        <v>-20.653660982683551</v>
      </c>
      <c r="AP94" s="740">
        <f t="shared" si="40"/>
        <v>9.7495648237680648</v>
      </c>
      <c r="AQ94" s="888">
        <f t="shared" si="41"/>
        <v>50.668760095838053</v>
      </c>
      <c r="AR94" s="651">
        <f>INDEX(Historical!$C$7:$C$1239,MATCH(B94,Historical!$B$7:$B$1261,0))*IF(AH94="n/a",1.03,IF(AH94&lt;0,1.01,IF(AH94&gt;10,1.1,(1+AH94/100))))</f>
        <v>2.0503</v>
      </c>
      <c r="AS94" s="886">
        <f t="shared" si="42"/>
        <v>2.2553300000000003</v>
      </c>
      <c r="AT94" s="886">
        <f t="shared" si="46"/>
        <v>2.4808630000000007</v>
      </c>
      <c r="AU94" s="886">
        <f t="shared" si="46"/>
        <v>2.7289493000000009</v>
      </c>
      <c r="AV94" s="886">
        <f t="shared" si="46"/>
        <v>3.0018442300000014</v>
      </c>
      <c r="AW94" s="651">
        <f t="shared" si="43"/>
        <v>12.517286530000005</v>
      </c>
      <c r="AX94" s="747">
        <f t="shared" si="44"/>
        <v>33.202351538461549</v>
      </c>
      <c r="AY94" s="934">
        <v>0.75</v>
      </c>
      <c r="AZ94" s="872">
        <v>56.820000000000007</v>
      </c>
      <c r="BA94" s="872">
        <v>-35.96</v>
      </c>
      <c r="BB94" s="872">
        <v>4.58</v>
      </c>
      <c r="BC94" s="872">
        <v>3.45</v>
      </c>
      <c r="BD94" s="645"/>
      <c r="BE94" s="624">
        <v>1990</v>
      </c>
      <c r="BF94" s="898">
        <f t="shared" si="45"/>
        <v>3</v>
      </c>
      <c r="BG94" s="882">
        <v>2.8000000000000003</v>
      </c>
    </row>
    <row r="95" spans="1:59" ht="11.25" customHeight="1" x14ac:dyDescent="0.2">
      <c r="A95" s="863" t="s">
        <v>306</v>
      </c>
      <c r="B95" s="875" t="s">
        <v>307</v>
      </c>
      <c r="C95" s="932" t="s">
        <v>123</v>
      </c>
      <c r="D95" s="932" t="s">
        <v>4355</v>
      </c>
      <c r="E95" s="733">
        <v>47</v>
      </c>
      <c r="F95" s="1190">
        <v>45</v>
      </c>
      <c r="G95" s="1190" t="s">
        <v>37</v>
      </c>
      <c r="H95" s="1190" t="s">
        <v>37</v>
      </c>
      <c r="I95" s="865">
        <v>53.7</v>
      </c>
      <c r="J95" s="651">
        <f t="shared" si="32"/>
        <v>2.9981378026070762</v>
      </c>
      <c r="K95" s="877">
        <v>0.40250000000000002</v>
      </c>
      <c r="L95" s="887">
        <v>4</v>
      </c>
      <c r="M95" s="642">
        <f t="shared" si="33"/>
        <v>1.61</v>
      </c>
      <c r="N95" s="870" t="s">
        <v>271</v>
      </c>
      <c r="O95" s="734">
        <v>0.4</v>
      </c>
      <c r="P95" s="619">
        <v>43828</v>
      </c>
      <c r="Q95" s="619">
        <v>43871</v>
      </c>
      <c r="R95" s="642">
        <f t="shared" si="34"/>
        <v>0.62500000000000056</v>
      </c>
      <c r="S95" s="701">
        <f>IF(INDEX(Historical!$D$7:$D$1237,MATCH(B95,Historical!$B$7:$B$1261,0))=0,"n/a",(INDEX(Historical!$C$7:$C$1239,MATCH(B95,Historical!$B$7:$B$1261,0))/INDEX(Historical!$D$7:$D$1237,MATCH(B95,Historical!$B$7:$B$1261,0))-1)*100)</f>
        <v>5.2631578947368363</v>
      </c>
      <c r="T95" s="701">
        <f>IF(INDEX(Historical!$F$7:$F$1230,MATCH(B95,Historical!$B$7:$B$1261,0))=0,"n/a",((INDEX(Historical!$C$7:$C$1239,MATCH(B95,Historical!$B$7:$B$1261,0))/INDEX(Historical!$F$7:$F$1230,MATCH(B95,Historical!$B$7:$B$1261,0)))^(1/3)-1)*100)</f>
        <v>2.1745909858070789</v>
      </c>
      <c r="U95" s="701">
        <f>IF(INDEX(Historical!$H$7:$H$1230,MATCH(B95,Historical!$B$7:$B$1261,0))=0,"n/a",((INDEX(Historical!$C$7:$C$1239,MATCH(B95,Historical!$B$7:$B$1261,0))/INDEX(Historical!$H$7:$H$1230,MATCH(B95,Historical!$B$7:$B$1261,0)))^(1/5)-1)*100)</f>
        <v>1.5714502603950908</v>
      </c>
      <c r="V95" s="701">
        <f>IF(INDEX(Historical!$O$7:$O$1230,MATCH(B95,Historical!$B$7:$B$1261,0))=0,"n/a",((INDEX(Historical!$C$7:$C$1239,MATCH(B95,Historical!$B$7:$B$1261,0))/INDEX(Historical!$O$7:$O$1230,MATCH(B95,Historical!$B$7:$B$1261,0)))^(1/10)-1)*100)</f>
        <v>1.2721632646855774</v>
      </c>
      <c r="W95" s="702">
        <f t="shared" si="35"/>
        <v>1.2352583225891876</v>
      </c>
      <c r="X95" s="703">
        <f t="shared" si="36"/>
        <v>0.10912849030521465</v>
      </c>
      <c r="Y95" s="676"/>
      <c r="Z95" s="651">
        <f t="shared" si="37"/>
        <v>114.18439716312059</v>
      </c>
      <c r="AA95" s="886">
        <f t="shared" si="38"/>
        <v>38.085106382978729</v>
      </c>
      <c r="AB95" s="887">
        <v>12</v>
      </c>
      <c r="AC95" s="865">
        <v>1.41</v>
      </c>
      <c r="AD95" s="865" t="s">
        <v>136</v>
      </c>
      <c r="AE95" s="865">
        <v>0.83</v>
      </c>
      <c r="AF95" s="865">
        <v>1.62</v>
      </c>
      <c r="AG95" s="865">
        <v>3.3000000000000003</v>
      </c>
      <c r="AH95" s="865">
        <v>-44.4</v>
      </c>
      <c r="AI95" s="865">
        <v>9.43</v>
      </c>
      <c r="AJ95" s="865">
        <v>14.399999999999999</v>
      </c>
      <c r="AK95" s="865">
        <v>-5.66</v>
      </c>
      <c r="AL95" s="878">
        <v>16540</v>
      </c>
      <c r="AM95" s="872">
        <v>0.5</v>
      </c>
      <c r="AN95" s="865">
        <v>0.54</v>
      </c>
      <c r="AO95" s="739">
        <f t="shared" si="39"/>
        <v>-33.515518319976564</v>
      </c>
      <c r="AP95" s="740">
        <f t="shared" si="40"/>
        <v>4.5695880630021666</v>
      </c>
      <c r="AQ95" s="888">
        <f t="shared" si="41"/>
        <v>65.593709408735364</v>
      </c>
      <c r="AR95" s="651">
        <f>INDEX(Historical!$C$7:$C$1239,MATCH(B95,Historical!$B$7:$B$1261,0))*IF(AH95="n/a",1.03,IF(AH95&lt;0,1.01,IF(AH95&gt;10,1.1,(1+AH95/100))))</f>
        <v>1.6160000000000001</v>
      </c>
      <c r="AS95" s="886">
        <f t="shared" si="42"/>
        <v>1.7683888000000001</v>
      </c>
      <c r="AT95" s="886">
        <f t="shared" si="46"/>
        <v>1.7860726880000002</v>
      </c>
      <c r="AU95" s="886">
        <f t="shared" si="46"/>
        <v>1.8039334148800001</v>
      </c>
      <c r="AV95" s="886">
        <f t="shared" si="46"/>
        <v>1.8219727490288002</v>
      </c>
      <c r="AW95" s="651">
        <f t="shared" si="43"/>
        <v>8.7963676519088008</v>
      </c>
      <c r="AX95" s="747">
        <f t="shared" si="44"/>
        <v>16.380572908582497</v>
      </c>
      <c r="AY95" s="934">
        <v>1.37</v>
      </c>
      <c r="AZ95" s="872">
        <v>95.1</v>
      </c>
      <c r="BA95" s="872">
        <v>-8.52</v>
      </c>
      <c r="BB95" s="872">
        <v>9.2200000000000006</v>
      </c>
      <c r="BC95" s="872">
        <v>24.15</v>
      </c>
      <c r="BE95" s="624">
        <v>1974</v>
      </c>
      <c r="BF95" s="898">
        <f t="shared" si="45"/>
        <v>4</v>
      </c>
      <c r="BG95" s="882">
        <v>1.7999999999999998</v>
      </c>
    </row>
    <row r="96" spans="1:59" ht="11.25" customHeight="1" x14ac:dyDescent="0.2">
      <c r="A96" s="863" t="s">
        <v>304</v>
      </c>
      <c r="B96" s="875" t="s">
        <v>305</v>
      </c>
      <c r="C96" s="1069" t="s">
        <v>131</v>
      </c>
      <c r="D96" s="1069" t="s">
        <v>4339</v>
      </c>
      <c r="E96" s="733">
        <v>65</v>
      </c>
      <c r="F96" s="1190">
        <v>3</v>
      </c>
      <c r="G96" s="1190" t="s">
        <v>37</v>
      </c>
      <c r="H96" s="1190" t="s">
        <v>37</v>
      </c>
      <c r="I96" s="865">
        <v>47.92</v>
      </c>
      <c r="J96" s="651">
        <f t="shared" si="32"/>
        <v>4.006677796327212</v>
      </c>
      <c r="K96" s="877">
        <v>0.48</v>
      </c>
      <c r="L96" s="887">
        <v>4</v>
      </c>
      <c r="M96" s="642">
        <f t="shared" si="33"/>
        <v>1.92</v>
      </c>
      <c r="N96" s="870" t="s">
        <v>107</v>
      </c>
      <c r="O96" s="734">
        <v>0.47749999999999998</v>
      </c>
      <c r="P96" s="861">
        <v>44133</v>
      </c>
      <c r="Q96" s="861">
        <v>44148</v>
      </c>
      <c r="R96" s="642">
        <f t="shared" si="34"/>
        <v>0.52356020942408421</v>
      </c>
      <c r="S96" s="701">
        <f>IF(INDEX(Historical!$D$7:$D$1237,MATCH(B96,Historical!$B$7:$B$1261,0))=0,"n/a",(INDEX(Historical!$C$7:$C$1239,MATCH(B96,Historical!$B$7:$B$1261,0))/INDEX(Historical!$D$7:$D$1237,MATCH(B96,Historical!$B$7:$B$1261,0))-1)*100)</f>
        <v>0.52840158520475189</v>
      </c>
      <c r="T96" s="701">
        <f>IF(INDEX(Historical!$F$7:$F$1230,MATCH(B96,Historical!$B$7:$B$1261,0))=0,"n/a",((INDEX(Historical!$C$7:$C$1239,MATCH(B96,Historical!$B$7:$B$1261,0))/INDEX(Historical!$F$7:$F$1230,MATCH(B96,Historical!$B$7:$B$1261,0)))^(1/3)-1)*100)</f>
        <v>0.53121846639594406</v>
      </c>
      <c r="U96" s="701">
        <f>IF(INDEX(Historical!$H$7:$H$1230,MATCH(B96,Historical!$B$7:$B$1261,0))=0,"n/a",((INDEX(Historical!$C$7:$C$1239,MATCH(B96,Historical!$B$7:$B$1261,0))/INDEX(Historical!$H$7:$H$1230,MATCH(B96,Historical!$B$7:$B$1261,0)))^(1/5)-1)*100)</f>
        <v>0.61567822003012473</v>
      </c>
      <c r="V96" s="701">
        <f>IF(INDEX(Historical!$O$7:$O$1230,MATCH(B96,Historical!$B$7:$B$1261,0))=0,"n/a",((INDEX(Historical!$C$7:$C$1239,MATCH(B96,Historical!$B$7:$B$1261,0))/INDEX(Historical!$O$7:$O$1230,MATCH(B96,Historical!$B$7:$B$1261,0)))^(1/10)-1)*100)</f>
        <v>1.7467318237841978</v>
      </c>
      <c r="W96" s="702">
        <f t="shared" si="35"/>
        <v>0.35247438195537767</v>
      </c>
      <c r="X96" s="703">
        <f t="shared" si="36"/>
        <v>2.0522607334337493</v>
      </c>
      <c r="Y96" s="875"/>
      <c r="Z96" s="651">
        <f t="shared" si="37"/>
        <v>93.203883495145618</v>
      </c>
      <c r="AA96" s="886">
        <f t="shared" si="38"/>
        <v>23.262135922330096</v>
      </c>
      <c r="AB96" s="887">
        <v>12</v>
      </c>
      <c r="AC96" s="865">
        <v>2.06</v>
      </c>
      <c r="AD96" s="865">
        <v>7.77</v>
      </c>
      <c r="AE96" s="865">
        <v>2.04</v>
      </c>
      <c r="AF96" s="865">
        <v>1.77</v>
      </c>
      <c r="AG96" s="865">
        <v>7.0000000000000009</v>
      </c>
      <c r="AH96" s="867">
        <v>-6.2</v>
      </c>
      <c r="AI96" s="867">
        <v>12.18</v>
      </c>
      <c r="AJ96" s="865">
        <v>0.3</v>
      </c>
      <c r="AK96" s="865">
        <v>3.1</v>
      </c>
      <c r="AL96" s="878">
        <v>1550</v>
      </c>
      <c r="AM96" s="872">
        <v>0.2</v>
      </c>
      <c r="AN96" s="865">
        <v>1.38</v>
      </c>
      <c r="AO96" s="739">
        <f t="shared" si="39"/>
        <v>-18.639779905972759</v>
      </c>
      <c r="AP96" s="740">
        <f t="shared" si="40"/>
        <v>4.6223560163573367</v>
      </c>
      <c r="AQ96" s="888">
        <f t="shared" si="41"/>
        <v>35.27581796302821</v>
      </c>
      <c r="AR96" s="651">
        <f>INDEX(Historical!$C$7:$C$1239,MATCH(B96,Historical!$B$7:$B$1261,0))*IF(AH96="n/a",1.03,IF(AH96&lt;0,1.01,IF(AH96&gt;10,1.1,(1+AH96/100))))</f>
        <v>1.9215250000000001</v>
      </c>
      <c r="AS96" s="886">
        <f t="shared" si="42"/>
        <v>2.1136775000000005</v>
      </c>
      <c r="AT96" s="886">
        <f t="shared" si="46"/>
        <v>2.1792015025000002</v>
      </c>
      <c r="AU96" s="886">
        <f t="shared" si="46"/>
        <v>2.2467567490775</v>
      </c>
      <c r="AV96" s="886">
        <f t="shared" si="46"/>
        <v>2.3164062082989023</v>
      </c>
      <c r="AW96" s="651">
        <f t="shared" si="43"/>
        <v>10.777566959876403</v>
      </c>
      <c r="AX96" s="747">
        <f t="shared" si="44"/>
        <v>22.490749081545079</v>
      </c>
      <c r="AY96" s="934">
        <v>0.49</v>
      </c>
      <c r="AZ96" s="872">
        <v>13.19</v>
      </c>
      <c r="BA96" s="872">
        <v>-37.980000000000004</v>
      </c>
      <c r="BB96" s="872">
        <v>2.81</v>
      </c>
      <c r="BC96" s="872">
        <v>-14.14</v>
      </c>
      <c r="BE96" s="624">
        <v>1957</v>
      </c>
      <c r="BF96" s="898">
        <f t="shared" si="45"/>
        <v>8</v>
      </c>
      <c r="BG96" s="882">
        <v>1.7000000000000002</v>
      </c>
    </row>
    <row r="97" spans="1:59" ht="11.25" customHeight="1" x14ac:dyDescent="0.2">
      <c r="A97" s="863" t="s">
        <v>749</v>
      </c>
      <c r="B97" s="875" t="s">
        <v>750</v>
      </c>
      <c r="C97" s="932" t="s">
        <v>4319</v>
      </c>
      <c r="D97" s="932" t="s">
        <v>4320</v>
      </c>
      <c r="E97" s="733">
        <v>27</v>
      </c>
      <c r="F97" s="1190">
        <v>118</v>
      </c>
      <c r="G97" s="1190" t="s">
        <v>115</v>
      </c>
      <c r="H97" s="1190" t="s">
        <v>115</v>
      </c>
      <c r="I97" s="865">
        <v>59.97</v>
      </c>
      <c r="J97" s="651">
        <f t="shared" si="32"/>
        <v>4.6823411705852935</v>
      </c>
      <c r="K97" s="884">
        <v>0.23400000000000001</v>
      </c>
      <c r="L97" s="887">
        <v>12</v>
      </c>
      <c r="M97" s="642">
        <f t="shared" si="33"/>
        <v>2.8080000000000003</v>
      </c>
      <c r="N97" s="870" t="s">
        <v>751</v>
      </c>
      <c r="O97" s="735">
        <v>0.23350000000000001</v>
      </c>
      <c r="P97" s="861">
        <v>44104</v>
      </c>
      <c r="Q97" s="861">
        <v>44119</v>
      </c>
      <c r="R97" s="642">
        <f t="shared" si="34"/>
        <v>0.21413276231263401</v>
      </c>
      <c r="S97" s="701">
        <f>IF(INDEX(Historical!$D$7:$D$1237,MATCH(B97,Historical!$B$7:$B$1261,0))=0,"n/a",(INDEX(Historical!$C$7:$C$1239,MATCH(B97,Historical!$B$7:$B$1261,0))/INDEX(Historical!$D$7:$D$1237,MATCH(B97,Historical!$B$7:$B$1261,0))-1)*100)</f>
        <v>3.0412469112336193</v>
      </c>
      <c r="T97" s="701">
        <f>IF(INDEX(Historical!$F$7:$F$1230,MATCH(B97,Historical!$B$7:$B$1261,0))=0,"n/a",((INDEX(Historical!$C$7:$C$1239,MATCH(B97,Historical!$B$7:$B$1261,0))/INDEX(Historical!$F$7:$F$1230,MATCH(B97,Historical!$B$7:$B$1261,0)))^(1/3)-1)*100)</f>
        <v>4.262069773536914</v>
      </c>
      <c r="U97" s="701">
        <f>IF(INDEX(Historical!$H$7:$H$1230,MATCH(B97,Historical!$B$7:$B$1261,0))=0,"n/a",((INDEX(Historical!$C$7:$C$1239,MATCH(B97,Historical!$B$7:$B$1261,0))/INDEX(Historical!$H$7:$H$1230,MATCH(B97,Historical!$B$7:$B$1261,0)))^(1/5)-1)*100)</f>
        <v>4.3413898465698653</v>
      </c>
      <c r="V97" s="701">
        <f>IF(INDEX(Historical!$O$7:$O$1230,MATCH(B97,Historical!$B$7:$B$1261,0))=0,"n/a",((INDEX(Historical!$C$7:$C$1239,MATCH(B97,Historical!$B$7:$B$1261,0))/INDEX(Historical!$O$7:$O$1230,MATCH(B97,Historical!$B$7:$B$1261,0)))^(1/10)-1)*100)</f>
        <v>4.6774688882362359</v>
      </c>
      <c r="W97" s="702">
        <f t="shared" si="35"/>
        <v>0.92814937956902199</v>
      </c>
      <c r="X97" s="703">
        <f t="shared" si="36"/>
        <v>0.71170325353604358</v>
      </c>
      <c r="Y97" s="876"/>
      <c r="Z97" s="651">
        <f t="shared" si="37"/>
        <v>232.06611570247935</v>
      </c>
      <c r="AA97" s="886">
        <f t="shared" si="38"/>
        <v>49.561983471074377</v>
      </c>
      <c r="AB97" s="887">
        <v>12</v>
      </c>
      <c r="AC97" s="865">
        <v>1.21</v>
      </c>
      <c r="AD97" s="865">
        <v>9.36</v>
      </c>
      <c r="AE97" s="865">
        <v>13.54</v>
      </c>
      <c r="AF97" s="865">
        <v>2.04</v>
      </c>
      <c r="AG97" s="865">
        <v>4</v>
      </c>
      <c r="AH97" s="865">
        <v>10.100000000000001</v>
      </c>
      <c r="AI97" s="865">
        <v>7.7799999999999994</v>
      </c>
      <c r="AJ97" s="865">
        <v>6.1</v>
      </c>
      <c r="AK97" s="865">
        <v>5.45</v>
      </c>
      <c r="AL97" s="878">
        <v>22080</v>
      </c>
      <c r="AM97" s="872">
        <v>0.1</v>
      </c>
      <c r="AN97" s="865">
        <v>0.81</v>
      </c>
      <c r="AO97" s="739">
        <f t="shared" si="39"/>
        <v>-40.53825245391922</v>
      </c>
      <c r="AP97" s="740">
        <f t="shared" si="40"/>
        <v>9.0237310171551588</v>
      </c>
      <c r="AQ97" s="888">
        <f t="shared" si="41"/>
        <v>111.98159907668268</v>
      </c>
      <c r="AR97" s="651">
        <f>INDEX(Historical!$C$7:$C$1239,MATCH(B97,Historical!$B$7:$B$1261,0))*IF(AH97="n/a",1.03,IF(AH97&lt;0,1.01,IF(AH97&gt;10,1.1,(1+AH97/100))))</f>
        <v>2.9815500000000004</v>
      </c>
      <c r="AS97" s="886">
        <f t="shared" si="42"/>
        <v>3.2135145900000008</v>
      </c>
      <c r="AT97" s="886">
        <f t="shared" si="46"/>
        <v>3.3886511351550008</v>
      </c>
      <c r="AU97" s="886">
        <f t="shared" si="46"/>
        <v>3.5733326220209483</v>
      </c>
      <c r="AV97" s="886">
        <f t="shared" si="46"/>
        <v>3.7680792499210898</v>
      </c>
      <c r="AW97" s="651">
        <f t="shared" si="43"/>
        <v>16.925127597097042</v>
      </c>
      <c r="AX97" s="747">
        <f t="shared" si="44"/>
        <v>28.222657323823647</v>
      </c>
      <c r="AY97" s="934">
        <v>0.66</v>
      </c>
      <c r="AZ97" s="872">
        <v>57.820000000000007</v>
      </c>
      <c r="BA97" s="872">
        <v>-29.38</v>
      </c>
      <c r="BB97" s="872">
        <v>-1.67</v>
      </c>
      <c r="BC97" s="872">
        <v>-0.25</v>
      </c>
      <c r="BE97" s="624">
        <v>1994</v>
      </c>
      <c r="BF97" s="898">
        <f t="shared" si="45"/>
        <v>2</v>
      </c>
      <c r="BG97" s="882">
        <v>2.1</v>
      </c>
    </row>
    <row r="98" spans="1:59" s="773" customFormat="1" ht="11.25" customHeight="1" x14ac:dyDescent="0.2">
      <c r="A98" s="754" t="s">
        <v>308</v>
      </c>
      <c r="B98" s="781" t="s">
        <v>309</v>
      </c>
      <c r="C98" s="932" t="s">
        <v>108</v>
      </c>
      <c r="D98" s="932" t="s">
        <v>118</v>
      </c>
      <c r="E98" s="755">
        <v>39</v>
      </c>
      <c r="F98" s="1190">
        <v>67</v>
      </c>
      <c r="G98" s="1189" t="s">
        <v>37</v>
      </c>
      <c r="H98" s="1189" t="s">
        <v>115</v>
      </c>
      <c r="I98" s="766">
        <v>17.920000000000002</v>
      </c>
      <c r="J98" s="757">
        <f t="shared" si="32"/>
        <v>4.6874999999999991</v>
      </c>
      <c r="K98" s="758">
        <v>0.21</v>
      </c>
      <c r="L98" s="759">
        <v>4</v>
      </c>
      <c r="M98" s="760">
        <f t="shared" si="33"/>
        <v>0.84</v>
      </c>
      <c r="N98" s="761" t="s">
        <v>148</v>
      </c>
      <c r="O98" s="762">
        <v>0.2</v>
      </c>
      <c r="P98" s="763">
        <v>43896</v>
      </c>
      <c r="Q98" s="763">
        <v>43906</v>
      </c>
      <c r="R98" s="760">
        <f t="shared" si="34"/>
        <v>4.9999999999999902</v>
      </c>
      <c r="S98" s="701">
        <f>IF(INDEX(Historical!$D$7:$D$1237,MATCH(B98,Historical!$B$7:$B$1261,0))=0,"n/a",(INDEX(Historical!$C$7:$C$1239,MATCH(B98,Historical!$B$7:$B$1261,0))/INDEX(Historical!$D$7:$D$1237,MATCH(B98,Historical!$B$7:$B$1261,0))-1)*100)</f>
        <v>2.5641025641025772</v>
      </c>
      <c r="T98" s="701">
        <f>IF(INDEX(Historical!$F$7:$F$1230,MATCH(B98,Historical!$B$7:$B$1261,0))=0,"n/a",((INDEX(Historical!$C$7:$C$1239,MATCH(B98,Historical!$B$7:$B$1261,0))/INDEX(Historical!$F$7:$F$1230,MATCH(B98,Historical!$B$7:$B$1261,0)))^(1/3)-1)*100)</f>
        <v>2.1745909858070789</v>
      </c>
      <c r="U98" s="701">
        <f>IF(INDEX(Historical!$H$7:$H$1230,MATCH(B98,Historical!$B$7:$B$1261,0))=0,"n/a",((INDEX(Historical!$C$7:$C$1239,MATCH(B98,Historical!$B$7:$B$1261,0))/INDEX(Historical!$H$7:$H$1230,MATCH(B98,Historical!$B$7:$B$1261,0)))^(1/5)-1)*100)</f>
        <v>1.8482158094029089</v>
      </c>
      <c r="V98" s="701">
        <f>IF(INDEX(Historical!$O$7:$O$1230,MATCH(B98,Historical!$B$7:$B$1261,0))=0,"n/a",((INDEX(Historical!$C$7:$C$1239,MATCH(B98,Historical!$B$7:$B$1261,0))/INDEX(Historical!$O$7:$O$1230,MATCH(B98,Historical!$B$7:$B$1261,0)))^(1/10)-1)*100)</f>
        <v>1.6384673297434205</v>
      </c>
      <c r="W98" s="702">
        <f t="shared" si="35"/>
        <v>1.1280150515374234</v>
      </c>
      <c r="X98" s="703">
        <f t="shared" si="36"/>
        <v>9.4780297918097889E-2</v>
      </c>
      <c r="Y98" s="1108"/>
      <c r="Z98" s="757">
        <f t="shared" si="37"/>
        <v>79.245283018867923</v>
      </c>
      <c r="AA98" s="765">
        <f t="shared" si="38"/>
        <v>16.90566037735849</v>
      </c>
      <c r="AB98" s="759">
        <v>12</v>
      </c>
      <c r="AC98" s="766">
        <v>1.06</v>
      </c>
      <c r="AD98" s="766">
        <v>1.75</v>
      </c>
      <c r="AE98" s="766">
        <v>0.83</v>
      </c>
      <c r="AF98" s="766">
        <v>0.91</v>
      </c>
      <c r="AG98" s="766">
        <v>5.5</v>
      </c>
      <c r="AH98" s="766">
        <v>184.9</v>
      </c>
      <c r="AI98" s="766">
        <v>-9.4700000000000006</v>
      </c>
      <c r="AJ98" s="766">
        <v>19.5</v>
      </c>
      <c r="AK98" s="766">
        <v>10</v>
      </c>
      <c r="AL98" s="767">
        <v>5680</v>
      </c>
      <c r="AM98" s="768">
        <v>0.5</v>
      </c>
      <c r="AN98" s="766">
        <v>0.16</v>
      </c>
      <c r="AO98" s="769">
        <f t="shared" si="39"/>
        <v>-10.369944567955582</v>
      </c>
      <c r="AP98" s="770">
        <f t="shared" si="40"/>
        <v>6.535715809402908</v>
      </c>
      <c r="AQ98" s="771">
        <f t="shared" si="41"/>
        <v>-17.311425098220411</v>
      </c>
      <c r="AR98" s="651">
        <f>INDEX(Historical!$C$7:$C$1239,MATCH(B98,Historical!$B$7:$B$1261,0))*IF(AH98="n/a",1.03,IF(AH98&lt;0,1.01,IF(AH98&gt;10,1.1,(1+AH98/100))))</f>
        <v>0.88000000000000012</v>
      </c>
      <c r="AS98" s="765">
        <f t="shared" si="42"/>
        <v>0.88880000000000015</v>
      </c>
      <c r="AT98" s="765">
        <f t="shared" si="46"/>
        <v>0.97768000000000022</v>
      </c>
      <c r="AU98" s="765">
        <f t="shared" si="46"/>
        <v>1.0754480000000004</v>
      </c>
      <c r="AV98" s="765">
        <f t="shared" si="46"/>
        <v>1.1829928000000005</v>
      </c>
      <c r="AW98" s="757">
        <f t="shared" si="43"/>
        <v>5.0049208000000007</v>
      </c>
      <c r="AX98" s="772">
        <f t="shared" si="44"/>
        <v>27.929245535714287</v>
      </c>
      <c r="AY98" s="935">
        <v>0.8</v>
      </c>
      <c r="AZ98" s="768">
        <v>50.839999999999996</v>
      </c>
      <c r="BA98" s="768">
        <v>-24.13</v>
      </c>
      <c r="BB98" s="768">
        <v>9.1399999999999988</v>
      </c>
      <c r="BC98" s="768">
        <v>8.64</v>
      </c>
      <c r="BD98" s="908"/>
      <c r="BE98" s="624">
        <v>1982</v>
      </c>
      <c r="BF98" s="898">
        <f t="shared" si="45"/>
        <v>3</v>
      </c>
      <c r="BG98" s="824">
        <v>1.5</v>
      </c>
    </row>
    <row r="99" spans="1:59" ht="11.25" customHeight="1" x14ac:dyDescent="0.2">
      <c r="A99" s="871" t="s">
        <v>314</v>
      </c>
      <c r="B99" s="875" t="s">
        <v>315</v>
      </c>
      <c r="C99" s="932" t="s">
        <v>108</v>
      </c>
      <c r="D99" s="932" t="s">
        <v>4338</v>
      </c>
      <c r="E99" s="733">
        <v>28</v>
      </c>
      <c r="F99" s="1190">
        <v>104</v>
      </c>
      <c r="G99" s="1190" t="s">
        <v>37</v>
      </c>
      <c r="H99" s="1190" t="s">
        <v>115</v>
      </c>
      <c r="I99" s="865">
        <v>12.4</v>
      </c>
      <c r="J99" s="651">
        <f t="shared" si="32"/>
        <v>5.8064516129032251</v>
      </c>
      <c r="K99" s="884">
        <v>0.18</v>
      </c>
      <c r="L99" s="887">
        <v>4</v>
      </c>
      <c r="M99" s="642">
        <f t="shared" si="33"/>
        <v>0.72</v>
      </c>
      <c r="N99" s="870" t="s">
        <v>107</v>
      </c>
      <c r="O99" s="735">
        <v>0.17749999999999999</v>
      </c>
      <c r="P99" s="861">
        <v>43951</v>
      </c>
      <c r="Q99" s="861">
        <v>43966</v>
      </c>
      <c r="R99" s="642">
        <f t="shared" si="34"/>
        <v>1.4084507042253533</v>
      </c>
      <c r="S99" s="701">
        <f>IF(INDEX(Historical!$D$7:$D$1237,MATCH(B99,Historical!$B$7:$B$1261,0))=0,"n/a",(INDEX(Historical!$C$7:$C$1239,MATCH(B99,Historical!$B$7:$B$1261,0))/INDEX(Historical!$D$7:$D$1237,MATCH(B99,Historical!$B$7:$B$1261,0))-1)*100)</f>
        <v>1.4336917562723928</v>
      </c>
      <c r="T99" s="701">
        <f>IF(INDEX(Historical!$F$7:$F$1230,MATCH(B99,Historical!$B$7:$B$1261,0))=0,"n/a",((INDEX(Historical!$C$7:$C$1239,MATCH(B99,Historical!$B$7:$B$1261,0))/INDEX(Historical!$F$7:$F$1230,MATCH(B99,Historical!$B$7:$B$1261,0)))^(1/3)-1)*100)</f>
        <v>1.4547491855941175</v>
      </c>
      <c r="U99" s="701">
        <f>IF(INDEX(Historical!$H$7:$H$1230,MATCH(B99,Historical!$B$7:$B$1261,0))=0,"n/a",((INDEX(Historical!$C$7:$C$1239,MATCH(B99,Historical!$B$7:$B$1261,0))/INDEX(Historical!$H$7:$H$1230,MATCH(B99,Historical!$B$7:$B$1261,0)))^(1/5)-1)*100)</f>
        <v>1.4766536862223845</v>
      </c>
      <c r="V99" s="701">
        <f>IF(INDEX(Historical!$O$7:$O$1230,MATCH(B99,Historical!$B$7:$B$1261,0))=0,"n/a",((INDEX(Historical!$C$7:$C$1239,MATCH(B99,Historical!$B$7:$B$1261,0))/INDEX(Historical!$O$7:$O$1230,MATCH(B99,Historical!$B$7:$B$1261,0)))^(1/10)-1)*100)</f>
        <v>1.535524408274358</v>
      </c>
      <c r="W99" s="702">
        <f t="shared" si="35"/>
        <v>0.96166083604093722</v>
      </c>
      <c r="X99" s="703">
        <f t="shared" si="36"/>
        <v>0.16973030876119363</v>
      </c>
      <c r="Y99" s="875"/>
      <c r="Z99" s="651">
        <f t="shared" si="37"/>
        <v>62.608695652173921</v>
      </c>
      <c r="AA99" s="886">
        <f t="shared" si="38"/>
        <v>10.782608695652176</v>
      </c>
      <c r="AB99" s="887">
        <v>12</v>
      </c>
      <c r="AC99" s="865">
        <v>1.1499999999999999</v>
      </c>
      <c r="AD99" s="865">
        <v>0.81</v>
      </c>
      <c r="AE99" s="865">
        <v>2.97</v>
      </c>
      <c r="AF99" s="865">
        <v>0.71</v>
      </c>
      <c r="AG99" s="865">
        <v>6.4</v>
      </c>
      <c r="AH99" s="865">
        <v>0.8</v>
      </c>
      <c r="AI99" s="865">
        <v>-12.29</v>
      </c>
      <c r="AJ99" s="865">
        <v>8.6999999999999993</v>
      </c>
      <c r="AK99" s="865">
        <v>13.73</v>
      </c>
      <c r="AL99" s="878">
        <v>5610</v>
      </c>
      <c r="AM99" s="872">
        <v>0.1</v>
      </c>
      <c r="AN99" s="865">
        <v>0</v>
      </c>
      <c r="AO99" s="739">
        <f t="shared" si="39"/>
        <v>-3.4995033965265661</v>
      </c>
      <c r="AP99" s="740">
        <f t="shared" si="40"/>
        <v>7.2831052991256096</v>
      </c>
      <c r="AQ99" s="888">
        <f t="shared" si="41"/>
        <v>-41.66894414383804</v>
      </c>
      <c r="AR99" s="651">
        <f>INDEX(Historical!$C$7:$C$1239,MATCH(B99,Historical!$B$7:$B$1261,0))*IF(AH99="n/a",1.03,IF(AH99&lt;0,1.01,IF(AH99&gt;10,1.1,(1+AH99/100))))</f>
        <v>0.71316000000000002</v>
      </c>
      <c r="AS99" s="886">
        <f t="shared" si="42"/>
        <v>0.72029160000000003</v>
      </c>
      <c r="AT99" s="886">
        <f t="shared" si="46"/>
        <v>0.79232076000000007</v>
      </c>
      <c r="AU99" s="886">
        <f t="shared" si="46"/>
        <v>0.87155283600000011</v>
      </c>
      <c r="AV99" s="886">
        <f t="shared" si="46"/>
        <v>0.95870811960000024</v>
      </c>
      <c r="AW99" s="651">
        <f t="shared" si="43"/>
        <v>4.0560333156000006</v>
      </c>
      <c r="AX99" s="747">
        <f t="shared" si="44"/>
        <v>32.709946093548389</v>
      </c>
      <c r="AY99" s="934">
        <v>1.31</v>
      </c>
      <c r="AZ99" s="872">
        <v>32.340000000000003</v>
      </c>
      <c r="BA99" s="872">
        <v>-27.61</v>
      </c>
      <c r="BB99" s="872">
        <v>10.17</v>
      </c>
      <c r="BC99" s="872">
        <v>6.18</v>
      </c>
      <c r="BE99" s="624">
        <v>1993</v>
      </c>
      <c r="BF99" s="898">
        <f t="shared" si="45"/>
        <v>2</v>
      </c>
      <c r="BG99" s="882">
        <v>0.8</v>
      </c>
    </row>
    <row r="100" spans="1:59" ht="11.25" customHeight="1" x14ac:dyDescent="0.2">
      <c r="A100" s="863" t="s">
        <v>316</v>
      </c>
      <c r="B100" s="875" t="s">
        <v>317</v>
      </c>
      <c r="C100" s="932" t="s">
        <v>128</v>
      </c>
      <c r="D100" s="932" t="s">
        <v>4346</v>
      </c>
      <c r="E100" s="733">
        <v>48</v>
      </c>
      <c r="F100" s="1190">
        <v>41</v>
      </c>
      <c r="G100" s="1190" t="s">
        <v>115</v>
      </c>
      <c r="H100" s="1190" t="s">
        <v>115</v>
      </c>
      <c r="I100" s="865">
        <v>144.22999999999999</v>
      </c>
      <c r="J100" s="651">
        <f t="shared" si="32"/>
        <v>2.8357484573251059</v>
      </c>
      <c r="K100" s="877">
        <v>1.0225</v>
      </c>
      <c r="L100" s="887">
        <v>4</v>
      </c>
      <c r="M100" s="642">
        <f t="shared" si="33"/>
        <v>4.09</v>
      </c>
      <c r="N100" s="870" t="s">
        <v>318</v>
      </c>
      <c r="O100" s="734">
        <v>0.95499999999999996</v>
      </c>
      <c r="P100" s="861">
        <v>43986</v>
      </c>
      <c r="Q100" s="861">
        <v>44012</v>
      </c>
      <c r="R100" s="642">
        <f t="shared" si="34"/>
        <v>7.0680628272251314</v>
      </c>
      <c r="S100" s="701">
        <f>IF(INDEX(Historical!$D$7:$D$1237,MATCH(B100,Historical!$B$7:$B$1261,0))=0,"n/a",(INDEX(Historical!$C$7:$C$1239,MATCH(B100,Historical!$B$7:$B$1261,0))/INDEX(Historical!$D$7:$D$1237,MATCH(B100,Historical!$B$7:$B$1261,0))-1)*100)</f>
        <v>8.6580086580086757</v>
      </c>
      <c r="T100" s="701">
        <f>IF(INDEX(Historical!$F$7:$F$1230,MATCH(B100,Historical!$B$7:$B$1261,0))=0,"n/a",((INDEX(Historical!$C$7:$C$1239,MATCH(B100,Historical!$B$7:$B$1261,0))/INDEX(Historical!$F$7:$F$1230,MATCH(B100,Historical!$B$7:$B$1261,0)))^(1/3)-1)*100)</f>
        <v>8.9659134497745754</v>
      </c>
      <c r="U100" s="701">
        <f>IF(INDEX(Historical!$H$7:$H$1230,MATCH(B100,Historical!$B$7:$B$1261,0))=0,"n/a",((INDEX(Historical!$C$7:$C$1239,MATCH(B100,Historical!$B$7:$B$1261,0))/INDEX(Historical!$H$7:$H$1230,MATCH(B100,Historical!$B$7:$B$1261,0)))^(1/5)-1)*100)</f>
        <v>9.0177522506611929</v>
      </c>
      <c r="V100" s="701">
        <f>IF(INDEX(Historical!$O$7:$O$1230,MATCH(B100,Historical!$B$7:$B$1261,0))=0,"n/a",((INDEX(Historical!$C$7:$C$1239,MATCH(B100,Historical!$B$7:$B$1261,0))/INDEX(Historical!$O$7:$O$1230,MATCH(B100,Historical!$B$7:$B$1261,0)))^(1/10)-1)*100)</f>
        <v>7.9624404817293826</v>
      </c>
      <c r="W100" s="702">
        <f t="shared" si="35"/>
        <v>1.1325362206918004</v>
      </c>
      <c r="X100" s="703">
        <f t="shared" si="36"/>
        <v>2.2544380626652982</v>
      </c>
      <c r="Y100" s="668"/>
      <c r="Z100" s="651">
        <f t="shared" si="37"/>
        <v>80.830039525691703</v>
      </c>
      <c r="AA100" s="886">
        <f t="shared" si="38"/>
        <v>28.503952569169961</v>
      </c>
      <c r="AB100" s="887">
        <v>12</v>
      </c>
      <c r="AC100" s="865">
        <v>5.0599999999999996</v>
      </c>
      <c r="AD100" s="865">
        <v>4.84</v>
      </c>
      <c r="AE100" s="865">
        <v>2.91</v>
      </c>
      <c r="AF100" s="865">
        <v>14.85</v>
      </c>
      <c r="AG100" s="865">
        <v>51.9</v>
      </c>
      <c r="AH100" s="865">
        <v>-40.699999999999996</v>
      </c>
      <c r="AI100" s="865">
        <v>9.43</v>
      </c>
      <c r="AJ100" s="865">
        <v>4</v>
      </c>
      <c r="AK100" s="865">
        <v>5.8999999999999995</v>
      </c>
      <c r="AL100" s="878">
        <v>199220</v>
      </c>
      <c r="AM100" s="872">
        <v>0.1</v>
      </c>
      <c r="AN100" s="865">
        <v>3.31</v>
      </c>
      <c r="AO100" s="739">
        <f t="shared" si="39"/>
        <v>-16.650451861183662</v>
      </c>
      <c r="AP100" s="740">
        <f t="shared" si="40"/>
        <v>11.853500707986299</v>
      </c>
      <c r="AQ100" s="888">
        <f t="shared" si="41"/>
        <v>333.73504234327402</v>
      </c>
      <c r="AR100" s="651">
        <f>INDEX(Historical!$C$7:$C$1239,MATCH(B100,Historical!$B$7:$B$1261,0))*IF(AH100="n/a",1.03,IF(AH100&lt;0,1.01,IF(AH100&gt;10,1.1,(1+AH100/100))))</f>
        <v>3.8026500000000003</v>
      </c>
      <c r="AS100" s="886">
        <f t="shared" si="42"/>
        <v>4.1612398950000005</v>
      </c>
      <c r="AT100" s="886">
        <f t="shared" si="46"/>
        <v>4.4067530488050002</v>
      </c>
      <c r="AU100" s="886">
        <f t="shared" si="46"/>
        <v>4.6667514786844952</v>
      </c>
      <c r="AV100" s="886">
        <f t="shared" si="46"/>
        <v>4.94208981592688</v>
      </c>
      <c r="AW100" s="651">
        <f t="shared" si="43"/>
        <v>21.979484238416379</v>
      </c>
      <c r="AX100" s="747">
        <f t="shared" si="44"/>
        <v>15.239190347650544</v>
      </c>
      <c r="AY100" s="934">
        <v>0.57999999999999996</v>
      </c>
      <c r="AZ100" s="872">
        <v>42.21</v>
      </c>
      <c r="BA100" s="872">
        <v>-2.02</v>
      </c>
      <c r="BB100" s="872">
        <v>3.6900000000000004</v>
      </c>
      <c r="BC100" s="872">
        <v>7.19</v>
      </c>
      <c r="BE100" s="624">
        <v>1973</v>
      </c>
      <c r="BF100" s="898">
        <f t="shared" si="45"/>
        <v>5</v>
      </c>
      <c r="BG100" s="882">
        <v>8.2000000000000011</v>
      </c>
    </row>
    <row r="101" spans="1:59" ht="11.25" customHeight="1" x14ac:dyDescent="0.2">
      <c r="A101" s="863" t="s">
        <v>321</v>
      </c>
      <c r="B101" s="875" t="s">
        <v>322</v>
      </c>
      <c r="C101" s="932" t="s">
        <v>128</v>
      </c>
      <c r="D101" s="932" t="s">
        <v>4353</v>
      </c>
      <c r="E101" s="733">
        <v>64</v>
      </c>
      <c r="F101" s="1190">
        <v>5</v>
      </c>
      <c r="G101" s="1190" t="s">
        <v>37</v>
      </c>
      <c r="H101" s="1190" t="s">
        <v>115</v>
      </c>
      <c r="I101" s="865">
        <v>138.87</v>
      </c>
      <c r="J101" s="651">
        <f t="shared" si="32"/>
        <v>2.277525743501116</v>
      </c>
      <c r="K101" s="877">
        <v>0.79069999999999996</v>
      </c>
      <c r="L101" s="887">
        <v>4</v>
      </c>
      <c r="M101" s="642">
        <f t="shared" si="33"/>
        <v>3.1627999999999998</v>
      </c>
      <c r="N101" s="870" t="s">
        <v>107</v>
      </c>
      <c r="O101" s="734">
        <v>0.74590000000000001</v>
      </c>
      <c r="P101" s="861">
        <v>43944</v>
      </c>
      <c r="Q101" s="861">
        <v>43966</v>
      </c>
      <c r="R101" s="642">
        <f t="shared" si="34"/>
        <v>6.0061670465209751</v>
      </c>
      <c r="S101" s="701">
        <f>IF(INDEX(Historical!$D$7:$D$1237,MATCH(B101,Historical!$B$7:$B$1261,0))=0,"n/a",(INDEX(Historical!$C$7:$C$1239,MATCH(B101,Historical!$B$7:$B$1261,0))/INDEX(Historical!$D$7:$D$1237,MATCH(B101,Historical!$B$7:$B$1261,0))-1)*100)</f>
        <v>4.0018302125862215</v>
      </c>
      <c r="T101" s="701">
        <f>IF(INDEX(Historical!$F$7:$F$1230,MATCH(B101,Historical!$B$7:$B$1261,0))=0,"n/a",((INDEX(Historical!$C$7:$C$1239,MATCH(B101,Historical!$B$7:$B$1261,0))/INDEX(Historical!$F$7:$F$1230,MATCH(B101,Historical!$B$7:$B$1261,0)))^(1/3)-1)*100)</f>
        <v>3.4192273464497713</v>
      </c>
      <c r="U101" s="701">
        <f>IF(INDEX(Historical!$H$7:$H$1230,MATCH(B101,Historical!$B$7:$B$1261,0))=0,"n/a",((INDEX(Historical!$C$7:$C$1239,MATCH(B101,Historical!$B$7:$B$1261,0))/INDEX(Historical!$H$7:$H$1230,MATCH(B101,Historical!$B$7:$B$1261,0)))^(1/5)-1)*100)</f>
        <v>3.1348702634693915</v>
      </c>
      <c r="V101" s="701">
        <f>IF(INDEX(Historical!$O$7:$O$1230,MATCH(B101,Historical!$B$7:$B$1261,0))=0,"n/a",((INDEX(Historical!$C$7:$C$1239,MATCH(B101,Historical!$B$7:$B$1261,0))/INDEX(Historical!$O$7:$O$1230,MATCH(B101,Historical!$B$7:$B$1261,0)))^(1/10)-1)*100)</f>
        <v>5.5604988992965731</v>
      </c>
      <c r="W101" s="702">
        <f t="shared" si="35"/>
        <v>0.56377499937388098</v>
      </c>
      <c r="X101" s="703">
        <f t="shared" si="36"/>
        <v>0.26566697148045693</v>
      </c>
      <c r="Y101" s="875"/>
      <c r="Z101" s="651">
        <f t="shared" si="37"/>
        <v>60.474187380497128</v>
      </c>
      <c r="AA101" s="886">
        <f t="shared" si="38"/>
        <v>26.552581261950287</v>
      </c>
      <c r="AB101" s="887">
        <v>6</v>
      </c>
      <c r="AC101" s="865">
        <v>5.23</v>
      </c>
      <c r="AD101" s="865">
        <v>3.13</v>
      </c>
      <c r="AE101" s="865">
        <v>4.7300000000000004</v>
      </c>
      <c r="AF101" s="865">
        <v>7.29</v>
      </c>
      <c r="AG101" s="865">
        <v>29.7</v>
      </c>
      <c r="AH101" s="865">
        <v>246.70000000000002</v>
      </c>
      <c r="AI101" s="865">
        <v>6.35</v>
      </c>
      <c r="AJ101" s="865">
        <v>11.799999999999999</v>
      </c>
      <c r="AK101" s="865">
        <v>8.4699999999999989</v>
      </c>
      <c r="AL101" s="878">
        <v>342460</v>
      </c>
      <c r="AM101" s="872">
        <v>0.1</v>
      </c>
      <c r="AN101" s="865">
        <v>0.67</v>
      </c>
      <c r="AO101" s="739">
        <f t="shared" si="39"/>
        <v>-21.14018525497978</v>
      </c>
      <c r="AP101" s="740">
        <f t="shared" si="40"/>
        <v>5.412396006970507</v>
      </c>
      <c r="AQ101" s="888">
        <f t="shared" si="41"/>
        <v>193.30933038128694</v>
      </c>
      <c r="AR101" s="651">
        <f>INDEX(Historical!$C$7:$C$1239,MATCH(B101,Historical!$B$7:$B$1261,0))*IF(AH101="n/a",1.03,IF(AH101&lt;0,1.01,IF(AH101&gt;10,1.1,(1+AH101/100))))</f>
        <v>3.2503899999999999</v>
      </c>
      <c r="AS101" s="886">
        <f t="shared" si="42"/>
        <v>3.4567897649999995</v>
      </c>
      <c r="AT101" s="886">
        <f t="shared" si="46"/>
        <v>3.7495798580954993</v>
      </c>
      <c r="AU101" s="886">
        <f t="shared" si="46"/>
        <v>4.0671692720761881</v>
      </c>
      <c r="AV101" s="886">
        <f t="shared" si="46"/>
        <v>4.4116585094210414</v>
      </c>
      <c r="AW101" s="651">
        <f t="shared" si="43"/>
        <v>18.935587404592727</v>
      </c>
      <c r="AX101" s="747">
        <f t="shared" si="44"/>
        <v>13.635477356227209</v>
      </c>
      <c r="AY101" s="934">
        <v>0.36</v>
      </c>
      <c r="AZ101" s="872">
        <v>47.199999999999996</v>
      </c>
      <c r="BA101" s="872">
        <v>-5.48</v>
      </c>
      <c r="BB101" s="872">
        <v>-1.05</v>
      </c>
      <c r="BC101" s="872">
        <v>9.7100000000000009</v>
      </c>
      <c r="BE101" s="624">
        <v>1957</v>
      </c>
      <c r="BF101" s="898">
        <f t="shared" si="45"/>
        <v>8</v>
      </c>
      <c r="BG101" s="882">
        <v>11.5</v>
      </c>
    </row>
    <row r="102" spans="1:59" ht="11.25" customHeight="1" x14ac:dyDescent="0.2">
      <c r="A102" s="863" t="s">
        <v>310</v>
      </c>
      <c r="B102" s="875" t="s">
        <v>311</v>
      </c>
      <c r="C102" s="932" t="s">
        <v>112</v>
      </c>
      <c r="D102" s="932" t="s">
        <v>211</v>
      </c>
      <c r="E102" s="733">
        <v>63</v>
      </c>
      <c r="F102" s="1190">
        <v>6</v>
      </c>
      <c r="G102" s="1190" t="s">
        <v>37</v>
      </c>
      <c r="H102" s="1190" t="s">
        <v>37</v>
      </c>
      <c r="I102" s="865">
        <v>267.26</v>
      </c>
      <c r="J102" s="651">
        <f t="shared" si="32"/>
        <v>1.317069520317294</v>
      </c>
      <c r="K102" s="877">
        <v>0.88</v>
      </c>
      <c r="L102" s="887">
        <v>4</v>
      </c>
      <c r="M102" s="642">
        <f t="shared" si="33"/>
        <v>3.52</v>
      </c>
      <c r="N102" s="870" t="s">
        <v>294</v>
      </c>
      <c r="O102" s="734">
        <v>0.76</v>
      </c>
      <c r="P102" s="866">
        <v>43594</v>
      </c>
      <c r="Q102" s="866">
        <v>43623</v>
      </c>
      <c r="R102" s="642">
        <f t="shared" si="34"/>
        <v>15.789473684210526</v>
      </c>
      <c r="S102" s="701">
        <f>IF(INDEX(Historical!$D$7:$D$1237,MATCH(B102,Historical!$B$7:$B$1261,0))=0,"n/a",(INDEX(Historical!$C$7:$C$1239,MATCH(B102,Historical!$B$7:$B$1261,0))/INDEX(Historical!$D$7:$D$1237,MATCH(B102,Historical!$B$7:$B$1261,0))-1)*100)</f>
        <v>15.646258503401356</v>
      </c>
      <c r="T102" s="701">
        <f>IF(INDEX(Historical!$F$7:$F$1230,MATCH(B102,Historical!$B$7:$B$1261,0))=0,"n/a",((INDEX(Historical!$C$7:$C$1239,MATCH(B102,Historical!$B$7:$B$1261,0))/INDEX(Historical!$F$7:$F$1230,MATCH(B102,Historical!$B$7:$B$1261,0)))^(1/3)-1)*100)</f>
        <v>10.499282680146504</v>
      </c>
      <c r="U102" s="701">
        <f>IF(INDEX(Historical!$H$7:$H$1230,MATCH(B102,Historical!$B$7:$B$1261,0))=0,"n/a",((INDEX(Historical!$C$7:$C$1239,MATCH(B102,Historical!$B$7:$B$1261,0))/INDEX(Historical!$H$7:$H$1230,MATCH(B102,Historical!$B$7:$B$1261,0)))^(1/5)-1)*100)</f>
        <v>10.433723187908207</v>
      </c>
      <c r="V102" s="701">
        <f>IF(INDEX(Historical!$O$7:$O$1230,MATCH(B102,Historical!$B$7:$B$1261,0))=0,"n/a",((INDEX(Historical!$C$7:$C$1239,MATCH(B102,Historical!$B$7:$B$1261,0))/INDEX(Historical!$O$7:$O$1230,MATCH(B102,Historical!$B$7:$B$1261,0)))^(1/10)-1)*100)</f>
        <v>13.018071324347936</v>
      </c>
      <c r="W102" s="702">
        <f t="shared" si="35"/>
        <v>0.80147995259434657</v>
      </c>
      <c r="X102" s="703">
        <f t="shared" si="36"/>
        <v>1.7684276589674928</v>
      </c>
      <c r="Y102" s="876" t="s">
        <v>152</v>
      </c>
      <c r="Z102" s="651">
        <f t="shared" si="37"/>
        <v>38.469945355191257</v>
      </c>
      <c r="AA102" s="886">
        <f t="shared" si="38"/>
        <v>29.208743169398904</v>
      </c>
      <c r="AB102" s="887">
        <v>6</v>
      </c>
      <c r="AC102" s="865">
        <v>9.15</v>
      </c>
      <c r="AD102" s="865">
        <v>3.38</v>
      </c>
      <c r="AE102" s="865">
        <v>2.6</v>
      </c>
      <c r="AF102" s="865">
        <v>5.38</v>
      </c>
      <c r="AG102" s="865">
        <v>18.8</v>
      </c>
      <c r="AH102" s="865">
        <v>-19.8</v>
      </c>
      <c r="AI102" s="865">
        <v>16.400000000000002</v>
      </c>
      <c r="AJ102" s="865">
        <v>5.8999999999999995</v>
      </c>
      <c r="AK102" s="865">
        <v>8.82</v>
      </c>
      <c r="AL102" s="878">
        <v>35300</v>
      </c>
      <c r="AM102" s="872">
        <v>0.5</v>
      </c>
      <c r="AN102" s="865">
        <v>1.22</v>
      </c>
      <c r="AO102" s="739">
        <f t="shared" si="39"/>
        <v>-17.457950461173404</v>
      </c>
      <c r="AP102" s="740">
        <f t="shared" si="40"/>
        <v>11.7507927082255</v>
      </c>
      <c r="AQ102" s="888">
        <f t="shared" si="41"/>
        <v>164.27514134693126</v>
      </c>
      <c r="AR102" s="651">
        <f>INDEX(Historical!$C$7:$C$1239,MATCH(B102,Historical!$B$7:$B$1261,0))*IF(AH102="n/a",1.03,IF(AH102&lt;0,1.01,IF(AH102&gt;10,1.1,(1+AH102/100))))</f>
        <v>3.4339999999999997</v>
      </c>
      <c r="AS102" s="886">
        <f t="shared" si="42"/>
        <v>3.7774000000000001</v>
      </c>
      <c r="AT102" s="886">
        <f t="shared" si="46"/>
        <v>4.1105666800000007</v>
      </c>
      <c r="AU102" s="886">
        <f t="shared" si="46"/>
        <v>4.4731186611760005</v>
      </c>
      <c r="AV102" s="886">
        <f t="shared" si="46"/>
        <v>4.8676477270917244</v>
      </c>
      <c r="AW102" s="651">
        <f t="shared" si="43"/>
        <v>20.662733068267723</v>
      </c>
      <c r="AX102" s="747">
        <f t="shared" si="44"/>
        <v>7.73132270757604</v>
      </c>
      <c r="AY102" s="934">
        <v>1.78</v>
      </c>
      <c r="AZ102" s="872">
        <v>187.38</v>
      </c>
      <c r="BA102" s="872">
        <v>-4.6500000000000004</v>
      </c>
      <c r="BB102" s="872">
        <v>17.07</v>
      </c>
      <c r="BC102" s="872">
        <v>42.809999999999995</v>
      </c>
      <c r="BE102" s="624">
        <v>1957</v>
      </c>
      <c r="BF102" s="898">
        <f t="shared" si="45"/>
        <v>8</v>
      </c>
      <c r="BG102" s="882">
        <v>5.8999999999999995</v>
      </c>
    </row>
    <row r="103" spans="1:59" ht="11.25" customHeight="1" x14ac:dyDescent="0.2">
      <c r="A103" s="863" t="s">
        <v>731</v>
      </c>
      <c r="B103" s="875" t="s">
        <v>732</v>
      </c>
      <c r="C103" s="932" t="s">
        <v>245</v>
      </c>
      <c r="D103" s="932" t="s">
        <v>4345</v>
      </c>
      <c r="E103" s="733">
        <v>25</v>
      </c>
      <c r="F103" s="1190">
        <v>133</v>
      </c>
      <c r="G103" s="1190" t="s">
        <v>37</v>
      </c>
      <c r="H103" s="1190" t="s">
        <v>37</v>
      </c>
      <c r="I103" s="865">
        <v>96</v>
      </c>
      <c r="J103" s="651">
        <f t="shared" ref="J103:J134" si="47">(M103/I103)*100</f>
        <v>2.5833333333333335</v>
      </c>
      <c r="K103" s="884">
        <v>0.62</v>
      </c>
      <c r="L103" s="887">
        <v>4</v>
      </c>
      <c r="M103" s="642">
        <f t="shared" ref="M103:M134" si="48">K103*L103</f>
        <v>2.48</v>
      </c>
      <c r="N103" s="870" t="s">
        <v>148</v>
      </c>
      <c r="O103" s="735">
        <v>0.61</v>
      </c>
      <c r="P103" s="861">
        <v>43889</v>
      </c>
      <c r="Q103" s="861">
        <v>43906</v>
      </c>
      <c r="R103" s="642">
        <f t="shared" ref="R103:R134" si="49">(K103-O103)/O103*100</f>
        <v>1.6393442622950833</v>
      </c>
      <c r="S103" s="701">
        <f>IF(INDEX(Historical!$D$7:$D$1237,MATCH(B103,Historical!$B$7:$B$1261,0))=0,"n/a",(INDEX(Historical!$C$7:$C$1239,MATCH(B103,Historical!$B$7:$B$1261,0))/INDEX(Historical!$D$7:$D$1237,MATCH(B103,Historical!$B$7:$B$1261,0))-1)*100)</f>
        <v>1.6666666666666607</v>
      </c>
      <c r="T103" s="701">
        <f>IF(INDEX(Historical!$F$7:$F$1230,MATCH(B103,Historical!$B$7:$B$1261,0))=0,"n/a",((INDEX(Historical!$C$7:$C$1239,MATCH(B103,Historical!$B$7:$B$1261,0))/INDEX(Historical!$F$7:$F$1230,MATCH(B103,Historical!$B$7:$B$1261,0)))^(1/3)-1)*100)</f>
        <v>3.5116064089332433</v>
      </c>
      <c r="U103" s="701">
        <f>IF(INDEX(Historical!$H$7:$H$1230,MATCH(B103,Historical!$B$7:$B$1261,0))=0,"n/a",((INDEX(Historical!$C$7:$C$1239,MATCH(B103,Historical!$B$7:$B$1261,0))/INDEX(Historical!$H$7:$H$1230,MATCH(B103,Historical!$B$7:$B$1261,0)))^(1/5)-1)*100)</f>
        <v>4.9102011019389824</v>
      </c>
      <c r="V103" s="701">
        <f>IF(INDEX(Historical!$O$7:$O$1230,MATCH(B103,Historical!$B$7:$B$1261,0))=0,"n/a",((INDEX(Historical!$C$7:$C$1239,MATCH(B103,Historical!$B$7:$B$1261,0))/INDEX(Historical!$O$7:$O$1230,MATCH(B103,Historical!$B$7:$B$1261,0)))^(1/10)-1)*100)</f>
        <v>12.080361326294486</v>
      </c>
      <c r="W103" s="702">
        <f t="shared" ref="W103:W134" si="50">IF(OR(U103&lt;=0,U103="n/a",V103&lt;=0,V103="n/a"),"n/a",U103/V103)</f>
        <v>0.40646144343806073</v>
      </c>
      <c r="X103" s="703" t="str">
        <f t="shared" ref="X103:X134" si="51">IF(OR(AJ103&lt;=0,AJ103="n/a",U103&lt;=0,U103="n/a"),"n/a",U103/AJ103)</f>
        <v>n/a</v>
      </c>
      <c r="Y103" s="664"/>
      <c r="Z103" s="651">
        <f t="shared" ref="Z103:Z134" si="52">IF(OR(AC103&lt;0.01,AC103="n/a"),"n/a",M103/AC103*100)</f>
        <v>751.5151515151515</v>
      </c>
      <c r="AA103" s="886">
        <f t="shared" ref="AA103:AA134" si="53">IF(OR(AC103&lt;0.01,AC103="n/a"),"n/a",I103/AC103)</f>
        <v>290.90909090909088</v>
      </c>
      <c r="AB103" s="887">
        <v>12</v>
      </c>
      <c r="AC103" s="865">
        <v>0.33</v>
      </c>
      <c r="AD103" s="865">
        <v>19.600000000000001</v>
      </c>
      <c r="AE103" s="865">
        <v>0.89</v>
      </c>
      <c r="AF103" s="865">
        <v>6.24</v>
      </c>
      <c r="AG103" s="865">
        <v>2.6</v>
      </c>
      <c r="AH103" s="865">
        <v>-0.8</v>
      </c>
      <c r="AI103" s="865">
        <v>4.1300000000000008</v>
      </c>
      <c r="AJ103" s="865">
        <v>-4.8</v>
      </c>
      <c r="AK103" s="865">
        <v>15</v>
      </c>
      <c r="AL103" s="878">
        <v>5900</v>
      </c>
      <c r="AM103" s="872">
        <v>1.0999999999999999</v>
      </c>
      <c r="AN103" s="865">
        <v>1.97</v>
      </c>
      <c r="AO103" s="739">
        <f t="shared" ref="AO103:AO134" si="54">IF(U103="n/a","n/a",IF(AA103&lt;0,"n/a",IF(AA103="n/a","n/a",J103+U103-AA103)))</f>
        <v>-283.41555647381858</v>
      </c>
      <c r="AP103" s="740">
        <f t="shared" ref="AP103:AP134" si="55">IF(U103="n/a","n/a",J103+U103)</f>
        <v>7.4935344352723163</v>
      </c>
      <c r="AQ103" s="888">
        <f t="shared" ref="AQ103:AQ134" si="56">IF(OR(AC103&lt;0.01,AF103="n/a"),"n/a",(I103/SQRT(22.5*AC103*(I103/AF103))-1)*100)</f>
        <v>798.21371554206348</v>
      </c>
      <c r="AR103" s="651">
        <f>INDEX(Historical!$C$7:$C$1239,MATCH(B103,Historical!$B$7:$B$1261,0))*IF(AH103="n/a",1.03,IF(AH103&lt;0,1.01,IF(AH103&gt;10,1.1,(1+AH103/100))))</f>
        <v>2.4643999999999999</v>
      </c>
      <c r="AS103" s="886">
        <f t="shared" ref="AS103:AS134" si="57">IF($AI103="n/a",1.03*AR103,IF($AI103&lt;0,1.01*AR103,IF($AI103&gt;10,1.1*AR103,(1+$AI103/100)*AR103)))</f>
        <v>2.5661797200000001</v>
      </c>
      <c r="AT103" s="886">
        <f t="shared" si="46"/>
        <v>2.8227976920000004</v>
      </c>
      <c r="AU103" s="886">
        <f t="shared" si="46"/>
        <v>3.1050774612000005</v>
      </c>
      <c r="AV103" s="886">
        <f t="shared" si="46"/>
        <v>3.4155852073200008</v>
      </c>
      <c r="AW103" s="651">
        <f t="shared" ref="AW103:AW134" si="58">SUM(AR103:AV103)</f>
        <v>14.374040080520002</v>
      </c>
      <c r="AX103" s="747">
        <f t="shared" ref="AX103:AX134" si="59">AW103/I103*100</f>
        <v>14.972958417208334</v>
      </c>
      <c r="AY103" s="934">
        <v>2.09</v>
      </c>
      <c r="AZ103" s="872">
        <v>156.99</v>
      </c>
      <c r="BA103" s="872">
        <v>-12.959999999999999</v>
      </c>
      <c r="BB103" s="872">
        <v>1.82</v>
      </c>
      <c r="BC103" s="872">
        <v>11.200000000000001</v>
      </c>
      <c r="BE103" s="624">
        <v>1996</v>
      </c>
      <c r="BF103" s="898">
        <f t="shared" ref="BF103:BF134" si="60">IF(BE103&gt;2008,0,IF(BE103&gt;2001,1,IF(BE103&gt;1990,2,IF(BE103&gt;1980,3,IF(BE103&gt;1973,4,IF(BE103&gt;1970,5,IF(BE103&gt;1960,6,IF(BE103&gt;1958,7,IF(BE103&gt;1953,8,9)))))))))</f>
        <v>2</v>
      </c>
      <c r="BG103" s="882">
        <v>0.5</v>
      </c>
    </row>
    <row r="104" spans="1:59" ht="11.25" customHeight="1" x14ac:dyDescent="0.2">
      <c r="A104" s="871" t="s">
        <v>312</v>
      </c>
      <c r="B104" s="875" t="s">
        <v>313</v>
      </c>
      <c r="C104" s="932" t="s">
        <v>112</v>
      </c>
      <c r="D104" s="932" t="s">
        <v>211</v>
      </c>
      <c r="E104" s="733">
        <v>44</v>
      </c>
      <c r="F104" s="1190">
        <v>59</v>
      </c>
      <c r="G104" s="1190" t="s">
        <v>37</v>
      </c>
      <c r="H104" s="1190" t="s">
        <v>37</v>
      </c>
      <c r="I104" s="865">
        <v>51.82</v>
      </c>
      <c r="J104" s="651">
        <f t="shared" si="47"/>
        <v>1.466615206483983</v>
      </c>
      <c r="K104" s="885">
        <v>0.19</v>
      </c>
      <c r="L104" s="887">
        <v>4</v>
      </c>
      <c r="M104" s="642">
        <f t="shared" si="48"/>
        <v>0.76</v>
      </c>
      <c r="N104" s="870" t="s">
        <v>271</v>
      </c>
      <c r="O104" s="734">
        <v>0.18</v>
      </c>
      <c r="P104" s="619">
        <v>43852</v>
      </c>
      <c r="Q104" s="619">
        <v>43867</v>
      </c>
      <c r="R104" s="642">
        <f t="shared" si="49"/>
        <v>5.5555555555555607</v>
      </c>
      <c r="S104" s="701">
        <f>IF(INDEX(Historical!$D$7:$D$1237,MATCH(B104,Historical!$B$7:$B$1261,0))=0,"n/a",(INDEX(Historical!$C$7:$C$1239,MATCH(B104,Historical!$B$7:$B$1261,0))/INDEX(Historical!$D$7:$D$1237,MATCH(B104,Historical!$B$7:$B$1261,0))-1)*100)</f>
        <v>-7.3170731707317032</v>
      </c>
      <c r="T104" s="701">
        <f>IF(INDEX(Historical!$F$7:$F$1230,MATCH(B104,Historical!$B$7:$B$1261,0))=0,"n/a",((INDEX(Historical!$C$7:$C$1239,MATCH(B104,Historical!$B$7:$B$1261,0))/INDEX(Historical!$F$7:$F$1230,MATCH(B104,Historical!$B$7:$B$1261,0)))^(1/3)-1)*100)</f>
        <v>-5.9432877576129357</v>
      </c>
      <c r="U104" s="701">
        <f>IF(INDEX(Historical!$H$7:$H$1230,MATCH(B104,Historical!$B$7:$B$1261,0))=0,"n/a",((INDEX(Historical!$C$7:$C$1239,MATCH(B104,Historical!$B$7:$B$1261,0))/INDEX(Historical!$H$7:$H$1230,MATCH(B104,Historical!$B$7:$B$1261,0)))^(1/5)-1)*100)</f>
        <v>0.56876593028489797</v>
      </c>
      <c r="V104" s="701">
        <f>IF(INDEX(Historical!$O$7:$O$1230,MATCH(B104,Historical!$B$7:$B$1261,0))=0,"n/a",((INDEX(Historical!$C$7:$C$1239,MATCH(B104,Historical!$B$7:$B$1261,0))/INDEX(Historical!$O$7:$O$1230,MATCH(B104,Historical!$B$7:$B$1261,0)))^(1/10)-1)*100)</f>
        <v>4.6255079216745321</v>
      </c>
      <c r="W104" s="702">
        <f t="shared" si="50"/>
        <v>0.12296291346075408</v>
      </c>
      <c r="X104" s="703">
        <f t="shared" si="51"/>
        <v>0.19612618285686134</v>
      </c>
      <c r="Y104" s="674"/>
      <c r="Z104" s="651">
        <f t="shared" si="52"/>
        <v>35.514018691588781</v>
      </c>
      <c r="AA104" s="886">
        <f t="shared" si="53"/>
        <v>24.214953271028037</v>
      </c>
      <c r="AB104" s="887">
        <v>12</v>
      </c>
      <c r="AC104" s="865">
        <v>2.14</v>
      </c>
      <c r="AD104" s="865">
        <v>3.76</v>
      </c>
      <c r="AE104" s="865">
        <v>2.92</v>
      </c>
      <c r="AF104" s="865">
        <v>4.3</v>
      </c>
      <c r="AG104" s="865">
        <v>18</v>
      </c>
      <c r="AH104" s="867">
        <v>8.1</v>
      </c>
      <c r="AI104" s="867">
        <v>9.86</v>
      </c>
      <c r="AJ104" s="865">
        <v>2.9000000000000004</v>
      </c>
      <c r="AK104" s="865">
        <v>6.6000000000000005</v>
      </c>
      <c r="AL104" s="878">
        <v>8680</v>
      </c>
      <c r="AM104" s="872">
        <v>0.1</v>
      </c>
      <c r="AN104" s="865">
        <v>0.39</v>
      </c>
      <c r="AO104" s="739">
        <f t="shared" si="54"/>
        <v>-22.179572134259157</v>
      </c>
      <c r="AP104" s="740">
        <f t="shared" si="55"/>
        <v>2.0353811367688808</v>
      </c>
      <c r="AQ104" s="888">
        <f t="shared" si="56"/>
        <v>115.12197993533348</v>
      </c>
      <c r="AR104" s="651">
        <f>INDEX(Historical!$C$7:$C$1239,MATCH(B104,Historical!$B$7:$B$1261,0))*IF(AH104="n/a",1.03,IF(AH104&lt;0,1.01,IF(AH104&gt;10,1.1,(1+AH104/100))))</f>
        <v>0.82155999999999996</v>
      </c>
      <c r="AS104" s="886">
        <f t="shared" si="57"/>
        <v>0.90256581599999997</v>
      </c>
      <c r="AT104" s="886">
        <f t="shared" si="46"/>
        <v>0.96213515985600007</v>
      </c>
      <c r="AU104" s="886">
        <f t="shared" si="46"/>
        <v>1.0256360804064961</v>
      </c>
      <c r="AV104" s="886">
        <f t="shared" si="46"/>
        <v>1.093328061713325</v>
      </c>
      <c r="AW104" s="651">
        <f t="shared" si="58"/>
        <v>4.8052251179758212</v>
      </c>
      <c r="AX104" s="747">
        <f t="shared" si="59"/>
        <v>9.2729160902659622</v>
      </c>
      <c r="AY104" s="934">
        <v>1.22</v>
      </c>
      <c r="AZ104" s="872">
        <v>135.44</v>
      </c>
      <c r="BA104" s="872">
        <v>-11.899999999999999</v>
      </c>
      <c r="BB104" s="872">
        <v>3.81</v>
      </c>
      <c r="BC104" s="872">
        <v>25.94</v>
      </c>
      <c r="BE104" s="624">
        <v>1977</v>
      </c>
      <c r="BF104" s="898">
        <f t="shared" si="60"/>
        <v>4</v>
      </c>
      <c r="BG104" s="882">
        <v>8.4</v>
      </c>
    </row>
    <row r="105" spans="1:59" ht="11.25" customHeight="1" x14ac:dyDescent="0.2">
      <c r="A105" s="863" t="s">
        <v>319</v>
      </c>
      <c r="B105" s="875" t="s">
        <v>320</v>
      </c>
      <c r="C105" s="932" t="s">
        <v>123</v>
      </c>
      <c r="D105" s="932" t="s">
        <v>4174</v>
      </c>
      <c r="E105" s="733">
        <v>49</v>
      </c>
      <c r="F105" s="1190">
        <v>35</v>
      </c>
      <c r="G105" s="1190" t="s">
        <v>37</v>
      </c>
      <c r="H105" s="1190" t="s">
        <v>115</v>
      </c>
      <c r="I105" s="865">
        <v>146.77000000000001</v>
      </c>
      <c r="J105" s="651">
        <f t="shared" si="47"/>
        <v>1.4716903999454931</v>
      </c>
      <c r="K105" s="877">
        <v>0.54</v>
      </c>
      <c r="L105" s="887">
        <v>4</v>
      </c>
      <c r="M105" s="642">
        <f t="shared" si="48"/>
        <v>2.16</v>
      </c>
      <c r="N105" s="870" t="s">
        <v>111</v>
      </c>
      <c r="O105" s="734">
        <v>0.51</v>
      </c>
      <c r="P105" s="861">
        <v>44050</v>
      </c>
      <c r="Q105" s="861">
        <v>44085</v>
      </c>
      <c r="R105" s="642">
        <f t="shared" si="49"/>
        <v>5.8823529411764754</v>
      </c>
      <c r="S105" s="701">
        <f>IF(INDEX(Historical!$D$7:$D$1237,MATCH(B105,Historical!$B$7:$B$1261,0))=0,"n/a",(INDEX(Historical!$C$7:$C$1239,MATCH(B105,Historical!$B$7:$B$1261,0))/INDEX(Historical!$D$7:$D$1237,MATCH(B105,Historical!$B$7:$B$1261,0))-1)*100)</f>
        <v>6.4516129032258007</v>
      </c>
      <c r="T105" s="701">
        <f>IF(INDEX(Historical!$F$7:$F$1230,MATCH(B105,Historical!$B$7:$B$1261,0))=0,"n/a",((INDEX(Historical!$C$7:$C$1239,MATCH(B105,Historical!$B$7:$B$1261,0))/INDEX(Historical!$F$7:$F$1230,MATCH(B105,Historical!$B$7:$B$1261,0)))^(1/3)-1)*100)</f>
        <v>8.2713447015707828</v>
      </c>
      <c r="U105" s="701">
        <f>IF(INDEX(Historical!$H$7:$H$1230,MATCH(B105,Historical!$B$7:$B$1261,0))=0,"n/a",((INDEX(Historical!$C$7:$C$1239,MATCH(B105,Historical!$B$7:$B$1261,0))/INDEX(Historical!$H$7:$H$1230,MATCH(B105,Historical!$B$7:$B$1261,0)))^(1/5)-1)*100)</f>
        <v>8.6122420805315514</v>
      </c>
      <c r="V105" s="701">
        <f>IF(INDEX(Historical!$O$7:$O$1230,MATCH(B105,Historical!$B$7:$B$1261,0))=0,"n/a",((INDEX(Historical!$C$7:$C$1239,MATCH(B105,Historical!$B$7:$B$1261,0))/INDEX(Historical!$O$7:$O$1230,MATCH(B105,Historical!$B$7:$B$1261,0)))^(1/10)-1)*100)</f>
        <v>6.3975329993701369</v>
      </c>
      <c r="W105" s="702">
        <f t="shared" si="50"/>
        <v>1.3461817362066693</v>
      </c>
      <c r="X105" s="703">
        <f t="shared" si="51"/>
        <v>1.2665061883134634</v>
      </c>
      <c r="Y105" s="664"/>
      <c r="Z105" s="651">
        <f t="shared" si="52"/>
        <v>47.57709251101322</v>
      </c>
      <c r="AA105" s="886">
        <f t="shared" si="53"/>
        <v>32.328193832599119</v>
      </c>
      <c r="AB105" s="887">
        <v>12</v>
      </c>
      <c r="AC105" s="865">
        <v>4.54</v>
      </c>
      <c r="AD105" s="865">
        <v>4.3499999999999996</v>
      </c>
      <c r="AE105" s="865">
        <v>2.52</v>
      </c>
      <c r="AF105" s="865">
        <v>6.59</v>
      </c>
      <c r="AG105" s="865">
        <v>21.4</v>
      </c>
      <c r="AH105" s="865">
        <v>-2.1999999999999997</v>
      </c>
      <c r="AI105" s="865">
        <v>19</v>
      </c>
      <c r="AJ105" s="865">
        <v>6.8000000000000007</v>
      </c>
      <c r="AK105" s="865">
        <v>7.5</v>
      </c>
      <c r="AL105" s="878">
        <v>34650</v>
      </c>
      <c r="AM105" s="872">
        <v>0.1</v>
      </c>
      <c r="AN105" s="865">
        <v>1.04</v>
      </c>
      <c r="AO105" s="739">
        <f t="shared" si="54"/>
        <v>-22.244261352122074</v>
      </c>
      <c r="AP105" s="740">
        <f t="shared" si="55"/>
        <v>10.083932480477044</v>
      </c>
      <c r="AQ105" s="888">
        <f t="shared" si="56"/>
        <v>207.71039584997104</v>
      </c>
      <c r="AR105" s="651">
        <f>INDEX(Historical!$C$7:$C$1239,MATCH(B105,Historical!$B$7:$B$1261,0))*IF(AH105="n/a",1.03,IF(AH105&lt;0,1.01,IF(AH105&gt;10,1.1,(1+AH105/100))))</f>
        <v>1.9998</v>
      </c>
      <c r="AS105" s="886">
        <f t="shared" si="57"/>
        <v>2.1997800000000001</v>
      </c>
      <c r="AT105" s="886">
        <f t="shared" si="46"/>
        <v>2.3647635</v>
      </c>
      <c r="AU105" s="886">
        <f t="shared" si="46"/>
        <v>2.5421207624999997</v>
      </c>
      <c r="AV105" s="886">
        <f t="shared" si="46"/>
        <v>2.7327798196874995</v>
      </c>
      <c r="AW105" s="651">
        <f t="shared" si="58"/>
        <v>11.839244082187498</v>
      </c>
      <c r="AX105" s="747">
        <f t="shared" si="59"/>
        <v>8.066528638132791</v>
      </c>
      <c r="AY105" s="934">
        <v>1.1299999999999999</v>
      </c>
      <c r="AZ105" s="872">
        <v>110.35999999999999</v>
      </c>
      <c r="BA105" s="872">
        <v>-1.72</v>
      </c>
      <c r="BB105" s="872">
        <v>10.02</v>
      </c>
      <c r="BC105" s="872">
        <v>31.919999999999998</v>
      </c>
      <c r="BE105" s="624">
        <v>1972</v>
      </c>
      <c r="BF105" s="898">
        <f t="shared" si="60"/>
        <v>5</v>
      </c>
      <c r="BG105" s="882">
        <v>6</v>
      </c>
    </row>
    <row r="106" spans="1:59" ht="11.25" customHeight="1" x14ac:dyDescent="0.2">
      <c r="A106" s="871" t="s">
        <v>739</v>
      </c>
      <c r="B106" s="875" t="s">
        <v>740</v>
      </c>
      <c r="C106" s="932" t="s">
        <v>108</v>
      </c>
      <c r="D106" s="932" t="s">
        <v>4338</v>
      </c>
      <c r="E106" s="733">
        <v>27</v>
      </c>
      <c r="F106" s="1190">
        <v>116</v>
      </c>
      <c r="G106" s="1190" t="s">
        <v>106</v>
      </c>
      <c r="H106" s="1190" t="s">
        <v>106</v>
      </c>
      <c r="I106" s="874">
        <v>22.5</v>
      </c>
      <c r="J106" s="651">
        <f t="shared" si="47"/>
        <v>1.8666666666666665</v>
      </c>
      <c r="K106" s="877">
        <v>0.21</v>
      </c>
      <c r="L106" s="887">
        <v>2</v>
      </c>
      <c r="M106" s="642">
        <f t="shared" si="48"/>
        <v>0.42</v>
      </c>
      <c r="N106" s="870" t="s">
        <v>229</v>
      </c>
      <c r="O106" s="737">
        <v>0.2</v>
      </c>
      <c r="P106" s="861">
        <v>44021</v>
      </c>
      <c r="Q106" s="861">
        <v>44043</v>
      </c>
      <c r="R106" s="642">
        <f t="shared" si="49"/>
        <v>4.9999999999999902</v>
      </c>
      <c r="S106" s="701">
        <f>IF(INDEX(Historical!$D$7:$D$1237,MATCH(B106,Historical!$B$7:$B$1261,0))=0,"n/a",(INDEX(Historical!$C$7:$C$1239,MATCH(B106,Historical!$B$7:$B$1261,0))/INDEX(Historical!$D$7:$D$1237,MATCH(B106,Historical!$B$7:$B$1261,0))-1)*100)</f>
        <v>12.86011286011286</v>
      </c>
      <c r="T106" s="701">
        <f>IF(INDEX(Historical!$F$7:$F$1230,MATCH(B106,Historical!$B$7:$B$1261,0))=0,"n/a",((INDEX(Historical!$C$7:$C$1239,MATCH(B106,Historical!$B$7:$B$1261,0))/INDEX(Historical!$F$7:$F$1230,MATCH(B106,Historical!$B$7:$B$1261,0)))^(1/3)-1)*100)</f>
        <v>10.715524489384997</v>
      </c>
      <c r="U106" s="701">
        <f>IF(INDEX(Historical!$H$7:$H$1230,MATCH(B106,Historical!$B$7:$B$1261,0))=0,"n/a",((INDEX(Historical!$C$7:$C$1239,MATCH(B106,Historical!$B$7:$B$1261,0))/INDEX(Historical!$H$7:$H$1230,MATCH(B106,Historical!$B$7:$B$1261,0)))^(1/5)-1)*100)</f>
        <v>7.6107236755172503</v>
      </c>
      <c r="V106" s="701">
        <f>IF(INDEX(Historical!$O$7:$O$1230,MATCH(B106,Historical!$B$7:$B$1261,0))=0,"n/a",((INDEX(Historical!$C$7:$C$1239,MATCH(B106,Historical!$B$7:$B$1261,0))/INDEX(Historical!$O$7:$O$1230,MATCH(B106,Historical!$B$7:$B$1261,0)))^(1/10)-1)*100)</f>
        <v>6.1808672815675925</v>
      </c>
      <c r="W106" s="702">
        <f t="shared" si="50"/>
        <v>1.2313358835925396</v>
      </c>
      <c r="X106" s="703" t="str">
        <f t="shared" si="51"/>
        <v>n/a</v>
      </c>
      <c r="Y106" s="674" t="s">
        <v>4387</v>
      </c>
      <c r="Z106" s="651" t="str">
        <f t="shared" si="52"/>
        <v>n/a</v>
      </c>
      <c r="AA106" s="886" t="str">
        <f t="shared" si="53"/>
        <v>n/a</v>
      </c>
      <c r="AB106" s="887">
        <v>12</v>
      </c>
      <c r="AC106" s="865" t="s">
        <v>136</v>
      </c>
      <c r="AD106" s="865" t="s">
        <v>136</v>
      </c>
      <c r="AE106" s="865" t="s">
        <v>136</v>
      </c>
      <c r="AF106" s="865" t="s">
        <v>136</v>
      </c>
      <c r="AG106" s="865" t="s">
        <v>136</v>
      </c>
      <c r="AH106" s="865" t="s">
        <v>136</v>
      </c>
      <c r="AI106" s="865" t="s">
        <v>136</v>
      </c>
      <c r="AJ106" s="865" t="s">
        <v>136</v>
      </c>
      <c r="AK106" s="865" t="s">
        <v>136</v>
      </c>
      <c r="AL106" s="878" t="s">
        <v>136</v>
      </c>
      <c r="AM106" s="872" t="s">
        <v>136</v>
      </c>
      <c r="AN106" s="865" t="s">
        <v>136</v>
      </c>
      <c r="AO106" s="739" t="str">
        <f t="shared" si="54"/>
        <v>n/a</v>
      </c>
      <c r="AP106" s="740">
        <f t="shared" si="55"/>
        <v>9.4773903421839165</v>
      </c>
      <c r="AQ106" s="888" t="str">
        <f t="shared" si="56"/>
        <v>n/a</v>
      </c>
      <c r="AR106" s="651">
        <f>INDEX(Historical!$C$7:$C$1239,MATCH(B106,Historical!$B$7:$B$1261,0))*IF(AH106="n/a",1.03,IF(AH106&lt;0,1.01,IF(AH106&gt;10,1.1,(1+AH106/100))))</f>
        <v>0.39140000000000003</v>
      </c>
      <c r="AS106" s="886">
        <f t="shared" si="57"/>
        <v>0.40314200000000006</v>
      </c>
      <c r="AT106" s="886">
        <f t="shared" si="46"/>
        <v>0.41523626000000008</v>
      </c>
      <c r="AU106" s="886">
        <f t="shared" si="46"/>
        <v>0.42769334780000007</v>
      </c>
      <c r="AV106" s="886">
        <f t="shared" si="46"/>
        <v>0.4405241482340001</v>
      </c>
      <c r="AW106" s="651">
        <f t="shared" si="58"/>
        <v>2.0779957560340003</v>
      </c>
      <c r="AX106" s="747">
        <f t="shared" si="59"/>
        <v>9.2355366934844465</v>
      </c>
      <c r="AY106" s="934" t="s">
        <v>136</v>
      </c>
      <c r="AZ106" s="872" t="s">
        <v>136</v>
      </c>
      <c r="BA106" s="872" t="s">
        <v>136</v>
      </c>
      <c r="BB106" s="872" t="s">
        <v>136</v>
      </c>
      <c r="BC106" s="872" t="s">
        <v>136</v>
      </c>
      <c r="BD106" s="907" t="s">
        <v>4265</v>
      </c>
      <c r="BE106" s="624">
        <v>1994</v>
      </c>
      <c r="BF106" s="898">
        <f t="shared" si="60"/>
        <v>2</v>
      </c>
      <c r="BG106" s="882" t="s">
        <v>136</v>
      </c>
    </row>
    <row r="107" spans="1:59" s="773" customFormat="1" ht="11.25" customHeight="1" x14ac:dyDescent="0.2">
      <c r="A107" s="646" t="s">
        <v>323</v>
      </c>
      <c r="B107" s="781" t="s">
        <v>324</v>
      </c>
      <c r="C107" s="932" t="s">
        <v>108</v>
      </c>
      <c r="D107" s="932" t="s">
        <v>118</v>
      </c>
      <c r="E107" s="755">
        <v>45</v>
      </c>
      <c r="F107" s="1190">
        <v>54</v>
      </c>
      <c r="G107" s="1189" t="s">
        <v>37</v>
      </c>
      <c r="H107" s="1189" t="s">
        <v>37</v>
      </c>
      <c r="I107" s="766">
        <v>95.73</v>
      </c>
      <c r="J107" s="757">
        <f t="shared" si="47"/>
        <v>1.0028204324663115</v>
      </c>
      <c r="K107" s="758">
        <v>0.24</v>
      </c>
      <c r="L107" s="759">
        <v>4</v>
      </c>
      <c r="M107" s="760">
        <f t="shared" si="48"/>
        <v>0.96</v>
      </c>
      <c r="N107" s="761" t="s">
        <v>325</v>
      </c>
      <c r="O107" s="762">
        <v>0.23</v>
      </c>
      <c r="P107" s="763">
        <v>43979</v>
      </c>
      <c r="Q107" s="763">
        <v>44001</v>
      </c>
      <c r="R107" s="760">
        <f t="shared" si="49"/>
        <v>4.3478260869565135</v>
      </c>
      <c r="S107" s="701">
        <f>IF(INDEX(Historical!$D$7:$D$1237,MATCH(B107,Historical!$B$7:$B$1261,0))=0,"n/a",(INDEX(Historical!$C$7:$C$1239,MATCH(B107,Historical!$B$7:$B$1261,0))/INDEX(Historical!$D$7:$D$1237,MATCH(B107,Historical!$B$7:$B$1261,0))-1)*100)</f>
        <v>4.5977011494252817</v>
      </c>
      <c r="T107" s="701">
        <f>IF(INDEX(Historical!$F$7:$F$1230,MATCH(B107,Historical!$B$7:$B$1261,0))=0,"n/a",((INDEX(Historical!$C$7:$C$1239,MATCH(B107,Historical!$B$7:$B$1261,0))/INDEX(Historical!$F$7:$F$1230,MATCH(B107,Historical!$B$7:$B$1261,0)))^(1/3)-1)*100)</f>
        <v>4.8265840170789165</v>
      </c>
      <c r="U107" s="701">
        <f>IF(INDEX(Historical!$H$7:$H$1230,MATCH(B107,Historical!$B$7:$B$1261,0))=0,"n/a",((INDEX(Historical!$C$7:$C$1239,MATCH(B107,Historical!$B$7:$B$1261,0))/INDEX(Historical!$H$7:$H$1230,MATCH(B107,Historical!$B$7:$B$1261,0)))^(1/5)-1)*100)</f>
        <v>5.088842545712402</v>
      </c>
      <c r="V107" s="701">
        <f>IF(INDEX(Historical!$O$7:$O$1230,MATCH(B107,Historical!$B$7:$B$1261,0))=0,"n/a",((INDEX(Historical!$C$7:$C$1239,MATCH(B107,Historical!$B$7:$B$1261,0))/INDEX(Historical!$O$7:$O$1230,MATCH(B107,Historical!$B$7:$B$1261,0)))^(1/10)-1)*100)</f>
        <v>5.5544512418752356</v>
      </c>
      <c r="W107" s="702">
        <f t="shared" si="50"/>
        <v>0.91617377200962891</v>
      </c>
      <c r="X107" s="703">
        <f t="shared" si="51"/>
        <v>0.78289885318652341</v>
      </c>
      <c r="Y107" s="783"/>
      <c r="Z107" s="757">
        <f t="shared" si="52"/>
        <v>34.532374100719423</v>
      </c>
      <c r="AA107" s="765">
        <f t="shared" si="53"/>
        <v>34.435251798561154</v>
      </c>
      <c r="AB107" s="759">
        <v>12</v>
      </c>
      <c r="AC107" s="766">
        <v>2.78</v>
      </c>
      <c r="AD107" s="766">
        <v>3.62</v>
      </c>
      <c r="AE107" s="766">
        <v>4.84</v>
      </c>
      <c r="AF107" s="766">
        <v>4.04</v>
      </c>
      <c r="AG107" s="766">
        <v>12.5</v>
      </c>
      <c r="AH107" s="766">
        <v>206.70000000000002</v>
      </c>
      <c r="AI107" s="766">
        <v>6.1400000000000006</v>
      </c>
      <c r="AJ107" s="766">
        <v>6.5</v>
      </c>
      <c r="AK107" s="766">
        <v>9.8000000000000007</v>
      </c>
      <c r="AL107" s="767">
        <v>4570</v>
      </c>
      <c r="AM107" s="768">
        <v>2.8000000000000003</v>
      </c>
      <c r="AN107" s="766">
        <v>0.14000000000000001</v>
      </c>
      <c r="AO107" s="769">
        <f t="shared" si="54"/>
        <v>-28.34358882038244</v>
      </c>
      <c r="AP107" s="770">
        <f t="shared" si="55"/>
        <v>6.0916629781787135</v>
      </c>
      <c r="AQ107" s="771">
        <f t="shared" si="56"/>
        <v>148.65720917331339</v>
      </c>
      <c r="AR107" s="651">
        <f>INDEX(Historical!$C$7:$C$1239,MATCH(B107,Historical!$B$7:$B$1261,0))*IF(AH107="n/a",1.03,IF(AH107&lt;0,1.01,IF(AH107&gt;10,1.1,(1+AH107/100))))</f>
        <v>1.0010000000000001</v>
      </c>
      <c r="AS107" s="765">
        <f t="shared" si="57"/>
        <v>1.0624614000000001</v>
      </c>
      <c r="AT107" s="765">
        <f t="shared" ref="AT107:AV126" si="61">IF($AK107="n/a",1.03*AS107,IF($AK107&lt;0,1.01*AS107,IF($AK107&gt;10,1.1*AS107,(1+$AK107/100)*AS107)))</f>
        <v>1.1665826172000002</v>
      </c>
      <c r="AU107" s="765">
        <f t="shared" si="61"/>
        <v>1.2809077136856004</v>
      </c>
      <c r="AV107" s="765">
        <f t="shared" si="61"/>
        <v>1.4064366696267894</v>
      </c>
      <c r="AW107" s="757">
        <f t="shared" si="58"/>
        <v>5.9173884005123902</v>
      </c>
      <c r="AX107" s="772">
        <f t="shared" si="59"/>
        <v>6.1813312446593436</v>
      </c>
      <c r="AY107" s="935">
        <v>0.4</v>
      </c>
      <c r="AZ107" s="768">
        <v>46.45</v>
      </c>
      <c r="BA107" s="768">
        <v>-8.24</v>
      </c>
      <c r="BB107" s="768">
        <v>6.59</v>
      </c>
      <c r="BC107" s="768">
        <v>13.62</v>
      </c>
      <c r="BD107" s="908"/>
      <c r="BE107" s="624">
        <v>1976</v>
      </c>
      <c r="BF107" s="898">
        <f t="shared" si="60"/>
        <v>4</v>
      </c>
      <c r="BG107" s="824">
        <v>3.5000000000000004</v>
      </c>
    </row>
    <row r="108" spans="1:59" ht="11.25" customHeight="1" x14ac:dyDescent="0.2">
      <c r="A108" s="863" t="s">
        <v>754</v>
      </c>
      <c r="B108" s="875" t="s">
        <v>755</v>
      </c>
      <c r="C108" s="932" t="s">
        <v>108</v>
      </c>
      <c r="D108" s="932" t="s">
        <v>118</v>
      </c>
      <c r="E108" s="733">
        <v>25</v>
      </c>
      <c r="F108" s="1190">
        <v>135</v>
      </c>
      <c r="G108" s="1190" t="s">
        <v>106</v>
      </c>
      <c r="H108" s="1190" t="s">
        <v>106</v>
      </c>
      <c r="I108" s="865">
        <v>164.64</v>
      </c>
      <c r="J108" s="651">
        <f t="shared" si="47"/>
        <v>0.85034013605442182</v>
      </c>
      <c r="K108" s="884">
        <v>0.35</v>
      </c>
      <c r="L108" s="887">
        <v>4</v>
      </c>
      <c r="M108" s="642">
        <f t="shared" si="48"/>
        <v>1.4</v>
      </c>
      <c r="N108" s="870" t="s">
        <v>151</v>
      </c>
      <c r="O108" s="735">
        <v>0.34</v>
      </c>
      <c r="P108" s="861">
        <v>43902</v>
      </c>
      <c r="Q108" s="861">
        <v>43921</v>
      </c>
      <c r="R108" s="642">
        <f t="shared" si="49"/>
        <v>2.9411764705882213</v>
      </c>
      <c r="S108" s="701">
        <f>IF(INDEX(Historical!$D$7:$D$1237,MATCH(B108,Historical!$B$7:$B$1261,0))=0,"n/a",(INDEX(Historical!$C$7:$C$1239,MATCH(B108,Historical!$B$7:$B$1261,0))/INDEX(Historical!$D$7:$D$1237,MATCH(B108,Historical!$B$7:$B$1261,0))-1)*100)</f>
        <v>3.0303030303030276</v>
      </c>
      <c r="T108" s="701">
        <f>IF(INDEX(Historical!$F$7:$F$1230,MATCH(B108,Historical!$B$7:$B$1261,0))=0,"n/a",((INDEX(Historical!$C$7:$C$1239,MATCH(B108,Historical!$B$7:$B$1261,0))/INDEX(Historical!$F$7:$F$1230,MATCH(B108,Historical!$B$7:$B$1261,0)))^(1/3)-1)*100)</f>
        <v>3.1270055989971013</v>
      </c>
      <c r="U108" s="701">
        <f>IF(INDEX(Historical!$H$7:$H$1230,MATCH(B108,Historical!$B$7:$B$1261,0))=0,"n/a",((INDEX(Historical!$C$7:$C$1239,MATCH(B108,Historical!$B$7:$B$1261,0))/INDEX(Historical!$H$7:$H$1230,MATCH(B108,Historical!$B$7:$B$1261,0)))^(1/5)-1)*100)</f>
        <v>3.2324379535307868</v>
      </c>
      <c r="V108" s="701">
        <f>IF(INDEX(Historical!$O$7:$O$1230,MATCH(B108,Historical!$B$7:$B$1261,0))=0,"n/a",((INDEX(Historical!$C$7:$C$1239,MATCH(B108,Historical!$B$7:$B$1261,0))/INDEX(Historical!$O$7:$O$1230,MATCH(B108,Historical!$B$7:$B$1261,0)))^(1/10)-1)*100)</f>
        <v>3.5444361566979943</v>
      </c>
      <c r="W108" s="702">
        <f t="shared" si="50"/>
        <v>0.91197522275084064</v>
      </c>
      <c r="X108" s="703">
        <f t="shared" si="51"/>
        <v>0.60989395349637487</v>
      </c>
      <c r="Y108" s="876" t="s">
        <v>756</v>
      </c>
      <c r="Z108" s="651">
        <f t="shared" si="52"/>
        <v>12.323943661971832</v>
      </c>
      <c r="AA108" s="886">
        <f t="shared" si="53"/>
        <v>14.492957746478872</v>
      </c>
      <c r="AB108" s="887">
        <v>12</v>
      </c>
      <c r="AC108" s="865">
        <v>11.36</v>
      </c>
      <c r="AD108" s="865">
        <v>0.61</v>
      </c>
      <c r="AE108" s="865">
        <v>1.79</v>
      </c>
      <c r="AF108" s="865">
        <v>1.25</v>
      </c>
      <c r="AG108" s="865">
        <v>7.5</v>
      </c>
      <c r="AH108" s="867">
        <v>231.9</v>
      </c>
      <c r="AI108" s="867">
        <v>285.18</v>
      </c>
      <c r="AJ108" s="865">
        <v>5.3</v>
      </c>
      <c r="AK108" s="865">
        <v>24.66</v>
      </c>
      <c r="AL108" s="878">
        <v>8710</v>
      </c>
      <c r="AM108" s="872">
        <v>0.2</v>
      </c>
      <c r="AN108" s="865">
        <v>0.17</v>
      </c>
      <c r="AO108" s="739">
        <f t="shared" si="54"/>
        <v>-10.410179656893664</v>
      </c>
      <c r="AP108" s="740">
        <f t="shared" si="55"/>
        <v>4.0827780895852088</v>
      </c>
      <c r="AQ108" s="888">
        <f t="shared" si="56"/>
        <v>-10.269051088889835</v>
      </c>
      <c r="AR108" s="651">
        <f>INDEX(Historical!$C$7:$C$1239,MATCH(B108,Historical!$B$7:$B$1261,0))*IF(AH108="n/a",1.03,IF(AH108&lt;0,1.01,IF(AH108&gt;10,1.1,(1+AH108/100))))</f>
        <v>1.4960000000000002</v>
      </c>
      <c r="AS108" s="886">
        <f t="shared" si="57"/>
        <v>1.6456000000000004</v>
      </c>
      <c r="AT108" s="886">
        <f t="shared" si="61"/>
        <v>1.8101600000000007</v>
      </c>
      <c r="AU108" s="886">
        <f t="shared" si="61"/>
        <v>1.9911760000000009</v>
      </c>
      <c r="AV108" s="886">
        <f t="shared" si="61"/>
        <v>2.1902936000000013</v>
      </c>
      <c r="AW108" s="651">
        <f t="shared" si="58"/>
        <v>9.1332296000000035</v>
      </c>
      <c r="AX108" s="747">
        <f t="shared" si="59"/>
        <v>5.547394071914483</v>
      </c>
      <c r="AY108" s="934">
        <v>0.48</v>
      </c>
      <c r="AZ108" s="872">
        <v>45.35</v>
      </c>
      <c r="BA108" s="872">
        <v>-18.77</v>
      </c>
      <c r="BB108" s="872">
        <v>-4.1399999999999997</v>
      </c>
      <c r="BC108" s="872">
        <v>-3.1199999999999997</v>
      </c>
      <c r="BE108" s="624">
        <v>1996</v>
      </c>
      <c r="BF108" s="898">
        <f t="shared" si="60"/>
        <v>2</v>
      </c>
      <c r="BG108" s="882">
        <v>1.6</v>
      </c>
    </row>
    <row r="109" spans="1:59" ht="11.25" customHeight="1" x14ac:dyDescent="0.2">
      <c r="A109" s="871" t="s">
        <v>770</v>
      </c>
      <c r="B109" s="875" t="s">
        <v>771</v>
      </c>
      <c r="C109" s="932" t="s">
        <v>112</v>
      </c>
      <c r="D109" s="932" t="s">
        <v>4360</v>
      </c>
      <c r="E109" s="733">
        <v>28</v>
      </c>
      <c r="F109" s="1190">
        <v>110</v>
      </c>
      <c r="G109" s="1190" t="s">
        <v>106</v>
      </c>
      <c r="H109" s="1190" t="s">
        <v>106</v>
      </c>
      <c r="I109" s="865">
        <v>427</v>
      </c>
      <c r="J109" s="651">
        <f t="shared" si="47"/>
        <v>0.52693208430913352</v>
      </c>
      <c r="K109" s="884">
        <v>0.5625</v>
      </c>
      <c r="L109" s="887">
        <v>4</v>
      </c>
      <c r="M109" s="642">
        <f t="shared" si="48"/>
        <v>2.25</v>
      </c>
      <c r="N109" s="870" t="s">
        <v>223</v>
      </c>
      <c r="O109" s="735">
        <v>0.51249999999999996</v>
      </c>
      <c r="P109" s="861">
        <v>44203</v>
      </c>
      <c r="Q109" s="861">
        <v>44218</v>
      </c>
      <c r="R109" s="642">
        <f t="shared" si="49"/>
        <v>9.7560975609756202</v>
      </c>
      <c r="S109" s="701">
        <f>IF(INDEX(Historical!$D$7:$D$1237,MATCH(B109,Historical!$B$7:$B$1261,0))=0,"n/a",(INDEX(Historical!$C$7:$C$1239,MATCH(B109,Historical!$B$7:$B$1261,0))/INDEX(Historical!$D$7:$D$1237,MATCH(B109,Historical!$B$7:$B$1261,0))-1)*100)</f>
        <v>12.121212121212132</v>
      </c>
      <c r="T109" s="701">
        <f>IF(INDEX(Historical!$F$7:$F$1230,MATCH(B109,Historical!$B$7:$B$1261,0))=0,"n/a",((INDEX(Historical!$C$7:$C$1239,MATCH(B109,Historical!$B$7:$B$1261,0))/INDEX(Historical!$F$7:$F$1230,MATCH(B109,Historical!$B$7:$B$1261,0)))^(1/3)-1)*100)</f>
        <v>15.521679473813489</v>
      </c>
      <c r="U109" s="701">
        <f>IF(INDEX(Historical!$H$7:$H$1230,MATCH(B109,Historical!$B$7:$B$1261,0))=0,"n/a",((INDEX(Historical!$C$7:$C$1239,MATCH(B109,Historical!$B$7:$B$1261,0))/INDEX(Historical!$H$7:$H$1230,MATCH(B109,Historical!$B$7:$B$1261,0)))^(1/5)-1)*100)</f>
        <v>18.254138431828171</v>
      </c>
      <c r="V109" s="701">
        <f>IF(INDEX(Historical!$O$7:$O$1230,MATCH(B109,Historical!$B$7:$B$1261,0))=0,"n/a",((INDEX(Historical!$C$7:$C$1239,MATCH(B109,Historical!$B$7:$B$1261,0))/INDEX(Historical!$O$7:$O$1230,MATCH(B109,Historical!$B$7:$B$1261,0)))^(1/10)-1)*100)</f>
        <v>18.813497090639686</v>
      </c>
      <c r="W109" s="702">
        <f t="shared" si="50"/>
        <v>0.97026822519403833</v>
      </c>
      <c r="X109" s="703">
        <f t="shared" si="51"/>
        <v>0.85700180431118167</v>
      </c>
      <c r="Y109" s="667"/>
      <c r="Z109" s="651">
        <f t="shared" si="52"/>
        <v>15.161725067385445</v>
      </c>
      <c r="AA109" s="886">
        <f t="shared" si="53"/>
        <v>28.773584905660378</v>
      </c>
      <c r="AB109" s="887">
        <v>12</v>
      </c>
      <c r="AC109" s="865">
        <v>14.84</v>
      </c>
      <c r="AD109" s="865">
        <v>5.53</v>
      </c>
      <c r="AE109" s="865">
        <v>8.1</v>
      </c>
      <c r="AF109" s="865">
        <v>4.32</v>
      </c>
      <c r="AG109" s="865">
        <v>16</v>
      </c>
      <c r="AH109" s="865">
        <v>88.8</v>
      </c>
      <c r="AI109" s="865">
        <v>15.75</v>
      </c>
      <c r="AJ109" s="865">
        <v>21.3</v>
      </c>
      <c r="AK109" s="865">
        <v>5.0999999999999996</v>
      </c>
      <c r="AL109" s="878">
        <v>43890</v>
      </c>
      <c r="AM109" s="872">
        <v>0.5</v>
      </c>
      <c r="AN109" s="865">
        <v>0.96</v>
      </c>
      <c r="AO109" s="739">
        <f t="shared" si="54"/>
        <v>-9.9925143895230732</v>
      </c>
      <c r="AP109" s="740">
        <f t="shared" si="55"/>
        <v>18.781070516137305</v>
      </c>
      <c r="AQ109" s="888">
        <f t="shared" si="56"/>
        <v>135.04315139749968</v>
      </c>
      <c r="AR109" s="651">
        <f>INDEX(Historical!$C$7:$C$1239,MATCH(B109,Historical!$B$7:$B$1261,0))*IF(AH109="n/a",1.03,IF(AH109&lt;0,1.01,IF(AH109&gt;10,1.1,(1+AH109/100))))</f>
        <v>2.0350000000000001</v>
      </c>
      <c r="AS109" s="886">
        <f t="shared" si="57"/>
        <v>2.2385000000000002</v>
      </c>
      <c r="AT109" s="886">
        <f t="shared" si="61"/>
        <v>2.3526634999999998</v>
      </c>
      <c r="AU109" s="886">
        <f t="shared" si="61"/>
        <v>2.4726493384999997</v>
      </c>
      <c r="AV109" s="886">
        <f t="shared" si="61"/>
        <v>2.5987544547634993</v>
      </c>
      <c r="AW109" s="651">
        <f t="shared" si="58"/>
        <v>11.6975672932635</v>
      </c>
      <c r="AX109" s="747">
        <f t="shared" si="59"/>
        <v>2.7394771178603046</v>
      </c>
      <c r="AY109" s="934">
        <v>1.02</v>
      </c>
      <c r="AZ109" s="872">
        <v>77.92</v>
      </c>
      <c r="BA109" s="872">
        <v>-6.3</v>
      </c>
      <c r="BB109" s="872">
        <v>5.94</v>
      </c>
      <c r="BC109" s="872">
        <v>11.73</v>
      </c>
      <c r="BE109" s="624">
        <v>1994</v>
      </c>
      <c r="BF109" s="898">
        <f t="shared" si="60"/>
        <v>2</v>
      </c>
      <c r="BG109" s="882">
        <v>7.9</v>
      </c>
    </row>
    <row r="110" spans="1:59" ht="11.25" customHeight="1" x14ac:dyDescent="0.2">
      <c r="A110" s="863" t="s">
        <v>326</v>
      </c>
      <c r="B110" s="875" t="s">
        <v>327</v>
      </c>
      <c r="C110" s="932" t="s">
        <v>123</v>
      </c>
      <c r="D110" s="932" t="s">
        <v>4174</v>
      </c>
      <c r="E110" s="733">
        <v>47</v>
      </c>
      <c r="F110" s="1190">
        <v>48</v>
      </c>
      <c r="G110" s="1190" t="s">
        <v>37</v>
      </c>
      <c r="H110" s="1190" t="s">
        <v>37</v>
      </c>
      <c r="I110" s="865">
        <v>88.01</v>
      </c>
      <c r="J110" s="651">
        <f t="shared" si="47"/>
        <v>1.7270764685831153</v>
      </c>
      <c r="K110" s="877">
        <v>0.38</v>
      </c>
      <c r="L110" s="887">
        <v>4</v>
      </c>
      <c r="M110" s="642">
        <f t="shared" si="48"/>
        <v>1.52</v>
      </c>
      <c r="N110" s="870" t="s">
        <v>160</v>
      </c>
      <c r="O110" s="734">
        <v>0.36</v>
      </c>
      <c r="P110" s="861">
        <v>44120</v>
      </c>
      <c r="Q110" s="861">
        <v>44134</v>
      </c>
      <c r="R110" s="642">
        <f t="shared" si="49"/>
        <v>5.5555555555555607</v>
      </c>
      <c r="S110" s="701">
        <f>IF(INDEX(Historical!$D$7:$D$1237,MATCH(B110,Historical!$B$7:$B$1261,0))=0,"n/a",(INDEX(Historical!$C$7:$C$1239,MATCH(B110,Historical!$B$7:$B$1261,0))/INDEX(Historical!$D$7:$D$1237,MATCH(B110,Historical!$B$7:$B$1261,0))-1)*100)</f>
        <v>7.6335877862595325</v>
      </c>
      <c r="T110" s="701">
        <f>IF(INDEX(Historical!$F$7:$F$1230,MATCH(B110,Historical!$B$7:$B$1261,0))=0,"n/a",((INDEX(Historical!$C$7:$C$1239,MATCH(B110,Historical!$B$7:$B$1261,0))/INDEX(Historical!$F$7:$F$1230,MATCH(B110,Historical!$B$7:$B$1261,0)))^(1/3)-1)*100)</f>
        <v>7.8174021668855564</v>
      </c>
      <c r="U110" s="701">
        <f>IF(INDEX(Historical!$H$7:$H$1230,MATCH(B110,Historical!$B$7:$B$1261,0))=0,"n/a",((INDEX(Historical!$C$7:$C$1239,MATCH(B110,Historical!$B$7:$B$1261,0))/INDEX(Historical!$H$7:$H$1230,MATCH(B110,Historical!$B$7:$B$1261,0)))^(1/5)-1)*100)</f>
        <v>7.5470760365846212</v>
      </c>
      <c r="V110" s="701">
        <f>IF(INDEX(Historical!$O$7:$O$1230,MATCH(B110,Historical!$B$7:$B$1261,0))=0,"n/a",((INDEX(Historical!$C$7:$C$1239,MATCH(B110,Historical!$B$7:$B$1261,0))/INDEX(Historical!$O$7:$O$1230,MATCH(B110,Historical!$B$7:$B$1261,0)))^(1/10)-1)*100)</f>
        <v>5.7650851138196568</v>
      </c>
      <c r="W110" s="702">
        <f t="shared" si="50"/>
        <v>1.3091005401625904</v>
      </c>
      <c r="X110" s="703">
        <f t="shared" si="51"/>
        <v>1.3240484274709861</v>
      </c>
      <c r="Y110" s="659"/>
      <c r="Z110" s="651">
        <f t="shared" si="52"/>
        <v>52.413793103448278</v>
      </c>
      <c r="AA110" s="886">
        <f t="shared" si="53"/>
        <v>30.348275862068967</v>
      </c>
      <c r="AB110" s="887">
        <v>5</v>
      </c>
      <c r="AC110" s="865">
        <v>2.9</v>
      </c>
      <c r="AD110" s="865">
        <v>2.4</v>
      </c>
      <c r="AE110" s="865">
        <v>2.0099999999999998</v>
      </c>
      <c r="AF110" s="865">
        <v>7.77</v>
      </c>
      <c r="AG110" s="865" t="s">
        <v>136</v>
      </c>
      <c r="AH110" s="865">
        <v>20</v>
      </c>
      <c r="AI110" s="865">
        <v>10.63</v>
      </c>
      <c r="AJ110" s="865">
        <v>5.7</v>
      </c>
      <c r="AK110" s="865">
        <v>12.6</v>
      </c>
      <c r="AL110" s="878">
        <v>11310</v>
      </c>
      <c r="AM110" s="872">
        <v>1.2</v>
      </c>
      <c r="AN110" s="865">
        <v>1.62</v>
      </c>
      <c r="AO110" s="739">
        <f t="shared" si="54"/>
        <v>-21.074123356901232</v>
      </c>
      <c r="AP110" s="740">
        <f t="shared" si="55"/>
        <v>9.274152505167736</v>
      </c>
      <c r="AQ110" s="888">
        <f t="shared" si="56"/>
        <v>223.73247078981458</v>
      </c>
      <c r="AR110" s="651">
        <f>INDEX(Historical!$C$7:$C$1239,MATCH(B110,Historical!$B$7:$B$1261,0))*IF(AH110="n/a",1.03,IF(AH110&lt;0,1.01,IF(AH110&gt;10,1.1,(1+AH110/100))))</f>
        <v>1.5509999999999999</v>
      </c>
      <c r="AS110" s="886">
        <f t="shared" si="57"/>
        <v>1.7061000000000002</v>
      </c>
      <c r="AT110" s="886">
        <f t="shared" si="61"/>
        <v>1.8767100000000003</v>
      </c>
      <c r="AU110" s="886">
        <f t="shared" si="61"/>
        <v>2.0643810000000005</v>
      </c>
      <c r="AV110" s="886">
        <f t="shared" si="61"/>
        <v>2.2708191000000006</v>
      </c>
      <c r="AW110" s="651">
        <f t="shared" si="58"/>
        <v>9.469010100000002</v>
      </c>
      <c r="AX110" s="747">
        <f t="shared" si="59"/>
        <v>10.759016134530167</v>
      </c>
      <c r="AY110" s="934">
        <v>1</v>
      </c>
      <c r="AZ110" s="872">
        <v>105.39</v>
      </c>
      <c r="BA110" s="872">
        <v>-10.51</v>
      </c>
      <c r="BB110" s="872">
        <v>1.37</v>
      </c>
      <c r="BC110" s="872">
        <v>15.28</v>
      </c>
      <c r="BE110" s="624">
        <v>1975</v>
      </c>
      <c r="BF110" s="898">
        <f t="shared" si="60"/>
        <v>4</v>
      </c>
      <c r="BG110" s="882" t="s">
        <v>136</v>
      </c>
    </row>
    <row r="111" spans="1:59" ht="11.25" customHeight="1" x14ac:dyDescent="0.2">
      <c r="A111" s="863" t="s">
        <v>791</v>
      </c>
      <c r="B111" s="875" t="s">
        <v>792</v>
      </c>
      <c r="C111" s="932" t="s">
        <v>108</v>
      </c>
      <c r="D111" s="932" t="s">
        <v>4338</v>
      </c>
      <c r="E111" s="733">
        <v>26</v>
      </c>
      <c r="F111" s="1190">
        <v>129</v>
      </c>
      <c r="G111" s="1190" t="s">
        <v>37</v>
      </c>
      <c r="H111" s="1190" t="s">
        <v>106</v>
      </c>
      <c r="I111" s="865">
        <v>29.4</v>
      </c>
      <c r="J111" s="651">
        <f t="shared" si="47"/>
        <v>4.3537414965986398</v>
      </c>
      <c r="K111" s="884">
        <v>0.32</v>
      </c>
      <c r="L111" s="887">
        <v>4</v>
      </c>
      <c r="M111" s="642">
        <f t="shared" si="48"/>
        <v>1.28</v>
      </c>
      <c r="N111" s="870" t="s">
        <v>426</v>
      </c>
      <c r="O111" s="735">
        <v>0.31</v>
      </c>
      <c r="P111" s="861">
        <v>44159</v>
      </c>
      <c r="Q111" s="861">
        <v>44175</v>
      </c>
      <c r="R111" s="642">
        <f t="shared" si="49"/>
        <v>3.2258064516129057</v>
      </c>
      <c r="S111" s="701">
        <f>IF(INDEX(Historical!$D$7:$D$1237,MATCH(B111,Historical!$B$7:$B$1261,0))=0,"n/a",(INDEX(Historical!$C$7:$C$1239,MATCH(B111,Historical!$B$7:$B$1261,0))/INDEX(Historical!$D$7:$D$1237,MATCH(B111,Historical!$B$7:$B$1261,0))-1)*100)</f>
        <v>2.5000000000000133</v>
      </c>
      <c r="T111" s="701">
        <f>IF(INDEX(Historical!$F$7:$F$1230,MATCH(B111,Historical!$B$7:$B$1261,0))=0,"n/a",((INDEX(Historical!$C$7:$C$1239,MATCH(B111,Historical!$B$7:$B$1261,0))/INDEX(Historical!$F$7:$F$1230,MATCH(B111,Historical!$B$7:$B$1261,0)))^(1/3)-1)*100)</f>
        <v>10.37418907881753</v>
      </c>
      <c r="U111" s="701">
        <f>IF(INDEX(Historical!$H$7:$H$1230,MATCH(B111,Historical!$B$7:$B$1261,0))=0,"n/a",((INDEX(Historical!$C$7:$C$1239,MATCH(B111,Historical!$B$7:$B$1261,0))/INDEX(Historical!$H$7:$H$1230,MATCH(B111,Historical!$B$7:$B$1261,0)))^(1/5)-1)*100)</f>
        <v>10.078328097037193</v>
      </c>
      <c r="V111" s="701">
        <f>IF(INDEX(Historical!$O$7:$O$1230,MATCH(B111,Historical!$B$7:$B$1261,0))=0,"n/a",((INDEX(Historical!$C$7:$C$1239,MATCH(B111,Historical!$B$7:$B$1261,0))/INDEX(Historical!$O$7:$O$1230,MATCH(B111,Historical!$B$7:$B$1261,0)))^(1/10)-1)*100)</f>
        <v>12.552866808310025</v>
      </c>
      <c r="W111" s="702">
        <f t="shared" si="50"/>
        <v>0.80287063114262613</v>
      </c>
      <c r="X111" s="703">
        <f t="shared" si="51"/>
        <v>0.55990711650206626</v>
      </c>
      <c r="Y111" s="660"/>
      <c r="Z111" s="651">
        <f t="shared" si="52"/>
        <v>60.952380952380949</v>
      </c>
      <c r="AA111" s="886">
        <f t="shared" si="53"/>
        <v>13.999999999999998</v>
      </c>
      <c r="AB111" s="887">
        <v>12</v>
      </c>
      <c r="AC111" s="865">
        <v>2.1</v>
      </c>
      <c r="AD111" s="865">
        <v>7.22</v>
      </c>
      <c r="AE111" s="865">
        <v>4.3099999999999996</v>
      </c>
      <c r="AF111" s="865">
        <v>1.19</v>
      </c>
      <c r="AG111" s="865">
        <v>8.6</v>
      </c>
      <c r="AH111" s="865">
        <v>5.3</v>
      </c>
      <c r="AI111" s="865">
        <v>1.67</v>
      </c>
      <c r="AJ111" s="865">
        <v>18</v>
      </c>
      <c r="AK111" s="865">
        <v>2</v>
      </c>
      <c r="AL111" s="878">
        <v>1010</v>
      </c>
      <c r="AM111" s="872">
        <v>1.7999999999999998</v>
      </c>
      <c r="AN111" s="865">
        <v>0.19</v>
      </c>
      <c r="AO111" s="739">
        <f t="shared" si="54"/>
        <v>0.43206959363583586</v>
      </c>
      <c r="AP111" s="740">
        <f t="shared" si="55"/>
        <v>14.432069593635834</v>
      </c>
      <c r="AQ111" s="888">
        <f t="shared" si="56"/>
        <v>-13.950918398599732</v>
      </c>
      <c r="AR111" s="651">
        <f>INDEX(Historical!$C$7:$C$1239,MATCH(B111,Historical!$B$7:$B$1261,0))*IF(AH111="n/a",1.03,IF(AH111&lt;0,1.01,IF(AH111&gt;10,1.1,(1+AH111/100))))</f>
        <v>1.2951899999999998</v>
      </c>
      <c r="AS111" s="886">
        <f t="shared" si="57"/>
        <v>1.3168196729999997</v>
      </c>
      <c r="AT111" s="886">
        <f t="shared" si="61"/>
        <v>1.3431560664599997</v>
      </c>
      <c r="AU111" s="886">
        <f t="shared" si="61"/>
        <v>1.3700191877891998</v>
      </c>
      <c r="AV111" s="886">
        <f t="shared" si="61"/>
        <v>1.397419571544984</v>
      </c>
      <c r="AW111" s="651">
        <f t="shared" si="58"/>
        <v>6.7226044987941824</v>
      </c>
      <c r="AX111" s="747">
        <f t="shared" si="59"/>
        <v>22.866001696578852</v>
      </c>
      <c r="AY111" s="934">
        <v>0.67</v>
      </c>
      <c r="AZ111" s="872">
        <v>25.25</v>
      </c>
      <c r="BA111" s="872">
        <v>-22.28</v>
      </c>
      <c r="BB111" s="872">
        <v>8.9</v>
      </c>
      <c r="BC111" s="872">
        <v>4.26</v>
      </c>
      <c r="BE111" s="624">
        <v>1995</v>
      </c>
      <c r="BF111" s="898">
        <f t="shared" si="60"/>
        <v>2</v>
      </c>
      <c r="BG111" s="882">
        <v>1</v>
      </c>
    </row>
    <row r="112" spans="1:59" ht="11.25" customHeight="1" x14ac:dyDescent="0.2">
      <c r="A112" s="863" t="s">
        <v>343</v>
      </c>
      <c r="B112" s="875" t="s">
        <v>344</v>
      </c>
      <c r="C112" s="932" t="s">
        <v>123</v>
      </c>
      <c r="D112" s="932" t="s">
        <v>4174</v>
      </c>
      <c r="E112" s="733">
        <v>53</v>
      </c>
      <c r="F112" s="1190">
        <v>24</v>
      </c>
      <c r="G112" s="1190" t="s">
        <v>106</v>
      </c>
      <c r="H112" s="1190" t="s">
        <v>106</v>
      </c>
      <c r="I112" s="865">
        <v>116.16</v>
      </c>
      <c r="J112" s="651">
        <f t="shared" si="47"/>
        <v>1.0502754820936639</v>
      </c>
      <c r="K112" s="877">
        <v>0.30499999999999999</v>
      </c>
      <c r="L112" s="887">
        <v>4</v>
      </c>
      <c r="M112" s="642">
        <f t="shared" si="48"/>
        <v>1.22</v>
      </c>
      <c r="N112" s="870" t="s">
        <v>148</v>
      </c>
      <c r="O112" s="734">
        <v>0.27500000000000002</v>
      </c>
      <c r="P112" s="861">
        <v>44162</v>
      </c>
      <c r="Q112" s="861">
        <v>44180</v>
      </c>
      <c r="R112" s="642">
        <f t="shared" si="49"/>
        <v>10.909090909090898</v>
      </c>
      <c r="S112" s="701">
        <f>IF(INDEX(Historical!$D$7:$D$1237,MATCH(B112,Historical!$B$7:$B$1261,0))=0,"n/a",(INDEX(Historical!$C$7:$C$1239,MATCH(B112,Historical!$B$7:$B$1261,0))/INDEX(Historical!$D$7:$D$1237,MATCH(B112,Historical!$B$7:$B$1261,0))-1)*100)</f>
        <v>10.810810810810789</v>
      </c>
      <c r="T112" s="701">
        <f>IF(INDEX(Historical!$F$7:$F$1230,MATCH(B112,Historical!$B$7:$B$1261,0))=0,"n/a",((INDEX(Historical!$C$7:$C$1239,MATCH(B112,Historical!$B$7:$B$1261,0))/INDEX(Historical!$F$7:$F$1230,MATCH(B112,Historical!$B$7:$B$1261,0)))^(1/3)-1)*100)</f>
        <v>9.2994734014064449</v>
      </c>
      <c r="U112" s="701">
        <f>IF(INDEX(Historical!$H$7:$H$1230,MATCH(B112,Historical!$B$7:$B$1261,0))=0,"n/a",((INDEX(Historical!$C$7:$C$1239,MATCH(B112,Historical!$B$7:$B$1261,0))/INDEX(Historical!$H$7:$H$1230,MATCH(B112,Historical!$B$7:$B$1261,0)))^(1/5)-1)*100)</f>
        <v>8.2368027373979089</v>
      </c>
      <c r="V112" s="701">
        <f>IF(INDEX(Historical!$O$7:$O$1230,MATCH(B112,Historical!$B$7:$B$1261,0))=0,"n/a",((INDEX(Historical!$C$7:$C$1239,MATCH(B112,Historical!$B$7:$B$1261,0))/INDEX(Historical!$O$7:$O$1230,MATCH(B112,Historical!$B$7:$B$1261,0)))^(1/10)-1)*100)</f>
        <v>8.5803244800448439</v>
      </c>
      <c r="W112" s="702">
        <f t="shared" si="50"/>
        <v>0.95996401494537187</v>
      </c>
      <c r="X112" s="703">
        <f t="shared" si="51"/>
        <v>0.67514776536048438</v>
      </c>
      <c r="Y112" s="664"/>
      <c r="Z112" s="651">
        <f t="shared" si="52"/>
        <v>23.921568627450981</v>
      </c>
      <c r="AA112" s="886">
        <f t="shared" si="53"/>
        <v>22.776470588235295</v>
      </c>
      <c r="AB112" s="887">
        <v>12</v>
      </c>
      <c r="AC112" s="865">
        <v>5.0999999999999996</v>
      </c>
      <c r="AD112" s="865">
        <v>5.31</v>
      </c>
      <c r="AE112" s="865">
        <v>1.46</v>
      </c>
      <c r="AF112" s="865">
        <v>2.91</v>
      </c>
      <c r="AG112" s="865">
        <v>13.200000000000001</v>
      </c>
      <c r="AH112" s="865">
        <v>-6.8000000000000007</v>
      </c>
      <c r="AI112" s="865">
        <v>17.43</v>
      </c>
      <c r="AJ112" s="865">
        <v>12.2</v>
      </c>
      <c r="AK112" s="865">
        <v>4.3999999999999995</v>
      </c>
      <c r="AL112" s="878">
        <v>2660</v>
      </c>
      <c r="AM112" s="872">
        <v>1.3</v>
      </c>
      <c r="AN112" s="865">
        <v>0.22</v>
      </c>
      <c r="AO112" s="739">
        <f t="shared" si="54"/>
        <v>-13.489392368743722</v>
      </c>
      <c r="AP112" s="740">
        <f t="shared" si="55"/>
        <v>9.2870782194915726</v>
      </c>
      <c r="AQ112" s="888">
        <f t="shared" si="56"/>
        <v>71.632073422921124</v>
      </c>
      <c r="AR112" s="651">
        <f>INDEX(Historical!$C$7:$C$1239,MATCH(B112,Historical!$B$7:$B$1261,0))*IF(AH112="n/a",1.03,IF(AH112&lt;0,1.01,IF(AH112&gt;10,1.1,(1+AH112/100))))</f>
        <v>1.03525</v>
      </c>
      <c r="AS112" s="886">
        <f t="shared" si="57"/>
        <v>1.1387750000000001</v>
      </c>
      <c r="AT112" s="886">
        <f t="shared" si="61"/>
        <v>1.1888811000000001</v>
      </c>
      <c r="AU112" s="886">
        <f t="shared" si="61"/>
        <v>1.2411918684000003</v>
      </c>
      <c r="AV112" s="886">
        <f t="shared" si="61"/>
        <v>1.2958043106096004</v>
      </c>
      <c r="AW112" s="651">
        <f t="shared" si="58"/>
        <v>5.8999022790096012</v>
      </c>
      <c r="AX112" s="747">
        <f t="shared" si="59"/>
        <v>5.0791169757314059</v>
      </c>
      <c r="AY112" s="934">
        <v>0.77</v>
      </c>
      <c r="AZ112" s="872">
        <v>67.55</v>
      </c>
      <c r="BA112" s="872">
        <v>-10.38</v>
      </c>
      <c r="BB112" s="872">
        <v>-0.22</v>
      </c>
      <c r="BC112" s="872">
        <v>12.7</v>
      </c>
      <c r="BE112" s="624">
        <v>1969</v>
      </c>
      <c r="BF112" s="898">
        <f t="shared" si="60"/>
        <v>6</v>
      </c>
      <c r="BG112" s="882">
        <v>7.6</v>
      </c>
    </row>
    <row r="113" spans="1:59" ht="11.25" customHeight="1" x14ac:dyDescent="0.2">
      <c r="A113" s="871" t="s">
        <v>330</v>
      </c>
      <c r="B113" s="875" t="s">
        <v>331</v>
      </c>
      <c r="C113" s="932" t="s">
        <v>108</v>
      </c>
      <c r="D113" s="932" t="s">
        <v>4334</v>
      </c>
      <c r="E113" s="733">
        <v>29</v>
      </c>
      <c r="F113" s="1190">
        <v>93</v>
      </c>
      <c r="G113" s="1190" t="s">
        <v>106</v>
      </c>
      <c r="H113" s="1190" t="s">
        <v>106</v>
      </c>
      <c r="I113" s="865">
        <v>52.75</v>
      </c>
      <c r="J113" s="651">
        <f t="shared" si="47"/>
        <v>1.3270142180094786</v>
      </c>
      <c r="K113" s="884">
        <v>0.35</v>
      </c>
      <c r="L113" s="887">
        <v>2</v>
      </c>
      <c r="M113" s="642">
        <f t="shared" si="48"/>
        <v>0.7</v>
      </c>
      <c r="N113" s="870" t="s">
        <v>332</v>
      </c>
      <c r="O113" s="735">
        <v>0.33</v>
      </c>
      <c r="P113" s="619">
        <v>43824</v>
      </c>
      <c r="Q113" s="619">
        <v>43837</v>
      </c>
      <c r="R113" s="642">
        <f t="shared" si="49"/>
        <v>6.060606060606049</v>
      </c>
      <c r="S113" s="701">
        <f>IF(INDEX(Historical!$D$7:$D$1237,MATCH(B113,Historical!$B$7:$B$1261,0))=0,"n/a",(INDEX(Historical!$C$7:$C$1239,MATCH(B113,Historical!$B$7:$B$1261,0))/INDEX(Historical!$D$7:$D$1237,MATCH(B113,Historical!$B$7:$B$1261,0))-1)*100)</f>
        <v>10.000000000000009</v>
      </c>
      <c r="T113" s="701">
        <f>IF(INDEX(Historical!$F$7:$F$1230,MATCH(B113,Historical!$B$7:$B$1261,0))=0,"n/a",((INDEX(Historical!$C$7:$C$1239,MATCH(B113,Historical!$B$7:$B$1261,0))/INDEX(Historical!$F$7:$F$1230,MATCH(B113,Historical!$B$7:$B$1261,0)))^(1/3)-1)*100)</f>
        <v>8.2713447015707828</v>
      </c>
      <c r="U113" s="701">
        <f>IF(INDEX(Historical!$H$7:$H$1230,MATCH(B113,Historical!$B$7:$B$1261,0))=0,"n/a",((INDEX(Historical!$C$7:$C$1239,MATCH(B113,Historical!$B$7:$B$1261,0))/INDEX(Historical!$H$7:$H$1230,MATCH(B113,Historical!$B$7:$B$1261,0)))^(1/5)-1)*100)</f>
        <v>8.4471771197698544</v>
      </c>
      <c r="V113" s="701">
        <f>IF(INDEX(Historical!$O$7:$O$1230,MATCH(B113,Historical!$B$7:$B$1261,0))=0,"n/a",((INDEX(Historical!$C$7:$C$1239,MATCH(B113,Historical!$B$7:$B$1261,0))/INDEX(Historical!$O$7:$O$1230,MATCH(B113,Historical!$B$7:$B$1261,0)))^(1/10)-1)*100)</f>
        <v>15.223853443231672</v>
      </c>
      <c r="W113" s="702">
        <f t="shared" si="50"/>
        <v>0.55486458479573453</v>
      </c>
      <c r="X113" s="703">
        <f t="shared" si="51"/>
        <v>0.71586246777710638</v>
      </c>
      <c r="Y113" s="876"/>
      <c r="Z113" s="651">
        <f t="shared" si="52"/>
        <v>23.569023569023567</v>
      </c>
      <c r="AA113" s="886">
        <f t="shared" si="53"/>
        <v>17.760942760942761</v>
      </c>
      <c r="AB113" s="887">
        <v>12</v>
      </c>
      <c r="AC113" s="865">
        <v>2.97</v>
      </c>
      <c r="AD113" s="865">
        <v>1.56</v>
      </c>
      <c r="AE113" s="865">
        <v>4.84</v>
      </c>
      <c r="AF113" s="865">
        <v>4.6900000000000004</v>
      </c>
      <c r="AG113" s="865">
        <v>26.1</v>
      </c>
      <c r="AH113" s="865">
        <v>3.1</v>
      </c>
      <c r="AI113" s="865">
        <v>15.939999999999998</v>
      </c>
      <c r="AJ113" s="865">
        <v>11.799999999999999</v>
      </c>
      <c r="AK113" s="865">
        <v>12</v>
      </c>
      <c r="AL113" s="878">
        <v>8060.0000000000009</v>
      </c>
      <c r="AM113" s="872">
        <v>7.1999999999999993</v>
      </c>
      <c r="AN113" s="865">
        <v>0</v>
      </c>
      <c r="AO113" s="739">
        <f t="shared" si="54"/>
        <v>-7.9867514231634278</v>
      </c>
      <c r="AP113" s="740">
        <f t="shared" si="55"/>
        <v>9.7741913377793335</v>
      </c>
      <c r="AQ113" s="888">
        <f t="shared" si="56"/>
        <v>92.410234826900279</v>
      </c>
      <c r="AR113" s="651">
        <f>INDEX(Historical!$C$7:$C$1239,MATCH(B113,Historical!$B$7:$B$1261,0))*IF(AH113="n/a",1.03,IF(AH113&lt;0,1.01,IF(AH113&gt;10,1.1,(1+AH113/100))))</f>
        <v>0.68045999999999995</v>
      </c>
      <c r="AS113" s="886">
        <f t="shared" si="57"/>
        <v>0.748506</v>
      </c>
      <c r="AT113" s="886">
        <f t="shared" si="61"/>
        <v>0.82335660000000011</v>
      </c>
      <c r="AU113" s="886">
        <f t="shared" si="61"/>
        <v>0.90569226000000014</v>
      </c>
      <c r="AV113" s="886">
        <f t="shared" si="61"/>
        <v>0.9962614860000002</v>
      </c>
      <c r="AW113" s="651">
        <f t="shared" si="58"/>
        <v>4.1542763460000005</v>
      </c>
      <c r="AX113" s="747">
        <f t="shared" si="59"/>
        <v>7.8754053952606649</v>
      </c>
      <c r="AY113" s="934">
        <v>1.24</v>
      </c>
      <c r="AZ113" s="872">
        <v>48.99</v>
      </c>
      <c r="BA113" s="872">
        <v>-24.22</v>
      </c>
      <c r="BB113" s="872">
        <v>-0.8</v>
      </c>
      <c r="BC113" s="872">
        <v>-0.33</v>
      </c>
      <c r="BE113" s="624">
        <v>1992</v>
      </c>
      <c r="BF113" s="898">
        <f t="shared" si="60"/>
        <v>2</v>
      </c>
      <c r="BG113" s="882">
        <v>21.6</v>
      </c>
    </row>
    <row r="114" spans="1:59" s="773" customFormat="1" ht="11.25" customHeight="1" x14ac:dyDescent="0.2">
      <c r="A114" s="646" t="s">
        <v>334</v>
      </c>
      <c r="B114" s="781" t="s">
        <v>335</v>
      </c>
      <c r="C114" s="932" t="s">
        <v>123</v>
      </c>
      <c r="D114" s="932" t="s">
        <v>4174</v>
      </c>
      <c r="E114" s="755">
        <v>42</v>
      </c>
      <c r="F114" s="1190">
        <v>63</v>
      </c>
      <c r="G114" s="1189" t="s">
        <v>37</v>
      </c>
      <c r="H114" s="1189" t="s">
        <v>37</v>
      </c>
      <c r="I114" s="766">
        <v>747.63</v>
      </c>
      <c r="J114" s="757">
        <f t="shared" si="47"/>
        <v>0.71693217233123341</v>
      </c>
      <c r="K114" s="758">
        <v>1.34</v>
      </c>
      <c r="L114" s="759">
        <v>4</v>
      </c>
      <c r="M114" s="760">
        <f t="shared" si="48"/>
        <v>5.36</v>
      </c>
      <c r="N114" s="761" t="s">
        <v>226</v>
      </c>
      <c r="O114" s="762">
        <v>1.1299999999999999</v>
      </c>
      <c r="P114" s="763">
        <v>43889</v>
      </c>
      <c r="Q114" s="763">
        <v>43903</v>
      </c>
      <c r="R114" s="760">
        <f t="shared" si="49"/>
        <v>18.584070796460196</v>
      </c>
      <c r="S114" s="701">
        <f>IF(INDEX(Historical!$D$7:$D$1237,MATCH(B114,Historical!$B$7:$B$1261,0))=0,"n/a",(INDEX(Historical!$C$7:$C$1239,MATCH(B114,Historical!$B$7:$B$1261,0))/INDEX(Historical!$D$7:$D$1237,MATCH(B114,Historical!$B$7:$B$1261,0))-1)*100)</f>
        <v>31.395348837209291</v>
      </c>
      <c r="T114" s="701">
        <f>IF(INDEX(Historical!$F$7:$F$1230,MATCH(B114,Historical!$B$7:$B$1261,0))=0,"n/a",((INDEX(Historical!$C$7:$C$1239,MATCH(B114,Historical!$B$7:$B$1261,0))/INDEX(Historical!$F$7:$F$1230,MATCH(B114,Historical!$B$7:$B$1261,0)))^(1/3)-1)*100)</f>
        <v>10.390843667722827</v>
      </c>
      <c r="U114" s="701">
        <f>IF(INDEX(Historical!$H$7:$H$1230,MATCH(B114,Historical!$B$7:$B$1261,0))=0,"n/a",((INDEX(Historical!$C$7:$C$1239,MATCH(B114,Historical!$B$7:$B$1261,0))/INDEX(Historical!$H$7:$H$1230,MATCH(B114,Historical!$B$7:$B$1261,0)))^(1/5)-1)*100)</f>
        <v>15.489672766139527</v>
      </c>
      <c r="V114" s="701">
        <f>IF(INDEX(Historical!$O$7:$O$1230,MATCH(B114,Historical!$B$7:$B$1261,0))=0,"n/a",((INDEX(Historical!$C$7:$C$1239,MATCH(B114,Historical!$B$7:$B$1261,0))/INDEX(Historical!$O$7:$O$1230,MATCH(B114,Historical!$B$7:$B$1261,0)))^(1/10)-1)*100)</f>
        <v>12.275502907503899</v>
      </c>
      <c r="W114" s="702">
        <f t="shared" si="50"/>
        <v>1.2618361042194726</v>
      </c>
      <c r="X114" s="703">
        <f t="shared" si="51"/>
        <v>1.1473831678621873</v>
      </c>
      <c r="Y114" s="781"/>
      <c r="Z114" s="757">
        <f t="shared" si="52"/>
        <v>26.44301924025654</v>
      </c>
      <c r="AA114" s="765">
        <f t="shared" si="53"/>
        <v>36.883571780957077</v>
      </c>
      <c r="AB114" s="759">
        <v>12</v>
      </c>
      <c r="AC114" s="766">
        <v>20.27</v>
      </c>
      <c r="AD114" s="766">
        <v>3.79</v>
      </c>
      <c r="AE114" s="766">
        <v>3.69</v>
      </c>
      <c r="AF114" s="766">
        <v>15.83</v>
      </c>
      <c r="AG114" s="775">
        <v>48.3</v>
      </c>
      <c r="AH114" s="766">
        <v>42.4</v>
      </c>
      <c r="AI114" s="766">
        <v>9.77</v>
      </c>
      <c r="AJ114" s="766">
        <v>13.5</v>
      </c>
      <c r="AK114" s="766">
        <v>9.5699999999999985</v>
      </c>
      <c r="AL114" s="767">
        <v>66410</v>
      </c>
      <c r="AM114" s="768">
        <v>0.2</v>
      </c>
      <c r="AN114" s="766">
        <v>1.97</v>
      </c>
      <c r="AO114" s="769">
        <f t="shared" si="54"/>
        <v>-20.676966842486316</v>
      </c>
      <c r="AP114" s="770">
        <f t="shared" si="55"/>
        <v>16.206604938470761</v>
      </c>
      <c r="AQ114" s="771">
        <f t="shared" si="56"/>
        <v>409.40790958940232</v>
      </c>
      <c r="AR114" s="651">
        <f>INDEX(Historical!$C$7:$C$1239,MATCH(B114,Historical!$B$7:$B$1261,0))*IF(AH114="n/a",1.03,IF(AH114&lt;0,1.01,IF(AH114&gt;10,1.1,(1+AH114/100))))</f>
        <v>4.9719999999999995</v>
      </c>
      <c r="AS114" s="765">
        <f t="shared" si="57"/>
        <v>5.4577643999999994</v>
      </c>
      <c r="AT114" s="765">
        <f t="shared" si="61"/>
        <v>5.9800724530799991</v>
      </c>
      <c r="AU114" s="765">
        <f t="shared" si="61"/>
        <v>6.552365386839754</v>
      </c>
      <c r="AV114" s="765">
        <f t="shared" si="61"/>
        <v>7.1794267543603176</v>
      </c>
      <c r="AW114" s="757">
        <f t="shared" si="58"/>
        <v>30.141628994280069</v>
      </c>
      <c r="AX114" s="772">
        <f t="shared" si="59"/>
        <v>4.0316237971028537</v>
      </c>
      <c r="AY114" s="935">
        <v>1.02</v>
      </c>
      <c r="AZ114" s="768">
        <v>129.74</v>
      </c>
      <c r="BA114" s="768">
        <v>-1.37</v>
      </c>
      <c r="BB114" s="768">
        <v>6.45</v>
      </c>
      <c r="BC114" s="768">
        <v>23.49</v>
      </c>
      <c r="BD114" s="908"/>
      <c r="BE114" s="624">
        <v>1979</v>
      </c>
      <c r="BF114" s="898">
        <f t="shared" si="60"/>
        <v>4</v>
      </c>
      <c r="BG114" s="824">
        <v>9.1</v>
      </c>
    </row>
    <row r="115" spans="1:59" ht="11.25" customHeight="1" x14ac:dyDescent="0.2">
      <c r="A115" s="863" t="s">
        <v>336</v>
      </c>
      <c r="B115" s="875" t="s">
        <v>337</v>
      </c>
      <c r="C115" s="932" t="s">
        <v>131</v>
      </c>
      <c r="D115" s="932" t="s">
        <v>4340</v>
      </c>
      <c r="E115" s="733">
        <v>53</v>
      </c>
      <c r="F115" s="1190">
        <v>20</v>
      </c>
      <c r="G115" s="1190" t="s">
        <v>37</v>
      </c>
      <c r="H115" s="1190" t="s">
        <v>37</v>
      </c>
      <c r="I115" s="865">
        <v>65.599999999999994</v>
      </c>
      <c r="J115" s="651">
        <f t="shared" si="47"/>
        <v>1.9512195121951224</v>
      </c>
      <c r="K115" s="877">
        <v>0.32</v>
      </c>
      <c r="L115" s="887">
        <v>4</v>
      </c>
      <c r="M115" s="642">
        <f t="shared" si="48"/>
        <v>1.28</v>
      </c>
      <c r="N115" s="870" t="s">
        <v>119</v>
      </c>
      <c r="O115" s="734">
        <v>0.3</v>
      </c>
      <c r="P115" s="861">
        <v>43868</v>
      </c>
      <c r="Q115" s="861">
        <v>43892</v>
      </c>
      <c r="R115" s="642">
        <f t="shared" si="49"/>
        <v>6.6666666666666732</v>
      </c>
      <c r="S115" s="701">
        <f>IF(INDEX(Historical!$D$7:$D$1237,MATCH(B115,Historical!$B$7:$B$1261,0))=0,"n/a",(INDEX(Historical!$C$7:$C$1239,MATCH(B115,Historical!$B$7:$B$1261,0))/INDEX(Historical!$D$7:$D$1237,MATCH(B115,Historical!$B$7:$B$1261,0))-1)*100)</f>
        <v>7.1428571428571397</v>
      </c>
      <c r="T115" s="701">
        <f>IF(INDEX(Historical!$F$7:$F$1230,MATCH(B115,Historical!$B$7:$B$1261,0))=0,"n/a",((INDEX(Historical!$C$7:$C$1239,MATCH(B115,Historical!$B$7:$B$1261,0))/INDEX(Historical!$F$7:$F$1230,MATCH(B115,Historical!$B$7:$B$1261,0)))^(1/3)-1)*100)</f>
        <v>13.998396445113137</v>
      </c>
      <c r="U115" s="701">
        <f>IF(INDEX(Historical!$H$7:$H$1230,MATCH(B115,Historical!$B$7:$B$1261,0))=0,"n/a",((INDEX(Historical!$C$7:$C$1239,MATCH(B115,Historical!$B$7:$B$1261,0))/INDEX(Historical!$H$7:$H$1230,MATCH(B115,Historical!$B$7:$B$1261,0)))^(1/5)-1)*100)</f>
        <v>9.8560543306117623</v>
      </c>
      <c r="V115" s="701">
        <f>IF(INDEX(Historical!$O$7:$O$1230,MATCH(B115,Historical!$B$7:$B$1261,0))=0,"n/a",((INDEX(Historical!$C$7:$C$1239,MATCH(B115,Historical!$B$7:$B$1261,0))/INDEX(Historical!$O$7:$O$1230,MATCH(B115,Historical!$B$7:$B$1261,0)))^(1/10)-1)*100)</f>
        <v>6.1606896218145968</v>
      </c>
      <c r="W115" s="702">
        <f t="shared" si="50"/>
        <v>1.5998297164187791</v>
      </c>
      <c r="X115" s="703" t="str">
        <f t="shared" si="51"/>
        <v>n/a</v>
      </c>
      <c r="Y115" s="672"/>
      <c r="Z115" s="651">
        <f t="shared" si="52"/>
        <v>86.486486486486484</v>
      </c>
      <c r="AA115" s="886">
        <f t="shared" si="53"/>
        <v>44.324324324324323</v>
      </c>
      <c r="AB115" s="887">
        <v>12</v>
      </c>
      <c r="AC115" s="865">
        <v>1.48</v>
      </c>
      <c r="AD115" s="865">
        <v>3.29</v>
      </c>
      <c r="AE115" s="865">
        <v>3.47</v>
      </c>
      <c r="AF115" s="865">
        <v>2.09</v>
      </c>
      <c r="AG115" s="865">
        <v>4.8</v>
      </c>
      <c r="AH115" s="865">
        <v>-54.800000000000004</v>
      </c>
      <c r="AI115" s="865">
        <v>16.420000000000002</v>
      </c>
      <c r="AJ115" s="865">
        <v>-20.200000000000003</v>
      </c>
      <c r="AK115" s="865">
        <v>13.700000000000001</v>
      </c>
      <c r="AL115" s="878">
        <v>1920</v>
      </c>
      <c r="AM115" s="872">
        <v>0.6</v>
      </c>
      <c r="AN115" s="865">
        <v>1.65</v>
      </c>
      <c r="AO115" s="739">
        <f t="shared" si="54"/>
        <v>-32.517050481517437</v>
      </c>
      <c r="AP115" s="740">
        <f t="shared" si="55"/>
        <v>11.807273842806884</v>
      </c>
      <c r="AQ115" s="888">
        <f t="shared" si="56"/>
        <v>102.90976411294844</v>
      </c>
      <c r="AR115" s="651">
        <f>INDEX(Historical!$C$7:$C$1239,MATCH(B115,Historical!$B$7:$B$1261,0))*IF(AH115="n/a",1.03,IF(AH115&lt;0,1.01,IF(AH115&gt;10,1.1,(1+AH115/100))))</f>
        <v>1.212</v>
      </c>
      <c r="AS115" s="886">
        <f t="shared" si="57"/>
        <v>1.3332000000000002</v>
      </c>
      <c r="AT115" s="886">
        <f t="shared" si="61"/>
        <v>1.4665200000000003</v>
      </c>
      <c r="AU115" s="886">
        <f t="shared" si="61"/>
        <v>1.6131720000000005</v>
      </c>
      <c r="AV115" s="886">
        <f t="shared" si="61"/>
        <v>1.7744892000000008</v>
      </c>
      <c r="AW115" s="651">
        <f t="shared" si="58"/>
        <v>7.3993812000000014</v>
      </c>
      <c r="AX115" s="747">
        <f t="shared" si="59"/>
        <v>11.279544512195125</v>
      </c>
      <c r="AY115" s="934">
        <v>0.33</v>
      </c>
      <c r="AZ115" s="872">
        <v>43.86</v>
      </c>
      <c r="BA115" s="872">
        <v>-12.520000000000001</v>
      </c>
      <c r="BB115" s="872">
        <v>4.2700000000000005</v>
      </c>
      <c r="BC115" s="872">
        <v>5.4399999999999995</v>
      </c>
      <c r="BE115" s="624">
        <v>1968</v>
      </c>
      <c r="BF115" s="898">
        <f t="shared" si="60"/>
        <v>6</v>
      </c>
      <c r="BG115" s="882">
        <v>1.3</v>
      </c>
    </row>
    <row r="116" spans="1:59" ht="11.25" customHeight="1" x14ac:dyDescent="0.2">
      <c r="A116" s="863" t="s">
        <v>338</v>
      </c>
      <c r="B116" s="875" t="s">
        <v>339</v>
      </c>
      <c r="C116" s="932" t="s">
        <v>123</v>
      </c>
      <c r="D116" s="932" t="s">
        <v>4341</v>
      </c>
      <c r="E116" s="733">
        <v>37</v>
      </c>
      <c r="F116" s="1190">
        <v>71</v>
      </c>
      <c r="G116" s="1190" t="s">
        <v>37</v>
      </c>
      <c r="H116" s="1190" t="s">
        <v>37</v>
      </c>
      <c r="I116" s="865">
        <v>58.06</v>
      </c>
      <c r="J116" s="651">
        <f t="shared" si="47"/>
        <v>2.9624526352049605</v>
      </c>
      <c r="K116" s="877">
        <v>0.43</v>
      </c>
      <c r="L116" s="887">
        <v>4</v>
      </c>
      <c r="M116" s="642">
        <f t="shared" si="48"/>
        <v>1.72</v>
      </c>
      <c r="N116" s="870" t="s">
        <v>248</v>
      </c>
      <c r="O116" s="734">
        <v>0.41</v>
      </c>
      <c r="P116" s="866">
        <v>43594</v>
      </c>
      <c r="Q116" s="866">
        <v>43626</v>
      </c>
      <c r="R116" s="642">
        <f t="shared" si="49"/>
        <v>4.8780487804878092</v>
      </c>
      <c r="S116" s="701">
        <f>IF(INDEX(Historical!$D$7:$D$1237,MATCH(B116,Historical!$B$7:$B$1261,0))=0,"n/a",(INDEX(Historical!$C$7:$C$1239,MATCH(B116,Historical!$B$7:$B$1261,0))/INDEX(Historical!$D$7:$D$1237,MATCH(B116,Historical!$B$7:$B$1261,0))-1)*100)</f>
        <v>4.9382716049382713</v>
      </c>
      <c r="T116" s="701">
        <f>IF(INDEX(Historical!$F$7:$F$1230,MATCH(B116,Historical!$B$7:$B$1261,0))=0,"n/a",((INDEX(Historical!$C$7:$C$1239,MATCH(B116,Historical!$B$7:$B$1261,0))/INDEX(Historical!$F$7:$F$1230,MATCH(B116,Historical!$B$7:$B$1261,0)))^(1/3)-1)*100)</f>
        <v>5.2039441059310576</v>
      </c>
      <c r="U116" s="701">
        <f>IF(INDEX(Historical!$H$7:$H$1230,MATCH(B116,Historical!$B$7:$B$1261,0))=0,"n/a",((INDEX(Historical!$C$7:$C$1239,MATCH(B116,Historical!$B$7:$B$1261,0))/INDEX(Historical!$H$7:$H$1230,MATCH(B116,Historical!$B$7:$B$1261,0)))^(1/5)-1)*100)</f>
        <v>6.0056565223223002</v>
      </c>
      <c r="V116" s="701">
        <f>IF(INDEX(Historical!$O$7:$O$1230,MATCH(B116,Historical!$B$7:$B$1261,0))=0,"n/a",((INDEX(Historical!$C$7:$C$1239,MATCH(B116,Historical!$B$7:$B$1261,0))/INDEX(Historical!$O$7:$O$1230,MATCH(B116,Historical!$B$7:$B$1261,0)))^(1/10)-1)*100)</f>
        <v>4.6411530629548281</v>
      </c>
      <c r="W116" s="702">
        <f t="shared" si="50"/>
        <v>1.2940009607221938</v>
      </c>
      <c r="X116" s="703">
        <f t="shared" si="51"/>
        <v>1.0536239512846139</v>
      </c>
      <c r="Y116" s="875"/>
      <c r="Z116" s="651">
        <f t="shared" si="52"/>
        <v>65.900383141762447</v>
      </c>
      <c r="AA116" s="886">
        <f t="shared" si="53"/>
        <v>22.245210727969351</v>
      </c>
      <c r="AB116" s="887">
        <v>12</v>
      </c>
      <c r="AC116" s="865">
        <v>2.61</v>
      </c>
      <c r="AD116" s="865">
        <v>10.02</v>
      </c>
      <c r="AE116" s="865">
        <v>1.1399999999999999</v>
      </c>
      <c r="AF116" s="865">
        <v>3.18</v>
      </c>
      <c r="AG116" s="865">
        <v>14.6</v>
      </c>
      <c r="AH116" s="865">
        <v>-8.2000000000000011</v>
      </c>
      <c r="AI116" s="865">
        <v>3.7199999999999998</v>
      </c>
      <c r="AJ116" s="865">
        <v>5.7</v>
      </c>
      <c r="AK116" s="865">
        <v>2.2599999999999998</v>
      </c>
      <c r="AL116" s="878">
        <v>5910</v>
      </c>
      <c r="AM116" s="872">
        <v>0.1</v>
      </c>
      <c r="AN116" s="865">
        <v>1.1399999999999999</v>
      </c>
      <c r="AO116" s="739">
        <f t="shared" si="54"/>
        <v>-13.27710157044209</v>
      </c>
      <c r="AP116" s="740">
        <f t="shared" si="55"/>
        <v>8.9681091575272607</v>
      </c>
      <c r="AQ116" s="888">
        <f t="shared" si="56"/>
        <v>77.31299396508804</v>
      </c>
      <c r="AR116" s="651">
        <f>INDEX(Historical!$C$7:$C$1239,MATCH(B116,Historical!$B$7:$B$1261,0))*IF(AH116="n/a",1.03,IF(AH116&lt;0,1.01,IF(AH116&gt;10,1.1,(1+AH116/100))))</f>
        <v>1.7169999999999999</v>
      </c>
      <c r="AS116" s="886">
        <f t="shared" si="57"/>
        <v>1.7808723999999996</v>
      </c>
      <c r="AT116" s="886">
        <f t="shared" si="61"/>
        <v>1.8211201162399995</v>
      </c>
      <c r="AU116" s="886">
        <f t="shared" si="61"/>
        <v>1.8622774308670234</v>
      </c>
      <c r="AV116" s="886">
        <f t="shared" si="61"/>
        <v>1.904364900804618</v>
      </c>
      <c r="AW116" s="651">
        <f t="shared" si="58"/>
        <v>9.0856348479116402</v>
      </c>
      <c r="AX116" s="747">
        <f t="shared" si="59"/>
        <v>15.648699359131314</v>
      </c>
      <c r="AY116" s="934">
        <v>0.85</v>
      </c>
      <c r="AZ116" s="872">
        <v>55.66</v>
      </c>
      <c r="BA116" s="872">
        <v>-7.5</v>
      </c>
      <c r="BB116" s="872">
        <v>8.49</v>
      </c>
      <c r="BC116" s="872">
        <v>13.01</v>
      </c>
      <c r="BE116" s="624">
        <v>1983</v>
      </c>
      <c r="BF116" s="898">
        <f t="shared" si="60"/>
        <v>3</v>
      </c>
      <c r="BG116" s="882">
        <v>4.9000000000000004</v>
      </c>
    </row>
    <row r="117" spans="1:59" ht="11.25" customHeight="1" x14ac:dyDescent="0.2">
      <c r="A117" s="871" t="s">
        <v>328</v>
      </c>
      <c r="B117" s="876" t="s">
        <v>329</v>
      </c>
      <c r="C117" s="932" t="s">
        <v>108</v>
      </c>
      <c r="D117" s="932" t="s">
        <v>4334</v>
      </c>
      <c r="E117" s="733">
        <v>47</v>
      </c>
      <c r="F117" s="1190">
        <v>46</v>
      </c>
      <c r="G117" s="1190" t="s">
        <v>37</v>
      </c>
      <c r="H117" s="1190" t="s">
        <v>37</v>
      </c>
      <c r="I117" s="865">
        <v>351.78</v>
      </c>
      <c r="J117" s="651">
        <f t="shared" si="47"/>
        <v>0.76183978623003024</v>
      </c>
      <c r="K117" s="877">
        <v>0.67</v>
      </c>
      <c r="L117" s="887">
        <v>4</v>
      </c>
      <c r="M117" s="642">
        <f t="shared" si="48"/>
        <v>2.68</v>
      </c>
      <c r="N117" s="870" t="s">
        <v>111</v>
      </c>
      <c r="O117" s="734">
        <v>0.56999999999999995</v>
      </c>
      <c r="P117" s="861">
        <v>43886</v>
      </c>
      <c r="Q117" s="861">
        <v>43900</v>
      </c>
      <c r="R117" s="642">
        <f t="shared" si="49"/>
        <v>17.543859649122826</v>
      </c>
      <c r="S117" s="701">
        <f>IF(INDEX(Historical!$D$7:$D$1237,MATCH(B117,Historical!$B$7:$B$1261,0))=0,"n/a",(INDEX(Historical!$C$7:$C$1239,MATCH(B117,Historical!$B$7:$B$1261,0))/INDEX(Historical!$D$7:$D$1237,MATCH(B117,Historical!$B$7:$B$1261,0))-1)*100)</f>
        <v>13.999999999999989</v>
      </c>
      <c r="T117" s="701">
        <f>IF(INDEX(Historical!$F$7:$F$1230,MATCH(B117,Historical!$B$7:$B$1261,0))=0,"n/a",((INDEX(Historical!$C$7:$C$1239,MATCH(B117,Historical!$B$7:$B$1261,0))/INDEX(Historical!$F$7:$F$1230,MATCH(B117,Historical!$B$7:$B$1261,0)))^(1/3)-1)*100)</f>
        <v>16.553177619681136</v>
      </c>
      <c r="U117" s="701">
        <f>IF(INDEX(Historical!$H$7:$H$1230,MATCH(B117,Historical!$B$7:$B$1261,0))=0,"n/a",((INDEX(Historical!$C$7:$C$1239,MATCH(B117,Historical!$B$7:$B$1261,0))/INDEX(Historical!$H$7:$H$1230,MATCH(B117,Historical!$B$7:$B$1261,0)))^(1/5)-1)*100)</f>
        <v>13.697448881013807</v>
      </c>
      <c r="V117" s="701">
        <f>IF(INDEX(Historical!$O$7:$O$1230,MATCH(B117,Historical!$B$7:$B$1261,0))=0,"n/a",((INDEX(Historical!$C$7:$C$1239,MATCH(B117,Historical!$B$7:$B$1261,0))/INDEX(Historical!$O$7:$O$1230,MATCH(B117,Historical!$B$7:$B$1261,0)))^(1/10)-1)*100)</f>
        <v>9.7410809684315147</v>
      </c>
      <c r="W117" s="702">
        <f t="shared" si="50"/>
        <v>1.4061528618234387</v>
      </c>
      <c r="X117" s="703">
        <f t="shared" si="51"/>
        <v>0.2345453575516063</v>
      </c>
      <c r="Y117" s="670"/>
      <c r="Z117" s="651">
        <f t="shared" si="52"/>
        <v>26.826826826826828</v>
      </c>
      <c r="AA117" s="886">
        <f t="shared" si="53"/>
        <v>35.213213213213209</v>
      </c>
      <c r="AB117" s="887">
        <v>12</v>
      </c>
      <c r="AC117" s="865">
        <v>9.99</v>
      </c>
      <c r="AD117" s="865">
        <v>3.08</v>
      </c>
      <c r="AE117" s="865">
        <v>11.13</v>
      </c>
      <c r="AF117" s="868">
        <v>185.64</v>
      </c>
      <c r="AG117" s="867" t="s">
        <v>136</v>
      </c>
      <c r="AH117" s="865">
        <v>11.200000000000001</v>
      </c>
      <c r="AI117" s="865">
        <v>3.61</v>
      </c>
      <c r="AJ117" s="865">
        <v>58.4</v>
      </c>
      <c r="AK117" s="865">
        <v>11.1</v>
      </c>
      <c r="AL117" s="878">
        <v>81330</v>
      </c>
      <c r="AM117" s="872">
        <v>0.1</v>
      </c>
      <c r="AN117" s="868">
        <v>0</v>
      </c>
      <c r="AO117" s="739">
        <f t="shared" si="54"/>
        <v>-20.753924545969369</v>
      </c>
      <c r="AP117" s="740">
        <f t="shared" si="55"/>
        <v>14.459288667243838</v>
      </c>
      <c r="AQ117" s="888">
        <f t="shared" si="56"/>
        <v>1604.5013478565643</v>
      </c>
      <c r="AR117" s="651">
        <f>INDEX(Historical!$C$7:$C$1239,MATCH(B117,Historical!$B$7:$B$1261,0))*IF(AH117="n/a",1.03,IF(AH117&lt;0,1.01,IF(AH117&gt;10,1.1,(1+AH117/100))))</f>
        <v>2.508</v>
      </c>
      <c r="AS117" s="886">
        <f t="shared" si="57"/>
        <v>2.5985388</v>
      </c>
      <c r="AT117" s="886">
        <f t="shared" si="61"/>
        <v>2.8583926800000001</v>
      </c>
      <c r="AU117" s="886">
        <f t="shared" si="61"/>
        <v>3.1442319480000003</v>
      </c>
      <c r="AV117" s="886">
        <f t="shared" si="61"/>
        <v>3.4586551428000005</v>
      </c>
      <c r="AW117" s="651">
        <f t="shared" si="58"/>
        <v>14.5678185708</v>
      </c>
      <c r="AX117" s="747">
        <f t="shared" si="59"/>
        <v>4.1411730544090055</v>
      </c>
      <c r="AY117" s="934">
        <v>0.97</v>
      </c>
      <c r="AZ117" s="872">
        <v>89.070000000000007</v>
      </c>
      <c r="BA117" s="872">
        <v>-7.39</v>
      </c>
      <c r="BB117" s="872">
        <v>1.96</v>
      </c>
      <c r="BC117" s="872">
        <v>10.24</v>
      </c>
      <c r="BE117" s="624">
        <v>1974</v>
      </c>
      <c r="BF117" s="898">
        <f t="shared" si="60"/>
        <v>4</v>
      </c>
      <c r="BG117" s="882">
        <v>21.9</v>
      </c>
    </row>
    <row r="118" spans="1:59" ht="11.25" customHeight="1" x14ac:dyDescent="0.2">
      <c r="A118" s="871" t="s">
        <v>104</v>
      </c>
      <c r="B118" s="875" t="s">
        <v>105</v>
      </c>
      <c r="C118" s="932" t="s">
        <v>108</v>
      </c>
      <c r="D118" s="932" t="s">
        <v>4338</v>
      </c>
      <c r="E118" s="733">
        <v>32</v>
      </c>
      <c r="F118" s="1190">
        <v>88</v>
      </c>
      <c r="G118" s="1190" t="s">
        <v>106</v>
      </c>
      <c r="H118" s="1190" t="s">
        <v>106</v>
      </c>
      <c r="I118" s="865">
        <v>37.32</v>
      </c>
      <c r="J118" s="651">
        <f t="shared" si="47"/>
        <v>3.0010718113612009</v>
      </c>
      <c r="K118" s="884">
        <v>0.28000000000000003</v>
      </c>
      <c r="L118" s="887">
        <v>4</v>
      </c>
      <c r="M118" s="642">
        <f t="shared" si="48"/>
        <v>1.1200000000000001</v>
      </c>
      <c r="N118" s="870" t="s">
        <v>107</v>
      </c>
      <c r="O118" s="735">
        <v>0.27</v>
      </c>
      <c r="P118" s="866">
        <v>43773</v>
      </c>
      <c r="Q118" s="866">
        <v>43784</v>
      </c>
      <c r="R118" s="642">
        <f t="shared" si="49"/>
        <v>3.7037037037037068</v>
      </c>
      <c r="S118" s="701">
        <f>IF(INDEX(Historical!$D$7:$D$1237,MATCH(B118,Historical!$B$7:$B$1261,0))=0,"n/a",(INDEX(Historical!$C$7:$C$1239,MATCH(B118,Historical!$B$7:$B$1261,0))/INDEX(Historical!$D$7:$D$1237,MATCH(B118,Historical!$B$7:$B$1261,0))-1)*100)</f>
        <v>14.583333333333348</v>
      </c>
      <c r="T118" s="701">
        <f>IF(INDEX(Historical!$F$7:$F$1230,MATCH(B118,Historical!$B$7:$B$1261,0))=0,"n/a",((INDEX(Historical!$C$7:$C$1239,MATCH(B118,Historical!$B$7:$B$1261,0))/INDEX(Historical!$F$7:$F$1230,MATCH(B118,Historical!$B$7:$B$1261,0)))^(1/3)-1)*100)</f>
        <v>15.173720500186395</v>
      </c>
      <c r="U118" s="701">
        <f>IF(INDEX(Historical!$H$7:$H$1230,MATCH(B118,Historical!$B$7:$B$1261,0))=0,"n/a",((INDEX(Historical!$C$7:$C$1239,MATCH(B118,Historical!$B$7:$B$1261,0))/INDEX(Historical!$H$7:$H$1230,MATCH(B118,Historical!$B$7:$B$1261,0)))^(1/5)-1)*100)</f>
        <v>11.251379358678083</v>
      </c>
      <c r="V118" s="701">
        <f>IF(INDEX(Historical!$O$7:$O$1230,MATCH(B118,Historical!$B$7:$B$1261,0))=0,"n/a",((INDEX(Historical!$C$7:$C$1239,MATCH(B118,Historical!$B$7:$B$1261,0))/INDEX(Historical!$O$7:$O$1230,MATCH(B118,Historical!$B$7:$B$1261,0)))^(1/10)-1)*100)</f>
        <v>7.446762909991067</v>
      </c>
      <c r="W118" s="702">
        <f t="shared" si="50"/>
        <v>1.5109087659528535</v>
      </c>
      <c r="X118" s="703">
        <f t="shared" si="51"/>
        <v>1.0715599389217221</v>
      </c>
      <c r="Y118" s="876"/>
      <c r="Z118" s="651">
        <f t="shared" si="52"/>
        <v>37.333333333333336</v>
      </c>
      <c r="AA118" s="886">
        <f t="shared" si="53"/>
        <v>12.44</v>
      </c>
      <c r="AB118" s="887">
        <v>12</v>
      </c>
      <c r="AC118" s="865">
        <v>3</v>
      </c>
      <c r="AD118" s="865">
        <v>1.31</v>
      </c>
      <c r="AE118" s="865">
        <v>3.85</v>
      </c>
      <c r="AF118" s="865">
        <v>1.1399999999999999</v>
      </c>
      <c r="AG118" s="865">
        <v>8.9</v>
      </c>
      <c r="AH118" s="865">
        <v>14.399999999999999</v>
      </c>
      <c r="AI118" s="865">
        <v>-0.44999999999999996</v>
      </c>
      <c r="AJ118" s="865">
        <v>10.5</v>
      </c>
      <c r="AK118" s="865">
        <v>10</v>
      </c>
      <c r="AL118" s="878">
        <v>1020</v>
      </c>
      <c r="AM118" s="872">
        <v>0.8</v>
      </c>
      <c r="AN118" s="865">
        <v>0.16</v>
      </c>
      <c r="AO118" s="739">
        <f t="shared" si="54"/>
        <v>1.8124511700392834</v>
      </c>
      <c r="AP118" s="740">
        <f t="shared" si="55"/>
        <v>14.252451170039283</v>
      </c>
      <c r="AQ118" s="888">
        <f t="shared" si="56"/>
        <v>-20.608984555345732</v>
      </c>
      <c r="AR118" s="651">
        <f>INDEX(Historical!$C$7:$C$1239,MATCH(B118,Historical!$B$7:$B$1261,0))*IF(AH118="n/a",1.03,IF(AH118&lt;0,1.01,IF(AH118&gt;10,1.1,(1+AH118/100))))</f>
        <v>1.2100000000000002</v>
      </c>
      <c r="AS118" s="886">
        <f t="shared" si="57"/>
        <v>1.2221000000000002</v>
      </c>
      <c r="AT118" s="886">
        <f t="shared" si="61"/>
        <v>1.3443100000000003</v>
      </c>
      <c r="AU118" s="886">
        <f t="shared" si="61"/>
        <v>1.4787410000000005</v>
      </c>
      <c r="AV118" s="886">
        <f t="shared" si="61"/>
        <v>1.6266151000000006</v>
      </c>
      <c r="AW118" s="651">
        <f t="shared" si="58"/>
        <v>6.881766100000001</v>
      </c>
      <c r="AX118" s="747">
        <f t="shared" si="59"/>
        <v>18.439887727759917</v>
      </c>
      <c r="AY118" s="934">
        <v>1.21</v>
      </c>
      <c r="AZ118" s="872">
        <v>43.15</v>
      </c>
      <c r="BA118" s="872">
        <v>-30.14</v>
      </c>
      <c r="BB118" s="872">
        <v>9.7900000000000009</v>
      </c>
      <c r="BC118" s="872">
        <v>8.6900000000000013</v>
      </c>
      <c r="BE118" s="624">
        <v>1988</v>
      </c>
      <c r="BF118" s="898">
        <f t="shared" si="60"/>
        <v>3</v>
      </c>
      <c r="BG118" s="882">
        <v>1.0999999999999999</v>
      </c>
    </row>
    <row r="119" spans="1:59" ht="11.25" customHeight="1" x14ac:dyDescent="0.2">
      <c r="A119" s="871" t="s">
        <v>340</v>
      </c>
      <c r="B119" s="875" t="s">
        <v>341</v>
      </c>
      <c r="C119" s="932" t="s">
        <v>112</v>
      </c>
      <c r="D119" s="932" t="s">
        <v>211</v>
      </c>
      <c r="E119" s="733">
        <v>53</v>
      </c>
      <c r="F119" s="1190">
        <v>22</v>
      </c>
      <c r="G119" s="1190" t="s">
        <v>115</v>
      </c>
      <c r="H119" s="1190" t="s">
        <v>115</v>
      </c>
      <c r="I119" s="865">
        <v>184.31</v>
      </c>
      <c r="J119" s="651">
        <f t="shared" si="47"/>
        <v>1.519179642992784</v>
      </c>
      <c r="K119" s="877">
        <v>0.7</v>
      </c>
      <c r="L119" s="887">
        <v>4</v>
      </c>
      <c r="M119" s="642">
        <f t="shared" si="48"/>
        <v>2.8</v>
      </c>
      <c r="N119" s="870" t="s">
        <v>342</v>
      </c>
      <c r="O119" s="734">
        <v>0.69</v>
      </c>
      <c r="P119" s="861">
        <v>44074</v>
      </c>
      <c r="Q119" s="861">
        <v>44089</v>
      </c>
      <c r="R119" s="642">
        <f t="shared" si="49"/>
        <v>1.4492753623188419</v>
      </c>
      <c r="S119" s="701">
        <f>IF(INDEX(Historical!$D$7:$D$1237,MATCH(B119,Historical!$B$7:$B$1261,0))=0,"n/a",(INDEX(Historical!$C$7:$C$1239,MATCH(B119,Historical!$B$7:$B$1261,0))/INDEX(Historical!$D$7:$D$1237,MATCH(B119,Historical!$B$7:$B$1261,0))-1)*100)</f>
        <v>4.6511627906976827</v>
      </c>
      <c r="T119" s="701">
        <f>IF(INDEX(Historical!$F$7:$F$1230,MATCH(B119,Historical!$B$7:$B$1261,0))=0,"n/a",((INDEX(Historical!$C$7:$C$1239,MATCH(B119,Historical!$B$7:$B$1261,0))/INDEX(Historical!$F$7:$F$1230,MATCH(B119,Historical!$B$7:$B$1261,0)))^(1/3)-1)*100)</f>
        <v>6.1088908745345227</v>
      </c>
      <c r="U119" s="701">
        <f>IF(INDEX(Historical!$H$7:$H$1230,MATCH(B119,Historical!$B$7:$B$1261,0))=0,"n/a",((INDEX(Historical!$C$7:$C$1239,MATCH(B119,Historical!$B$7:$B$1261,0))/INDEX(Historical!$H$7:$H$1230,MATCH(B119,Historical!$B$7:$B$1261,0)))^(1/5)-1)*100)</f>
        <v>5.7661557194869095</v>
      </c>
      <c r="V119" s="701">
        <f>IF(INDEX(Historical!$O$7:$O$1230,MATCH(B119,Historical!$B$7:$B$1261,0))=0,"n/a",((INDEX(Historical!$C$7:$C$1239,MATCH(B119,Historical!$B$7:$B$1261,0))/INDEX(Historical!$O$7:$O$1230,MATCH(B119,Historical!$B$7:$B$1261,0)))^(1/10)-1)*100)</f>
        <v>7.5826013155565253</v>
      </c>
      <c r="W119" s="702">
        <f t="shared" si="50"/>
        <v>0.76044558846276389</v>
      </c>
      <c r="X119" s="703">
        <f t="shared" si="51"/>
        <v>1.6959281527902674</v>
      </c>
      <c r="Y119" s="875"/>
      <c r="Z119" s="651">
        <f t="shared" si="52"/>
        <v>45.380875202593188</v>
      </c>
      <c r="AA119" s="886">
        <f t="shared" si="53"/>
        <v>29.871961102106969</v>
      </c>
      <c r="AB119" s="887">
        <v>12</v>
      </c>
      <c r="AC119" s="865">
        <v>6.17</v>
      </c>
      <c r="AD119" s="865">
        <v>3.9</v>
      </c>
      <c r="AE119" s="865">
        <v>2.16</v>
      </c>
      <c r="AF119" s="865">
        <v>3.31</v>
      </c>
      <c r="AG119" s="865">
        <v>11.700000000000001</v>
      </c>
      <c r="AH119" s="865">
        <v>19.600000000000001</v>
      </c>
      <c r="AI119" s="865">
        <v>12.33</v>
      </c>
      <c r="AJ119" s="865">
        <v>3.4000000000000004</v>
      </c>
      <c r="AK119" s="865">
        <v>7.8100000000000005</v>
      </c>
      <c r="AL119" s="878">
        <v>29870</v>
      </c>
      <c r="AM119" s="872">
        <v>0.1</v>
      </c>
      <c r="AN119" s="865">
        <v>0.53</v>
      </c>
      <c r="AO119" s="739">
        <f t="shared" si="54"/>
        <v>-22.586625739627276</v>
      </c>
      <c r="AP119" s="740">
        <f t="shared" si="55"/>
        <v>7.2853353624796933</v>
      </c>
      <c r="AQ119" s="888">
        <f t="shared" si="56"/>
        <v>109.63056525227537</v>
      </c>
      <c r="AR119" s="651">
        <f>INDEX(Historical!$C$7:$C$1239,MATCH(B119,Historical!$B$7:$B$1261,0))*IF(AH119="n/a",1.03,IF(AH119&lt;0,1.01,IF(AH119&gt;10,1.1,(1+AH119/100))))</f>
        <v>2.9700000000000006</v>
      </c>
      <c r="AS119" s="886">
        <f t="shared" si="57"/>
        <v>3.2670000000000008</v>
      </c>
      <c r="AT119" s="886">
        <f t="shared" si="61"/>
        <v>3.5221527000000012</v>
      </c>
      <c r="AU119" s="886">
        <f t="shared" si="61"/>
        <v>3.7972328258700014</v>
      </c>
      <c r="AV119" s="886">
        <f t="shared" si="61"/>
        <v>4.0937967095704488</v>
      </c>
      <c r="AW119" s="651">
        <f t="shared" si="58"/>
        <v>17.650182235440454</v>
      </c>
      <c r="AX119" s="747">
        <f t="shared" si="59"/>
        <v>9.5763562668550009</v>
      </c>
      <c r="AY119" s="934">
        <v>1.49</v>
      </c>
      <c r="AZ119" s="872">
        <v>163.30000000000001</v>
      </c>
      <c r="BA119" s="872">
        <v>-5.48</v>
      </c>
      <c r="BB119" s="872">
        <v>6.25</v>
      </c>
      <c r="BC119" s="872">
        <v>28.549999999999997</v>
      </c>
      <c r="BE119" s="624">
        <v>1968</v>
      </c>
      <c r="BF119" s="898">
        <f t="shared" si="60"/>
        <v>6</v>
      </c>
      <c r="BG119" s="882">
        <v>4.3</v>
      </c>
    </row>
    <row r="120" spans="1:59" ht="11.25" customHeight="1" x14ac:dyDescent="0.2">
      <c r="A120" s="863" t="s">
        <v>345</v>
      </c>
      <c r="B120" s="875" t="s">
        <v>346</v>
      </c>
      <c r="C120" s="932" t="s">
        <v>153</v>
      </c>
      <c r="D120" s="932" t="s">
        <v>4324</v>
      </c>
      <c r="E120" s="733">
        <v>27</v>
      </c>
      <c r="F120" s="1190">
        <v>111</v>
      </c>
      <c r="G120" s="1190" t="s">
        <v>106</v>
      </c>
      <c r="H120" s="1190" t="s">
        <v>106</v>
      </c>
      <c r="I120" s="865">
        <v>233.4</v>
      </c>
      <c r="J120" s="651">
        <f t="shared" si="47"/>
        <v>0.98543273350471283</v>
      </c>
      <c r="K120" s="884">
        <v>0.57499999999999996</v>
      </c>
      <c r="L120" s="887">
        <v>4</v>
      </c>
      <c r="M120" s="642">
        <f t="shared" si="48"/>
        <v>2.2999999999999998</v>
      </c>
      <c r="N120" s="870" t="s">
        <v>160</v>
      </c>
      <c r="O120" s="735">
        <v>0.52</v>
      </c>
      <c r="P120" s="619">
        <v>43828</v>
      </c>
      <c r="Q120" s="619">
        <v>43860</v>
      </c>
      <c r="R120" s="642">
        <f t="shared" si="49"/>
        <v>10.576923076923064</v>
      </c>
      <c r="S120" s="701">
        <f>IF(INDEX(Historical!$D$7:$D$1237,MATCH(B120,Historical!$B$7:$B$1261,0))=0,"n/a",(INDEX(Historical!$C$7:$C$1239,MATCH(B120,Historical!$B$7:$B$1261,0))/INDEX(Historical!$D$7:$D$1237,MATCH(B120,Historical!$B$7:$B$1261,0))-1)*100)</f>
        <v>10.638297872340431</v>
      </c>
      <c r="T120" s="701">
        <f>IF(INDEX(Historical!$F$7:$F$1230,MATCH(B120,Historical!$B$7:$B$1261,0))=0,"n/a",((INDEX(Historical!$C$7:$C$1239,MATCH(B120,Historical!$B$7:$B$1261,0))/INDEX(Historical!$F$7:$F$1230,MATCH(B120,Historical!$B$7:$B$1261,0)))^(1/3)-1)*100)</f>
        <v>11.021370033491195</v>
      </c>
      <c r="U120" s="701">
        <f>IF(INDEX(Historical!$H$7:$H$1230,MATCH(B120,Historical!$B$7:$B$1261,0))=0,"n/a",((INDEX(Historical!$C$7:$C$1239,MATCH(B120,Historical!$B$7:$B$1261,0))/INDEX(Historical!$H$7:$H$1230,MATCH(B120,Historical!$B$7:$B$1261,0)))^(1/5)-1)*100)</f>
        <v>11.260421490901141</v>
      </c>
      <c r="V120" s="701">
        <f>IF(INDEX(Historical!$O$7:$O$1230,MATCH(B120,Historical!$B$7:$B$1261,0))=0,"n/a",((INDEX(Historical!$C$7:$C$1239,MATCH(B120,Historical!$B$7:$B$1261,0))/INDEX(Historical!$O$7:$O$1230,MATCH(B120,Historical!$B$7:$B$1261,0)))^(1/10)-1)*100)</f>
        <v>15.321247843556506</v>
      </c>
      <c r="W120" s="702">
        <f t="shared" si="50"/>
        <v>0.73495459416099818</v>
      </c>
      <c r="X120" s="703">
        <f t="shared" si="51"/>
        <v>0.34754387317596114</v>
      </c>
      <c r="Y120" s="659"/>
      <c r="Z120" s="651">
        <f t="shared" si="52"/>
        <v>49.78354978354978</v>
      </c>
      <c r="AA120" s="886">
        <f t="shared" si="53"/>
        <v>50.519480519480517</v>
      </c>
      <c r="AB120" s="887">
        <v>12</v>
      </c>
      <c r="AC120" s="865">
        <v>4.62</v>
      </c>
      <c r="AD120" s="865">
        <v>5.94</v>
      </c>
      <c r="AE120" s="865">
        <v>6.18</v>
      </c>
      <c r="AF120" s="865">
        <v>6.74</v>
      </c>
      <c r="AG120" s="865">
        <v>13.600000000000001</v>
      </c>
      <c r="AH120" s="865">
        <v>4.5999999999999996</v>
      </c>
      <c r="AI120" s="865">
        <v>26.32</v>
      </c>
      <c r="AJ120" s="865">
        <v>32.4</v>
      </c>
      <c r="AK120" s="865">
        <v>8.49</v>
      </c>
      <c r="AL120" s="878">
        <v>87830</v>
      </c>
      <c r="AM120" s="872">
        <v>0.1</v>
      </c>
      <c r="AN120" s="865">
        <v>1.01</v>
      </c>
      <c r="AO120" s="739">
        <f t="shared" si="54"/>
        <v>-38.273626295074664</v>
      </c>
      <c r="AP120" s="740">
        <f t="shared" si="55"/>
        <v>12.245854224405853</v>
      </c>
      <c r="AQ120" s="888">
        <f t="shared" si="56"/>
        <v>289.01659416265335</v>
      </c>
      <c r="AR120" s="651">
        <f>INDEX(Historical!$C$7:$C$1239,MATCH(B120,Historical!$B$7:$B$1261,0))*IF(AH120="n/a",1.03,IF(AH120&lt;0,1.01,IF(AH120&gt;10,1.1,(1+AH120/100))))</f>
        <v>2.1756800000000003</v>
      </c>
      <c r="AS120" s="886">
        <f t="shared" si="57"/>
        <v>2.3932480000000007</v>
      </c>
      <c r="AT120" s="886">
        <f t="shared" si="61"/>
        <v>2.5964347552000007</v>
      </c>
      <c r="AU120" s="886">
        <f t="shared" si="61"/>
        <v>2.8168720659164808</v>
      </c>
      <c r="AV120" s="886">
        <f t="shared" si="61"/>
        <v>3.05602450431279</v>
      </c>
      <c r="AW120" s="651">
        <f t="shared" si="58"/>
        <v>13.038259325429273</v>
      </c>
      <c r="AX120" s="747">
        <f t="shared" si="59"/>
        <v>5.5862293596526449</v>
      </c>
      <c r="AY120" s="934">
        <v>0.89</v>
      </c>
      <c r="AZ120" s="872">
        <v>87.41</v>
      </c>
      <c r="BA120" s="872">
        <v>-3.7600000000000002</v>
      </c>
      <c r="BB120" s="872">
        <v>7.08</v>
      </c>
      <c r="BC120" s="872">
        <v>20.169999999999998</v>
      </c>
      <c r="BE120" s="624">
        <v>1994</v>
      </c>
      <c r="BF120" s="898">
        <f t="shared" si="60"/>
        <v>2</v>
      </c>
      <c r="BG120" s="882">
        <v>5.7</v>
      </c>
    </row>
    <row r="121" spans="1:59" ht="11.25" customHeight="1" x14ac:dyDescent="0.2">
      <c r="A121" s="863" t="s">
        <v>347</v>
      </c>
      <c r="B121" s="875" t="s">
        <v>348</v>
      </c>
      <c r="C121" s="932" t="s">
        <v>128</v>
      </c>
      <c r="D121" s="932" t="s">
        <v>4335</v>
      </c>
      <c r="E121" s="733">
        <v>50</v>
      </c>
      <c r="F121" s="1190">
        <v>29</v>
      </c>
      <c r="G121" s="1190" t="s">
        <v>37</v>
      </c>
      <c r="H121" s="1190" t="s">
        <v>115</v>
      </c>
      <c r="I121" s="865">
        <v>71.290000000000006</v>
      </c>
      <c r="J121" s="651">
        <f t="shared" si="47"/>
        <v>2.524898302707252</v>
      </c>
      <c r="K121" s="877">
        <v>0.45</v>
      </c>
      <c r="L121" s="887">
        <v>4</v>
      </c>
      <c r="M121" s="642">
        <f t="shared" si="48"/>
        <v>1.8</v>
      </c>
      <c r="N121" s="870" t="s">
        <v>283</v>
      </c>
      <c r="O121" s="734">
        <v>0.39</v>
      </c>
      <c r="P121" s="619">
        <v>43831</v>
      </c>
      <c r="Q121" s="619">
        <v>43853</v>
      </c>
      <c r="R121" s="642">
        <f t="shared" si="49"/>
        <v>15.384615384615383</v>
      </c>
      <c r="S121" s="701">
        <f>IF(INDEX(Historical!$D$7:$D$1237,MATCH(B121,Historical!$B$7:$B$1261,0))=0,"n/a",(INDEX(Historical!$C$7:$C$1239,MATCH(B121,Historical!$B$7:$B$1261,0))/INDEX(Historical!$D$7:$D$1237,MATCH(B121,Historical!$B$7:$B$1261,0))-1)*100)</f>
        <v>8.3333333333333481</v>
      </c>
      <c r="T121" s="701">
        <f>IF(INDEX(Historical!$F$7:$F$1230,MATCH(B121,Historical!$B$7:$B$1261,0))=0,"n/a",((INDEX(Historical!$C$7:$C$1239,MATCH(B121,Historical!$B$7:$B$1261,0))/INDEX(Historical!$F$7:$F$1230,MATCH(B121,Historical!$B$7:$B$1261,0)))^(1/3)-1)*100)</f>
        <v>7.9528977308938487</v>
      </c>
      <c r="U121" s="701">
        <f>IF(INDEX(Historical!$H$7:$H$1230,MATCH(B121,Historical!$B$7:$B$1261,0))=0,"n/a",((INDEX(Historical!$C$7:$C$1239,MATCH(B121,Historical!$B$7:$B$1261,0))/INDEX(Historical!$H$7:$H$1230,MATCH(B121,Historical!$B$7:$B$1261,0)))^(1/5)-1)*100)</f>
        <v>6.1043824021231208</v>
      </c>
      <c r="V121" s="701">
        <f>IF(INDEX(Historical!$O$7:$O$1230,MATCH(B121,Historical!$B$7:$B$1261,0))=0,"n/a",((INDEX(Historical!$C$7:$C$1239,MATCH(B121,Historical!$B$7:$B$1261,0))/INDEX(Historical!$O$7:$O$1230,MATCH(B121,Historical!$B$7:$B$1261,0)))^(1/10)-1)*100)</f>
        <v>4.9748678361387633</v>
      </c>
      <c r="W121" s="702">
        <f t="shared" si="50"/>
        <v>1.2270441352791854</v>
      </c>
      <c r="X121" s="703" t="str">
        <f t="shared" si="51"/>
        <v>n/a</v>
      </c>
      <c r="Y121" s="659"/>
      <c r="Z121" s="651" t="str">
        <f t="shared" si="52"/>
        <v>n/a</v>
      </c>
      <c r="AA121" s="886" t="str">
        <f t="shared" si="53"/>
        <v>n/a</v>
      </c>
      <c r="AB121" s="887">
        <v>6</v>
      </c>
      <c r="AC121" s="865">
        <v>-0.06</v>
      </c>
      <c r="AD121" s="865" t="s">
        <v>136</v>
      </c>
      <c r="AE121" s="865">
        <v>0.74</v>
      </c>
      <c r="AF121" s="865">
        <v>27.94</v>
      </c>
      <c r="AG121" s="865">
        <v>-1.2</v>
      </c>
      <c r="AH121" s="865">
        <v>-87</v>
      </c>
      <c r="AI121" s="865">
        <v>69.27</v>
      </c>
      <c r="AJ121" s="865">
        <v>-18.3</v>
      </c>
      <c r="AK121" s="865">
        <v>25.130000000000003</v>
      </c>
      <c r="AL121" s="878">
        <v>36510</v>
      </c>
      <c r="AM121" s="872">
        <v>0.1</v>
      </c>
      <c r="AN121" s="865">
        <v>10.58</v>
      </c>
      <c r="AO121" s="739" t="str">
        <f t="shared" si="54"/>
        <v>n/a</v>
      </c>
      <c r="AP121" s="740">
        <f t="shared" si="55"/>
        <v>8.6292807048303732</v>
      </c>
      <c r="AQ121" s="888" t="str">
        <f t="shared" si="56"/>
        <v>n/a</v>
      </c>
      <c r="AR121" s="651">
        <f>INDEX(Historical!$C$7:$C$1239,MATCH(B121,Historical!$B$7:$B$1261,0))*IF(AH121="n/a",1.03,IF(AH121&lt;0,1.01,IF(AH121&gt;10,1.1,(1+AH121/100))))</f>
        <v>1.5756000000000001</v>
      </c>
      <c r="AS121" s="886">
        <f t="shared" si="57"/>
        <v>1.7331600000000003</v>
      </c>
      <c r="AT121" s="886">
        <f t="shared" si="61"/>
        <v>1.9064760000000005</v>
      </c>
      <c r="AU121" s="886">
        <f t="shared" si="61"/>
        <v>2.0971236000000006</v>
      </c>
      <c r="AV121" s="886">
        <f t="shared" si="61"/>
        <v>2.3068359600000008</v>
      </c>
      <c r="AW121" s="651">
        <f t="shared" si="58"/>
        <v>9.6191955600000014</v>
      </c>
      <c r="AX121" s="747">
        <f t="shared" si="59"/>
        <v>13.493050301585077</v>
      </c>
      <c r="AY121" s="934">
        <v>1.37</v>
      </c>
      <c r="AZ121" s="872">
        <v>174.19</v>
      </c>
      <c r="BA121" s="872">
        <v>-17.09</v>
      </c>
      <c r="BB121" s="872">
        <v>9.31</v>
      </c>
      <c r="BC121" s="872">
        <v>23.11</v>
      </c>
      <c r="BE121" s="624">
        <v>1971</v>
      </c>
      <c r="BF121" s="898">
        <f t="shared" si="60"/>
        <v>5</v>
      </c>
      <c r="BG121" s="882">
        <v>-0.1</v>
      </c>
    </row>
    <row r="122" spans="1:59" ht="11.25" customHeight="1" x14ac:dyDescent="0.2">
      <c r="A122" s="863" t="s">
        <v>137</v>
      </c>
      <c r="B122" s="875" t="s">
        <v>138</v>
      </c>
      <c r="C122" s="932" t="s">
        <v>4342</v>
      </c>
      <c r="D122" s="932" t="s">
        <v>4351</v>
      </c>
      <c r="E122" s="733">
        <v>36</v>
      </c>
      <c r="F122" s="1190">
        <v>76</v>
      </c>
      <c r="G122" s="1190" t="s">
        <v>115</v>
      </c>
      <c r="H122" s="1190" t="s">
        <v>115</v>
      </c>
      <c r="I122" s="865">
        <v>28.75</v>
      </c>
      <c r="J122" s="651">
        <f t="shared" si="47"/>
        <v>7.234782608695653</v>
      </c>
      <c r="K122" s="877">
        <v>0.52</v>
      </c>
      <c r="L122" s="887">
        <v>4</v>
      </c>
      <c r="M122" s="642">
        <f t="shared" si="48"/>
        <v>2.08</v>
      </c>
      <c r="N122" s="870" t="s">
        <v>139</v>
      </c>
      <c r="O122" s="734">
        <v>0.51</v>
      </c>
      <c r="P122" s="619">
        <v>43838</v>
      </c>
      <c r="Q122" s="619">
        <v>43863</v>
      </c>
      <c r="R122" s="642">
        <f t="shared" si="49"/>
        <v>1.9607843137254919</v>
      </c>
      <c r="S122" s="701">
        <f>IF(INDEX(Historical!$D$7:$D$1237,MATCH(B122,Historical!$B$7:$B$1261,0))=0,"n/a",(INDEX(Historical!$C$7:$C$1239,MATCH(B122,Historical!$B$7:$B$1261,0))/INDEX(Historical!$D$7:$D$1237,MATCH(B122,Historical!$B$7:$B$1261,0))-1)*100)</f>
        <v>2.0000000000000018</v>
      </c>
      <c r="T122" s="701">
        <f>IF(INDEX(Historical!$F$7:$F$1230,MATCH(B122,Historical!$B$7:$B$1261,0))=0,"n/a",((INDEX(Historical!$C$7:$C$1239,MATCH(B122,Historical!$B$7:$B$1261,0))/INDEX(Historical!$F$7:$F$1230,MATCH(B122,Historical!$B$7:$B$1261,0)))^(1/3)-1)*100)</f>
        <v>2.0413775479336982</v>
      </c>
      <c r="U122" s="701">
        <f>IF(INDEX(Historical!$H$7:$H$1230,MATCH(B122,Historical!$B$7:$B$1261,0))=0,"n/a",((INDEX(Historical!$C$7:$C$1239,MATCH(B122,Historical!$B$7:$B$1261,0))/INDEX(Historical!$H$7:$H$1230,MATCH(B122,Historical!$B$7:$B$1261,0)))^(1/5)-1)*100)</f>
        <v>2.0851259369290887</v>
      </c>
      <c r="V122" s="701">
        <f>IF(INDEX(Historical!$O$7:$O$1230,MATCH(B122,Historical!$B$7:$B$1261,0))=0,"n/a",((INDEX(Historical!$C$7:$C$1239,MATCH(B122,Historical!$B$7:$B$1261,0))/INDEX(Historical!$O$7:$O$1230,MATCH(B122,Historical!$B$7:$B$1261,0)))^(1/10)-1)*100)</f>
        <v>2.2065271930807651</v>
      </c>
      <c r="W122" s="702">
        <f t="shared" si="50"/>
        <v>0.94498084749085942</v>
      </c>
      <c r="X122" s="703">
        <f t="shared" si="51"/>
        <v>0.23428381313809984</v>
      </c>
      <c r="Y122" s="659"/>
      <c r="Z122" s="651">
        <f t="shared" si="52"/>
        <v>136.84210526315789</v>
      </c>
      <c r="AA122" s="886">
        <f t="shared" si="53"/>
        <v>18.914473684210527</v>
      </c>
      <c r="AB122" s="887">
        <v>12</v>
      </c>
      <c r="AC122" s="865">
        <v>1.52</v>
      </c>
      <c r="AD122" s="865" t="s">
        <v>136</v>
      </c>
      <c r="AE122" s="865">
        <v>1.19</v>
      </c>
      <c r="AF122" s="865">
        <v>1.18</v>
      </c>
      <c r="AG122" s="865">
        <v>6.1</v>
      </c>
      <c r="AH122" s="865">
        <v>-30.9</v>
      </c>
      <c r="AI122" s="865">
        <v>1.6400000000000001</v>
      </c>
      <c r="AJ122" s="865">
        <v>8.9</v>
      </c>
      <c r="AK122" s="865">
        <v>-1.7399999999999998</v>
      </c>
      <c r="AL122" s="878">
        <v>206580</v>
      </c>
      <c r="AM122" s="872">
        <v>0.08</v>
      </c>
      <c r="AN122" s="865">
        <v>0.91</v>
      </c>
      <c r="AO122" s="739">
        <f t="shared" si="54"/>
        <v>-9.5945651385857857</v>
      </c>
      <c r="AP122" s="740">
        <f t="shared" si="55"/>
        <v>9.3199085456247417</v>
      </c>
      <c r="AQ122" s="888">
        <f t="shared" si="56"/>
        <v>-0.40285825750392412</v>
      </c>
      <c r="AR122" s="651">
        <f>INDEX(Historical!$C$7:$C$1239,MATCH(B122,Historical!$B$7:$B$1261,0))*IF(AH122="n/a",1.03,IF(AH122&lt;0,1.01,IF(AH122&gt;10,1.1,(1+AH122/100))))</f>
        <v>2.0604</v>
      </c>
      <c r="AS122" s="886">
        <f t="shared" si="57"/>
        <v>2.0941905599999999</v>
      </c>
      <c r="AT122" s="886">
        <f t="shared" si="61"/>
        <v>2.1151324655999999</v>
      </c>
      <c r="AU122" s="886">
        <f t="shared" si="61"/>
        <v>2.1362837902559999</v>
      </c>
      <c r="AV122" s="886">
        <f t="shared" si="61"/>
        <v>2.15764662815856</v>
      </c>
      <c r="AW122" s="651">
        <f t="shared" si="58"/>
        <v>10.563653444014559</v>
      </c>
      <c r="AX122" s="747">
        <f t="shared" si="59"/>
        <v>36.743142413963682</v>
      </c>
      <c r="AY122" s="934">
        <v>0.68</v>
      </c>
      <c r="AZ122" s="872">
        <v>10.24</v>
      </c>
      <c r="BA122" s="872">
        <v>-27.310000000000002</v>
      </c>
      <c r="BB122" s="872">
        <v>2.4</v>
      </c>
      <c r="BC122" s="872">
        <v>-4.7300000000000004</v>
      </c>
      <c r="BE122" s="624">
        <v>1985</v>
      </c>
      <c r="BF122" s="898">
        <f t="shared" si="60"/>
        <v>3</v>
      </c>
      <c r="BG122" s="882">
        <v>2</v>
      </c>
    </row>
    <row r="123" spans="1:59" ht="11.25" customHeight="1" x14ac:dyDescent="0.2">
      <c r="A123" s="863" t="s">
        <v>353</v>
      </c>
      <c r="B123" s="875" t="s">
        <v>354</v>
      </c>
      <c r="C123" s="932" t="s">
        <v>4342</v>
      </c>
      <c r="D123" s="932" t="s">
        <v>4370</v>
      </c>
      <c r="E123" s="733">
        <v>46</v>
      </c>
      <c r="F123" s="1190">
        <v>50</v>
      </c>
      <c r="G123" s="1190" t="s">
        <v>37</v>
      </c>
      <c r="H123" s="1190" t="s">
        <v>37</v>
      </c>
      <c r="I123" s="865">
        <v>18.98</v>
      </c>
      <c r="J123" s="651">
        <f t="shared" si="47"/>
        <v>3.5827186512118017</v>
      </c>
      <c r="K123" s="877">
        <v>0.17</v>
      </c>
      <c r="L123" s="887">
        <v>4</v>
      </c>
      <c r="M123" s="642">
        <f t="shared" si="48"/>
        <v>0.68</v>
      </c>
      <c r="N123" s="870" t="s">
        <v>151</v>
      </c>
      <c r="O123" s="734">
        <v>0.16500000000000001</v>
      </c>
      <c r="P123" s="861">
        <v>43906</v>
      </c>
      <c r="Q123" s="861">
        <v>43921</v>
      </c>
      <c r="R123" s="642">
        <f t="shared" si="49"/>
        <v>3.0303030303030329</v>
      </c>
      <c r="S123" s="701">
        <f>IF(INDEX(Historical!$D$7:$D$1237,MATCH(B123,Historical!$B$7:$B$1261,0))=0,"n/a",(INDEX(Historical!$C$7:$C$1239,MATCH(B123,Historical!$B$7:$B$1261,0))/INDEX(Historical!$D$7:$D$1237,MATCH(B123,Historical!$B$7:$B$1261,0))-1)*100)</f>
        <v>3.125</v>
      </c>
      <c r="T123" s="701">
        <f>IF(INDEX(Historical!$F$7:$F$1230,MATCH(B123,Historical!$B$7:$B$1261,0))=0,"n/a",((INDEX(Historical!$C$7:$C$1239,MATCH(B123,Historical!$B$7:$B$1261,0))/INDEX(Historical!$F$7:$F$1230,MATCH(B123,Historical!$B$7:$B$1261,0)))^(1/3)-1)*100)</f>
        <v>3.6909236189927697</v>
      </c>
      <c r="U123" s="701">
        <f>IF(INDEX(Historical!$H$7:$H$1230,MATCH(B123,Historical!$B$7:$B$1261,0))=0,"n/a",((INDEX(Historical!$C$7:$C$1239,MATCH(B123,Historical!$B$7:$B$1261,0))/INDEX(Historical!$H$7:$H$1230,MATCH(B123,Historical!$B$7:$B$1261,0)))^(1/5)-1)*100)</f>
        <v>4.2499437153478592</v>
      </c>
      <c r="V123" s="701">
        <f>IF(INDEX(Historical!$O$7:$O$1230,MATCH(B123,Historical!$B$7:$B$1261,0))=0,"n/a",((INDEX(Historical!$C$7:$C$1239,MATCH(B123,Historical!$B$7:$B$1261,0))/INDEX(Historical!$O$7:$O$1230,MATCH(B123,Historical!$B$7:$B$1261,0)))^(1/10)-1)*100)</f>
        <v>4.3776579902244483</v>
      </c>
      <c r="W123" s="702">
        <f t="shared" si="50"/>
        <v>0.97082589019932986</v>
      </c>
      <c r="X123" s="703">
        <f t="shared" si="51"/>
        <v>0.18398024741765623</v>
      </c>
      <c r="Y123" s="875"/>
      <c r="Z123" s="651">
        <f t="shared" si="52"/>
        <v>35.233160621761662</v>
      </c>
      <c r="AA123" s="886">
        <f t="shared" si="53"/>
        <v>9.834196891191711</v>
      </c>
      <c r="AB123" s="887">
        <v>12</v>
      </c>
      <c r="AC123" s="865">
        <v>1.93</v>
      </c>
      <c r="AD123" s="865" t="s">
        <v>136</v>
      </c>
      <c r="AE123" s="865">
        <v>0.4</v>
      </c>
      <c r="AF123" s="865">
        <v>0.47</v>
      </c>
      <c r="AG123" s="865">
        <v>4.7</v>
      </c>
      <c r="AH123" s="867">
        <v>-0.1</v>
      </c>
      <c r="AI123" s="867">
        <v>-39.729999999999997</v>
      </c>
      <c r="AJ123" s="865">
        <v>23.1</v>
      </c>
      <c r="AK123" s="865" t="s">
        <v>136</v>
      </c>
      <c r="AL123" s="878">
        <v>2090</v>
      </c>
      <c r="AM123" s="872">
        <v>6.65</v>
      </c>
      <c r="AN123" s="865">
        <v>0.62</v>
      </c>
      <c r="AO123" s="739">
        <f t="shared" si="54"/>
        <v>-2.0015345246320502</v>
      </c>
      <c r="AP123" s="740">
        <f t="shared" si="55"/>
        <v>7.8326623665596609</v>
      </c>
      <c r="AQ123" s="888">
        <f t="shared" si="56"/>
        <v>-54.67611599040081</v>
      </c>
      <c r="AR123" s="651">
        <f>INDEX(Historical!$C$7:$C$1239,MATCH(B123,Historical!$B$7:$B$1261,0))*IF(AH123="n/a",1.03,IF(AH123&lt;0,1.01,IF(AH123&gt;10,1.1,(1+AH123/100))))</f>
        <v>0.66660000000000008</v>
      </c>
      <c r="AS123" s="886">
        <f t="shared" si="57"/>
        <v>0.67326600000000014</v>
      </c>
      <c r="AT123" s="886">
        <f t="shared" si="61"/>
        <v>0.6934639800000002</v>
      </c>
      <c r="AU123" s="886">
        <f t="shared" si="61"/>
        <v>0.71426789940000024</v>
      </c>
      <c r="AV123" s="886">
        <f t="shared" si="61"/>
        <v>0.73569593638200026</v>
      </c>
      <c r="AW123" s="651">
        <f t="shared" si="58"/>
        <v>3.4832938157820008</v>
      </c>
      <c r="AX123" s="747">
        <f t="shared" si="59"/>
        <v>18.352443708018971</v>
      </c>
      <c r="AY123" s="934">
        <v>1.23</v>
      </c>
      <c r="AZ123" s="872">
        <v>35.089999999999996</v>
      </c>
      <c r="BA123" s="872">
        <v>-25.979999999999997</v>
      </c>
      <c r="BB123" s="872">
        <v>3.34</v>
      </c>
      <c r="BC123" s="872">
        <v>-2.94</v>
      </c>
      <c r="BE123" s="624">
        <v>1975</v>
      </c>
      <c r="BF123" s="898">
        <f t="shared" si="60"/>
        <v>4</v>
      </c>
      <c r="BG123" s="882">
        <v>2</v>
      </c>
    </row>
    <row r="124" spans="1:59" ht="11.25" customHeight="1" x14ac:dyDescent="0.2">
      <c r="A124" s="863" t="s">
        <v>351</v>
      </c>
      <c r="B124" s="875" t="s">
        <v>352</v>
      </c>
      <c r="C124" s="932" t="s">
        <v>245</v>
      </c>
      <c r="D124" s="932" t="s">
        <v>4347</v>
      </c>
      <c r="E124" s="733">
        <v>53</v>
      </c>
      <c r="F124" s="1190">
        <v>21</v>
      </c>
      <c r="G124" s="1190" t="s">
        <v>115</v>
      </c>
      <c r="H124" s="1190" t="s">
        <v>115</v>
      </c>
      <c r="I124" s="865">
        <v>179.53</v>
      </c>
      <c r="J124" s="651">
        <f t="shared" si="47"/>
        <v>1.5150671197014429</v>
      </c>
      <c r="K124" s="877">
        <v>0.68</v>
      </c>
      <c r="L124" s="887">
        <v>4</v>
      </c>
      <c r="M124" s="642">
        <f t="shared" si="48"/>
        <v>2.72</v>
      </c>
      <c r="N124" s="870" t="s">
        <v>294</v>
      </c>
      <c r="O124" s="734">
        <v>0.66</v>
      </c>
      <c r="P124" s="861">
        <v>44061</v>
      </c>
      <c r="Q124" s="861">
        <v>44084</v>
      </c>
      <c r="R124" s="642">
        <f t="shared" si="49"/>
        <v>3.0303030303030329</v>
      </c>
      <c r="S124" s="701">
        <f>IF(INDEX(Historical!$D$7:$D$1237,MATCH(B124,Historical!$B$7:$B$1261,0))=0,"n/a",(INDEX(Historical!$C$7:$C$1239,MATCH(B124,Historical!$B$7:$B$1261,0))/INDEX(Historical!$D$7:$D$1237,MATCH(B124,Historical!$B$7:$B$1261,0))-1)*100)</f>
        <v>3.1746031746031855</v>
      </c>
      <c r="T124" s="701">
        <f>IF(INDEX(Historical!$F$7:$F$1230,MATCH(B124,Historical!$B$7:$B$1261,0))=0,"n/a",((INDEX(Historical!$C$7:$C$1239,MATCH(B124,Historical!$B$7:$B$1261,0))/INDEX(Historical!$F$7:$F$1230,MATCH(B124,Historical!$B$7:$B$1261,0)))^(1/3)-1)*100)</f>
        <v>3.8711933206158289</v>
      </c>
      <c r="U124" s="701">
        <f>IF(INDEX(Historical!$H$7:$H$1230,MATCH(B124,Historical!$B$7:$B$1261,0))=0,"n/a",((INDEX(Historical!$C$7:$C$1239,MATCH(B124,Historical!$B$7:$B$1261,0))/INDEX(Historical!$H$7:$H$1230,MATCH(B124,Historical!$B$7:$B$1261,0)))^(1/5)-1)*100)</f>
        <v>6.4740930444701084</v>
      </c>
      <c r="V124" s="701">
        <f>IF(INDEX(Historical!$O$7:$O$1230,MATCH(B124,Historical!$B$7:$B$1261,0))=0,"n/a",((INDEX(Historical!$C$7:$C$1239,MATCH(B124,Historical!$B$7:$B$1261,0))/INDEX(Historical!$O$7:$O$1230,MATCH(B124,Historical!$B$7:$B$1261,0)))^(1/10)-1)*100)</f>
        <v>14.694592108707315</v>
      </c>
      <c r="W124" s="702">
        <f t="shared" si="50"/>
        <v>0.44057657378824888</v>
      </c>
      <c r="X124" s="703">
        <f t="shared" si="51"/>
        <v>0.62250894658366429</v>
      </c>
      <c r="Y124" s="875"/>
      <c r="Z124" s="651">
        <f t="shared" si="52"/>
        <v>36.026490066225172</v>
      </c>
      <c r="AA124" s="886">
        <f t="shared" si="53"/>
        <v>23.778807947019867</v>
      </c>
      <c r="AB124" s="887">
        <v>1</v>
      </c>
      <c r="AC124" s="865">
        <v>7.55</v>
      </c>
      <c r="AD124" s="865">
        <v>1.83</v>
      </c>
      <c r="AE124" s="865">
        <v>1.02</v>
      </c>
      <c r="AF124" s="865">
        <v>6.76</v>
      </c>
      <c r="AG124" s="865">
        <v>31.3</v>
      </c>
      <c r="AH124" s="865">
        <v>16.8</v>
      </c>
      <c r="AI124" s="865">
        <v>-6.5699999999999994</v>
      </c>
      <c r="AJ124" s="865">
        <v>10.4</v>
      </c>
      <c r="AK124" s="865">
        <v>13.05</v>
      </c>
      <c r="AL124" s="878">
        <v>90050</v>
      </c>
      <c r="AM124" s="872">
        <v>0.2</v>
      </c>
      <c r="AN124" s="865">
        <v>0.95</v>
      </c>
      <c r="AO124" s="739">
        <f t="shared" si="54"/>
        <v>-15.789647782848316</v>
      </c>
      <c r="AP124" s="740">
        <f t="shared" si="55"/>
        <v>7.9891601641715511</v>
      </c>
      <c r="AQ124" s="888">
        <f t="shared" si="56"/>
        <v>167.28656425629634</v>
      </c>
      <c r="AR124" s="651">
        <f>INDEX(Historical!$C$7:$C$1239,MATCH(B124,Historical!$B$7:$B$1261,0))*IF(AH124="n/a",1.03,IF(AH124&lt;0,1.01,IF(AH124&gt;10,1.1,(1+AH124/100))))</f>
        <v>2.8600000000000003</v>
      </c>
      <c r="AS124" s="886">
        <f t="shared" si="57"/>
        <v>2.8886000000000003</v>
      </c>
      <c r="AT124" s="886">
        <f t="shared" si="61"/>
        <v>3.1774600000000004</v>
      </c>
      <c r="AU124" s="886">
        <f t="shared" si="61"/>
        <v>3.4952060000000009</v>
      </c>
      <c r="AV124" s="886">
        <f t="shared" si="61"/>
        <v>3.8447266000000013</v>
      </c>
      <c r="AW124" s="651">
        <f t="shared" si="58"/>
        <v>16.265992600000004</v>
      </c>
      <c r="AX124" s="747">
        <f t="shared" si="59"/>
        <v>9.0603200579290384</v>
      </c>
      <c r="AY124" s="934">
        <v>0.98</v>
      </c>
      <c r="AZ124" s="872">
        <v>99.1</v>
      </c>
      <c r="BA124" s="872">
        <v>-0.86999999999999988</v>
      </c>
      <c r="BB124" s="872">
        <v>11.44</v>
      </c>
      <c r="BC124" s="872">
        <v>38.15</v>
      </c>
      <c r="BE124" s="624">
        <v>1968</v>
      </c>
      <c r="BF124" s="898">
        <f t="shared" si="60"/>
        <v>6</v>
      </c>
      <c r="BG124" s="882">
        <v>8.2000000000000011</v>
      </c>
    </row>
    <row r="125" spans="1:59" ht="11.25" customHeight="1" x14ac:dyDescent="0.2">
      <c r="A125" s="871" t="s">
        <v>232</v>
      </c>
      <c r="B125" s="875" t="s">
        <v>233</v>
      </c>
      <c r="C125" s="932" t="s">
        <v>108</v>
      </c>
      <c r="D125" s="932" t="s">
        <v>4338</v>
      </c>
      <c r="E125" s="733">
        <v>32</v>
      </c>
      <c r="F125" s="1190">
        <v>89</v>
      </c>
      <c r="G125" s="1190" t="s">
        <v>106</v>
      </c>
      <c r="H125" s="1190" t="s">
        <v>106</v>
      </c>
      <c r="I125" s="865">
        <v>37.869999999999997</v>
      </c>
      <c r="J125" s="651">
        <f t="shared" si="47"/>
        <v>2.7990493794560343</v>
      </c>
      <c r="K125" s="884">
        <v>0.53</v>
      </c>
      <c r="L125" s="887">
        <v>2</v>
      </c>
      <c r="M125" s="642">
        <f t="shared" si="48"/>
        <v>1.06</v>
      </c>
      <c r="N125" s="870" t="s">
        <v>229</v>
      </c>
      <c r="O125" s="735">
        <v>0.52</v>
      </c>
      <c r="P125" s="861">
        <v>44203</v>
      </c>
      <c r="Q125" s="861">
        <v>44211</v>
      </c>
      <c r="R125" s="642">
        <f t="shared" si="49"/>
        <v>1.9230769230769247</v>
      </c>
      <c r="S125" s="701">
        <f>IF(INDEX(Historical!$D$7:$D$1237,MATCH(B125,Historical!$B$7:$B$1261,0))=0,"n/a",(INDEX(Historical!$C$7:$C$1239,MATCH(B125,Historical!$B$7:$B$1261,0))/INDEX(Historical!$D$7:$D$1237,MATCH(B125,Historical!$B$7:$B$1261,0))-1)*100)</f>
        <v>0.98039215686274161</v>
      </c>
      <c r="T125" s="701">
        <f>IF(INDEX(Historical!$F$7:$F$1230,MATCH(B125,Historical!$B$7:$B$1261,0))=0,"n/a",((INDEX(Historical!$C$7:$C$1239,MATCH(B125,Historical!$B$7:$B$1261,0))/INDEX(Historical!$F$7:$F$1230,MATCH(B125,Historical!$B$7:$B$1261,0)))^(1/3)-1)*100)</f>
        <v>1.3290591106872141</v>
      </c>
      <c r="U125" s="701">
        <f>IF(INDEX(Historical!$H$7:$H$1230,MATCH(B125,Historical!$B$7:$B$1261,0))=0,"n/a",((INDEX(Historical!$C$7:$C$1239,MATCH(B125,Historical!$B$7:$B$1261,0))/INDEX(Historical!$H$7:$H$1230,MATCH(B125,Historical!$B$7:$B$1261,0)))^(1/5)-1)*100)</f>
        <v>1.2075934301617242</v>
      </c>
      <c r="V125" s="701">
        <f>IF(INDEX(Historical!$O$7:$O$1230,MATCH(B125,Historical!$B$7:$B$1261,0))=0,"n/a",((INDEX(Historical!$C$7:$C$1239,MATCH(B125,Historical!$B$7:$B$1261,0))/INDEX(Historical!$O$7:$O$1230,MATCH(B125,Historical!$B$7:$B$1261,0)))^(1/10)-1)*100)</f>
        <v>1.3583358613762364</v>
      </c>
      <c r="W125" s="702">
        <f t="shared" si="50"/>
        <v>0.88902418356106472</v>
      </c>
      <c r="X125" s="703">
        <f t="shared" si="51"/>
        <v>0.14549318435683423</v>
      </c>
      <c r="Y125" s="876"/>
      <c r="Z125" s="651">
        <f t="shared" si="52"/>
        <v>27.748691099476442</v>
      </c>
      <c r="AA125" s="886">
        <f t="shared" si="53"/>
        <v>9.9136125654450264</v>
      </c>
      <c r="AB125" s="887">
        <v>12</v>
      </c>
      <c r="AC125" s="865">
        <v>3.82</v>
      </c>
      <c r="AD125" s="865" t="s">
        <v>136</v>
      </c>
      <c r="AE125" s="865">
        <v>3.23</v>
      </c>
      <c r="AF125" s="865">
        <v>0.87</v>
      </c>
      <c r="AG125" s="865">
        <v>9</v>
      </c>
      <c r="AH125" s="865">
        <v>-0.1</v>
      </c>
      <c r="AI125" s="865">
        <v>-19.919999999999998</v>
      </c>
      <c r="AJ125" s="865">
        <v>8.3000000000000007</v>
      </c>
      <c r="AK125" s="865" t="s">
        <v>136</v>
      </c>
      <c r="AL125" s="882">
        <v>529.21</v>
      </c>
      <c r="AM125" s="872">
        <v>0.1</v>
      </c>
      <c r="AN125" s="865">
        <v>0</v>
      </c>
      <c r="AO125" s="739">
        <f t="shared" si="54"/>
        <v>-5.9069697558272676</v>
      </c>
      <c r="AP125" s="740">
        <f t="shared" si="55"/>
        <v>4.0066428096177589</v>
      </c>
      <c r="AQ125" s="888">
        <f t="shared" si="56"/>
        <v>-38.086645016560361</v>
      </c>
      <c r="AR125" s="651">
        <f>INDEX(Historical!$C$7:$C$1239,MATCH(B125,Historical!$B$7:$B$1261,0))*IF(AH125="n/a",1.03,IF(AH125&lt;0,1.01,IF(AH125&gt;10,1.1,(1+AH125/100))))</f>
        <v>1.0403</v>
      </c>
      <c r="AS125" s="886">
        <f t="shared" si="57"/>
        <v>1.0507029999999999</v>
      </c>
      <c r="AT125" s="886">
        <f t="shared" si="61"/>
        <v>1.08222409</v>
      </c>
      <c r="AU125" s="886">
        <f t="shared" si="61"/>
        <v>1.1146908126999999</v>
      </c>
      <c r="AV125" s="886">
        <f t="shared" si="61"/>
        <v>1.1481315370809999</v>
      </c>
      <c r="AW125" s="651">
        <f t="shared" si="58"/>
        <v>5.4360494397809997</v>
      </c>
      <c r="AX125" s="747">
        <f t="shared" si="59"/>
        <v>14.354500765199365</v>
      </c>
      <c r="AY125" s="934">
        <v>0.86</v>
      </c>
      <c r="AZ125" s="872">
        <v>37.11</v>
      </c>
      <c r="BA125" s="872">
        <v>-19.309999999999999</v>
      </c>
      <c r="BB125" s="872">
        <v>9.85</v>
      </c>
      <c r="BC125" s="872">
        <v>9.2200000000000006</v>
      </c>
      <c r="BE125" s="624">
        <v>1989</v>
      </c>
      <c r="BF125" s="898">
        <f t="shared" si="60"/>
        <v>3</v>
      </c>
      <c r="BG125" s="882">
        <v>1.2</v>
      </c>
    </row>
    <row r="126" spans="1:59" ht="11.25" customHeight="1" x14ac:dyDescent="0.2">
      <c r="A126" s="863" t="s">
        <v>358</v>
      </c>
      <c r="B126" s="875" t="s">
        <v>359</v>
      </c>
      <c r="C126" s="932" t="s">
        <v>108</v>
      </c>
      <c r="D126" s="932" t="s">
        <v>4338</v>
      </c>
      <c r="E126" s="733">
        <v>34</v>
      </c>
      <c r="F126" s="1190">
        <v>83</v>
      </c>
      <c r="G126" s="1190" t="s">
        <v>37</v>
      </c>
      <c r="H126" s="1190" t="s">
        <v>37</v>
      </c>
      <c r="I126" s="865">
        <v>63.61</v>
      </c>
      <c r="J126" s="651">
        <f t="shared" si="47"/>
        <v>3.3956925011790604</v>
      </c>
      <c r="K126" s="884">
        <v>0.54</v>
      </c>
      <c r="L126" s="887">
        <v>4</v>
      </c>
      <c r="M126" s="642">
        <f t="shared" si="48"/>
        <v>2.16</v>
      </c>
      <c r="N126" s="870" t="s">
        <v>107</v>
      </c>
      <c r="O126" s="735">
        <v>0.52</v>
      </c>
      <c r="P126" s="861">
        <v>44137</v>
      </c>
      <c r="Q126" s="861">
        <v>44148</v>
      </c>
      <c r="R126" s="642">
        <f t="shared" si="49"/>
        <v>3.8461538461538494</v>
      </c>
      <c r="S126" s="701">
        <f>IF(INDEX(Historical!$D$7:$D$1237,MATCH(B126,Historical!$B$7:$B$1261,0))=0,"n/a",(INDEX(Historical!$C$7:$C$1239,MATCH(B126,Historical!$B$7:$B$1261,0))/INDEX(Historical!$D$7:$D$1237,MATCH(B126,Historical!$B$7:$B$1261,0))-1)*100)</f>
        <v>4.1237113402061931</v>
      </c>
      <c r="T126" s="701">
        <f>IF(INDEX(Historical!$F$7:$F$1230,MATCH(B126,Historical!$B$7:$B$1261,0))=0,"n/a",((INDEX(Historical!$C$7:$C$1239,MATCH(B126,Historical!$B$7:$B$1261,0))/INDEX(Historical!$F$7:$F$1230,MATCH(B126,Historical!$B$7:$B$1261,0)))^(1/3)-1)*100)</f>
        <v>4.5023446084026197</v>
      </c>
      <c r="U126" s="701">
        <f>IF(INDEX(Historical!$H$7:$H$1230,MATCH(B126,Historical!$B$7:$B$1261,0))=0,"n/a",((INDEX(Historical!$C$7:$C$1239,MATCH(B126,Historical!$B$7:$B$1261,0))/INDEX(Historical!$H$7:$H$1230,MATCH(B126,Historical!$B$7:$B$1261,0)))^(1/5)-1)*100)</f>
        <v>4.5122676632935566</v>
      </c>
      <c r="V126" s="701">
        <f>IF(INDEX(Historical!$O$7:$O$1230,MATCH(B126,Historical!$B$7:$B$1261,0))=0,"n/a",((INDEX(Historical!$C$7:$C$1239,MATCH(B126,Historical!$B$7:$B$1261,0))/INDEX(Historical!$O$7:$O$1230,MATCH(B126,Historical!$B$7:$B$1261,0)))^(1/10)-1)*100)</f>
        <v>5.0314200537601383</v>
      </c>
      <c r="W126" s="702">
        <f t="shared" si="50"/>
        <v>0.89681791921177345</v>
      </c>
      <c r="X126" s="703">
        <f t="shared" si="51"/>
        <v>0.50136307369928401</v>
      </c>
      <c r="Y126" s="679"/>
      <c r="Z126" s="651">
        <f t="shared" si="52"/>
        <v>43.2</v>
      </c>
      <c r="AA126" s="886">
        <f t="shared" si="53"/>
        <v>12.722</v>
      </c>
      <c r="AB126" s="887">
        <v>12</v>
      </c>
      <c r="AC126" s="865">
        <v>5</v>
      </c>
      <c r="AD126" s="865">
        <v>1.68</v>
      </c>
      <c r="AE126" s="865">
        <v>3.98</v>
      </c>
      <c r="AF126" s="865">
        <v>1.39</v>
      </c>
      <c r="AG126" s="865">
        <v>10.7</v>
      </c>
      <c r="AH126" s="865">
        <v>0.3</v>
      </c>
      <c r="AI126" s="865">
        <v>-10.14</v>
      </c>
      <c r="AJ126" s="865">
        <v>9</v>
      </c>
      <c r="AK126" s="865">
        <v>8</v>
      </c>
      <c r="AL126" s="878">
        <v>1020</v>
      </c>
      <c r="AM126" s="872">
        <v>1.7999999999999998</v>
      </c>
      <c r="AN126" s="865">
        <v>0.02</v>
      </c>
      <c r="AO126" s="739">
        <f t="shared" si="54"/>
        <v>-4.8140398355273826</v>
      </c>
      <c r="AP126" s="740">
        <f t="shared" si="55"/>
        <v>7.907960164472617</v>
      </c>
      <c r="AQ126" s="888">
        <f t="shared" si="56"/>
        <v>-11.346918333941225</v>
      </c>
      <c r="AR126" s="651">
        <f>INDEX(Historical!$C$7:$C$1239,MATCH(B126,Historical!$B$7:$B$1261,0))*IF(AH126="n/a",1.03,IF(AH126&lt;0,1.01,IF(AH126&gt;10,1.1,(1+AH126/100))))</f>
        <v>2.0260599999999998</v>
      </c>
      <c r="AS126" s="886">
        <f t="shared" si="57"/>
        <v>2.0463205999999996</v>
      </c>
      <c r="AT126" s="886">
        <f t="shared" si="61"/>
        <v>2.2100262479999997</v>
      </c>
      <c r="AU126" s="886">
        <f t="shared" si="61"/>
        <v>2.3868283478399999</v>
      </c>
      <c r="AV126" s="886">
        <f t="shared" si="61"/>
        <v>2.5777746156672001</v>
      </c>
      <c r="AW126" s="651">
        <f t="shared" si="58"/>
        <v>11.247009811507199</v>
      </c>
      <c r="AX126" s="747">
        <f t="shared" si="59"/>
        <v>17.681197628528846</v>
      </c>
      <c r="AY126" s="934">
        <v>0.79</v>
      </c>
      <c r="AZ126" s="872">
        <v>19.29</v>
      </c>
      <c r="BA126" s="872">
        <v>-32.08</v>
      </c>
      <c r="BB126" s="872">
        <v>6.8900000000000006</v>
      </c>
      <c r="BC126" s="872">
        <v>-2.81</v>
      </c>
      <c r="BE126" s="624">
        <v>1987</v>
      </c>
      <c r="BF126" s="898">
        <f t="shared" si="60"/>
        <v>3</v>
      </c>
      <c r="BG126" s="882">
        <v>1</v>
      </c>
    </row>
    <row r="127" spans="1:59" s="773" customFormat="1" ht="11.25" customHeight="1" x14ac:dyDescent="0.2">
      <c r="A127" s="646" t="s">
        <v>356</v>
      </c>
      <c r="B127" s="781" t="s">
        <v>357</v>
      </c>
      <c r="C127" s="932" t="s">
        <v>112</v>
      </c>
      <c r="D127" s="932" t="s">
        <v>211</v>
      </c>
      <c r="E127" s="755">
        <v>49</v>
      </c>
      <c r="F127" s="1190">
        <v>37</v>
      </c>
      <c r="G127" s="1189" t="s">
        <v>37</v>
      </c>
      <c r="H127" s="1189" t="s">
        <v>37</v>
      </c>
      <c r="I127" s="766">
        <v>67.16</v>
      </c>
      <c r="J127" s="757">
        <f t="shared" si="47"/>
        <v>1.3698630136986303</v>
      </c>
      <c r="K127" s="758">
        <v>0.23</v>
      </c>
      <c r="L127" s="759">
        <v>4</v>
      </c>
      <c r="M127" s="760">
        <f t="shared" si="48"/>
        <v>0.92</v>
      </c>
      <c r="N127" s="761" t="s">
        <v>148</v>
      </c>
      <c r="O127" s="762">
        <v>0.22</v>
      </c>
      <c r="P127" s="763">
        <v>44162</v>
      </c>
      <c r="Q127" s="763">
        <v>44180</v>
      </c>
      <c r="R127" s="760">
        <f t="shared" si="49"/>
        <v>4.5454545454545494</v>
      </c>
      <c r="S127" s="701">
        <f>IF(INDEX(Historical!$D$7:$D$1237,MATCH(B127,Historical!$B$7:$B$1261,0))=0,"n/a",(INDEX(Historical!$C$7:$C$1239,MATCH(B127,Historical!$B$7:$B$1261,0))/INDEX(Historical!$D$7:$D$1237,MATCH(B127,Historical!$B$7:$B$1261,0))-1)*100)</f>
        <v>3.529411764705892</v>
      </c>
      <c r="T127" s="701">
        <f>IF(INDEX(Historical!$F$7:$F$1230,MATCH(B127,Historical!$B$7:$B$1261,0))=0,"n/a",((INDEX(Historical!$C$7:$C$1239,MATCH(B127,Historical!$B$7:$B$1261,0))/INDEX(Historical!$F$7:$F$1230,MATCH(B127,Historical!$B$7:$B$1261,0)))^(1/3)-1)*100)</f>
        <v>2.8014446485053801</v>
      </c>
      <c r="U127" s="701">
        <f>IF(INDEX(Historical!$H$7:$H$1230,MATCH(B127,Historical!$B$7:$B$1261,0))=0,"n/a",((INDEX(Historical!$C$7:$C$1239,MATCH(B127,Historical!$B$7:$B$1261,0))/INDEX(Historical!$H$7:$H$1230,MATCH(B127,Historical!$B$7:$B$1261,0)))^(1/5)-1)*100)</f>
        <v>2.4418974332246046</v>
      </c>
      <c r="V127" s="701">
        <f>IF(INDEX(Historical!$O$7:$O$1230,MATCH(B127,Historical!$B$7:$B$1261,0))=0,"n/a",((INDEX(Historical!$C$7:$C$1239,MATCH(B127,Historical!$B$7:$B$1261,0))/INDEX(Historical!$O$7:$O$1230,MATCH(B127,Historical!$B$7:$B$1261,0)))^(1/10)-1)*100)</f>
        <v>5.2011967385568125</v>
      </c>
      <c r="W127" s="702">
        <f t="shared" si="50"/>
        <v>0.46948761140347928</v>
      </c>
      <c r="X127" s="703" t="str">
        <f t="shared" si="51"/>
        <v>n/a</v>
      </c>
      <c r="Y127" s="933"/>
      <c r="Z127" s="757">
        <f t="shared" si="52"/>
        <v>40.528634361233486</v>
      </c>
      <c r="AA127" s="765">
        <f t="shared" si="53"/>
        <v>29.58590308370044</v>
      </c>
      <c r="AB127" s="759">
        <v>12</v>
      </c>
      <c r="AC127" s="766">
        <v>2.27</v>
      </c>
      <c r="AD127" s="766">
        <v>2.02</v>
      </c>
      <c r="AE127" s="766">
        <v>1.26</v>
      </c>
      <c r="AF127" s="766">
        <v>3.2</v>
      </c>
      <c r="AG127" s="766">
        <v>11.4</v>
      </c>
      <c r="AH127" s="775">
        <v>36.199999999999996</v>
      </c>
      <c r="AI127" s="775">
        <v>15.509999999999998</v>
      </c>
      <c r="AJ127" s="766">
        <v>-1.7000000000000002</v>
      </c>
      <c r="AK127" s="766">
        <v>15</v>
      </c>
      <c r="AL127" s="767">
        <v>1290</v>
      </c>
      <c r="AM127" s="768">
        <v>1.0999999999999999</v>
      </c>
      <c r="AN127" s="766">
        <v>0.82</v>
      </c>
      <c r="AO127" s="769">
        <f t="shared" si="54"/>
        <v>-25.774142636777206</v>
      </c>
      <c r="AP127" s="770">
        <f t="shared" si="55"/>
        <v>3.8117604469232349</v>
      </c>
      <c r="AQ127" s="771">
        <f t="shared" si="56"/>
        <v>105.12856658727898</v>
      </c>
      <c r="AR127" s="651">
        <f>INDEX(Historical!$C$7:$C$1239,MATCH(B127,Historical!$B$7:$B$1261,0))*IF(AH127="n/a",1.03,IF(AH127&lt;0,1.01,IF(AH127&gt;10,1.1,(1+AH127/100))))</f>
        <v>0.96800000000000008</v>
      </c>
      <c r="AS127" s="765">
        <f t="shared" si="57"/>
        <v>1.0648000000000002</v>
      </c>
      <c r="AT127" s="765">
        <f t="shared" ref="AT127:AV146" si="62">IF($AK127="n/a",1.03*AS127,IF($AK127&lt;0,1.01*AS127,IF($AK127&gt;10,1.1*AS127,(1+$AK127/100)*AS127)))</f>
        <v>1.1712800000000003</v>
      </c>
      <c r="AU127" s="765">
        <f t="shared" si="62"/>
        <v>1.2884080000000004</v>
      </c>
      <c r="AV127" s="765">
        <f t="shared" si="62"/>
        <v>1.4172488000000005</v>
      </c>
      <c r="AW127" s="757">
        <f t="shared" si="58"/>
        <v>5.9097368000000019</v>
      </c>
      <c r="AX127" s="772">
        <f t="shared" si="59"/>
        <v>8.7994889815366317</v>
      </c>
      <c r="AY127" s="935">
        <v>1.23</v>
      </c>
      <c r="AZ127" s="768">
        <v>44</v>
      </c>
      <c r="BA127" s="768">
        <v>-22.86</v>
      </c>
      <c r="BB127" s="768">
        <v>6.68</v>
      </c>
      <c r="BC127" s="768">
        <v>4.87</v>
      </c>
      <c r="BD127" s="908"/>
      <c r="BE127" s="624">
        <v>1973</v>
      </c>
      <c r="BF127" s="898">
        <f t="shared" si="60"/>
        <v>5</v>
      </c>
      <c r="BG127" s="824">
        <v>3.9</v>
      </c>
    </row>
    <row r="128" spans="1:59" ht="11.25" customHeight="1" x14ac:dyDescent="0.2">
      <c r="A128" s="863" t="s">
        <v>360</v>
      </c>
      <c r="B128" s="875" t="s">
        <v>361</v>
      </c>
      <c r="C128" s="932" t="s">
        <v>128</v>
      </c>
      <c r="D128" s="932" t="s">
        <v>4327</v>
      </c>
      <c r="E128" s="733">
        <v>52</v>
      </c>
      <c r="F128" s="1190">
        <v>26</v>
      </c>
      <c r="G128" s="1190" t="s">
        <v>106</v>
      </c>
      <c r="H128" s="1190" t="s">
        <v>106</v>
      </c>
      <c r="I128" s="865">
        <v>30.97</v>
      </c>
      <c r="J128" s="651">
        <f t="shared" si="47"/>
        <v>1.162415240555376</v>
      </c>
      <c r="K128" s="877">
        <v>0.09</v>
      </c>
      <c r="L128" s="887">
        <v>4</v>
      </c>
      <c r="M128" s="642">
        <f t="shared" si="48"/>
        <v>0.36</v>
      </c>
      <c r="N128" s="870" t="s">
        <v>194</v>
      </c>
      <c r="O128" s="737">
        <v>8.7378640776699018E-2</v>
      </c>
      <c r="P128" s="861">
        <v>43892</v>
      </c>
      <c r="Q128" s="861">
        <v>43917</v>
      </c>
      <c r="R128" s="642">
        <f t="shared" si="49"/>
        <v>3.0000000000000093</v>
      </c>
      <c r="S128" s="701">
        <f>IF(INDEX(Historical!$D$7:$D$1237,MATCH(B128,Historical!$B$7:$B$1261,0))=0,"n/a",(INDEX(Historical!$C$7:$C$1239,MATCH(B128,Historical!$B$7:$B$1261,0))/INDEX(Historical!$D$7:$D$1237,MATCH(B128,Historical!$B$7:$B$1261,0))-1)*100)</f>
        <v>3.0001035316490343</v>
      </c>
      <c r="T128" s="701">
        <f>IF(INDEX(Historical!$F$7:$F$1230,MATCH(B128,Historical!$B$7:$B$1261,0))=0,"n/a",((INDEX(Historical!$C$7:$C$1239,MATCH(B128,Historical!$B$7:$B$1261,0))/INDEX(Historical!$F$7:$F$1230,MATCH(B128,Historical!$B$7:$B$1261,0)))^(1/3)-1)*100)</f>
        <v>3.2531068656641571</v>
      </c>
      <c r="U128" s="701">
        <f>IF(INDEX(Historical!$H$7:$H$1230,MATCH(B128,Historical!$B$7:$B$1261,0))=0,"n/a",((INDEX(Historical!$C$7:$C$1239,MATCH(B128,Historical!$B$7:$B$1261,0))/INDEX(Historical!$H$7:$H$1230,MATCH(B128,Historical!$B$7:$B$1261,0)))^(1/5)-1)*100)</f>
        <v>6.0804210619743726</v>
      </c>
      <c r="V128" s="701">
        <f>IF(INDEX(Historical!$O$7:$O$1230,MATCH(B128,Historical!$B$7:$B$1261,0))=0,"n/a",((INDEX(Historical!$C$7:$C$1239,MATCH(B128,Historical!$B$7:$B$1261,0))/INDEX(Historical!$O$7:$O$1230,MATCH(B128,Historical!$B$7:$B$1261,0)))^(1/10)-1)*100)</f>
        <v>4.4525031953743799</v>
      </c>
      <c r="W128" s="702">
        <f t="shared" si="50"/>
        <v>1.3656185734557598</v>
      </c>
      <c r="X128" s="703">
        <f t="shared" si="51"/>
        <v>3.2002216115654596</v>
      </c>
      <c r="Y128" s="674" t="s">
        <v>362</v>
      </c>
      <c r="Z128" s="651">
        <f t="shared" si="52"/>
        <v>40.909090909090907</v>
      </c>
      <c r="AA128" s="886">
        <f t="shared" si="53"/>
        <v>35.19318181818182</v>
      </c>
      <c r="AB128" s="887">
        <v>12</v>
      </c>
      <c r="AC128" s="865">
        <v>0.88</v>
      </c>
      <c r="AD128" s="865">
        <v>3.98</v>
      </c>
      <c r="AE128" s="865">
        <v>4.24</v>
      </c>
      <c r="AF128" s="865">
        <v>2.74</v>
      </c>
      <c r="AG128" s="865">
        <v>7.7</v>
      </c>
      <c r="AH128" s="865">
        <v>15.299999999999999</v>
      </c>
      <c r="AI128" s="865" t="s">
        <v>136</v>
      </c>
      <c r="AJ128" s="865">
        <v>1.9</v>
      </c>
      <c r="AK128" s="865">
        <v>9</v>
      </c>
      <c r="AL128" s="878">
        <v>2020</v>
      </c>
      <c r="AM128" s="872">
        <v>34.08</v>
      </c>
      <c r="AN128" s="865">
        <v>0.01</v>
      </c>
      <c r="AO128" s="739">
        <f t="shared" si="54"/>
        <v>-27.950345515652071</v>
      </c>
      <c r="AP128" s="740">
        <f t="shared" si="55"/>
        <v>7.2428363025297484</v>
      </c>
      <c r="AQ128" s="888">
        <f t="shared" si="56"/>
        <v>107.02046939246071</v>
      </c>
      <c r="AR128" s="651">
        <f>INDEX(Historical!$C$7:$C$1239,MATCH(B128,Historical!$B$7:$B$1261,0))*IF(AH128="n/a",1.03,IF(AH128&lt;0,1.01,IF(AH128&gt;10,1.1,(1+AH128/100))))</f>
        <v>0.39311690000000005</v>
      </c>
      <c r="AS128" s="886">
        <f t="shared" si="57"/>
        <v>0.40491040700000008</v>
      </c>
      <c r="AT128" s="886">
        <f t="shared" si="62"/>
        <v>0.44135234363000014</v>
      </c>
      <c r="AU128" s="886">
        <f t="shared" si="62"/>
        <v>0.48107405455670021</v>
      </c>
      <c r="AV128" s="886">
        <f t="shared" si="62"/>
        <v>0.52437071946680325</v>
      </c>
      <c r="AW128" s="651">
        <f t="shared" si="58"/>
        <v>2.2448244246535038</v>
      </c>
      <c r="AX128" s="747">
        <f t="shared" si="59"/>
        <v>7.2483836766338516</v>
      </c>
      <c r="AY128" s="934">
        <v>0.02</v>
      </c>
      <c r="AZ128" s="872">
        <v>6.83</v>
      </c>
      <c r="BA128" s="872">
        <v>-20.43</v>
      </c>
      <c r="BB128" s="872">
        <v>0.36</v>
      </c>
      <c r="BC128" s="872">
        <v>-6.67</v>
      </c>
      <c r="BE128" s="624">
        <v>1967</v>
      </c>
      <c r="BF128" s="898">
        <f t="shared" si="60"/>
        <v>6</v>
      </c>
      <c r="BG128" s="882">
        <v>6</v>
      </c>
    </row>
    <row r="129" spans="1:59" ht="11.25" customHeight="1" x14ac:dyDescent="0.2">
      <c r="A129" s="863" t="s">
        <v>815</v>
      </c>
      <c r="B129" s="875" t="s">
        <v>816</v>
      </c>
      <c r="C129" s="932" t="s">
        <v>108</v>
      </c>
      <c r="D129" s="932" t="s">
        <v>4334</v>
      </c>
      <c r="E129" s="733">
        <v>27</v>
      </c>
      <c r="F129" s="1190">
        <v>112</v>
      </c>
      <c r="G129" s="1190" t="s">
        <v>106</v>
      </c>
      <c r="H129" s="1190" t="s">
        <v>106</v>
      </c>
      <c r="I129" s="874">
        <v>79.33</v>
      </c>
      <c r="J129" s="651">
        <f t="shared" si="47"/>
        <v>1.916046892726585</v>
      </c>
      <c r="K129" s="877">
        <v>0.38</v>
      </c>
      <c r="L129" s="887">
        <v>4</v>
      </c>
      <c r="M129" s="642">
        <f t="shared" si="48"/>
        <v>1.52</v>
      </c>
      <c r="N129" s="870" t="s">
        <v>148</v>
      </c>
      <c r="O129" s="734">
        <v>0.36</v>
      </c>
      <c r="P129" s="861">
        <v>43895</v>
      </c>
      <c r="Q129" s="861">
        <v>43908</v>
      </c>
      <c r="R129" s="642">
        <f t="shared" si="49"/>
        <v>5.5555555555555607</v>
      </c>
      <c r="S129" s="701">
        <f>IF(INDEX(Historical!$D$7:$D$1237,MATCH(B129,Historical!$B$7:$B$1261,0))=0,"n/a",(INDEX(Historical!$C$7:$C$1239,MATCH(B129,Historical!$B$7:$B$1261,0))/INDEX(Historical!$D$7:$D$1237,MATCH(B129,Historical!$B$7:$B$1261,0))-1)*100)</f>
        <v>3.971119133573997</v>
      </c>
      <c r="T129" s="701">
        <f>IF(INDEX(Historical!$F$7:$F$1230,MATCH(B129,Historical!$B$7:$B$1261,0))=0,"n/a",((INDEX(Historical!$C$7:$C$1239,MATCH(B129,Historical!$B$7:$B$1261,0))/INDEX(Historical!$F$7:$F$1230,MATCH(B129,Historical!$B$7:$B$1261,0)))^(1/3)-1)*100)</f>
        <v>1.9235467531193207</v>
      </c>
      <c r="U129" s="701">
        <f>IF(INDEX(Historical!$H$7:$H$1230,MATCH(B129,Historical!$B$7:$B$1261,0))=0,"n/a",((INDEX(Historical!$C$7:$C$1239,MATCH(B129,Historical!$B$7:$B$1261,0))/INDEX(Historical!$H$7:$H$1230,MATCH(B129,Historical!$B$7:$B$1261,0)))^(1/5)-1)*100)</f>
        <v>1.7554577175587616</v>
      </c>
      <c r="V129" s="701">
        <f>IF(INDEX(Historical!$O$7:$O$1230,MATCH(B129,Historical!$B$7:$B$1261,0))=0,"n/a",((INDEX(Historical!$C$7:$C$1239,MATCH(B129,Historical!$B$7:$B$1261,0))/INDEX(Historical!$O$7:$O$1230,MATCH(B129,Historical!$B$7:$B$1261,0)))^(1/10)-1)*100)</f>
        <v>2.5449899701238676</v>
      </c>
      <c r="W129" s="702">
        <f t="shared" si="50"/>
        <v>0.6897699944465091</v>
      </c>
      <c r="X129" s="703" t="str">
        <f t="shared" si="51"/>
        <v>n/a</v>
      </c>
      <c r="Y129" s="876" t="s">
        <v>817</v>
      </c>
      <c r="Z129" s="651">
        <f t="shared" si="52"/>
        <v>110.94890510948905</v>
      </c>
      <c r="AA129" s="886">
        <f t="shared" si="53"/>
        <v>57.905109489051092</v>
      </c>
      <c r="AB129" s="887">
        <v>12</v>
      </c>
      <c r="AC129" s="865">
        <v>1.37</v>
      </c>
      <c r="AD129" s="865">
        <v>2.97</v>
      </c>
      <c r="AE129" s="865">
        <v>6.64</v>
      </c>
      <c r="AF129" s="865">
        <v>4.2</v>
      </c>
      <c r="AG129" s="865">
        <v>20.200000000000003</v>
      </c>
      <c r="AH129" s="865">
        <v>161.69999999999999</v>
      </c>
      <c r="AI129" s="865">
        <v>16.009999999999998</v>
      </c>
      <c r="AJ129" s="865">
        <v>-22.1</v>
      </c>
      <c r="AK129" s="865">
        <v>19.650000000000002</v>
      </c>
      <c r="AL129" s="878">
        <v>39500</v>
      </c>
      <c r="AM129" s="872">
        <v>55.000000000000007</v>
      </c>
      <c r="AN129" s="865">
        <v>0.43</v>
      </c>
      <c r="AO129" s="739">
        <f t="shared" si="54"/>
        <v>-54.233604878765746</v>
      </c>
      <c r="AP129" s="740">
        <f t="shared" si="55"/>
        <v>3.6715046102853464</v>
      </c>
      <c r="AQ129" s="888">
        <f t="shared" si="56"/>
        <v>228.76973357183502</v>
      </c>
      <c r="AR129" s="651">
        <f>INDEX(Historical!$C$7:$C$1239,MATCH(B129,Historical!$B$7:$B$1261,0))*IF(AH129="n/a",1.03,IF(AH129&lt;0,1.01,IF(AH129&gt;10,1.1,(1+AH129/100))))</f>
        <v>1.5840000000000001</v>
      </c>
      <c r="AS129" s="886">
        <f t="shared" si="57"/>
        <v>1.7424000000000002</v>
      </c>
      <c r="AT129" s="886">
        <f t="shared" si="62"/>
        <v>1.9166400000000003</v>
      </c>
      <c r="AU129" s="886">
        <f t="shared" si="62"/>
        <v>2.1083040000000004</v>
      </c>
      <c r="AV129" s="886">
        <f t="shared" si="62"/>
        <v>2.3191344000000007</v>
      </c>
      <c r="AW129" s="651">
        <f t="shared" si="58"/>
        <v>9.6704784000000021</v>
      </c>
      <c r="AX129" s="747">
        <f t="shared" si="59"/>
        <v>12.190190848354977</v>
      </c>
      <c r="AY129" s="934">
        <v>0.49</v>
      </c>
      <c r="AZ129" s="872">
        <v>51.89</v>
      </c>
      <c r="BA129" s="872">
        <v>-11.41</v>
      </c>
      <c r="BB129" s="872">
        <v>-2.16</v>
      </c>
      <c r="BC129" s="872">
        <v>8.4500000000000011</v>
      </c>
      <c r="BE129" s="624">
        <v>1995</v>
      </c>
      <c r="BF129" s="898">
        <f t="shared" si="60"/>
        <v>2</v>
      </c>
      <c r="BG129" s="882">
        <v>11</v>
      </c>
    </row>
    <row r="130" spans="1:59" ht="11.25" customHeight="1" x14ac:dyDescent="0.2">
      <c r="A130" s="871" t="s">
        <v>349</v>
      </c>
      <c r="B130" s="875" t="s">
        <v>350</v>
      </c>
      <c r="C130" s="932" t="s">
        <v>108</v>
      </c>
      <c r="D130" s="932" t="s">
        <v>4334</v>
      </c>
      <c r="E130" s="733">
        <v>34</v>
      </c>
      <c r="F130" s="1190">
        <v>80</v>
      </c>
      <c r="G130" s="1190" t="s">
        <v>106</v>
      </c>
      <c r="H130" s="1190" t="s">
        <v>106</v>
      </c>
      <c r="I130" s="865">
        <v>143.41</v>
      </c>
      <c r="J130" s="651">
        <f t="shared" si="47"/>
        <v>2.5102851962903565</v>
      </c>
      <c r="K130" s="884">
        <v>0.9</v>
      </c>
      <c r="L130" s="887">
        <v>4</v>
      </c>
      <c r="M130" s="642">
        <f t="shared" si="48"/>
        <v>3.6</v>
      </c>
      <c r="N130" s="870" t="s">
        <v>318</v>
      </c>
      <c r="O130" s="735">
        <v>0.76</v>
      </c>
      <c r="P130" s="861">
        <v>43903</v>
      </c>
      <c r="Q130" s="861">
        <v>43920</v>
      </c>
      <c r="R130" s="642">
        <f t="shared" si="49"/>
        <v>18.421052631578949</v>
      </c>
      <c r="S130" s="701">
        <f>IF(INDEX(Historical!$D$7:$D$1237,MATCH(B130,Historical!$B$7:$B$1261,0))=0,"n/a",(INDEX(Historical!$C$7:$C$1239,MATCH(B130,Historical!$B$7:$B$1261,0))/INDEX(Historical!$D$7:$D$1237,MATCH(B130,Historical!$B$7:$B$1261,0))-1)*100)</f>
        <v>8.5714285714285854</v>
      </c>
      <c r="T130" s="701">
        <f>IF(INDEX(Historical!$F$7:$F$1230,MATCH(B130,Historical!$B$7:$B$1261,0))=0,"n/a",((INDEX(Historical!$C$7:$C$1239,MATCH(B130,Historical!$B$7:$B$1261,0))/INDEX(Historical!$F$7:$F$1230,MATCH(B130,Historical!$B$7:$B$1261,0)))^(1/3)-1)*100)</f>
        <v>12.065846893298771</v>
      </c>
      <c r="U130" s="701">
        <f>IF(INDEX(Historical!$H$7:$H$1230,MATCH(B130,Historical!$B$7:$B$1261,0))=0,"n/a",((INDEX(Historical!$C$7:$C$1239,MATCH(B130,Historical!$B$7:$B$1261,0))/INDEX(Historical!$H$7:$H$1230,MATCH(B130,Historical!$B$7:$B$1261,0)))^(1/5)-1)*100)</f>
        <v>11.550670014054099</v>
      </c>
      <c r="V130" s="701">
        <f>IF(INDEX(Historical!$O$7:$O$1230,MATCH(B130,Historical!$B$7:$B$1261,0))=0,"n/a",((INDEX(Historical!$C$7:$C$1239,MATCH(B130,Historical!$B$7:$B$1261,0))/INDEX(Historical!$O$7:$O$1230,MATCH(B130,Historical!$B$7:$B$1261,0)))^(1/10)-1)*100)</f>
        <v>11.760248395950734</v>
      </c>
      <c r="W130" s="702">
        <f t="shared" si="50"/>
        <v>0.98217908543761734</v>
      </c>
      <c r="X130" s="703">
        <f t="shared" si="51"/>
        <v>0.83098345424849618</v>
      </c>
      <c r="Y130" s="661"/>
      <c r="Z130" s="651">
        <f t="shared" si="52"/>
        <v>40.313549832026879</v>
      </c>
      <c r="AA130" s="886">
        <f t="shared" si="53"/>
        <v>16.059350503919372</v>
      </c>
      <c r="AB130" s="887">
        <v>12</v>
      </c>
      <c r="AC130" s="865">
        <v>8.93</v>
      </c>
      <c r="AD130" s="865">
        <v>1.79</v>
      </c>
      <c r="AE130" s="865">
        <v>5.53</v>
      </c>
      <c r="AF130" s="865">
        <v>4.6399999999999997</v>
      </c>
      <c r="AG130" s="865">
        <v>30.3</v>
      </c>
      <c r="AH130" s="865">
        <v>17.899999999999999</v>
      </c>
      <c r="AI130" s="865">
        <v>10.07</v>
      </c>
      <c r="AJ130" s="865">
        <v>13.900000000000002</v>
      </c>
      <c r="AK130" s="865">
        <v>9.1300000000000008</v>
      </c>
      <c r="AL130" s="878">
        <v>32840</v>
      </c>
      <c r="AM130" s="872">
        <v>0.8</v>
      </c>
      <c r="AN130" s="865">
        <v>0</v>
      </c>
      <c r="AO130" s="739">
        <f t="shared" si="54"/>
        <v>-1.9983952935749176</v>
      </c>
      <c r="AP130" s="740">
        <f t="shared" si="55"/>
        <v>14.060955210344455</v>
      </c>
      <c r="AQ130" s="888">
        <f t="shared" si="56"/>
        <v>81.983376943165268</v>
      </c>
      <c r="AR130" s="651">
        <f>INDEX(Historical!$C$7:$C$1239,MATCH(B130,Historical!$B$7:$B$1261,0))*IF(AH130="n/a",1.03,IF(AH130&lt;0,1.01,IF(AH130&gt;10,1.1,(1+AH130/100))))</f>
        <v>3.3440000000000003</v>
      </c>
      <c r="AS130" s="886">
        <f t="shared" si="57"/>
        <v>3.6784000000000008</v>
      </c>
      <c r="AT130" s="886">
        <f t="shared" si="62"/>
        <v>4.0142379200000002</v>
      </c>
      <c r="AU130" s="886">
        <f t="shared" si="62"/>
        <v>4.3807378420959999</v>
      </c>
      <c r="AV130" s="886">
        <f t="shared" si="62"/>
        <v>4.7806992070793646</v>
      </c>
      <c r="AW130" s="651">
        <f t="shared" si="58"/>
        <v>20.198074969175366</v>
      </c>
      <c r="AX130" s="747">
        <f t="shared" si="59"/>
        <v>14.084146830189923</v>
      </c>
      <c r="AY130" s="934">
        <v>1.17</v>
      </c>
      <c r="AZ130" s="872">
        <v>73.81</v>
      </c>
      <c r="BA130" s="872">
        <v>-3.6700000000000004</v>
      </c>
      <c r="BB130" s="872">
        <v>4.5999999999999996</v>
      </c>
      <c r="BC130" s="872">
        <v>14.78</v>
      </c>
      <c r="BE130" s="624">
        <v>1987</v>
      </c>
      <c r="BF130" s="898">
        <f t="shared" si="60"/>
        <v>3</v>
      </c>
      <c r="BG130" s="882">
        <v>22.1</v>
      </c>
    </row>
    <row r="131" spans="1:59" ht="11.25" customHeight="1" x14ac:dyDescent="0.2">
      <c r="A131" s="871" t="s">
        <v>169</v>
      </c>
      <c r="B131" s="875" t="s">
        <v>170</v>
      </c>
      <c r="C131" s="932" t="s">
        <v>108</v>
      </c>
      <c r="D131" s="932" t="s">
        <v>4338</v>
      </c>
      <c r="E131" s="733">
        <v>31</v>
      </c>
      <c r="F131" s="1190"/>
      <c r="G131" s="1190" t="s">
        <v>106</v>
      </c>
      <c r="H131" s="1190" t="s">
        <v>106</v>
      </c>
      <c r="I131" s="874">
        <v>34.049999999999997</v>
      </c>
      <c r="J131" s="651">
        <f t="shared" si="47"/>
        <v>3.4067547723935387</v>
      </c>
      <c r="K131" s="877">
        <v>0.28999999999999998</v>
      </c>
      <c r="L131" s="887">
        <v>4</v>
      </c>
      <c r="M131" s="642">
        <f t="shared" si="48"/>
        <v>1.1599999999999999</v>
      </c>
      <c r="N131" s="870" t="s">
        <v>489</v>
      </c>
      <c r="O131" s="734">
        <v>0.26</v>
      </c>
      <c r="P131" s="861">
        <v>44103</v>
      </c>
      <c r="Q131" s="861">
        <v>44119</v>
      </c>
      <c r="R131" s="642">
        <f t="shared" si="49"/>
        <v>11.538461538461526</v>
      </c>
      <c r="S131" s="701">
        <f>IF(INDEX(Historical!$D$7:$D$1237,MATCH(B131,Historical!$B$7:$B$1261,0))=0,"n/a",(INDEX(Historical!$C$7:$C$1239,MATCH(B131,Historical!$B$7:$B$1261,0))/INDEX(Historical!$D$7:$D$1237,MATCH(B131,Historical!$B$7:$B$1261,0))-1)*100)</f>
        <v>1.0101010101010166</v>
      </c>
      <c r="T131" s="701">
        <f>IF(INDEX(Historical!$F$7:$F$1230,MATCH(B131,Historical!$B$7:$B$1261,0))=0,"n/a",((INDEX(Historical!$C$7:$C$1239,MATCH(B131,Historical!$B$7:$B$1261,0))/INDEX(Historical!$F$7:$F$1230,MATCH(B131,Historical!$B$7:$B$1261,0)))^(1/3)-1)*100)</f>
        <v>1.0204786449813152</v>
      </c>
      <c r="U131" s="701">
        <f>IF(INDEX(Historical!$H$7:$H$1230,MATCH(B131,Historical!$B$7:$B$1261,0))=0,"n/a",((INDEX(Historical!$C$7:$C$1239,MATCH(B131,Historical!$B$7:$B$1261,0))/INDEX(Historical!$H$7:$H$1230,MATCH(B131,Historical!$B$7:$B$1261,0)))^(1/5)-1)*100)</f>
        <v>1.0311459317936089</v>
      </c>
      <c r="V131" s="701">
        <f>IF(INDEX(Historical!$O$7:$O$1230,MATCH(B131,Historical!$B$7:$B$1261,0))=0,"n/a",((INDEX(Historical!$C$7:$C$1239,MATCH(B131,Historical!$B$7:$B$1261,0))/INDEX(Historical!$O$7:$O$1230,MATCH(B131,Historical!$B$7:$B$1261,0)))^(1/10)-1)*100)</f>
        <v>1.0591751203291366</v>
      </c>
      <c r="W131" s="702">
        <f t="shared" si="50"/>
        <v>0.97353677593293764</v>
      </c>
      <c r="X131" s="703" t="str">
        <f t="shared" si="51"/>
        <v>n/a</v>
      </c>
      <c r="Y131" s="876"/>
      <c r="Z131" s="651" t="str">
        <f t="shared" si="52"/>
        <v>n/a</v>
      </c>
      <c r="AA131" s="886" t="str">
        <f t="shared" si="53"/>
        <v>n/a</v>
      </c>
      <c r="AB131" s="887">
        <v>12</v>
      </c>
      <c r="AC131" s="865" t="s">
        <v>136</v>
      </c>
      <c r="AD131" s="865" t="s">
        <v>136</v>
      </c>
      <c r="AE131" s="865" t="s">
        <v>136</v>
      </c>
      <c r="AF131" s="865" t="s">
        <v>136</v>
      </c>
      <c r="AG131" s="865" t="s">
        <v>136</v>
      </c>
      <c r="AH131" s="865" t="s">
        <v>136</v>
      </c>
      <c r="AI131" s="865" t="s">
        <v>136</v>
      </c>
      <c r="AJ131" s="865" t="s">
        <v>136</v>
      </c>
      <c r="AK131" s="865" t="s">
        <v>136</v>
      </c>
      <c r="AL131" s="878" t="s">
        <v>136</v>
      </c>
      <c r="AM131" s="872" t="s">
        <v>136</v>
      </c>
      <c r="AN131" s="865" t="s">
        <v>136</v>
      </c>
      <c r="AO131" s="739" t="str">
        <f t="shared" si="54"/>
        <v>n/a</v>
      </c>
      <c r="AP131" s="740">
        <f t="shared" si="55"/>
        <v>4.4379007041871477</v>
      </c>
      <c r="AQ131" s="888" t="str">
        <f t="shared" si="56"/>
        <v>n/a</v>
      </c>
      <c r="AR131" s="651">
        <f>INDEX(Historical!$C$7:$C$1239,MATCH(B131,Historical!$B$7:$B$1261,0))*IF(AH131="n/a",1.03,IF(AH131&lt;0,1.01,IF(AH131&gt;10,1.1,(1+AH131/100))))</f>
        <v>1.03</v>
      </c>
      <c r="AS131" s="886">
        <f t="shared" si="57"/>
        <v>1.0609</v>
      </c>
      <c r="AT131" s="886">
        <f t="shared" si="62"/>
        <v>1.092727</v>
      </c>
      <c r="AU131" s="886">
        <f t="shared" si="62"/>
        <v>1.1255088100000001</v>
      </c>
      <c r="AV131" s="886">
        <f t="shared" si="62"/>
        <v>1.1592740743000001</v>
      </c>
      <c r="AW131" s="651">
        <f t="shared" si="58"/>
        <v>5.4684098842999997</v>
      </c>
      <c r="AX131" s="747">
        <f t="shared" si="59"/>
        <v>16.059940923054334</v>
      </c>
      <c r="AY131" s="934" t="s">
        <v>136</v>
      </c>
      <c r="AZ131" s="872" t="s">
        <v>136</v>
      </c>
      <c r="BA131" s="872" t="s">
        <v>136</v>
      </c>
      <c r="BB131" s="872" t="s">
        <v>136</v>
      </c>
      <c r="BC131" s="872" t="s">
        <v>136</v>
      </c>
      <c r="BD131" s="907" t="s">
        <v>4265</v>
      </c>
      <c r="BE131" s="624">
        <v>1992</v>
      </c>
      <c r="BF131" s="898">
        <f t="shared" si="60"/>
        <v>2</v>
      </c>
      <c r="BG131" s="882" t="s">
        <v>136</v>
      </c>
    </row>
    <row r="132" spans="1:59" ht="11.25" customHeight="1" x14ac:dyDescent="0.2">
      <c r="A132" s="863" t="s">
        <v>367</v>
      </c>
      <c r="B132" s="875" t="s">
        <v>368</v>
      </c>
      <c r="C132" s="932" t="s">
        <v>108</v>
      </c>
      <c r="D132" s="932" t="s">
        <v>4338</v>
      </c>
      <c r="E132" s="733">
        <v>45</v>
      </c>
      <c r="F132" s="1190">
        <v>52</v>
      </c>
      <c r="G132" s="1190" t="s">
        <v>37</v>
      </c>
      <c r="H132" s="1190" t="s">
        <v>37</v>
      </c>
      <c r="I132" s="865">
        <v>29.28</v>
      </c>
      <c r="J132" s="651">
        <f t="shared" si="47"/>
        <v>4.7814207650273222</v>
      </c>
      <c r="K132" s="877">
        <v>0.35</v>
      </c>
      <c r="L132" s="887">
        <v>4</v>
      </c>
      <c r="M132" s="642">
        <f t="shared" si="48"/>
        <v>1.4</v>
      </c>
      <c r="N132" s="870" t="s">
        <v>163</v>
      </c>
      <c r="O132" s="734">
        <v>0.34</v>
      </c>
      <c r="P132" s="619">
        <v>43810</v>
      </c>
      <c r="Q132" s="619">
        <v>43831</v>
      </c>
      <c r="R132" s="642">
        <f t="shared" si="49"/>
        <v>2.9411764705882213</v>
      </c>
      <c r="S132" s="701">
        <f>IF(INDEX(Historical!$D$7:$D$1237,MATCH(B132,Historical!$B$7:$B$1261,0))=0,"n/a",(INDEX(Historical!$C$7:$C$1239,MATCH(B132,Historical!$B$7:$B$1261,0))/INDEX(Historical!$D$7:$D$1237,MATCH(B132,Historical!$B$7:$B$1261,0))-1)*100)</f>
        <v>0</v>
      </c>
      <c r="T132" s="701">
        <f>IF(INDEX(Historical!$F$7:$F$1230,MATCH(B132,Historical!$B$7:$B$1261,0))=0,"n/a",((INDEX(Historical!$C$7:$C$1239,MATCH(B132,Historical!$B$7:$B$1261,0))/INDEX(Historical!$F$7:$F$1230,MATCH(B132,Historical!$B$7:$B$1261,0)))^(1/3)-1)*100)</f>
        <v>1.0000663432244039</v>
      </c>
      <c r="U132" s="701">
        <f>IF(INDEX(Historical!$H$7:$H$1230,MATCH(B132,Historical!$B$7:$B$1261,0))=0,"n/a",((INDEX(Historical!$C$7:$C$1239,MATCH(B132,Historical!$B$7:$B$1261,0))/INDEX(Historical!$H$7:$H$1230,MATCH(B132,Historical!$B$7:$B$1261,0)))^(1/5)-1)*100)</f>
        <v>1.2198729249942586</v>
      </c>
      <c r="V132" s="701">
        <f>IF(INDEX(Historical!$O$7:$O$1230,MATCH(B132,Historical!$B$7:$B$1261,0))=0,"n/a",((INDEX(Historical!$C$7:$C$1239,MATCH(B132,Historical!$B$7:$B$1261,0))/INDEX(Historical!$O$7:$O$1230,MATCH(B132,Historical!$B$7:$B$1261,0)))^(1/10)-1)*100)</f>
        <v>1.6033650788844556</v>
      </c>
      <c r="W132" s="702">
        <f t="shared" si="50"/>
        <v>0.76082044012271222</v>
      </c>
      <c r="X132" s="703">
        <f t="shared" si="51"/>
        <v>0.20675812288038284</v>
      </c>
      <c r="Y132" s="663" t="s">
        <v>369</v>
      </c>
      <c r="Z132" s="651">
        <f t="shared" si="52"/>
        <v>61.946902654867252</v>
      </c>
      <c r="AA132" s="886">
        <f t="shared" si="53"/>
        <v>12.955752212389383</v>
      </c>
      <c r="AB132" s="887">
        <v>12</v>
      </c>
      <c r="AC132" s="865">
        <v>2.2599999999999998</v>
      </c>
      <c r="AD132" s="865">
        <v>1.67</v>
      </c>
      <c r="AE132" s="865">
        <v>5.13</v>
      </c>
      <c r="AF132" s="865">
        <v>0.92</v>
      </c>
      <c r="AG132" s="865">
        <v>6.9</v>
      </c>
      <c r="AH132" s="865">
        <v>4</v>
      </c>
      <c r="AI132" s="865">
        <v>-4.03</v>
      </c>
      <c r="AJ132" s="865">
        <v>5.8999999999999995</v>
      </c>
      <c r="AK132" s="865">
        <v>8</v>
      </c>
      <c r="AL132" s="878">
        <v>3970</v>
      </c>
      <c r="AM132" s="872">
        <v>0.70000000000000007</v>
      </c>
      <c r="AN132" s="865">
        <v>7.0000000000000007E-2</v>
      </c>
      <c r="AO132" s="739">
        <f t="shared" si="54"/>
        <v>-6.9544585223678022</v>
      </c>
      <c r="AP132" s="740">
        <f t="shared" si="55"/>
        <v>6.0012936900215808</v>
      </c>
      <c r="AQ132" s="888">
        <f t="shared" si="56"/>
        <v>-27.21632650900575</v>
      </c>
      <c r="AR132" s="651">
        <f>INDEX(Historical!$C$7:$C$1239,MATCH(B132,Historical!$B$7:$B$1261,0))*IF(AH132="n/a",1.03,IF(AH132&lt;0,1.01,IF(AH132&gt;10,1.1,(1+AH132/100))))</f>
        <v>1.4144000000000001</v>
      </c>
      <c r="AS132" s="886">
        <f t="shared" si="57"/>
        <v>1.428544</v>
      </c>
      <c r="AT132" s="886">
        <f t="shared" si="62"/>
        <v>1.5428275200000001</v>
      </c>
      <c r="AU132" s="886">
        <f t="shared" si="62"/>
        <v>1.6662537216000002</v>
      </c>
      <c r="AV132" s="886">
        <f t="shared" si="62"/>
        <v>1.7995540193280004</v>
      </c>
      <c r="AW132" s="651">
        <f t="shared" si="58"/>
        <v>7.8515792609280011</v>
      </c>
      <c r="AX132" s="747">
        <f t="shared" si="59"/>
        <v>26.815502940327875</v>
      </c>
      <c r="AY132" s="934">
        <v>1.41</v>
      </c>
      <c r="AZ132" s="872">
        <v>48.86</v>
      </c>
      <c r="BA132" s="872">
        <v>-25.130000000000003</v>
      </c>
      <c r="BB132" s="872">
        <v>13.66</v>
      </c>
      <c r="BC132" s="872">
        <v>10.25</v>
      </c>
      <c r="BE132" s="624">
        <v>1975</v>
      </c>
      <c r="BF132" s="898">
        <f t="shared" si="60"/>
        <v>4</v>
      </c>
      <c r="BG132" s="882">
        <v>1.0999999999999999</v>
      </c>
    </row>
    <row r="133" spans="1:59" ht="11.25" customHeight="1" x14ac:dyDescent="0.2">
      <c r="A133" s="871" t="s">
        <v>363</v>
      </c>
      <c r="B133" s="875" t="s">
        <v>364</v>
      </c>
      <c r="C133" s="932" t="s">
        <v>131</v>
      </c>
      <c r="D133" s="932" t="s">
        <v>4339</v>
      </c>
      <c r="E133" s="733">
        <v>33</v>
      </c>
      <c r="F133" s="1190">
        <v>87</v>
      </c>
      <c r="G133" s="1190" t="s">
        <v>37</v>
      </c>
      <c r="H133" s="1190" t="s">
        <v>37</v>
      </c>
      <c r="I133" s="865">
        <v>35.479999999999997</v>
      </c>
      <c r="J133" s="651">
        <f t="shared" si="47"/>
        <v>3.720405862457723</v>
      </c>
      <c r="K133" s="884">
        <v>0.33</v>
      </c>
      <c r="L133" s="887">
        <v>4</v>
      </c>
      <c r="M133" s="642">
        <f t="shared" si="48"/>
        <v>1.32</v>
      </c>
      <c r="N133" s="870" t="s">
        <v>145</v>
      </c>
      <c r="O133" s="735">
        <v>0.32500000000000001</v>
      </c>
      <c r="P133" s="861">
        <v>43994</v>
      </c>
      <c r="Q133" s="861">
        <v>44013</v>
      </c>
      <c r="R133" s="642">
        <f t="shared" si="49"/>
        <v>1.5384615384615397</v>
      </c>
      <c r="S133" s="701">
        <f>IF(INDEX(Historical!$D$7:$D$1237,MATCH(B133,Historical!$B$7:$B$1261,0))=0,"n/a",(INDEX(Historical!$C$7:$C$1239,MATCH(B133,Historical!$B$7:$B$1261,0))/INDEX(Historical!$D$7:$D$1237,MATCH(B133,Historical!$B$7:$B$1261,0))-1)*100)</f>
        <v>12.254901960784315</v>
      </c>
      <c r="T133" s="701">
        <f>IF(INDEX(Historical!$F$7:$F$1230,MATCH(B133,Historical!$B$7:$B$1261,0))=0,"n/a",((INDEX(Historical!$C$7:$C$1239,MATCH(B133,Historical!$B$7:$B$1261,0))/INDEX(Historical!$F$7:$F$1230,MATCH(B133,Historical!$B$7:$B$1261,0)))^(1/3)-1)*100)</f>
        <v>7.1784600347183369</v>
      </c>
      <c r="U133" s="701">
        <f>IF(INDEX(Historical!$H$7:$H$1230,MATCH(B133,Historical!$B$7:$B$1261,0))=0,"n/a",((INDEX(Historical!$C$7:$C$1239,MATCH(B133,Historical!$B$7:$B$1261,0))/INDEX(Historical!$H$7:$H$1230,MATCH(B133,Historical!$B$7:$B$1261,0)))^(1/5)-1)*100)</f>
        <v>7.2561676187325119</v>
      </c>
      <c r="V133" s="701">
        <f>IF(INDEX(Historical!$O$7:$O$1230,MATCH(B133,Historical!$B$7:$B$1261,0))=0,"n/a",((INDEX(Historical!$C$7:$C$1239,MATCH(B133,Historical!$B$7:$B$1261,0))/INDEX(Historical!$O$7:$O$1230,MATCH(B133,Historical!$B$7:$B$1261,0)))^(1/10)-1)*100)</f>
        <v>8.1440696730383788</v>
      </c>
      <c r="W133" s="702">
        <f t="shared" si="50"/>
        <v>0.89097563135475855</v>
      </c>
      <c r="X133" s="703">
        <f t="shared" si="51"/>
        <v>0.75585079361797003</v>
      </c>
      <c r="Y133" s="876"/>
      <c r="Z133" s="651">
        <f t="shared" si="52"/>
        <v>52.173913043478272</v>
      </c>
      <c r="AA133" s="886">
        <f t="shared" si="53"/>
        <v>14.023715415019762</v>
      </c>
      <c r="AB133" s="887">
        <v>9</v>
      </c>
      <c r="AC133" s="865">
        <v>2.5299999999999998</v>
      </c>
      <c r="AD133" s="865">
        <v>2.04</v>
      </c>
      <c r="AE133" s="865">
        <v>1.2</v>
      </c>
      <c r="AF133" s="865">
        <v>1.88</v>
      </c>
      <c r="AG133" s="865">
        <v>13</v>
      </c>
      <c r="AH133" s="865">
        <v>79.2</v>
      </c>
      <c r="AI133" s="865">
        <v>9.7799999999999994</v>
      </c>
      <c r="AJ133" s="865">
        <v>9.6</v>
      </c>
      <c r="AK133" s="865">
        <v>7.1999999999999993</v>
      </c>
      <c r="AL133" s="878">
        <v>7840</v>
      </c>
      <c r="AM133" s="872">
        <v>0.3</v>
      </c>
      <c r="AN133" s="865">
        <v>1.55</v>
      </c>
      <c r="AO133" s="739">
        <f t="shared" si="54"/>
        <v>-3.0471419338295274</v>
      </c>
      <c r="AP133" s="740">
        <f t="shared" si="55"/>
        <v>10.976573481190234</v>
      </c>
      <c r="AQ133" s="888">
        <f t="shared" si="56"/>
        <v>8.2478328861591788</v>
      </c>
      <c r="AR133" s="651">
        <f>INDEX(Historical!$C$7:$C$1239,MATCH(B133,Historical!$B$7:$B$1261,0))*IF(AH133="n/a",1.03,IF(AH133&lt;0,1.01,IF(AH133&gt;10,1.1,(1+AH133/100))))</f>
        <v>1.2595000000000001</v>
      </c>
      <c r="AS133" s="886">
        <f t="shared" si="57"/>
        <v>1.3826790999999998</v>
      </c>
      <c r="AT133" s="886">
        <f t="shared" si="62"/>
        <v>1.4822319951999998</v>
      </c>
      <c r="AU133" s="886">
        <f t="shared" si="62"/>
        <v>1.5889526988543998</v>
      </c>
      <c r="AV133" s="886">
        <f t="shared" si="62"/>
        <v>1.7033572931719168</v>
      </c>
      <c r="AW133" s="651">
        <f t="shared" si="58"/>
        <v>7.4167210872263158</v>
      </c>
      <c r="AX133" s="747">
        <f t="shared" si="59"/>
        <v>20.903948949341366</v>
      </c>
      <c r="AY133" s="934">
        <v>1.01</v>
      </c>
      <c r="AZ133" s="872">
        <v>63.129999999999995</v>
      </c>
      <c r="BA133" s="872">
        <v>-22.38</v>
      </c>
      <c r="BB133" s="872">
        <v>3.2300000000000004</v>
      </c>
      <c r="BC133" s="872">
        <v>8.9599999999999991</v>
      </c>
      <c r="BE133" s="624">
        <v>1988</v>
      </c>
      <c r="BF133" s="898">
        <f t="shared" si="60"/>
        <v>3</v>
      </c>
      <c r="BG133" s="882">
        <v>3.8</v>
      </c>
    </row>
    <row r="134" spans="1:59" ht="11.25" customHeight="1" x14ac:dyDescent="0.2">
      <c r="A134" s="871" t="s">
        <v>372</v>
      </c>
      <c r="B134" s="875" t="s">
        <v>373</v>
      </c>
      <c r="C134" s="932" t="s">
        <v>4319</v>
      </c>
      <c r="D134" s="932" t="s">
        <v>4320</v>
      </c>
      <c r="E134" s="733">
        <v>35</v>
      </c>
      <c r="F134" s="1190">
        <v>78</v>
      </c>
      <c r="G134" s="1190" t="s">
        <v>37</v>
      </c>
      <c r="H134" s="1190" t="s">
        <v>37</v>
      </c>
      <c r="I134" s="865">
        <v>60.43</v>
      </c>
      <c r="J134" s="651">
        <f t="shared" si="47"/>
        <v>4.5672679132881022</v>
      </c>
      <c r="K134" s="884">
        <v>0.69</v>
      </c>
      <c r="L134" s="887">
        <v>4</v>
      </c>
      <c r="M134" s="642">
        <f t="shared" si="48"/>
        <v>2.76</v>
      </c>
      <c r="N134" s="870" t="s">
        <v>151</v>
      </c>
      <c r="O134" s="735">
        <v>0.68500000000000005</v>
      </c>
      <c r="P134" s="861">
        <v>43997</v>
      </c>
      <c r="Q134" s="861">
        <v>44012</v>
      </c>
      <c r="R134" s="642">
        <f t="shared" si="49"/>
        <v>0.72992700729925442</v>
      </c>
      <c r="S134" s="701">
        <f>IF(INDEX(Historical!$D$7:$D$1237,MATCH(B134,Historical!$B$7:$B$1261,0))=0,"n/a",(INDEX(Historical!$C$7:$C$1239,MATCH(B134,Historical!$B$7:$B$1261,0))/INDEX(Historical!$D$7:$D$1237,MATCH(B134,Historical!$B$7:$B$1261,0))-1)*100)</f>
        <v>1.4925373134328401</v>
      </c>
      <c r="T134" s="701">
        <f>IF(INDEX(Historical!$F$7:$F$1230,MATCH(B134,Historical!$B$7:$B$1261,0))=0,"n/a",((INDEX(Historical!$C$7:$C$1239,MATCH(B134,Historical!$B$7:$B$1261,0))/INDEX(Historical!$F$7:$F$1230,MATCH(B134,Historical!$B$7:$B$1261,0)))^(1/3)-1)*100)</f>
        <v>1.3532163016363175</v>
      </c>
      <c r="U134" s="701">
        <f>IF(INDEX(Historical!$H$7:$H$1230,MATCH(B134,Historical!$B$7:$B$1261,0))=0,"n/a",((INDEX(Historical!$C$7:$C$1239,MATCH(B134,Historical!$B$7:$B$1261,0))/INDEX(Historical!$H$7:$H$1230,MATCH(B134,Historical!$B$7:$B$1261,0)))^(1/5)-1)*100)</f>
        <v>1.539184863075338</v>
      </c>
      <c r="V134" s="701">
        <f>IF(INDEX(Historical!$O$7:$O$1230,MATCH(B134,Historical!$B$7:$B$1261,0))=0,"n/a",((INDEX(Historical!$C$7:$C$1239,MATCH(B134,Historical!$B$7:$B$1261,0))/INDEX(Historical!$O$7:$O$1230,MATCH(B134,Historical!$B$7:$B$1261,0)))^(1/10)-1)*100)</f>
        <v>1.3442690579665628</v>
      </c>
      <c r="W134" s="702">
        <f t="shared" si="50"/>
        <v>1.1449976133525075</v>
      </c>
      <c r="X134" s="703" t="str">
        <f t="shared" si="51"/>
        <v>n/a</v>
      </c>
      <c r="Y134" s="876"/>
      <c r="Z134" s="651">
        <f t="shared" si="52"/>
        <v>187.75510204081633</v>
      </c>
      <c r="AA134" s="886">
        <f t="shared" si="53"/>
        <v>41.10884353741497</v>
      </c>
      <c r="AB134" s="887">
        <v>12</v>
      </c>
      <c r="AC134" s="865">
        <v>1.47</v>
      </c>
      <c r="AD134" s="865" t="s">
        <v>136</v>
      </c>
      <c r="AE134" s="865">
        <v>11.45</v>
      </c>
      <c r="AF134" s="865">
        <v>5.31</v>
      </c>
      <c r="AG134" s="865">
        <v>11.899999999999999</v>
      </c>
      <c r="AH134" s="865">
        <v>-21.8</v>
      </c>
      <c r="AI134" s="865" t="s">
        <v>136</v>
      </c>
      <c r="AJ134" s="865">
        <v>-19.100000000000001</v>
      </c>
      <c r="AK134" s="865" t="s">
        <v>136</v>
      </c>
      <c r="AL134" s="878">
        <v>881.91</v>
      </c>
      <c r="AM134" s="872">
        <v>1.6</v>
      </c>
      <c r="AN134" s="865">
        <v>1.76</v>
      </c>
      <c r="AO134" s="739">
        <f t="shared" si="54"/>
        <v>-35.002390761051529</v>
      </c>
      <c r="AP134" s="740">
        <f t="shared" si="55"/>
        <v>6.1064527763634402</v>
      </c>
      <c r="AQ134" s="888">
        <f t="shared" si="56"/>
        <v>211.47531322449828</v>
      </c>
      <c r="AR134" s="651">
        <f>INDEX(Historical!$C$7:$C$1239,MATCH(B134,Historical!$B$7:$B$1261,0))*IF(AH134="n/a",1.03,IF(AH134&lt;0,1.01,IF(AH134&gt;10,1.1,(1+AH134/100))))</f>
        <v>2.7472000000000003</v>
      </c>
      <c r="AS134" s="886">
        <f t="shared" si="57"/>
        <v>2.8296160000000006</v>
      </c>
      <c r="AT134" s="886">
        <f t="shared" si="62"/>
        <v>2.9145044800000006</v>
      </c>
      <c r="AU134" s="886">
        <f t="shared" si="62"/>
        <v>3.0019396144000008</v>
      </c>
      <c r="AV134" s="886">
        <f t="shared" si="62"/>
        <v>3.091997802832001</v>
      </c>
      <c r="AW134" s="651">
        <f t="shared" si="58"/>
        <v>14.585257897232005</v>
      </c>
      <c r="AX134" s="747">
        <f t="shared" si="59"/>
        <v>24.135790000383921</v>
      </c>
      <c r="AY134" s="934">
        <v>0.82</v>
      </c>
      <c r="AZ134" s="872">
        <v>15.659999999999998</v>
      </c>
      <c r="BA134" s="872">
        <v>-54.36</v>
      </c>
      <c r="BB134" s="872">
        <v>5.2299999999999995</v>
      </c>
      <c r="BC134" s="872">
        <v>-23.48</v>
      </c>
      <c r="BE134" s="624">
        <v>1986</v>
      </c>
      <c r="BF134" s="898">
        <f t="shared" si="60"/>
        <v>3</v>
      </c>
      <c r="BG134" s="882">
        <v>4.2</v>
      </c>
    </row>
    <row r="135" spans="1:59" ht="11.25" customHeight="1" x14ac:dyDescent="0.2">
      <c r="A135" s="871" t="s">
        <v>365</v>
      </c>
      <c r="B135" s="875" t="s">
        <v>366</v>
      </c>
      <c r="C135" s="932" t="s">
        <v>108</v>
      </c>
      <c r="D135" s="932" t="s">
        <v>4338</v>
      </c>
      <c r="E135" s="733">
        <v>29</v>
      </c>
      <c r="F135" s="1190">
        <v>99</v>
      </c>
      <c r="G135" s="1190" t="s">
        <v>37</v>
      </c>
      <c r="H135" s="1190" t="s">
        <v>37</v>
      </c>
      <c r="I135" s="865">
        <v>68.010000000000005</v>
      </c>
      <c r="J135" s="651">
        <f t="shared" ref="J135:J166" si="63">(M135/I135)*100</f>
        <v>1.882076165269813</v>
      </c>
      <c r="K135" s="884">
        <v>0.32</v>
      </c>
      <c r="L135" s="887">
        <v>4</v>
      </c>
      <c r="M135" s="642">
        <f t="shared" ref="M135:M166" si="64">K135*L135</f>
        <v>1.28</v>
      </c>
      <c r="N135" s="870" t="s">
        <v>163</v>
      </c>
      <c r="O135" s="735">
        <v>0.31</v>
      </c>
      <c r="P135" s="861">
        <v>44174</v>
      </c>
      <c r="Q135" s="861">
        <v>44200</v>
      </c>
      <c r="R135" s="642">
        <f t="shared" ref="R135:R144" si="65">(K135-O135)/O135*100</f>
        <v>3.2258064516129057</v>
      </c>
      <c r="S135" s="701">
        <f>IF(INDEX(Historical!$D$7:$D$1237,MATCH(B135,Historical!$B$7:$B$1261,0))=0,"n/a",(INDEX(Historical!$C$7:$C$1239,MATCH(B135,Historical!$B$7:$B$1261,0))/INDEX(Historical!$D$7:$D$1237,MATCH(B135,Historical!$B$7:$B$1261,0))-1)*100)</f>
        <v>4.8034934497816595</v>
      </c>
      <c r="T135" s="701">
        <f>IF(INDEX(Historical!$F$7:$F$1230,MATCH(B135,Historical!$B$7:$B$1261,0))=0,"n/a",((INDEX(Historical!$C$7:$C$1239,MATCH(B135,Historical!$B$7:$B$1261,0))/INDEX(Historical!$F$7:$F$1230,MATCH(B135,Historical!$B$7:$B$1261,0)))^(1/3)-1)*100)</f>
        <v>6.9838912459786684</v>
      </c>
      <c r="U135" s="701">
        <f>IF(INDEX(Historical!$H$7:$H$1230,MATCH(B135,Historical!$B$7:$B$1261,0))=0,"n/a",((INDEX(Historical!$C$7:$C$1239,MATCH(B135,Historical!$B$7:$B$1261,0))/INDEX(Historical!$H$7:$H$1230,MATCH(B135,Historical!$B$7:$B$1261,0)))^(1/5)-1)*100)</f>
        <v>5.9223841048812176</v>
      </c>
      <c r="V135" s="701">
        <f>IF(INDEX(Historical!$O$7:$O$1230,MATCH(B135,Historical!$B$7:$B$1261,0))=0,"n/a",((INDEX(Historical!$C$7:$C$1239,MATCH(B135,Historical!$B$7:$B$1261,0))/INDEX(Historical!$O$7:$O$1230,MATCH(B135,Historical!$B$7:$B$1261,0)))^(1/10)-1)*100)</f>
        <v>5.5378689666831793</v>
      </c>
      <c r="W135" s="702">
        <f t="shared" ref="W135:W166" si="66">IF(OR(U135&lt;=0,U135="n/a",V135&lt;=0,V135="n/a"),"n/a",U135/V135)</f>
        <v>1.0694337732639307</v>
      </c>
      <c r="X135" s="703">
        <f t="shared" ref="X135:X144" si="67">IF(OR(AJ135&lt;=0,AJ135="n/a",U135&lt;=0,U135="n/a"),"n/a",U135/AJ135)</f>
        <v>0.44529203796099376</v>
      </c>
      <c r="Y135" s="876"/>
      <c r="Z135" s="651">
        <f t="shared" ref="Z135:Z144" si="68">IF(OR(AC135&lt;0.01,AC135="n/a"),"n/a",M135/AC135*100)</f>
        <v>31.527093596059117</v>
      </c>
      <c r="AA135" s="886">
        <f t="shared" ref="AA135:AA144" si="69">IF(OR(AC135&lt;0.01,AC135="n/a"),"n/a",I135/AC135)</f>
        <v>16.751231527093598</v>
      </c>
      <c r="AB135" s="887">
        <v>12</v>
      </c>
      <c r="AC135" s="865">
        <v>4.0599999999999996</v>
      </c>
      <c r="AD135" s="865" t="s">
        <v>136</v>
      </c>
      <c r="AE135" s="865">
        <v>4.1900000000000004</v>
      </c>
      <c r="AF135" s="865">
        <v>1.19</v>
      </c>
      <c r="AG135" s="865">
        <v>7.1999999999999993</v>
      </c>
      <c r="AH135" s="865">
        <v>29.099999999999998</v>
      </c>
      <c r="AI135" s="865">
        <v>-8.129999999999999</v>
      </c>
      <c r="AJ135" s="865">
        <v>13.3</v>
      </c>
      <c r="AK135" s="865">
        <v>-6</v>
      </c>
      <c r="AL135" s="878">
        <v>3420</v>
      </c>
      <c r="AM135" s="872">
        <v>0.5</v>
      </c>
      <c r="AN135" s="865">
        <v>0.09</v>
      </c>
      <c r="AO135" s="739">
        <f t="shared" ref="AO135:AO144" si="70">IF(U135="n/a","n/a",IF(AA135&lt;0,"n/a",IF(AA135="n/a","n/a",J135+U135-AA135)))</f>
        <v>-8.9467712569425668</v>
      </c>
      <c r="AP135" s="740">
        <f t="shared" ref="AP135:AP144" si="71">IF(U135="n/a","n/a",J135+U135)</f>
        <v>7.8044602701510311</v>
      </c>
      <c r="AQ135" s="888">
        <f t="shared" ref="AQ135:AQ144" si="72">IF(OR(AC135&lt;0.01,AF135="n/a"),"n/a",(I135/SQRT(22.5*AC135*(I135/AF135))-1)*100)</f>
        <v>-5.8748692968500604</v>
      </c>
      <c r="AR135" s="651">
        <f>INDEX(Historical!$C$7:$C$1239,MATCH(B135,Historical!$B$7:$B$1261,0))*IF(AH135="n/a",1.03,IF(AH135&lt;0,1.01,IF(AH135&gt;10,1.1,(1+AH135/100))))</f>
        <v>1.32</v>
      </c>
      <c r="AS135" s="886">
        <f t="shared" ref="AS135:AS166" si="73">IF($AI135="n/a",1.03*AR135,IF($AI135&lt;0,1.01*AR135,IF($AI135&gt;10,1.1*AR135,(1+$AI135/100)*AR135)))</f>
        <v>1.3332000000000002</v>
      </c>
      <c r="AT135" s="886">
        <f t="shared" si="62"/>
        <v>1.3465320000000003</v>
      </c>
      <c r="AU135" s="886">
        <f t="shared" si="62"/>
        <v>1.3599973200000004</v>
      </c>
      <c r="AV135" s="886">
        <f t="shared" si="62"/>
        <v>1.3735972932000005</v>
      </c>
      <c r="AW135" s="651">
        <f t="shared" ref="AW135:AW166" si="74">SUM(AR135:AV135)</f>
        <v>6.7333266132000009</v>
      </c>
      <c r="AX135" s="747">
        <f t="shared" ref="AX135:AX166" si="75">AW135/I135*100</f>
        <v>9.9004949466254981</v>
      </c>
      <c r="AY135" s="934">
        <v>1.0900000000000001</v>
      </c>
      <c r="AZ135" s="872">
        <v>72.31</v>
      </c>
      <c r="BA135" s="872">
        <v>-6.5299999999999994</v>
      </c>
      <c r="BB135" s="872">
        <v>15.06</v>
      </c>
      <c r="BC135" s="872">
        <v>28.449999999999996</v>
      </c>
      <c r="BE135" s="624">
        <v>1993</v>
      </c>
      <c r="BF135" s="898">
        <f t="shared" ref="BF135:BF166" si="76">IF(BE135&gt;2008,0,IF(BE135&gt;2001,1,IF(BE135&gt;1990,2,IF(BE135&gt;1980,3,IF(BE135&gt;1973,4,IF(BE135&gt;1970,5,IF(BE135&gt;1960,6,IF(BE135&gt;1958,7,IF(BE135&gt;1953,8,9)))))))))</f>
        <v>2</v>
      </c>
      <c r="BG135" s="882">
        <v>0.70000000000000007</v>
      </c>
    </row>
    <row r="136" spans="1:59" ht="11.25" customHeight="1" x14ac:dyDescent="0.2">
      <c r="A136" s="863" t="s">
        <v>370</v>
      </c>
      <c r="B136" s="875" t="s">
        <v>371</v>
      </c>
      <c r="C136" s="932" t="s">
        <v>128</v>
      </c>
      <c r="D136" s="932" t="s">
        <v>126</v>
      </c>
      <c r="E136" s="733">
        <v>49</v>
      </c>
      <c r="F136" s="1190">
        <v>33</v>
      </c>
      <c r="G136" s="1190" t="s">
        <v>37</v>
      </c>
      <c r="H136" s="1190" t="s">
        <v>37</v>
      </c>
      <c r="I136" s="865">
        <v>45.51</v>
      </c>
      <c r="J136" s="651">
        <f t="shared" si="63"/>
        <v>6.767743353109207</v>
      </c>
      <c r="K136" s="877">
        <v>0.77</v>
      </c>
      <c r="L136" s="887">
        <v>4</v>
      </c>
      <c r="M136" s="642">
        <f t="shared" si="64"/>
        <v>3.08</v>
      </c>
      <c r="N136" s="870" t="s">
        <v>242</v>
      </c>
      <c r="O136" s="734">
        <v>0.76</v>
      </c>
      <c r="P136" s="861">
        <v>44022</v>
      </c>
      <c r="Q136" s="861">
        <v>44046</v>
      </c>
      <c r="R136" s="642">
        <f t="shared" si="65"/>
        <v>1.3157894736842117</v>
      </c>
      <c r="S136" s="701">
        <f>IF(INDEX(Historical!$D$7:$D$1237,MATCH(B136,Historical!$B$7:$B$1261,0))=0,"n/a",(INDEX(Historical!$C$7:$C$1239,MATCH(B136,Historical!$B$7:$B$1261,0))/INDEX(Historical!$D$7:$D$1237,MATCH(B136,Historical!$B$7:$B$1261,0))-1)*100)</f>
        <v>16.153846153846139</v>
      </c>
      <c r="T136" s="701">
        <f>IF(INDEX(Historical!$F$7:$F$1230,MATCH(B136,Historical!$B$7:$B$1261,0))=0,"n/a",((INDEX(Historical!$C$7:$C$1239,MATCH(B136,Historical!$B$7:$B$1261,0))/INDEX(Historical!$F$7:$F$1230,MATCH(B136,Historical!$B$7:$B$1261,0)))^(1/3)-1)*100)</f>
        <v>12.518437850757124</v>
      </c>
      <c r="U136" s="701">
        <f>IF(INDEX(Historical!$H$7:$H$1230,MATCH(B136,Historical!$B$7:$B$1261,0))=0,"n/a",((INDEX(Historical!$C$7:$C$1239,MATCH(B136,Historical!$B$7:$B$1261,0))/INDEX(Historical!$H$7:$H$1230,MATCH(B136,Historical!$B$7:$B$1261,0)))^(1/5)-1)*100)</f>
        <v>8.1621608852827201</v>
      </c>
      <c r="V136" s="701">
        <f>IF(INDEX(Historical!$O$7:$O$1230,MATCH(B136,Historical!$B$7:$B$1261,0))=0,"n/a",((INDEX(Historical!$C$7:$C$1239,MATCH(B136,Historical!$B$7:$B$1261,0))/INDEX(Historical!$O$7:$O$1230,MATCH(B136,Historical!$B$7:$B$1261,0)))^(1/10)-1)*100)</f>
        <v>5.0797212386123114</v>
      </c>
      <c r="W136" s="702">
        <f t="shared" si="66"/>
        <v>1.6068127564244994</v>
      </c>
      <c r="X136" s="703" t="str">
        <f t="shared" si="67"/>
        <v>n/a</v>
      </c>
      <c r="Y136" s="876"/>
      <c r="Z136" s="651">
        <f t="shared" si="68"/>
        <v>136.28318584070797</v>
      </c>
      <c r="AA136" s="886">
        <f t="shared" si="69"/>
        <v>20.137168141592923</v>
      </c>
      <c r="AB136" s="887">
        <v>3</v>
      </c>
      <c r="AC136" s="865">
        <v>2.2599999999999998</v>
      </c>
      <c r="AD136" s="865" t="s">
        <v>136</v>
      </c>
      <c r="AE136" s="865">
        <v>0.63</v>
      </c>
      <c r="AF136" s="865">
        <v>0.93</v>
      </c>
      <c r="AG136" s="865">
        <v>4.5</v>
      </c>
      <c r="AH136" s="865">
        <v>-30.5</v>
      </c>
      <c r="AI136" s="865" t="s">
        <v>136</v>
      </c>
      <c r="AJ136" s="865">
        <v>-6.8000000000000007</v>
      </c>
      <c r="AK136" s="865" t="s">
        <v>136</v>
      </c>
      <c r="AL136" s="878">
        <v>1160</v>
      </c>
      <c r="AM136" s="872">
        <v>2.4</v>
      </c>
      <c r="AN136" s="865">
        <v>0.49</v>
      </c>
      <c r="AO136" s="739">
        <f t="shared" si="70"/>
        <v>-5.207263903200996</v>
      </c>
      <c r="AP136" s="740">
        <f t="shared" si="71"/>
        <v>14.929904238391927</v>
      </c>
      <c r="AQ136" s="888">
        <f t="shared" si="72"/>
        <v>-8.7675341128038546</v>
      </c>
      <c r="AR136" s="651">
        <f>INDEX(Historical!$C$7:$C$1239,MATCH(B136,Historical!$B$7:$B$1261,0))*IF(AH136="n/a",1.03,IF(AH136&lt;0,1.01,IF(AH136&gt;10,1.1,(1+AH136/100))))</f>
        <v>3.0502000000000002</v>
      </c>
      <c r="AS136" s="886">
        <f t="shared" si="73"/>
        <v>3.1417060000000006</v>
      </c>
      <c r="AT136" s="886">
        <f t="shared" si="62"/>
        <v>3.2359571800000007</v>
      </c>
      <c r="AU136" s="886">
        <f t="shared" si="62"/>
        <v>3.3330358954000006</v>
      </c>
      <c r="AV136" s="886">
        <f t="shared" si="62"/>
        <v>3.4330269722620006</v>
      </c>
      <c r="AW136" s="651">
        <f t="shared" si="74"/>
        <v>16.193926047662003</v>
      </c>
      <c r="AX136" s="747">
        <f t="shared" si="75"/>
        <v>35.583225769417723</v>
      </c>
      <c r="AY136" s="934">
        <v>0.69</v>
      </c>
      <c r="AZ136" s="872">
        <v>22.869999999999997</v>
      </c>
      <c r="BA136" s="872">
        <v>-21.94</v>
      </c>
      <c r="BB136" s="872">
        <v>6.3299999999999992</v>
      </c>
      <c r="BC136" s="872">
        <v>4.09</v>
      </c>
      <c r="BE136" s="624">
        <v>1972</v>
      </c>
      <c r="BF136" s="898">
        <f t="shared" si="76"/>
        <v>5</v>
      </c>
      <c r="BG136" s="882">
        <v>2.6</v>
      </c>
    </row>
    <row r="137" spans="1:59" ht="11.25" customHeight="1" x14ac:dyDescent="0.2">
      <c r="A137" s="863" t="s">
        <v>376</v>
      </c>
      <c r="B137" s="875" t="s">
        <v>377</v>
      </c>
      <c r="C137" s="932" t="s">
        <v>245</v>
      </c>
      <c r="D137" s="932" t="s">
        <v>4357</v>
      </c>
      <c r="E137" s="733">
        <v>48</v>
      </c>
      <c r="F137" s="1190">
        <v>44</v>
      </c>
      <c r="G137" s="1190" t="s">
        <v>115</v>
      </c>
      <c r="H137" s="1190" t="s">
        <v>115</v>
      </c>
      <c r="I137" s="865">
        <v>83.4</v>
      </c>
      <c r="J137" s="651">
        <f t="shared" si="63"/>
        <v>2.3501199040767382</v>
      </c>
      <c r="K137" s="877">
        <v>0.49</v>
      </c>
      <c r="L137" s="887">
        <v>4</v>
      </c>
      <c r="M137" s="642">
        <f t="shared" si="64"/>
        <v>1.96</v>
      </c>
      <c r="N137" s="870" t="s">
        <v>378</v>
      </c>
      <c r="O137" s="737">
        <v>0.48</v>
      </c>
      <c r="P137" s="861">
        <v>44174</v>
      </c>
      <c r="Q137" s="861">
        <v>44186</v>
      </c>
      <c r="R137" s="642">
        <f t="shared" si="65"/>
        <v>2.0833333333333353</v>
      </c>
      <c r="S137" s="701">
        <f>IF(INDEX(Historical!$D$7:$D$1237,MATCH(B137,Historical!$B$7:$B$1261,0))=0,"n/a",(INDEX(Historical!$C$7:$C$1239,MATCH(B137,Historical!$B$7:$B$1261,0))/INDEX(Historical!$D$7:$D$1237,MATCH(B137,Historical!$B$7:$B$1261,0))-1)*100)</f>
        <v>6.8121693121693028</v>
      </c>
      <c r="T137" s="701">
        <f>IF(INDEX(Historical!$F$7:$F$1230,MATCH(B137,Historical!$B$7:$B$1261,0))=0,"n/a",((INDEX(Historical!$C$7:$C$1239,MATCH(B137,Historical!$B$7:$B$1261,0))/INDEX(Historical!$F$7:$F$1230,MATCH(B137,Historical!$B$7:$B$1261,0)))^(1/3)-1)*100)</f>
        <v>9.6807394206898998</v>
      </c>
      <c r="U137" s="701">
        <f>IF(INDEX(Historical!$H$7:$H$1230,MATCH(B137,Historical!$B$7:$B$1261,0))=0,"n/a",((INDEX(Historical!$C$7:$C$1239,MATCH(B137,Historical!$B$7:$B$1261,0))/INDEX(Historical!$H$7:$H$1230,MATCH(B137,Historical!$B$7:$B$1261,0)))^(1/5)-1)*100)</f>
        <v>12.758103026570232</v>
      </c>
      <c r="V137" s="701">
        <f>IF(INDEX(Historical!$O$7:$O$1230,MATCH(B137,Historical!$B$7:$B$1261,0))=0,"n/a",((INDEX(Historical!$C$7:$C$1239,MATCH(B137,Historical!$B$7:$B$1261,0))/INDEX(Historical!$O$7:$O$1230,MATCH(B137,Historical!$B$7:$B$1261,0)))^(1/10)-1)*100)</f>
        <v>13.041892193299564</v>
      </c>
      <c r="W137" s="702">
        <f t="shared" si="66"/>
        <v>0.97824018458953899</v>
      </c>
      <c r="X137" s="703" t="str">
        <f t="shared" si="67"/>
        <v>n/a</v>
      </c>
      <c r="Y137" s="674" t="s">
        <v>4445</v>
      </c>
      <c r="Z137" s="651" t="str">
        <f t="shared" si="68"/>
        <v>n/a</v>
      </c>
      <c r="AA137" s="886" t="str">
        <f t="shared" si="69"/>
        <v>n/a</v>
      </c>
      <c r="AB137" s="887">
        <v>12</v>
      </c>
      <c r="AC137" s="865">
        <v>-0.66</v>
      </c>
      <c r="AD137" s="865" t="s">
        <v>136</v>
      </c>
      <c r="AE137" s="865">
        <v>4.01</v>
      </c>
      <c r="AF137" s="865">
        <v>11.44</v>
      </c>
      <c r="AG137" s="865">
        <v>17.599999999999998</v>
      </c>
      <c r="AH137" s="865">
        <v>-40.9</v>
      </c>
      <c r="AI137" s="865">
        <v>119.44999999999999</v>
      </c>
      <c r="AJ137" s="865">
        <v>-13.8</v>
      </c>
      <c r="AK137" s="865">
        <v>10.36</v>
      </c>
      <c r="AL137" s="878">
        <v>34150</v>
      </c>
      <c r="AM137" s="872">
        <v>0.1</v>
      </c>
      <c r="AN137" s="865">
        <v>1.93</v>
      </c>
      <c r="AO137" s="739" t="str">
        <f t="shared" si="70"/>
        <v>n/a</v>
      </c>
      <c r="AP137" s="740">
        <f t="shared" si="71"/>
        <v>15.108222930646971</v>
      </c>
      <c r="AQ137" s="888" t="str">
        <f t="shared" si="72"/>
        <v>n/a</v>
      </c>
      <c r="AR137" s="651">
        <f>INDEX(Historical!$C$7:$C$1239,MATCH(B137,Historical!$B$7:$B$1261,0))*IF(AH137="n/a",1.03,IF(AH137&lt;0,1.01,IF(AH137&gt;10,1.1,(1+AH137/100))))</f>
        <v>1.9189999999999998</v>
      </c>
      <c r="AS137" s="886">
        <f t="shared" si="73"/>
        <v>2.1109</v>
      </c>
      <c r="AT137" s="886">
        <f t="shared" si="62"/>
        <v>2.32199</v>
      </c>
      <c r="AU137" s="886">
        <f t="shared" si="62"/>
        <v>2.554189</v>
      </c>
      <c r="AV137" s="886">
        <f t="shared" si="62"/>
        <v>2.8096079000000005</v>
      </c>
      <c r="AW137" s="651">
        <f t="shared" si="74"/>
        <v>11.715686899999998</v>
      </c>
      <c r="AX137" s="747">
        <f t="shared" si="75"/>
        <v>14.04758621103117</v>
      </c>
      <c r="AY137" s="934">
        <v>1.38</v>
      </c>
      <c r="AZ137" s="872">
        <v>85.05</v>
      </c>
      <c r="BA137" s="872">
        <v>-16.809999999999999</v>
      </c>
      <c r="BB137" s="872">
        <v>10.68</v>
      </c>
      <c r="BC137" s="872">
        <v>27.529999999999998</v>
      </c>
      <c r="BE137" s="624">
        <v>1974</v>
      </c>
      <c r="BF137" s="898">
        <f t="shared" si="76"/>
        <v>4</v>
      </c>
      <c r="BG137" s="882">
        <v>5.8999999999999995</v>
      </c>
    </row>
    <row r="138" spans="1:59" ht="11.25" customHeight="1" x14ac:dyDescent="0.2">
      <c r="A138" s="863" t="s">
        <v>387</v>
      </c>
      <c r="B138" s="875" t="s">
        <v>388</v>
      </c>
      <c r="C138" s="932" t="s">
        <v>108</v>
      </c>
      <c r="D138" s="932" t="s">
        <v>4338</v>
      </c>
      <c r="E138" s="733">
        <v>28</v>
      </c>
      <c r="F138" s="1190">
        <v>96</v>
      </c>
      <c r="G138" s="1190" t="s">
        <v>37</v>
      </c>
      <c r="H138" s="1190" t="s">
        <v>115</v>
      </c>
      <c r="I138" s="865">
        <v>55.12</v>
      </c>
      <c r="J138" s="651">
        <f t="shared" si="63"/>
        <v>2.9753265602322205</v>
      </c>
      <c r="K138" s="884">
        <v>0.41</v>
      </c>
      <c r="L138" s="887">
        <v>4</v>
      </c>
      <c r="M138" s="642">
        <f t="shared" si="64"/>
        <v>1.64</v>
      </c>
      <c r="N138" s="870" t="s">
        <v>168</v>
      </c>
      <c r="O138" s="735">
        <v>0.4</v>
      </c>
      <c r="P138" s="866">
        <v>43588</v>
      </c>
      <c r="Q138" s="866">
        <v>43602</v>
      </c>
      <c r="R138" s="642">
        <f t="shared" si="65"/>
        <v>2.4999999999999885</v>
      </c>
      <c r="S138" s="701">
        <f>IF(INDEX(Historical!$D$7:$D$1237,MATCH(B138,Historical!$B$7:$B$1261,0))=0,"n/a",(INDEX(Historical!$C$7:$C$1239,MATCH(B138,Historical!$B$7:$B$1261,0))/INDEX(Historical!$D$7:$D$1237,MATCH(B138,Historical!$B$7:$B$1261,0))-1)*100)</f>
        <v>1.8749999999999822</v>
      </c>
      <c r="T138" s="701">
        <f>IF(INDEX(Historical!$F$7:$F$1230,MATCH(B138,Historical!$B$7:$B$1261,0))=0,"n/a",((INDEX(Historical!$C$7:$C$1239,MATCH(B138,Historical!$B$7:$B$1261,0))/INDEX(Historical!$F$7:$F$1230,MATCH(B138,Historical!$B$7:$B$1261,0)))^(1/3)-1)*100)</f>
        <v>1.4738960712040283</v>
      </c>
      <c r="U138" s="701">
        <f>IF(INDEX(Historical!$H$7:$H$1230,MATCH(B138,Historical!$B$7:$B$1261,0))=0,"n/a",((INDEX(Historical!$C$7:$C$1239,MATCH(B138,Historical!$B$7:$B$1261,0))/INDEX(Historical!$H$7:$H$1230,MATCH(B138,Historical!$B$7:$B$1261,0)))^(1/5)-1)*100)</f>
        <v>1.4072027812696453</v>
      </c>
      <c r="V138" s="701">
        <f>IF(INDEX(Historical!$O$7:$O$1230,MATCH(B138,Historical!$B$7:$B$1261,0))=0,"n/a",((INDEX(Historical!$C$7:$C$1239,MATCH(B138,Historical!$B$7:$B$1261,0))/INDEX(Historical!$O$7:$O$1230,MATCH(B138,Historical!$B$7:$B$1261,0)))^(1/10)-1)*100)</f>
        <v>1.4604651842500038</v>
      </c>
      <c r="W138" s="702">
        <f t="shared" si="66"/>
        <v>0.96353052194961397</v>
      </c>
      <c r="X138" s="703">
        <f t="shared" si="67"/>
        <v>0.27592211397444028</v>
      </c>
      <c r="Y138" s="673"/>
      <c r="Z138" s="651">
        <f t="shared" si="68"/>
        <v>57.342657342657347</v>
      </c>
      <c r="AA138" s="886">
        <f t="shared" si="69"/>
        <v>19.272727272727273</v>
      </c>
      <c r="AB138" s="887">
        <v>12</v>
      </c>
      <c r="AC138" s="865">
        <v>2.86</v>
      </c>
      <c r="AD138" s="865">
        <v>6.62</v>
      </c>
      <c r="AE138" s="865">
        <v>9.57</v>
      </c>
      <c r="AF138" s="865">
        <v>1.85</v>
      </c>
      <c r="AG138" s="865">
        <v>10.100000000000001</v>
      </c>
      <c r="AH138" s="865">
        <v>11.3</v>
      </c>
      <c r="AI138" s="865">
        <v>1.73</v>
      </c>
      <c r="AJ138" s="865">
        <v>5.0999999999999996</v>
      </c>
      <c r="AK138" s="865">
        <v>3</v>
      </c>
      <c r="AL138" s="878">
        <v>1560</v>
      </c>
      <c r="AM138" s="872">
        <v>3.9899999999999998</v>
      </c>
      <c r="AN138" s="865">
        <v>0</v>
      </c>
      <c r="AO138" s="739">
        <f t="shared" si="70"/>
        <v>-14.890197931225408</v>
      </c>
      <c r="AP138" s="740">
        <f t="shared" si="71"/>
        <v>4.3825293415018658</v>
      </c>
      <c r="AQ138" s="888">
        <f t="shared" si="72"/>
        <v>25.882741654543917</v>
      </c>
      <c r="AR138" s="651">
        <f>INDEX(Historical!$C$7:$C$1239,MATCH(B138,Historical!$B$7:$B$1261,0))*IF(AH138="n/a",1.03,IF(AH138&lt;0,1.01,IF(AH138&gt;10,1.1,(1+AH138/100))))</f>
        <v>1.7929999999999999</v>
      </c>
      <c r="AS138" s="886">
        <f t="shared" si="73"/>
        <v>1.8240189</v>
      </c>
      <c r="AT138" s="886">
        <f t="shared" si="62"/>
        <v>1.8787394669999999</v>
      </c>
      <c r="AU138" s="886">
        <f t="shared" si="62"/>
        <v>1.9351016510100001</v>
      </c>
      <c r="AV138" s="886">
        <f t="shared" si="62"/>
        <v>1.9931547005403001</v>
      </c>
      <c r="AW138" s="651">
        <f t="shared" si="74"/>
        <v>9.4240147185502998</v>
      </c>
      <c r="AX138" s="747">
        <f t="shared" si="75"/>
        <v>17.097269083001272</v>
      </c>
      <c r="AY138" s="934">
        <v>0.77</v>
      </c>
      <c r="AZ138" s="872">
        <v>17.43</v>
      </c>
      <c r="BA138" s="872">
        <v>-20.21</v>
      </c>
      <c r="BB138" s="872">
        <v>-0.16999999999999998</v>
      </c>
      <c r="BC138" s="872">
        <v>-4.6100000000000003</v>
      </c>
      <c r="BE138" s="624">
        <v>1993</v>
      </c>
      <c r="BF138" s="898">
        <f t="shared" si="76"/>
        <v>2</v>
      </c>
      <c r="BG138" s="882">
        <v>1.3</v>
      </c>
    </row>
    <row r="139" spans="1:59" ht="11.25" customHeight="1" x14ac:dyDescent="0.2">
      <c r="A139" s="871" t="s">
        <v>383</v>
      </c>
      <c r="B139" s="875" t="s">
        <v>384</v>
      </c>
      <c r="C139" s="932" t="s">
        <v>128</v>
      </c>
      <c r="D139" s="932" t="s">
        <v>4335</v>
      </c>
      <c r="E139" s="733">
        <v>45</v>
      </c>
      <c r="F139" s="1190">
        <v>55</v>
      </c>
      <c r="G139" s="1190" t="s">
        <v>37</v>
      </c>
      <c r="H139" s="1190" t="s">
        <v>115</v>
      </c>
      <c r="I139" s="865">
        <v>38.01</v>
      </c>
      <c r="J139" s="651">
        <f t="shared" si="63"/>
        <v>4.9197579584319922</v>
      </c>
      <c r="K139" s="877">
        <v>0.46750000000000003</v>
      </c>
      <c r="L139" s="887">
        <v>4</v>
      </c>
      <c r="M139" s="642">
        <f t="shared" si="64"/>
        <v>1.87</v>
      </c>
      <c r="N139" s="870" t="s">
        <v>111</v>
      </c>
      <c r="O139" s="734">
        <v>0.45750000000000002</v>
      </c>
      <c r="P139" s="861">
        <v>44061</v>
      </c>
      <c r="Q139" s="861">
        <v>44085</v>
      </c>
      <c r="R139" s="642">
        <f t="shared" si="65"/>
        <v>2.1857923497267775</v>
      </c>
      <c r="S139" s="701">
        <f>IF(INDEX(Historical!$D$7:$D$1237,MATCH(B139,Historical!$B$7:$B$1261,0))=0,"n/a",(INDEX(Historical!$C$7:$C$1239,MATCH(B139,Historical!$B$7:$B$1261,0))/INDEX(Historical!$D$7:$D$1237,MATCH(B139,Historical!$B$7:$B$1261,0))-1)*100)</f>
        <v>6.8452380952380931</v>
      </c>
      <c r="T139" s="701">
        <f>IF(INDEX(Historical!$F$7:$F$1230,MATCH(B139,Historical!$B$7:$B$1261,0))=0,"n/a",((INDEX(Historical!$C$7:$C$1239,MATCH(B139,Historical!$B$7:$B$1261,0))/INDEX(Historical!$F$7:$F$1230,MATCH(B139,Historical!$B$7:$B$1261,0)))^(1/3)-1)*100)</f>
        <v>6.8847402241663636</v>
      </c>
      <c r="U139" s="701">
        <f>IF(INDEX(Historical!$H$7:$H$1230,MATCH(B139,Historical!$B$7:$B$1261,0))=0,"n/a",((INDEX(Historical!$C$7:$C$1239,MATCH(B139,Historical!$B$7:$B$1261,0))/INDEX(Historical!$H$7:$H$1230,MATCH(B139,Historical!$B$7:$B$1261,0)))^(1/5)-1)*100)</f>
        <v>6.583698960663642</v>
      </c>
      <c r="V139" s="701">
        <f>IF(INDEX(Historical!$O$7:$O$1230,MATCH(B139,Historical!$B$7:$B$1261,0))=0,"n/a",((INDEX(Historical!$C$7:$C$1239,MATCH(B139,Historical!$B$7:$B$1261,0))/INDEX(Historical!$O$7:$O$1230,MATCH(B139,Historical!$B$7:$B$1261,0)))^(1/10)-1)*100)</f>
        <v>13.634301011916694</v>
      </c>
      <c r="W139" s="702">
        <f t="shared" si="66"/>
        <v>0.48287763009701318</v>
      </c>
      <c r="X139" s="703" t="str">
        <f t="shared" si="67"/>
        <v>n/a</v>
      </c>
      <c r="Y139" s="875"/>
      <c r="Z139" s="651">
        <f t="shared" si="68"/>
        <v>381.63265306122452</v>
      </c>
      <c r="AA139" s="886">
        <f t="shared" si="69"/>
        <v>77.571428571428569</v>
      </c>
      <c r="AB139" s="887">
        <v>8</v>
      </c>
      <c r="AC139" s="865">
        <v>0.49</v>
      </c>
      <c r="AD139" s="865">
        <v>11.3</v>
      </c>
      <c r="AE139" s="865">
        <v>0.24</v>
      </c>
      <c r="AF139" s="865">
        <v>1.64</v>
      </c>
      <c r="AG139" s="865">
        <v>2.1</v>
      </c>
      <c r="AH139" s="865">
        <v>-88</v>
      </c>
      <c r="AI139" s="865">
        <v>7.61</v>
      </c>
      <c r="AJ139" s="865">
        <v>-33.6</v>
      </c>
      <c r="AK139" s="865">
        <v>6.99</v>
      </c>
      <c r="AL139" s="878">
        <v>33830</v>
      </c>
      <c r="AM139" s="872">
        <v>0.3</v>
      </c>
      <c r="AN139" s="865">
        <v>0.81</v>
      </c>
      <c r="AO139" s="739">
        <f t="shared" si="70"/>
        <v>-66.067971652332943</v>
      </c>
      <c r="AP139" s="740">
        <f t="shared" si="71"/>
        <v>11.503456919095633</v>
      </c>
      <c r="AQ139" s="888">
        <f t="shared" si="72"/>
        <v>137.78341485678175</v>
      </c>
      <c r="AR139" s="651">
        <f>INDEX(Historical!$C$7:$C$1239,MATCH(B139,Historical!$B$7:$B$1261,0))*IF(AH139="n/a",1.03,IF(AH139&lt;0,1.01,IF(AH139&gt;10,1.1,(1+AH139/100))))</f>
        <v>1.8129499999999998</v>
      </c>
      <c r="AS139" s="886">
        <f t="shared" si="73"/>
        <v>1.9509154949999998</v>
      </c>
      <c r="AT139" s="886">
        <f t="shared" si="62"/>
        <v>2.0872844881004999</v>
      </c>
      <c r="AU139" s="886">
        <f t="shared" si="62"/>
        <v>2.233185673818725</v>
      </c>
      <c r="AV139" s="886">
        <f t="shared" si="62"/>
        <v>2.3892853524186539</v>
      </c>
      <c r="AW139" s="651">
        <f t="shared" si="74"/>
        <v>10.473621009337879</v>
      </c>
      <c r="AX139" s="747">
        <f t="shared" si="75"/>
        <v>27.554909258978899</v>
      </c>
      <c r="AY139" s="934">
        <v>0.55000000000000004</v>
      </c>
      <c r="AZ139" s="872">
        <v>13.94</v>
      </c>
      <c r="BA139" s="872">
        <v>-36.64</v>
      </c>
      <c r="BB139" s="872">
        <v>1.8599999999999999</v>
      </c>
      <c r="BC139" s="872">
        <v>-7.79</v>
      </c>
      <c r="BE139" s="624">
        <v>1976</v>
      </c>
      <c r="BF139" s="898">
        <f t="shared" si="76"/>
        <v>4</v>
      </c>
      <c r="BG139" s="882">
        <v>0.5</v>
      </c>
    </row>
    <row r="140" spans="1:59" ht="11.25" customHeight="1" x14ac:dyDescent="0.2">
      <c r="A140" s="863" t="s">
        <v>389</v>
      </c>
      <c r="B140" s="875" t="s">
        <v>390</v>
      </c>
      <c r="C140" s="932" t="s">
        <v>245</v>
      </c>
      <c r="D140" s="932" t="s">
        <v>4358</v>
      </c>
      <c r="E140" s="733">
        <v>38</v>
      </c>
      <c r="F140" s="1190">
        <v>68</v>
      </c>
      <c r="G140" s="1190" t="s">
        <v>106</v>
      </c>
      <c r="H140" s="1190" t="s">
        <v>106</v>
      </c>
      <c r="I140" s="865">
        <v>17.920000000000002</v>
      </c>
      <c r="J140" s="651">
        <f t="shared" si="63"/>
        <v>5.3571428571428559</v>
      </c>
      <c r="K140" s="877">
        <v>0.24</v>
      </c>
      <c r="L140" s="887">
        <v>4</v>
      </c>
      <c r="M140" s="642">
        <f t="shared" si="64"/>
        <v>0.96</v>
      </c>
      <c r="N140" s="870" t="s">
        <v>318</v>
      </c>
      <c r="O140" s="734">
        <v>0.23</v>
      </c>
      <c r="P140" s="866">
        <v>43615</v>
      </c>
      <c r="Q140" s="866">
        <v>43644</v>
      </c>
      <c r="R140" s="642">
        <f t="shared" si="65"/>
        <v>4.3478260869565135</v>
      </c>
      <c r="S140" s="701">
        <f>IF(INDEX(Historical!$D$7:$D$1237,MATCH(B140,Historical!$B$7:$B$1261,0))=0,"n/a",(INDEX(Historical!$C$7:$C$1239,MATCH(B140,Historical!$B$7:$B$1261,0))/INDEX(Historical!$D$7:$D$1237,MATCH(B140,Historical!$B$7:$B$1261,0))-1)*100)</f>
        <v>4.4444444444444287</v>
      </c>
      <c r="T140" s="701">
        <f>IF(INDEX(Historical!$F$7:$F$1230,MATCH(B140,Historical!$B$7:$B$1261,0))=0,"n/a",((INDEX(Historical!$C$7:$C$1239,MATCH(B140,Historical!$B$7:$B$1261,0))/INDEX(Historical!$F$7:$F$1230,MATCH(B140,Historical!$B$7:$B$1261,0)))^(1/3)-1)*100)</f>
        <v>4.2357239540065317</v>
      </c>
      <c r="U140" s="701">
        <f>IF(INDEX(Historical!$H$7:$H$1230,MATCH(B140,Historical!$B$7:$B$1261,0))=0,"n/a",((INDEX(Historical!$C$7:$C$1239,MATCH(B140,Historical!$B$7:$B$1261,0))/INDEX(Historical!$H$7:$H$1230,MATCH(B140,Historical!$B$7:$B$1261,0)))^(1/5)-1)*100)</f>
        <v>4.6196633116589947</v>
      </c>
      <c r="V140" s="701">
        <f>IF(INDEX(Historical!$O$7:$O$1230,MATCH(B140,Historical!$B$7:$B$1261,0))=0,"n/a",((INDEX(Historical!$C$7:$C$1239,MATCH(B140,Historical!$B$7:$B$1261,0))/INDEX(Historical!$O$7:$O$1230,MATCH(B140,Historical!$B$7:$B$1261,0)))^(1/10)-1)*100)</f>
        <v>4.9469897511769778</v>
      </c>
      <c r="W140" s="702">
        <f t="shared" si="66"/>
        <v>0.93383320847994356</v>
      </c>
      <c r="X140" s="703">
        <f t="shared" si="67"/>
        <v>1.2485576517997283</v>
      </c>
      <c r="Y140" s="659"/>
      <c r="Z140" s="651" t="str">
        <f t="shared" si="68"/>
        <v>n/a</v>
      </c>
      <c r="AA140" s="886" t="str">
        <f t="shared" si="69"/>
        <v>n/a</v>
      </c>
      <c r="AB140" s="887">
        <v>12</v>
      </c>
      <c r="AC140" s="865">
        <v>-0.5</v>
      </c>
      <c r="AD140" s="865" t="s">
        <v>136</v>
      </c>
      <c r="AE140" s="865">
        <v>0.83</v>
      </c>
      <c r="AF140" s="865">
        <v>0.95</v>
      </c>
      <c r="AG140" s="865">
        <v>-2.4</v>
      </c>
      <c r="AH140" s="865">
        <v>26.1</v>
      </c>
      <c r="AI140" s="865" t="s">
        <v>136</v>
      </c>
      <c r="AJ140" s="865">
        <v>3.6999999999999997</v>
      </c>
      <c r="AK140" s="865" t="s">
        <v>136</v>
      </c>
      <c r="AL140" s="882">
        <v>181.95</v>
      </c>
      <c r="AM140" s="872">
        <v>14.6</v>
      </c>
      <c r="AN140" s="865">
        <v>0.03</v>
      </c>
      <c r="AO140" s="739" t="str">
        <f t="shared" si="70"/>
        <v>n/a</v>
      </c>
      <c r="AP140" s="740">
        <f t="shared" si="71"/>
        <v>9.9768061688018506</v>
      </c>
      <c r="AQ140" s="888" t="str">
        <f t="shared" si="72"/>
        <v>n/a</v>
      </c>
      <c r="AR140" s="651">
        <f>INDEX(Historical!$C$7:$C$1239,MATCH(B140,Historical!$B$7:$B$1261,0))*IF(AH140="n/a",1.03,IF(AH140&lt;0,1.01,IF(AH140&gt;10,1.1,(1+AH140/100))))</f>
        <v>1.034</v>
      </c>
      <c r="AS140" s="886">
        <f t="shared" si="73"/>
        <v>1.0650200000000001</v>
      </c>
      <c r="AT140" s="886">
        <f t="shared" si="62"/>
        <v>1.0969706000000001</v>
      </c>
      <c r="AU140" s="886">
        <f t="shared" si="62"/>
        <v>1.1298797180000002</v>
      </c>
      <c r="AV140" s="886">
        <f t="shared" si="62"/>
        <v>1.1637761095400003</v>
      </c>
      <c r="AW140" s="651">
        <f t="shared" si="74"/>
        <v>5.4896464275400012</v>
      </c>
      <c r="AX140" s="747">
        <f t="shared" si="75"/>
        <v>30.634187653683036</v>
      </c>
      <c r="AY140" s="934">
        <v>0.65</v>
      </c>
      <c r="AZ140" s="872">
        <v>18.440000000000001</v>
      </c>
      <c r="BA140" s="872">
        <v>-32.93</v>
      </c>
      <c r="BB140" s="872">
        <v>7.6499999999999995</v>
      </c>
      <c r="BC140" s="872">
        <v>-4.54</v>
      </c>
      <c r="BE140" s="624">
        <v>1982</v>
      </c>
      <c r="BF140" s="898">
        <f t="shared" si="76"/>
        <v>3</v>
      </c>
      <c r="BG140" s="882">
        <v>-1.7999999999999998</v>
      </c>
    </row>
    <row r="141" spans="1:59" ht="11.25" customHeight="1" x14ac:dyDescent="0.2">
      <c r="A141" s="863" t="s">
        <v>4043</v>
      </c>
      <c r="B141" s="875" t="s">
        <v>382</v>
      </c>
      <c r="C141" s="932" t="s">
        <v>128</v>
      </c>
      <c r="D141" s="932" t="s">
        <v>4335</v>
      </c>
      <c r="E141" s="733">
        <v>47</v>
      </c>
      <c r="F141" s="1190">
        <v>47</v>
      </c>
      <c r="G141" s="1190" t="s">
        <v>37</v>
      </c>
      <c r="H141" s="1190" t="s">
        <v>115</v>
      </c>
      <c r="I141" s="865">
        <v>152.79</v>
      </c>
      <c r="J141" s="651">
        <f t="shared" si="63"/>
        <v>1.4137050854113491</v>
      </c>
      <c r="K141" s="877">
        <v>0.54</v>
      </c>
      <c r="L141" s="887">
        <v>4</v>
      </c>
      <c r="M141" s="642">
        <f t="shared" si="64"/>
        <v>2.16</v>
      </c>
      <c r="N141" s="870" t="s">
        <v>163</v>
      </c>
      <c r="O141" s="734">
        <v>0.53</v>
      </c>
      <c r="P141" s="861">
        <v>43909</v>
      </c>
      <c r="Q141" s="861">
        <v>43927</v>
      </c>
      <c r="R141" s="642">
        <f t="shared" si="65"/>
        <v>1.8867924528301903</v>
      </c>
      <c r="S141" s="701">
        <f>IF(INDEX(Historical!$D$7:$D$1237,MATCH(B141,Historical!$B$7:$B$1261,0))=0,"n/a",(INDEX(Historical!$C$7:$C$1239,MATCH(B141,Historical!$B$7:$B$1261,0))/INDEX(Historical!$D$7:$D$1237,MATCH(B141,Historical!$B$7:$B$1261,0))-1)*100)</f>
        <v>1.9323671497584627</v>
      </c>
      <c r="T141" s="701">
        <f>IF(INDEX(Historical!$F$7:$F$1230,MATCH(B141,Historical!$B$7:$B$1261,0))=0,"n/a",((INDEX(Historical!$C$7:$C$1239,MATCH(B141,Historical!$B$7:$B$1261,0))/INDEX(Historical!$F$7:$F$1230,MATCH(B141,Historical!$B$7:$B$1261,0)))^(1/3)-1)*100)</f>
        <v>1.9709486512899943</v>
      </c>
      <c r="U141" s="701">
        <f>IF(INDEX(Historical!$H$7:$H$1230,MATCH(B141,Historical!$B$7:$B$1261,0))=0,"n/a",((INDEX(Historical!$C$7:$C$1239,MATCH(B141,Historical!$B$7:$B$1261,0))/INDEX(Historical!$H$7:$H$1230,MATCH(B141,Historical!$B$7:$B$1261,0)))^(1/5)-1)*100)</f>
        <v>2.0116606730253395</v>
      </c>
      <c r="V141" s="701">
        <f>IF(INDEX(Historical!$O$7:$O$1230,MATCH(B141,Historical!$B$7:$B$1261,0))=0,"n/a",((INDEX(Historical!$C$7:$C$1239,MATCH(B141,Historical!$B$7:$B$1261,0))/INDEX(Historical!$O$7:$O$1230,MATCH(B141,Historical!$B$7:$B$1261,0)))^(1/10)-1)*100)</f>
        <v>7.1773462536293131</v>
      </c>
      <c r="W141" s="702">
        <f t="shared" si="66"/>
        <v>0.2802791731007987</v>
      </c>
      <c r="X141" s="703">
        <f t="shared" si="67"/>
        <v>2.2351785255837107</v>
      </c>
      <c r="Y141" s="875"/>
      <c r="Z141" s="651">
        <f t="shared" si="68"/>
        <v>31.168831168831172</v>
      </c>
      <c r="AA141" s="886">
        <f t="shared" si="69"/>
        <v>22.047619047619047</v>
      </c>
      <c r="AB141" s="887">
        <v>1</v>
      </c>
      <c r="AC141" s="865">
        <v>6.93</v>
      </c>
      <c r="AD141" s="865">
        <v>3.21</v>
      </c>
      <c r="AE141" s="865">
        <v>0.78</v>
      </c>
      <c r="AF141" s="865">
        <v>5.7</v>
      </c>
      <c r="AG141" s="865">
        <v>20.7</v>
      </c>
      <c r="AH141" s="865">
        <v>114.9</v>
      </c>
      <c r="AI141" s="865">
        <v>3.1300000000000003</v>
      </c>
      <c r="AJ141" s="865">
        <v>0.89999999999999991</v>
      </c>
      <c r="AK141" s="865">
        <v>6.81</v>
      </c>
      <c r="AL141" s="878">
        <v>430250</v>
      </c>
      <c r="AM141" s="872">
        <v>0.89999999999999991</v>
      </c>
      <c r="AN141" s="865">
        <v>0.69</v>
      </c>
      <c r="AO141" s="739">
        <f t="shared" si="70"/>
        <v>-18.62225328918236</v>
      </c>
      <c r="AP141" s="740">
        <f t="shared" si="71"/>
        <v>3.4253657584366888</v>
      </c>
      <c r="AQ141" s="888">
        <f t="shared" si="72"/>
        <v>136.33444153142017</v>
      </c>
      <c r="AR141" s="651">
        <f>INDEX(Historical!$C$7:$C$1239,MATCH(B141,Historical!$B$7:$B$1261,0))*IF(AH141="n/a",1.03,IF(AH141&lt;0,1.01,IF(AH141&gt;10,1.1,(1+AH141/100))))</f>
        <v>2.3210000000000002</v>
      </c>
      <c r="AS141" s="886">
        <f t="shared" si="73"/>
        <v>2.3936473000000005</v>
      </c>
      <c r="AT141" s="886">
        <f t="shared" si="62"/>
        <v>2.5566546811300008</v>
      </c>
      <c r="AU141" s="886">
        <f t="shared" si="62"/>
        <v>2.7307628649149538</v>
      </c>
      <c r="AV141" s="886">
        <f t="shared" si="62"/>
        <v>2.9167278160156624</v>
      </c>
      <c r="AW141" s="651">
        <f t="shared" si="74"/>
        <v>12.918792662060618</v>
      </c>
      <c r="AX141" s="747">
        <f t="shared" si="75"/>
        <v>8.4552605943194052</v>
      </c>
      <c r="AY141" s="934">
        <v>0.43</v>
      </c>
      <c r="AZ141" s="872">
        <v>49.79</v>
      </c>
      <c r="BA141" s="872">
        <v>-0.4</v>
      </c>
      <c r="BB141" s="872">
        <v>6.38</v>
      </c>
      <c r="BC141" s="872">
        <v>17.86</v>
      </c>
      <c r="BE141" s="624">
        <v>1974</v>
      </c>
      <c r="BF141" s="898">
        <f t="shared" si="76"/>
        <v>4</v>
      </c>
      <c r="BG141" s="882">
        <v>6.4</v>
      </c>
    </row>
    <row r="142" spans="1:59" ht="11.25" customHeight="1" x14ac:dyDescent="0.2">
      <c r="A142" s="871" t="s">
        <v>385</v>
      </c>
      <c r="B142" s="875" t="s">
        <v>386</v>
      </c>
      <c r="C142" s="932" t="s">
        <v>153</v>
      </c>
      <c r="D142" s="932" t="s">
        <v>4324</v>
      </c>
      <c r="E142" s="733">
        <v>28</v>
      </c>
      <c r="F142" s="1190">
        <v>109</v>
      </c>
      <c r="G142" s="1190" t="s">
        <v>37</v>
      </c>
      <c r="H142" s="1190" t="s">
        <v>37</v>
      </c>
      <c r="I142" s="865">
        <v>275.16000000000003</v>
      </c>
      <c r="J142" s="651">
        <f t="shared" si="63"/>
        <v>0.24712894316034306</v>
      </c>
      <c r="K142" s="884">
        <v>0.17</v>
      </c>
      <c r="L142" s="887">
        <v>4</v>
      </c>
      <c r="M142" s="642">
        <f t="shared" si="64"/>
        <v>0.68</v>
      </c>
      <c r="N142" s="870" t="s">
        <v>139</v>
      </c>
      <c r="O142" s="735">
        <v>0.16</v>
      </c>
      <c r="P142" s="861">
        <v>44144</v>
      </c>
      <c r="Q142" s="861">
        <v>44153</v>
      </c>
      <c r="R142" s="642">
        <f t="shared" si="65"/>
        <v>6.2500000000000053</v>
      </c>
      <c r="S142" s="701">
        <f>IF(INDEX(Historical!$D$7:$D$1237,MATCH(B142,Historical!$B$7:$B$1261,0))=0,"n/a",(INDEX(Historical!$C$7:$C$1239,MATCH(B142,Historical!$B$7:$B$1261,0))/INDEX(Historical!$D$7:$D$1237,MATCH(B142,Historical!$B$7:$B$1261,0))-1)*100)</f>
        <v>7.0175438596491224</v>
      </c>
      <c r="T142" s="701">
        <f>IF(INDEX(Historical!$F$7:$F$1230,MATCH(B142,Historical!$B$7:$B$1261,0))=0,"n/a",((INDEX(Historical!$C$7:$C$1239,MATCH(B142,Historical!$B$7:$B$1261,0))/INDEX(Historical!$F$7:$F$1230,MATCH(B142,Historical!$B$7:$B$1261,0)))^(1/3)-1)*100)</f>
        <v>7.5749744635974059</v>
      </c>
      <c r="U142" s="701">
        <f>IF(INDEX(Historical!$H$7:$H$1230,MATCH(B142,Historical!$B$7:$B$1261,0))=0,"n/a",((INDEX(Historical!$C$7:$C$1239,MATCH(B142,Historical!$B$7:$B$1261,0))/INDEX(Historical!$H$7:$H$1230,MATCH(B142,Historical!$B$7:$B$1261,0)))^(1/5)-1)*100)</f>
        <v>8.2702639798059696</v>
      </c>
      <c r="V142" s="701">
        <f>IF(INDEX(Historical!$O$7:$O$1230,MATCH(B142,Historical!$B$7:$B$1261,0))=0,"n/a",((INDEX(Historical!$C$7:$C$1239,MATCH(B142,Historical!$B$7:$B$1261,0))/INDEX(Historical!$O$7:$O$1230,MATCH(B142,Historical!$B$7:$B$1261,0)))^(1/10)-1)*100)</f>
        <v>7.1773462536293131</v>
      </c>
      <c r="W142" s="702">
        <f t="shared" si="66"/>
        <v>1.1522732340834203</v>
      </c>
      <c r="X142" s="703">
        <f t="shared" si="67"/>
        <v>0.64110573486867983</v>
      </c>
      <c r="Y142" s="664"/>
      <c r="Z142" s="651">
        <f t="shared" si="68"/>
        <v>16.50485436893204</v>
      </c>
      <c r="AA142" s="886">
        <f t="shared" si="69"/>
        <v>66.786407766990294</v>
      </c>
      <c r="AB142" s="887">
        <v>12</v>
      </c>
      <c r="AC142" s="865">
        <v>4.12</v>
      </c>
      <c r="AD142" s="865">
        <v>3.29</v>
      </c>
      <c r="AE142" s="865">
        <v>9.77</v>
      </c>
      <c r="AF142" s="865">
        <v>11.95</v>
      </c>
      <c r="AG142" s="865">
        <v>19.5</v>
      </c>
      <c r="AH142" s="865">
        <v>18.2</v>
      </c>
      <c r="AI142" s="865">
        <v>12.839999999999998</v>
      </c>
      <c r="AJ142" s="865">
        <v>12.9</v>
      </c>
      <c r="AK142" s="865">
        <v>20.5</v>
      </c>
      <c r="AL142" s="878">
        <v>19900</v>
      </c>
      <c r="AM142" s="872">
        <v>0.2</v>
      </c>
      <c r="AN142" s="865">
        <v>0.15</v>
      </c>
      <c r="AO142" s="739">
        <f t="shared" si="70"/>
        <v>-58.269014844023985</v>
      </c>
      <c r="AP142" s="740">
        <f t="shared" si="71"/>
        <v>8.5173929229663123</v>
      </c>
      <c r="AQ142" s="888">
        <f t="shared" si="72"/>
        <v>495.57537924469273</v>
      </c>
      <c r="AR142" s="651">
        <f>INDEX(Historical!$C$7:$C$1239,MATCH(B142,Historical!$B$7:$B$1261,0))*IF(AH142="n/a",1.03,IF(AH142&lt;0,1.01,IF(AH142&gt;10,1.1,(1+AH142/100))))</f>
        <v>0.67100000000000004</v>
      </c>
      <c r="AS142" s="886">
        <f t="shared" si="73"/>
        <v>0.73810000000000009</v>
      </c>
      <c r="AT142" s="886">
        <f t="shared" si="62"/>
        <v>0.81191000000000013</v>
      </c>
      <c r="AU142" s="886">
        <f t="shared" si="62"/>
        <v>0.89310100000000026</v>
      </c>
      <c r="AV142" s="886">
        <f t="shared" si="62"/>
        <v>0.98241110000000031</v>
      </c>
      <c r="AW142" s="651">
        <f t="shared" si="74"/>
        <v>4.0965221000000005</v>
      </c>
      <c r="AX142" s="747">
        <f t="shared" si="75"/>
        <v>1.4887782017735136</v>
      </c>
      <c r="AY142" s="934">
        <v>1</v>
      </c>
      <c r="AZ142" s="872">
        <v>120.96000000000001</v>
      </c>
      <c r="BA142" s="872">
        <v>-9.7799999999999994</v>
      </c>
      <c r="BB142" s="872">
        <v>-2.6100000000000003</v>
      </c>
      <c r="BC142" s="872">
        <v>20.11</v>
      </c>
      <c r="BE142" s="624">
        <v>1994</v>
      </c>
      <c r="BF142" s="898">
        <f t="shared" si="76"/>
        <v>2</v>
      </c>
      <c r="BG142" s="882">
        <v>13</v>
      </c>
    </row>
    <row r="143" spans="1:59" ht="11.25" customHeight="1" x14ac:dyDescent="0.2">
      <c r="A143" s="871" t="s">
        <v>4559</v>
      </c>
      <c r="B143" s="875" t="s">
        <v>4558</v>
      </c>
      <c r="C143" s="932" t="s">
        <v>131</v>
      </c>
      <c r="D143" s="932" t="s">
        <v>4340</v>
      </c>
      <c r="E143" s="733">
        <v>28</v>
      </c>
      <c r="F143" s="1190">
        <v>105</v>
      </c>
      <c r="G143" s="1190" t="s">
        <v>37</v>
      </c>
      <c r="H143" s="1190" t="s">
        <v>37</v>
      </c>
      <c r="I143" s="865">
        <v>45.28</v>
      </c>
      <c r="J143" s="651">
        <f t="shared" si="63"/>
        <v>2.2146643109540634</v>
      </c>
      <c r="K143" s="884">
        <v>0.25069999999999998</v>
      </c>
      <c r="L143" s="887">
        <v>4</v>
      </c>
      <c r="M143" s="642">
        <f t="shared" si="64"/>
        <v>1.0027999999999999</v>
      </c>
      <c r="N143" s="870" t="s">
        <v>119</v>
      </c>
      <c r="O143" s="735">
        <v>0.23430000000000001</v>
      </c>
      <c r="P143" s="861">
        <v>44056</v>
      </c>
      <c r="Q143" s="861">
        <v>44075</v>
      </c>
      <c r="R143" s="642">
        <f t="shared" si="65"/>
        <v>6.9995731967562831</v>
      </c>
      <c r="S143" s="701">
        <f>IF(INDEX(Historical!$D$7:$D$1237,MATCH(B143,Historical!$B$7:$B$1261,0))=0,"n/a",(INDEX(Historical!$C$7:$C$1239,MATCH(B143,Historical!$B$7:$B$1261,0))/INDEX(Historical!$D$7:$D$1237,MATCH(B143,Historical!$B$7:$B$1261,0))-1)*100)</f>
        <v>6.9103773584905603</v>
      </c>
      <c r="T143" s="701">
        <f>IF(INDEX(Historical!$F$7:$F$1230,MATCH(B143,Historical!$B$7:$B$1261,0))=0,"n/a",((INDEX(Historical!$C$7:$C$1239,MATCH(B143,Historical!$B$7:$B$1261,0))/INDEX(Historical!$F$7:$F$1230,MATCH(B143,Historical!$B$7:$B$1261,0)))^(1/3)-1)*100)</f>
        <v>7.0702468159793197</v>
      </c>
      <c r="U143" s="701">
        <f>IF(INDEX(Historical!$H$7:$H$1230,MATCH(B143,Historical!$B$7:$B$1261,0))=0,"n/a",((INDEX(Historical!$C$7:$C$1239,MATCH(B143,Historical!$B$7:$B$1261,0))/INDEX(Historical!$H$7:$H$1230,MATCH(B143,Historical!$B$7:$B$1261,0)))^(1/5)-1)*100)</f>
        <v>7.4150886899149171</v>
      </c>
      <c r="V143" s="701">
        <f>IF(INDEX(Historical!$O$7:$O$1230,MATCH(B143,Historical!$B$7:$B$1261,0))=0,"n/a",((INDEX(Historical!$C$7:$C$1239,MATCH(B143,Historical!$B$7:$B$1261,0))/INDEX(Historical!$O$7:$O$1230,MATCH(B143,Historical!$B$7:$B$1261,0)))^(1/10)-1)*100)</f>
        <v>7.4969899969713261</v>
      </c>
      <c r="W143" s="702">
        <f t="shared" si="66"/>
        <v>0.9890754413318551</v>
      </c>
      <c r="X143" s="703" t="str">
        <f t="shared" si="67"/>
        <v>n/a</v>
      </c>
      <c r="Y143" s="664"/>
      <c r="Z143" s="651">
        <f t="shared" si="68"/>
        <v>104.45833333333331</v>
      </c>
      <c r="AA143" s="886">
        <f t="shared" si="69"/>
        <v>47.166666666666671</v>
      </c>
      <c r="AB143" s="887">
        <v>12</v>
      </c>
      <c r="AC143" s="865">
        <v>0.96</v>
      </c>
      <c r="AD143" s="865">
        <v>7.09</v>
      </c>
      <c r="AE143" s="865">
        <v>9.34</v>
      </c>
      <c r="AF143" s="865">
        <v>2.5099999999999998</v>
      </c>
      <c r="AG143" s="865">
        <v>5.5</v>
      </c>
      <c r="AH143" s="865">
        <v>-5.8999999999999995</v>
      </c>
      <c r="AI143" s="865">
        <v>5.33</v>
      </c>
      <c r="AJ143" s="865">
        <v>-3.4000000000000004</v>
      </c>
      <c r="AK143" s="865">
        <v>6.7</v>
      </c>
      <c r="AL143" s="878">
        <v>11350</v>
      </c>
      <c r="AM143" s="872">
        <v>0.1</v>
      </c>
      <c r="AN143" s="865">
        <v>1.17</v>
      </c>
      <c r="AO143" s="739">
        <f t="shared" si="70"/>
        <v>-37.536913665797691</v>
      </c>
      <c r="AP143" s="740">
        <f t="shared" si="71"/>
        <v>9.6297530008689805</v>
      </c>
      <c r="AQ143" s="888">
        <f t="shared" si="72"/>
        <v>129.38403832227959</v>
      </c>
      <c r="AR143" s="651">
        <f>INDEX(Historical!$C$7:$C$1239,MATCH(B143,Historical!$B$7:$B$1261,0))*IF(AH143="n/a",1.03,IF(AH143&lt;0,1.01,IF(AH143&gt;10,1.1,(1+AH143/100))))</f>
        <v>0.91566599999999998</v>
      </c>
      <c r="AS143" s="886">
        <f t="shared" si="73"/>
        <v>0.9644709977999999</v>
      </c>
      <c r="AT143" s="886">
        <f t="shared" si="62"/>
        <v>1.0290905546525999</v>
      </c>
      <c r="AU143" s="886">
        <f t="shared" si="62"/>
        <v>1.098039621814324</v>
      </c>
      <c r="AV143" s="886">
        <f t="shared" si="62"/>
        <v>1.1716082764758837</v>
      </c>
      <c r="AW143" s="651">
        <f t="shared" si="74"/>
        <v>5.1788754507428072</v>
      </c>
      <c r="AX143" s="747">
        <f t="shared" si="75"/>
        <v>11.437445783442596</v>
      </c>
      <c r="AY143" s="934">
        <v>0.5</v>
      </c>
      <c r="AZ143" s="872">
        <v>48.949999999999996</v>
      </c>
      <c r="BA143" s="872">
        <v>-16.950000000000003</v>
      </c>
      <c r="BB143" s="872">
        <v>6.68</v>
      </c>
      <c r="BC143" s="872">
        <v>5.46</v>
      </c>
      <c r="BE143" s="624">
        <v>1993</v>
      </c>
      <c r="BF143" s="898">
        <f t="shared" si="76"/>
        <v>2</v>
      </c>
      <c r="BG143" s="882">
        <v>2</v>
      </c>
    </row>
    <row r="144" spans="1:59" s="773" customFormat="1" ht="11.25" customHeight="1" x14ac:dyDescent="0.2">
      <c r="A144" s="646" t="s">
        <v>224</v>
      </c>
      <c r="B144" s="781" t="s">
        <v>225</v>
      </c>
      <c r="C144" s="932" t="s">
        <v>178</v>
      </c>
      <c r="D144" s="932" t="s">
        <v>4336</v>
      </c>
      <c r="E144" s="755">
        <v>37</v>
      </c>
      <c r="F144" s="1190">
        <v>72</v>
      </c>
      <c r="G144" s="1189" t="s">
        <v>37</v>
      </c>
      <c r="H144" s="1189" t="s">
        <v>37</v>
      </c>
      <c r="I144" s="766">
        <v>38.130000000000003</v>
      </c>
      <c r="J144" s="757">
        <f t="shared" si="63"/>
        <v>9.1266719118804094</v>
      </c>
      <c r="K144" s="758">
        <v>0.87</v>
      </c>
      <c r="L144" s="759">
        <v>4</v>
      </c>
      <c r="M144" s="760">
        <f t="shared" si="64"/>
        <v>3.48</v>
      </c>
      <c r="N144" s="761" t="s">
        <v>142</v>
      </c>
      <c r="O144" s="762">
        <v>0.82</v>
      </c>
      <c r="P144" s="782">
        <v>43595</v>
      </c>
      <c r="Q144" s="782">
        <v>43626</v>
      </c>
      <c r="R144" s="760">
        <f t="shared" si="65"/>
        <v>6.0975609756097624</v>
      </c>
      <c r="S144" s="701">
        <f>IF(INDEX(Historical!$D$7:$D$1237,MATCH(B144,Historical!$B$7:$B$1261,0))=0,"n/a",(INDEX(Historical!$C$7:$C$1239,MATCH(B144,Historical!$B$7:$B$1261,0))/INDEX(Historical!$D$7:$D$1237,MATCH(B144,Historical!$B$7:$B$1261,0))-1)*100)</f>
        <v>6.1919504643962897</v>
      </c>
      <c r="T144" s="701">
        <f>IF(INDEX(Historical!$F$7:$F$1230,MATCH(B144,Historical!$B$7:$B$1261,0))=0,"n/a",((INDEX(Historical!$C$7:$C$1239,MATCH(B144,Historical!$B$7:$B$1261,0))/INDEX(Historical!$F$7:$F$1230,MATCH(B144,Historical!$B$7:$B$1261,0)))^(1/3)-1)*100)</f>
        <v>4.7995180246501512</v>
      </c>
      <c r="U144" s="701">
        <f>IF(INDEX(Historical!$H$7:$H$1230,MATCH(B144,Historical!$B$7:$B$1261,0))=0,"n/a",((INDEX(Historical!$C$7:$C$1239,MATCH(B144,Historical!$B$7:$B$1261,0))/INDEX(Historical!$H$7:$H$1230,MATCH(B144,Historical!$B$7:$B$1261,0)))^(1/5)-1)*100)</f>
        <v>4.9025562573557169</v>
      </c>
      <c r="V144" s="701">
        <f>IF(INDEX(Historical!$O$7:$O$1230,MATCH(B144,Historical!$B$7:$B$1261,0))=0,"n/a",((INDEX(Historical!$C$7:$C$1239,MATCH(B144,Historical!$B$7:$B$1261,0))/INDEX(Historical!$O$7:$O$1230,MATCH(B144,Historical!$B$7:$B$1261,0)))^(1/10)-1)*100)</f>
        <v>7.5272659196223168</v>
      </c>
      <c r="W144" s="702">
        <f t="shared" si="66"/>
        <v>0.65130637202222086</v>
      </c>
      <c r="X144" s="703" t="str">
        <f t="shared" si="67"/>
        <v>n/a</v>
      </c>
      <c r="Y144" s="781"/>
      <c r="Z144" s="757">
        <f t="shared" si="68"/>
        <v>580</v>
      </c>
      <c r="AA144" s="765">
        <f t="shared" si="69"/>
        <v>63.550000000000004</v>
      </c>
      <c r="AB144" s="759">
        <v>12</v>
      </c>
      <c r="AC144" s="766">
        <v>0.6</v>
      </c>
      <c r="AD144" s="766">
        <v>7.27</v>
      </c>
      <c r="AE144" s="766">
        <v>0.88</v>
      </c>
      <c r="AF144" s="766">
        <v>0.97</v>
      </c>
      <c r="AG144" s="766">
        <v>1.7999999999999998</v>
      </c>
      <c r="AH144" s="766">
        <v>-33.800000000000004</v>
      </c>
      <c r="AI144" s="766">
        <v>430.19999999999993</v>
      </c>
      <c r="AJ144" s="766">
        <v>-16</v>
      </c>
      <c r="AK144" s="766">
        <v>9.15</v>
      </c>
      <c r="AL144" s="767">
        <v>172550</v>
      </c>
      <c r="AM144" s="768">
        <v>0.09</v>
      </c>
      <c r="AN144" s="766">
        <v>0.39</v>
      </c>
      <c r="AO144" s="769">
        <f t="shared" si="70"/>
        <v>-49.520771830763877</v>
      </c>
      <c r="AP144" s="770">
        <f t="shared" si="71"/>
        <v>14.029228169236127</v>
      </c>
      <c r="AQ144" s="771">
        <f t="shared" si="72"/>
        <v>65.52072713443205</v>
      </c>
      <c r="AR144" s="651">
        <f>INDEX(Historical!$C$7:$C$1239,MATCH(B144,Historical!$B$7:$B$1261,0))*IF(AH144="n/a",1.03,IF(AH144&lt;0,1.01,IF(AH144&gt;10,1.1,(1+AH144/100))))</f>
        <v>3.4643000000000002</v>
      </c>
      <c r="AS144" s="765">
        <f t="shared" si="73"/>
        <v>3.8107300000000004</v>
      </c>
      <c r="AT144" s="765">
        <f t="shared" si="62"/>
        <v>4.1594117950000005</v>
      </c>
      <c r="AU144" s="765">
        <f t="shared" si="62"/>
        <v>4.5399979742425005</v>
      </c>
      <c r="AV144" s="765">
        <f t="shared" si="62"/>
        <v>4.9554077888856893</v>
      </c>
      <c r="AW144" s="757">
        <f t="shared" si="74"/>
        <v>20.929847558128191</v>
      </c>
      <c r="AX144" s="772">
        <f t="shared" si="75"/>
        <v>54.890762019743477</v>
      </c>
      <c r="AY144" s="935">
        <v>1.4</v>
      </c>
      <c r="AZ144" s="768">
        <v>26.640000000000004</v>
      </c>
      <c r="BA144" s="768">
        <v>-46.57</v>
      </c>
      <c r="BB144" s="768">
        <v>8.5599999999999987</v>
      </c>
      <c r="BC144" s="768">
        <v>-8.4699999999999989</v>
      </c>
      <c r="BD144" s="908"/>
      <c r="BE144" s="624">
        <v>1983</v>
      </c>
      <c r="BF144" s="898">
        <f t="shared" si="76"/>
        <v>3</v>
      </c>
      <c r="BG144" s="824">
        <v>0.89999999999999991</v>
      </c>
    </row>
    <row r="145" spans="1:59" s="715" customFormat="1" ht="13.5" thickBot="1" x14ac:dyDescent="0.25">
      <c r="B145" s="826"/>
      <c r="E145" s="827"/>
      <c r="F145" s="814"/>
      <c r="J145" s="730"/>
      <c r="L145" s="815"/>
      <c r="M145" s="814"/>
      <c r="N145" s="814"/>
      <c r="O145" s="730"/>
      <c r="R145" s="814"/>
      <c r="S145" s="816"/>
      <c r="T145" s="816"/>
      <c r="U145" s="816"/>
      <c r="V145" s="816"/>
      <c r="W145" s="816"/>
      <c r="X145" s="816"/>
      <c r="Y145" s="826"/>
      <c r="Z145" s="730"/>
      <c r="AC145" s="817"/>
      <c r="AD145" s="817"/>
      <c r="AE145" s="817"/>
      <c r="AF145" s="817"/>
      <c r="AG145" s="817"/>
      <c r="AH145" s="817"/>
      <c r="AI145" s="817"/>
      <c r="AJ145" s="817"/>
      <c r="AK145" s="817"/>
      <c r="AL145" s="817"/>
      <c r="AM145" s="817"/>
      <c r="AN145" s="817"/>
      <c r="AO145" s="730"/>
      <c r="AR145" s="818"/>
      <c r="AS145" s="819"/>
      <c r="AT145" s="819"/>
      <c r="AU145" s="819"/>
      <c r="AV145" s="819"/>
      <c r="AW145" s="818"/>
      <c r="AX145" s="819"/>
      <c r="AY145" s="730"/>
      <c r="BD145" s="827"/>
      <c r="BE145" s="814"/>
      <c r="BF145" s="814"/>
    </row>
    <row r="146" spans="1:59" x14ac:dyDescent="0.2">
      <c r="A146" s="863" t="s">
        <v>4292</v>
      </c>
      <c r="B146" s="657">
        <f>COUNTA(B7:B144)</f>
        <v>138</v>
      </c>
      <c r="E146" s="832">
        <f>AVERAGE(E7:E144)</f>
        <v>39.971014492753625</v>
      </c>
      <c r="I146" s="820">
        <f>AVERAGE(I7:I144)</f>
        <v>109.4044202898551</v>
      </c>
      <c r="J146" s="821">
        <f>AVERAGE(J7:J144)</f>
        <v>2.6576718412550706</v>
      </c>
      <c r="K146" s="828">
        <f>AVERAGE(K7:K144)</f>
        <v>0.5779710144927539</v>
      </c>
      <c r="M146" s="820">
        <f>AVERAGE(M7:M144)</f>
        <v>2.193420289855073</v>
      </c>
      <c r="O146" s="828">
        <f>AVERAGE(O7:O144)</f>
        <v>0.54753252879789915</v>
      </c>
      <c r="R146" s="820">
        <f t="shared" ref="R146:X146" si="77">AVERAGE(R7:R144)</f>
        <v>5.5121928155969773</v>
      </c>
      <c r="S146" s="829">
        <f t="shared" si="77"/>
        <v>7.8733108859960899</v>
      </c>
      <c r="T146" s="829">
        <f t="shared" si="77"/>
        <v>7.5191693498383785</v>
      </c>
      <c r="U146" s="829">
        <f t="shared" si="77"/>
        <v>7.4534922759216045</v>
      </c>
      <c r="V146" s="829">
        <f t="shared" si="77"/>
        <v>7.7659281675494807</v>
      </c>
      <c r="W146" s="830">
        <f t="shared" si="77"/>
        <v>0.98373226451568108</v>
      </c>
      <c r="X146" s="831">
        <f t="shared" si="77"/>
        <v>1.0312056680138881</v>
      </c>
      <c r="Z146" s="821">
        <f>AVERAGE(Z7:Z144)</f>
        <v>162.78930395117484</v>
      </c>
      <c r="AA146" s="820">
        <f>AVERAGE(AA7:AA144)</f>
        <v>57.567430948852426</v>
      </c>
      <c r="AB146" s="706"/>
      <c r="AC146" s="820">
        <f t="shared" ref="AC146:BC146" si="78">AVERAGE(AC7:AC144)</f>
        <v>3.6486363636363635</v>
      </c>
      <c r="AD146" s="820">
        <f t="shared" si="78"/>
        <v>4.7792523364485993</v>
      </c>
      <c r="AE146" s="820">
        <f t="shared" si="78"/>
        <v>3.8796212121212124</v>
      </c>
      <c r="AF146" s="820">
        <f t="shared" si="78"/>
        <v>8.2638167938931328</v>
      </c>
      <c r="AG146" s="820">
        <f t="shared" si="78"/>
        <v>16.11428571428571</v>
      </c>
      <c r="AH146" s="820">
        <f t="shared" si="78"/>
        <v>10.80992366412214</v>
      </c>
      <c r="AI146" s="820">
        <f t="shared" si="78"/>
        <v>32.744240000000012</v>
      </c>
      <c r="AJ146" s="820">
        <f t="shared" si="78"/>
        <v>6.8412213740458006</v>
      </c>
      <c r="AK146" s="820">
        <f t="shared" si="78"/>
        <v>7.5354838709677425</v>
      </c>
      <c r="AL146" s="961">
        <f t="shared" si="78"/>
        <v>40151.8021969697</v>
      </c>
      <c r="AM146" s="820">
        <f t="shared" si="78"/>
        <v>2.1096183206106867</v>
      </c>
      <c r="AN146" s="820">
        <f t="shared" si="78"/>
        <v>1.1703908396946563</v>
      </c>
      <c r="AO146" s="915">
        <f t="shared" si="78"/>
        <v>-47.25319599536676</v>
      </c>
      <c r="AP146" s="820">
        <f t="shared" si="78"/>
        <v>10.111164117176671</v>
      </c>
      <c r="AQ146" s="950">
        <f t="shared" si="78"/>
        <v>185.45548810533131</v>
      </c>
      <c r="AR146" s="949">
        <f t="shared" si="78"/>
        <v>2.1457591407133814</v>
      </c>
      <c r="AS146" s="820">
        <f t="shared" si="78"/>
        <v>2.2912325487118586</v>
      </c>
      <c r="AT146" s="820">
        <f t="shared" si="78"/>
        <v>2.4311473658491742</v>
      </c>
      <c r="AU146" s="820">
        <f t="shared" si="78"/>
        <v>2.5817928201498299</v>
      </c>
      <c r="AV146" s="820">
        <f t="shared" si="78"/>
        <v>2.7440810478245039</v>
      </c>
      <c r="AW146" s="820">
        <f t="shared" si="78"/>
        <v>12.194012923248753</v>
      </c>
      <c r="AX146" s="950">
        <f t="shared" si="78"/>
        <v>14.735640353806096</v>
      </c>
      <c r="AY146" s="949">
        <f t="shared" si="78"/>
        <v>0.86318181818181816</v>
      </c>
      <c r="AZ146" s="820">
        <f t="shared" si="78"/>
        <v>63.504883323917362</v>
      </c>
      <c r="BA146" s="820">
        <f t="shared" si="78"/>
        <v>-15.251876340975389</v>
      </c>
      <c r="BB146" s="820">
        <f t="shared" si="78"/>
        <v>5.2792808437014962</v>
      </c>
      <c r="BC146" s="950">
        <f t="shared" si="78"/>
        <v>10.746469070785569</v>
      </c>
      <c r="BD146" s="820"/>
      <c r="BE146" s="706">
        <f>AVERAGE(BE7:BE144)</f>
        <v>1981.1811594202898</v>
      </c>
      <c r="BF146" s="820">
        <f>AVERAGE(BF7:BF144)</f>
        <v>3.7173913043478262</v>
      </c>
      <c r="BG146" s="820">
        <f>AVERAGE(BG7:BG144)</f>
        <v>5.5319379844961247</v>
      </c>
    </row>
    <row r="147" spans="1:59" x14ac:dyDescent="0.2">
      <c r="O147" s="945"/>
      <c r="W147" s="960"/>
      <c r="X147" s="960"/>
      <c r="AC147" s="864"/>
      <c r="AD147" s="864"/>
      <c r="AE147" s="864"/>
      <c r="AF147" s="864"/>
      <c r="AG147" s="864"/>
      <c r="AH147" s="864"/>
      <c r="AI147" s="864"/>
      <c r="AJ147" s="864"/>
      <c r="AK147" s="864"/>
      <c r="AL147" s="962"/>
      <c r="AM147" s="864"/>
      <c r="AN147" s="657"/>
      <c r="AO147" s="864"/>
      <c r="AQ147" s="657"/>
      <c r="AR147" s="864"/>
      <c r="AS147" s="864"/>
      <c r="AT147" s="864"/>
      <c r="AU147" s="864"/>
      <c r="AV147" s="864"/>
      <c r="AW147" s="864"/>
      <c r="AX147" s="657"/>
      <c r="AY147" s="864"/>
      <c r="BC147" s="657"/>
      <c r="BD147" s="864"/>
      <c r="BE147" s="948"/>
      <c r="BF147" s="864"/>
    </row>
    <row r="148" spans="1:59" x14ac:dyDescent="0.2">
      <c r="A148" s="864" t="s">
        <v>4393</v>
      </c>
      <c r="I148" s="657"/>
      <c r="J148" s="864"/>
      <c r="O148" s="945"/>
      <c r="W148" s="960"/>
      <c r="X148" s="960"/>
      <c r="AC148" s="864"/>
      <c r="AD148" s="864"/>
      <c r="AE148" s="864"/>
      <c r="AF148" s="864"/>
      <c r="AG148" s="864"/>
      <c r="AH148" s="864"/>
      <c r="AI148" s="864"/>
      <c r="AJ148" s="864"/>
      <c r="AK148" s="864"/>
      <c r="AL148" s="962"/>
      <c r="AM148" s="864"/>
      <c r="AN148" s="657"/>
      <c r="AO148" s="864"/>
      <c r="AQ148" s="657"/>
      <c r="AR148" s="864"/>
      <c r="AS148" s="864"/>
      <c r="AT148" s="864"/>
      <c r="AU148" s="864"/>
      <c r="AV148" s="864"/>
      <c r="AW148" s="864"/>
      <c r="AX148" s="657"/>
      <c r="AY148" s="864"/>
      <c r="BC148" s="657"/>
      <c r="BD148" s="864"/>
      <c r="BE148" s="948"/>
      <c r="BF148" s="864"/>
    </row>
    <row r="149" spans="1:59" x14ac:dyDescent="0.2">
      <c r="A149" s="864" t="s">
        <v>4342</v>
      </c>
      <c r="B149" s="657">
        <f t="shared" ref="B149:B159" si="79">COUNTIF($C$7:$C$144,"="&amp;$A149)</f>
        <v>3</v>
      </c>
      <c r="E149" s="832">
        <f t="shared" ref="E149:E159" si="80">AVERAGEIFS($E$7:$E$144,$C$7:$C$144,"="&amp;$A149)</f>
        <v>36.333333333333336</v>
      </c>
      <c r="I149" s="943">
        <f t="shared" ref="I149:K159" si="81">AVERAGEIFS(I$7:I$144,$C$7:$C$144,"="&amp;$A149)</f>
        <v>27.423333333333332</v>
      </c>
      <c r="J149" s="820">
        <f t="shared" si="81"/>
        <v>4.9279723365875654</v>
      </c>
      <c r="K149" s="828">
        <f t="shared" si="81"/>
        <v>0.34416666666666668</v>
      </c>
      <c r="L149" s="832"/>
      <c r="M149" s="820">
        <f t="shared" ref="M149:M159" si="82">AVERAGEIFS(M$7:M$144,$C$7:$C$144,"="&amp;$A149)</f>
        <v>1.3766666666666667</v>
      </c>
      <c r="N149" s="832"/>
      <c r="O149" s="828">
        <f t="shared" ref="O149:O159" si="83">AVERAGEIFS(O$7:O$144,$C$7:$C$144,"="&amp;$A149)</f>
        <v>0.33833333333333337</v>
      </c>
      <c r="P149" s="832"/>
      <c r="Q149" s="832"/>
      <c r="R149" s="820">
        <f t="shared" ref="R149:X159" si="84">AVERAGEIFS(R$7:R$144,$C$7:$C$144,"="&amp;$A149)</f>
        <v>1.9087938205585282</v>
      </c>
      <c r="S149" s="820">
        <f t="shared" si="84"/>
        <v>2.7339743589743635</v>
      </c>
      <c r="T149" s="820">
        <f t="shared" si="84"/>
        <v>2.9696688451171647</v>
      </c>
      <c r="U149" s="820">
        <f t="shared" si="84"/>
        <v>3.581218102053267</v>
      </c>
      <c r="V149" s="820">
        <f t="shared" si="84"/>
        <v>5.3661846158808464</v>
      </c>
      <c r="W149" s="831">
        <f t="shared" si="84"/>
        <v>0.79305581710100503</v>
      </c>
      <c r="X149" s="831">
        <f t="shared" si="84"/>
        <v>0.20913203027787802</v>
      </c>
      <c r="Y149" s="657"/>
      <c r="Z149" s="820">
        <f t="shared" ref="Z149:AA159" si="85">AVERAGEIFS(Z$7:Z$144,$C$7:$C$144,"="&amp;$A149)</f>
        <v>86.03763294245978</v>
      </c>
      <c r="AA149" s="820">
        <f t="shared" si="85"/>
        <v>14.374335287701118</v>
      </c>
      <c r="AB149" s="820"/>
      <c r="AC149" s="820">
        <f t="shared" ref="AC149:AL159" si="86">AVERAGEIFS(AC$7:AC$144,$C$7:$C$144,"="&amp;$A149)</f>
        <v>0.77666666666666673</v>
      </c>
      <c r="AD149" s="820" t="e">
        <f t="shared" si="86"/>
        <v>#DIV/0!</v>
      </c>
      <c r="AE149" s="820">
        <f t="shared" si="86"/>
        <v>0.94666666666666666</v>
      </c>
      <c r="AF149" s="820">
        <f t="shared" si="86"/>
        <v>1.2233333333333334</v>
      </c>
      <c r="AG149" s="820">
        <f t="shared" si="86"/>
        <v>1.6666666666666663</v>
      </c>
      <c r="AH149" s="820">
        <f t="shared" si="86"/>
        <v>-58.800000000000004</v>
      </c>
      <c r="AI149" s="820">
        <f t="shared" si="86"/>
        <v>-8.51</v>
      </c>
      <c r="AJ149" s="820">
        <f t="shared" si="86"/>
        <v>4.1333333333333337</v>
      </c>
      <c r="AK149" s="820">
        <f t="shared" si="86"/>
        <v>0.43000000000000016</v>
      </c>
      <c r="AL149" s="961">
        <f t="shared" si="86"/>
        <v>70326.666666666672</v>
      </c>
      <c r="AM149" s="820">
        <f t="shared" ref="AM149:AV159" si="87">AVERAGEIFS(AM$7:AM$144,$C$7:$C$144,"="&amp;$A149)</f>
        <v>2.41</v>
      </c>
      <c r="AN149" s="946">
        <f t="shared" si="87"/>
        <v>0.79999999999999993</v>
      </c>
      <c r="AO149" s="820">
        <f t="shared" si="87"/>
        <v>-5.7980498316089175</v>
      </c>
      <c r="AP149" s="820">
        <f t="shared" si="87"/>
        <v>8.5091904386408306</v>
      </c>
      <c r="AQ149" s="946">
        <f t="shared" si="87"/>
        <v>-27.539487123952366</v>
      </c>
      <c r="AR149" s="820">
        <f t="shared" si="87"/>
        <v>1.3601333333333334</v>
      </c>
      <c r="AS149" s="820">
        <f t="shared" si="87"/>
        <v>1.4187321866666667</v>
      </c>
      <c r="AT149" s="820">
        <f t="shared" si="87"/>
        <v>1.4453478952000001</v>
      </c>
      <c r="AU149" s="820">
        <f t="shared" si="87"/>
        <v>1.4725708526320005</v>
      </c>
      <c r="AV149" s="820">
        <f t="shared" si="87"/>
        <v>1.5004165384516004</v>
      </c>
      <c r="AW149" s="820">
        <f t="shared" ref="AW149:BC159" si="88">AVERAGEIFS(AW$7:AW$144,$C$7:$C$144,"="&amp;$A149)</f>
        <v>7.1972008062836004</v>
      </c>
      <c r="AX149" s="946">
        <f t="shared" si="88"/>
        <v>25.646275434845638</v>
      </c>
      <c r="AY149" s="820">
        <f t="shared" si="88"/>
        <v>0.89333333333333342</v>
      </c>
      <c r="AZ149" s="820">
        <f t="shared" si="88"/>
        <v>20.153333333333332</v>
      </c>
      <c r="BA149" s="820">
        <f t="shared" si="88"/>
        <v>-28.093333333333334</v>
      </c>
      <c r="BB149" s="820">
        <f t="shared" si="88"/>
        <v>3.7633333333333332</v>
      </c>
      <c r="BC149" s="946">
        <f t="shared" si="88"/>
        <v>-3.6033333333333335</v>
      </c>
      <c r="BD149" s="820"/>
      <c r="BE149" s="706">
        <f t="shared" ref="BE149:BG159" si="89">AVERAGEIFS(BE$7:BE$144,$C$7:$C$144,"="&amp;$A149)</f>
        <v>1984.6666666666667</v>
      </c>
      <c r="BF149" s="820">
        <f t="shared" si="89"/>
        <v>3</v>
      </c>
      <c r="BG149" s="820">
        <f t="shared" si="89"/>
        <v>0.70000000000000007</v>
      </c>
    </row>
    <row r="150" spans="1:59" x14ac:dyDescent="0.2">
      <c r="A150" s="864" t="s">
        <v>245</v>
      </c>
      <c r="B150" s="657">
        <f t="shared" si="79"/>
        <v>8</v>
      </c>
      <c r="E150" s="832">
        <f t="shared" si="80"/>
        <v>47.375</v>
      </c>
      <c r="I150" s="943">
        <f t="shared" si="81"/>
        <v>111.44749999999999</v>
      </c>
      <c r="J150" s="820">
        <f t="shared" si="81"/>
        <v>2.8304536075016609</v>
      </c>
      <c r="K150" s="828">
        <f t="shared" si="81"/>
        <v>0.63875000000000004</v>
      </c>
      <c r="L150" s="832"/>
      <c r="M150" s="820">
        <f t="shared" si="82"/>
        <v>2.5550000000000002</v>
      </c>
      <c r="N150" s="832"/>
      <c r="O150" s="828">
        <f t="shared" si="83"/>
        <v>0.61531249999999993</v>
      </c>
      <c r="P150" s="832"/>
      <c r="Q150" s="832"/>
      <c r="R150" s="820">
        <f t="shared" si="84"/>
        <v>4.0326788844478862</v>
      </c>
      <c r="S150" s="820">
        <f t="shared" si="84"/>
        <v>7.0257637911109887</v>
      </c>
      <c r="T150" s="820">
        <f t="shared" si="84"/>
        <v>7.4247837997213697</v>
      </c>
      <c r="U150" s="820">
        <f t="shared" si="84"/>
        <v>8.4138602601652419</v>
      </c>
      <c r="V150" s="820">
        <f t="shared" si="84"/>
        <v>10.487742912135948</v>
      </c>
      <c r="W150" s="831">
        <f t="shared" si="84"/>
        <v>0.83547342440304839</v>
      </c>
      <c r="X150" s="831">
        <f t="shared" si="84"/>
        <v>0.89255836983229242</v>
      </c>
      <c r="Y150" s="657"/>
      <c r="Z150" s="820">
        <f t="shared" si="85"/>
        <v>1921.2782588354132</v>
      </c>
      <c r="AA150" s="820">
        <f t="shared" si="85"/>
        <v>612.37437686228975</v>
      </c>
      <c r="AB150" s="820"/>
      <c r="AC150" s="820">
        <f t="shared" si="86"/>
        <v>2.76</v>
      </c>
      <c r="AD150" s="820">
        <f t="shared" si="86"/>
        <v>6.7040000000000006</v>
      </c>
      <c r="AE150" s="820">
        <f t="shared" si="86"/>
        <v>2.3512499999999998</v>
      </c>
      <c r="AF150" s="820">
        <f t="shared" si="86"/>
        <v>9.0385714285714283</v>
      </c>
      <c r="AG150" s="820">
        <f t="shared" si="86"/>
        <v>22.8</v>
      </c>
      <c r="AH150" s="820">
        <f t="shared" si="86"/>
        <v>10.600000000000001</v>
      </c>
      <c r="AI150" s="820">
        <f t="shared" si="86"/>
        <v>27.109999999999996</v>
      </c>
      <c r="AJ150" s="820">
        <f t="shared" si="86"/>
        <v>3.6749999999999998</v>
      </c>
      <c r="AK150" s="820">
        <f t="shared" si="86"/>
        <v>9.8028571428571443</v>
      </c>
      <c r="AL150" s="961">
        <f t="shared" si="86"/>
        <v>53426.493750000001</v>
      </c>
      <c r="AM150" s="820">
        <f t="shared" si="87"/>
        <v>2.5362499999999999</v>
      </c>
      <c r="AN150" s="946">
        <f t="shared" si="87"/>
        <v>1.8142857142857138</v>
      </c>
      <c r="AO150" s="820">
        <f t="shared" si="87"/>
        <v>-601.56279655530864</v>
      </c>
      <c r="AP150" s="820">
        <f t="shared" si="87"/>
        <v>11.244313867666904</v>
      </c>
      <c r="AQ150" s="946">
        <f t="shared" si="87"/>
        <v>808.44032232949462</v>
      </c>
      <c r="AR150" s="820">
        <f t="shared" si="87"/>
        <v>2.5262418750000002</v>
      </c>
      <c r="AS150" s="820">
        <f t="shared" si="87"/>
        <v>2.6940685275000007</v>
      </c>
      <c r="AT150" s="820">
        <f t="shared" si="87"/>
        <v>2.8750474156250001</v>
      </c>
      <c r="AU150" s="820">
        <f t="shared" si="87"/>
        <v>3.0712099600693508</v>
      </c>
      <c r="AV150" s="820">
        <f t="shared" si="87"/>
        <v>3.2839394071437278</v>
      </c>
      <c r="AW150" s="820">
        <f t="shared" si="88"/>
        <v>14.450507185338077</v>
      </c>
      <c r="AX150" s="946">
        <f t="shared" si="88"/>
        <v>16.221221273537616</v>
      </c>
      <c r="AY150" s="820">
        <f t="shared" si="88"/>
        <v>1.1987500000000002</v>
      </c>
      <c r="AZ150" s="820">
        <f t="shared" si="88"/>
        <v>98.493750000000006</v>
      </c>
      <c r="BA150" s="820">
        <f t="shared" si="88"/>
        <v>-13.821249999999999</v>
      </c>
      <c r="BB150" s="820">
        <f t="shared" si="88"/>
        <v>3.3975</v>
      </c>
      <c r="BC150" s="946">
        <f t="shared" si="88"/>
        <v>15.8925</v>
      </c>
      <c r="BD150" s="820"/>
      <c r="BE150" s="706">
        <f t="shared" si="89"/>
        <v>1973.5</v>
      </c>
      <c r="BF150" s="820">
        <f t="shared" si="89"/>
        <v>4.75</v>
      </c>
      <c r="BG150" s="820">
        <f t="shared" si="89"/>
        <v>4.7</v>
      </c>
    </row>
    <row r="151" spans="1:59" x14ac:dyDescent="0.2">
      <c r="A151" s="864" t="s">
        <v>128</v>
      </c>
      <c r="B151" s="657">
        <f t="shared" si="79"/>
        <v>17</v>
      </c>
      <c r="E151" s="832">
        <f t="shared" si="80"/>
        <v>49.411764705882355</v>
      </c>
      <c r="I151" s="943">
        <f t="shared" si="81"/>
        <v>98.525294117647064</v>
      </c>
      <c r="J151" s="820">
        <f t="shared" si="81"/>
        <v>2.9481660813331381</v>
      </c>
      <c r="K151" s="828">
        <f t="shared" si="81"/>
        <v>0.60207058823529402</v>
      </c>
      <c r="L151" s="832"/>
      <c r="M151" s="820">
        <f t="shared" si="82"/>
        <v>2.4082823529411761</v>
      </c>
      <c r="N151" s="832"/>
      <c r="O151" s="828">
        <f t="shared" si="83"/>
        <v>0.57426933181039397</v>
      </c>
      <c r="P151" s="832"/>
      <c r="Q151" s="832"/>
      <c r="R151" s="820">
        <f t="shared" si="84"/>
        <v>4.7465502969986622</v>
      </c>
      <c r="S151" s="820">
        <f t="shared" si="84"/>
        <v>7.0665038906163318</v>
      </c>
      <c r="T151" s="820">
        <f t="shared" si="84"/>
        <v>7.1833489352736137</v>
      </c>
      <c r="U151" s="820">
        <f t="shared" si="84"/>
        <v>7.1195573244421304</v>
      </c>
      <c r="V151" s="820">
        <f t="shared" si="84"/>
        <v>8.0969518580294029</v>
      </c>
      <c r="W151" s="831">
        <f t="shared" si="84"/>
        <v>0.90764983494000107</v>
      </c>
      <c r="X151" s="831">
        <f t="shared" si="84"/>
        <v>1.3756828884649492</v>
      </c>
      <c r="Y151" s="657"/>
      <c r="Z151" s="820">
        <f t="shared" si="85"/>
        <v>123.16295563689951</v>
      </c>
      <c r="AA151" s="820">
        <f t="shared" si="85"/>
        <v>34.093107511327304</v>
      </c>
      <c r="AB151" s="820"/>
      <c r="AC151" s="820">
        <f t="shared" si="86"/>
        <v>3.4847058823529409</v>
      </c>
      <c r="AD151" s="820">
        <f t="shared" si="86"/>
        <v>6.7364285714285703</v>
      </c>
      <c r="AE151" s="820">
        <f t="shared" si="86"/>
        <v>3.3417647058823539</v>
      </c>
      <c r="AF151" s="820">
        <f t="shared" si="86"/>
        <v>24.229411764705883</v>
      </c>
      <c r="AG151" s="820">
        <f t="shared" si="86"/>
        <v>29.071428571428566</v>
      </c>
      <c r="AH151" s="820">
        <f t="shared" si="86"/>
        <v>6.4058823529411777</v>
      </c>
      <c r="AI151" s="820">
        <f t="shared" si="86"/>
        <v>9.7906666666666684</v>
      </c>
      <c r="AJ151" s="820">
        <f t="shared" si="86"/>
        <v>-0.24705882352941161</v>
      </c>
      <c r="AK151" s="820">
        <f t="shared" si="86"/>
        <v>6.1349999999999998</v>
      </c>
      <c r="AL151" s="961">
        <f t="shared" si="86"/>
        <v>94952.941176470587</v>
      </c>
      <c r="AM151" s="820">
        <f t="shared" si="87"/>
        <v>2.4494117647058822</v>
      </c>
      <c r="AN151" s="946">
        <f t="shared" si="87"/>
        <v>3.9894117647058827</v>
      </c>
      <c r="AO151" s="820">
        <f t="shared" si="87"/>
        <v>-23.93548143674299</v>
      </c>
      <c r="AP151" s="820">
        <f t="shared" si="87"/>
        <v>10.06772340577527</v>
      </c>
      <c r="AQ151" s="946">
        <f t="shared" si="87"/>
        <v>345.01232726562046</v>
      </c>
      <c r="AR151" s="820">
        <f t="shared" si="87"/>
        <v>2.3618415823529411</v>
      </c>
      <c r="AS151" s="820">
        <f t="shared" si="87"/>
        <v>2.4841686148235289</v>
      </c>
      <c r="AT151" s="820">
        <f t="shared" si="87"/>
        <v>2.619949588824706</v>
      </c>
      <c r="AU151" s="820">
        <f t="shared" si="87"/>
        <v>2.7641625575760012</v>
      </c>
      <c r="AV151" s="820">
        <f t="shared" si="87"/>
        <v>2.9173811299896633</v>
      </c>
      <c r="AW151" s="820">
        <f t="shared" si="88"/>
        <v>13.147503473566843</v>
      </c>
      <c r="AX151" s="946">
        <f t="shared" si="88"/>
        <v>16.099920856677663</v>
      </c>
      <c r="AY151" s="820">
        <f t="shared" si="88"/>
        <v>0.51</v>
      </c>
      <c r="AZ151" s="820">
        <f t="shared" si="88"/>
        <v>48.6264705882353</v>
      </c>
      <c r="BA151" s="820">
        <f t="shared" si="88"/>
        <v>-12.295882352941177</v>
      </c>
      <c r="BB151" s="820">
        <f t="shared" si="88"/>
        <v>1.7388235294117647</v>
      </c>
      <c r="BC151" s="946">
        <f t="shared" si="88"/>
        <v>6.6341176470588232</v>
      </c>
      <c r="BD151" s="820"/>
      <c r="BE151" s="706">
        <f t="shared" si="89"/>
        <v>1971.5882352941176</v>
      </c>
      <c r="BF151" s="820">
        <f t="shared" si="89"/>
        <v>5.0588235294117645</v>
      </c>
      <c r="BG151" s="820">
        <f t="shared" si="89"/>
        <v>8.4562500000000007</v>
      </c>
    </row>
    <row r="152" spans="1:59" x14ac:dyDescent="0.2">
      <c r="A152" s="864" t="s">
        <v>178</v>
      </c>
      <c r="B152" s="657">
        <f t="shared" si="79"/>
        <v>3</v>
      </c>
      <c r="E152" s="832">
        <f t="shared" si="80"/>
        <v>35</v>
      </c>
      <c r="I152" s="943">
        <f t="shared" si="81"/>
        <v>50.686666666666667</v>
      </c>
      <c r="J152" s="820">
        <f t="shared" si="81"/>
        <v>5.9746550992617253</v>
      </c>
      <c r="K152" s="828">
        <f t="shared" si="81"/>
        <v>0.78416666666666668</v>
      </c>
      <c r="L152" s="832"/>
      <c r="M152" s="820">
        <f t="shared" si="82"/>
        <v>3.1366666666666667</v>
      </c>
      <c r="N152" s="832"/>
      <c r="O152" s="828">
        <f t="shared" si="83"/>
        <v>0.73333333333333328</v>
      </c>
      <c r="P152" s="832"/>
      <c r="Q152" s="832"/>
      <c r="R152" s="820">
        <f t="shared" si="84"/>
        <v>5.2722372646105988</v>
      </c>
      <c r="S152" s="820">
        <f t="shared" si="84"/>
        <v>7.9351956093442064</v>
      </c>
      <c r="T152" s="820">
        <f t="shared" si="84"/>
        <v>12.719014175461709</v>
      </c>
      <c r="U152" s="820">
        <f t="shared" si="84"/>
        <v>8.4341977041292466</v>
      </c>
      <c r="V152" s="820">
        <f t="shared" si="84"/>
        <v>8.9967975360408854</v>
      </c>
      <c r="W152" s="831">
        <f t="shared" si="84"/>
        <v>0.79866936649292042</v>
      </c>
      <c r="X152" s="831">
        <f t="shared" si="84"/>
        <v>0.69976311647899747</v>
      </c>
      <c r="Y152" s="657"/>
      <c r="Z152" s="820">
        <f t="shared" si="85"/>
        <v>300.18518518518516</v>
      </c>
      <c r="AA152" s="820">
        <f t="shared" si="85"/>
        <v>35.31335978835979</v>
      </c>
      <c r="AB152" s="820"/>
      <c r="AC152" s="820">
        <f t="shared" si="86"/>
        <v>-0.67666666666666675</v>
      </c>
      <c r="AD152" s="820">
        <f t="shared" si="86"/>
        <v>7.27</v>
      </c>
      <c r="AE152" s="820">
        <f t="shared" si="86"/>
        <v>1.3366666666666667</v>
      </c>
      <c r="AF152" s="820">
        <f t="shared" si="86"/>
        <v>0.96</v>
      </c>
      <c r="AG152" s="820">
        <f t="shared" si="86"/>
        <v>0.83333333333333304</v>
      </c>
      <c r="AH152" s="820">
        <f t="shared" si="86"/>
        <v>-33.533333333333331</v>
      </c>
      <c r="AI152" s="820">
        <f t="shared" si="86"/>
        <v>1276.6500000000001</v>
      </c>
      <c r="AJ152" s="820">
        <f t="shared" si="86"/>
        <v>-7.2666666666666657</v>
      </c>
      <c r="AK152" s="820">
        <f t="shared" si="86"/>
        <v>3.1150000000000002</v>
      </c>
      <c r="AL152" s="961">
        <f t="shared" si="86"/>
        <v>116703.22333333334</v>
      </c>
      <c r="AM152" s="820">
        <f t="shared" si="87"/>
        <v>1.1433333333333333</v>
      </c>
      <c r="AN152" s="946">
        <f t="shared" si="87"/>
        <v>0.24333333333333332</v>
      </c>
      <c r="AO152" s="820">
        <f t="shared" si="87"/>
        <v>-17.902525476361959</v>
      </c>
      <c r="AP152" s="820">
        <f t="shared" si="87"/>
        <v>14.408852803390973</v>
      </c>
      <c r="AQ152" s="946">
        <f t="shared" si="87"/>
        <v>5.0172809272272758</v>
      </c>
      <c r="AR152" s="820">
        <f t="shared" si="87"/>
        <v>3.0267999999999997</v>
      </c>
      <c r="AS152" s="820">
        <f t="shared" si="87"/>
        <v>3.3106149999999999</v>
      </c>
      <c r="AT152" s="820">
        <f t="shared" si="87"/>
        <v>3.4527976816666666</v>
      </c>
      <c r="AU152" s="820">
        <f t="shared" si="87"/>
        <v>3.6060412632475001</v>
      </c>
      <c r="AV152" s="820">
        <f t="shared" si="87"/>
        <v>3.7713280860435634</v>
      </c>
      <c r="AW152" s="820">
        <f t="shared" si="88"/>
        <v>17.167582030957732</v>
      </c>
      <c r="AX152" s="946">
        <f t="shared" si="88"/>
        <v>33.694103878655255</v>
      </c>
      <c r="AY152" s="820">
        <f t="shared" si="88"/>
        <v>1.2866666666666666</v>
      </c>
      <c r="AZ152" s="820">
        <f t="shared" si="88"/>
        <v>48.206666666666671</v>
      </c>
      <c r="BA152" s="820">
        <f t="shared" si="88"/>
        <v>-40.776666666666671</v>
      </c>
      <c r="BB152" s="820">
        <f t="shared" si="88"/>
        <v>16.84</v>
      </c>
      <c r="BC152" s="946">
        <f t="shared" si="88"/>
        <v>-2.6666666666666099E-2</v>
      </c>
      <c r="BD152" s="820"/>
      <c r="BE152" s="706">
        <f t="shared" si="89"/>
        <v>1986</v>
      </c>
      <c r="BF152" s="820">
        <f t="shared" si="89"/>
        <v>3</v>
      </c>
      <c r="BG152" s="820">
        <f t="shared" si="89"/>
        <v>0.59999999999999976</v>
      </c>
    </row>
    <row r="153" spans="1:59" x14ac:dyDescent="0.2">
      <c r="A153" s="864" t="s">
        <v>108</v>
      </c>
      <c r="B153" s="657">
        <f t="shared" si="79"/>
        <v>37</v>
      </c>
      <c r="E153" s="832">
        <f t="shared" si="80"/>
        <v>33.918918918918919</v>
      </c>
      <c r="I153" s="943">
        <f t="shared" si="81"/>
        <v>85.264054054054071</v>
      </c>
      <c r="J153" s="820">
        <f t="shared" si="81"/>
        <v>2.9068142241464061</v>
      </c>
      <c r="K153" s="828">
        <f t="shared" si="81"/>
        <v>0.58108108108108114</v>
      </c>
      <c r="L153" s="832"/>
      <c r="M153" s="820">
        <f t="shared" si="82"/>
        <v>1.86</v>
      </c>
      <c r="N153" s="832"/>
      <c r="O153" s="828">
        <f t="shared" si="83"/>
        <v>0.55339892792792789</v>
      </c>
      <c r="P153" s="832"/>
      <c r="Q153" s="832"/>
      <c r="R153" s="820">
        <f t="shared" si="84"/>
        <v>5.4974217629907312</v>
      </c>
      <c r="S153" s="820">
        <f t="shared" si="84"/>
        <v>7.1530946220786209</v>
      </c>
      <c r="T153" s="820">
        <f t="shared" si="84"/>
        <v>6.8381537981429652</v>
      </c>
      <c r="U153" s="820">
        <f t="shared" si="84"/>
        <v>6.1098372516400934</v>
      </c>
      <c r="V153" s="820">
        <f t="shared" si="84"/>
        <v>5.8912279171657369</v>
      </c>
      <c r="W153" s="831">
        <f t="shared" si="84"/>
        <v>1.0402911888244288</v>
      </c>
      <c r="X153" s="831">
        <f t="shared" si="84"/>
        <v>0.5831753891803797</v>
      </c>
      <c r="Y153" s="657"/>
      <c r="Z153" s="820">
        <f t="shared" si="85"/>
        <v>49.956583056286064</v>
      </c>
      <c r="AA153" s="820">
        <f t="shared" si="85"/>
        <v>20.221059903659953</v>
      </c>
      <c r="AB153" s="820"/>
      <c r="AC153" s="820">
        <f t="shared" si="86"/>
        <v>3.7696774193548381</v>
      </c>
      <c r="AD153" s="820">
        <f t="shared" si="86"/>
        <v>3.0915384615384625</v>
      </c>
      <c r="AE153" s="820">
        <f t="shared" si="86"/>
        <v>4.403225806451613</v>
      </c>
      <c r="AF153" s="820">
        <f t="shared" si="86"/>
        <v>8.0906451612903201</v>
      </c>
      <c r="AG153" s="820">
        <f t="shared" si="86"/>
        <v>12.216666666666665</v>
      </c>
      <c r="AH153" s="820">
        <f t="shared" si="86"/>
        <v>52.593548387096774</v>
      </c>
      <c r="AI153" s="820">
        <f t="shared" si="86"/>
        <v>12.751666666666669</v>
      </c>
      <c r="AJ153" s="820">
        <f t="shared" si="86"/>
        <v>10.709677419354838</v>
      </c>
      <c r="AK153" s="820">
        <f t="shared" si="86"/>
        <v>8.4255172413793105</v>
      </c>
      <c r="AL153" s="961">
        <f t="shared" si="86"/>
        <v>12199.166774193547</v>
      </c>
      <c r="AM153" s="820">
        <f t="shared" si="87"/>
        <v>5.3058064516129031</v>
      </c>
      <c r="AN153" s="946">
        <f t="shared" si="87"/>
        <v>0.13322580645161292</v>
      </c>
      <c r="AO153" s="820">
        <f t="shared" si="87"/>
        <v>-10.862999186544311</v>
      </c>
      <c r="AP153" s="820">
        <f t="shared" si="87"/>
        <v>9.0166514757864995</v>
      </c>
      <c r="AQ153" s="946">
        <f t="shared" si="87"/>
        <v>85.091036175494438</v>
      </c>
      <c r="AR153" s="820">
        <f t="shared" si="87"/>
        <v>1.8451342626607192</v>
      </c>
      <c r="AS153" s="820">
        <f t="shared" si="87"/>
        <v>1.9239511079220684</v>
      </c>
      <c r="AT153" s="820">
        <f t="shared" si="87"/>
        <v>2.0400613482840142</v>
      </c>
      <c r="AU153" s="820">
        <f t="shared" si="87"/>
        <v>2.1652603267623496</v>
      </c>
      <c r="AV153" s="820">
        <f t="shared" si="87"/>
        <v>2.3003462964035819</v>
      </c>
      <c r="AW153" s="820">
        <f t="shared" si="88"/>
        <v>10.274753342032733</v>
      </c>
      <c r="AX153" s="946">
        <f t="shared" si="88"/>
        <v>16.014277839774621</v>
      </c>
      <c r="AY153" s="820">
        <f t="shared" si="88"/>
        <v>0.89129032258064489</v>
      </c>
      <c r="AZ153" s="820">
        <f t="shared" si="88"/>
        <v>55.540645161290314</v>
      </c>
      <c r="BA153" s="820">
        <f t="shared" si="88"/>
        <v>-18.285806451612903</v>
      </c>
      <c r="BB153" s="820">
        <f t="shared" si="88"/>
        <v>6.9787096774193538</v>
      </c>
      <c r="BC153" s="946">
        <f t="shared" si="88"/>
        <v>10.797741935483868</v>
      </c>
      <c r="BD153" s="820"/>
      <c r="BE153" s="706">
        <f t="shared" si="89"/>
        <v>1987.3513513513512</v>
      </c>
      <c r="BF153" s="820">
        <f t="shared" si="89"/>
        <v>2.7837837837837838</v>
      </c>
      <c r="BG153" s="820">
        <f t="shared" si="89"/>
        <v>4.7129032258064516</v>
      </c>
    </row>
    <row r="154" spans="1:59" x14ac:dyDescent="0.2">
      <c r="A154" s="864" t="s">
        <v>153</v>
      </c>
      <c r="B154" s="657">
        <f t="shared" si="79"/>
        <v>5</v>
      </c>
      <c r="E154" s="832">
        <f t="shared" si="80"/>
        <v>41</v>
      </c>
      <c r="I154" s="943">
        <f t="shared" si="81"/>
        <v>200.35599999999999</v>
      </c>
      <c r="J154" s="820">
        <f t="shared" si="81"/>
        <v>1.4958233766856766</v>
      </c>
      <c r="K154" s="828">
        <f t="shared" si="81"/>
        <v>0.63300000000000001</v>
      </c>
      <c r="L154" s="832"/>
      <c r="M154" s="820">
        <f t="shared" si="82"/>
        <v>2.532</v>
      </c>
      <c r="N154" s="832"/>
      <c r="O154" s="828">
        <f t="shared" si="83"/>
        <v>0.59200000000000008</v>
      </c>
      <c r="P154" s="832"/>
      <c r="Q154" s="832"/>
      <c r="R154" s="820">
        <f t="shared" si="84"/>
        <v>7.1226822194510362</v>
      </c>
      <c r="S154" s="820">
        <f t="shared" si="84"/>
        <v>6.9140770155339926</v>
      </c>
      <c r="T154" s="820">
        <f t="shared" si="84"/>
        <v>7.5704707857071041</v>
      </c>
      <c r="U154" s="820">
        <f t="shared" si="84"/>
        <v>8.9621101467562703</v>
      </c>
      <c r="V154" s="820">
        <f t="shared" si="84"/>
        <v>9.7028503364298579</v>
      </c>
      <c r="W154" s="831">
        <f t="shared" si="84"/>
        <v>0.95160590288882752</v>
      </c>
      <c r="X154" s="831">
        <f t="shared" si="84"/>
        <v>0.85749422192916425</v>
      </c>
      <c r="Y154" s="657"/>
      <c r="Z154" s="820">
        <f t="shared" si="85"/>
        <v>68.423083067898602</v>
      </c>
      <c r="AA154" s="820">
        <f t="shared" si="85"/>
        <v>54.075256041612555</v>
      </c>
      <c r="AB154" s="820"/>
      <c r="AC154" s="820">
        <f t="shared" si="86"/>
        <v>4.0620000000000003</v>
      </c>
      <c r="AD154" s="820">
        <f t="shared" si="86"/>
        <v>5.5460000000000003</v>
      </c>
      <c r="AE154" s="820">
        <f t="shared" si="86"/>
        <v>5.99</v>
      </c>
      <c r="AF154" s="820">
        <f t="shared" si="86"/>
        <v>6.0860000000000003</v>
      </c>
      <c r="AG154" s="820">
        <f t="shared" si="86"/>
        <v>14.660000000000002</v>
      </c>
      <c r="AH154" s="820">
        <f t="shared" si="86"/>
        <v>-0.42000000000000098</v>
      </c>
      <c r="AI154" s="820">
        <f t="shared" si="86"/>
        <v>19.310000000000002</v>
      </c>
      <c r="AJ154" s="820">
        <f t="shared" si="86"/>
        <v>9.7399999999999984</v>
      </c>
      <c r="AK154" s="820">
        <f t="shared" si="86"/>
        <v>10.58</v>
      </c>
      <c r="AL154" s="961">
        <f t="shared" si="86"/>
        <v>140880</v>
      </c>
      <c r="AM154" s="820">
        <f t="shared" si="87"/>
        <v>0.11600000000000002</v>
      </c>
      <c r="AN154" s="946">
        <f t="shared" si="87"/>
        <v>0.61399999999999999</v>
      </c>
      <c r="AO154" s="820">
        <f t="shared" si="87"/>
        <v>-43.61732251817061</v>
      </c>
      <c r="AP154" s="820">
        <f t="shared" si="87"/>
        <v>10.457933523441946</v>
      </c>
      <c r="AQ154" s="946">
        <f t="shared" si="87"/>
        <v>260.41552414609748</v>
      </c>
      <c r="AR154" s="820">
        <f t="shared" si="87"/>
        <v>2.374854</v>
      </c>
      <c r="AS154" s="820">
        <f t="shared" si="87"/>
        <v>2.5889195200000001</v>
      </c>
      <c r="AT154" s="820">
        <f t="shared" si="87"/>
        <v>2.7906600374399999</v>
      </c>
      <c r="AU154" s="820">
        <f t="shared" si="87"/>
        <v>3.0096039766312961</v>
      </c>
      <c r="AV154" s="820">
        <f t="shared" si="87"/>
        <v>3.2473001636779903</v>
      </c>
      <c r="AW154" s="820">
        <f t="shared" si="88"/>
        <v>14.011337697749287</v>
      </c>
      <c r="AX154" s="946">
        <f t="shared" si="88"/>
        <v>8.240402033795732</v>
      </c>
      <c r="AY154" s="820">
        <f t="shared" si="88"/>
        <v>0.80199999999999994</v>
      </c>
      <c r="AZ154" s="820">
        <f t="shared" si="88"/>
        <v>63.46</v>
      </c>
      <c r="BA154" s="820">
        <f t="shared" si="88"/>
        <v>-9.2799999999999994</v>
      </c>
      <c r="BB154" s="820">
        <f t="shared" si="88"/>
        <v>2.0299999999999998</v>
      </c>
      <c r="BC154" s="946">
        <f t="shared" si="88"/>
        <v>10.065999999999999</v>
      </c>
      <c r="BD154" s="820"/>
      <c r="BE154" s="706">
        <f t="shared" si="89"/>
        <v>1980.4</v>
      </c>
      <c r="BF154" s="820">
        <f t="shared" si="89"/>
        <v>3.8</v>
      </c>
      <c r="BG154" s="820">
        <f t="shared" si="89"/>
        <v>7.18</v>
      </c>
    </row>
    <row r="155" spans="1:59" x14ac:dyDescent="0.2">
      <c r="A155" s="864" t="s">
        <v>112</v>
      </c>
      <c r="B155" s="657">
        <f t="shared" si="79"/>
        <v>27</v>
      </c>
      <c r="E155" s="832">
        <f t="shared" si="80"/>
        <v>41.518518518518519</v>
      </c>
      <c r="I155" s="943">
        <f t="shared" si="81"/>
        <v>143.30925925925925</v>
      </c>
      <c r="J155" s="820">
        <f t="shared" si="81"/>
        <v>1.7597681431637171</v>
      </c>
      <c r="K155" s="828">
        <f t="shared" si="81"/>
        <v>0.56157407407407411</v>
      </c>
      <c r="L155" s="832"/>
      <c r="M155" s="820">
        <f t="shared" si="82"/>
        <v>2.2077777777777778</v>
      </c>
      <c r="N155" s="832"/>
      <c r="O155" s="828">
        <f t="shared" si="83"/>
        <v>0.52657407407407408</v>
      </c>
      <c r="P155" s="832"/>
      <c r="Q155" s="832"/>
      <c r="R155" s="820">
        <f t="shared" si="84"/>
        <v>6.2173568285123499</v>
      </c>
      <c r="S155" s="820">
        <f t="shared" si="84"/>
        <v>10.715462835419423</v>
      </c>
      <c r="T155" s="820">
        <f t="shared" si="84"/>
        <v>9.4224897339633937</v>
      </c>
      <c r="U155" s="820">
        <f t="shared" si="84"/>
        <v>9.9041060856923551</v>
      </c>
      <c r="V155" s="820">
        <f t="shared" si="84"/>
        <v>10.286866885529921</v>
      </c>
      <c r="W155" s="831">
        <f t="shared" si="84"/>
        <v>0.91752918970413355</v>
      </c>
      <c r="X155" s="831">
        <f t="shared" si="84"/>
        <v>1.5587160709537051</v>
      </c>
      <c r="Y155" s="657"/>
      <c r="Z155" s="820">
        <f t="shared" si="85"/>
        <v>45.339595755976603</v>
      </c>
      <c r="AA155" s="820">
        <f t="shared" si="85"/>
        <v>28.547908482780873</v>
      </c>
      <c r="AB155" s="820"/>
      <c r="AC155" s="820">
        <f t="shared" si="86"/>
        <v>4.8474074074074087</v>
      </c>
      <c r="AD155" s="820">
        <f t="shared" si="86"/>
        <v>4.4287500000000009</v>
      </c>
      <c r="AE155" s="820">
        <f t="shared" si="86"/>
        <v>3.0325925925925925</v>
      </c>
      <c r="AF155" s="820">
        <f t="shared" si="86"/>
        <v>5.9577777777777765</v>
      </c>
      <c r="AG155" s="820">
        <f t="shared" si="86"/>
        <v>20.680769230769236</v>
      </c>
      <c r="AH155" s="820">
        <f t="shared" si="86"/>
        <v>4.1555555555555541</v>
      </c>
      <c r="AI155" s="820">
        <f t="shared" si="86"/>
        <v>14.278888888888888</v>
      </c>
      <c r="AJ155" s="820">
        <f t="shared" si="86"/>
        <v>10.333333333333334</v>
      </c>
      <c r="AK155" s="820">
        <f t="shared" si="86"/>
        <v>7.7325925925925914</v>
      </c>
      <c r="AL155" s="961">
        <f t="shared" si="86"/>
        <v>26080.160740740743</v>
      </c>
      <c r="AM155" s="820">
        <f t="shared" si="87"/>
        <v>0.62925925925925918</v>
      </c>
      <c r="AN155" s="946">
        <f t="shared" si="87"/>
        <v>0.83296296296296291</v>
      </c>
      <c r="AO155" s="820">
        <f t="shared" si="87"/>
        <v>-16.75718521954823</v>
      </c>
      <c r="AP155" s="820">
        <f t="shared" si="87"/>
        <v>11.663874228856074</v>
      </c>
      <c r="AQ155" s="946">
        <f t="shared" si="87"/>
        <v>173.34297154039697</v>
      </c>
      <c r="AR155" s="820">
        <f t="shared" si="87"/>
        <v>2.1542380740740743</v>
      </c>
      <c r="AS155" s="820">
        <f t="shared" si="87"/>
        <v>2.3471729199259261</v>
      </c>
      <c r="AT155" s="820">
        <f t="shared" si="87"/>
        <v>2.4856527164925484</v>
      </c>
      <c r="AU155" s="820">
        <f t="shared" si="87"/>
        <v>2.6344571796473324</v>
      </c>
      <c r="AV155" s="820">
        <f t="shared" si="87"/>
        <v>2.7944521737415635</v>
      </c>
      <c r="AW155" s="820">
        <f t="shared" si="88"/>
        <v>12.415973063881442</v>
      </c>
      <c r="AX155" s="946">
        <f t="shared" si="88"/>
        <v>9.9006855712158632</v>
      </c>
      <c r="AY155" s="820">
        <f t="shared" si="88"/>
        <v>1.1325925925925924</v>
      </c>
      <c r="AZ155" s="820">
        <f t="shared" si="88"/>
        <v>84.2777777777778</v>
      </c>
      <c r="BA155" s="820">
        <f t="shared" si="88"/>
        <v>-9.6229629629629656</v>
      </c>
      <c r="BB155" s="820">
        <f t="shared" si="88"/>
        <v>5.9959259259259268</v>
      </c>
      <c r="BC155" s="946">
        <f t="shared" si="88"/>
        <v>17.610740740740745</v>
      </c>
      <c r="BD155" s="820"/>
      <c r="BE155" s="706">
        <f t="shared" si="89"/>
        <v>1979.7037037037037</v>
      </c>
      <c r="BF155" s="820">
        <f t="shared" si="89"/>
        <v>4.0370370370370372</v>
      </c>
      <c r="BG155" s="820">
        <f t="shared" si="89"/>
        <v>7.6076923076923091</v>
      </c>
    </row>
    <row r="156" spans="1:59" x14ac:dyDescent="0.2">
      <c r="A156" s="864" t="s">
        <v>4193</v>
      </c>
      <c r="B156" s="657">
        <f t="shared" si="79"/>
        <v>5</v>
      </c>
      <c r="E156" s="832">
        <f t="shared" si="80"/>
        <v>35.4</v>
      </c>
      <c r="I156" s="943">
        <f t="shared" si="81"/>
        <v>119.75999999999999</v>
      </c>
      <c r="J156" s="820">
        <f t="shared" si="81"/>
        <v>2.2163379008447484</v>
      </c>
      <c r="K156" s="828">
        <f t="shared" si="81"/>
        <v>0.68400000000000005</v>
      </c>
      <c r="L156" s="832"/>
      <c r="M156" s="820">
        <f t="shared" si="82"/>
        <v>2.7360000000000002</v>
      </c>
      <c r="N156" s="832"/>
      <c r="O156" s="828">
        <f t="shared" si="83"/>
        <v>0.66200000000000003</v>
      </c>
      <c r="P156" s="832"/>
      <c r="Q156" s="832"/>
      <c r="R156" s="820">
        <f t="shared" si="84"/>
        <v>7.0490116274429955</v>
      </c>
      <c r="S156" s="820">
        <f t="shared" si="84"/>
        <v>12.410275129288758</v>
      </c>
      <c r="T156" s="820">
        <f t="shared" si="84"/>
        <v>12.024603608227057</v>
      </c>
      <c r="U156" s="820">
        <f t="shared" si="84"/>
        <v>12.355421713943123</v>
      </c>
      <c r="V156" s="820">
        <f t="shared" si="84"/>
        <v>13.100960863875551</v>
      </c>
      <c r="W156" s="831">
        <f t="shared" si="84"/>
        <v>0.96416169870062096</v>
      </c>
      <c r="X156" s="831">
        <f t="shared" si="84"/>
        <v>1.2286619954100493</v>
      </c>
      <c r="Y156" s="657"/>
      <c r="Z156" s="820">
        <f t="shared" si="85"/>
        <v>54.960837075422049</v>
      </c>
      <c r="AA156" s="820">
        <f t="shared" si="85"/>
        <v>32.789204522982835</v>
      </c>
      <c r="AB156" s="820"/>
      <c r="AC156" s="820">
        <f t="shared" si="86"/>
        <v>4.4540000000000006</v>
      </c>
      <c r="AD156" s="820">
        <f t="shared" si="86"/>
        <v>3.9533333333333331</v>
      </c>
      <c r="AE156" s="820">
        <f t="shared" si="86"/>
        <v>4.9739999999999993</v>
      </c>
      <c r="AF156" s="820">
        <f t="shared" si="86"/>
        <v>7.7979999999999992</v>
      </c>
      <c r="AG156" s="820">
        <f t="shared" si="86"/>
        <v>27.919999999999998</v>
      </c>
      <c r="AH156" s="820">
        <f t="shared" si="86"/>
        <v>19.8</v>
      </c>
      <c r="AI156" s="820">
        <f t="shared" si="86"/>
        <v>19.355</v>
      </c>
      <c r="AJ156" s="820">
        <f t="shared" si="86"/>
        <v>6.25</v>
      </c>
      <c r="AK156" s="820">
        <f t="shared" si="86"/>
        <v>7.97</v>
      </c>
      <c r="AL156" s="961">
        <f t="shared" si="86"/>
        <v>40272</v>
      </c>
      <c r="AM156" s="820">
        <f t="shared" si="87"/>
        <v>0.15000000000000002</v>
      </c>
      <c r="AN156" s="946">
        <f t="shared" si="87"/>
        <v>0.69023999999999996</v>
      </c>
      <c r="AO156" s="820">
        <f t="shared" si="87"/>
        <v>-18.217444908194956</v>
      </c>
      <c r="AP156" s="820">
        <f t="shared" si="87"/>
        <v>14.571759614787871</v>
      </c>
      <c r="AQ156" s="946">
        <f t="shared" si="87"/>
        <v>228.92384159966187</v>
      </c>
      <c r="AR156" s="820">
        <f t="shared" si="87"/>
        <v>2.6370999999999998</v>
      </c>
      <c r="AS156" s="820">
        <f t="shared" si="87"/>
        <v>2.8892385600000003</v>
      </c>
      <c r="AT156" s="820">
        <f t="shared" si="87"/>
        <v>3.0264059280000004</v>
      </c>
      <c r="AU156" s="820">
        <f t="shared" si="87"/>
        <v>3.1748457081600008</v>
      </c>
      <c r="AV156" s="820">
        <f t="shared" si="87"/>
        <v>3.3356050932888008</v>
      </c>
      <c r="AW156" s="820">
        <f t="shared" si="88"/>
        <v>15.063195289448803</v>
      </c>
      <c r="AX156" s="946">
        <f t="shared" si="88"/>
        <v>11.948991576067092</v>
      </c>
      <c r="AY156" s="820">
        <f t="shared" si="88"/>
        <v>0.77799999999999991</v>
      </c>
      <c r="AZ156" s="820">
        <f t="shared" si="88"/>
        <v>58.154919751418547</v>
      </c>
      <c r="BA156" s="820">
        <f t="shared" si="88"/>
        <v>-10.977535401750199</v>
      </c>
      <c r="BB156" s="820">
        <f t="shared" si="88"/>
        <v>5.5910142737195638</v>
      </c>
      <c r="BC156" s="946">
        <f t="shared" si="88"/>
        <v>9.5667834687389597</v>
      </c>
      <c r="BD156" s="820"/>
      <c r="BE156" s="706">
        <f t="shared" si="89"/>
        <v>1985.6</v>
      </c>
      <c r="BF156" s="820">
        <f t="shared" si="89"/>
        <v>3</v>
      </c>
      <c r="BG156" s="820">
        <f t="shared" si="89"/>
        <v>9.4439999999999991</v>
      </c>
    </row>
    <row r="157" spans="1:59" x14ac:dyDescent="0.2">
      <c r="A157" s="864" t="s">
        <v>123</v>
      </c>
      <c r="B157" s="657">
        <f t="shared" si="79"/>
        <v>12</v>
      </c>
      <c r="E157" s="832">
        <f t="shared" si="80"/>
        <v>39.25</v>
      </c>
      <c r="I157" s="943">
        <f t="shared" si="81"/>
        <v>190.30500000000004</v>
      </c>
      <c r="J157" s="820">
        <f t="shared" si="81"/>
        <v>1.5585895065874313</v>
      </c>
      <c r="K157" s="828">
        <f t="shared" si="81"/>
        <v>0.58983333333333332</v>
      </c>
      <c r="L157" s="832"/>
      <c r="M157" s="820">
        <f t="shared" si="82"/>
        <v>2.3593333333333333</v>
      </c>
      <c r="N157" s="832"/>
      <c r="O157" s="828">
        <f t="shared" si="83"/>
        <v>0.53729166666666672</v>
      </c>
      <c r="P157" s="832"/>
      <c r="Q157" s="832"/>
      <c r="R157" s="820">
        <f t="shared" si="84"/>
        <v>7.1990978304819677</v>
      </c>
      <c r="S157" s="820">
        <f t="shared" si="84"/>
        <v>9.3192983220981382</v>
      </c>
      <c r="T157" s="820">
        <f t="shared" si="84"/>
        <v>7.0559528394570057</v>
      </c>
      <c r="U157" s="820">
        <f t="shared" si="84"/>
        <v>7.6154460221632441</v>
      </c>
      <c r="V157" s="820">
        <f t="shared" si="84"/>
        <v>8.2183281002675859</v>
      </c>
      <c r="W157" s="831">
        <f t="shared" si="84"/>
        <v>0.98358888835608482</v>
      </c>
      <c r="X157" s="831">
        <f t="shared" si="84"/>
        <v>0.88197305353773814</v>
      </c>
      <c r="Y157" s="657"/>
      <c r="Z157" s="820">
        <f t="shared" si="85"/>
        <v>54.422953021887842</v>
      </c>
      <c r="AA157" s="820">
        <f t="shared" si="85"/>
        <v>36.439005940233415</v>
      </c>
      <c r="AB157" s="820"/>
      <c r="AC157" s="820">
        <f t="shared" si="86"/>
        <v>5.19</v>
      </c>
      <c r="AD157" s="820">
        <f t="shared" si="86"/>
        <v>5.0036363636363639</v>
      </c>
      <c r="AE157" s="820">
        <f t="shared" si="86"/>
        <v>3.063333333333333</v>
      </c>
      <c r="AF157" s="820">
        <f t="shared" si="86"/>
        <v>5.5783333333333331</v>
      </c>
      <c r="AG157" s="820">
        <f t="shared" si="86"/>
        <v>12.618181818181817</v>
      </c>
      <c r="AH157" s="820">
        <f t="shared" si="86"/>
        <v>-7.6000000000000005</v>
      </c>
      <c r="AI157" s="820">
        <f t="shared" si="86"/>
        <v>14.030000000000001</v>
      </c>
      <c r="AJ157" s="820">
        <f t="shared" si="86"/>
        <v>9.4166666666666661</v>
      </c>
      <c r="AK157" s="820">
        <f t="shared" si="86"/>
        <v>7.4149999999999991</v>
      </c>
      <c r="AL157" s="961">
        <f t="shared" si="86"/>
        <v>34940.833333333336</v>
      </c>
      <c r="AM157" s="820">
        <f t="shared" si="87"/>
        <v>0.4458333333333333</v>
      </c>
      <c r="AN157" s="946">
        <f t="shared" si="87"/>
        <v>0.97333333333333349</v>
      </c>
      <c r="AO157" s="820">
        <f t="shared" si="87"/>
        <v>-27.264970411482732</v>
      </c>
      <c r="AP157" s="820">
        <f t="shared" si="87"/>
        <v>9.174035528750677</v>
      </c>
      <c r="AQ157" s="946">
        <f t="shared" si="87"/>
        <v>185.10154694841512</v>
      </c>
      <c r="AR157" s="820">
        <f t="shared" si="87"/>
        <v>2.2432595833333333</v>
      </c>
      <c r="AS157" s="820">
        <f t="shared" si="87"/>
        <v>2.4480108052083334</v>
      </c>
      <c r="AT157" s="820">
        <f t="shared" si="87"/>
        <v>2.6449071988141668</v>
      </c>
      <c r="AU157" s="820">
        <f t="shared" si="87"/>
        <v>2.8596270714318801</v>
      </c>
      <c r="AV157" s="820">
        <f t="shared" si="87"/>
        <v>3.0938447056790248</v>
      </c>
      <c r="AW157" s="820">
        <f t="shared" si="88"/>
        <v>13.289649364466738</v>
      </c>
      <c r="AX157" s="946">
        <f t="shared" si="88"/>
        <v>8.7334782446595671</v>
      </c>
      <c r="AY157" s="820">
        <f t="shared" si="88"/>
        <v>1.0574999999999999</v>
      </c>
      <c r="AZ157" s="820">
        <f t="shared" si="88"/>
        <v>95.125833333333333</v>
      </c>
      <c r="BA157" s="820">
        <f t="shared" si="88"/>
        <v>-6.0508333333333342</v>
      </c>
      <c r="BB157" s="820">
        <f t="shared" si="88"/>
        <v>7.854166666666667</v>
      </c>
      <c r="BC157" s="946">
        <f t="shared" si="88"/>
        <v>21.72</v>
      </c>
      <c r="BD157" s="820"/>
      <c r="BE157" s="706">
        <f t="shared" si="89"/>
        <v>1981.75</v>
      </c>
      <c r="BF157" s="820">
        <f t="shared" si="89"/>
        <v>3.5833333333333335</v>
      </c>
      <c r="BG157" s="820">
        <f t="shared" si="89"/>
        <v>4.3090909090909095</v>
      </c>
    </row>
    <row r="158" spans="1:59" x14ac:dyDescent="0.2">
      <c r="A158" s="864" t="s">
        <v>4319</v>
      </c>
      <c r="B158" s="657">
        <f t="shared" si="79"/>
        <v>5</v>
      </c>
      <c r="E158" s="832">
        <f t="shared" si="80"/>
        <v>34.4</v>
      </c>
      <c r="I158" s="943">
        <f t="shared" si="81"/>
        <v>98.24</v>
      </c>
      <c r="J158" s="820">
        <f t="shared" si="81"/>
        <v>4.601563645478616</v>
      </c>
      <c r="K158" s="828">
        <f t="shared" si="81"/>
        <v>0.9163</v>
      </c>
      <c r="L158" s="832"/>
      <c r="M158" s="820">
        <f t="shared" si="82"/>
        <v>4.0396000000000001</v>
      </c>
      <c r="N158" s="832"/>
      <c r="O158" s="828">
        <f t="shared" si="83"/>
        <v>0.88670000000000004</v>
      </c>
      <c r="P158" s="832"/>
      <c r="Q158" s="832"/>
      <c r="R158" s="820">
        <f t="shared" si="84"/>
        <v>1.8811552093724313</v>
      </c>
      <c r="S158" s="820">
        <f t="shared" si="84"/>
        <v>3.2118657844418586</v>
      </c>
      <c r="T158" s="820">
        <f t="shared" si="84"/>
        <v>4.0095506373058187</v>
      </c>
      <c r="U158" s="820">
        <f t="shared" si="84"/>
        <v>4.8281816937877231</v>
      </c>
      <c r="V158" s="820">
        <f t="shared" si="84"/>
        <v>4.0464258823943711</v>
      </c>
      <c r="W158" s="831">
        <f t="shared" si="84"/>
        <v>1.1843491641587973</v>
      </c>
      <c r="X158" s="831">
        <f t="shared" si="84"/>
        <v>0.5160797088578245</v>
      </c>
      <c r="Y158" s="657"/>
      <c r="Z158" s="820">
        <f t="shared" si="85"/>
        <v>172.11120441769759</v>
      </c>
      <c r="AA158" s="820">
        <f t="shared" si="85"/>
        <v>37.087705184783999</v>
      </c>
      <c r="AB158" s="820"/>
      <c r="AC158" s="820">
        <f t="shared" si="86"/>
        <v>3.0760000000000001</v>
      </c>
      <c r="AD158" s="820">
        <f t="shared" si="86"/>
        <v>5.4024999999999999</v>
      </c>
      <c r="AE158" s="820">
        <f t="shared" si="86"/>
        <v>10.868</v>
      </c>
      <c r="AF158" s="820">
        <f t="shared" si="86"/>
        <v>2.9559999999999995</v>
      </c>
      <c r="AG158" s="820">
        <f t="shared" si="86"/>
        <v>7.7200000000000006</v>
      </c>
      <c r="AH158" s="820">
        <f t="shared" si="86"/>
        <v>9.76</v>
      </c>
      <c r="AI158" s="820">
        <f t="shared" si="86"/>
        <v>-0.73750000000000027</v>
      </c>
      <c r="AJ158" s="820">
        <f t="shared" si="86"/>
        <v>6.839999999999999</v>
      </c>
      <c r="AK158" s="820">
        <f t="shared" si="86"/>
        <v>7.5125000000000002</v>
      </c>
      <c r="AL158" s="961">
        <f t="shared" si="86"/>
        <v>10672.382000000001</v>
      </c>
      <c r="AM158" s="820">
        <f t="shared" si="87"/>
        <v>1.1379999999999999</v>
      </c>
      <c r="AN158" s="946">
        <f t="shared" si="87"/>
        <v>1.3139999999999998</v>
      </c>
      <c r="AO158" s="820">
        <f t="shared" si="87"/>
        <v>-27.657959845517656</v>
      </c>
      <c r="AP158" s="820">
        <f t="shared" si="87"/>
        <v>9.4297453392663382</v>
      </c>
      <c r="AQ158" s="946">
        <f t="shared" si="87"/>
        <v>115.84564776510487</v>
      </c>
      <c r="AR158" s="820">
        <f t="shared" si="87"/>
        <v>4.1562099999999997</v>
      </c>
      <c r="AS158" s="820">
        <f t="shared" si="87"/>
        <v>4.3674741180000014</v>
      </c>
      <c r="AT158" s="820">
        <f t="shared" si="87"/>
        <v>4.666565061031001</v>
      </c>
      <c r="AU158" s="820">
        <f t="shared" si="87"/>
        <v>4.9877416765061904</v>
      </c>
      <c r="AV158" s="820">
        <f t="shared" si="87"/>
        <v>5.3327181507909973</v>
      </c>
      <c r="AW158" s="820">
        <f t="shared" si="88"/>
        <v>23.510709006328192</v>
      </c>
      <c r="AX158" s="946">
        <f t="shared" si="88"/>
        <v>27.014355284311534</v>
      </c>
      <c r="AY158" s="820">
        <f t="shared" si="88"/>
        <v>0.84000000000000008</v>
      </c>
      <c r="AZ158" s="820">
        <f t="shared" si="88"/>
        <v>41.242000000000004</v>
      </c>
      <c r="BA158" s="820">
        <f t="shared" si="88"/>
        <v>-35.923999999999999</v>
      </c>
      <c r="BB158" s="820">
        <f t="shared" si="88"/>
        <v>5.9999999999999991</v>
      </c>
      <c r="BC158" s="946">
        <f t="shared" si="88"/>
        <v>-2.2020000000000004</v>
      </c>
      <c r="BD158" s="820"/>
      <c r="BE158" s="706">
        <f t="shared" si="89"/>
        <v>1986.6</v>
      </c>
      <c r="BF158" s="820">
        <f t="shared" si="89"/>
        <v>3.2</v>
      </c>
      <c r="BG158" s="820">
        <f t="shared" si="89"/>
        <v>3.2</v>
      </c>
    </row>
    <row r="159" spans="1:59" x14ac:dyDescent="0.2">
      <c r="A159" s="864" t="s">
        <v>131</v>
      </c>
      <c r="B159" s="657">
        <f t="shared" si="79"/>
        <v>16</v>
      </c>
      <c r="E159" s="832">
        <f t="shared" si="80"/>
        <v>42.625</v>
      </c>
      <c r="I159" s="943">
        <f t="shared" si="81"/>
        <v>56.088124999999998</v>
      </c>
      <c r="J159" s="820">
        <f t="shared" si="81"/>
        <v>2.8719259181277139</v>
      </c>
      <c r="K159" s="828">
        <f t="shared" si="81"/>
        <v>0.3826750000000001</v>
      </c>
      <c r="L159" s="832"/>
      <c r="M159" s="820">
        <f t="shared" si="82"/>
        <v>1.5307000000000004</v>
      </c>
      <c r="N159" s="832"/>
      <c r="O159" s="828">
        <f t="shared" si="83"/>
        <v>0.363446875</v>
      </c>
      <c r="P159" s="832"/>
      <c r="Q159" s="832"/>
      <c r="R159" s="820">
        <f t="shared" si="84"/>
        <v>5.5162543952943031</v>
      </c>
      <c r="S159" s="820">
        <f t="shared" si="84"/>
        <v>6.2298780505253095</v>
      </c>
      <c r="T159" s="820">
        <f t="shared" si="84"/>
        <v>6.1844153962845159</v>
      </c>
      <c r="U159" s="820">
        <f t="shared" si="84"/>
        <v>5.5377229624390445</v>
      </c>
      <c r="V159" s="820">
        <f t="shared" si="84"/>
        <v>4.9041908950828788</v>
      </c>
      <c r="W159" s="831">
        <f t="shared" si="84"/>
        <v>1.1436456103530059</v>
      </c>
      <c r="X159" s="831">
        <f t="shared" si="84"/>
        <v>1.3045577330850837</v>
      </c>
      <c r="Y159" s="657"/>
      <c r="Z159" s="820">
        <f t="shared" si="85"/>
        <v>67.119062773164686</v>
      </c>
      <c r="AA159" s="820">
        <f t="shared" si="85"/>
        <v>26.0073690063622</v>
      </c>
      <c r="AB159" s="820"/>
      <c r="AC159" s="820">
        <f t="shared" si="86"/>
        <v>2.0012499999999998</v>
      </c>
      <c r="AD159" s="820">
        <f t="shared" si="86"/>
        <v>5.2407142857142874</v>
      </c>
      <c r="AE159" s="820">
        <f t="shared" si="86"/>
        <v>4.0837500000000002</v>
      </c>
      <c r="AF159" s="820">
        <f t="shared" si="86"/>
        <v>2.3768750000000001</v>
      </c>
      <c r="AG159" s="820">
        <f t="shared" si="86"/>
        <v>8.6875</v>
      </c>
      <c r="AH159" s="820">
        <f t="shared" si="86"/>
        <v>-17.368749999999999</v>
      </c>
      <c r="AI159" s="820">
        <f t="shared" si="86"/>
        <v>7.5731249999999992</v>
      </c>
      <c r="AJ159" s="820">
        <f t="shared" si="86"/>
        <v>3.03125</v>
      </c>
      <c r="AK159" s="820">
        <f t="shared" si="86"/>
        <v>6.4750000000000005</v>
      </c>
      <c r="AL159" s="961">
        <f t="shared" si="86"/>
        <v>14786.615625</v>
      </c>
      <c r="AM159" s="820">
        <f t="shared" si="87"/>
        <v>0.62999999999999989</v>
      </c>
      <c r="AN159" s="946">
        <f t="shared" si="87"/>
        <v>1.1425000000000001</v>
      </c>
      <c r="AO159" s="820">
        <f t="shared" si="87"/>
        <v>-17.290827708974437</v>
      </c>
      <c r="AP159" s="820">
        <f t="shared" si="87"/>
        <v>8.4096488805667562</v>
      </c>
      <c r="AQ159" s="946">
        <f t="shared" si="87"/>
        <v>63.54821946149373</v>
      </c>
      <c r="AR159" s="820">
        <f t="shared" si="87"/>
        <v>1.4623993</v>
      </c>
      <c r="AS159" s="820">
        <f t="shared" si="87"/>
        <v>1.5659053129137501</v>
      </c>
      <c r="AT159" s="820">
        <f t="shared" si="87"/>
        <v>1.6570276669770998</v>
      </c>
      <c r="AU159" s="820">
        <f t="shared" si="87"/>
        <v>1.7543545043335134</v>
      </c>
      <c r="AV159" s="820">
        <f t="shared" si="87"/>
        <v>1.8583550684018901</v>
      </c>
      <c r="AW159" s="820">
        <f t="shared" si="88"/>
        <v>8.2980418526262554</v>
      </c>
      <c r="AX159" s="946">
        <f t="shared" si="88"/>
        <v>15.710095764477629</v>
      </c>
      <c r="AY159" s="820">
        <f t="shared" si="88"/>
        <v>0.38374999999999998</v>
      </c>
      <c r="AZ159" s="820">
        <f t="shared" si="88"/>
        <v>38.119375000000005</v>
      </c>
      <c r="BA159" s="820">
        <f t="shared" si="88"/>
        <v>-19.177499999999998</v>
      </c>
      <c r="BB159" s="820">
        <f t="shared" si="88"/>
        <v>2.3581250000000002</v>
      </c>
      <c r="BC159" s="946">
        <f t="shared" si="88"/>
        <v>1.9681249999999997</v>
      </c>
      <c r="BD159" s="820"/>
      <c r="BE159" s="706">
        <f t="shared" si="89"/>
        <v>1978.625</v>
      </c>
      <c r="BF159" s="820">
        <f t="shared" si="89"/>
        <v>4.125</v>
      </c>
      <c r="BG159" s="820">
        <f t="shared" si="89"/>
        <v>2.9</v>
      </c>
    </row>
    <row r="160" spans="1:59" x14ac:dyDescent="0.2">
      <c r="I160" s="657"/>
      <c r="J160" s="864"/>
      <c r="K160" s="945"/>
      <c r="L160" s="864"/>
      <c r="M160" s="864"/>
      <c r="N160" s="864"/>
      <c r="R160" s="864"/>
      <c r="S160" s="864"/>
      <c r="T160" s="864"/>
      <c r="U160" s="864"/>
      <c r="V160" s="864"/>
      <c r="W160" s="864"/>
      <c r="X160" s="864"/>
      <c r="AN160" s="947"/>
      <c r="AO160" s="864"/>
      <c r="BC160" s="657"/>
      <c r="BD160" s="624"/>
    </row>
    <row r="161" spans="1:59" x14ac:dyDescent="0.2">
      <c r="I161" s="944"/>
      <c r="J161" s="942"/>
      <c r="K161" s="945"/>
      <c r="L161" s="942"/>
      <c r="M161" s="942"/>
      <c r="N161" s="942"/>
      <c r="O161" s="942"/>
      <c r="P161" s="942"/>
      <c r="Q161" s="942"/>
      <c r="R161" s="942"/>
      <c r="S161" s="942"/>
      <c r="T161" s="942"/>
      <c r="U161" s="942"/>
      <c r="V161" s="942"/>
      <c r="W161" s="942"/>
      <c r="X161" s="942"/>
    </row>
    <row r="162" spans="1:59" x14ac:dyDescent="0.2">
      <c r="I162" s="944"/>
      <c r="J162" s="942"/>
      <c r="K162" s="945"/>
      <c r="L162" s="942"/>
      <c r="M162" s="942"/>
      <c r="N162" s="942"/>
      <c r="O162" s="942"/>
      <c r="P162" s="942"/>
      <c r="Q162" s="942"/>
      <c r="R162" s="942"/>
      <c r="S162" s="942"/>
      <c r="T162" s="942"/>
      <c r="U162" s="942"/>
      <c r="V162" s="942"/>
      <c r="W162" s="942"/>
      <c r="X162" s="942"/>
    </row>
    <row r="163" spans="1:59" s="706" customFormat="1" x14ac:dyDescent="0.2">
      <c r="A163" s="864"/>
      <c r="B163" s="657"/>
      <c r="C163" s="864"/>
      <c r="D163" s="864"/>
      <c r="E163" s="624"/>
      <c r="F163" s="624"/>
      <c r="G163" s="864"/>
      <c r="H163" s="864"/>
      <c r="I163" s="864"/>
      <c r="J163" s="605"/>
      <c r="K163" s="941"/>
      <c r="M163" s="624"/>
      <c r="N163" s="624"/>
      <c r="O163" s="864"/>
      <c r="P163" s="864"/>
      <c r="Q163" s="864"/>
      <c r="R163" s="624"/>
      <c r="S163" s="685"/>
      <c r="T163" s="685"/>
      <c r="U163" s="685"/>
      <c r="V163" s="685"/>
      <c r="W163" s="685"/>
      <c r="X163" s="685"/>
      <c r="Y163" s="864"/>
      <c r="Z163" s="605"/>
      <c r="AA163" s="864"/>
      <c r="AB163" s="864"/>
      <c r="AC163" s="588"/>
      <c r="AD163" s="588"/>
      <c r="AE163" s="588"/>
      <c r="AF163" s="588"/>
      <c r="AG163" s="588"/>
      <c r="AH163" s="588"/>
      <c r="AI163" s="588"/>
      <c r="AJ163" s="588"/>
      <c r="AK163" s="588"/>
      <c r="AL163" s="588"/>
      <c r="AM163" s="588"/>
      <c r="AN163" s="588"/>
      <c r="AO163" s="605"/>
      <c r="AP163" s="864"/>
      <c r="AQ163" s="864"/>
      <c r="AR163" s="748"/>
      <c r="AS163" s="749"/>
      <c r="AT163" s="749"/>
      <c r="AU163" s="749"/>
      <c r="AV163" s="749"/>
      <c r="AW163" s="749"/>
      <c r="AX163" s="749"/>
      <c r="AY163" s="605"/>
      <c r="AZ163" s="864"/>
      <c r="BA163" s="864"/>
      <c r="BB163" s="864"/>
      <c r="BC163" s="864"/>
      <c r="BD163" s="907"/>
      <c r="BE163" s="624"/>
      <c r="BF163" s="624"/>
      <c r="BG163" s="864"/>
    </row>
    <row r="164" spans="1:59" s="706" customFormat="1" x14ac:dyDescent="0.2">
      <c r="A164" s="864"/>
      <c r="B164" s="657"/>
      <c r="C164" s="864"/>
      <c r="D164" s="864"/>
      <c r="E164" s="624"/>
      <c r="F164" s="624"/>
      <c r="G164" s="864"/>
      <c r="H164" s="864"/>
      <c r="I164" s="864"/>
      <c r="J164" s="605"/>
      <c r="K164" s="598"/>
      <c r="M164" s="624"/>
      <c r="N164" s="624"/>
      <c r="O164" s="864"/>
      <c r="P164" s="864"/>
      <c r="Q164" s="864"/>
      <c r="R164" s="624"/>
      <c r="S164" s="685"/>
      <c r="T164" s="685"/>
      <c r="U164" s="685"/>
      <c r="V164" s="685"/>
      <c r="W164" s="685"/>
      <c r="X164" s="685"/>
      <c r="Y164" s="864"/>
      <c r="Z164" s="605"/>
      <c r="AA164" s="864"/>
      <c r="AB164" s="864"/>
      <c r="AC164" s="588"/>
      <c r="AD164" s="588"/>
      <c r="AE164" s="588"/>
      <c r="AF164" s="588"/>
      <c r="AG164" s="588"/>
      <c r="AH164" s="588"/>
      <c r="AI164" s="588"/>
      <c r="AJ164" s="588"/>
      <c r="AK164" s="588"/>
      <c r="AL164" s="588"/>
      <c r="AM164" s="588"/>
      <c r="AN164" s="588"/>
      <c r="AO164" s="605"/>
      <c r="AP164" s="864"/>
      <c r="AQ164" s="864"/>
      <c r="AR164" s="748"/>
      <c r="AS164" s="749"/>
      <c r="AT164" s="749"/>
      <c r="AU164" s="749"/>
      <c r="AV164" s="749"/>
      <c r="AW164" s="749"/>
      <c r="AX164" s="749"/>
      <c r="AY164" s="605"/>
      <c r="AZ164" s="864"/>
      <c r="BA164" s="864"/>
      <c r="BB164" s="864"/>
      <c r="BC164" s="864"/>
      <c r="BD164" s="907"/>
      <c r="BE164" s="624"/>
      <c r="BF164" s="624"/>
      <c r="BG164" s="864"/>
    </row>
    <row r="165" spans="1:59" s="706" customFormat="1" x14ac:dyDescent="0.2">
      <c r="A165" s="864"/>
      <c r="B165" s="657"/>
      <c r="C165" s="864"/>
      <c r="D165" s="864"/>
      <c r="E165" s="624"/>
      <c r="F165" s="624"/>
      <c r="G165" s="864"/>
      <c r="H165" s="864"/>
      <c r="I165" s="864"/>
      <c r="J165" s="605"/>
      <c r="K165" s="598"/>
      <c r="M165" s="624"/>
      <c r="N165" s="624"/>
      <c r="O165" s="864"/>
      <c r="P165" s="864"/>
      <c r="Q165" s="864"/>
      <c r="R165" s="624"/>
      <c r="S165" s="685"/>
      <c r="T165" s="685"/>
      <c r="U165" s="685"/>
      <c r="V165" s="685"/>
      <c r="W165" s="685"/>
      <c r="X165" s="685"/>
      <c r="Y165" s="864"/>
      <c r="Z165" s="605"/>
      <c r="AA165" s="864"/>
      <c r="AB165" s="864"/>
      <c r="AC165" s="588"/>
      <c r="AD165" s="588"/>
      <c r="AE165" s="588"/>
      <c r="AF165" s="588"/>
      <c r="AG165" s="588"/>
      <c r="AH165" s="588"/>
      <c r="AI165" s="588"/>
      <c r="AJ165" s="588"/>
      <c r="AK165" s="588"/>
      <c r="AL165" s="588"/>
      <c r="AM165" s="588"/>
      <c r="AN165" s="588"/>
      <c r="AO165" s="605"/>
      <c r="AP165" s="864"/>
      <c r="AQ165" s="864"/>
      <c r="AR165" s="748"/>
      <c r="AS165" s="749"/>
      <c r="AT165" s="749"/>
      <c r="AU165" s="749"/>
      <c r="AV165" s="749"/>
      <c r="AW165" s="749"/>
      <c r="AX165" s="749"/>
      <c r="AY165" s="605"/>
      <c r="AZ165" s="864"/>
      <c r="BA165" s="864"/>
      <c r="BB165" s="864"/>
      <c r="BC165" s="864"/>
      <c r="BD165" s="907"/>
      <c r="BE165" s="624"/>
      <c r="BF165" s="624"/>
      <c r="BG165" s="864"/>
    </row>
    <row r="166" spans="1:59" s="706" customFormat="1" x14ac:dyDescent="0.2">
      <c r="A166" s="864"/>
      <c r="B166" s="657"/>
      <c r="C166" s="864"/>
      <c r="D166" s="864"/>
      <c r="E166" s="624"/>
      <c r="F166" s="624"/>
      <c r="G166" s="864"/>
      <c r="H166" s="864"/>
      <c r="I166" s="864"/>
      <c r="J166" s="605"/>
      <c r="K166" s="598"/>
      <c r="M166" s="624"/>
      <c r="N166" s="624"/>
      <c r="O166" s="864"/>
      <c r="P166" s="864"/>
      <c r="Q166" s="864"/>
      <c r="R166" s="624"/>
      <c r="S166" s="685"/>
      <c r="T166" s="685"/>
      <c r="U166" s="685"/>
      <c r="V166" s="685"/>
      <c r="W166" s="685"/>
      <c r="X166" s="685"/>
      <c r="Y166" s="864"/>
      <c r="Z166" s="605"/>
      <c r="AA166" s="864"/>
      <c r="AB166" s="864"/>
      <c r="AC166" s="588"/>
      <c r="AD166" s="588"/>
      <c r="AE166" s="588"/>
      <c r="AF166" s="588"/>
      <c r="AG166" s="588"/>
      <c r="AH166" s="588"/>
      <c r="AI166" s="588"/>
      <c r="AJ166" s="588"/>
      <c r="AK166" s="588"/>
      <c r="AL166" s="588"/>
      <c r="AM166" s="588"/>
      <c r="AN166" s="588"/>
      <c r="AO166" s="605"/>
      <c r="AP166" s="864"/>
      <c r="AQ166" s="864"/>
      <c r="AR166" s="748"/>
      <c r="AS166" s="749"/>
      <c r="AT166" s="749"/>
      <c r="AU166" s="749"/>
      <c r="AV166" s="749"/>
      <c r="AW166" s="749"/>
      <c r="AX166" s="749"/>
      <c r="AY166" s="605"/>
      <c r="AZ166" s="864"/>
      <c r="BA166" s="864"/>
      <c r="BB166" s="864"/>
      <c r="BC166" s="864"/>
      <c r="BD166" s="907"/>
      <c r="BE166" s="624"/>
      <c r="BF166" s="624"/>
      <c r="BG166" s="864"/>
    </row>
    <row r="167" spans="1:59" s="706" customFormat="1" x14ac:dyDescent="0.2">
      <c r="A167" s="864"/>
      <c r="B167" s="657"/>
      <c r="C167" s="864"/>
      <c r="D167" s="864"/>
      <c r="E167" s="624"/>
      <c r="F167" s="624"/>
      <c r="G167" s="864"/>
      <c r="H167" s="864"/>
      <c r="I167" s="864"/>
      <c r="J167" s="605"/>
      <c r="K167" s="598"/>
      <c r="M167" s="624"/>
      <c r="N167" s="624"/>
      <c r="O167" s="864"/>
      <c r="P167" s="864"/>
      <c r="Q167" s="864"/>
      <c r="R167" s="624"/>
      <c r="S167" s="685"/>
      <c r="T167" s="685"/>
      <c r="U167" s="685"/>
      <c r="V167" s="685"/>
      <c r="W167" s="685"/>
      <c r="X167" s="685"/>
      <c r="Y167" s="864"/>
      <c r="Z167" s="605"/>
      <c r="AA167" s="864"/>
      <c r="AB167" s="864"/>
      <c r="AC167" s="588"/>
      <c r="AD167" s="588"/>
      <c r="AE167" s="588"/>
      <c r="AF167" s="588"/>
      <c r="AG167" s="588"/>
      <c r="AH167" s="588"/>
      <c r="AI167" s="588"/>
      <c r="AJ167" s="588"/>
      <c r="AK167" s="588"/>
      <c r="AL167" s="588"/>
      <c r="AM167" s="588"/>
      <c r="AN167" s="588"/>
      <c r="AO167" s="605"/>
      <c r="AP167" s="864"/>
      <c r="AQ167" s="864"/>
      <c r="AR167" s="748"/>
      <c r="AS167" s="749"/>
      <c r="AT167" s="749"/>
      <c r="AU167" s="749"/>
      <c r="AV167" s="749"/>
      <c r="AW167" s="749"/>
      <c r="AX167" s="749"/>
      <c r="AY167" s="605"/>
      <c r="AZ167" s="864"/>
      <c r="BA167" s="864"/>
      <c r="BB167" s="864"/>
      <c r="BC167" s="864"/>
      <c r="BD167" s="907"/>
      <c r="BE167" s="624"/>
      <c r="BF167" s="624"/>
      <c r="BG167" s="864"/>
    </row>
    <row r="168" spans="1:59" s="706" customFormat="1" x14ac:dyDescent="0.2">
      <c r="A168" s="864"/>
      <c r="B168" s="657"/>
      <c r="C168" s="864"/>
      <c r="D168" s="864"/>
      <c r="E168" s="624"/>
      <c r="F168" s="624"/>
      <c r="G168" s="864"/>
      <c r="H168" s="864"/>
      <c r="I168" s="864"/>
      <c r="J168" s="605"/>
      <c r="K168" s="864"/>
      <c r="M168" s="624"/>
      <c r="N168" s="624"/>
      <c r="O168" s="864"/>
      <c r="P168" s="864"/>
      <c r="Q168" s="864"/>
      <c r="R168" s="624"/>
      <c r="S168" s="685"/>
      <c r="T168" s="685"/>
      <c r="U168" s="685"/>
      <c r="V168" s="685"/>
      <c r="W168" s="685"/>
      <c r="X168" s="685"/>
      <c r="Y168" s="864"/>
      <c r="Z168" s="605"/>
      <c r="AA168" s="864"/>
      <c r="AB168" s="864"/>
      <c r="AC168" s="588"/>
      <c r="AD168" s="588"/>
      <c r="AE168" s="588"/>
      <c r="AF168" s="588"/>
      <c r="AG168" s="588"/>
      <c r="AH168" s="588"/>
      <c r="AI168" s="588"/>
      <c r="AJ168" s="588"/>
      <c r="AK168" s="588"/>
      <c r="AL168" s="588"/>
      <c r="AM168" s="588"/>
      <c r="AN168" s="588"/>
      <c r="AO168" s="605"/>
      <c r="AP168" s="864"/>
      <c r="AQ168" s="864"/>
      <c r="AR168" s="748"/>
      <c r="AS168" s="749"/>
      <c r="AT168" s="749"/>
      <c r="AU168" s="749"/>
      <c r="AV168" s="749"/>
      <c r="AW168" s="749"/>
      <c r="AX168" s="749"/>
      <c r="AY168" s="605"/>
      <c r="AZ168" s="864"/>
      <c r="BA168" s="864"/>
      <c r="BB168" s="864"/>
      <c r="BC168" s="864"/>
      <c r="BD168" s="907"/>
      <c r="BE168" s="624"/>
      <c r="BF168" s="624"/>
      <c r="BG168" s="864"/>
    </row>
    <row r="169" spans="1:59" s="706" customFormat="1" x14ac:dyDescent="0.2">
      <c r="A169" s="864"/>
      <c r="B169" s="657"/>
      <c r="C169" s="864"/>
      <c r="D169" s="864"/>
      <c r="E169" s="624"/>
      <c r="F169" s="624"/>
      <c r="G169" s="864"/>
      <c r="H169" s="864"/>
      <c r="I169" s="864"/>
      <c r="J169" s="605"/>
      <c r="K169" s="864"/>
      <c r="M169" s="624"/>
      <c r="N169" s="624"/>
      <c r="O169" s="864"/>
      <c r="P169" s="864"/>
      <c r="Q169" s="864"/>
      <c r="R169" s="624"/>
      <c r="S169" s="685"/>
      <c r="T169" s="685"/>
      <c r="U169" s="685"/>
      <c r="V169" s="685"/>
      <c r="W169" s="685"/>
      <c r="X169" s="685"/>
      <c r="Y169" s="864"/>
      <c r="Z169" s="605"/>
      <c r="AA169" s="864"/>
      <c r="AB169" s="864"/>
      <c r="AC169" s="588"/>
      <c r="AD169" s="588"/>
      <c r="AE169" s="588"/>
      <c r="AF169" s="588"/>
      <c r="AG169" s="588"/>
      <c r="AH169" s="588"/>
      <c r="AI169" s="588"/>
      <c r="AJ169" s="588"/>
      <c r="AK169" s="588"/>
      <c r="AL169" s="588"/>
      <c r="AM169" s="588"/>
      <c r="AN169" s="588"/>
      <c r="AO169" s="605"/>
      <c r="AP169" s="864"/>
      <c r="AQ169" s="864"/>
      <c r="AR169" s="748"/>
      <c r="AS169" s="749"/>
      <c r="AT169" s="749"/>
      <c r="AU169" s="749"/>
      <c r="AV169" s="749"/>
      <c r="AW169" s="749"/>
      <c r="AX169" s="749"/>
      <c r="AY169" s="605"/>
      <c r="AZ169" s="864"/>
      <c r="BA169" s="864"/>
      <c r="BB169" s="864"/>
      <c r="BC169" s="864"/>
      <c r="BD169" s="907"/>
      <c r="BE169" s="624"/>
      <c r="BF169" s="624"/>
      <c r="BG169" s="864"/>
    </row>
  </sheetData>
  <sheetProtection selectLockedCells="1" selectUnlockedCells="1"/>
  <mergeCells count="2">
    <mergeCell ref="AZ4:BC4"/>
    <mergeCell ref="P5:Q5"/>
  </mergeCells>
  <conditionalFormatting sqref="R7:V144">
    <cfRule type="cellIs" dxfId="67" priority="25" stopIfTrue="1" operator="lessThan">
      <formula>2</formula>
    </cfRule>
  </conditionalFormatting>
  <conditionalFormatting sqref="AQ7:AQ144">
    <cfRule type="cellIs" dxfId="66" priority="23" stopIfTrue="1" operator="lessThan">
      <formula>0</formula>
    </cfRule>
  </conditionalFormatting>
  <conditionalFormatting sqref="AP7:AP144">
    <cfRule type="cellIs" dxfId="65" priority="21" stopIfTrue="1" operator="greaterThan">
      <formula>11.99</formula>
    </cfRule>
    <cfRule type="cellIs" dxfId="64" priority="22" stopIfTrue="1" operator="lessThan">
      <formula>8</formula>
    </cfRule>
  </conditionalFormatting>
  <conditionalFormatting sqref="J7:J144">
    <cfRule type="cellIs" dxfId="63" priority="19" stopIfTrue="1" operator="greaterThan">
      <formula>10</formula>
    </cfRule>
    <cfRule type="cellIs" dxfId="62" priority="20" stopIfTrue="1" operator="lessThan">
      <formula>2</formula>
    </cfRule>
  </conditionalFormatting>
  <hyperlinks>
    <hyperlink ref="C2" r:id="rId1"/>
  </hyperlinks>
  <pageMargins left="0.2" right="0.2" top="0.44027777777777777" bottom="0.45" header="0.51180555555555551" footer="0.51180555555555551"/>
  <pageSetup firstPageNumber="0" orientation="landscape" horizontalDpi="300" verticalDpi="30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10"/>
  <sheetViews>
    <sheetView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defaultColWidth="8.85546875" defaultRowHeight="12.75" x14ac:dyDescent="0.2"/>
  <cols>
    <col min="1" max="1" width="25.5703125" style="864" customWidth="1"/>
    <col min="2" max="2" width="6" style="657" customWidth="1"/>
    <col min="3" max="3" width="12.28515625" style="864" customWidth="1"/>
    <col min="4" max="4" width="13.85546875" style="864" customWidth="1"/>
    <col min="5" max="5" width="4.85546875" style="624" customWidth="1"/>
    <col min="6" max="6" width="3.7109375" style="624" customWidth="1"/>
    <col min="7" max="7" width="3.85546875" style="864" customWidth="1"/>
    <col min="8" max="8" width="4" style="864" customWidth="1"/>
    <col min="9" max="9" width="7.140625" style="864" customWidth="1"/>
    <col min="10" max="10" width="5.42578125" style="605" customWidth="1"/>
    <col min="11" max="11" width="8.42578125" style="864" customWidth="1"/>
    <col min="12" max="12" width="7.5703125" style="706" customWidth="1"/>
    <col min="13" max="13" width="8.7109375" style="624" customWidth="1"/>
    <col min="14" max="14" width="4.5703125" style="624" customWidth="1"/>
    <col min="15" max="15" width="7.5703125" style="864" customWidth="1"/>
    <col min="16" max="17" width="7.7109375" style="864" customWidth="1"/>
    <col min="18" max="18" width="6.42578125" style="624" customWidth="1"/>
    <col min="19" max="22" width="6" style="685" customWidth="1"/>
    <col min="23" max="24" width="7.42578125" style="685" customWidth="1"/>
    <col min="25" max="25" width="12.5703125" style="864" customWidth="1"/>
    <col min="26" max="26" width="7.85546875" style="605" customWidth="1"/>
    <col min="27" max="27" width="6.140625" style="864" customWidth="1"/>
    <col min="28" max="28" width="4.5703125" style="864" customWidth="1"/>
    <col min="29" max="29" width="5.42578125" style="588" customWidth="1"/>
    <col min="30" max="30" width="6.140625" style="588" customWidth="1"/>
    <col min="31" max="31" width="7.140625" style="588" customWidth="1"/>
    <col min="32" max="32" width="7.7109375" style="588" customWidth="1"/>
    <col min="33" max="33" width="8.7109375" style="588" customWidth="1"/>
    <col min="34" max="35" width="8.5703125" style="588" customWidth="1"/>
    <col min="36" max="37" width="8" style="588" customWidth="1"/>
    <col min="38" max="38" width="9.7109375" style="588" customWidth="1"/>
    <col min="39" max="39" width="6" style="588" customWidth="1"/>
    <col min="40" max="40" width="6.42578125" style="588" customWidth="1"/>
    <col min="41" max="41" width="7" style="605" customWidth="1"/>
    <col min="42" max="43" width="7" style="864" customWidth="1"/>
    <col min="44" max="44" width="5.28515625" style="748" customWidth="1"/>
    <col min="45" max="48" width="5.28515625" style="749" customWidth="1"/>
    <col min="49" max="49" width="5.42578125" style="749" customWidth="1"/>
    <col min="50" max="50" width="5.85546875" style="749" customWidth="1"/>
    <col min="51" max="51" width="5.28515625" style="605" customWidth="1"/>
    <col min="52" max="55" width="6.7109375" style="864" customWidth="1"/>
    <col min="56" max="56" width="8.85546875" style="907" customWidth="1"/>
    <col min="57" max="58" width="8.85546875" style="624"/>
    <col min="59" max="16384" width="8.85546875" style="864"/>
  </cols>
  <sheetData>
    <row r="1" spans="1:59" ht="12.75" customHeight="1" x14ac:dyDescent="0.2">
      <c r="A1" s="111" t="s">
        <v>392</v>
      </c>
      <c r="B1" s="656"/>
      <c r="C1" s="582" t="s">
        <v>1</v>
      </c>
      <c r="E1" s="649"/>
      <c r="G1" s="571"/>
      <c r="H1" s="390"/>
      <c r="I1" s="390"/>
      <c r="J1" s="678" t="s">
        <v>3635</v>
      </c>
      <c r="K1" s="539"/>
      <c r="L1" s="585"/>
      <c r="N1" s="643"/>
      <c r="P1" s="539"/>
      <c r="Q1" s="642"/>
      <c r="R1" s="584"/>
      <c r="S1" s="684"/>
      <c r="T1" s="684"/>
      <c r="W1" s="684"/>
      <c r="Y1" s="539"/>
      <c r="Z1" s="678" t="s">
        <v>2</v>
      </c>
      <c r="AC1" s="587" t="s">
        <v>4176</v>
      </c>
      <c r="AG1" s="690"/>
      <c r="AJ1" s="587"/>
      <c r="AK1" s="587"/>
      <c r="AL1" s="691"/>
      <c r="AO1" s="721" t="s">
        <v>4157</v>
      </c>
      <c r="AP1" s="390"/>
      <c r="AQ1" s="640"/>
      <c r="AR1" s="742" t="s">
        <v>5</v>
      </c>
      <c r="AS1" s="599"/>
      <c r="AT1" s="599"/>
      <c r="AU1" s="599"/>
      <c r="AV1" s="599"/>
      <c r="AW1" s="599"/>
      <c r="AX1" s="599"/>
      <c r="AY1" s="726" t="s">
        <v>6</v>
      </c>
      <c r="BD1" s="906" t="s">
        <v>1848</v>
      </c>
    </row>
    <row r="2" spans="1:59" ht="12.75" customHeight="1" x14ac:dyDescent="0.2">
      <c r="A2" s="583" t="s">
        <v>7</v>
      </c>
      <c r="B2" s="656"/>
      <c r="C2" s="15" t="s">
        <v>4205</v>
      </c>
      <c r="D2" s="583"/>
      <c r="E2" s="647"/>
      <c r="F2" s="647"/>
      <c r="G2" s="390"/>
      <c r="H2" s="390"/>
      <c r="I2" s="390"/>
      <c r="J2" s="725" t="s">
        <v>4200</v>
      </c>
      <c r="K2" s="539"/>
      <c r="L2" s="585"/>
      <c r="N2" s="643"/>
      <c r="P2" s="539"/>
      <c r="Q2" s="584"/>
      <c r="R2" s="647"/>
      <c r="S2" s="686"/>
      <c r="T2" s="1070"/>
      <c r="W2" s="686"/>
      <c r="Y2" s="539"/>
      <c r="Z2" s="725" t="s">
        <v>4201</v>
      </c>
      <c r="AO2" s="722" t="s">
        <v>10</v>
      </c>
      <c r="AP2" s="390"/>
      <c r="AR2" s="722" t="s">
        <v>11</v>
      </c>
      <c r="AS2" s="599"/>
      <c r="AT2" s="599"/>
      <c r="AU2" s="599"/>
      <c r="AV2" s="599"/>
      <c r="AW2" s="599"/>
      <c r="AX2" s="599"/>
      <c r="AY2" s="718" t="s">
        <v>14</v>
      </c>
    </row>
    <row r="3" spans="1:59" ht="12.75" customHeight="1" x14ac:dyDescent="0.2">
      <c r="A3" s="1113">
        <v>44165</v>
      </c>
      <c r="B3" s="716"/>
      <c r="D3" s="583"/>
      <c r="E3" s="647"/>
      <c r="F3" s="647"/>
      <c r="G3" s="390"/>
      <c r="H3" s="390"/>
      <c r="I3" s="390"/>
      <c r="J3" s="731" t="s">
        <v>12</v>
      </c>
      <c r="K3" s="539"/>
      <c r="L3" s="864"/>
      <c r="N3" s="647"/>
      <c r="P3" s="539"/>
      <c r="Q3" s="680" t="s">
        <v>8</v>
      </c>
      <c r="R3" s="647"/>
      <c r="S3" s="687"/>
      <c r="T3" s="687"/>
      <c r="W3" s="687"/>
      <c r="X3" s="688"/>
      <c r="Y3" s="539"/>
      <c r="AE3" s="589"/>
      <c r="AF3" s="589"/>
      <c r="AG3" s="589"/>
      <c r="AH3" s="589"/>
      <c r="AI3" s="589"/>
      <c r="AJ3" s="589"/>
      <c r="AK3" s="589"/>
      <c r="AL3" s="589"/>
      <c r="AM3" s="589"/>
      <c r="AN3" s="589"/>
      <c r="AO3" s="650"/>
      <c r="AP3" s="390"/>
      <c r="AR3" s="743" t="s">
        <v>13</v>
      </c>
      <c r="AS3" s="599"/>
      <c r="AT3" s="599"/>
      <c r="AU3" s="599"/>
      <c r="AV3" s="599"/>
      <c r="AW3" s="599"/>
      <c r="AX3" s="599"/>
      <c r="BA3" s="586"/>
      <c r="BB3" s="586"/>
      <c r="BC3" s="586"/>
    </row>
    <row r="4" spans="1:59" ht="12.75" customHeight="1" x14ac:dyDescent="0.2">
      <c r="A4" s="692"/>
      <c r="B4" s="539"/>
      <c r="C4" s="863"/>
      <c r="D4" s="539"/>
      <c r="E4" s="693"/>
      <c r="F4" s="693"/>
      <c r="G4" s="539"/>
      <c r="H4" s="539"/>
      <c r="I4" s="539"/>
      <c r="J4" s="732" t="s">
        <v>4543</v>
      </c>
      <c r="K4" s="863"/>
      <c r="L4" s="864"/>
      <c r="N4" s="1190"/>
      <c r="O4" s="644"/>
      <c r="P4" s="863"/>
      <c r="R4" s="1190"/>
      <c r="T4" s="687"/>
      <c r="W4" s="687"/>
      <c r="Y4" s="863"/>
      <c r="Z4" s="719" t="s">
        <v>15</v>
      </c>
      <c r="AA4" s="863"/>
      <c r="AB4" s="863"/>
      <c r="AC4" s="879"/>
      <c r="AD4" s="879"/>
      <c r="AE4" s="879"/>
      <c r="AF4" s="879"/>
      <c r="AG4" s="879"/>
      <c r="AH4" s="879"/>
      <c r="AI4" s="879"/>
      <c r="AJ4" s="879"/>
      <c r="AK4" s="879"/>
      <c r="AL4" s="879"/>
      <c r="AM4" s="879"/>
      <c r="AN4" s="879"/>
      <c r="AO4" s="650"/>
      <c r="AP4" s="390"/>
      <c r="AQ4" s="694"/>
      <c r="AR4" s="951" t="s">
        <v>4544</v>
      </c>
      <c r="AS4" s="744"/>
      <c r="AT4" s="744"/>
      <c r="AU4" s="744"/>
      <c r="AV4" s="744"/>
      <c r="AW4" s="695" t="s">
        <v>19</v>
      </c>
      <c r="AX4" s="744"/>
      <c r="AZ4" s="1206" t="s">
        <v>20</v>
      </c>
      <c r="BA4" s="1207"/>
      <c r="BB4" s="1207"/>
      <c r="BC4" s="1208"/>
    </row>
    <row r="5" spans="1:59" ht="12.75" customHeight="1" x14ac:dyDescent="0.2">
      <c r="A5" s="863" t="s">
        <v>21</v>
      </c>
      <c r="B5" s="653" t="s">
        <v>22</v>
      </c>
      <c r="C5" s="553"/>
      <c r="D5" s="863"/>
      <c r="E5" s="696" t="s">
        <v>23</v>
      </c>
      <c r="F5" s="696" t="s">
        <v>24</v>
      </c>
      <c r="G5" s="695" t="s">
        <v>25</v>
      </c>
      <c r="H5" s="553"/>
      <c r="I5" s="697">
        <v>44165</v>
      </c>
      <c r="J5" s="645" t="s">
        <v>26</v>
      </c>
      <c r="K5" s="1190" t="s">
        <v>4197</v>
      </c>
      <c r="L5" s="887" t="s">
        <v>4155</v>
      </c>
      <c r="M5" s="553"/>
      <c r="N5" s="1190" t="s">
        <v>28</v>
      </c>
      <c r="O5" s="1190" t="s">
        <v>4198</v>
      </c>
      <c r="P5" s="1209" t="s">
        <v>4203</v>
      </c>
      <c r="Q5" s="1209"/>
      <c r="R5" s="1190" t="s">
        <v>27</v>
      </c>
      <c r="S5" s="648" t="s">
        <v>42</v>
      </c>
      <c r="T5" s="648" t="s">
        <v>42</v>
      </c>
      <c r="U5" s="648" t="s">
        <v>42</v>
      </c>
      <c r="V5" s="648" t="s">
        <v>42</v>
      </c>
      <c r="W5" s="648" t="s">
        <v>41</v>
      </c>
      <c r="X5" s="648" t="s">
        <v>36</v>
      </c>
      <c r="Y5" s="698" t="s">
        <v>29</v>
      </c>
      <c r="Z5" s="645" t="s">
        <v>30</v>
      </c>
      <c r="AA5" s="1190" t="s">
        <v>32</v>
      </c>
      <c r="AB5" s="1190" t="s">
        <v>33</v>
      </c>
      <c r="AC5" s="682" t="s">
        <v>32</v>
      </c>
      <c r="AD5" s="682"/>
      <c r="AE5" s="682" t="s">
        <v>32</v>
      </c>
      <c r="AF5" s="682" t="s">
        <v>35</v>
      </c>
      <c r="AG5" s="682" t="s">
        <v>32</v>
      </c>
      <c r="AH5" s="682" t="s">
        <v>32</v>
      </c>
      <c r="AI5" s="682" t="s">
        <v>4177</v>
      </c>
      <c r="AJ5" s="682" t="s">
        <v>36</v>
      </c>
      <c r="AK5" s="682" t="s">
        <v>4178</v>
      </c>
      <c r="AL5" s="682" t="s">
        <v>38</v>
      </c>
      <c r="AM5" s="682" t="s">
        <v>39</v>
      </c>
      <c r="AN5" s="682" t="s">
        <v>40</v>
      </c>
      <c r="AO5" s="723" t="s">
        <v>47</v>
      </c>
      <c r="AP5" s="553" t="s">
        <v>48</v>
      </c>
      <c r="AQ5" s="1190" t="s">
        <v>31</v>
      </c>
      <c r="AR5" s="725" t="s">
        <v>49</v>
      </c>
      <c r="AS5" s="744"/>
      <c r="AT5" s="744"/>
      <c r="AU5" s="744"/>
      <c r="AV5" s="744"/>
      <c r="AW5" s="695" t="s">
        <v>50</v>
      </c>
      <c r="AX5" s="744"/>
      <c r="AY5" s="727" t="s">
        <v>51</v>
      </c>
      <c r="AZ5" s="750" t="s">
        <v>52</v>
      </c>
      <c r="BA5" s="700" t="s">
        <v>52</v>
      </c>
      <c r="BB5" s="700" t="s">
        <v>53</v>
      </c>
      <c r="BC5" s="751" t="s">
        <v>54</v>
      </c>
      <c r="BE5" s="553" t="s">
        <v>4267</v>
      </c>
      <c r="BF5" s="553" t="s">
        <v>4269</v>
      </c>
      <c r="BG5" s="624" t="s">
        <v>32</v>
      </c>
    </row>
    <row r="6" spans="1:59" s="715" customFormat="1" ht="12.75" customHeight="1" thickBot="1" x14ac:dyDescent="0.25">
      <c r="A6" s="707" t="s">
        <v>55</v>
      </c>
      <c r="B6" s="717" t="s">
        <v>56</v>
      </c>
      <c r="C6" s="708" t="s">
        <v>95</v>
      </c>
      <c r="D6" s="708" t="s">
        <v>57</v>
      </c>
      <c r="E6" s="709" t="s">
        <v>58</v>
      </c>
      <c r="F6" s="709" t="s">
        <v>59</v>
      </c>
      <c r="G6" s="710" t="s">
        <v>60</v>
      </c>
      <c r="H6" s="710" t="s">
        <v>61</v>
      </c>
      <c r="I6" s="708" t="s">
        <v>62</v>
      </c>
      <c r="J6" s="720" t="s">
        <v>63</v>
      </c>
      <c r="K6" s="708" t="s">
        <v>71</v>
      </c>
      <c r="L6" s="711" t="s">
        <v>4156</v>
      </c>
      <c r="M6" s="710" t="s">
        <v>4199</v>
      </c>
      <c r="N6" s="710" t="s">
        <v>69</v>
      </c>
      <c r="O6" s="708" t="s">
        <v>72</v>
      </c>
      <c r="P6" s="708" t="s">
        <v>67</v>
      </c>
      <c r="Q6" s="708" t="s">
        <v>68</v>
      </c>
      <c r="R6" s="708" t="s">
        <v>66</v>
      </c>
      <c r="S6" s="712" t="s">
        <v>87</v>
      </c>
      <c r="T6" s="712" t="s">
        <v>88</v>
      </c>
      <c r="U6" s="712" t="s">
        <v>51</v>
      </c>
      <c r="V6" s="712" t="s">
        <v>89</v>
      </c>
      <c r="W6" s="712" t="s">
        <v>86</v>
      </c>
      <c r="X6" s="712" t="s">
        <v>85</v>
      </c>
      <c r="Y6" s="707" t="s">
        <v>1849</v>
      </c>
      <c r="Z6" s="720" t="s">
        <v>72</v>
      </c>
      <c r="AA6" s="708" t="s">
        <v>74</v>
      </c>
      <c r="AB6" s="708" t="s">
        <v>75</v>
      </c>
      <c r="AC6" s="713" t="s">
        <v>76</v>
      </c>
      <c r="AD6" s="713" t="s">
        <v>34</v>
      </c>
      <c r="AE6" s="713" t="s">
        <v>77</v>
      </c>
      <c r="AF6" s="713" t="s">
        <v>78</v>
      </c>
      <c r="AG6" s="713" t="s">
        <v>79</v>
      </c>
      <c r="AH6" s="713" t="s">
        <v>80</v>
      </c>
      <c r="AI6" s="713" t="s">
        <v>80</v>
      </c>
      <c r="AJ6" s="713" t="s">
        <v>80</v>
      </c>
      <c r="AK6" s="713" t="s">
        <v>80</v>
      </c>
      <c r="AL6" s="713" t="s">
        <v>82</v>
      </c>
      <c r="AM6" s="713" t="s">
        <v>83</v>
      </c>
      <c r="AN6" s="713" t="s">
        <v>84</v>
      </c>
      <c r="AO6" s="724" t="s">
        <v>96</v>
      </c>
      <c r="AP6" s="710" t="s">
        <v>97</v>
      </c>
      <c r="AQ6" s="708" t="s">
        <v>73</v>
      </c>
      <c r="AR6" s="745">
        <v>2020</v>
      </c>
      <c r="AS6" s="746">
        <v>2021</v>
      </c>
      <c r="AT6" s="745">
        <v>2022</v>
      </c>
      <c r="AU6" s="746">
        <v>2023</v>
      </c>
      <c r="AV6" s="745">
        <v>2024</v>
      </c>
      <c r="AW6" s="710" t="s">
        <v>98</v>
      </c>
      <c r="AX6" s="710" t="s">
        <v>99</v>
      </c>
      <c r="AY6" s="728" t="s">
        <v>100</v>
      </c>
      <c r="AZ6" s="752" t="s">
        <v>101</v>
      </c>
      <c r="BA6" s="714" t="s">
        <v>102</v>
      </c>
      <c r="BB6" s="714" t="s">
        <v>103</v>
      </c>
      <c r="BC6" s="753" t="s">
        <v>103</v>
      </c>
      <c r="BD6" s="720" t="s">
        <v>4265</v>
      </c>
      <c r="BE6" s="710" t="s">
        <v>4268</v>
      </c>
      <c r="BF6" s="710" t="s">
        <v>4270</v>
      </c>
      <c r="BG6" s="814" t="s">
        <v>4386</v>
      </c>
    </row>
    <row r="7" spans="1:59" ht="11.25" customHeight="1" x14ac:dyDescent="0.2">
      <c r="A7" s="863" t="s">
        <v>879</v>
      </c>
      <c r="B7" s="875" t="s">
        <v>81</v>
      </c>
      <c r="C7" s="932" t="s">
        <v>153</v>
      </c>
      <c r="D7" s="932" t="s">
        <v>4316</v>
      </c>
      <c r="E7" s="733">
        <v>10</v>
      </c>
      <c r="F7" s="1190">
        <v>453</v>
      </c>
      <c r="G7" s="1190" t="s">
        <v>106</v>
      </c>
      <c r="H7" s="1190" t="s">
        <v>106</v>
      </c>
      <c r="I7" s="874">
        <v>116.9</v>
      </c>
      <c r="J7" s="651">
        <f t="shared" ref="J7:J70" si="0">(M7/I7)*100</f>
        <v>0.66381522668947823</v>
      </c>
      <c r="K7" s="877">
        <v>0.19400000000000001</v>
      </c>
      <c r="L7" s="887">
        <v>4</v>
      </c>
      <c r="M7" s="642">
        <f t="shared" ref="M7:M70" si="1">K7*L7</f>
        <v>0.77600000000000002</v>
      </c>
      <c r="N7" s="870" t="s">
        <v>429</v>
      </c>
      <c r="O7" s="734">
        <v>0.18</v>
      </c>
      <c r="P7" s="861">
        <v>44200</v>
      </c>
      <c r="Q7" s="861">
        <v>44223</v>
      </c>
      <c r="R7" s="642">
        <f t="shared" ref="R7:R70" si="2">(K7-O7)/O7*100</f>
        <v>7.7777777777777848</v>
      </c>
      <c r="S7" s="701">
        <f>IF(INDEX(Historical!$D$7:$D$1237,MATCH(B7,Historical!$B$7:$B$1261,0))=0,"n/a",(INDEX(Historical!$C$7:$C$1239,MATCH(B7,Historical!$B$7:$B$1261,0))/INDEX(Historical!$D$7:$D$1237,MATCH(B7,Historical!$B$7:$B$1261,0))-1)*100)</f>
        <v>10.06711409395975</v>
      </c>
      <c r="T7" s="701">
        <f>IF(INDEX(Historical!$F$7:$F$1230,MATCH(B7,Historical!$B$7:$B$1261,0))=0,"n/a",((INDEX(Historical!$C$7:$C$1239,MATCH(B7,Historical!$B$7:$B$1261,0))/INDEX(Historical!$F$7:$F$1230,MATCH(B7,Historical!$B$7:$B$1261,0)))^(1/3)-1)*100)</f>
        <v>12.559460426429215</v>
      </c>
      <c r="U7" s="701">
        <f>IF(INDEX(Historical!$H$7:$H$1230,MATCH(B7,Historical!$B$7:$B$1261,0))=0,"n/a",((INDEX(Historical!$C$7:$C$1239,MATCH(B7,Historical!$B$7:$B$1261,0))/INDEX(Historical!$H$7:$H$1230,MATCH(B7,Historical!$B$7:$B$1261,0)))^(1/5)-1)*100)</f>
        <v>11.675002377685907</v>
      </c>
      <c r="V7" s="701" t="str">
        <f>IF(INDEX(Historical!$O$7:$O$1230,MATCH(B7,Historical!$B$7:$B$1261,0))=0,"n/a",((INDEX(Historical!$C$7:$C$1239,MATCH(B7,Historical!$B$7:$B$1261,0))/INDEX(Historical!$O$7:$O$1230,MATCH(B7,Historical!$B$7:$B$1261,0)))^(1/10)-1)*100)</f>
        <v>n/a</v>
      </c>
      <c r="W7" s="702" t="str">
        <f t="shared" ref="W7:W70" si="3">IF(OR(U7&lt;=0,U7="n/a",V7&lt;=0,V7="n/a"),"n/a",U7/V7)</f>
        <v>n/a</v>
      </c>
      <c r="X7" s="703">
        <f t="shared" ref="X7:X70" si="4">IF(OR(AJ7&lt;=0,AJ7="n/a",U7&lt;=0,U7="n/a"),"n/a",U7/AJ7)</f>
        <v>0.31133339673829086</v>
      </c>
      <c r="Y7" s="661"/>
      <c r="Z7" s="651">
        <f t="shared" ref="Z7:Z70" si="5">IF(OR(AC7&lt;0.01,AC7="n/a"),"n/a",M7/AC7*100)</f>
        <v>33.593073593073591</v>
      </c>
      <c r="AA7" s="886">
        <f t="shared" ref="AA7:AA70" si="6">IF(OR(AC7&lt;0.01,AC7="n/a"),"n/a",I7/AC7)</f>
        <v>50.606060606060609</v>
      </c>
      <c r="AB7" s="887">
        <v>10</v>
      </c>
      <c r="AC7" s="865">
        <v>2.31</v>
      </c>
      <c r="AD7" s="865">
        <v>5.32</v>
      </c>
      <c r="AE7" s="865">
        <v>6.6</v>
      </c>
      <c r="AF7" s="865">
        <v>7.08</v>
      </c>
      <c r="AG7" s="865">
        <v>14.099999999999998</v>
      </c>
      <c r="AH7" s="865">
        <v>26.1</v>
      </c>
      <c r="AI7" s="865">
        <v>12.41</v>
      </c>
      <c r="AJ7" s="865">
        <v>37.5</v>
      </c>
      <c r="AK7" s="865">
        <v>9.3000000000000007</v>
      </c>
      <c r="AL7" s="878">
        <v>35250</v>
      </c>
      <c r="AM7" s="872">
        <v>0.4</v>
      </c>
      <c r="AN7" s="865">
        <v>0.47</v>
      </c>
      <c r="AO7" s="739">
        <f t="shared" ref="AO7:AO70" si="7">IF(U7="n/a","n/a",IF(AA7&lt;0,"n/a",IF(AA7="n/a","n/a",J7+U7-AA7)))</f>
        <v>-38.267243001685223</v>
      </c>
      <c r="AP7" s="740">
        <f t="shared" ref="AP7:AP70" si="8">IF(U7="n/a","n/a",J7+U7)</f>
        <v>12.338817604375384</v>
      </c>
      <c r="AQ7" s="888">
        <f t="shared" ref="AQ7:AQ70" si="9">IF(OR(AC7&lt;0.01,AF7="n/a"),"n/a",(I7/SQRT(22.5*AC7*(I7/AF7))-1)*100)</f>
        <v>299.04937544169144</v>
      </c>
      <c r="AR7" s="651">
        <f>INDEX(Historical!$C$7:$C$1239,MATCH(B7,Historical!$B$7:$B$1261,0))*IF(AH7="n/a",1.03,IF(AH7&lt;0,1.01,IF(AH7&gt;10,1.1,(1+AH7/100))))</f>
        <v>0.72160000000000013</v>
      </c>
      <c r="AS7" s="886">
        <f t="shared" ref="AS7:AS70" si="10">IF($AI7="n/a",1.03*AR7,IF($AI7&lt;0,1.01*AR7,IF($AI7&gt;10,1.1*AR7,(1+$AI7/100)*AR7)))</f>
        <v>0.79376000000000024</v>
      </c>
      <c r="AT7" s="886">
        <f t="shared" ref="AT7:AV26" si="11">IF($AK7="n/a",1.03*AS7,IF($AK7&lt;0,1.01*AS7,IF($AK7&gt;10,1.1*AS7,(1+$AK7/100)*AS7)))</f>
        <v>0.8675796800000003</v>
      </c>
      <c r="AU7" s="886">
        <f t="shared" si="11"/>
        <v>0.94826459024000032</v>
      </c>
      <c r="AV7" s="886">
        <f t="shared" si="11"/>
        <v>1.0364531971323203</v>
      </c>
      <c r="AW7" s="651">
        <f t="shared" ref="AW7:AW70" si="12">SUM(AR7:AV7)</f>
        <v>4.3676574673723216</v>
      </c>
      <c r="AX7" s="747">
        <f t="shared" ref="AX7:AX70" si="13">AW7/I7*100</f>
        <v>3.7362339327393683</v>
      </c>
      <c r="AY7" s="934">
        <v>1.03</v>
      </c>
      <c r="AZ7" s="872">
        <v>91.23</v>
      </c>
      <c r="BA7" s="872">
        <v>-1.73</v>
      </c>
      <c r="BB7" s="872">
        <v>10.76</v>
      </c>
      <c r="BC7" s="872">
        <v>28.98</v>
      </c>
      <c r="BE7" s="624">
        <v>2012</v>
      </c>
      <c r="BF7" s="898">
        <f t="shared" ref="BF7:BF70" si="14">IF(BE7&gt;2008,0,IF(BE7&gt;2001,1,IF(BE7&gt;1990,2,IF(BE7&gt;1980,3,IF(BE7&gt;1973,4,IF(BE7&gt;1970,5,IF(BE7&gt;1960,6,IF(BE7&gt;1958,7,IF(BE7&gt;1953,8,9)))))))))</f>
        <v>0</v>
      </c>
      <c r="BG7" s="882">
        <v>7.1999999999999993</v>
      </c>
    </row>
    <row r="8" spans="1:59" ht="11.25" customHeight="1" x14ac:dyDescent="0.2">
      <c r="A8" s="871" t="s">
        <v>395</v>
      </c>
      <c r="B8" s="784" t="s">
        <v>396</v>
      </c>
      <c r="C8" s="932" t="s">
        <v>245</v>
      </c>
      <c r="D8" s="932" t="s">
        <v>4317</v>
      </c>
      <c r="E8" s="733">
        <v>17</v>
      </c>
      <c r="F8" s="1190">
        <v>204</v>
      </c>
      <c r="G8" s="1190" t="s">
        <v>106</v>
      </c>
      <c r="H8" s="1190" t="s">
        <v>106</v>
      </c>
      <c r="I8" s="874">
        <v>62.93</v>
      </c>
      <c r="J8" s="651">
        <f t="shared" si="0"/>
        <v>0.28603209915779437</v>
      </c>
      <c r="K8" s="877">
        <v>4.4999999999999998E-2</v>
      </c>
      <c r="L8" s="887">
        <v>4</v>
      </c>
      <c r="M8" s="642">
        <f t="shared" si="1"/>
        <v>0.18</v>
      </c>
      <c r="N8" s="870" t="s">
        <v>188</v>
      </c>
      <c r="O8" s="734">
        <v>0.04</v>
      </c>
      <c r="P8" s="861">
        <v>44148</v>
      </c>
      <c r="Q8" s="861">
        <v>44155</v>
      </c>
      <c r="R8" s="642">
        <f t="shared" si="2"/>
        <v>12.499999999999993</v>
      </c>
      <c r="S8" s="701">
        <f>IF(INDEX(Historical!$D$7:$D$1237,MATCH(B8,Historical!$B$7:$B$1261,0))=0,"n/a",(INDEX(Historical!$C$7:$C$1239,MATCH(B8,Historical!$B$7:$B$1261,0))/INDEX(Historical!$D$7:$D$1237,MATCH(B8,Historical!$B$7:$B$1261,0))-1)*100)</f>
        <v>16.666666666666675</v>
      </c>
      <c r="T8" s="701">
        <f>IF(INDEX(Historical!$F$7:$F$1230,MATCH(B8,Historical!$B$7:$B$1261,0))=0,"n/a",((INDEX(Historical!$C$7:$C$1239,MATCH(B8,Historical!$B$7:$B$1261,0))/INDEX(Historical!$F$7:$F$1230,MATCH(B8,Historical!$B$7:$B$1261,0)))^(1/3)-1)*100)</f>
        <v>11.868894208139679</v>
      </c>
      <c r="U8" s="701">
        <f>IF(INDEX(Historical!$H$7:$H$1230,MATCH(B8,Historical!$B$7:$B$1261,0))=0,"n/a",((INDEX(Historical!$C$7:$C$1239,MATCH(B8,Historical!$B$7:$B$1261,0))/INDEX(Historical!$H$7:$H$1230,MATCH(B8,Historical!$B$7:$B$1261,0)))^(1/5)-1)*100)</f>
        <v>10.236627147885958</v>
      </c>
      <c r="V8" s="701">
        <f>IF(INDEX(Historical!$O$7:$O$1230,MATCH(B8,Historical!$B$7:$B$1261,0))=0,"n/a",((INDEX(Historical!$C$7:$C$1239,MATCH(B8,Historical!$B$7:$B$1261,0))/INDEX(Historical!$O$7:$O$1230,MATCH(B8,Historical!$B$7:$B$1261,0)))^(1/10)-1)*100)</f>
        <v>11.936405706376995</v>
      </c>
      <c r="W8" s="702">
        <f t="shared" si="3"/>
        <v>0.85759711924143678</v>
      </c>
      <c r="X8" s="703" t="str">
        <f t="shared" si="4"/>
        <v>n/a</v>
      </c>
      <c r="Y8" s="659"/>
      <c r="Z8" s="651" t="str">
        <f t="shared" si="5"/>
        <v>n/a</v>
      </c>
      <c r="AA8" s="886" t="str">
        <f t="shared" si="6"/>
        <v>n/a</v>
      </c>
      <c r="AB8" s="887">
        <v>12</v>
      </c>
      <c r="AC8" s="865">
        <v>-3.71</v>
      </c>
      <c r="AD8" s="865" t="s">
        <v>136</v>
      </c>
      <c r="AE8" s="865">
        <v>1.04</v>
      </c>
      <c r="AF8" s="865">
        <v>2.66</v>
      </c>
      <c r="AG8" s="865">
        <v>-13.200000000000001</v>
      </c>
      <c r="AH8" s="865">
        <v>-83.5</v>
      </c>
      <c r="AI8" s="865">
        <v>-0.89</v>
      </c>
      <c r="AJ8" s="865">
        <v>-15.7</v>
      </c>
      <c r="AK8" s="865">
        <v>16</v>
      </c>
      <c r="AL8" s="878">
        <v>4350</v>
      </c>
      <c r="AM8" s="872">
        <v>0.5</v>
      </c>
      <c r="AN8" s="865">
        <v>0.17</v>
      </c>
      <c r="AO8" s="739" t="str">
        <f t="shared" si="7"/>
        <v>n/a</v>
      </c>
      <c r="AP8" s="740">
        <f t="shared" si="8"/>
        <v>10.522659247043752</v>
      </c>
      <c r="AQ8" s="888" t="str">
        <f t="shared" si="9"/>
        <v>n/a</v>
      </c>
      <c r="AR8" s="651">
        <f>INDEX(Historical!$C$7:$C$1239,MATCH(B8,Historical!$B$7:$B$1261,0))*IF(AH8="n/a",1.03,IF(AH8&lt;0,1.01,IF(AH8&gt;10,1.1,(1+AH8/100))))</f>
        <v>0.14140000000000003</v>
      </c>
      <c r="AS8" s="886">
        <f t="shared" si="10"/>
        <v>0.14281400000000002</v>
      </c>
      <c r="AT8" s="886">
        <f t="shared" si="11"/>
        <v>0.15709540000000005</v>
      </c>
      <c r="AU8" s="886">
        <f t="shared" si="11"/>
        <v>0.17280494000000007</v>
      </c>
      <c r="AV8" s="886">
        <f t="shared" si="11"/>
        <v>0.19008543400000011</v>
      </c>
      <c r="AW8" s="651">
        <f t="shared" si="12"/>
        <v>0.80419977400000031</v>
      </c>
      <c r="AX8" s="747">
        <f t="shared" si="13"/>
        <v>1.277927497219133</v>
      </c>
      <c r="AY8" s="934">
        <v>2</v>
      </c>
      <c r="AZ8" s="872">
        <v>383.89000000000004</v>
      </c>
      <c r="BA8" s="872">
        <v>-6.35</v>
      </c>
      <c r="BB8" s="872">
        <v>7.82</v>
      </c>
      <c r="BC8" s="872">
        <v>40.14</v>
      </c>
      <c r="BE8" s="624">
        <v>2004</v>
      </c>
      <c r="BF8" s="898">
        <f t="shared" si="14"/>
        <v>1</v>
      </c>
      <c r="BG8" s="882">
        <v>-6.9</v>
      </c>
    </row>
    <row r="9" spans="1:59" ht="11.25" customHeight="1" x14ac:dyDescent="0.2">
      <c r="A9" s="871" t="s">
        <v>418</v>
      </c>
      <c r="B9" s="875" t="s">
        <v>419</v>
      </c>
      <c r="C9" s="932" t="s">
        <v>153</v>
      </c>
      <c r="D9" s="932" t="s">
        <v>4321</v>
      </c>
      <c r="E9" s="733">
        <v>16</v>
      </c>
      <c r="F9" s="1190">
        <v>231</v>
      </c>
      <c r="G9" s="1190" t="s">
        <v>106</v>
      </c>
      <c r="H9" s="1190" t="s">
        <v>106</v>
      </c>
      <c r="I9" s="874">
        <v>103.11</v>
      </c>
      <c r="J9" s="651">
        <f t="shared" si="0"/>
        <v>1.706914945204151</v>
      </c>
      <c r="K9" s="877">
        <v>0.44</v>
      </c>
      <c r="L9" s="887">
        <v>4</v>
      </c>
      <c r="M9" s="642">
        <f t="shared" si="1"/>
        <v>1.76</v>
      </c>
      <c r="N9" s="870" t="s">
        <v>420</v>
      </c>
      <c r="O9" s="734">
        <v>0.42</v>
      </c>
      <c r="P9" s="861">
        <v>44148</v>
      </c>
      <c r="Q9" s="861">
        <v>44165</v>
      </c>
      <c r="R9" s="642">
        <f t="shared" si="2"/>
        <v>4.7619047619047663</v>
      </c>
      <c r="S9" s="701">
        <f>IF(INDEX(Historical!$D$7:$D$1237,MATCH(B9,Historical!$B$7:$B$1261,0))=0,"n/a",(INDEX(Historical!$C$7:$C$1239,MATCH(B9,Historical!$B$7:$B$1261,0))/INDEX(Historical!$D$7:$D$1237,MATCH(B9,Historical!$B$7:$B$1261,0))-1)*100)</f>
        <v>3.8961038961039085</v>
      </c>
      <c r="T9" s="701">
        <f>IF(INDEX(Historical!$F$7:$F$1230,MATCH(B9,Historical!$B$7:$B$1261,0))=0,"n/a",((INDEX(Historical!$C$7:$C$1239,MATCH(B9,Historical!$B$7:$B$1261,0))/INDEX(Historical!$F$7:$F$1230,MATCH(B9,Historical!$B$7:$B$1261,0)))^(1/3)-1)*100)</f>
        <v>4.9276798156343116</v>
      </c>
      <c r="U9" s="701">
        <f>IF(INDEX(Historical!$H$7:$H$1230,MATCH(B9,Historical!$B$7:$B$1261,0))=0,"n/a",((INDEX(Historical!$C$7:$C$1239,MATCH(B9,Historical!$B$7:$B$1261,0))/INDEX(Historical!$H$7:$H$1230,MATCH(B9,Historical!$B$7:$B$1261,0)))^(1/5)-1)*100)</f>
        <v>9.9662411663760331</v>
      </c>
      <c r="V9" s="701">
        <f>IF(INDEX(Historical!$O$7:$O$1230,MATCH(B9,Historical!$B$7:$B$1261,0))=0,"n/a",((INDEX(Historical!$C$7:$C$1239,MATCH(B9,Historical!$B$7:$B$1261,0))/INDEX(Historical!$O$7:$O$1230,MATCH(B9,Historical!$B$7:$B$1261,0)))^(1/10)-1)*100)</f>
        <v>20.890138209116358</v>
      </c>
      <c r="W9" s="702">
        <f t="shared" si="3"/>
        <v>0.47707875680912498</v>
      </c>
      <c r="X9" s="703">
        <f t="shared" si="4"/>
        <v>1.1455449616524176</v>
      </c>
      <c r="Y9" s="673"/>
      <c r="Z9" s="651" t="str">
        <f t="shared" si="5"/>
        <v>n/a</v>
      </c>
      <c r="AA9" s="886" t="str">
        <f t="shared" si="6"/>
        <v>n/a</v>
      </c>
      <c r="AB9" s="887">
        <v>9</v>
      </c>
      <c r="AC9" s="865">
        <v>-16.8</v>
      </c>
      <c r="AD9" s="865" t="s">
        <v>136</v>
      </c>
      <c r="AE9" s="865">
        <v>0.11</v>
      </c>
      <c r="AF9" s="865" t="s">
        <v>136</v>
      </c>
      <c r="AG9" s="867">
        <v>-145.30000000000001</v>
      </c>
      <c r="AH9" s="867">
        <v>-530.9</v>
      </c>
      <c r="AI9" s="867">
        <v>8.5599999999999987</v>
      </c>
      <c r="AJ9" s="865">
        <v>8.6999999999999993</v>
      </c>
      <c r="AK9" s="865">
        <v>7.9699999999999989</v>
      </c>
      <c r="AL9" s="878">
        <v>21060</v>
      </c>
      <c r="AM9" s="872">
        <v>0.1</v>
      </c>
      <c r="AN9" s="865" t="s">
        <v>136</v>
      </c>
      <c r="AO9" s="739" t="str">
        <f t="shared" si="7"/>
        <v>n/a</v>
      </c>
      <c r="AP9" s="740">
        <f t="shared" si="8"/>
        <v>11.673156111580184</v>
      </c>
      <c r="AQ9" s="888" t="str">
        <f t="shared" si="9"/>
        <v>n/a</v>
      </c>
      <c r="AR9" s="651">
        <f>INDEX(Historical!$C$7:$C$1239,MATCH(B9,Historical!$B$7:$B$1261,0))*IF(AH9="n/a",1.03,IF(AH9&lt;0,1.01,IF(AH9&gt;10,1.1,(1+AH9/100))))</f>
        <v>1.6160000000000001</v>
      </c>
      <c r="AS9" s="886">
        <f t="shared" si="10"/>
        <v>1.7543295999999999</v>
      </c>
      <c r="AT9" s="886">
        <f t="shared" si="11"/>
        <v>1.8941496691199997</v>
      </c>
      <c r="AU9" s="886">
        <f t="shared" si="11"/>
        <v>2.0451133977488634</v>
      </c>
      <c r="AV9" s="886">
        <f t="shared" si="11"/>
        <v>2.2081089355494474</v>
      </c>
      <c r="AW9" s="651">
        <f t="shared" si="12"/>
        <v>9.5177016024183096</v>
      </c>
      <c r="AX9" s="747">
        <f t="shared" si="13"/>
        <v>9.2306290392961987</v>
      </c>
      <c r="AY9" s="934">
        <v>0.56000000000000005</v>
      </c>
      <c r="AZ9" s="872">
        <v>43.09</v>
      </c>
      <c r="BA9" s="872">
        <v>-7.32</v>
      </c>
      <c r="BB9" s="872">
        <v>3.39</v>
      </c>
      <c r="BC9" s="872">
        <v>8.14</v>
      </c>
      <c r="BE9" s="624">
        <v>2006</v>
      </c>
      <c r="BF9" s="898">
        <f t="shared" si="14"/>
        <v>1</v>
      </c>
      <c r="BG9" s="882">
        <v>-8.2000000000000011</v>
      </c>
    </row>
    <row r="10" spans="1:59" ht="11.25" customHeight="1" x14ac:dyDescent="0.2">
      <c r="A10" s="871" t="s">
        <v>397</v>
      </c>
      <c r="B10" s="876" t="s">
        <v>398</v>
      </c>
      <c r="C10" s="932" t="s">
        <v>4193</v>
      </c>
      <c r="D10" s="932" t="s">
        <v>4325</v>
      </c>
      <c r="E10" s="733">
        <v>16</v>
      </c>
      <c r="F10" s="1190">
        <v>244</v>
      </c>
      <c r="G10" s="1190" t="s">
        <v>106</v>
      </c>
      <c r="H10" s="1190" t="s">
        <v>106</v>
      </c>
      <c r="I10" s="874">
        <v>249.09</v>
      </c>
      <c r="J10" s="651">
        <f t="shared" si="0"/>
        <v>1.41314384359067</v>
      </c>
      <c r="K10" s="877">
        <v>0.88</v>
      </c>
      <c r="L10" s="887">
        <v>4</v>
      </c>
      <c r="M10" s="642">
        <f t="shared" si="1"/>
        <v>3.52</v>
      </c>
      <c r="N10" s="870" t="s">
        <v>399</v>
      </c>
      <c r="O10" s="734">
        <v>0.8</v>
      </c>
      <c r="P10" s="861">
        <v>44113</v>
      </c>
      <c r="Q10" s="861">
        <v>44148</v>
      </c>
      <c r="R10" s="642">
        <f t="shared" si="2"/>
        <v>9.9999999999999947</v>
      </c>
      <c r="S10" s="701">
        <f>IF(INDEX(Historical!$D$7:$D$1237,MATCH(B10,Historical!$B$7:$B$1261,0))=0,"n/a",(INDEX(Historical!$C$7:$C$1239,MATCH(B10,Historical!$B$7:$B$1261,0))/INDEX(Historical!$D$7:$D$1237,MATCH(B10,Historical!$B$7:$B$1261,0))-1)*100)</f>
        <v>7.1684587813620082</v>
      </c>
      <c r="T10" s="701">
        <f>IF(INDEX(Historical!$F$7:$F$1230,MATCH(B10,Historical!$B$7:$B$1261,0))=0,"n/a",((INDEX(Historical!$C$7:$C$1239,MATCH(B10,Historical!$B$7:$B$1261,0))/INDEX(Historical!$F$7:$F$1230,MATCH(B10,Historical!$B$7:$B$1261,0)))^(1/3)-1)*100)</f>
        <v>8.981572351835565</v>
      </c>
      <c r="U10" s="701">
        <f>IF(INDEX(Historical!$H$7:$H$1230,MATCH(B10,Historical!$B$7:$B$1261,0))=0,"n/a",((INDEX(Historical!$C$7:$C$1239,MATCH(B10,Historical!$B$7:$B$1261,0))/INDEX(Historical!$H$7:$H$1230,MATCH(B10,Historical!$B$7:$B$1261,0)))^(1/5)-1)*100)</f>
        <v>8.9249364912943783</v>
      </c>
      <c r="V10" s="701">
        <f>IF(INDEX(Historical!$O$7:$O$1230,MATCH(B10,Historical!$B$7:$B$1261,0))=0,"n/a",((INDEX(Historical!$C$7:$C$1239,MATCH(B10,Historical!$B$7:$B$1261,0))/INDEX(Historical!$O$7:$O$1230,MATCH(B10,Historical!$B$7:$B$1261,0)))^(1/10)-1)*100)</f>
        <v>14.8314879980739</v>
      </c>
      <c r="W10" s="702">
        <f t="shared" si="3"/>
        <v>0.60175597299835459</v>
      </c>
      <c r="X10" s="703">
        <f t="shared" si="4"/>
        <v>0.84197514068814894</v>
      </c>
      <c r="Y10" s="876" t="s">
        <v>728</v>
      </c>
      <c r="Z10" s="651">
        <f t="shared" si="5"/>
        <v>44.388398486759144</v>
      </c>
      <c r="AA10" s="886">
        <f t="shared" si="6"/>
        <v>31.411097099621692</v>
      </c>
      <c r="AB10" s="887">
        <v>8</v>
      </c>
      <c r="AC10" s="865">
        <v>7.93</v>
      </c>
      <c r="AD10" s="865">
        <v>3.32</v>
      </c>
      <c r="AE10" s="865">
        <v>3.71</v>
      </c>
      <c r="AF10" s="865">
        <v>9.35</v>
      </c>
      <c r="AG10" s="865">
        <v>32.1</v>
      </c>
      <c r="AH10" s="865">
        <v>7.3</v>
      </c>
      <c r="AI10" s="865">
        <v>10.24</v>
      </c>
      <c r="AJ10" s="865">
        <v>10.6</v>
      </c>
      <c r="AK10" s="865">
        <v>9.5200000000000014</v>
      </c>
      <c r="AL10" s="878">
        <v>164280</v>
      </c>
      <c r="AM10" s="872">
        <v>0.1</v>
      </c>
      <c r="AN10" s="865">
        <v>0</v>
      </c>
      <c r="AO10" s="739">
        <f t="shared" si="7"/>
        <v>-21.073016764736643</v>
      </c>
      <c r="AP10" s="740">
        <f t="shared" si="8"/>
        <v>10.338080334885049</v>
      </c>
      <c r="AQ10" s="888">
        <f t="shared" si="9"/>
        <v>261.29013141577497</v>
      </c>
      <c r="AR10" s="651">
        <f>INDEX(Historical!$C$7:$C$1239,MATCH(B10,Historical!$B$7:$B$1261,0))*IF(AH10="n/a",1.03,IF(AH10&lt;0,1.01,IF(AH10&gt;10,1.1,(1+AH10/100))))</f>
        <v>3.2082700000000002</v>
      </c>
      <c r="AS10" s="886">
        <f t="shared" si="10"/>
        <v>3.5290970000000006</v>
      </c>
      <c r="AT10" s="886">
        <f t="shared" si="11"/>
        <v>3.8650670344000004</v>
      </c>
      <c r="AU10" s="886">
        <f t="shared" si="11"/>
        <v>4.2330214160748802</v>
      </c>
      <c r="AV10" s="886">
        <f t="shared" si="11"/>
        <v>4.6360050548852083</v>
      </c>
      <c r="AW10" s="651">
        <f t="shared" si="12"/>
        <v>19.471460505360092</v>
      </c>
      <c r="AX10" s="747">
        <f t="shared" si="13"/>
        <v>7.817038221269458</v>
      </c>
      <c r="AY10" s="934">
        <v>1.08</v>
      </c>
      <c r="AZ10" s="872">
        <v>81.62</v>
      </c>
      <c r="BA10" s="872">
        <v>-0.73</v>
      </c>
      <c r="BB10" s="872">
        <v>7.85</v>
      </c>
      <c r="BC10" s="872">
        <v>19.32</v>
      </c>
      <c r="BE10" s="624">
        <v>2006</v>
      </c>
      <c r="BF10" s="898">
        <f t="shared" si="14"/>
        <v>1</v>
      </c>
      <c r="BG10" s="882">
        <v>14.7</v>
      </c>
    </row>
    <row r="11" spans="1:59" ht="11.25" customHeight="1" x14ac:dyDescent="0.2">
      <c r="A11" s="871" t="s">
        <v>424</v>
      </c>
      <c r="B11" s="875" t="s">
        <v>425</v>
      </c>
      <c r="C11" s="932" t="s">
        <v>4193</v>
      </c>
      <c r="D11" s="932" t="s">
        <v>4326</v>
      </c>
      <c r="E11" s="733">
        <v>18</v>
      </c>
      <c r="F11" s="1190">
        <v>183</v>
      </c>
      <c r="G11" s="1190" t="s">
        <v>106</v>
      </c>
      <c r="H11" s="1190" t="s">
        <v>106</v>
      </c>
      <c r="I11" s="874">
        <v>139.08000000000001</v>
      </c>
      <c r="J11" s="651">
        <f t="shared" si="0"/>
        <v>1.7831463905665801</v>
      </c>
      <c r="K11" s="877">
        <v>0.62</v>
      </c>
      <c r="L11" s="887">
        <v>4</v>
      </c>
      <c r="M11" s="642">
        <f t="shared" si="1"/>
        <v>2.48</v>
      </c>
      <c r="N11" s="870" t="s">
        <v>325</v>
      </c>
      <c r="O11" s="734">
        <v>0.54</v>
      </c>
      <c r="P11" s="861">
        <v>43888</v>
      </c>
      <c r="Q11" s="861">
        <v>43900</v>
      </c>
      <c r="R11" s="642">
        <f t="shared" si="2"/>
        <v>14.814814814814806</v>
      </c>
      <c r="S11" s="701">
        <f>IF(INDEX(Historical!$D$7:$D$1237,MATCH(B11,Historical!$B$7:$B$1261,0))=0,"n/a",(INDEX(Historical!$C$7:$C$1239,MATCH(B11,Historical!$B$7:$B$1261,0))/INDEX(Historical!$D$7:$D$1237,MATCH(B11,Historical!$B$7:$B$1261,0))-1)*100)</f>
        <v>12.500000000000021</v>
      </c>
      <c r="T11" s="701">
        <f>IF(INDEX(Historical!$F$7:$F$1230,MATCH(B11,Historical!$B$7:$B$1261,0))=0,"n/a",((INDEX(Historical!$C$7:$C$1239,MATCH(B11,Historical!$B$7:$B$1261,0))/INDEX(Historical!$F$7:$F$1230,MATCH(B11,Historical!$B$7:$B$1261,0)))^(1/3)-1)*100)</f>
        <v>8.7380373002892142</v>
      </c>
      <c r="U11" s="701">
        <f>IF(INDEX(Historical!$H$7:$H$1230,MATCH(B11,Historical!$B$7:$B$1261,0))=0,"n/a",((INDEX(Historical!$C$7:$C$1239,MATCH(B11,Historical!$B$7:$B$1261,0))/INDEX(Historical!$H$7:$H$1230,MATCH(B11,Historical!$B$7:$B$1261,0)))^(1/5)-1)*100)</f>
        <v>7.8545341025045623</v>
      </c>
      <c r="V11" s="701">
        <f>IF(INDEX(Historical!$O$7:$O$1230,MATCH(B11,Historical!$B$7:$B$1261,0))=0,"n/a",((INDEX(Historical!$C$7:$C$1239,MATCH(B11,Historical!$B$7:$B$1261,0))/INDEX(Historical!$O$7:$O$1230,MATCH(B11,Historical!$B$7:$B$1261,0)))^(1/10)-1)*100)</f>
        <v>10.442537523679473</v>
      </c>
      <c r="W11" s="702">
        <f t="shared" si="3"/>
        <v>0.7521671896982548</v>
      </c>
      <c r="X11" s="703">
        <f t="shared" si="4"/>
        <v>0.94632940994030867</v>
      </c>
      <c r="Y11" s="875"/>
      <c r="Z11" s="651">
        <f t="shared" si="5"/>
        <v>75.609756097560975</v>
      </c>
      <c r="AA11" s="886">
        <f t="shared" si="6"/>
        <v>42.402439024390247</v>
      </c>
      <c r="AB11" s="887">
        <v>10</v>
      </c>
      <c r="AC11" s="865">
        <v>3.28</v>
      </c>
      <c r="AD11" s="865">
        <v>3.66</v>
      </c>
      <c r="AE11" s="865">
        <v>8.9700000000000006</v>
      </c>
      <c r="AF11" s="865">
        <v>4.24</v>
      </c>
      <c r="AG11" s="865">
        <v>10.4</v>
      </c>
      <c r="AH11" s="865">
        <v>-10</v>
      </c>
      <c r="AI11" s="865">
        <v>11.39</v>
      </c>
      <c r="AJ11" s="865">
        <v>8.3000000000000007</v>
      </c>
      <c r="AK11" s="865">
        <v>11.469999999999999</v>
      </c>
      <c r="AL11" s="878">
        <v>50230</v>
      </c>
      <c r="AM11" s="872">
        <v>0.1</v>
      </c>
      <c r="AN11" s="865">
        <v>0.43</v>
      </c>
      <c r="AO11" s="739">
        <f t="shared" si="7"/>
        <v>-32.764758531319103</v>
      </c>
      <c r="AP11" s="740">
        <f t="shared" si="8"/>
        <v>9.6376804930711426</v>
      </c>
      <c r="AQ11" s="888">
        <f t="shared" si="9"/>
        <v>182.67479663105183</v>
      </c>
      <c r="AR11" s="651">
        <f>INDEX(Historical!$C$7:$C$1239,MATCH(B11,Historical!$B$7:$B$1261,0))*IF(AH11="n/a",1.03,IF(AH11&lt;0,1.01,IF(AH11&gt;10,1.1,(1+AH11/100))))</f>
        <v>2.1816</v>
      </c>
      <c r="AS11" s="886">
        <f t="shared" si="10"/>
        <v>2.3997600000000001</v>
      </c>
      <c r="AT11" s="886">
        <f t="shared" si="11"/>
        <v>2.6397360000000005</v>
      </c>
      <c r="AU11" s="886">
        <f t="shared" si="11"/>
        <v>2.9037096000000009</v>
      </c>
      <c r="AV11" s="886">
        <f t="shared" si="11"/>
        <v>3.1940805600000011</v>
      </c>
      <c r="AW11" s="651">
        <f t="shared" si="12"/>
        <v>13.318886160000003</v>
      </c>
      <c r="AX11" s="747">
        <f t="shared" si="13"/>
        <v>9.5764208800690263</v>
      </c>
      <c r="AY11" s="934">
        <v>1.3</v>
      </c>
      <c r="AZ11" s="872">
        <v>75.88000000000001</v>
      </c>
      <c r="BA11" s="872">
        <v>-0.92999999999999994</v>
      </c>
      <c r="BB11" s="872">
        <v>11.64</v>
      </c>
      <c r="BC11" s="872">
        <v>21.57</v>
      </c>
      <c r="BE11" s="624">
        <v>2003</v>
      </c>
      <c r="BF11" s="898">
        <f t="shared" si="14"/>
        <v>1</v>
      </c>
      <c r="BG11" s="882">
        <v>5.7</v>
      </c>
    </row>
    <row r="12" spans="1:59" ht="11.25" customHeight="1" x14ac:dyDescent="0.2">
      <c r="A12" s="871" t="s">
        <v>406</v>
      </c>
      <c r="B12" s="875" t="s">
        <v>407</v>
      </c>
      <c r="C12" s="932" t="s">
        <v>108</v>
      </c>
      <c r="D12" s="932" t="s">
        <v>118</v>
      </c>
      <c r="E12" s="733">
        <v>18</v>
      </c>
      <c r="F12" s="1190">
        <v>201</v>
      </c>
      <c r="G12" s="1190" t="s">
        <v>106</v>
      </c>
      <c r="H12" s="1190" t="s">
        <v>106</v>
      </c>
      <c r="I12" s="874">
        <v>26.28</v>
      </c>
      <c r="J12" s="651">
        <f t="shared" si="0"/>
        <v>1.2176560121765601</v>
      </c>
      <c r="K12" s="877">
        <v>0.32</v>
      </c>
      <c r="L12" s="887">
        <v>1</v>
      </c>
      <c r="M12" s="642">
        <f t="shared" si="1"/>
        <v>0.32</v>
      </c>
      <c r="N12" s="870" t="s">
        <v>171</v>
      </c>
      <c r="O12" s="734">
        <v>0.3</v>
      </c>
      <c r="P12" s="861">
        <v>44159</v>
      </c>
      <c r="Q12" s="861">
        <v>44175</v>
      </c>
      <c r="R12" s="642">
        <f t="shared" si="2"/>
        <v>6.6666666666666732</v>
      </c>
      <c r="S12" s="701">
        <f>IF(INDEX(Historical!$D$7:$D$1237,MATCH(B12,Historical!$B$7:$B$1261,0))=0,"n/a",(INDEX(Historical!$C$7:$C$1239,MATCH(B12,Historical!$B$7:$B$1261,0))/INDEX(Historical!$D$7:$D$1237,MATCH(B12,Historical!$B$7:$B$1261,0))-1)*100)</f>
        <v>7.1428571428571397</v>
      </c>
      <c r="T12" s="701">
        <f>IF(INDEX(Historical!$F$7:$F$1230,MATCH(B12,Historical!$B$7:$B$1261,0))=0,"n/a",((INDEX(Historical!$C$7:$C$1239,MATCH(B12,Historical!$B$7:$B$1261,0))/INDEX(Historical!$F$7:$F$1230,MATCH(B12,Historical!$B$7:$B$1261,0)))^(1/3)-1)*100)</f>
        <v>7.7217345015941907</v>
      </c>
      <c r="U12" s="701">
        <f>IF(INDEX(Historical!$H$7:$H$1230,MATCH(B12,Historical!$B$7:$B$1261,0))=0,"n/a",((INDEX(Historical!$C$7:$C$1239,MATCH(B12,Historical!$B$7:$B$1261,0))/INDEX(Historical!$H$7:$H$1230,MATCH(B12,Historical!$B$7:$B$1261,0)))^(1/5)-1)*100)</f>
        <v>8.4471771197698544</v>
      </c>
      <c r="V12" s="701">
        <f>IF(INDEX(Historical!$O$7:$O$1230,MATCH(B12,Historical!$B$7:$B$1261,0))=0,"n/a",((INDEX(Historical!$C$7:$C$1239,MATCH(B12,Historical!$B$7:$B$1261,0))/INDEX(Historical!$O$7:$O$1230,MATCH(B12,Historical!$B$7:$B$1261,0)))^(1/10)-1)*100)</f>
        <v>14.130869721941398</v>
      </c>
      <c r="W12" s="702">
        <f t="shared" si="3"/>
        <v>0.59778182702043359</v>
      </c>
      <c r="X12" s="703">
        <f t="shared" si="4"/>
        <v>0.75421224283659405</v>
      </c>
      <c r="Y12" s="876"/>
      <c r="Z12" s="651">
        <f t="shared" si="5"/>
        <v>3.4115138592750531</v>
      </c>
      <c r="AA12" s="886">
        <f t="shared" si="6"/>
        <v>2.8017057569296373</v>
      </c>
      <c r="AB12" s="887">
        <v>12</v>
      </c>
      <c r="AC12" s="865">
        <v>9.3800000000000008</v>
      </c>
      <c r="AD12" s="865">
        <v>0.28999999999999998</v>
      </c>
      <c r="AE12" s="865">
        <v>1</v>
      </c>
      <c r="AF12" s="865">
        <v>0.41</v>
      </c>
      <c r="AG12" s="865">
        <v>17.899999999999999</v>
      </c>
      <c r="AH12" s="865">
        <v>-46.5</v>
      </c>
      <c r="AI12" s="865">
        <v>52.99</v>
      </c>
      <c r="AJ12" s="865">
        <v>11.200000000000001</v>
      </c>
      <c r="AK12" s="865">
        <v>10</v>
      </c>
      <c r="AL12" s="878">
        <v>2520</v>
      </c>
      <c r="AM12" s="872">
        <v>1.2</v>
      </c>
      <c r="AN12" s="865">
        <v>0.09</v>
      </c>
      <c r="AO12" s="739">
        <f t="shared" si="7"/>
        <v>6.8631273750167772</v>
      </c>
      <c r="AP12" s="740">
        <f t="shared" si="8"/>
        <v>9.6648331319464145</v>
      </c>
      <c r="AQ12" s="888">
        <f t="shared" si="9"/>
        <v>-77.405021596812446</v>
      </c>
      <c r="AR12" s="651">
        <f>INDEX(Historical!$C$7:$C$1239,MATCH(B12,Historical!$B$7:$B$1261,0))*IF(AH12="n/a",1.03,IF(AH12&lt;0,1.01,IF(AH12&gt;10,1.1,(1+AH12/100))))</f>
        <v>0.30299999999999999</v>
      </c>
      <c r="AS12" s="886">
        <f t="shared" si="10"/>
        <v>0.33330000000000004</v>
      </c>
      <c r="AT12" s="886">
        <f t="shared" si="11"/>
        <v>0.36663000000000007</v>
      </c>
      <c r="AU12" s="886">
        <f t="shared" si="11"/>
        <v>0.40329300000000012</v>
      </c>
      <c r="AV12" s="886">
        <f t="shared" si="11"/>
        <v>0.44362230000000019</v>
      </c>
      <c r="AW12" s="651">
        <f t="shared" si="12"/>
        <v>1.8498453000000004</v>
      </c>
      <c r="AX12" s="747">
        <f t="shared" si="13"/>
        <v>7.0389851598173525</v>
      </c>
      <c r="AY12" s="934">
        <v>1.52</v>
      </c>
      <c r="AZ12" s="872">
        <v>189.75</v>
      </c>
      <c r="BA12" s="872">
        <v>-23.27</v>
      </c>
      <c r="BB12" s="872">
        <v>-0.43</v>
      </c>
      <c r="BC12" s="872">
        <v>12.01</v>
      </c>
      <c r="BE12" s="624">
        <v>2005</v>
      </c>
      <c r="BF12" s="898">
        <f t="shared" si="14"/>
        <v>1</v>
      </c>
      <c r="BG12" s="882">
        <v>1.3</v>
      </c>
    </row>
    <row r="13" spans="1:59" ht="11.25" customHeight="1" x14ac:dyDescent="0.2">
      <c r="A13" s="863" t="s">
        <v>903</v>
      </c>
      <c r="B13" s="875" t="s">
        <v>904</v>
      </c>
      <c r="C13" s="932" t="s">
        <v>131</v>
      </c>
      <c r="D13" s="932" t="s">
        <v>4329</v>
      </c>
      <c r="E13" s="733">
        <v>11</v>
      </c>
      <c r="F13" s="1190">
        <v>341</v>
      </c>
      <c r="G13" s="1190" t="s">
        <v>37</v>
      </c>
      <c r="H13" s="1190" t="s">
        <v>37</v>
      </c>
      <c r="I13" s="874">
        <v>84.89</v>
      </c>
      <c r="J13" s="651">
        <f t="shared" si="0"/>
        <v>3.4868653551655084</v>
      </c>
      <c r="K13" s="877">
        <v>0.74</v>
      </c>
      <c r="L13" s="887">
        <v>4</v>
      </c>
      <c r="M13" s="642">
        <f t="shared" si="1"/>
        <v>2.96</v>
      </c>
      <c r="N13" s="870" t="s">
        <v>248</v>
      </c>
      <c r="O13" s="734">
        <v>0.7</v>
      </c>
      <c r="P13" s="861">
        <v>44144</v>
      </c>
      <c r="Q13" s="861">
        <v>44175</v>
      </c>
      <c r="R13" s="642">
        <f t="shared" si="2"/>
        <v>5.7142857142857197</v>
      </c>
      <c r="S13" s="701">
        <f>IF(INDEX(Historical!$D$7:$D$1237,MATCH(B13,Historical!$B$7:$B$1261,0))=0,"n/a",(INDEX(Historical!$C$7:$C$1239,MATCH(B13,Historical!$B$7:$B$1261,0))/INDEX(Historical!$D$7:$D$1237,MATCH(B13,Historical!$B$7:$B$1261,0))-1)*100)</f>
        <v>7.1146245059288571</v>
      </c>
      <c r="T13" s="701">
        <f>IF(INDEX(Historical!$F$7:$F$1230,MATCH(B13,Historical!$B$7:$B$1261,0))=0,"n/a",((INDEX(Historical!$C$7:$C$1239,MATCH(B13,Historical!$B$7:$B$1261,0))/INDEX(Historical!$F$7:$F$1230,MATCH(B13,Historical!$B$7:$B$1261,0)))^(1/3)-1)*100)</f>
        <v>6.0834929907921387</v>
      </c>
      <c r="U13" s="701">
        <f>IF(INDEX(Historical!$H$7:$H$1230,MATCH(B13,Historical!$B$7:$B$1261,0))=0,"n/a",((INDEX(Historical!$C$7:$C$1239,MATCH(B13,Historical!$B$7:$B$1261,0))/INDEX(Historical!$H$7:$H$1230,MATCH(B13,Historical!$B$7:$B$1261,0)))^(1/5)-1)*100)</f>
        <v>5.9484605196873597</v>
      </c>
      <c r="V13" s="701">
        <f>IF(INDEX(Historical!$O$7:$O$1230,MATCH(B13,Historical!$B$7:$B$1261,0))=0,"n/a",((INDEX(Historical!$C$7:$C$1239,MATCH(B13,Historical!$B$7:$B$1261,0))/INDEX(Historical!$O$7:$O$1230,MATCH(B13,Historical!$B$7:$B$1261,0)))^(1/10)-1)*100)</f>
        <v>5.1507910616653163</v>
      </c>
      <c r="W13" s="702">
        <f t="shared" si="3"/>
        <v>1.1548634857194433</v>
      </c>
      <c r="X13" s="703">
        <f t="shared" si="4"/>
        <v>1.6523501443576001</v>
      </c>
      <c r="Y13" s="875"/>
      <c r="Z13" s="651">
        <f t="shared" si="5"/>
        <v>76.683937823834199</v>
      </c>
      <c r="AA13" s="886">
        <f t="shared" si="6"/>
        <v>21.992227979274613</v>
      </c>
      <c r="AB13" s="887">
        <v>12</v>
      </c>
      <c r="AC13" s="865">
        <v>3.86</v>
      </c>
      <c r="AD13" s="865">
        <v>3.89</v>
      </c>
      <c r="AE13" s="865">
        <v>2.84</v>
      </c>
      <c r="AF13" s="865">
        <v>2.06</v>
      </c>
      <c r="AG13" s="865">
        <v>9.6</v>
      </c>
      <c r="AH13" s="865">
        <v>0.1</v>
      </c>
      <c r="AI13" s="865">
        <v>7.37</v>
      </c>
      <c r="AJ13" s="865">
        <v>3.5999999999999996</v>
      </c>
      <c r="AK13" s="865">
        <v>5.65</v>
      </c>
      <c r="AL13" s="878">
        <v>42380</v>
      </c>
      <c r="AM13" s="872">
        <v>0.01</v>
      </c>
      <c r="AN13" s="865">
        <v>1.59</v>
      </c>
      <c r="AO13" s="739">
        <f t="shared" si="7"/>
        <v>-12.556902104421745</v>
      </c>
      <c r="AP13" s="740">
        <f t="shared" si="8"/>
        <v>9.4353258748528681</v>
      </c>
      <c r="AQ13" s="888">
        <f t="shared" si="9"/>
        <v>41.898225871464653</v>
      </c>
      <c r="AR13" s="651">
        <f>INDEX(Historical!$C$7:$C$1239,MATCH(B13,Historical!$B$7:$B$1261,0))*IF(AH13="n/a",1.03,IF(AH13&lt;0,1.01,IF(AH13&gt;10,1.1,(1+AH13/100))))</f>
        <v>2.7127099999999995</v>
      </c>
      <c r="AS13" s="886">
        <f t="shared" si="10"/>
        <v>2.9126367269999998</v>
      </c>
      <c r="AT13" s="886">
        <f t="shared" si="11"/>
        <v>3.0772007020754999</v>
      </c>
      <c r="AU13" s="886">
        <f t="shared" si="11"/>
        <v>3.2510625417427654</v>
      </c>
      <c r="AV13" s="886">
        <f t="shared" si="11"/>
        <v>3.4347475753512318</v>
      </c>
      <c r="AW13" s="651">
        <f t="shared" si="12"/>
        <v>15.388357546169496</v>
      </c>
      <c r="AX13" s="747">
        <f t="shared" si="13"/>
        <v>18.127409054269638</v>
      </c>
      <c r="AY13" s="934">
        <v>0.22</v>
      </c>
      <c r="AZ13" s="872">
        <v>30.330000000000002</v>
      </c>
      <c r="BA13" s="872">
        <v>-19.13</v>
      </c>
      <c r="BB13" s="872">
        <v>-2.78</v>
      </c>
      <c r="BC13" s="872">
        <v>0.2</v>
      </c>
      <c r="BE13" s="624">
        <v>2011</v>
      </c>
      <c r="BF13" s="898">
        <f t="shared" si="14"/>
        <v>0</v>
      </c>
      <c r="BG13" s="882">
        <v>2.5</v>
      </c>
    </row>
    <row r="14" spans="1:59" ht="11.25" customHeight="1" x14ac:dyDescent="0.2">
      <c r="A14" s="871" t="s">
        <v>408</v>
      </c>
      <c r="B14" s="875" t="s">
        <v>409</v>
      </c>
      <c r="C14" s="932" t="s">
        <v>108</v>
      </c>
      <c r="D14" s="932" t="s">
        <v>118</v>
      </c>
      <c r="E14" s="733">
        <v>15</v>
      </c>
      <c r="F14" s="1190">
        <v>260</v>
      </c>
      <c r="G14" s="1190" t="s">
        <v>106</v>
      </c>
      <c r="H14" s="1190" t="s">
        <v>106</v>
      </c>
      <c r="I14" s="874">
        <v>89.41</v>
      </c>
      <c r="J14" s="651">
        <f t="shared" si="0"/>
        <v>2.2368862543339674</v>
      </c>
      <c r="K14" s="877">
        <v>0.5</v>
      </c>
      <c r="L14" s="887">
        <v>4</v>
      </c>
      <c r="M14" s="642">
        <f t="shared" si="1"/>
        <v>2</v>
      </c>
      <c r="N14" s="870" t="s">
        <v>410</v>
      </c>
      <c r="O14" s="734">
        <v>0.45</v>
      </c>
      <c r="P14" s="861">
        <v>44118</v>
      </c>
      <c r="Q14" s="861">
        <v>44130</v>
      </c>
      <c r="R14" s="642">
        <f t="shared" si="2"/>
        <v>11.111111111111107</v>
      </c>
      <c r="S14" s="701">
        <f>IF(INDEX(Historical!$D$7:$D$1237,MATCH(B14,Historical!$B$7:$B$1261,0))=0,"n/a",(INDEX(Historical!$C$7:$C$1239,MATCH(B14,Historical!$B$7:$B$1261,0))/INDEX(Historical!$D$7:$D$1237,MATCH(B14,Historical!$B$7:$B$1261,0))-1)*100)</f>
        <v>13.793103448275868</v>
      </c>
      <c r="T14" s="701">
        <f>IF(INDEX(Historical!$F$7:$F$1230,MATCH(B14,Historical!$B$7:$B$1261,0))=0,"n/a",((INDEX(Historical!$C$7:$C$1239,MATCH(B14,Historical!$B$7:$B$1261,0))/INDEX(Historical!$F$7:$F$1230,MATCH(B14,Historical!$B$7:$B$1261,0)))^(1/3)-1)*100)</f>
        <v>12.706164364612649</v>
      </c>
      <c r="U14" s="701">
        <f>IF(INDEX(Historical!$H$7:$H$1230,MATCH(B14,Historical!$B$7:$B$1261,0))=0,"n/a",((INDEX(Historical!$C$7:$C$1239,MATCH(B14,Historical!$B$7:$B$1261,0))/INDEX(Historical!$H$7:$H$1230,MATCH(B14,Historical!$B$7:$B$1261,0)))^(1/5)-1)*100)</f>
        <v>12.638928466983778</v>
      </c>
      <c r="V14" s="701">
        <f>IF(INDEX(Historical!$O$7:$O$1230,MATCH(B14,Historical!$B$7:$B$1261,0))=0,"n/a",((INDEX(Historical!$C$7:$C$1239,MATCH(B14,Historical!$B$7:$B$1261,0))/INDEX(Historical!$O$7:$O$1230,MATCH(B14,Historical!$B$7:$B$1261,0)))^(1/10)-1)*100)</f>
        <v>12.240103903512022</v>
      </c>
      <c r="W14" s="702">
        <f t="shared" si="3"/>
        <v>1.0325834295701788</v>
      </c>
      <c r="X14" s="703">
        <f t="shared" si="4"/>
        <v>0.85979105217576723</v>
      </c>
      <c r="Y14" s="661"/>
      <c r="Z14" s="651">
        <f t="shared" si="5"/>
        <v>71.428571428571431</v>
      </c>
      <c r="AA14" s="886">
        <f t="shared" si="6"/>
        <v>31.932142857142857</v>
      </c>
      <c r="AB14" s="887">
        <v>12</v>
      </c>
      <c r="AC14" s="865">
        <v>2.8</v>
      </c>
      <c r="AD14" s="865">
        <v>15.95</v>
      </c>
      <c r="AE14" s="865">
        <v>1.08</v>
      </c>
      <c r="AF14" s="865">
        <v>1.3</v>
      </c>
      <c r="AG14" s="865">
        <v>4.2</v>
      </c>
      <c r="AH14" s="865">
        <v>68.5</v>
      </c>
      <c r="AI14" s="865">
        <v>20.41</v>
      </c>
      <c r="AJ14" s="865">
        <v>14.7</v>
      </c>
      <c r="AK14" s="865">
        <v>2.09</v>
      </c>
      <c r="AL14" s="878">
        <v>8100</v>
      </c>
      <c r="AM14" s="872">
        <v>0.4</v>
      </c>
      <c r="AN14" s="865">
        <v>0.33</v>
      </c>
      <c r="AO14" s="739">
        <f t="shared" si="7"/>
        <v>-17.056328135825112</v>
      </c>
      <c r="AP14" s="740">
        <f t="shared" si="8"/>
        <v>14.875814721317745</v>
      </c>
      <c r="AQ14" s="888">
        <f t="shared" si="9"/>
        <v>35.829608479456866</v>
      </c>
      <c r="AR14" s="651">
        <f>INDEX(Historical!$C$7:$C$1239,MATCH(B14,Historical!$B$7:$B$1261,0))*IF(AH14="n/a",1.03,IF(AH14&lt;0,1.01,IF(AH14&gt;10,1.1,(1+AH14/100))))</f>
        <v>1.8149999999999999</v>
      </c>
      <c r="AS14" s="886">
        <f t="shared" si="10"/>
        <v>1.9965000000000002</v>
      </c>
      <c r="AT14" s="886">
        <f t="shared" si="11"/>
        <v>2.03822685</v>
      </c>
      <c r="AU14" s="886">
        <f t="shared" si="11"/>
        <v>2.0808257911649997</v>
      </c>
      <c r="AV14" s="886">
        <f t="shared" si="11"/>
        <v>2.1243150502003481</v>
      </c>
      <c r="AW14" s="651">
        <f t="shared" si="12"/>
        <v>10.054867691365347</v>
      </c>
      <c r="AX14" s="747">
        <f t="shared" si="13"/>
        <v>11.245797663980927</v>
      </c>
      <c r="AY14" s="934">
        <v>0.96</v>
      </c>
      <c r="AZ14" s="872">
        <v>103.16000000000001</v>
      </c>
      <c r="BA14" s="872">
        <v>-22.27</v>
      </c>
      <c r="BB14" s="872">
        <v>17.059999999999999</v>
      </c>
      <c r="BC14" s="872">
        <v>27.07</v>
      </c>
      <c r="BE14" s="624">
        <v>2007</v>
      </c>
      <c r="BF14" s="898">
        <f t="shared" si="14"/>
        <v>1</v>
      </c>
      <c r="BG14" s="882">
        <v>0.4</v>
      </c>
    </row>
    <row r="15" spans="1:59" s="539" customFormat="1" ht="11.25" customHeight="1" x14ac:dyDescent="0.2">
      <c r="A15" s="863" t="s">
        <v>935</v>
      </c>
      <c r="B15" s="875" t="s">
        <v>936</v>
      </c>
      <c r="C15" s="932" t="s">
        <v>112</v>
      </c>
      <c r="D15" s="932" t="s">
        <v>4332</v>
      </c>
      <c r="E15" s="733">
        <v>11</v>
      </c>
      <c r="F15" s="1190">
        <v>300</v>
      </c>
      <c r="G15" s="1190" t="s">
        <v>37</v>
      </c>
      <c r="H15" s="1190" t="s">
        <v>115</v>
      </c>
      <c r="I15" s="874">
        <v>78.430000000000007</v>
      </c>
      <c r="J15" s="651">
        <f t="shared" si="0"/>
        <v>1.6320285604998086</v>
      </c>
      <c r="K15" s="877">
        <v>0.32</v>
      </c>
      <c r="L15" s="887">
        <v>4</v>
      </c>
      <c r="M15" s="642">
        <f t="shared" si="1"/>
        <v>1.28</v>
      </c>
      <c r="N15" s="870" t="s">
        <v>513</v>
      </c>
      <c r="O15" s="734">
        <v>0.31</v>
      </c>
      <c r="P15" s="861">
        <v>43874</v>
      </c>
      <c r="Q15" s="861">
        <v>43888</v>
      </c>
      <c r="R15" s="642">
        <f t="shared" si="2"/>
        <v>3.2258064516129057</v>
      </c>
      <c r="S15" s="701">
        <f>IF(INDEX(Historical!$D$7:$D$1237,MATCH(B15,Historical!$B$7:$B$1261,0))=0,"n/a",(INDEX(Historical!$C$7:$C$1239,MATCH(B15,Historical!$B$7:$B$1261,0))/INDEX(Historical!$D$7:$D$1237,MATCH(B15,Historical!$B$7:$B$1261,0))-1)*100)</f>
        <v>3.3333333333333437</v>
      </c>
      <c r="T15" s="701">
        <f>IF(INDEX(Historical!$F$7:$F$1230,MATCH(B15,Historical!$B$7:$B$1261,0))=0,"n/a",((INDEX(Historical!$C$7:$C$1239,MATCH(B15,Historical!$B$7:$B$1261,0))/INDEX(Historical!$F$7:$F$1230,MATCH(B15,Historical!$B$7:$B$1261,0)))^(1/3)-1)*100)</f>
        <v>3.4509669068251148</v>
      </c>
      <c r="U15" s="701">
        <f>IF(INDEX(Historical!$H$7:$H$1230,MATCH(B15,Historical!$B$7:$B$1261,0))=0,"n/a",((INDEX(Historical!$C$7:$C$1239,MATCH(B15,Historical!$B$7:$B$1261,0))/INDEX(Historical!$H$7:$H$1230,MATCH(B15,Historical!$B$7:$B$1261,0)))^(1/5)-1)*100)</f>
        <v>4.3961149790192833</v>
      </c>
      <c r="V15" s="701">
        <f>IF(INDEX(Historical!$O$7:$O$1230,MATCH(B15,Historical!$B$7:$B$1261,0))=0,"n/a",((INDEX(Historical!$C$7:$C$1239,MATCH(B15,Historical!$B$7:$B$1261,0))/INDEX(Historical!$O$7:$O$1230,MATCH(B15,Historical!$B$7:$B$1261,0)))^(1/10)-1)*100)</f>
        <v>7.5293556739927769</v>
      </c>
      <c r="W15" s="702">
        <f t="shared" si="3"/>
        <v>0.58386337016910339</v>
      </c>
      <c r="X15" s="703" t="str">
        <f t="shared" si="4"/>
        <v>n/a</v>
      </c>
      <c r="Y15" s="661"/>
      <c r="Z15" s="651">
        <f t="shared" si="5"/>
        <v>284.44444444444446</v>
      </c>
      <c r="AA15" s="886">
        <f t="shared" si="6"/>
        <v>174.28888888888889</v>
      </c>
      <c r="AB15" s="887">
        <v>6</v>
      </c>
      <c r="AC15" s="865">
        <v>0.45</v>
      </c>
      <c r="AD15" s="865">
        <v>15.01</v>
      </c>
      <c r="AE15" s="865">
        <v>0.99</v>
      </c>
      <c r="AF15" s="865">
        <v>3.52</v>
      </c>
      <c r="AG15" s="865">
        <v>2.2999999999999998</v>
      </c>
      <c r="AH15" s="865">
        <v>-83.7</v>
      </c>
      <c r="AI15" s="865">
        <v>19.400000000000002</v>
      </c>
      <c r="AJ15" s="865">
        <v>-26.8</v>
      </c>
      <c r="AK15" s="865">
        <v>12</v>
      </c>
      <c r="AL15" s="878">
        <v>3120</v>
      </c>
      <c r="AM15" s="872">
        <v>1.2</v>
      </c>
      <c r="AN15" s="865">
        <v>0.98</v>
      </c>
      <c r="AO15" s="739">
        <f t="shared" si="7"/>
        <v>-168.26074534936981</v>
      </c>
      <c r="AP15" s="740">
        <f t="shared" si="8"/>
        <v>6.0281435395190917</v>
      </c>
      <c r="AQ15" s="888">
        <f t="shared" si="9"/>
        <v>422.17361475913088</v>
      </c>
      <c r="AR15" s="651">
        <f>INDEX(Historical!$C$7:$C$1239,MATCH(B15,Historical!$B$7:$B$1261,0))*IF(AH15="n/a",1.03,IF(AH15&lt;0,1.01,IF(AH15&gt;10,1.1,(1+AH15/100))))</f>
        <v>1.2524</v>
      </c>
      <c r="AS15" s="886">
        <f t="shared" si="10"/>
        <v>1.37764</v>
      </c>
      <c r="AT15" s="886">
        <f t="shared" si="11"/>
        <v>1.5154040000000002</v>
      </c>
      <c r="AU15" s="886">
        <f t="shared" si="11"/>
        <v>1.6669444000000004</v>
      </c>
      <c r="AV15" s="886">
        <f t="shared" si="11"/>
        <v>1.8336388400000005</v>
      </c>
      <c r="AW15" s="651">
        <f t="shared" si="12"/>
        <v>7.6460272400000013</v>
      </c>
      <c r="AX15" s="747">
        <f t="shared" si="13"/>
        <v>9.7488553359683809</v>
      </c>
      <c r="AY15" s="934">
        <v>1.51</v>
      </c>
      <c r="AZ15" s="872">
        <v>155.81</v>
      </c>
      <c r="BA15" s="872">
        <v>-4.8500000000000005</v>
      </c>
      <c r="BB15" s="872">
        <v>22.54</v>
      </c>
      <c r="BC15" s="872">
        <v>33.83</v>
      </c>
      <c r="BD15" s="907"/>
      <c r="BE15" s="624">
        <v>2010</v>
      </c>
      <c r="BF15" s="898">
        <f t="shared" si="14"/>
        <v>0</v>
      </c>
      <c r="BG15" s="882">
        <v>0.89999999999999991</v>
      </c>
    </row>
    <row r="16" spans="1:59" ht="11.25" customHeight="1" x14ac:dyDescent="0.2">
      <c r="A16" s="871" t="s">
        <v>927</v>
      </c>
      <c r="B16" s="875" t="s">
        <v>928</v>
      </c>
      <c r="C16" s="932" t="s">
        <v>4319</v>
      </c>
      <c r="D16" s="932" t="s">
        <v>4320</v>
      </c>
      <c r="E16" s="733">
        <v>10</v>
      </c>
      <c r="F16" s="1190">
        <v>360</v>
      </c>
      <c r="G16" s="1190" t="s">
        <v>106</v>
      </c>
      <c r="H16" s="1190" t="s">
        <v>106</v>
      </c>
      <c r="I16" s="874">
        <v>30.35</v>
      </c>
      <c r="J16" s="651">
        <f t="shared" si="0"/>
        <v>5.4036243822075782</v>
      </c>
      <c r="K16" s="877">
        <v>0.41</v>
      </c>
      <c r="L16" s="887">
        <v>4</v>
      </c>
      <c r="M16" s="642">
        <f t="shared" si="1"/>
        <v>1.64</v>
      </c>
      <c r="N16" s="870" t="s">
        <v>513</v>
      </c>
      <c r="O16" s="734">
        <v>0.39</v>
      </c>
      <c r="P16" s="861">
        <v>43874</v>
      </c>
      <c r="Q16" s="861">
        <v>43888</v>
      </c>
      <c r="R16" s="642">
        <f t="shared" si="2"/>
        <v>5.128205128205118</v>
      </c>
      <c r="S16" s="701">
        <f>IF(INDEX(Historical!$D$7:$D$1237,MATCH(B16,Historical!$B$7:$B$1261,0))=0,"n/a",(INDEX(Historical!$C$7:$C$1239,MATCH(B16,Historical!$B$7:$B$1261,0))/INDEX(Historical!$D$7:$D$1237,MATCH(B16,Historical!$B$7:$B$1261,0))-1)*100)</f>
        <v>2.6315789473684292</v>
      </c>
      <c r="T16" s="701">
        <f>IF(INDEX(Historical!$F$7:$F$1230,MATCH(B16,Historical!$B$7:$B$1261,0))=0,"n/a",((INDEX(Historical!$C$7:$C$1239,MATCH(B16,Historical!$B$7:$B$1261,0))/INDEX(Historical!$F$7:$F$1230,MATCH(B16,Historical!$B$7:$B$1261,0)))^(1/3)-1)*100)</f>
        <v>5.7264270346431223</v>
      </c>
      <c r="U16" s="701">
        <f>IF(INDEX(Historical!$H$7:$H$1230,MATCH(B16,Historical!$B$7:$B$1261,0))=0,"n/a",((INDEX(Historical!$C$7:$C$1239,MATCH(B16,Historical!$B$7:$B$1261,0))/INDEX(Historical!$H$7:$H$1230,MATCH(B16,Historical!$B$7:$B$1261,0)))^(1/5)-1)*100)</f>
        <v>8.4471771197698544</v>
      </c>
      <c r="V16" s="701">
        <f>IF(INDEX(Historical!$O$7:$O$1230,MATCH(B16,Historical!$B$7:$B$1261,0))=0,"n/a",((INDEX(Historical!$C$7:$C$1239,MATCH(B16,Historical!$B$7:$B$1261,0))/INDEX(Historical!$O$7:$O$1230,MATCH(B16,Historical!$B$7:$B$1261,0)))^(1/10)-1)*100)</f>
        <v>5.5680701228591811</v>
      </c>
      <c r="W16" s="702">
        <f t="shared" si="3"/>
        <v>1.517074486021786</v>
      </c>
      <c r="X16" s="703">
        <f t="shared" si="4"/>
        <v>1.0301435511914456</v>
      </c>
      <c r="Y16" s="876"/>
      <c r="Z16" s="651">
        <f t="shared" si="5"/>
        <v>195.23809523809524</v>
      </c>
      <c r="AA16" s="886">
        <f t="shared" si="6"/>
        <v>36.130952380952387</v>
      </c>
      <c r="AB16" s="887">
        <v>12</v>
      </c>
      <c r="AC16" s="865">
        <v>0.84</v>
      </c>
      <c r="AD16" s="865">
        <v>5.14</v>
      </c>
      <c r="AE16" s="865">
        <v>5.28</v>
      </c>
      <c r="AF16" s="865">
        <v>2.65</v>
      </c>
      <c r="AG16" s="865">
        <v>8.4</v>
      </c>
      <c r="AH16" s="867">
        <v>-27.400000000000002</v>
      </c>
      <c r="AI16" s="867">
        <v>-173.70000000000002</v>
      </c>
      <c r="AJ16" s="865">
        <v>8.2000000000000011</v>
      </c>
      <c r="AK16" s="865">
        <v>7.1</v>
      </c>
      <c r="AL16" s="878">
        <v>4690</v>
      </c>
      <c r="AM16" s="872">
        <v>0.89999999999999991</v>
      </c>
      <c r="AN16" s="865">
        <v>2.08</v>
      </c>
      <c r="AO16" s="739">
        <f t="shared" si="7"/>
        <v>-22.280150878974954</v>
      </c>
      <c r="AP16" s="740">
        <f t="shared" si="8"/>
        <v>13.850801501977433</v>
      </c>
      <c r="AQ16" s="888">
        <f t="shared" si="9"/>
        <v>106.2867732168808</v>
      </c>
      <c r="AR16" s="651">
        <f>INDEX(Historical!$C$7:$C$1239,MATCH(B16,Historical!$B$7:$B$1261,0))*IF(AH16="n/a",1.03,IF(AH16&lt;0,1.01,IF(AH16&gt;10,1.1,(1+AH16/100))))</f>
        <v>1.5756000000000001</v>
      </c>
      <c r="AS16" s="886">
        <f t="shared" si="10"/>
        <v>1.5913560000000002</v>
      </c>
      <c r="AT16" s="886">
        <f t="shared" si="11"/>
        <v>1.7043422760000002</v>
      </c>
      <c r="AU16" s="886">
        <f t="shared" si="11"/>
        <v>1.8253505775960002</v>
      </c>
      <c r="AV16" s="886">
        <f t="shared" si="11"/>
        <v>1.9549504686053161</v>
      </c>
      <c r="AW16" s="651">
        <f t="shared" si="12"/>
        <v>8.6515993222013172</v>
      </c>
      <c r="AX16" s="747">
        <f t="shared" si="13"/>
        <v>28.506093318620486</v>
      </c>
      <c r="AY16" s="934">
        <v>0.92</v>
      </c>
      <c r="AZ16" s="872">
        <v>52.15</v>
      </c>
      <c r="BA16" s="872">
        <v>-32.97</v>
      </c>
      <c r="BB16" s="872">
        <v>6.18</v>
      </c>
      <c r="BC16" s="872">
        <v>-0.79</v>
      </c>
      <c r="BE16" s="624">
        <v>2011</v>
      </c>
      <c r="BF16" s="898">
        <f t="shared" si="14"/>
        <v>0</v>
      </c>
      <c r="BG16" s="882">
        <v>2.1999999999999997</v>
      </c>
    </row>
    <row r="17" spans="1:59" ht="11.25" customHeight="1" x14ac:dyDescent="0.2">
      <c r="A17" s="871" t="s">
        <v>441</v>
      </c>
      <c r="B17" s="875" t="s">
        <v>442</v>
      </c>
      <c r="C17" s="932" t="s">
        <v>108</v>
      </c>
      <c r="D17" s="932" t="s">
        <v>118</v>
      </c>
      <c r="E17" s="733">
        <v>17</v>
      </c>
      <c r="F17" s="1190">
        <v>227</v>
      </c>
      <c r="G17" s="1190" t="s">
        <v>106</v>
      </c>
      <c r="H17" s="1190" t="s">
        <v>106</v>
      </c>
      <c r="I17" s="874">
        <v>129.12</v>
      </c>
      <c r="J17" s="651">
        <f t="shared" si="0"/>
        <v>2.0446096654275094</v>
      </c>
      <c r="K17" s="877">
        <v>0.66</v>
      </c>
      <c r="L17" s="887">
        <v>4</v>
      </c>
      <c r="M17" s="642">
        <f t="shared" si="1"/>
        <v>2.64</v>
      </c>
      <c r="N17" s="870" t="s">
        <v>378</v>
      </c>
      <c r="O17" s="734">
        <v>0.63</v>
      </c>
      <c r="P17" s="861">
        <v>44162</v>
      </c>
      <c r="Q17" s="861">
        <v>44186</v>
      </c>
      <c r="R17" s="642">
        <f t="shared" si="2"/>
        <v>4.7619047619047654</v>
      </c>
      <c r="S17" s="701">
        <f>IF(INDEX(Historical!$D$7:$D$1237,MATCH(B17,Historical!$B$7:$B$1261,0))=0,"n/a",(INDEX(Historical!$C$7:$C$1239,MATCH(B17,Historical!$B$7:$B$1261,0))/INDEX(Historical!$D$7:$D$1237,MATCH(B17,Historical!$B$7:$B$1261,0))-1)*100)</f>
        <v>6.578947368421062</v>
      </c>
      <c r="T17" s="701">
        <f>IF(INDEX(Historical!$F$7:$F$1230,MATCH(B17,Historical!$B$7:$B$1261,0))=0,"n/a",((INDEX(Historical!$C$7:$C$1239,MATCH(B17,Historical!$B$7:$B$1261,0))/INDEX(Historical!$F$7:$F$1230,MATCH(B17,Historical!$B$7:$B$1261,0)))^(1/3)-1)*100)</f>
        <v>6.1785390014408526</v>
      </c>
      <c r="U17" s="701">
        <f>IF(INDEX(Historical!$H$7:$H$1230,MATCH(B17,Historical!$B$7:$B$1261,0))=0,"n/a",((INDEX(Historical!$C$7:$C$1239,MATCH(B17,Historical!$B$7:$B$1261,0))/INDEX(Historical!$H$7:$H$1230,MATCH(B17,Historical!$B$7:$B$1261,0)))^(1/5)-1)*100)</f>
        <v>18.048393622212046</v>
      </c>
      <c r="V17" s="701">
        <f>IF(INDEX(Historical!$O$7:$O$1230,MATCH(B17,Historical!$B$7:$B$1261,0))=0,"n/a",((INDEX(Historical!$C$7:$C$1239,MATCH(B17,Historical!$B$7:$B$1261,0))/INDEX(Historical!$O$7:$O$1230,MATCH(B17,Historical!$B$7:$B$1261,0)))^(1/10)-1)*100)</f>
        <v>15.206087060370677</v>
      </c>
      <c r="W17" s="702">
        <f t="shared" si="3"/>
        <v>1.1869189983298756</v>
      </c>
      <c r="X17" s="703" t="str">
        <f t="shared" si="4"/>
        <v>n/a</v>
      </c>
      <c r="Y17" s="876"/>
      <c r="Z17" s="651">
        <f t="shared" si="5"/>
        <v>40.61538461538462</v>
      </c>
      <c r="AA17" s="886">
        <f t="shared" si="6"/>
        <v>19.864615384615384</v>
      </c>
      <c r="AB17" s="887">
        <v>12</v>
      </c>
      <c r="AC17" s="865">
        <v>6.5</v>
      </c>
      <c r="AD17" s="865">
        <v>1.06</v>
      </c>
      <c r="AE17" s="865">
        <v>0.79</v>
      </c>
      <c r="AF17" s="865">
        <v>1.36</v>
      </c>
      <c r="AG17" s="865">
        <v>7.1999999999999993</v>
      </c>
      <c r="AH17" s="867">
        <v>45.9</v>
      </c>
      <c r="AI17" s="867">
        <v>19.7</v>
      </c>
      <c r="AJ17" s="865">
        <v>-1.9</v>
      </c>
      <c r="AK17" s="865">
        <v>19.400000000000002</v>
      </c>
      <c r="AL17" s="878">
        <v>7970</v>
      </c>
      <c r="AM17" s="872">
        <v>0.2</v>
      </c>
      <c r="AN17" s="865">
        <v>0.34</v>
      </c>
      <c r="AO17" s="739">
        <f t="shared" si="7"/>
        <v>0.22838790302417067</v>
      </c>
      <c r="AP17" s="740">
        <f t="shared" si="8"/>
        <v>20.093003287639554</v>
      </c>
      <c r="AQ17" s="888">
        <f t="shared" si="9"/>
        <v>9.576714726516645</v>
      </c>
      <c r="AR17" s="651">
        <f>INDEX(Historical!$C$7:$C$1239,MATCH(B17,Historical!$B$7:$B$1261,0))*IF(AH17="n/a",1.03,IF(AH17&lt;0,1.01,IF(AH17&gt;10,1.1,(1+AH17/100))))</f>
        <v>2.6730000000000005</v>
      </c>
      <c r="AS17" s="886">
        <f t="shared" si="10"/>
        <v>2.9403000000000006</v>
      </c>
      <c r="AT17" s="886">
        <f t="shared" si="11"/>
        <v>3.2343300000000008</v>
      </c>
      <c r="AU17" s="886">
        <f t="shared" si="11"/>
        <v>3.5577630000000013</v>
      </c>
      <c r="AV17" s="886">
        <f t="shared" si="11"/>
        <v>3.9135393000000018</v>
      </c>
      <c r="AW17" s="651">
        <f t="shared" si="12"/>
        <v>16.318932300000007</v>
      </c>
      <c r="AX17" s="747">
        <f t="shared" si="13"/>
        <v>12.638578299256512</v>
      </c>
      <c r="AY17" s="934">
        <v>0.66</v>
      </c>
      <c r="AZ17" s="872">
        <v>69.289999999999992</v>
      </c>
      <c r="BA17" s="872">
        <v>-9.4600000000000009</v>
      </c>
      <c r="BB17" s="872">
        <v>2.1999999999999997</v>
      </c>
      <c r="BC17" s="872">
        <v>13.44</v>
      </c>
      <c r="BE17" s="624">
        <v>2005</v>
      </c>
      <c r="BF17" s="898">
        <f t="shared" si="14"/>
        <v>1</v>
      </c>
      <c r="BG17" s="882">
        <v>0.89999999999999991</v>
      </c>
    </row>
    <row r="18" spans="1:59" ht="11.25" customHeight="1" x14ac:dyDescent="0.2">
      <c r="A18" s="863" t="s">
        <v>944</v>
      </c>
      <c r="B18" s="875" t="s">
        <v>945</v>
      </c>
      <c r="C18" s="932" t="s">
        <v>108</v>
      </c>
      <c r="D18" s="932" t="s">
        <v>118</v>
      </c>
      <c r="E18" s="733">
        <v>10</v>
      </c>
      <c r="F18" s="1190">
        <v>370</v>
      </c>
      <c r="G18" s="1190" t="s">
        <v>37</v>
      </c>
      <c r="H18" s="1190" t="s">
        <v>115</v>
      </c>
      <c r="I18" s="874">
        <v>115.41</v>
      </c>
      <c r="J18" s="651">
        <f t="shared" si="0"/>
        <v>1.559656875487393</v>
      </c>
      <c r="K18" s="877">
        <v>0.45</v>
      </c>
      <c r="L18" s="887">
        <v>4</v>
      </c>
      <c r="M18" s="642">
        <f t="shared" si="1"/>
        <v>1.8</v>
      </c>
      <c r="N18" s="870" t="s">
        <v>591</v>
      </c>
      <c r="O18" s="734">
        <v>0.43</v>
      </c>
      <c r="P18" s="861">
        <v>43895</v>
      </c>
      <c r="Q18" s="861">
        <v>43910</v>
      </c>
      <c r="R18" s="642">
        <f t="shared" si="2"/>
        <v>4.6511627906976782</v>
      </c>
      <c r="S18" s="701">
        <f>IF(INDEX(Historical!$D$7:$D$1237,MATCH(B18,Historical!$B$7:$B$1261,0))=0,"n/a",(INDEX(Historical!$C$7:$C$1239,MATCH(B18,Historical!$B$7:$B$1261,0))/INDEX(Historical!$D$7:$D$1237,MATCH(B18,Historical!$B$7:$B$1261,0))-1)*100)</f>
        <v>4.8780487804878092</v>
      </c>
      <c r="T18" s="701">
        <f>IF(INDEX(Historical!$F$7:$F$1230,MATCH(B18,Historical!$B$7:$B$1261,0))=0,"n/a",((INDEX(Historical!$C$7:$C$1239,MATCH(B18,Historical!$B$7:$B$1261,0))/INDEX(Historical!$F$7:$F$1230,MATCH(B18,Historical!$B$7:$B$1261,0)))^(1/3)-1)*100)</f>
        <v>4.2065344470325394</v>
      </c>
      <c r="U18" s="701">
        <f>IF(INDEX(Historical!$H$7:$H$1230,MATCH(B18,Historical!$B$7:$B$1261,0))=0,"n/a",((INDEX(Historical!$C$7:$C$1239,MATCH(B18,Historical!$B$7:$B$1261,0))/INDEX(Historical!$H$7:$H$1230,MATCH(B18,Historical!$B$7:$B$1261,0)))^(1/5)-1)*100)</f>
        <v>3.6175193719643062</v>
      </c>
      <c r="V18" s="701">
        <f>IF(INDEX(Historical!$O$7:$O$1230,MATCH(B18,Historical!$B$7:$B$1261,0))=0,"n/a",((INDEX(Historical!$C$7:$C$1239,MATCH(B18,Historical!$B$7:$B$1261,0))/INDEX(Historical!$O$7:$O$1230,MATCH(B18,Historical!$B$7:$B$1261,0)))^(1/10)-1)*100)</f>
        <v>2.9987247698217256</v>
      </c>
      <c r="W18" s="702">
        <f t="shared" si="3"/>
        <v>1.2063525830612885</v>
      </c>
      <c r="X18" s="703">
        <f t="shared" si="4"/>
        <v>0.29410726601335818</v>
      </c>
      <c r="Y18" s="665"/>
      <c r="Z18" s="651">
        <f t="shared" si="5"/>
        <v>46.997389033942561</v>
      </c>
      <c r="AA18" s="886">
        <f t="shared" si="6"/>
        <v>30.133159268929504</v>
      </c>
      <c r="AB18" s="887">
        <v>12</v>
      </c>
      <c r="AC18" s="865">
        <v>3.83</v>
      </c>
      <c r="AD18" s="865">
        <v>2.71</v>
      </c>
      <c r="AE18" s="865">
        <v>3.18</v>
      </c>
      <c r="AF18" s="865">
        <v>3.85</v>
      </c>
      <c r="AG18" s="865">
        <v>14.499999999999998</v>
      </c>
      <c r="AH18" s="865">
        <v>2</v>
      </c>
      <c r="AI18" s="865">
        <v>1.48</v>
      </c>
      <c r="AJ18" s="865">
        <v>12.3</v>
      </c>
      <c r="AK18" s="865">
        <v>11.19</v>
      </c>
      <c r="AL18" s="878">
        <v>22320</v>
      </c>
      <c r="AM18" s="872">
        <v>0.3</v>
      </c>
      <c r="AN18" s="865">
        <v>0.79</v>
      </c>
      <c r="AO18" s="739">
        <f t="shared" si="7"/>
        <v>-24.955983021477806</v>
      </c>
      <c r="AP18" s="740">
        <f t="shared" si="8"/>
        <v>5.1771762474516994</v>
      </c>
      <c r="AQ18" s="888">
        <f t="shared" si="9"/>
        <v>127.07087800496572</v>
      </c>
      <c r="AR18" s="651">
        <f>INDEX(Historical!$C$7:$C$1239,MATCH(B18,Historical!$B$7:$B$1261,0))*IF(AH18="n/a",1.03,IF(AH18&lt;0,1.01,IF(AH18&gt;10,1.1,(1+AH18/100))))</f>
        <v>1.7544</v>
      </c>
      <c r="AS18" s="886">
        <f t="shared" si="10"/>
        <v>1.7803651199999999</v>
      </c>
      <c r="AT18" s="886">
        <f t="shared" si="11"/>
        <v>1.9584016320000002</v>
      </c>
      <c r="AU18" s="886">
        <f t="shared" si="11"/>
        <v>2.1542417952000004</v>
      </c>
      <c r="AV18" s="886">
        <f t="shared" si="11"/>
        <v>2.3696659747200006</v>
      </c>
      <c r="AW18" s="651">
        <f t="shared" si="12"/>
        <v>10.017074521920001</v>
      </c>
      <c r="AX18" s="747">
        <f t="shared" si="13"/>
        <v>8.6795550835456226</v>
      </c>
      <c r="AY18" s="934">
        <v>0.71</v>
      </c>
      <c r="AZ18" s="872">
        <v>77.31</v>
      </c>
      <c r="BA18" s="872">
        <v>-2.52</v>
      </c>
      <c r="BB18" s="872">
        <v>5.99</v>
      </c>
      <c r="BC18" s="872">
        <v>17.28</v>
      </c>
      <c r="BE18" s="624">
        <v>2011</v>
      </c>
      <c r="BF18" s="898">
        <f t="shared" si="14"/>
        <v>0</v>
      </c>
      <c r="BG18" s="882">
        <v>3.6999999999999997</v>
      </c>
    </row>
    <row r="19" spans="1:59" s="773" customFormat="1" ht="11.25" customHeight="1" x14ac:dyDescent="0.2">
      <c r="A19" s="646" t="s">
        <v>890</v>
      </c>
      <c r="B19" s="781" t="s">
        <v>891</v>
      </c>
      <c r="C19" s="932" t="s">
        <v>131</v>
      </c>
      <c r="D19" s="932" t="s">
        <v>4329</v>
      </c>
      <c r="E19" s="755">
        <v>10</v>
      </c>
      <c r="F19" s="1190">
        <v>361</v>
      </c>
      <c r="G19" s="1189" t="s">
        <v>37</v>
      </c>
      <c r="H19" s="1189" t="s">
        <v>37</v>
      </c>
      <c r="I19" s="756">
        <v>56.24</v>
      </c>
      <c r="J19" s="757">
        <f t="shared" si="0"/>
        <v>4.3918918918918921</v>
      </c>
      <c r="K19" s="758">
        <v>0.61750000000000005</v>
      </c>
      <c r="L19" s="759">
        <v>4</v>
      </c>
      <c r="M19" s="760">
        <f t="shared" si="1"/>
        <v>2.4700000000000002</v>
      </c>
      <c r="N19" s="761" t="s">
        <v>119</v>
      </c>
      <c r="O19" s="762">
        <v>0.58750000000000002</v>
      </c>
      <c r="P19" s="763">
        <v>43874</v>
      </c>
      <c r="Q19" s="763">
        <v>43891</v>
      </c>
      <c r="R19" s="760">
        <f t="shared" si="2"/>
        <v>5.106382978723409</v>
      </c>
      <c r="S19" s="701">
        <f>IF(INDEX(Historical!$D$7:$D$1237,MATCH(B19,Historical!$B$7:$B$1261,0))=0,"n/a",(INDEX(Historical!$C$7:$C$1239,MATCH(B19,Historical!$B$7:$B$1261,0))/INDEX(Historical!$D$7:$D$1237,MATCH(B19,Historical!$B$7:$B$1261,0))-1)*100)</f>
        <v>4.9107142857142794</v>
      </c>
      <c r="T19" s="701">
        <f>IF(INDEX(Historical!$F$7:$F$1230,MATCH(B19,Historical!$B$7:$B$1261,0))=0,"n/a",((INDEX(Historical!$C$7:$C$1239,MATCH(B19,Historical!$B$7:$B$1261,0))/INDEX(Historical!$F$7:$F$1230,MATCH(B19,Historical!$B$7:$B$1261,0)))^(1/3)-1)*100)</f>
        <v>4.1521347249286578</v>
      </c>
      <c r="U19" s="701">
        <f>IF(INDEX(Historical!$H$7:$H$1230,MATCH(B19,Historical!$B$7:$B$1261,0))=0,"n/a",((INDEX(Historical!$C$7:$C$1239,MATCH(B19,Historical!$B$7:$B$1261,0))/INDEX(Historical!$H$7:$H$1230,MATCH(B19,Historical!$B$7:$B$1261,0)))^(1/5)-1)*100)</f>
        <v>3.6960845418754662</v>
      </c>
      <c r="V19" s="701">
        <f>IF(INDEX(Historical!$O$7:$O$1230,MATCH(B19,Historical!$B$7:$B$1261,0))=0,"n/a",((INDEX(Historical!$C$7:$C$1239,MATCH(B19,Historical!$B$7:$B$1261,0))/INDEX(Historical!$O$7:$O$1230,MATCH(B19,Historical!$B$7:$B$1261,0)))^(1/10)-1)*100)</f>
        <v>2.9332106797119506</v>
      </c>
      <c r="W19" s="702">
        <f t="shared" si="3"/>
        <v>1.260081509807687</v>
      </c>
      <c r="X19" s="703">
        <f t="shared" si="4"/>
        <v>0.84001921406260605</v>
      </c>
      <c r="Y19" s="1049"/>
      <c r="Z19" s="757">
        <f t="shared" si="5"/>
        <v>72.434017595307921</v>
      </c>
      <c r="AA19" s="765">
        <f t="shared" si="6"/>
        <v>16.492668621700879</v>
      </c>
      <c r="AB19" s="759">
        <v>12</v>
      </c>
      <c r="AC19" s="766">
        <v>3.41</v>
      </c>
      <c r="AD19" s="766">
        <v>2.42</v>
      </c>
      <c r="AE19" s="766">
        <v>2.64</v>
      </c>
      <c r="AF19" s="766">
        <v>1.31</v>
      </c>
      <c r="AG19" s="766">
        <v>7.8</v>
      </c>
      <c r="AH19" s="766">
        <v>6.2</v>
      </c>
      <c r="AI19" s="766">
        <v>7.62</v>
      </c>
      <c r="AJ19" s="766">
        <v>4.3999999999999995</v>
      </c>
      <c r="AK19" s="766">
        <v>7.0000000000000009</v>
      </c>
      <c r="AL19" s="767">
        <v>3050</v>
      </c>
      <c r="AM19" s="768">
        <v>0.2</v>
      </c>
      <c r="AN19" s="766">
        <v>0.88</v>
      </c>
      <c r="AO19" s="769">
        <f t="shared" si="7"/>
        <v>-8.4046921879335201</v>
      </c>
      <c r="AP19" s="770">
        <f t="shared" si="8"/>
        <v>8.0879764337673592</v>
      </c>
      <c r="AQ19" s="771">
        <f t="shared" si="9"/>
        <v>-2.0081729157915951</v>
      </c>
      <c r="AR19" s="651">
        <f>INDEX(Historical!$C$7:$C$1239,MATCH(B19,Historical!$B$7:$B$1261,0))*IF(AH19="n/a",1.03,IF(AH19&lt;0,1.01,IF(AH19&gt;10,1.1,(1+AH19/100))))</f>
        <v>2.4957000000000003</v>
      </c>
      <c r="AS19" s="765">
        <f t="shared" si="10"/>
        <v>2.6858723400000004</v>
      </c>
      <c r="AT19" s="765">
        <f t="shared" si="11"/>
        <v>2.8738834038000007</v>
      </c>
      <c r="AU19" s="765">
        <f t="shared" si="11"/>
        <v>3.0750552420660009</v>
      </c>
      <c r="AV19" s="765">
        <f t="shared" si="11"/>
        <v>3.2903091090106211</v>
      </c>
      <c r="AW19" s="757">
        <f t="shared" si="12"/>
        <v>14.420820094876625</v>
      </c>
      <c r="AX19" s="772">
        <f t="shared" si="13"/>
        <v>25.641572003692431</v>
      </c>
      <c r="AY19" s="935">
        <v>0.44</v>
      </c>
      <c r="AZ19" s="768">
        <v>16.63</v>
      </c>
      <c r="BA19" s="768">
        <v>-33.61</v>
      </c>
      <c r="BB19" s="768">
        <v>3.2099999999999995</v>
      </c>
      <c r="BC19" s="768">
        <v>-3.15</v>
      </c>
      <c r="BD19" s="908"/>
      <c r="BE19" s="624">
        <v>2011</v>
      </c>
      <c r="BF19" s="898">
        <f t="shared" si="14"/>
        <v>0</v>
      </c>
      <c r="BG19" s="824">
        <v>3.1</v>
      </c>
    </row>
    <row r="20" spans="1:59" ht="11.25" customHeight="1" x14ac:dyDescent="0.2">
      <c r="A20" s="863" t="s">
        <v>892</v>
      </c>
      <c r="B20" s="875" t="s">
        <v>893</v>
      </c>
      <c r="C20" s="932" t="s">
        <v>108</v>
      </c>
      <c r="D20" s="932" t="s">
        <v>118</v>
      </c>
      <c r="E20" s="733">
        <v>10</v>
      </c>
      <c r="F20" s="1190">
        <v>383</v>
      </c>
      <c r="G20" s="1190" t="s">
        <v>115</v>
      </c>
      <c r="H20" s="1190" t="s">
        <v>115</v>
      </c>
      <c r="I20" s="874">
        <v>102.35</v>
      </c>
      <c r="J20" s="651">
        <f t="shared" si="0"/>
        <v>2.110405471421593</v>
      </c>
      <c r="K20" s="877">
        <v>0.54</v>
      </c>
      <c r="L20" s="887">
        <v>4</v>
      </c>
      <c r="M20" s="642">
        <f t="shared" si="1"/>
        <v>2.16</v>
      </c>
      <c r="N20" s="870" t="s">
        <v>163</v>
      </c>
      <c r="O20" s="734">
        <v>0.5</v>
      </c>
      <c r="P20" s="861">
        <v>43889</v>
      </c>
      <c r="Q20" s="861">
        <v>43922</v>
      </c>
      <c r="R20" s="642">
        <f t="shared" si="2"/>
        <v>8.0000000000000071</v>
      </c>
      <c r="S20" s="701">
        <f>IF(INDEX(Historical!$D$7:$D$1237,MATCH(B20,Historical!$B$7:$B$1261,0))=0,"n/a",(INDEX(Historical!$C$7:$C$1239,MATCH(B20,Historical!$B$7:$B$1261,0))/INDEX(Historical!$D$7:$D$1237,MATCH(B20,Historical!$B$7:$B$1261,0))-1)*100)</f>
        <v>11.999999999999989</v>
      </c>
      <c r="T20" s="701">
        <f>IF(INDEX(Historical!$F$7:$F$1230,MATCH(B20,Historical!$B$7:$B$1261,0))=0,"n/a",((INDEX(Historical!$C$7:$C$1239,MATCH(B20,Historical!$B$7:$B$1261,0))/INDEX(Historical!$F$7:$F$1230,MATCH(B20,Historical!$B$7:$B$1261,0)))^(1/3)-1)*100)</f>
        <v>14.962302576856757</v>
      </c>
      <c r="U20" s="701">
        <f>IF(INDEX(Historical!$H$7:$H$1230,MATCH(B20,Historical!$B$7:$B$1261,0))=0,"n/a",((INDEX(Historical!$C$7:$C$1239,MATCH(B20,Historical!$B$7:$B$1261,0))/INDEX(Historical!$H$7:$H$1230,MATCH(B20,Historical!$B$7:$B$1261,0)))^(1/5)-1)*100)</f>
        <v>11.842691472014465</v>
      </c>
      <c r="V20" s="701">
        <f>IF(INDEX(Historical!$O$7:$O$1230,MATCH(B20,Historical!$B$7:$B$1261,0))=0,"n/a",((INDEX(Historical!$C$7:$C$1239,MATCH(B20,Historical!$B$7:$B$1261,0))/INDEX(Historical!$O$7:$O$1230,MATCH(B20,Historical!$B$7:$B$1261,0)))^(1/10)-1)*100)</f>
        <v>9.3746329125196759</v>
      </c>
      <c r="W20" s="702">
        <f t="shared" si="3"/>
        <v>1.2632698882746369</v>
      </c>
      <c r="X20" s="703">
        <f t="shared" si="4"/>
        <v>0.67672522697225512</v>
      </c>
      <c r="Y20" s="664"/>
      <c r="Z20" s="651">
        <f t="shared" si="5"/>
        <v>15.147265077138853</v>
      </c>
      <c r="AA20" s="886">
        <f t="shared" si="6"/>
        <v>7.1774193548387091</v>
      </c>
      <c r="AB20" s="887">
        <v>12</v>
      </c>
      <c r="AC20" s="865">
        <v>14.26</v>
      </c>
      <c r="AD20" s="865">
        <v>0.89</v>
      </c>
      <c r="AE20" s="865">
        <v>0.71</v>
      </c>
      <c r="AF20" s="865">
        <v>1.28</v>
      </c>
      <c r="AG20" s="865">
        <v>19</v>
      </c>
      <c r="AH20" s="865">
        <v>149.80000000000001</v>
      </c>
      <c r="AI20" s="865">
        <v>-0.95</v>
      </c>
      <c r="AJ20" s="865">
        <v>17.5</v>
      </c>
      <c r="AK20" s="865">
        <v>8.2100000000000009</v>
      </c>
      <c r="AL20" s="878">
        <v>31610</v>
      </c>
      <c r="AM20" s="872">
        <v>0.43</v>
      </c>
      <c r="AN20" s="865">
        <v>0.26</v>
      </c>
      <c r="AO20" s="739">
        <f t="shared" si="7"/>
        <v>6.7756775885973495</v>
      </c>
      <c r="AP20" s="740">
        <f t="shared" si="8"/>
        <v>13.953096943436059</v>
      </c>
      <c r="AQ20" s="888">
        <f t="shared" si="9"/>
        <v>-36.100437232608563</v>
      </c>
      <c r="AR20" s="651">
        <f>INDEX(Historical!$C$7:$C$1239,MATCH(B20,Historical!$B$7:$B$1261,0))*IF(AH20="n/a",1.03,IF(AH20&lt;0,1.01,IF(AH20&gt;10,1.1,(1+AH20/100))))</f>
        <v>2.1560000000000001</v>
      </c>
      <c r="AS20" s="886">
        <f t="shared" si="10"/>
        <v>2.1775600000000002</v>
      </c>
      <c r="AT20" s="886">
        <f t="shared" si="11"/>
        <v>2.3563376760000003</v>
      </c>
      <c r="AU20" s="886">
        <f t="shared" si="11"/>
        <v>2.5497929991996005</v>
      </c>
      <c r="AV20" s="886">
        <f t="shared" si="11"/>
        <v>2.7591310044338879</v>
      </c>
      <c r="AW20" s="651">
        <f t="shared" si="12"/>
        <v>11.998821679633489</v>
      </c>
      <c r="AX20" s="747">
        <f t="shared" si="13"/>
        <v>11.723323575606731</v>
      </c>
      <c r="AY20" s="934">
        <v>0.81</v>
      </c>
      <c r="AZ20" s="872">
        <v>59.599999999999994</v>
      </c>
      <c r="BA20" s="872">
        <v>-18.72</v>
      </c>
      <c r="BB20" s="872">
        <v>9.2200000000000006</v>
      </c>
      <c r="BC20" s="872">
        <v>6.5</v>
      </c>
      <c r="BE20" s="624">
        <v>2011</v>
      </c>
      <c r="BF20" s="898">
        <f t="shared" si="14"/>
        <v>0</v>
      </c>
      <c r="BG20" s="882">
        <v>3.8</v>
      </c>
    </row>
    <row r="21" spans="1:59" ht="11.25" customHeight="1" x14ac:dyDescent="0.2">
      <c r="A21" s="863" t="s">
        <v>913</v>
      </c>
      <c r="B21" s="875" t="s">
        <v>914</v>
      </c>
      <c r="C21" s="932" t="s">
        <v>153</v>
      </c>
      <c r="D21" s="932" t="s">
        <v>915</v>
      </c>
      <c r="E21" s="733">
        <v>10</v>
      </c>
      <c r="F21" s="1190">
        <v>364</v>
      </c>
      <c r="G21" s="1190" t="s">
        <v>115</v>
      </c>
      <c r="H21" s="1190" t="s">
        <v>115</v>
      </c>
      <c r="I21" s="874">
        <v>222.04</v>
      </c>
      <c r="J21" s="651">
        <f t="shared" si="0"/>
        <v>2.8823635381012433</v>
      </c>
      <c r="K21" s="877">
        <v>1.6</v>
      </c>
      <c r="L21" s="887">
        <v>4</v>
      </c>
      <c r="M21" s="642">
        <f t="shared" si="1"/>
        <v>6.4</v>
      </c>
      <c r="N21" s="870" t="s">
        <v>248</v>
      </c>
      <c r="O21" s="734">
        <v>1.45</v>
      </c>
      <c r="P21" s="861">
        <v>43873</v>
      </c>
      <c r="Q21" s="861">
        <v>43895</v>
      </c>
      <c r="R21" s="642">
        <f t="shared" si="2"/>
        <v>10.344827586206906</v>
      </c>
      <c r="S21" s="701">
        <f>IF(INDEX(Historical!$D$7:$D$1237,MATCH(B21,Historical!$B$7:$B$1261,0))=0,"n/a",(INDEX(Historical!$C$7:$C$1239,MATCH(B21,Historical!$B$7:$B$1261,0))/INDEX(Historical!$D$7:$D$1237,MATCH(B21,Historical!$B$7:$B$1261,0))-1)*100)</f>
        <v>9.8484848484848406</v>
      </c>
      <c r="T21" s="701">
        <f>IF(INDEX(Historical!$F$7:$F$1230,MATCH(B21,Historical!$B$7:$B$1261,0))=0,"n/a",((INDEX(Historical!$C$7:$C$1239,MATCH(B21,Historical!$B$7:$B$1261,0))/INDEX(Historical!$F$7:$F$1230,MATCH(B21,Historical!$B$7:$B$1261,0)))^(1/3)-1)*100)</f>
        <v>13.18511959629507</v>
      </c>
      <c r="U21" s="701">
        <f>IF(INDEX(Historical!$H$7:$H$1230,MATCH(B21,Historical!$B$7:$B$1261,0))=0,"n/a",((INDEX(Historical!$C$7:$C$1239,MATCH(B21,Historical!$B$7:$B$1261,0))/INDEX(Historical!$H$7:$H$1230,MATCH(B21,Historical!$B$7:$B$1261,0)))^(1/5)-1)*100)</f>
        <v>18.90705786863025</v>
      </c>
      <c r="V21" s="701" t="str">
        <f>IF(INDEX(Historical!$O$7:$O$1230,MATCH(B21,Historical!$B$7:$B$1261,0))=0,"n/a",((INDEX(Historical!$C$7:$C$1239,MATCH(B21,Historical!$B$7:$B$1261,0))/INDEX(Historical!$O$7:$O$1230,MATCH(B21,Historical!$B$7:$B$1261,0)))^(1/10)-1)*100)</f>
        <v>n/a</v>
      </c>
      <c r="W21" s="702" t="str">
        <f t="shared" si="3"/>
        <v>n/a</v>
      </c>
      <c r="X21" s="703">
        <f t="shared" si="4"/>
        <v>1.3505041334735892</v>
      </c>
      <c r="Y21" s="661"/>
      <c r="Z21" s="651">
        <f t="shared" si="5"/>
        <v>51.612903225806448</v>
      </c>
      <c r="AA21" s="886">
        <f t="shared" si="6"/>
        <v>17.906451612903226</v>
      </c>
      <c r="AB21" s="887">
        <v>12</v>
      </c>
      <c r="AC21" s="865">
        <v>12.4</v>
      </c>
      <c r="AD21" s="865">
        <v>2.73</v>
      </c>
      <c r="AE21" s="865">
        <v>5.13</v>
      </c>
      <c r="AF21" s="865">
        <v>12</v>
      </c>
      <c r="AG21" s="865">
        <v>72.099999999999994</v>
      </c>
      <c r="AH21" s="865">
        <v>2</v>
      </c>
      <c r="AI21" s="865">
        <v>5.19</v>
      </c>
      <c r="AJ21" s="865">
        <v>14.000000000000002</v>
      </c>
      <c r="AK21" s="865">
        <v>6.65</v>
      </c>
      <c r="AL21" s="878">
        <v>128259.99999999999</v>
      </c>
      <c r="AM21" s="873">
        <v>0.19</v>
      </c>
      <c r="AN21" s="865">
        <v>3.13</v>
      </c>
      <c r="AO21" s="739">
        <f t="shared" si="7"/>
        <v>3.8829697938282663</v>
      </c>
      <c r="AP21" s="740">
        <f t="shared" si="8"/>
        <v>21.789421406731492</v>
      </c>
      <c r="AQ21" s="888">
        <f t="shared" si="9"/>
        <v>209.03248254644234</v>
      </c>
      <c r="AR21" s="651">
        <f>INDEX(Historical!$C$7:$C$1239,MATCH(B21,Historical!$B$7:$B$1261,0))*IF(AH21="n/a",1.03,IF(AH21&lt;0,1.01,IF(AH21&gt;10,1.1,(1+AH21/100))))</f>
        <v>5.9159999999999995</v>
      </c>
      <c r="AS21" s="886">
        <f t="shared" si="10"/>
        <v>6.2230403999999995</v>
      </c>
      <c r="AT21" s="886">
        <f t="shared" si="11"/>
        <v>6.6368725865999991</v>
      </c>
      <c r="AU21" s="886">
        <f t="shared" si="11"/>
        <v>7.0782246136088993</v>
      </c>
      <c r="AV21" s="886">
        <f t="shared" si="11"/>
        <v>7.5489265504138912</v>
      </c>
      <c r="AW21" s="651">
        <f t="shared" si="12"/>
        <v>33.403064150622789</v>
      </c>
      <c r="AX21" s="747">
        <f t="shared" si="13"/>
        <v>15.04371471384561</v>
      </c>
      <c r="AY21" s="934">
        <v>0.74</v>
      </c>
      <c r="AZ21" s="872">
        <v>25.41</v>
      </c>
      <c r="BA21" s="872">
        <v>-16.2</v>
      </c>
      <c r="BB21" s="872">
        <v>-5.5100000000000007</v>
      </c>
      <c r="BC21" s="872">
        <v>-4.18</v>
      </c>
      <c r="BE21" s="624">
        <v>2011</v>
      </c>
      <c r="BF21" s="898">
        <f t="shared" si="14"/>
        <v>0</v>
      </c>
      <c r="BG21" s="882">
        <v>11.700000000000001</v>
      </c>
    </row>
    <row r="22" spans="1:59" ht="11.25" customHeight="1" x14ac:dyDescent="0.2">
      <c r="A22" s="871" t="s">
        <v>415</v>
      </c>
      <c r="B22" s="875" t="s">
        <v>416</v>
      </c>
      <c r="C22" s="932" t="s">
        <v>108</v>
      </c>
      <c r="D22" s="932" t="s">
        <v>4334</v>
      </c>
      <c r="E22" s="733">
        <v>16</v>
      </c>
      <c r="F22" s="1190">
        <v>237</v>
      </c>
      <c r="G22" s="1190" t="s">
        <v>115</v>
      </c>
      <c r="H22" s="1190" t="s">
        <v>115</v>
      </c>
      <c r="I22" s="874">
        <v>185.24</v>
      </c>
      <c r="J22" s="651">
        <f t="shared" si="0"/>
        <v>2.2457352623623406</v>
      </c>
      <c r="K22" s="877">
        <v>1.04</v>
      </c>
      <c r="L22" s="887">
        <v>4</v>
      </c>
      <c r="M22" s="642">
        <f t="shared" si="1"/>
        <v>4.16</v>
      </c>
      <c r="N22" s="870" t="s">
        <v>236</v>
      </c>
      <c r="O22" s="734">
        <v>0.97</v>
      </c>
      <c r="P22" s="861">
        <v>43966</v>
      </c>
      <c r="Q22" s="861">
        <v>43980</v>
      </c>
      <c r="R22" s="642">
        <f t="shared" si="2"/>
        <v>7.2164948453608311</v>
      </c>
      <c r="S22" s="701">
        <f>IF(INDEX(Historical!$D$7:$D$1237,MATCH(B22,Historical!$B$7:$B$1261,0))=0,"n/a",(INDEX(Historical!$C$7:$C$1239,MATCH(B22,Historical!$B$7:$B$1261,0))/INDEX(Historical!$D$7:$D$1237,MATCH(B22,Historical!$B$7:$B$1261,0))-1)*100)</f>
        <v>7.932011331444766</v>
      </c>
      <c r="T22" s="701">
        <f>IF(INDEX(Historical!$F$7:$F$1230,MATCH(B22,Historical!$B$7:$B$1261,0))=0,"n/a",((INDEX(Historical!$C$7:$C$1239,MATCH(B22,Historical!$B$7:$B$1261,0))/INDEX(Historical!$F$7:$F$1230,MATCH(B22,Historical!$B$7:$B$1261,0)))^(1/3)-1)*100)</f>
        <v>9.2732956356199381</v>
      </c>
      <c r="U22" s="701">
        <f>IF(INDEX(Historical!$H$7:$H$1230,MATCH(B22,Historical!$B$7:$B$1261,0))=0,"n/a",((INDEX(Historical!$C$7:$C$1239,MATCH(B22,Historical!$B$7:$B$1261,0))/INDEX(Historical!$H$7:$H$1230,MATCH(B22,Historical!$B$7:$B$1261,0)))^(1/5)-1)*100)</f>
        <v>11.010307921565676</v>
      </c>
      <c r="V22" s="701">
        <f>IF(INDEX(Historical!$O$7:$O$1230,MATCH(B22,Historical!$B$7:$B$1261,0))=0,"n/a",((INDEX(Historical!$C$7:$C$1239,MATCH(B22,Historical!$B$7:$B$1261,0))/INDEX(Historical!$O$7:$O$1230,MATCH(B22,Historical!$B$7:$B$1261,0)))^(1/10)-1)*100)</f>
        <v>18.806884190741147</v>
      </c>
      <c r="W22" s="702">
        <f t="shared" si="3"/>
        <v>0.58544029994007096</v>
      </c>
      <c r="X22" s="703">
        <f t="shared" si="4"/>
        <v>1.0101199928041904</v>
      </c>
      <c r="Y22" s="665"/>
      <c r="Z22" s="651">
        <f t="shared" si="5"/>
        <v>29.820788530465954</v>
      </c>
      <c r="AA22" s="886">
        <f t="shared" si="6"/>
        <v>13.278853046594984</v>
      </c>
      <c r="AB22" s="887">
        <v>12</v>
      </c>
      <c r="AC22" s="865">
        <v>13.95</v>
      </c>
      <c r="AD22" s="865">
        <v>1.6</v>
      </c>
      <c r="AE22" s="865">
        <v>1.89</v>
      </c>
      <c r="AF22" s="865">
        <v>3.87</v>
      </c>
      <c r="AG22" s="865">
        <v>29.099999999999998</v>
      </c>
      <c r="AH22" s="865">
        <v>-1.9</v>
      </c>
      <c r="AI22" s="865">
        <v>30.78</v>
      </c>
      <c r="AJ22" s="865">
        <v>10.9</v>
      </c>
      <c r="AK22" s="865">
        <v>8.52</v>
      </c>
      <c r="AL22" s="878">
        <v>22440</v>
      </c>
      <c r="AM22" s="872">
        <v>0.3</v>
      </c>
      <c r="AN22" s="865">
        <v>3.59</v>
      </c>
      <c r="AO22" s="739">
        <f t="shared" si="7"/>
        <v>-2.2809862666965941E-2</v>
      </c>
      <c r="AP22" s="740">
        <f t="shared" si="8"/>
        <v>13.256043183928018</v>
      </c>
      <c r="AQ22" s="888">
        <f t="shared" si="9"/>
        <v>51.127850643563931</v>
      </c>
      <c r="AR22" s="651">
        <f>INDEX(Historical!$C$7:$C$1239,MATCH(B22,Historical!$B$7:$B$1261,0))*IF(AH22="n/a",1.03,IF(AH22&lt;0,1.01,IF(AH22&gt;10,1.1,(1+AH22/100))))</f>
        <v>3.8481000000000001</v>
      </c>
      <c r="AS22" s="886">
        <f t="shared" si="10"/>
        <v>4.2329100000000004</v>
      </c>
      <c r="AT22" s="886">
        <f t="shared" si="11"/>
        <v>4.5935539319999998</v>
      </c>
      <c r="AU22" s="886">
        <f t="shared" si="11"/>
        <v>4.9849247270063994</v>
      </c>
      <c r="AV22" s="886">
        <f t="shared" si="11"/>
        <v>5.4096403137473441</v>
      </c>
      <c r="AW22" s="651">
        <f t="shared" si="12"/>
        <v>23.069128972753745</v>
      </c>
      <c r="AX22" s="747">
        <f t="shared" si="13"/>
        <v>12.453643366850434</v>
      </c>
      <c r="AY22" s="934">
        <v>1.77</v>
      </c>
      <c r="AZ22" s="872">
        <v>131.51999999999998</v>
      </c>
      <c r="BA22" s="872">
        <v>-4.12</v>
      </c>
      <c r="BB22" s="872">
        <v>10.040000000000001</v>
      </c>
      <c r="BC22" s="872">
        <v>27.43</v>
      </c>
      <c r="BE22" s="624">
        <v>2005</v>
      </c>
      <c r="BF22" s="898">
        <f t="shared" si="14"/>
        <v>1</v>
      </c>
      <c r="BG22" s="882">
        <v>1.2</v>
      </c>
    </row>
    <row r="23" spans="1:59" ht="11.25" customHeight="1" x14ac:dyDescent="0.2">
      <c r="A23" s="880" t="s">
        <v>907</v>
      </c>
      <c r="B23" s="875" t="s">
        <v>908</v>
      </c>
      <c r="C23" s="932" t="s">
        <v>4319</v>
      </c>
      <c r="D23" s="932" t="s">
        <v>4320</v>
      </c>
      <c r="E23" s="733">
        <v>10</v>
      </c>
      <c r="F23" s="1190">
        <v>404</v>
      </c>
      <c r="G23" s="1190" t="s">
        <v>106</v>
      </c>
      <c r="H23" s="1190" t="s">
        <v>106</v>
      </c>
      <c r="I23" s="874">
        <v>231.2</v>
      </c>
      <c r="J23" s="651">
        <f t="shared" si="0"/>
        <v>1.972318339100346</v>
      </c>
      <c r="K23" s="877">
        <v>1.1399999999999999</v>
      </c>
      <c r="L23" s="887">
        <v>4</v>
      </c>
      <c r="M23" s="642">
        <f t="shared" si="1"/>
        <v>4.5599999999999996</v>
      </c>
      <c r="N23" s="870" t="s">
        <v>4057</v>
      </c>
      <c r="O23" s="734">
        <v>1.1000000000000001</v>
      </c>
      <c r="P23" s="861">
        <v>44099</v>
      </c>
      <c r="Q23" s="861">
        <v>44120</v>
      </c>
      <c r="R23" s="642">
        <f t="shared" si="2"/>
        <v>3.6363636363636189</v>
      </c>
      <c r="S23" s="701">
        <f>IF(INDEX(Historical!$D$7:$D$1237,MATCH(B23,Historical!$B$7:$B$1261,0))=0,"n/a",(INDEX(Historical!$C$7:$C$1239,MATCH(B23,Historical!$B$7:$B$1261,0))/INDEX(Historical!$D$7:$D$1237,MATCH(B23,Historical!$B$7:$B$1261,0))-1)*100)</f>
        <v>19.933554817275745</v>
      </c>
      <c r="T23" s="701">
        <f>IF(INDEX(Historical!$F$7:$F$1230,MATCH(B23,Historical!$B$7:$B$1261,0))=0,"n/a",((INDEX(Historical!$C$7:$C$1239,MATCH(B23,Historical!$B$7:$B$1261,0))/INDEX(Historical!$F$7:$F$1230,MATCH(B23,Historical!$B$7:$B$1261,0)))^(1/3)-1)*100)</f>
        <v>17.94915675423503</v>
      </c>
      <c r="U23" s="701">
        <f>IF(INDEX(Historical!$H$7:$H$1230,MATCH(B23,Historical!$B$7:$B$1261,0))=0,"n/a",((INDEX(Historical!$C$7:$C$1239,MATCH(B23,Historical!$B$7:$B$1261,0))/INDEX(Historical!$H$7:$H$1230,MATCH(B23,Historical!$B$7:$B$1261,0)))^(1/5)-1)*100)</f>
        <v>20.858119698845499</v>
      </c>
      <c r="V23" s="701" t="str">
        <f>IF(INDEX(Historical!$O$7:$O$1230,MATCH(B23,Historical!$B$7:$B$1261,0))=0,"n/a",((INDEX(Historical!$C$7:$C$1239,MATCH(B23,Historical!$B$7:$B$1261,0))/INDEX(Historical!$O$7:$O$1230,MATCH(B23,Historical!$B$7:$B$1261,0)))^(1/10)-1)*100)</f>
        <v>n/a</v>
      </c>
      <c r="W23" s="702" t="str">
        <f t="shared" si="3"/>
        <v>n/a</v>
      </c>
      <c r="X23" s="703">
        <f t="shared" si="4"/>
        <v>1.2875382530151542</v>
      </c>
      <c r="Y23" s="876" t="s">
        <v>3975</v>
      </c>
      <c r="Z23" s="651">
        <f t="shared" si="5"/>
        <v>107.80141843971629</v>
      </c>
      <c r="AA23" s="886">
        <f t="shared" si="6"/>
        <v>54.657210401891241</v>
      </c>
      <c r="AB23" s="887">
        <v>12</v>
      </c>
      <c r="AC23" s="865">
        <v>4.2300000000000004</v>
      </c>
      <c r="AD23" s="865">
        <v>3.43</v>
      </c>
      <c r="AE23" s="865">
        <v>13.2</v>
      </c>
      <c r="AF23" s="865">
        <v>27.83</v>
      </c>
      <c r="AG23" s="865">
        <v>47.099999999999994</v>
      </c>
      <c r="AH23" s="865">
        <v>53</v>
      </c>
      <c r="AI23" s="865">
        <v>30.09</v>
      </c>
      <c r="AJ23" s="865">
        <v>16.2</v>
      </c>
      <c r="AK23" s="865">
        <v>16.11</v>
      </c>
      <c r="AL23" s="878">
        <v>103500</v>
      </c>
      <c r="AM23" s="872">
        <v>0.2</v>
      </c>
      <c r="AN23" s="865">
        <v>6.64</v>
      </c>
      <c r="AO23" s="739">
        <f t="shared" si="7"/>
        <v>-31.826772363945395</v>
      </c>
      <c r="AP23" s="740">
        <f t="shared" si="8"/>
        <v>22.830438037945846</v>
      </c>
      <c r="AQ23" s="888">
        <f t="shared" si="9"/>
        <v>722.22196664745888</v>
      </c>
      <c r="AR23" s="651">
        <f>INDEX(Historical!$C$7:$C$1239,MATCH(B23,Historical!$B$7:$B$1261,0))*IF(AH23="n/a",1.03,IF(AH23&lt;0,1.01,IF(AH23&gt;10,1.1,(1+AH23/100))))</f>
        <v>3.9710000000000001</v>
      </c>
      <c r="AS23" s="886">
        <f t="shared" si="10"/>
        <v>4.3681000000000001</v>
      </c>
      <c r="AT23" s="886">
        <f t="shared" si="11"/>
        <v>4.8049100000000005</v>
      </c>
      <c r="AU23" s="886">
        <f t="shared" si="11"/>
        <v>5.2854010000000011</v>
      </c>
      <c r="AV23" s="886">
        <f t="shared" si="11"/>
        <v>5.8139411000000019</v>
      </c>
      <c r="AW23" s="651">
        <f t="shared" si="12"/>
        <v>24.243352100000003</v>
      </c>
      <c r="AX23" s="747">
        <f t="shared" si="13"/>
        <v>10.485878935986161</v>
      </c>
      <c r="AY23" s="934">
        <v>0.28000000000000003</v>
      </c>
      <c r="AZ23" s="872">
        <v>32.629999999999995</v>
      </c>
      <c r="BA23" s="872">
        <v>-15.06</v>
      </c>
      <c r="BB23" s="872">
        <v>-3.04</v>
      </c>
      <c r="BC23" s="872">
        <v>-5.48</v>
      </c>
      <c r="BE23" s="624">
        <v>2011</v>
      </c>
      <c r="BF23" s="898">
        <f t="shared" si="14"/>
        <v>0</v>
      </c>
      <c r="BG23" s="882">
        <v>4.5</v>
      </c>
    </row>
    <row r="24" spans="1:59" ht="11.25" customHeight="1" x14ac:dyDescent="0.2">
      <c r="A24" s="871" t="s">
        <v>427</v>
      </c>
      <c r="B24" s="875" t="s">
        <v>428</v>
      </c>
      <c r="C24" s="932" t="s">
        <v>128</v>
      </c>
      <c r="D24" s="932" t="s">
        <v>4335</v>
      </c>
      <c r="E24" s="733">
        <v>18</v>
      </c>
      <c r="F24" s="1190">
        <v>181</v>
      </c>
      <c r="G24" s="1190" t="s">
        <v>37</v>
      </c>
      <c r="H24" s="1190" t="s">
        <v>115</v>
      </c>
      <c r="I24" s="874">
        <v>22.73</v>
      </c>
      <c r="J24" s="651">
        <f t="shared" si="0"/>
        <v>3.079630444346678</v>
      </c>
      <c r="K24" s="877">
        <v>0.17499999999999999</v>
      </c>
      <c r="L24" s="887">
        <v>4</v>
      </c>
      <c r="M24" s="642">
        <f t="shared" si="1"/>
        <v>0.7</v>
      </c>
      <c r="N24" s="870" t="s">
        <v>223</v>
      </c>
      <c r="O24" s="734">
        <v>0.17</v>
      </c>
      <c r="P24" s="619">
        <v>43829</v>
      </c>
      <c r="Q24" s="619">
        <v>43852</v>
      </c>
      <c r="R24" s="642">
        <f t="shared" si="2"/>
        <v>2.9411764705882213</v>
      </c>
      <c r="S24" s="701">
        <f>IF(INDEX(Historical!$D$7:$D$1237,MATCH(B24,Historical!$B$7:$B$1261,0))=0,"n/a",(INDEX(Historical!$C$7:$C$1239,MATCH(B24,Historical!$B$7:$B$1261,0))/INDEX(Historical!$D$7:$D$1237,MATCH(B24,Historical!$B$7:$B$1261,0))-1)*100)</f>
        <v>3.0303030303030276</v>
      </c>
      <c r="T24" s="701">
        <f>IF(INDEX(Historical!$F$7:$F$1230,MATCH(B24,Historical!$B$7:$B$1261,0))=0,"n/a",((INDEX(Historical!$C$7:$C$1239,MATCH(B24,Historical!$B$7:$B$1261,0))/INDEX(Historical!$F$7:$F$1230,MATCH(B24,Historical!$B$7:$B$1261,0)))^(1/3)-1)*100)</f>
        <v>3.1270055989971013</v>
      </c>
      <c r="U24" s="701">
        <f>IF(INDEX(Historical!$H$7:$H$1230,MATCH(B24,Historical!$B$7:$B$1261,0))=0,"n/a",((INDEX(Historical!$C$7:$C$1239,MATCH(B24,Historical!$B$7:$B$1261,0))/INDEX(Historical!$H$7:$H$1230,MATCH(B24,Historical!$B$7:$B$1261,0)))^(1/5)-1)*100)</f>
        <v>9.0966078501449665</v>
      </c>
      <c r="V24" s="701">
        <f>IF(INDEX(Historical!$O$7:$O$1230,MATCH(B24,Historical!$B$7:$B$1261,0))=0,"n/a",((INDEX(Historical!$C$7:$C$1239,MATCH(B24,Historical!$B$7:$B$1261,0))/INDEX(Historical!$O$7:$O$1230,MATCH(B24,Historical!$B$7:$B$1261,0)))^(1/10)-1)*100)</f>
        <v>11.369055442786081</v>
      </c>
      <c r="W24" s="702">
        <f t="shared" si="3"/>
        <v>0.80011993044830887</v>
      </c>
      <c r="X24" s="703" t="str">
        <f t="shared" si="4"/>
        <v>n/a</v>
      </c>
      <c r="Y24" s="666"/>
      <c r="Z24" s="651" t="str">
        <f t="shared" si="5"/>
        <v>n/a</v>
      </c>
      <c r="AA24" s="886" t="str">
        <f t="shared" si="6"/>
        <v>n/a</v>
      </c>
      <c r="AB24" s="887">
        <v>12</v>
      </c>
      <c r="AC24" s="865">
        <v>-0.06</v>
      </c>
      <c r="AD24" s="865" t="s">
        <v>136</v>
      </c>
      <c r="AE24" s="865">
        <v>0.1</v>
      </c>
      <c r="AF24" s="865">
        <v>0.82</v>
      </c>
      <c r="AG24" s="865">
        <v>-0.2</v>
      </c>
      <c r="AH24" s="867">
        <v>-62.1</v>
      </c>
      <c r="AI24" s="867">
        <v>854.25</v>
      </c>
      <c r="AJ24" s="865">
        <v>-32.1</v>
      </c>
      <c r="AK24" s="865">
        <v>8</v>
      </c>
      <c r="AL24" s="878">
        <v>764.47</v>
      </c>
      <c r="AM24" s="872">
        <v>1.7999999999999998</v>
      </c>
      <c r="AN24" s="865">
        <v>1.1499999999999999</v>
      </c>
      <c r="AO24" s="739" t="str">
        <f t="shared" si="7"/>
        <v>n/a</v>
      </c>
      <c r="AP24" s="740">
        <f t="shared" si="8"/>
        <v>12.176238294491645</v>
      </c>
      <c r="AQ24" s="888" t="str">
        <f t="shared" si="9"/>
        <v>n/a</v>
      </c>
      <c r="AR24" s="651">
        <f>INDEX(Historical!$C$7:$C$1239,MATCH(B24,Historical!$B$7:$B$1261,0))*IF(AH24="n/a",1.03,IF(AH24&lt;0,1.01,IF(AH24&gt;10,1.1,(1+AH24/100))))</f>
        <v>0.68680000000000008</v>
      </c>
      <c r="AS24" s="886">
        <f t="shared" si="10"/>
        <v>0.75548000000000015</v>
      </c>
      <c r="AT24" s="886">
        <f t="shared" si="11"/>
        <v>0.81591840000000027</v>
      </c>
      <c r="AU24" s="886">
        <f t="shared" si="11"/>
        <v>0.88119187200000038</v>
      </c>
      <c r="AV24" s="886">
        <f t="shared" si="11"/>
        <v>0.95168722176000042</v>
      </c>
      <c r="AW24" s="651">
        <f t="shared" si="12"/>
        <v>4.0910774937600012</v>
      </c>
      <c r="AX24" s="747">
        <f t="shared" si="13"/>
        <v>17.99858114280687</v>
      </c>
      <c r="AY24" s="934">
        <v>0.77</v>
      </c>
      <c r="AZ24" s="872">
        <v>127.3</v>
      </c>
      <c r="BA24" s="872">
        <v>-12.34</v>
      </c>
      <c r="BB24" s="872">
        <v>7.8299999999999992</v>
      </c>
      <c r="BC24" s="872">
        <v>32.35</v>
      </c>
      <c r="BE24" s="624">
        <v>2003</v>
      </c>
      <c r="BF24" s="898">
        <f t="shared" si="14"/>
        <v>1</v>
      </c>
      <c r="BG24" s="882">
        <v>0</v>
      </c>
    </row>
    <row r="25" spans="1:59" ht="11.25" customHeight="1" x14ac:dyDescent="0.2">
      <c r="A25" s="863" t="s">
        <v>923</v>
      </c>
      <c r="B25" s="875" t="s">
        <v>924</v>
      </c>
      <c r="C25" s="932" t="s">
        <v>153</v>
      </c>
      <c r="D25" s="932" t="s">
        <v>4321</v>
      </c>
      <c r="E25" s="733">
        <v>10</v>
      </c>
      <c r="F25" s="1190">
        <v>373</v>
      </c>
      <c r="G25" s="1190" t="s">
        <v>106</v>
      </c>
      <c r="H25" s="1190" t="s">
        <v>106</v>
      </c>
      <c r="I25" s="874">
        <v>311.52</v>
      </c>
      <c r="J25" s="651">
        <f t="shared" si="0"/>
        <v>1.2198253723677452</v>
      </c>
      <c r="K25" s="877">
        <v>0.95</v>
      </c>
      <c r="L25" s="887">
        <v>4</v>
      </c>
      <c r="M25" s="642">
        <f t="shared" si="1"/>
        <v>3.8</v>
      </c>
      <c r="N25" s="870" t="s">
        <v>594</v>
      </c>
      <c r="O25" s="734">
        <v>0.8</v>
      </c>
      <c r="P25" s="861">
        <v>43903</v>
      </c>
      <c r="Q25" s="861">
        <v>43916</v>
      </c>
      <c r="R25" s="642">
        <f t="shared" si="2"/>
        <v>18.749999999999989</v>
      </c>
      <c r="S25" s="701">
        <f>IF(INDEX(Historical!$D$7:$D$1237,MATCH(B25,Historical!$B$7:$B$1261,0))=0,"n/a",(INDEX(Historical!$C$7:$C$1239,MATCH(B25,Historical!$B$7:$B$1261,0))/INDEX(Historical!$D$7:$D$1237,MATCH(B25,Historical!$B$7:$B$1261,0))-1)*100)</f>
        <v>6.6666666666666652</v>
      </c>
      <c r="T25" s="701">
        <f>IF(INDEX(Historical!$F$7:$F$1230,MATCH(B25,Historical!$B$7:$B$1261,0))=0,"n/a",((INDEX(Historical!$C$7:$C$1239,MATCH(B25,Historical!$B$7:$B$1261,0))/INDEX(Historical!$F$7:$F$1230,MATCH(B25,Historical!$B$7:$B$1261,0)))^(1/3)-1)*100)</f>
        <v>7.1664579674248774</v>
      </c>
      <c r="U25" s="701">
        <f>IF(INDEX(Historical!$H$7:$H$1230,MATCH(B25,Historical!$B$7:$B$1261,0))=0,"n/a",((INDEX(Historical!$C$7:$C$1239,MATCH(B25,Historical!$B$7:$B$1261,0))/INDEX(Historical!$H$7:$H$1230,MATCH(B25,Historical!$B$7:$B$1261,0)))^(1/5)-1)*100)</f>
        <v>12.829427864416676</v>
      </c>
      <c r="V25" s="701" t="str">
        <f>IF(INDEX(Historical!$O$7:$O$1230,MATCH(B25,Historical!$B$7:$B$1261,0))=0,"n/a",((INDEX(Historical!$C$7:$C$1239,MATCH(B25,Historical!$B$7:$B$1261,0))/INDEX(Historical!$O$7:$O$1230,MATCH(B25,Historical!$B$7:$B$1261,0)))^(1/10)-1)*100)</f>
        <v>n/a</v>
      </c>
      <c r="W25" s="702" t="str">
        <f t="shared" si="3"/>
        <v>n/a</v>
      </c>
      <c r="X25" s="703">
        <f t="shared" si="4"/>
        <v>0.8223992220779921</v>
      </c>
      <c r="Y25" s="658"/>
      <c r="Z25" s="651">
        <f t="shared" si="5"/>
        <v>19.638242894056845</v>
      </c>
      <c r="AA25" s="886">
        <f t="shared" si="6"/>
        <v>16.099224806201548</v>
      </c>
      <c r="AB25" s="887">
        <v>12</v>
      </c>
      <c r="AC25" s="865">
        <v>19.350000000000001</v>
      </c>
      <c r="AD25" s="865">
        <v>1.17</v>
      </c>
      <c r="AE25" s="865">
        <v>0.65</v>
      </c>
      <c r="AF25" s="865">
        <v>2.31</v>
      </c>
      <c r="AG25" s="865">
        <v>15</v>
      </c>
      <c r="AH25" s="865">
        <v>31.1</v>
      </c>
      <c r="AI25" s="865">
        <v>12.67</v>
      </c>
      <c r="AJ25" s="865">
        <v>15.6</v>
      </c>
      <c r="AK25" s="865">
        <v>13.87</v>
      </c>
      <c r="AL25" s="878">
        <v>76860</v>
      </c>
      <c r="AM25" s="872">
        <v>0.16999999999999998</v>
      </c>
      <c r="AN25" s="865">
        <v>0.61</v>
      </c>
      <c r="AO25" s="739">
        <f t="shared" si="7"/>
        <v>-2.0499715694171261</v>
      </c>
      <c r="AP25" s="740">
        <f t="shared" si="8"/>
        <v>14.049253236784422</v>
      </c>
      <c r="AQ25" s="888">
        <f t="shared" si="9"/>
        <v>28.563359740247375</v>
      </c>
      <c r="AR25" s="651">
        <f>INDEX(Historical!$C$7:$C$1239,MATCH(B25,Historical!$B$7:$B$1261,0))*IF(AH25="n/a",1.03,IF(AH25&lt;0,1.01,IF(AH25&gt;10,1.1,(1+AH25/100))))</f>
        <v>3.5200000000000005</v>
      </c>
      <c r="AS25" s="886">
        <f t="shared" si="10"/>
        <v>3.8720000000000008</v>
      </c>
      <c r="AT25" s="886">
        <f t="shared" si="11"/>
        <v>4.2592000000000008</v>
      </c>
      <c r="AU25" s="886">
        <f t="shared" si="11"/>
        <v>4.6851200000000013</v>
      </c>
      <c r="AV25" s="886">
        <f t="shared" si="11"/>
        <v>5.1536320000000018</v>
      </c>
      <c r="AW25" s="651">
        <f t="shared" si="12"/>
        <v>21.489952000000006</v>
      </c>
      <c r="AX25" s="747">
        <f t="shared" si="13"/>
        <v>6.8984180790960465</v>
      </c>
      <c r="AY25" s="934">
        <v>0.98</v>
      </c>
      <c r="AZ25" s="872">
        <v>82.14</v>
      </c>
      <c r="BA25" s="872">
        <v>-7.89</v>
      </c>
      <c r="BB25" s="872">
        <v>5.79</v>
      </c>
      <c r="BC25" s="872">
        <v>14.13</v>
      </c>
      <c r="BE25" s="624">
        <v>2011</v>
      </c>
      <c r="BF25" s="898">
        <f t="shared" si="14"/>
        <v>0</v>
      </c>
      <c r="BG25" s="882">
        <v>5.8999999999999995</v>
      </c>
    </row>
    <row r="26" spans="1:59" ht="11.25" customHeight="1" x14ac:dyDescent="0.2">
      <c r="A26" s="871" t="s">
        <v>888</v>
      </c>
      <c r="B26" s="875" t="s">
        <v>889</v>
      </c>
      <c r="C26" s="932" t="s">
        <v>4319</v>
      </c>
      <c r="D26" s="932" t="s">
        <v>4320</v>
      </c>
      <c r="E26" s="733">
        <v>10</v>
      </c>
      <c r="F26" s="1190">
        <v>400</v>
      </c>
      <c r="G26" s="1190" t="s">
        <v>106</v>
      </c>
      <c r="H26" s="1190" t="s">
        <v>106</v>
      </c>
      <c r="I26" s="874">
        <v>163.72999999999999</v>
      </c>
      <c r="J26" s="651">
        <f t="shared" si="0"/>
        <v>2.589629267696818</v>
      </c>
      <c r="K26" s="877">
        <v>1.06</v>
      </c>
      <c r="L26" s="887">
        <v>4</v>
      </c>
      <c r="M26" s="642">
        <f t="shared" si="1"/>
        <v>4.24</v>
      </c>
      <c r="N26" s="870" t="s">
        <v>489</v>
      </c>
      <c r="O26" s="734">
        <v>1.03</v>
      </c>
      <c r="P26" s="861">
        <v>44011</v>
      </c>
      <c r="Q26" s="861">
        <v>44027</v>
      </c>
      <c r="R26" s="642">
        <f t="shared" si="2"/>
        <v>2.9126213592233037</v>
      </c>
      <c r="S26" s="701">
        <f>IF(INDEX(Historical!$D$7:$D$1237,MATCH(B26,Historical!$B$7:$B$1261,0))=0,"n/a",(INDEX(Historical!$C$7:$C$1239,MATCH(B26,Historical!$B$7:$B$1261,0))/INDEX(Historical!$D$7:$D$1237,MATCH(B26,Historical!$B$7:$B$1261,0))-1)*100)</f>
        <v>7.6502732240437021</v>
      </c>
      <c r="T26" s="701">
        <f>IF(INDEX(Historical!$F$7:$F$1230,MATCH(B26,Historical!$B$7:$B$1261,0))=0,"n/a",((INDEX(Historical!$C$7:$C$1239,MATCH(B26,Historical!$B$7:$B$1261,0))/INDEX(Historical!$F$7:$F$1230,MATCH(B26,Historical!$B$7:$B$1261,0)))^(1/3)-1)*100)</f>
        <v>7.1804101167775913</v>
      </c>
      <c r="U26" s="701">
        <f>IF(INDEX(Historical!$H$7:$H$1230,MATCH(B26,Historical!$B$7:$B$1261,0))=0,"n/a",((INDEX(Historical!$C$7:$C$1239,MATCH(B26,Historical!$B$7:$B$1261,0))/INDEX(Historical!$H$7:$H$1230,MATCH(B26,Historical!$B$7:$B$1261,0)))^(1/5)-1)*100)</f>
        <v>6.9176544563958275</v>
      </c>
      <c r="V26" s="701">
        <f>IF(INDEX(Historical!$O$7:$O$1230,MATCH(B26,Historical!$B$7:$B$1261,0))=0,"n/a",((INDEX(Historical!$C$7:$C$1239,MATCH(B26,Historical!$B$7:$B$1261,0))/INDEX(Historical!$O$7:$O$1230,MATCH(B26,Historical!$B$7:$B$1261,0)))^(1/10)-1)*100)</f>
        <v>5.5302188000678543</v>
      </c>
      <c r="W26" s="702">
        <f t="shared" si="3"/>
        <v>1.2508825973234459</v>
      </c>
      <c r="X26" s="703">
        <f t="shared" si="4"/>
        <v>0.26916943410100497</v>
      </c>
      <c r="Y26" s="661"/>
      <c r="Z26" s="651">
        <f t="shared" si="5"/>
        <v>97.695852534562221</v>
      </c>
      <c r="AA26" s="886">
        <f t="shared" si="6"/>
        <v>37.725806451612904</v>
      </c>
      <c r="AB26" s="887">
        <v>12</v>
      </c>
      <c r="AC26" s="865">
        <v>4.34</v>
      </c>
      <c r="AD26" s="865">
        <v>373.25</v>
      </c>
      <c r="AE26" s="865">
        <v>11.99</v>
      </c>
      <c r="AF26" s="865">
        <v>1.89</v>
      </c>
      <c r="AG26" s="865">
        <v>5.5</v>
      </c>
      <c r="AH26" s="867">
        <v>-11.5</v>
      </c>
      <c r="AI26" s="867">
        <v>-7.7</v>
      </c>
      <c r="AJ26" s="865">
        <v>25.7</v>
      </c>
      <c r="AK26" s="865">
        <v>0.1</v>
      </c>
      <c r="AL26" s="878">
        <v>21940</v>
      </c>
      <c r="AM26" s="872">
        <v>1</v>
      </c>
      <c r="AN26" s="865">
        <v>0.73</v>
      </c>
      <c r="AO26" s="739">
        <f t="shared" si="7"/>
        <v>-28.218522727520259</v>
      </c>
      <c r="AP26" s="740">
        <f t="shared" si="8"/>
        <v>9.5072837240926447</v>
      </c>
      <c r="AQ26" s="888">
        <f t="shared" si="9"/>
        <v>78.015947092823197</v>
      </c>
      <c r="AR26" s="651">
        <f>INDEX(Historical!$C$7:$C$1239,MATCH(B26,Historical!$B$7:$B$1261,0))*IF(AH26="n/a",1.03,IF(AH26&lt;0,1.01,IF(AH26&gt;10,1.1,(1+AH26/100))))</f>
        <v>3.9794</v>
      </c>
      <c r="AS26" s="886">
        <f t="shared" si="10"/>
        <v>4.0191939999999997</v>
      </c>
      <c r="AT26" s="886">
        <f t="shared" si="11"/>
        <v>4.0232131939999993</v>
      </c>
      <c r="AU26" s="886">
        <f t="shared" si="11"/>
        <v>4.0272364071939988</v>
      </c>
      <c r="AV26" s="886">
        <f t="shared" si="11"/>
        <v>4.0312636436011919</v>
      </c>
      <c r="AW26" s="651">
        <f t="shared" si="12"/>
        <v>20.08030724479519</v>
      </c>
      <c r="AX26" s="747">
        <f t="shared" si="13"/>
        <v>12.264280977704264</v>
      </c>
      <c r="AY26" s="934">
        <v>0.79</v>
      </c>
      <c r="AZ26" s="872">
        <v>49.91</v>
      </c>
      <c r="BA26" s="872">
        <v>-7.86</v>
      </c>
      <c r="BB26" s="872">
        <v>1.96</v>
      </c>
      <c r="BC26" s="872">
        <v>3.3000000000000003</v>
      </c>
      <c r="BE26" s="624">
        <v>2011</v>
      </c>
      <c r="BF26" s="898">
        <f t="shared" si="14"/>
        <v>0</v>
      </c>
      <c r="BG26" s="882">
        <v>2.6</v>
      </c>
    </row>
    <row r="27" spans="1:59" s="773" customFormat="1" ht="11.25" customHeight="1" x14ac:dyDescent="0.2">
      <c r="A27" s="754" t="s">
        <v>946</v>
      </c>
      <c r="B27" s="781" t="s">
        <v>947</v>
      </c>
      <c r="C27" s="932" t="s">
        <v>123</v>
      </c>
      <c r="D27" s="932" t="s">
        <v>4174</v>
      </c>
      <c r="E27" s="755">
        <v>10</v>
      </c>
      <c r="F27" s="1190">
        <v>332</v>
      </c>
      <c r="G27" s="1189" t="s">
        <v>37</v>
      </c>
      <c r="H27" s="1189" t="s">
        <v>37</v>
      </c>
      <c r="I27" s="756">
        <v>75.17</v>
      </c>
      <c r="J27" s="757">
        <f t="shared" si="0"/>
        <v>1.4633497405880005</v>
      </c>
      <c r="K27" s="758">
        <v>0.27500000000000002</v>
      </c>
      <c r="L27" s="759">
        <v>4</v>
      </c>
      <c r="M27" s="760">
        <f t="shared" si="1"/>
        <v>1.1000000000000001</v>
      </c>
      <c r="N27" s="761" t="s">
        <v>148</v>
      </c>
      <c r="O27" s="762">
        <v>0.25</v>
      </c>
      <c r="P27" s="782">
        <v>43706</v>
      </c>
      <c r="Q27" s="782">
        <v>43723</v>
      </c>
      <c r="R27" s="760">
        <f t="shared" si="2"/>
        <v>10.000000000000009</v>
      </c>
      <c r="S27" s="701">
        <f>IF(INDEX(Historical!$D$7:$D$1237,MATCH(B27,Historical!$B$7:$B$1261,0))=0,"n/a",(INDEX(Historical!$C$7:$C$1239,MATCH(B27,Historical!$B$7:$B$1261,0))/INDEX(Historical!$D$7:$D$1237,MATCH(B27,Historical!$B$7:$B$1261,0))-1)*100)</f>
        <v>10.256410256410264</v>
      </c>
      <c r="T27" s="701">
        <f>IF(INDEX(Historical!$F$7:$F$1230,MATCH(B27,Historical!$B$7:$B$1261,0))=0,"n/a",((INDEX(Historical!$C$7:$C$1239,MATCH(B27,Historical!$B$7:$B$1261,0))/INDEX(Historical!$F$7:$F$1230,MATCH(B27,Historical!$B$7:$B$1261,0)))^(1/3)-1)*100)</f>
        <v>12.091083527802748</v>
      </c>
      <c r="U27" s="701">
        <f>IF(INDEX(Historical!$H$7:$H$1230,MATCH(B27,Historical!$B$7:$B$1261,0))=0,"n/a",((INDEX(Historical!$C$7:$C$1239,MATCH(B27,Historical!$B$7:$B$1261,0))/INDEX(Historical!$H$7:$H$1230,MATCH(B27,Historical!$B$7:$B$1261,0)))^(1/5)-1)*100)</f>
        <v>10.069028564800675</v>
      </c>
      <c r="V27" s="701">
        <f>IF(INDEX(Historical!$O$7:$O$1230,MATCH(B27,Historical!$B$7:$B$1261,0))=0,"n/a",((INDEX(Historical!$C$7:$C$1239,MATCH(B27,Historical!$B$7:$B$1261,0))/INDEX(Historical!$O$7:$O$1230,MATCH(B27,Historical!$B$7:$B$1261,0)))^(1/10)-1)*100)</f>
        <v>22.030457891889867</v>
      </c>
      <c r="W27" s="702">
        <f t="shared" si="3"/>
        <v>0.45705035338858818</v>
      </c>
      <c r="X27" s="703" t="str">
        <f t="shared" si="4"/>
        <v>n/a</v>
      </c>
      <c r="Y27" s="1194"/>
      <c r="Z27" s="757" t="str">
        <f t="shared" si="5"/>
        <v>n/a</v>
      </c>
      <c r="AA27" s="765" t="str">
        <f t="shared" si="6"/>
        <v>n/a</v>
      </c>
      <c r="AB27" s="759">
        <v>9</v>
      </c>
      <c r="AC27" s="766">
        <v>-8.0500000000000007</v>
      </c>
      <c r="AD27" s="766" t="s">
        <v>136</v>
      </c>
      <c r="AE27" s="766">
        <v>1.98</v>
      </c>
      <c r="AF27" s="766">
        <v>1.53</v>
      </c>
      <c r="AG27" s="766">
        <v>-16.100000000000001</v>
      </c>
      <c r="AH27" s="766">
        <v>35.699999999999996</v>
      </c>
      <c r="AI27" s="766">
        <v>14.719999999999999</v>
      </c>
      <c r="AJ27" s="766">
        <v>-37.5</v>
      </c>
      <c r="AK27" s="766">
        <v>19.09</v>
      </c>
      <c r="AL27" s="767">
        <v>4600</v>
      </c>
      <c r="AM27" s="768">
        <v>0.2</v>
      </c>
      <c r="AN27" s="766">
        <v>0.61</v>
      </c>
      <c r="AO27" s="769" t="str">
        <f t="shared" si="7"/>
        <v>n/a</v>
      </c>
      <c r="AP27" s="770">
        <f t="shared" si="8"/>
        <v>11.532378305388676</v>
      </c>
      <c r="AQ27" s="771" t="str">
        <f t="shared" si="9"/>
        <v>n/a</v>
      </c>
      <c r="AR27" s="651">
        <f>INDEX(Historical!$C$7:$C$1239,MATCH(B27,Historical!$B$7:$B$1261,0))*IF(AH27="n/a",1.03,IF(AH27&lt;0,1.01,IF(AH27&gt;10,1.1,(1+AH27/100))))</f>
        <v>1.1825000000000001</v>
      </c>
      <c r="AS27" s="765">
        <f t="shared" si="10"/>
        <v>1.3007500000000003</v>
      </c>
      <c r="AT27" s="765">
        <f t="shared" ref="AT27:AV46" si="15">IF($AK27="n/a",1.03*AS27,IF($AK27&lt;0,1.01*AS27,IF($AK27&gt;10,1.1*AS27,(1+$AK27/100)*AS27)))</f>
        <v>1.4308250000000005</v>
      </c>
      <c r="AU27" s="765">
        <f t="shared" si="15"/>
        <v>1.5739075000000007</v>
      </c>
      <c r="AV27" s="765">
        <f t="shared" si="15"/>
        <v>1.7312982500000009</v>
      </c>
      <c r="AW27" s="757">
        <f t="shared" si="12"/>
        <v>7.219280750000002</v>
      </c>
      <c r="AX27" s="772">
        <f t="shared" si="13"/>
        <v>9.6039387388585897</v>
      </c>
      <c r="AY27" s="935">
        <v>1.36</v>
      </c>
      <c r="AZ27" s="768">
        <v>93.34</v>
      </c>
      <c r="BA27" s="768">
        <v>-9.73</v>
      </c>
      <c r="BB27" s="768">
        <v>1.71</v>
      </c>
      <c r="BC27" s="768">
        <v>9.7900000000000009</v>
      </c>
      <c r="BD27" s="908"/>
      <c r="BE27" s="624">
        <v>2010</v>
      </c>
      <c r="BF27" s="898">
        <f t="shared" si="14"/>
        <v>0</v>
      </c>
      <c r="BG27" s="824">
        <v>-7.1999999999999993</v>
      </c>
    </row>
    <row r="28" spans="1:59" ht="11.25" customHeight="1" x14ac:dyDescent="0.2">
      <c r="A28" s="863" t="s">
        <v>911</v>
      </c>
      <c r="B28" s="875" t="s">
        <v>912</v>
      </c>
      <c r="C28" s="932" t="s">
        <v>108</v>
      </c>
      <c r="D28" s="932" t="s">
        <v>4338</v>
      </c>
      <c r="E28" s="733">
        <v>10</v>
      </c>
      <c r="F28" s="1190">
        <v>397</v>
      </c>
      <c r="G28" s="1190" t="s">
        <v>106</v>
      </c>
      <c r="H28" s="1190" t="s">
        <v>106</v>
      </c>
      <c r="I28" s="874">
        <v>21.51</v>
      </c>
      <c r="J28" s="651">
        <f t="shared" si="0"/>
        <v>4.6490004649000456</v>
      </c>
      <c r="K28" s="877">
        <v>0.25</v>
      </c>
      <c r="L28" s="887">
        <v>4</v>
      </c>
      <c r="M28" s="642">
        <f t="shared" si="1"/>
        <v>1</v>
      </c>
      <c r="N28" s="870" t="s">
        <v>107</v>
      </c>
      <c r="O28" s="734">
        <v>0.24</v>
      </c>
      <c r="P28" s="861">
        <v>43951</v>
      </c>
      <c r="Q28" s="861">
        <v>43966</v>
      </c>
      <c r="R28" s="642">
        <f t="shared" si="2"/>
        <v>4.1666666666666705</v>
      </c>
      <c r="S28" s="701">
        <f>IF(INDEX(Historical!$D$7:$D$1237,MATCH(B28,Historical!$B$7:$B$1261,0))=0,"n/a",(INDEX(Historical!$C$7:$C$1239,MATCH(B28,Historical!$B$7:$B$1261,0))/INDEX(Historical!$D$7:$D$1237,MATCH(B28,Historical!$B$7:$B$1261,0))-1)*100)</f>
        <v>4.39560439560438</v>
      </c>
      <c r="T28" s="701">
        <f>IF(INDEX(Historical!$F$7:$F$1230,MATCH(B28,Historical!$B$7:$B$1261,0))=0,"n/a",((INDEX(Historical!$C$7:$C$1239,MATCH(B28,Historical!$B$7:$B$1261,0))/INDEX(Historical!$F$7:$F$1230,MATCH(B28,Historical!$B$7:$B$1261,0)))^(1/3)-1)*100)</f>
        <v>4.604051127515274</v>
      </c>
      <c r="U28" s="701">
        <f>IF(INDEX(Historical!$H$7:$H$1230,MATCH(B28,Historical!$B$7:$B$1261,0))=0,"n/a",((INDEX(Historical!$C$7:$C$1239,MATCH(B28,Historical!$B$7:$B$1261,0))/INDEX(Historical!$H$7:$H$1230,MATCH(B28,Historical!$B$7:$B$1261,0)))^(1/5)-1)*100)</f>
        <v>6.2980048262344379</v>
      </c>
      <c r="V28" s="701">
        <f>IF(INDEX(Historical!$O$7:$O$1230,MATCH(B28,Historical!$B$7:$B$1261,0))=0,"n/a",((INDEX(Historical!$C$7:$C$1239,MATCH(B28,Historical!$B$7:$B$1261,0))/INDEX(Historical!$O$7:$O$1230,MATCH(B28,Historical!$B$7:$B$1261,0)))^(1/10)-1)*100)</f>
        <v>5.0581045842193584</v>
      </c>
      <c r="W28" s="702">
        <f t="shared" si="3"/>
        <v>1.245131396824694</v>
      </c>
      <c r="X28" s="703">
        <f t="shared" si="4"/>
        <v>2.422309548551707</v>
      </c>
      <c r="Y28" s="667" t="s">
        <v>4067</v>
      </c>
      <c r="Z28" s="651">
        <f t="shared" si="5"/>
        <v>51.020408163265309</v>
      </c>
      <c r="AA28" s="886">
        <f t="shared" si="6"/>
        <v>10.974489795918368</v>
      </c>
      <c r="AB28" s="887">
        <v>12</v>
      </c>
      <c r="AC28" s="865">
        <v>1.96</v>
      </c>
      <c r="AD28" s="865" t="s">
        <v>136</v>
      </c>
      <c r="AE28" s="865">
        <v>3.24</v>
      </c>
      <c r="AF28" s="865">
        <v>0.97</v>
      </c>
      <c r="AG28" s="865">
        <v>9.1999999999999993</v>
      </c>
      <c r="AH28" s="865">
        <v>1.9</v>
      </c>
      <c r="AI28" s="865" t="s">
        <v>136</v>
      </c>
      <c r="AJ28" s="865">
        <v>2.6</v>
      </c>
      <c r="AK28" s="865" t="s">
        <v>136</v>
      </c>
      <c r="AL28" s="878">
        <v>203.41</v>
      </c>
      <c r="AM28" s="872">
        <v>0.1</v>
      </c>
      <c r="AN28" s="865">
        <v>0</v>
      </c>
      <c r="AO28" s="739">
        <f t="shared" si="7"/>
        <v>-2.7484504783883423E-2</v>
      </c>
      <c r="AP28" s="740">
        <f t="shared" si="8"/>
        <v>10.947005291134484</v>
      </c>
      <c r="AQ28" s="888">
        <f t="shared" si="9"/>
        <v>-31.216102976089545</v>
      </c>
      <c r="AR28" s="651">
        <f>INDEX(Historical!$C$7:$C$1239,MATCH(B28,Historical!$B$7:$B$1261,0))*IF(AH28="n/a",1.03,IF(AH28&lt;0,1.01,IF(AH28&gt;10,1.1,(1+AH28/100))))</f>
        <v>0.96804999999999986</v>
      </c>
      <c r="AS28" s="886">
        <f t="shared" si="10"/>
        <v>0.99709149999999991</v>
      </c>
      <c r="AT28" s="886">
        <f t="shared" si="15"/>
        <v>1.0270042449999999</v>
      </c>
      <c r="AU28" s="886">
        <f t="shared" si="15"/>
        <v>1.05781437235</v>
      </c>
      <c r="AV28" s="886">
        <f t="shared" si="15"/>
        <v>1.0895488035205001</v>
      </c>
      <c r="AW28" s="651">
        <f t="shared" si="12"/>
        <v>5.1395089208704992</v>
      </c>
      <c r="AX28" s="747">
        <f t="shared" si="13"/>
        <v>23.893579362484886</v>
      </c>
      <c r="AY28" s="934">
        <v>0.72</v>
      </c>
      <c r="AZ28" s="872">
        <v>30.130000000000003</v>
      </c>
      <c r="BA28" s="872">
        <v>-24.82</v>
      </c>
      <c r="BB28" s="872">
        <v>11.93</v>
      </c>
      <c r="BC28" s="872">
        <v>7.51</v>
      </c>
      <c r="BE28" s="624">
        <v>2011</v>
      </c>
      <c r="BF28" s="898">
        <f t="shared" si="14"/>
        <v>0</v>
      </c>
      <c r="BG28" s="882">
        <v>1</v>
      </c>
    </row>
    <row r="29" spans="1:59" ht="11.25" customHeight="1" x14ac:dyDescent="0.2">
      <c r="A29" s="871" t="s">
        <v>443</v>
      </c>
      <c r="B29" s="875" t="s">
        <v>444</v>
      </c>
      <c r="C29" s="932" t="s">
        <v>153</v>
      </c>
      <c r="D29" s="932" t="s">
        <v>4324</v>
      </c>
      <c r="E29" s="733">
        <v>18</v>
      </c>
      <c r="F29" s="1190">
        <v>194</v>
      </c>
      <c r="G29" s="1190" t="s">
        <v>106</v>
      </c>
      <c r="H29" s="1190" t="s">
        <v>106</v>
      </c>
      <c r="I29" s="874">
        <v>600</v>
      </c>
      <c r="J29" s="651">
        <f t="shared" si="0"/>
        <v>1.1666666666666667</v>
      </c>
      <c r="K29" s="877">
        <v>1.75</v>
      </c>
      <c r="L29" s="887">
        <v>4</v>
      </c>
      <c r="M29" s="642">
        <f t="shared" si="1"/>
        <v>7</v>
      </c>
      <c r="N29" s="870" t="s">
        <v>151</v>
      </c>
      <c r="O29" s="734">
        <v>1.55</v>
      </c>
      <c r="P29" s="861">
        <v>44088</v>
      </c>
      <c r="Q29" s="861">
        <v>44104</v>
      </c>
      <c r="R29" s="642">
        <f t="shared" si="2"/>
        <v>12.90322580645161</v>
      </c>
      <c r="S29" s="701">
        <f>IF(INDEX(Historical!$D$7:$D$1237,MATCH(B29,Historical!$B$7:$B$1261,0))=0,"n/a",(INDEX(Historical!$C$7:$C$1239,MATCH(B29,Historical!$B$7:$B$1261,0))/INDEX(Historical!$D$7:$D$1237,MATCH(B29,Historical!$B$7:$B$1261,0))-1)*100)</f>
        <v>13.725490196078427</v>
      </c>
      <c r="T29" s="701">
        <f>IF(INDEX(Historical!$F$7:$F$1230,MATCH(B29,Historical!$B$7:$B$1261,0))=0,"n/a",((INDEX(Historical!$C$7:$C$1239,MATCH(B29,Historical!$B$7:$B$1261,0))/INDEX(Historical!$F$7:$F$1230,MATCH(B29,Historical!$B$7:$B$1261,0)))^(1/3)-1)*100)</f>
        <v>14.144361260685523</v>
      </c>
      <c r="U29" s="701">
        <f>IF(INDEX(Historical!$H$7:$H$1230,MATCH(B29,Historical!$B$7:$B$1261,0))=0,"n/a",((INDEX(Historical!$C$7:$C$1239,MATCH(B29,Historical!$B$7:$B$1261,0))/INDEX(Historical!$H$7:$H$1230,MATCH(B29,Historical!$B$7:$B$1261,0)))^(1/5)-1)*100)</f>
        <v>15.844825452846379</v>
      </c>
      <c r="V29" s="701">
        <f>IF(INDEX(Historical!$O$7:$O$1230,MATCH(B29,Historical!$B$7:$B$1261,0))=0,"n/a",((INDEX(Historical!$C$7:$C$1239,MATCH(B29,Historical!$B$7:$B$1261,0))/INDEX(Historical!$O$7:$O$1230,MATCH(B29,Historical!$B$7:$B$1261,0)))^(1/10)-1)*100)</f>
        <v>15.953912263288528</v>
      </c>
      <c r="W29" s="702">
        <f t="shared" si="3"/>
        <v>0.99316237869170387</v>
      </c>
      <c r="X29" s="703">
        <f t="shared" si="4"/>
        <v>2.2635464932637683</v>
      </c>
      <c r="Y29" s="664"/>
      <c r="Z29" s="651">
        <f t="shared" si="5"/>
        <v>39.458850056369791</v>
      </c>
      <c r="AA29" s="886">
        <f t="shared" si="6"/>
        <v>33.82187147688839</v>
      </c>
      <c r="AB29" s="887">
        <v>12</v>
      </c>
      <c r="AC29" s="865">
        <v>17.739999999999998</v>
      </c>
      <c r="AD29" s="865" t="s">
        <v>136</v>
      </c>
      <c r="AE29" s="865">
        <v>7.22</v>
      </c>
      <c r="AF29" s="865">
        <v>4.57</v>
      </c>
      <c r="AG29" s="865">
        <v>13.900000000000002</v>
      </c>
      <c r="AH29" s="865">
        <v>7.0000000000000009</v>
      </c>
      <c r="AI29" s="865" t="s">
        <v>136</v>
      </c>
      <c r="AJ29" s="865">
        <v>7.0000000000000009</v>
      </c>
      <c r="AK29" s="865" t="s">
        <v>136</v>
      </c>
      <c r="AL29" s="878">
        <v>1080</v>
      </c>
      <c r="AM29" s="872">
        <v>1.4000000000000001</v>
      </c>
      <c r="AN29" s="865">
        <v>0</v>
      </c>
      <c r="AO29" s="739">
        <f t="shared" si="7"/>
        <v>-16.810379357375343</v>
      </c>
      <c r="AP29" s="740">
        <f t="shared" si="8"/>
        <v>17.011492119513047</v>
      </c>
      <c r="AQ29" s="888">
        <f t="shared" si="9"/>
        <v>162.09917770813394</v>
      </c>
      <c r="AR29" s="651">
        <f>INDEX(Historical!$C$7:$C$1239,MATCH(B29,Historical!$B$7:$B$1261,0))*IF(AH29="n/a",1.03,IF(AH29&lt;0,1.01,IF(AH29&gt;10,1.1,(1+AH29/100))))</f>
        <v>6.2060000000000004</v>
      </c>
      <c r="AS29" s="886">
        <f t="shared" si="10"/>
        <v>6.3921800000000006</v>
      </c>
      <c r="AT29" s="886">
        <f t="shared" si="15"/>
        <v>6.5839454000000011</v>
      </c>
      <c r="AU29" s="886">
        <f t="shared" si="15"/>
        <v>6.7814637620000013</v>
      </c>
      <c r="AV29" s="886">
        <f t="shared" si="15"/>
        <v>6.9849076748600014</v>
      </c>
      <c r="AW29" s="651">
        <f t="shared" si="12"/>
        <v>32.948496836860009</v>
      </c>
      <c r="AX29" s="747">
        <f t="shared" si="13"/>
        <v>5.4914161394766676</v>
      </c>
      <c r="AY29" s="934">
        <v>0.13</v>
      </c>
      <c r="AZ29" s="872">
        <v>5.82</v>
      </c>
      <c r="BA29" s="872">
        <v>-21.52</v>
      </c>
      <c r="BB29" s="872">
        <v>-3.4799999999999995</v>
      </c>
      <c r="BC29" s="872">
        <v>-6.9</v>
      </c>
      <c r="BE29" s="624">
        <v>2003</v>
      </c>
      <c r="BF29" s="898">
        <f t="shared" si="14"/>
        <v>1</v>
      </c>
      <c r="BG29" s="882">
        <v>12.5</v>
      </c>
    </row>
    <row r="30" spans="1:59" ht="11.25" customHeight="1" x14ac:dyDescent="0.2">
      <c r="A30" s="863" t="s">
        <v>872</v>
      </c>
      <c r="B30" s="875" t="s">
        <v>873</v>
      </c>
      <c r="C30" s="932" t="s">
        <v>4342</v>
      </c>
      <c r="D30" s="932" t="s">
        <v>1770</v>
      </c>
      <c r="E30" s="733">
        <v>11</v>
      </c>
      <c r="F30" s="1190">
        <v>315</v>
      </c>
      <c r="G30" s="1190" t="s">
        <v>106</v>
      </c>
      <c r="H30" s="1190" t="s">
        <v>106</v>
      </c>
      <c r="I30" s="874">
        <v>79.48</v>
      </c>
      <c r="J30" s="651">
        <f t="shared" si="0"/>
        <v>0.51585304479114236</v>
      </c>
      <c r="K30" s="877">
        <v>0.41</v>
      </c>
      <c r="L30" s="887">
        <v>1</v>
      </c>
      <c r="M30" s="642">
        <f t="shared" si="1"/>
        <v>0.41</v>
      </c>
      <c r="N30" s="870" t="s">
        <v>874</v>
      </c>
      <c r="O30" s="734">
        <v>0.37</v>
      </c>
      <c r="P30" s="861">
        <v>43935</v>
      </c>
      <c r="Q30" s="861">
        <v>43957</v>
      </c>
      <c r="R30" s="642">
        <f t="shared" si="2"/>
        <v>10.810810810810805</v>
      </c>
      <c r="S30" s="701">
        <f>IF(INDEX(Historical!$D$7:$D$1237,MATCH(B30,Historical!$B$7:$B$1261,0))=0,"n/a",(INDEX(Historical!$C$7:$C$1239,MATCH(B30,Historical!$B$7:$B$1261,0))/INDEX(Historical!$D$7:$D$1237,MATCH(B30,Historical!$B$7:$B$1261,0))-1)*100)</f>
        <v>8.8235294117646959</v>
      </c>
      <c r="T30" s="701">
        <f>IF(INDEX(Historical!$F$7:$F$1230,MATCH(B30,Historical!$B$7:$B$1261,0))=0,"n/a",((INDEX(Historical!$C$7:$C$1239,MATCH(B30,Historical!$B$7:$B$1261,0))/INDEX(Historical!$F$7:$F$1230,MATCH(B30,Historical!$B$7:$B$1261,0)))^(1/3)-1)*100)</f>
        <v>12.480211777541573</v>
      </c>
      <c r="U30" s="701">
        <f>IF(INDEX(Historical!$H$7:$H$1230,MATCH(B30,Historical!$B$7:$B$1261,0))=0,"n/a",((INDEX(Historical!$C$7:$C$1239,MATCH(B30,Historical!$B$7:$B$1261,0))/INDEX(Historical!$H$7:$H$1230,MATCH(B30,Historical!$B$7:$B$1261,0)))^(1/5)-1)*100)</f>
        <v>13.09264089979596</v>
      </c>
      <c r="V30" s="701" t="str">
        <f>IF(INDEX(Historical!$O$7:$O$1230,MATCH(B30,Historical!$B$7:$B$1261,0))=0,"n/a",((INDEX(Historical!$C$7:$C$1239,MATCH(B30,Historical!$B$7:$B$1261,0))/INDEX(Historical!$O$7:$O$1230,MATCH(B30,Historical!$B$7:$B$1261,0)))^(1/10)-1)*100)</f>
        <v>n/a</v>
      </c>
      <c r="W30" s="702" t="str">
        <f t="shared" si="3"/>
        <v>n/a</v>
      </c>
      <c r="X30" s="703">
        <f t="shared" si="4"/>
        <v>1.1286759396375825</v>
      </c>
      <c r="Y30" s="876"/>
      <c r="Z30" s="651">
        <f t="shared" si="5"/>
        <v>14.385964912280699</v>
      </c>
      <c r="AA30" s="886">
        <f t="shared" si="6"/>
        <v>27.887719298245614</v>
      </c>
      <c r="AB30" s="887">
        <v>12</v>
      </c>
      <c r="AC30" s="865">
        <v>2.85</v>
      </c>
      <c r="AD30" s="865">
        <v>1.1200000000000001</v>
      </c>
      <c r="AE30" s="865">
        <v>7.72</v>
      </c>
      <c r="AF30" s="865">
        <v>4.1900000000000004</v>
      </c>
      <c r="AG30" s="865">
        <v>16.400000000000002</v>
      </c>
      <c r="AH30" s="865">
        <v>-0.3</v>
      </c>
      <c r="AI30" s="865">
        <v>3.39</v>
      </c>
      <c r="AJ30" s="865">
        <v>11.600000000000001</v>
      </c>
      <c r="AK30" s="865">
        <v>24.38</v>
      </c>
      <c r="AL30" s="878">
        <v>59130</v>
      </c>
      <c r="AM30" s="872">
        <v>0.70000000000000007</v>
      </c>
      <c r="AN30" s="865">
        <v>0.25</v>
      </c>
      <c r="AO30" s="739">
        <f t="shared" si="7"/>
        <v>-14.279225353658511</v>
      </c>
      <c r="AP30" s="740">
        <f t="shared" si="8"/>
        <v>13.608493944587103</v>
      </c>
      <c r="AQ30" s="888">
        <f t="shared" si="9"/>
        <v>127.88841700334071</v>
      </c>
      <c r="AR30" s="651">
        <f>INDEX(Historical!$C$7:$C$1239,MATCH(B30,Historical!$B$7:$B$1261,0))*IF(AH30="n/a",1.03,IF(AH30&lt;0,1.01,IF(AH30&gt;10,1.1,(1+AH30/100))))</f>
        <v>0.37369999999999998</v>
      </c>
      <c r="AS30" s="886">
        <f t="shared" si="10"/>
        <v>0.38636842999999998</v>
      </c>
      <c r="AT30" s="886">
        <f t="shared" si="15"/>
        <v>0.42500527300000002</v>
      </c>
      <c r="AU30" s="886">
        <f t="shared" si="15"/>
        <v>0.46750580030000005</v>
      </c>
      <c r="AV30" s="886">
        <f t="shared" si="15"/>
        <v>0.5142563803300001</v>
      </c>
      <c r="AW30" s="651">
        <f t="shared" si="12"/>
        <v>2.1668358836300001</v>
      </c>
      <c r="AX30" s="747">
        <f t="shared" si="13"/>
        <v>2.7262655808127834</v>
      </c>
      <c r="AY30" s="934">
        <v>0.64</v>
      </c>
      <c r="AZ30" s="872">
        <v>57.35</v>
      </c>
      <c r="BA30" s="872">
        <v>-9.4</v>
      </c>
      <c r="BB30" s="872">
        <v>0.67999999999999994</v>
      </c>
      <c r="BC30" s="872">
        <v>8.25</v>
      </c>
      <c r="BE30" s="624">
        <v>2010</v>
      </c>
      <c r="BF30" s="898">
        <f t="shared" si="14"/>
        <v>0</v>
      </c>
      <c r="BG30" s="882">
        <v>10.9</v>
      </c>
    </row>
    <row r="31" spans="1:59" ht="12" customHeight="1" x14ac:dyDescent="0.2">
      <c r="A31" s="863" t="s">
        <v>445</v>
      </c>
      <c r="B31" s="875" t="s">
        <v>446</v>
      </c>
      <c r="C31" s="932" t="s">
        <v>108</v>
      </c>
      <c r="D31" s="932" t="s">
        <v>4338</v>
      </c>
      <c r="E31" s="733">
        <v>19</v>
      </c>
      <c r="F31" s="1190">
        <v>168</v>
      </c>
      <c r="G31" s="1190" t="s">
        <v>37</v>
      </c>
      <c r="H31" s="1190" t="s">
        <v>37</v>
      </c>
      <c r="I31" s="874">
        <v>41.86</v>
      </c>
      <c r="J31" s="651">
        <f t="shared" si="0"/>
        <v>2.4366937410415672</v>
      </c>
      <c r="K31" s="877">
        <v>0.255</v>
      </c>
      <c r="L31" s="887">
        <v>4</v>
      </c>
      <c r="M31" s="642">
        <f t="shared" si="1"/>
        <v>1.02</v>
      </c>
      <c r="N31" s="870" t="s">
        <v>3949</v>
      </c>
      <c r="O31" s="734">
        <v>0.25</v>
      </c>
      <c r="P31" s="861">
        <v>43899</v>
      </c>
      <c r="Q31" s="861">
        <v>43915</v>
      </c>
      <c r="R31" s="642">
        <f t="shared" si="2"/>
        <v>2.0000000000000018</v>
      </c>
      <c r="S31" s="701">
        <f>IF(INDEX(Historical!$D$7:$D$1237,MATCH(B31,Historical!$B$7:$B$1261,0))=0,"n/a",(INDEX(Historical!$C$7:$C$1239,MATCH(B31,Historical!$B$7:$B$1261,0))/INDEX(Historical!$D$7:$D$1237,MATCH(B31,Historical!$B$7:$B$1261,0))-1)*100)</f>
        <v>4.1666666666666741</v>
      </c>
      <c r="T31" s="701">
        <f>IF(INDEX(Historical!$F$7:$F$1230,MATCH(B31,Historical!$B$7:$B$1261,0))=0,"n/a",((INDEX(Historical!$C$7:$C$1239,MATCH(B31,Historical!$B$7:$B$1261,0))/INDEX(Historical!$F$7:$F$1230,MATCH(B31,Historical!$B$7:$B$1261,0)))^(1/3)-1)*100)</f>
        <v>3.5744168651286268</v>
      </c>
      <c r="U31" s="701">
        <f>IF(INDEX(Historical!$H$7:$H$1230,MATCH(B31,Historical!$B$7:$B$1261,0))=0,"n/a",((INDEX(Historical!$C$7:$C$1239,MATCH(B31,Historical!$B$7:$B$1261,0))/INDEX(Historical!$H$7:$H$1230,MATCH(B31,Historical!$B$7:$B$1261,0)))^(1/5)-1)*100)</f>
        <v>3.0624138001266177</v>
      </c>
      <c r="V31" s="701">
        <f>IF(INDEX(Historical!$O$7:$O$1230,MATCH(B31,Historical!$B$7:$B$1261,0))=0,"n/a",((INDEX(Historical!$C$7:$C$1239,MATCH(B31,Historical!$B$7:$B$1261,0))/INDEX(Historical!$O$7:$O$1230,MATCH(B31,Historical!$B$7:$B$1261,0)))^(1/10)-1)*100)</f>
        <v>2.7823731142185171</v>
      </c>
      <c r="W31" s="702">
        <f t="shared" si="3"/>
        <v>1.100648142579093</v>
      </c>
      <c r="X31" s="703">
        <f t="shared" si="4"/>
        <v>0.5190531864621386</v>
      </c>
      <c r="Y31" s="875"/>
      <c r="Z31" s="651">
        <f t="shared" si="5"/>
        <v>44.933920704845818</v>
      </c>
      <c r="AA31" s="886">
        <f t="shared" si="6"/>
        <v>18.440528634361232</v>
      </c>
      <c r="AB31" s="887">
        <v>12</v>
      </c>
      <c r="AC31" s="865">
        <v>2.27</v>
      </c>
      <c r="AD31" s="865" t="s">
        <v>136</v>
      </c>
      <c r="AE31" s="865">
        <v>5.25</v>
      </c>
      <c r="AF31" s="865">
        <v>1.37</v>
      </c>
      <c r="AG31" s="865">
        <v>7.8</v>
      </c>
      <c r="AH31" s="865">
        <v>12.2</v>
      </c>
      <c r="AI31" s="865" t="s">
        <v>136</v>
      </c>
      <c r="AJ31" s="865">
        <v>5.8999999999999995</v>
      </c>
      <c r="AK31" s="865" t="s">
        <v>136</v>
      </c>
      <c r="AL31" s="878">
        <v>149.58000000000001</v>
      </c>
      <c r="AM31" s="872">
        <v>0.6</v>
      </c>
      <c r="AN31" s="865">
        <v>0</v>
      </c>
      <c r="AO31" s="739">
        <f t="shared" si="7"/>
        <v>-12.941421093193048</v>
      </c>
      <c r="AP31" s="740">
        <f t="shared" si="8"/>
        <v>5.4991075411681845</v>
      </c>
      <c r="AQ31" s="888">
        <f t="shared" si="9"/>
        <v>5.9633568300851536</v>
      </c>
      <c r="AR31" s="651">
        <f>INDEX(Historical!$C$7:$C$1239,MATCH(B31,Historical!$B$7:$B$1261,0))*IF(AH31="n/a",1.03,IF(AH31&lt;0,1.01,IF(AH31&gt;10,1.1,(1+AH31/100))))</f>
        <v>1.1000000000000001</v>
      </c>
      <c r="AS31" s="886">
        <f t="shared" si="10"/>
        <v>1.1330000000000002</v>
      </c>
      <c r="AT31" s="886">
        <f t="shared" si="15"/>
        <v>1.1669900000000002</v>
      </c>
      <c r="AU31" s="886">
        <f t="shared" si="15"/>
        <v>1.2019997000000002</v>
      </c>
      <c r="AV31" s="886">
        <f t="shared" si="15"/>
        <v>1.2380596910000004</v>
      </c>
      <c r="AW31" s="651">
        <f t="shared" si="12"/>
        <v>5.8400493910000009</v>
      </c>
      <c r="AX31" s="747">
        <f t="shared" si="13"/>
        <v>13.951384116101293</v>
      </c>
      <c r="AY31" s="934">
        <v>0.67</v>
      </c>
      <c r="AZ31" s="872">
        <v>85.960000000000008</v>
      </c>
      <c r="BA31" s="872">
        <v>-36.14</v>
      </c>
      <c r="BB31" s="872">
        <v>10.08</v>
      </c>
      <c r="BC31" s="872">
        <v>-7.88</v>
      </c>
      <c r="BE31" s="624">
        <v>2002</v>
      </c>
      <c r="BF31" s="898">
        <f t="shared" si="14"/>
        <v>1</v>
      </c>
      <c r="BG31" s="882">
        <v>0.89999999999999991</v>
      </c>
    </row>
    <row r="32" spans="1:59" ht="11.25" customHeight="1" x14ac:dyDescent="0.2">
      <c r="A32" s="871" t="s">
        <v>447</v>
      </c>
      <c r="B32" s="875" t="s">
        <v>448</v>
      </c>
      <c r="C32" s="932" t="s">
        <v>131</v>
      </c>
      <c r="D32" s="932" t="s">
        <v>4328</v>
      </c>
      <c r="E32" s="733">
        <v>18</v>
      </c>
      <c r="F32" s="1190">
        <v>184</v>
      </c>
      <c r="G32" s="1190" t="s">
        <v>37</v>
      </c>
      <c r="H32" s="1190" t="s">
        <v>37</v>
      </c>
      <c r="I32" s="874">
        <v>37.520000000000003</v>
      </c>
      <c r="J32" s="651">
        <f t="shared" si="0"/>
        <v>4.317697228144989</v>
      </c>
      <c r="K32" s="877">
        <v>0.40500000000000003</v>
      </c>
      <c r="L32" s="887">
        <v>4</v>
      </c>
      <c r="M32" s="642">
        <f t="shared" si="1"/>
        <v>1.62</v>
      </c>
      <c r="N32" s="870" t="s">
        <v>148</v>
      </c>
      <c r="O32" s="734">
        <v>0.38750000000000001</v>
      </c>
      <c r="P32" s="861">
        <v>43881</v>
      </c>
      <c r="Q32" s="861">
        <v>43903</v>
      </c>
      <c r="R32" s="642">
        <f t="shared" si="2"/>
        <v>4.5161290322580685</v>
      </c>
      <c r="S32" s="701">
        <f>IF(INDEX(Historical!$D$7:$D$1237,MATCH(B32,Historical!$B$7:$B$1261,0))=0,"n/a",(INDEX(Historical!$C$7:$C$1239,MATCH(B32,Historical!$B$7:$B$1261,0))/INDEX(Historical!$D$7:$D$1237,MATCH(B32,Historical!$B$7:$B$1261,0))-1)*100)</f>
        <v>4.0268456375838868</v>
      </c>
      <c r="T32" s="701">
        <f>IF(INDEX(Historical!$F$7:$F$1230,MATCH(B32,Historical!$B$7:$B$1261,0))=0,"n/a",((INDEX(Historical!$C$7:$C$1239,MATCH(B32,Historical!$B$7:$B$1261,0))/INDEX(Historical!$F$7:$F$1230,MATCH(B32,Historical!$B$7:$B$1261,0)))^(1/3)-1)*100)</f>
        <v>4.2006377440747755</v>
      </c>
      <c r="U32" s="701">
        <f>IF(INDEX(Historical!$H$7:$H$1230,MATCH(B32,Historical!$B$7:$B$1261,0))=0,"n/a",((INDEX(Historical!$C$7:$C$1239,MATCH(B32,Historical!$B$7:$B$1261,0))/INDEX(Historical!$H$7:$H$1230,MATCH(B32,Historical!$B$7:$B$1261,0)))^(1/5)-1)*100)</f>
        <v>4.0652173056387353</v>
      </c>
      <c r="V32" s="701">
        <f>IF(INDEX(Historical!$O$7:$O$1230,MATCH(B32,Historical!$B$7:$B$1261,0))=0,"n/a",((INDEX(Historical!$C$7:$C$1239,MATCH(B32,Historical!$B$7:$B$1261,0))/INDEX(Historical!$O$7:$O$1230,MATCH(B32,Historical!$B$7:$B$1261,0)))^(1/10)-1)*100)</f>
        <v>6.7049748866437886</v>
      </c>
      <c r="W32" s="702">
        <f t="shared" si="3"/>
        <v>0.60629866246577424</v>
      </c>
      <c r="X32" s="703">
        <f t="shared" si="4"/>
        <v>0.45169081173763725</v>
      </c>
      <c r="Y32" s="668"/>
      <c r="Z32" s="651">
        <f t="shared" si="5"/>
        <v>90</v>
      </c>
      <c r="AA32" s="886">
        <f t="shared" si="6"/>
        <v>20.844444444444445</v>
      </c>
      <c r="AB32" s="887">
        <v>12</v>
      </c>
      <c r="AC32" s="865">
        <v>1.8</v>
      </c>
      <c r="AD32" s="865">
        <v>3.87</v>
      </c>
      <c r="AE32" s="865">
        <v>2.06</v>
      </c>
      <c r="AF32" s="865">
        <v>1.32</v>
      </c>
      <c r="AG32" s="865">
        <v>6.2</v>
      </c>
      <c r="AH32" s="865">
        <v>43.5</v>
      </c>
      <c r="AI32" s="865">
        <v>12.09</v>
      </c>
      <c r="AJ32" s="865">
        <v>9</v>
      </c>
      <c r="AK32" s="865">
        <v>5.5</v>
      </c>
      <c r="AL32" s="878">
        <v>2690</v>
      </c>
      <c r="AM32" s="872">
        <v>0.3</v>
      </c>
      <c r="AN32" s="865">
        <v>1.17</v>
      </c>
      <c r="AO32" s="739">
        <f t="shared" si="7"/>
        <v>-12.461529910660721</v>
      </c>
      <c r="AP32" s="740">
        <f t="shared" si="8"/>
        <v>8.3829145337837243</v>
      </c>
      <c r="AQ32" s="888">
        <f t="shared" si="9"/>
        <v>10.583636857994239</v>
      </c>
      <c r="AR32" s="651">
        <f>INDEX(Historical!$C$7:$C$1239,MATCH(B32,Historical!$B$7:$B$1261,0))*IF(AH32="n/a",1.03,IF(AH32&lt;0,1.01,IF(AH32&gt;10,1.1,(1+AH32/100))))</f>
        <v>1.7050000000000003</v>
      </c>
      <c r="AS32" s="886">
        <f t="shared" si="10"/>
        <v>1.8755000000000004</v>
      </c>
      <c r="AT32" s="886">
        <f t="shared" si="15"/>
        <v>1.9786525000000004</v>
      </c>
      <c r="AU32" s="886">
        <f t="shared" si="15"/>
        <v>2.0874783875000005</v>
      </c>
      <c r="AV32" s="886">
        <f t="shared" si="15"/>
        <v>2.2022896988125003</v>
      </c>
      <c r="AW32" s="651">
        <f t="shared" si="12"/>
        <v>9.8489205863125022</v>
      </c>
      <c r="AX32" s="747">
        <f t="shared" si="13"/>
        <v>26.24978834305038</v>
      </c>
      <c r="AY32" s="934">
        <v>0.56000000000000005</v>
      </c>
      <c r="AZ32" s="872">
        <v>16.919999999999998</v>
      </c>
      <c r="BA32" s="872">
        <v>-29.21</v>
      </c>
      <c r="BB32" s="872">
        <v>6.4399999999999995</v>
      </c>
      <c r="BC32" s="872">
        <v>-3.4299999999999997</v>
      </c>
      <c r="BE32" s="624">
        <v>2003</v>
      </c>
      <c r="BF32" s="898">
        <f t="shared" si="14"/>
        <v>1</v>
      </c>
      <c r="BG32" s="882">
        <v>2</v>
      </c>
    </row>
    <row r="33" spans="1:59" ht="11.25" customHeight="1" x14ac:dyDescent="0.2">
      <c r="A33" s="863" t="s">
        <v>1007</v>
      </c>
      <c r="B33" s="875" t="s">
        <v>1008</v>
      </c>
      <c r="C33" s="932" t="s">
        <v>4193</v>
      </c>
      <c r="D33" s="932" t="s">
        <v>4326</v>
      </c>
      <c r="E33" s="733">
        <v>10</v>
      </c>
      <c r="F33" s="1190">
        <v>344</v>
      </c>
      <c r="G33" s="1190" t="s">
        <v>106</v>
      </c>
      <c r="H33" s="1190" t="s">
        <v>106</v>
      </c>
      <c r="I33" s="874">
        <v>401.58</v>
      </c>
      <c r="J33" s="651">
        <f t="shared" si="0"/>
        <v>3.2372130086159667</v>
      </c>
      <c r="K33" s="877">
        <v>3.25</v>
      </c>
      <c r="L33" s="887">
        <v>4</v>
      </c>
      <c r="M33" s="642">
        <f t="shared" si="1"/>
        <v>13</v>
      </c>
      <c r="N33" s="870" t="s">
        <v>151</v>
      </c>
      <c r="O33" s="734">
        <v>2.65</v>
      </c>
      <c r="P33" s="619">
        <v>43818</v>
      </c>
      <c r="Q33" s="619">
        <v>43829</v>
      </c>
      <c r="R33" s="642">
        <f t="shared" si="2"/>
        <v>22.641509433962266</v>
      </c>
      <c r="S33" s="701">
        <f>IF(INDEX(Historical!$D$7:$D$1237,MATCH(B33,Historical!$B$7:$B$1261,0))=0,"n/a",(INDEX(Historical!$C$7:$C$1239,MATCH(B33,Historical!$B$7:$B$1261,0))/INDEX(Historical!$D$7:$D$1237,MATCH(B33,Historical!$B$7:$B$1261,0))-1)*100)</f>
        <v>41.772151898734158</v>
      </c>
      <c r="T33" s="701">
        <f>IF(INDEX(Historical!$F$7:$F$1230,MATCH(B33,Historical!$B$7:$B$1261,0))=0,"n/a",((INDEX(Historical!$C$7:$C$1239,MATCH(B33,Historical!$B$7:$B$1261,0))/INDEX(Historical!$F$7:$F$1230,MATCH(B33,Historical!$B$7:$B$1261,0)))^(1/3)-1)*100)</f>
        <v>76.412471785105751</v>
      </c>
      <c r="U33" s="701">
        <f>IF(INDEX(Historical!$H$7:$H$1230,MATCH(B33,Historical!$B$7:$B$1261,0))=0,"n/a",((INDEX(Historical!$C$7:$C$1239,MATCH(B33,Historical!$B$7:$B$1261,0))/INDEX(Historical!$H$7:$H$1230,MATCH(B33,Historical!$B$7:$B$1261,0)))^(1/5)-1)*100)</f>
        <v>55.547337695526203</v>
      </c>
      <c r="V33" s="701" t="str">
        <f>IF(INDEX(Historical!$O$7:$O$1230,MATCH(B33,Historical!$B$7:$B$1261,0))=0,"n/a",((INDEX(Historical!$C$7:$C$1239,MATCH(B33,Historical!$B$7:$B$1261,0))/INDEX(Historical!$O$7:$O$1230,MATCH(B33,Historical!$B$7:$B$1261,0)))^(1/10)-1)*100)</f>
        <v>n/a</v>
      </c>
      <c r="W33" s="702" t="str">
        <f t="shared" si="3"/>
        <v>n/a</v>
      </c>
      <c r="X33" s="703">
        <f t="shared" si="4"/>
        <v>1.3548131145250293</v>
      </c>
      <c r="Y33" s="876" t="s">
        <v>1009</v>
      </c>
      <c r="Z33" s="651">
        <f t="shared" si="5"/>
        <v>243.44569288389516</v>
      </c>
      <c r="AA33" s="886">
        <f t="shared" si="6"/>
        <v>75.202247191011239</v>
      </c>
      <c r="AB33" s="887">
        <v>10</v>
      </c>
      <c r="AC33" s="865">
        <v>5.34</v>
      </c>
      <c r="AD33" s="865">
        <v>9.3699999999999992</v>
      </c>
      <c r="AE33" s="865">
        <v>6.82</v>
      </c>
      <c r="AF33" s="865">
        <v>6.76</v>
      </c>
      <c r="AG33" s="865">
        <v>9.1999999999999993</v>
      </c>
      <c r="AH33" s="867">
        <v>-44.3</v>
      </c>
      <c r="AI33" s="867">
        <v>15.629999999999999</v>
      </c>
      <c r="AJ33" s="865">
        <v>41</v>
      </c>
      <c r="AK33" s="865">
        <v>7.9</v>
      </c>
      <c r="AL33" s="878">
        <v>158090</v>
      </c>
      <c r="AM33" s="872">
        <v>0.2</v>
      </c>
      <c r="AN33" s="865">
        <v>1.87</v>
      </c>
      <c r="AO33" s="739">
        <f t="shared" si="7"/>
        <v>-16.417696486869069</v>
      </c>
      <c r="AP33" s="740">
        <f t="shared" si="8"/>
        <v>58.78455070414217</v>
      </c>
      <c r="AQ33" s="888">
        <f t="shared" si="9"/>
        <v>375.33248761553375</v>
      </c>
      <c r="AR33" s="651">
        <f>INDEX(Historical!$C$7:$C$1239,MATCH(B33,Historical!$B$7:$B$1261,0))*IF(AH33="n/a",1.03,IF(AH33&lt;0,1.01,IF(AH33&gt;10,1.1,(1+AH33/100))))</f>
        <v>11.311999999999999</v>
      </c>
      <c r="AS33" s="886">
        <f t="shared" si="10"/>
        <v>12.443200000000001</v>
      </c>
      <c r="AT33" s="886">
        <f t="shared" si="15"/>
        <v>13.4262128</v>
      </c>
      <c r="AU33" s="886">
        <f t="shared" si="15"/>
        <v>14.4868836112</v>
      </c>
      <c r="AV33" s="886">
        <f t="shared" si="15"/>
        <v>15.631347416484799</v>
      </c>
      <c r="AW33" s="651">
        <f t="shared" si="12"/>
        <v>67.299643827684804</v>
      </c>
      <c r="AX33" s="747">
        <f t="shared" si="13"/>
        <v>16.758714036477119</v>
      </c>
      <c r="AY33" s="934">
        <v>1</v>
      </c>
      <c r="AZ33" s="872">
        <v>157.97</v>
      </c>
      <c r="BA33" s="872">
        <v>0.6</v>
      </c>
      <c r="BB33" s="872">
        <v>8.4500000000000011</v>
      </c>
      <c r="BC33" s="872">
        <v>28.65</v>
      </c>
      <c r="BE33" s="624">
        <v>2011</v>
      </c>
      <c r="BF33" s="898">
        <f t="shared" si="14"/>
        <v>0</v>
      </c>
      <c r="BG33" s="882">
        <v>2.9000000000000004</v>
      </c>
    </row>
    <row r="34" spans="1:59" ht="11.25" customHeight="1" x14ac:dyDescent="0.2">
      <c r="A34" s="863" t="s">
        <v>4612</v>
      </c>
      <c r="B34" s="875" t="s">
        <v>4610</v>
      </c>
      <c r="C34" s="932" t="s">
        <v>123</v>
      </c>
      <c r="D34" s="932" t="s">
        <v>4174</v>
      </c>
      <c r="E34" s="733">
        <v>11</v>
      </c>
      <c r="F34" s="1190">
        <v>350</v>
      </c>
      <c r="G34" s="1190" t="s">
        <v>106</v>
      </c>
      <c r="H34" s="1190" t="s">
        <v>106</v>
      </c>
      <c r="I34" s="874">
        <v>36.549999999999997</v>
      </c>
      <c r="J34" s="651">
        <f t="shared" si="0"/>
        <v>2.3255813953488373</v>
      </c>
      <c r="K34" s="877">
        <v>0.21249999999999999</v>
      </c>
      <c r="L34" s="887">
        <v>4</v>
      </c>
      <c r="M34" s="642">
        <f t="shared" si="1"/>
        <v>0.85</v>
      </c>
      <c r="N34" s="870" t="s">
        <v>127</v>
      </c>
      <c r="O34" s="734">
        <v>0.20250000000000001</v>
      </c>
      <c r="P34" s="861">
        <v>44182</v>
      </c>
      <c r="Q34" s="861">
        <v>44204</v>
      </c>
      <c r="R34" s="642">
        <f t="shared" si="2"/>
        <v>4.9382716049382616</v>
      </c>
      <c r="S34" s="701">
        <f>IF(INDEX(Historical!$D$7:$D$1237,MATCH(B34,Historical!$B$7:$B$1261,0))=0,"n/a",(INDEX(Historical!$C$7:$C$1239,MATCH(B34,Historical!$B$7:$B$1261,0))/INDEX(Historical!$D$7:$D$1237,MATCH(B34,Historical!$B$7:$B$1261,0))-1)*100)</f>
        <v>11.428571428571432</v>
      </c>
      <c r="T34" s="701">
        <f>IF(INDEX(Historical!$F$7:$F$1230,MATCH(B34,Historical!$B$7:$B$1261,0))=0,"n/a",((INDEX(Historical!$C$7:$C$1239,MATCH(B34,Historical!$B$7:$B$1261,0))/INDEX(Historical!$F$7:$F$1230,MATCH(B34,Historical!$B$7:$B$1261,0)))^(1/3)-1)*100)</f>
        <v>17.566734386037886</v>
      </c>
      <c r="U34" s="701">
        <f>IF(INDEX(Historical!$H$7:$H$1230,MATCH(B34,Historical!$B$7:$B$1261,0))=0,"n/a",((INDEX(Historical!$C$7:$C$1239,MATCH(B34,Historical!$B$7:$B$1261,0))/INDEX(Historical!$H$7:$H$1230,MATCH(B34,Historical!$B$7:$B$1261,0)))^(1/5)-1)*100)</f>
        <v>19.505783867609349</v>
      </c>
      <c r="V34" s="701" t="str">
        <f>IF(INDEX(Historical!$O$7:$O$1230,MATCH(B34,Historical!$B$7:$B$1261,0))=0,"n/a",((INDEX(Historical!$C$7:$C$1239,MATCH(B34,Historical!$B$7:$B$1261,0))/INDEX(Historical!$O$7:$O$1230,MATCH(B34,Historical!$B$7:$B$1261,0)))^(1/10)-1)*100)</f>
        <v>n/a</v>
      </c>
      <c r="W34" s="702" t="str">
        <f t="shared" si="3"/>
        <v>n/a</v>
      </c>
      <c r="X34" s="703">
        <f t="shared" si="4"/>
        <v>6.2921883443901123</v>
      </c>
      <c r="Y34" s="661"/>
      <c r="Z34" s="651">
        <f t="shared" si="5"/>
        <v>114.86486486486487</v>
      </c>
      <c r="AA34" s="886">
        <f t="shared" si="6"/>
        <v>49.391891891891888</v>
      </c>
      <c r="AB34" s="887">
        <v>12</v>
      </c>
      <c r="AC34" s="865">
        <v>0.74</v>
      </c>
      <c r="AD34" s="865">
        <v>12.72</v>
      </c>
      <c r="AE34" s="865">
        <v>1.17</v>
      </c>
      <c r="AF34" s="865">
        <v>2.14</v>
      </c>
      <c r="AG34" s="865">
        <v>36.4</v>
      </c>
      <c r="AH34" s="865">
        <v>-8.9</v>
      </c>
      <c r="AI34" s="865">
        <v>31.929999999999996</v>
      </c>
      <c r="AJ34" s="865">
        <v>3.1</v>
      </c>
      <c r="AK34" s="865">
        <v>4</v>
      </c>
      <c r="AL34" s="878">
        <v>3400</v>
      </c>
      <c r="AM34" s="872">
        <v>0.89999999999999991</v>
      </c>
      <c r="AN34" s="865">
        <v>1.17</v>
      </c>
      <c r="AO34" s="739">
        <f t="shared" si="7"/>
        <v>-27.560526628933701</v>
      </c>
      <c r="AP34" s="740">
        <f t="shared" si="8"/>
        <v>21.831365262958187</v>
      </c>
      <c r="AQ34" s="888">
        <f t="shared" si="9"/>
        <v>116.74219057944666</v>
      </c>
      <c r="AR34" s="651">
        <f>INDEX(Historical!$C$7:$C$1239,MATCH(B34,Historical!$B$7:$B$1261,0))*IF(AH34="n/a",1.03,IF(AH34&lt;0,1.01,IF(AH34&gt;10,1.1,(1+AH34/100))))</f>
        <v>0.78780000000000006</v>
      </c>
      <c r="AS34" s="886">
        <f t="shared" si="10"/>
        <v>0.86658000000000013</v>
      </c>
      <c r="AT34" s="886">
        <f t="shared" si="15"/>
        <v>0.90124320000000013</v>
      </c>
      <c r="AU34" s="886">
        <f t="shared" si="15"/>
        <v>0.93729292800000019</v>
      </c>
      <c r="AV34" s="886">
        <f t="shared" si="15"/>
        <v>0.97478464512000018</v>
      </c>
      <c r="AW34" s="651">
        <f t="shared" si="12"/>
        <v>4.4677007731200007</v>
      </c>
      <c r="AX34" s="747">
        <f t="shared" si="13"/>
        <v>12.223531527004107</v>
      </c>
      <c r="AY34" s="934">
        <v>1.69</v>
      </c>
      <c r="AZ34" s="872">
        <v>320.84000000000003</v>
      </c>
      <c r="BA34" s="872">
        <v>-5.16</v>
      </c>
      <c r="BB34" s="872">
        <v>14.799999999999999</v>
      </c>
      <c r="BC34" s="872">
        <v>40.97</v>
      </c>
      <c r="BE34" s="624">
        <v>2011</v>
      </c>
      <c r="BF34" s="898">
        <f t="shared" si="14"/>
        <v>0</v>
      </c>
      <c r="BG34" s="882">
        <v>13</v>
      </c>
    </row>
    <row r="35" spans="1:59" ht="11.25" customHeight="1" x14ac:dyDescent="0.2">
      <c r="A35" s="863" t="s">
        <v>959</v>
      </c>
      <c r="B35" s="875" t="s">
        <v>960</v>
      </c>
      <c r="C35" s="932" t="s">
        <v>123</v>
      </c>
      <c r="D35" s="932" t="s">
        <v>4341</v>
      </c>
      <c r="E35" s="733">
        <v>10</v>
      </c>
      <c r="F35" s="1190">
        <v>426</v>
      </c>
      <c r="G35" s="1190" t="s">
        <v>115</v>
      </c>
      <c r="H35" s="1190" t="s">
        <v>115</v>
      </c>
      <c r="I35" s="874">
        <v>149.34</v>
      </c>
      <c r="J35" s="651">
        <f t="shared" si="0"/>
        <v>1.6606401499933039</v>
      </c>
      <c r="K35" s="877">
        <v>0.62</v>
      </c>
      <c r="L35" s="887">
        <v>4</v>
      </c>
      <c r="M35" s="642">
        <f t="shared" si="1"/>
        <v>2.48</v>
      </c>
      <c r="N35" s="870" t="s">
        <v>325</v>
      </c>
      <c r="O35" s="734">
        <v>0.57999999999999996</v>
      </c>
      <c r="P35" s="861">
        <v>44166</v>
      </c>
      <c r="Q35" s="861">
        <v>44181</v>
      </c>
      <c r="R35" s="642">
        <f t="shared" si="2"/>
        <v>6.8965517241379377</v>
      </c>
      <c r="S35" s="701">
        <f>IF(INDEX(Historical!$D$7:$D$1237,MATCH(B35,Historical!$B$7:$B$1261,0))=0,"n/a",(INDEX(Historical!$C$7:$C$1239,MATCH(B35,Historical!$B$7:$B$1261,0))/INDEX(Historical!$D$7:$D$1237,MATCH(B35,Historical!$B$7:$B$1261,0))-1)*100)</f>
        <v>12.437810945273631</v>
      </c>
      <c r="T35" s="701">
        <f>IF(INDEX(Historical!$F$7:$F$1230,MATCH(B35,Historical!$B$7:$B$1261,0))=0,"n/a",((INDEX(Historical!$C$7:$C$1239,MATCH(B35,Historical!$B$7:$B$1261,0))/INDEX(Historical!$F$7:$F$1230,MATCH(B35,Historical!$B$7:$B$1261,0)))^(1/3)-1)*100)</f>
        <v>12.200851329591501</v>
      </c>
      <c r="U35" s="701">
        <f>IF(INDEX(Historical!$H$7:$H$1230,MATCH(B35,Historical!$B$7:$B$1261,0))=0,"n/a",((INDEX(Historical!$C$7:$C$1239,MATCH(B35,Historical!$B$7:$B$1261,0))/INDEX(Historical!$H$7:$H$1230,MATCH(B35,Historical!$B$7:$B$1261,0)))^(1/5)-1)*100)</f>
        <v>11.019873502812839</v>
      </c>
      <c r="V35" s="701">
        <f>IF(INDEX(Historical!$O$7:$O$1230,MATCH(B35,Historical!$B$7:$B$1261,0))=0,"n/a",((INDEX(Historical!$C$7:$C$1239,MATCH(B35,Historical!$B$7:$B$1261,0))/INDEX(Historical!$O$7:$O$1230,MATCH(B35,Historical!$B$7:$B$1261,0)))^(1/10)-1)*100)</f>
        <v>6.3591507259354696</v>
      </c>
      <c r="W35" s="702">
        <f t="shared" si="3"/>
        <v>1.7329159156220109</v>
      </c>
      <c r="X35" s="703">
        <f t="shared" si="4"/>
        <v>1.6447572392257968</v>
      </c>
      <c r="Y35" s="665"/>
      <c r="Z35" s="651">
        <f t="shared" si="5"/>
        <v>39.616613418530349</v>
      </c>
      <c r="AA35" s="886">
        <f t="shared" si="6"/>
        <v>23.856230031948883</v>
      </c>
      <c r="AB35" s="887">
        <v>12</v>
      </c>
      <c r="AC35" s="865">
        <v>6.26</v>
      </c>
      <c r="AD35" s="865">
        <v>2.69</v>
      </c>
      <c r="AE35" s="865">
        <v>1.87</v>
      </c>
      <c r="AF35" s="865">
        <v>9.41</v>
      </c>
      <c r="AG35" s="865">
        <v>42.8</v>
      </c>
      <c r="AH35" s="865">
        <v>-32.800000000000004</v>
      </c>
      <c r="AI35" s="865">
        <v>5.4399999999999995</v>
      </c>
      <c r="AJ35" s="865">
        <v>6.7</v>
      </c>
      <c r="AK35" s="865">
        <v>8.93</v>
      </c>
      <c r="AL35" s="878">
        <v>12640</v>
      </c>
      <c r="AM35" s="872">
        <v>0.1</v>
      </c>
      <c r="AN35" s="865">
        <v>1.61</v>
      </c>
      <c r="AO35" s="739">
        <f t="shared" si="7"/>
        <v>-11.17571637914274</v>
      </c>
      <c r="AP35" s="740">
        <f t="shared" si="8"/>
        <v>12.680513652806143</v>
      </c>
      <c r="AQ35" s="888">
        <f t="shared" si="9"/>
        <v>215.86714830457089</v>
      </c>
      <c r="AR35" s="651">
        <f>INDEX(Historical!$C$7:$C$1239,MATCH(B35,Historical!$B$7:$B$1261,0))*IF(AH35="n/a",1.03,IF(AH35&lt;0,1.01,IF(AH35&gt;10,1.1,(1+AH35/100))))</f>
        <v>2.2826</v>
      </c>
      <c r="AS35" s="886">
        <f t="shared" si="10"/>
        <v>2.4067734399999998</v>
      </c>
      <c r="AT35" s="886">
        <f t="shared" si="15"/>
        <v>2.6216983081919998</v>
      </c>
      <c r="AU35" s="886">
        <f t="shared" si="15"/>
        <v>2.855815967113545</v>
      </c>
      <c r="AV35" s="886">
        <f t="shared" si="15"/>
        <v>3.1108403329767844</v>
      </c>
      <c r="AW35" s="651">
        <f t="shared" si="12"/>
        <v>13.277728048282327</v>
      </c>
      <c r="AX35" s="747">
        <f t="shared" si="13"/>
        <v>8.890938829705588</v>
      </c>
      <c r="AY35" s="934">
        <v>0.98</v>
      </c>
      <c r="AZ35" s="872">
        <v>94.05</v>
      </c>
      <c r="BA35" s="872">
        <v>-4.7699999999999996</v>
      </c>
      <c r="BB35" s="872">
        <v>8.85</v>
      </c>
      <c r="BC35" s="872">
        <v>25.2</v>
      </c>
      <c r="BE35" s="624">
        <v>2011</v>
      </c>
      <c r="BF35" s="898">
        <f t="shared" si="14"/>
        <v>0</v>
      </c>
      <c r="BG35" s="882">
        <v>9.1</v>
      </c>
    </row>
    <row r="36" spans="1:59" s="773" customFormat="1" ht="11.25" customHeight="1" x14ac:dyDescent="0.2">
      <c r="A36" s="754" t="s">
        <v>411</v>
      </c>
      <c r="B36" s="781" t="s">
        <v>412</v>
      </c>
      <c r="C36" s="932" t="s">
        <v>131</v>
      </c>
      <c r="D36" s="932" t="s">
        <v>4340</v>
      </c>
      <c r="E36" s="755">
        <v>13</v>
      </c>
      <c r="F36" s="1190">
        <v>274</v>
      </c>
      <c r="G36" s="1189" t="s">
        <v>115</v>
      </c>
      <c r="H36" s="1189" t="s">
        <v>115</v>
      </c>
      <c r="I36" s="756">
        <v>153.38</v>
      </c>
      <c r="J36" s="757">
        <f t="shared" si="0"/>
        <v>1.4343460685878213</v>
      </c>
      <c r="K36" s="758">
        <v>0.55000000000000004</v>
      </c>
      <c r="L36" s="759">
        <v>4</v>
      </c>
      <c r="M36" s="760">
        <f t="shared" si="1"/>
        <v>2.2000000000000002</v>
      </c>
      <c r="N36" s="761" t="s">
        <v>119</v>
      </c>
      <c r="O36" s="762">
        <v>0.5</v>
      </c>
      <c r="P36" s="763">
        <v>43962</v>
      </c>
      <c r="Q36" s="763">
        <v>43984</v>
      </c>
      <c r="R36" s="760">
        <f t="shared" si="2"/>
        <v>10.000000000000009</v>
      </c>
      <c r="S36" s="701">
        <f>IF(INDEX(Historical!$D$7:$D$1237,MATCH(B36,Historical!$B$7:$B$1261,0))=0,"n/a",(INDEX(Historical!$C$7:$C$1239,MATCH(B36,Historical!$B$7:$B$1261,0))/INDEX(Historical!$D$7:$D$1237,MATCH(B36,Historical!$B$7:$B$1261,0))-1)*100)</f>
        <v>9.8314606741572987</v>
      </c>
      <c r="T36" s="701">
        <f>IF(INDEX(Historical!$F$7:$F$1230,MATCH(B36,Historical!$B$7:$B$1261,0))=0,"n/a",((INDEX(Historical!$C$7:$C$1239,MATCH(B36,Historical!$B$7:$B$1261,0))/INDEX(Historical!$F$7:$F$1230,MATCH(B36,Historical!$B$7:$B$1261,0)))^(1/3)-1)*100)</f>
        <v>10.095536553779105</v>
      </c>
      <c r="U36" s="701">
        <f>IF(INDEX(Historical!$H$7:$H$1230,MATCH(B36,Historical!$B$7:$B$1261,0))=0,"n/a",((INDEX(Historical!$C$7:$C$1239,MATCH(B36,Historical!$B$7:$B$1261,0))/INDEX(Historical!$H$7:$H$1230,MATCH(B36,Historical!$B$7:$B$1261,0)))^(1/5)-1)*100)</f>
        <v>10.07083936603863</v>
      </c>
      <c r="V36" s="701">
        <f>IF(INDEX(Historical!$O$7:$O$1230,MATCH(B36,Historical!$B$7:$B$1261,0))=0,"n/a",((INDEX(Historical!$C$7:$C$1239,MATCH(B36,Historical!$B$7:$B$1261,0))/INDEX(Historical!$O$7:$O$1230,MATCH(B36,Historical!$B$7:$B$1261,0)))^(1/10)-1)*100)</f>
        <v>9.0770266535466391</v>
      </c>
      <c r="W36" s="702">
        <f t="shared" si="3"/>
        <v>1.109486591857002</v>
      </c>
      <c r="X36" s="703">
        <f t="shared" si="4"/>
        <v>1.3427785821384839</v>
      </c>
      <c r="Y36" s="764"/>
      <c r="Z36" s="757">
        <f t="shared" si="5"/>
        <v>60.273972602739732</v>
      </c>
      <c r="AA36" s="765">
        <f t="shared" si="6"/>
        <v>42.021917808219179</v>
      </c>
      <c r="AB36" s="759">
        <v>12</v>
      </c>
      <c r="AC36" s="766">
        <v>3.65</v>
      </c>
      <c r="AD36" s="766">
        <v>5.0199999999999996</v>
      </c>
      <c r="AE36" s="766">
        <v>7.39</v>
      </c>
      <c r="AF36" s="766">
        <v>4.2699999999999996</v>
      </c>
      <c r="AG36" s="766">
        <v>10.5</v>
      </c>
      <c r="AH36" s="766">
        <v>6.7</v>
      </c>
      <c r="AI36" s="766">
        <v>9.2200000000000006</v>
      </c>
      <c r="AJ36" s="766">
        <v>7.5</v>
      </c>
      <c r="AK36" s="766">
        <v>8.4</v>
      </c>
      <c r="AL36" s="767">
        <v>27760</v>
      </c>
      <c r="AM36" s="768">
        <v>0.1</v>
      </c>
      <c r="AN36" s="766">
        <v>1.64</v>
      </c>
      <c r="AO36" s="769">
        <f t="shared" si="7"/>
        <v>-30.516732373592728</v>
      </c>
      <c r="AP36" s="770">
        <f t="shared" si="8"/>
        <v>11.505185434626451</v>
      </c>
      <c r="AQ36" s="771">
        <f t="shared" si="9"/>
        <v>182.3973473601383</v>
      </c>
      <c r="AR36" s="651">
        <f>INDEX(Historical!$C$7:$C$1239,MATCH(B36,Historical!$B$7:$B$1261,0))*IF(AH36="n/a",1.03,IF(AH36&lt;0,1.01,IF(AH36&gt;10,1.1,(1+AH36/100))))</f>
        <v>2.085985</v>
      </c>
      <c r="AS36" s="765">
        <f t="shared" si="10"/>
        <v>2.2783128170000002</v>
      </c>
      <c r="AT36" s="765">
        <f t="shared" si="15"/>
        <v>2.4696910936280005</v>
      </c>
      <c r="AU36" s="765">
        <f t="shared" si="15"/>
        <v>2.6771451454927528</v>
      </c>
      <c r="AV36" s="765">
        <f t="shared" si="15"/>
        <v>2.9020253377141443</v>
      </c>
      <c r="AW36" s="757">
        <f t="shared" si="12"/>
        <v>12.413159393834899</v>
      </c>
      <c r="AX36" s="772">
        <f t="shared" si="13"/>
        <v>8.0930756251368496</v>
      </c>
      <c r="AY36" s="935">
        <v>0.18</v>
      </c>
      <c r="AZ36" s="768">
        <v>66.72</v>
      </c>
      <c r="BA36" s="768">
        <v>-11.110000000000001</v>
      </c>
      <c r="BB36" s="768">
        <v>0.04</v>
      </c>
      <c r="BC36" s="768">
        <v>11.99</v>
      </c>
      <c r="BD36" s="908"/>
      <c r="BE36" s="624">
        <v>2008</v>
      </c>
      <c r="BF36" s="898">
        <f t="shared" si="14"/>
        <v>1</v>
      </c>
      <c r="BG36" s="824">
        <v>2.8000000000000003</v>
      </c>
    </row>
    <row r="37" spans="1:59" ht="11.25" customHeight="1" x14ac:dyDescent="0.2">
      <c r="A37" s="871" t="s">
        <v>449</v>
      </c>
      <c r="B37" s="875" t="s">
        <v>450</v>
      </c>
      <c r="C37" s="932" t="s">
        <v>108</v>
      </c>
      <c r="D37" s="932" t="s">
        <v>118</v>
      </c>
      <c r="E37" s="733">
        <v>18</v>
      </c>
      <c r="F37" s="1190">
        <v>180</v>
      </c>
      <c r="G37" s="1190" t="s">
        <v>106</v>
      </c>
      <c r="H37" s="1190" t="s">
        <v>106</v>
      </c>
      <c r="I37" s="874">
        <v>50.11</v>
      </c>
      <c r="J37" s="651">
        <f t="shared" si="0"/>
        <v>3.2727998403512273</v>
      </c>
      <c r="K37" s="877">
        <v>0.41</v>
      </c>
      <c r="L37" s="887">
        <v>4</v>
      </c>
      <c r="M37" s="642">
        <f t="shared" si="1"/>
        <v>1.64</v>
      </c>
      <c r="N37" s="870" t="s">
        <v>218</v>
      </c>
      <c r="O37" s="734">
        <v>0.4</v>
      </c>
      <c r="P37" s="619">
        <v>43828</v>
      </c>
      <c r="Q37" s="619">
        <v>43844</v>
      </c>
      <c r="R37" s="642">
        <f t="shared" si="2"/>
        <v>2.4999999999999885</v>
      </c>
      <c r="S37" s="701">
        <f>IF(INDEX(Historical!$D$7:$D$1237,MATCH(B37,Historical!$B$7:$B$1261,0))=0,"n/a",(INDEX(Historical!$C$7:$C$1239,MATCH(B37,Historical!$B$7:$B$1261,0))/INDEX(Historical!$D$7:$D$1237,MATCH(B37,Historical!$B$7:$B$1261,0))-1)*100)</f>
        <v>2.5641025641025772</v>
      </c>
      <c r="T37" s="701">
        <f>IF(INDEX(Historical!$F$7:$F$1230,MATCH(B37,Historical!$B$7:$B$1261,0))=0,"n/a",((INDEX(Historical!$C$7:$C$1239,MATCH(B37,Historical!$B$7:$B$1261,0))/INDEX(Historical!$F$7:$F$1230,MATCH(B37,Historical!$B$7:$B$1261,0)))^(1/3)-1)*100)</f>
        <v>4.5515917149420382</v>
      </c>
      <c r="U37" s="701">
        <f>IF(INDEX(Historical!$H$7:$H$1230,MATCH(B37,Historical!$B$7:$B$1261,0))=0,"n/a",((INDEX(Historical!$C$7:$C$1239,MATCH(B37,Historical!$B$7:$B$1261,0))/INDEX(Historical!$H$7:$H$1230,MATCH(B37,Historical!$B$7:$B$1261,0)))^(1/5)-1)*100)</f>
        <v>8.1780741066402882</v>
      </c>
      <c r="V37" s="701">
        <f>IF(INDEX(Historical!$O$7:$O$1230,MATCH(B37,Historical!$B$7:$B$1261,0))=0,"n/a",((INDEX(Historical!$C$7:$C$1239,MATCH(B37,Historical!$B$7:$B$1261,0))/INDEX(Historical!$O$7:$O$1230,MATCH(B37,Historical!$B$7:$B$1261,0)))^(1/10)-1)*100)</f>
        <v>7.1773462536293131</v>
      </c>
      <c r="W37" s="702">
        <f t="shared" si="3"/>
        <v>1.1394286714960902</v>
      </c>
      <c r="X37" s="703" t="str">
        <f t="shared" si="4"/>
        <v>n/a</v>
      </c>
      <c r="Y37" s="659"/>
      <c r="Z37" s="651" t="str">
        <f t="shared" si="5"/>
        <v>n/a</v>
      </c>
      <c r="AA37" s="886" t="str">
        <f t="shared" si="6"/>
        <v>n/a</v>
      </c>
      <c r="AB37" s="887">
        <v>12</v>
      </c>
      <c r="AC37" s="865">
        <v>-1.85</v>
      </c>
      <c r="AD37" s="865" t="s">
        <v>136</v>
      </c>
      <c r="AE37" s="865">
        <v>0.9</v>
      </c>
      <c r="AF37" s="867">
        <v>0.93</v>
      </c>
      <c r="AG37" s="865">
        <v>-3.4000000000000004</v>
      </c>
      <c r="AH37" s="867">
        <v>-139.69999999999999</v>
      </c>
      <c r="AI37" s="867">
        <v>564</v>
      </c>
      <c r="AJ37" s="865">
        <v>-14.399999999999999</v>
      </c>
      <c r="AK37" s="865">
        <v>19.57</v>
      </c>
      <c r="AL37" s="878">
        <v>4440</v>
      </c>
      <c r="AM37" s="872">
        <v>0.1</v>
      </c>
      <c r="AN37" s="865">
        <v>0.28000000000000003</v>
      </c>
      <c r="AO37" s="739" t="str">
        <f t="shared" si="7"/>
        <v>n/a</v>
      </c>
      <c r="AP37" s="740">
        <f t="shared" si="8"/>
        <v>11.450873946991516</v>
      </c>
      <c r="AQ37" s="888" t="str">
        <f t="shared" si="9"/>
        <v>n/a</v>
      </c>
      <c r="AR37" s="651">
        <f>INDEX(Historical!$C$7:$C$1239,MATCH(B37,Historical!$B$7:$B$1261,0))*IF(AH37="n/a",1.03,IF(AH37&lt;0,1.01,IF(AH37&gt;10,1.1,(1+AH37/100))))</f>
        <v>1.6160000000000001</v>
      </c>
      <c r="AS37" s="886">
        <f t="shared" si="10"/>
        <v>1.7776000000000003</v>
      </c>
      <c r="AT37" s="886">
        <f t="shared" si="15"/>
        <v>1.9553600000000004</v>
      </c>
      <c r="AU37" s="886">
        <f t="shared" si="15"/>
        <v>2.1508960000000008</v>
      </c>
      <c r="AV37" s="886">
        <f t="shared" si="15"/>
        <v>2.365985600000001</v>
      </c>
      <c r="AW37" s="651">
        <f t="shared" si="12"/>
        <v>9.8658416000000031</v>
      </c>
      <c r="AX37" s="747">
        <f t="shared" si="13"/>
        <v>19.688368788664942</v>
      </c>
      <c r="AY37" s="934">
        <v>0.89</v>
      </c>
      <c r="AZ37" s="872">
        <v>57.48</v>
      </c>
      <c r="BA37" s="872">
        <v>-24.25</v>
      </c>
      <c r="BB37" s="872">
        <v>8.0399999999999991</v>
      </c>
      <c r="BC37" s="872">
        <v>14.78</v>
      </c>
      <c r="BE37" s="624">
        <v>2003</v>
      </c>
      <c r="BF37" s="898">
        <f t="shared" si="14"/>
        <v>1</v>
      </c>
      <c r="BG37" s="882">
        <v>-0.6</v>
      </c>
    </row>
    <row r="38" spans="1:59" ht="11.25" customHeight="1" x14ac:dyDescent="0.2">
      <c r="A38" s="871" t="s">
        <v>461</v>
      </c>
      <c r="B38" s="875" t="s">
        <v>462</v>
      </c>
      <c r="C38" s="932" t="s">
        <v>245</v>
      </c>
      <c r="D38" s="932" t="s">
        <v>4317</v>
      </c>
      <c r="E38" s="733">
        <v>17</v>
      </c>
      <c r="F38" s="1190">
        <v>214</v>
      </c>
      <c r="G38" s="1190" t="s">
        <v>115</v>
      </c>
      <c r="H38" s="1190" t="s">
        <v>115</v>
      </c>
      <c r="I38" s="874">
        <v>108.8</v>
      </c>
      <c r="J38" s="651">
        <f t="shared" si="0"/>
        <v>2.0220588235294117</v>
      </c>
      <c r="K38" s="877">
        <v>0.55000000000000004</v>
      </c>
      <c r="L38" s="887">
        <v>4</v>
      </c>
      <c r="M38" s="642">
        <f t="shared" si="1"/>
        <v>2.2000000000000002</v>
      </c>
      <c r="N38" s="870" t="s">
        <v>463</v>
      </c>
      <c r="O38" s="734">
        <v>0.5</v>
      </c>
      <c r="P38" s="861">
        <v>43908</v>
      </c>
      <c r="Q38" s="861">
        <v>43930</v>
      </c>
      <c r="R38" s="642">
        <f t="shared" si="2"/>
        <v>10.000000000000009</v>
      </c>
      <c r="S38" s="701">
        <f>IF(INDEX(Historical!$D$7:$D$1237,MATCH(B38,Historical!$B$7:$B$1261,0))=0,"n/a",(INDEX(Historical!$C$7:$C$1239,MATCH(B38,Historical!$B$7:$B$1261,0))/INDEX(Historical!$D$7:$D$1237,MATCH(B38,Historical!$B$7:$B$1261,0))-1)*100)</f>
        <v>8.333333333333325</v>
      </c>
      <c r="T38" s="701">
        <f>IF(INDEX(Historical!$F$7:$F$1230,MATCH(B38,Historical!$B$7:$B$1261,0))=0,"n/a",((INDEX(Historical!$C$7:$C$1239,MATCH(B38,Historical!$B$7:$B$1261,0))/INDEX(Historical!$F$7:$F$1230,MATCH(B38,Historical!$B$7:$B$1261,0)))^(1/3)-1)*100)</f>
        <v>20.30181960303128</v>
      </c>
      <c r="U38" s="701">
        <f>IF(INDEX(Historical!$H$7:$H$1230,MATCH(B38,Historical!$B$7:$B$1261,0))=0,"n/a",((INDEX(Historical!$C$7:$C$1239,MATCH(B38,Historical!$B$7:$B$1261,0))/INDEX(Historical!$H$7:$H$1230,MATCH(B38,Historical!$B$7:$B$1261,0)))^(1/5)-1)*100)</f>
        <v>22.050741707263221</v>
      </c>
      <c r="V38" s="701">
        <f>IF(INDEX(Historical!$O$7:$O$1230,MATCH(B38,Historical!$B$7:$B$1261,0))=0,"n/a",((INDEX(Historical!$C$7:$C$1239,MATCH(B38,Historical!$B$7:$B$1261,0))/INDEX(Historical!$O$7:$O$1230,MATCH(B38,Historical!$B$7:$B$1261,0)))^(1/10)-1)*100)</f>
        <v>13.288195291709037</v>
      </c>
      <c r="W38" s="702">
        <f t="shared" si="3"/>
        <v>1.6594233621040653</v>
      </c>
      <c r="X38" s="703">
        <f t="shared" si="4"/>
        <v>2.1408487094430315</v>
      </c>
      <c r="Y38" s="661"/>
      <c r="Z38" s="651">
        <f t="shared" si="5"/>
        <v>33.587786259541993</v>
      </c>
      <c r="AA38" s="886">
        <f t="shared" si="6"/>
        <v>16.610687022900763</v>
      </c>
      <c r="AB38" s="887">
        <v>2</v>
      </c>
      <c r="AC38" s="865">
        <v>6.55</v>
      </c>
      <c r="AD38" s="865">
        <v>1.6</v>
      </c>
      <c r="AE38" s="865">
        <v>0.65</v>
      </c>
      <c r="AF38" s="865">
        <v>7.74</v>
      </c>
      <c r="AG38" s="865">
        <v>41.6</v>
      </c>
      <c r="AH38" s="867">
        <v>8.7999999999999989</v>
      </c>
      <c r="AI38" s="867">
        <v>-2.59</v>
      </c>
      <c r="AJ38" s="865">
        <v>10.299999999999999</v>
      </c>
      <c r="AK38" s="865">
        <v>10.73</v>
      </c>
      <c r="AL38" s="878">
        <v>29480</v>
      </c>
      <c r="AM38" s="872">
        <v>0.5</v>
      </c>
      <c r="AN38" s="865">
        <v>0.35</v>
      </c>
      <c r="AO38" s="739">
        <f t="shared" si="7"/>
        <v>7.4621135078918712</v>
      </c>
      <c r="AP38" s="740">
        <f t="shared" si="8"/>
        <v>24.072800530792634</v>
      </c>
      <c r="AQ38" s="888">
        <f t="shared" si="9"/>
        <v>139.04134236315403</v>
      </c>
      <c r="AR38" s="651">
        <f>INDEX(Historical!$C$7:$C$1239,MATCH(B38,Historical!$B$7:$B$1261,0))*IF(AH38="n/a",1.03,IF(AH38&lt;0,1.01,IF(AH38&gt;10,1.1,(1+AH38/100))))</f>
        <v>2.1215999999999999</v>
      </c>
      <c r="AS38" s="886">
        <f t="shared" si="10"/>
        <v>2.1428159999999998</v>
      </c>
      <c r="AT38" s="886">
        <f t="shared" si="15"/>
        <v>2.3570975999999999</v>
      </c>
      <c r="AU38" s="886">
        <f t="shared" si="15"/>
        <v>2.5928073600000001</v>
      </c>
      <c r="AV38" s="886">
        <f t="shared" si="15"/>
        <v>2.8520880960000006</v>
      </c>
      <c r="AW38" s="651">
        <f t="shared" si="12"/>
        <v>12.066409056000001</v>
      </c>
      <c r="AX38" s="747">
        <f t="shared" si="13"/>
        <v>11.090449500000002</v>
      </c>
      <c r="AY38" s="934">
        <v>1.6</v>
      </c>
      <c r="AZ38" s="872">
        <v>126.17</v>
      </c>
      <c r="BA38" s="872">
        <v>-12.879999999999999</v>
      </c>
      <c r="BB38" s="872">
        <v>-5.29</v>
      </c>
      <c r="BC38" s="872">
        <v>18.559999999999999</v>
      </c>
      <c r="BE38" s="624">
        <v>2004</v>
      </c>
      <c r="BF38" s="898">
        <f t="shared" si="14"/>
        <v>1</v>
      </c>
      <c r="BG38" s="882">
        <v>8.7999999999999989</v>
      </c>
    </row>
    <row r="39" spans="1:59" ht="11.25" customHeight="1" x14ac:dyDescent="0.2">
      <c r="A39" s="863" t="s">
        <v>970</v>
      </c>
      <c r="B39" s="875" t="s">
        <v>971</v>
      </c>
      <c r="C39" s="932" t="s">
        <v>123</v>
      </c>
      <c r="D39" s="932" t="s">
        <v>4174</v>
      </c>
      <c r="E39" s="733">
        <v>11</v>
      </c>
      <c r="F39" s="1190">
        <v>295</v>
      </c>
      <c r="G39" s="1190" t="s">
        <v>106</v>
      </c>
      <c r="H39" s="1190" t="s">
        <v>106</v>
      </c>
      <c r="I39" s="874">
        <v>103.69</v>
      </c>
      <c r="J39" s="651">
        <f t="shared" si="0"/>
        <v>0.501494840389623</v>
      </c>
      <c r="K39" s="877">
        <v>0.52</v>
      </c>
      <c r="L39" s="887">
        <v>1</v>
      </c>
      <c r="M39" s="642">
        <f t="shared" si="1"/>
        <v>0.52</v>
      </c>
      <c r="N39" s="870" t="s">
        <v>972</v>
      </c>
      <c r="O39" s="734">
        <v>0.47</v>
      </c>
      <c r="P39" s="619">
        <v>43825</v>
      </c>
      <c r="Q39" s="619">
        <v>43846</v>
      </c>
      <c r="R39" s="642">
        <f t="shared" si="2"/>
        <v>10.638297872340436</v>
      </c>
      <c r="S39" s="701">
        <f>IF(INDEX(Historical!$D$7:$D$1237,MATCH(B39,Historical!$B$7:$B$1261,0))=0,"n/a",(INDEX(Historical!$C$7:$C$1239,MATCH(B39,Historical!$B$7:$B$1261,0))/INDEX(Historical!$D$7:$D$1237,MATCH(B39,Historical!$B$7:$B$1261,0))-1)*100)</f>
        <v>11.904761904761907</v>
      </c>
      <c r="T39" s="701">
        <f>IF(INDEX(Historical!$F$7:$F$1230,MATCH(B39,Historical!$B$7:$B$1261,0))=0,"n/a",((INDEX(Historical!$C$7:$C$1239,MATCH(B39,Historical!$B$7:$B$1261,0))/INDEX(Historical!$F$7:$F$1230,MATCH(B39,Historical!$B$7:$B$1261,0)))^(1/3)-1)*100)</f>
        <v>11.396867943116451</v>
      </c>
      <c r="U39" s="701">
        <f>IF(INDEX(Historical!$H$7:$H$1230,MATCH(B39,Historical!$B$7:$B$1261,0))=0,"n/a",((INDEX(Historical!$C$7:$C$1239,MATCH(B39,Historical!$B$7:$B$1261,0))/INDEX(Historical!$H$7:$H$1230,MATCH(B39,Historical!$B$7:$B$1261,0)))^(1/5)-1)*100)</f>
        <v>12.570579552275095</v>
      </c>
      <c r="V39" s="701">
        <f>IF(INDEX(Historical!$O$7:$O$1230,MATCH(B39,Historical!$B$7:$B$1261,0))=0,"n/a",((INDEX(Historical!$C$7:$C$1239,MATCH(B39,Historical!$B$7:$B$1261,0))/INDEX(Historical!$O$7:$O$1230,MATCH(B39,Historical!$B$7:$B$1261,0)))^(1/10)-1)*100)</f>
        <v>20.415284831860415</v>
      </c>
      <c r="W39" s="702">
        <f t="shared" si="3"/>
        <v>0.61574353019347794</v>
      </c>
      <c r="X39" s="703">
        <f t="shared" si="4"/>
        <v>1.6325427989967656</v>
      </c>
      <c r="Y39" s="876"/>
      <c r="Z39" s="651">
        <f t="shared" si="5"/>
        <v>20.3921568627451</v>
      </c>
      <c r="AA39" s="886">
        <f t="shared" si="6"/>
        <v>40.662745098039217</v>
      </c>
      <c r="AB39" s="887">
        <v>12</v>
      </c>
      <c r="AC39" s="865">
        <v>2.5499999999999998</v>
      </c>
      <c r="AD39" s="865">
        <v>1.72</v>
      </c>
      <c r="AE39" s="865">
        <v>4.83</v>
      </c>
      <c r="AF39" s="865">
        <v>4.1399999999999997</v>
      </c>
      <c r="AG39" s="865">
        <v>10.6</v>
      </c>
      <c r="AH39" s="865">
        <v>2.5</v>
      </c>
      <c r="AI39" s="865">
        <v>2.1800000000000002</v>
      </c>
      <c r="AJ39" s="865">
        <v>7.7</v>
      </c>
      <c r="AK39" s="865">
        <v>24</v>
      </c>
      <c r="AL39" s="878">
        <v>3330</v>
      </c>
      <c r="AM39" s="872">
        <v>0.75</v>
      </c>
      <c r="AN39" s="865">
        <v>0.24</v>
      </c>
      <c r="AO39" s="739">
        <f t="shared" si="7"/>
        <v>-27.5906707053745</v>
      </c>
      <c r="AP39" s="740">
        <f t="shared" si="8"/>
        <v>13.072074392664719</v>
      </c>
      <c r="AQ39" s="888">
        <f t="shared" si="9"/>
        <v>173.53144422605635</v>
      </c>
      <c r="AR39" s="651">
        <f>INDEX(Historical!$C$7:$C$1239,MATCH(B39,Historical!$B$7:$B$1261,0))*IF(AH39="n/a",1.03,IF(AH39&lt;0,1.01,IF(AH39&gt;10,1.1,(1+AH39/100))))</f>
        <v>0.48174999999999996</v>
      </c>
      <c r="AS39" s="886">
        <f t="shared" si="10"/>
        <v>0.49225215</v>
      </c>
      <c r="AT39" s="886">
        <f t="shared" si="15"/>
        <v>0.54147736499999999</v>
      </c>
      <c r="AU39" s="886">
        <f t="shared" si="15"/>
        <v>0.59562510150000003</v>
      </c>
      <c r="AV39" s="886">
        <f t="shared" si="15"/>
        <v>0.65518761165000006</v>
      </c>
      <c r="AW39" s="651">
        <f t="shared" si="12"/>
        <v>2.7662922281500002</v>
      </c>
      <c r="AX39" s="747">
        <f t="shared" si="13"/>
        <v>2.6678486142829589</v>
      </c>
      <c r="AY39" s="934">
        <v>0.54</v>
      </c>
      <c r="AZ39" s="872">
        <v>32.43</v>
      </c>
      <c r="BA39" s="872">
        <v>-8.98</v>
      </c>
      <c r="BB39" s="872">
        <v>2.1</v>
      </c>
      <c r="BC39" s="872">
        <v>6.41</v>
      </c>
      <c r="BE39" s="624">
        <v>2010</v>
      </c>
      <c r="BF39" s="898">
        <f t="shared" si="14"/>
        <v>0</v>
      </c>
      <c r="BG39" s="882">
        <v>7.1999999999999993</v>
      </c>
    </row>
    <row r="40" spans="1:59" ht="11.25" customHeight="1" x14ac:dyDescent="0.2">
      <c r="A40" s="880" t="s">
        <v>4052</v>
      </c>
      <c r="B40" s="875" t="s">
        <v>4053</v>
      </c>
      <c r="C40" s="932" t="s">
        <v>131</v>
      </c>
      <c r="D40" s="932" t="s">
        <v>4330</v>
      </c>
      <c r="E40" s="733">
        <v>11</v>
      </c>
      <c r="F40" s="1190">
        <v>310</v>
      </c>
      <c r="G40" s="1190" t="s">
        <v>106</v>
      </c>
      <c r="H40" s="1190" t="s">
        <v>106</v>
      </c>
      <c r="I40" s="874">
        <v>63.58</v>
      </c>
      <c r="J40" s="651">
        <f t="shared" si="0"/>
        <v>2.7304183705567788</v>
      </c>
      <c r="K40" s="877">
        <v>0.434</v>
      </c>
      <c r="L40" s="887">
        <v>4</v>
      </c>
      <c r="M40" s="642">
        <f t="shared" si="1"/>
        <v>1.736</v>
      </c>
      <c r="N40" s="870" t="s">
        <v>151</v>
      </c>
      <c r="O40" s="734">
        <v>0.41199999999999998</v>
      </c>
      <c r="P40" s="861">
        <v>43888</v>
      </c>
      <c r="Q40" s="861">
        <v>43919</v>
      </c>
      <c r="R40" s="642">
        <f t="shared" si="2"/>
        <v>5.3398058252427241</v>
      </c>
      <c r="S40" s="701">
        <f>IF(INDEX(Historical!$D$7:$D$1237,MATCH(B40,Historical!$B$7:$B$1261,0))=0,"n/a",(INDEX(Historical!$C$7:$C$1239,MATCH(B40,Historical!$B$7:$B$1261,0))/INDEX(Historical!$D$7:$D$1237,MATCH(B40,Historical!$B$7:$B$1261,0))-1)*100)</f>
        <v>5.1020408163265252</v>
      </c>
      <c r="T40" s="701">
        <f>IF(INDEX(Historical!$F$7:$F$1230,MATCH(B40,Historical!$B$7:$B$1261,0))=0,"n/a",((INDEX(Historical!$C$7:$C$1239,MATCH(B40,Historical!$B$7:$B$1261,0))/INDEX(Historical!$F$7:$F$1230,MATCH(B40,Historical!$B$7:$B$1261,0)))^(1/3)-1)*100)</f>
        <v>4.9902748600228808</v>
      </c>
      <c r="U40" s="701">
        <f>IF(INDEX(Historical!$H$7:$H$1230,MATCH(B40,Historical!$B$7:$B$1261,0))=0,"n/a",((INDEX(Historical!$C$7:$C$1239,MATCH(B40,Historical!$B$7:$B$1261,0))/INDEX(Historical!$H$7:$H$1230,MATCH(B40,Historical!$B$7:$B$1261,0)))^(1/5)-1)*100)</f>
        <v>6.1987672087406853</v>
      </c>
      <c r="V40" s="701">
        <f>IF(INDEX(Historical!$O$7:$O$1230,MATCH(B40,Historical!$B$7:$B$1261,0))=0,"n/a",((INDEX(Historical!$C$7:$C$1239,MATCH(B40,Historical!$B$7:$B$1261,0))/INDEX(Historical!$O$7:$O$1230,MATCH(B40,Historical!$B$7:$B$1261,0)))^(1/10)-1)*100)</f>
        <v>5.1221733208306253</v>
      </c>
      <c r="W40" s="702">
        <f t="shared" si="3"/>
        <v>1.2101830259299926</v>
      </c>
      <c r="X40" s="703" t="str">
        <f t="shared" si="4"/>
        <v>n/a</v>
      </c>
      <c r="Y40" s="875" t="s">
        <v>4379</v>
      </c>
      <c r="Z40" s="651" t="str">
        <f t="shared" si="5"/>
        <v>n/a</v>
      </c>
      <c r="AA40" s="886" t="str">
        <f t="shared" si="6"/>
        <v>n/a</v>
      </c>
      <c r="AB40" s="887">
        <v>12</v>
      </c>
      <c r="AC40" s="865">
        <v>-0.52</v>
      </c>
      <c r="AD40" s="865" t="s">
        <v>136</v>
      </c>
      <c r="AE40" s="865">
        <v>4.12</v>
      </c>
      <c r="AF40" s="865">
        <v>2.67</v>
      </c>
      <c r="AG40" s="865" t="s">
        <v>136</v>
      </c>
      <c r="AH40" s="865" t="s">
        <v>136</v>
      </c>
      <c r="AI40" s="865" t="s">
        <v>136</v>
      </c>
      <c r="AJ40" s="865">
        <v>-86.13</v>
      </c>
      <c r="AK40" s="865" t="s">
        <v>136</v>
      </c>
      <c r="AL40" s="878">
        <v>11570</v>
      </c>
      <c r="AM40" s="872" t="s">
        <v>136</v>
      </c>
      <c r="AN40" s="865" t="s">
        <v>136</v>
      </c>
      <c r="AO40" s="739" t="str">
        <f t="shared" si="7"/>
        <v>n/a</v>
      </c>
      <c r="AP40" s="740">
        <f t="shared" si="8"/>
        <v>8.9291855792974637</v>
      </c>
      <c r="AQ40" s="888" t="str">
        <f t="shared" si="9"/>
        <v>n/a</v>
      </c>
      <c r="AR40" s="651">
        <f>INDEX(Historical!$C$7:$C$1239,MATCH(B40,Historical!$B$7:$B$1261,0))*IF(AH40="n/a",1.03,IF(AH40&lt;0,1.01,IF(AH40&gt;10,1.1,(1+AH40/100))))</f>
        <v>1.6974400000000003</v>
      </c>
      <c r="AS40" s="886">
        <f t="shared" si="10"/>
        <v>1.7483632000000002</v>
      </c>
      <c r="AT40" s="886">
        <f t="shared" si="15"/>
        <v>1.8008140960000003</v>
      </c>
      <c r="AU40" s="886">
        <f t="shared" si="15"/>
        <v>1.8548385188800003</v>
      </c>
      <c r="AV40" s="886">
        <f t="shared" si="15"/>
        <v>1.9104836744464004</v>
      </c>
      <c r="AW40" s="651">
        <f t="shared" si="12"/>
        <v>9.0119394893264015</v>
      </c>
      <c r="AX40" s="747">
        <f t="shared" si="13"/>
        <v>14.174173465439448</v>
      </c>
      <c r="AY40" s="934" t="s">
        <v>136</v>
      </c>
      <c r="AZ40" s="872">
        <v>164.28</v>
      </c>
      <c r="BA40" s="872">
        <v>-2.09</v>
      </c>
      <c r="BB40" s="872">
        <v>17</v>
      </c>
      <c r="BC40" s="872">
        <v>46.28</v>
      </c>
      <c r="BE40" s="624">
        <v>2010</v>
      </c>
      <c r="BF40" s="898">
        <f t="shared" si="14"/>
        <v>0</v>
      </c>
      <c r="BG40" s="882" t="s">
        <v>136</v>
      </c>
    </row>
    <row r="41" spans="1:59" ht="11.25" customHeight="1" x14ac:dyDescent="0.2">
      <c r="A41" s="871" t="s">
        <v>459</v>
      </c>
      <c r="B41" s="875" t="s">
        <v>460</v>
      </c>
      <c r="C41" s="932" t="s">
        <v>108</v>
      </c>
      <c r="D41" s="932" t="s">
        <v>4338</v>
      </c>
      <c r="E41" s="733">
        <v>16</v>
      </c>
      <c r="F41" s="1190">
        <v>223</v>
      </c>
      <c r="G41" s="1190" t="s">
        <v>115</v>
      </c>
      <c r="H41" s="1190" t="s">
        <v>115</v>
      </c>
      <c r="I41" s="874">
        <v>23.05</v>
      </c>
      <c r="J41" s="651">
        <f t="shared" si="0"/>
        <v>3.8177874186550977</v>
      </c>
      <c r="K41" s="877">
        <v>0.22</v>
      </c>
      <c r="L41" s="887">
        <v>4</v>
      </c>
      <c r="M41" s="642">
        <f t="shared" si="1"/>
        <v>0.88</v>
      </c>
      <c r="N41" s="870" t="s">
        <v>135</v>
      </c>
      <c r="O41" s="734">
        <v>0.2</v>
      </c>
      <c r="P41" s="866">
        <v>43598</v>
      </c>
      <c r="Q41" s="866">
        <v>43630</v>
      </c>
      <c r="R41" s="642">
        <f t="shared" si="2"/>
        <v>9.9999999999999947</v>
      </c>
      <c r="S41" s="701">
        <f>IF(INDEX(Historical!$D$7:$D$1237,MATCH(B41,Historical!$B$7:$B$1261,0))=0,"n/a",(INDEX(Historical!$C$7:$C$1239,MATCH(B41,Historical!$B$7:$B$1261,0))/INDEX(Historical!$D$7:$D$1237,MATCH(B41,Historical!$B$7:$B$1261,0))-1)*100)</f>
        <v>9.317401805008263</v>
      </c>
      <c r="T41" s="701">
        <f>IF(INDEX(Historical!$F$7:$F$1230,MATCH(B41,Historical!$B$7:$B$1261,0))=0,"n/a",((INDEX(Historical!$C$7:$C$1239,MATCH(B41,Historical!$B$7:$B$1261,0))/INDEX(Historical!$F$7:$F$1230,MATCH(B41,Historical!$B$7:$B$1261,0)))^(1/3)-1)*100)</f>
        <v>5.7761455592694855</v>
      </c>
      <c r="U41" s="701">
        <f>IF(INDEX(Historical!$H$7:$H$1230,MATCH(B41,Historical!$B$7:$B$1261,0))=0,"n/a",((INDEX(Historical!$C$7:$C$1239,MATCH(B41,Historical!$B$7:$B$1261,0))/INDEX(Historical!$H$7:$H$1230,MATCH(B41,Historical!$B$7:$B$1261,0)))^(1/5)-1)*100)</f>
        <v>7.3662842947329832</v>
      </c>
      <c r="V41" s="701">
        <f>IF(INDEX(Historical!$O$7:$O$1230,MATCH(B41,Historical!$B$7:$B$1261,0))=0,"n/a",((INDEX(Historical!$C$7:$C$1239,MATCH(B41,Historical!$B$7:$B$1261,0))/INDEX(Historical!$O$7:$O$1230,MATCH(B41,Historical!$B$7:$B$1261,0)))^(1/10)-1)*100)</f>
        <v>6.4056681229553769</v>
      </c>
      <c r="W41" s="702">
        <f t="shared" si="3"/>
        <v>1.1499634625676498</v>
      </c>
      <c r="X41" s="703" t="str">
        <f t="shared" si="4"/>
        <v>n/a</v>
      </c>
      <c r="Y41" s="664"/>
      <c r="Z41" s="651">
        <f t="shared" si="5"/>
        <v>47.058823529411761</v>
      </c>
      <c r="AA41" s="886">
        <f t="shared" si="6"/>
        <v>12.32620320855615</v>
      </c>
      <c r="AB41" s="887">
        <v>12</v>
      </c>
      <c r="AC41" s="865">
        <v>1.87</v>
      </c>
      <c r="AD41" s="865" t="s">
        <v>136</v>
      </c>
      <c r="AE41" s="865">
        <v>2.83</v>
      </c>
      <c r="AF41" s="865">
        <v>0.89</v>
      </c>
      <c r="AG41" s="865">
        <v>7.1999999999999993</v>
      </c>
      <c r="AH41" s="865">
        <v>-31.4</v>
      </c>
      <c r="AI41" s="865" t="s">
        <v>136</v>
      </c>
      <c r="AJ41" s="865">
        <v>-2.2999999999999998</v>
      </c>
      <c r="AK41" s="865" t="s">
        <v>136</v>
      </c>
      <c r="AL41" s="878">
        <v>366.94</v>
      </c>
      <c r="AM41" s="872">
        <v>1.7999999999999998</v>
      </c>
      <c r="AN41" s="865">
        <v>0.47</v>
      </c>
      <c r="AO41" s="739">
        <f t="shared" si="7"/>
        <v>-1.1421314951680692</v>
      </c>
      <c r="AP41" s="740">
        <f t="shared" si="8"/>
        <v>11.18407171338808</v>
      </c>
      <c r="AQ41" s="888">
        <f t="shared" si="9"/>
        <v>-30.173800346495295</v>
      </c>
      <c r="AR41" s="651">
        <f>INDEX(Historical!$C$7:$C$1239,MATCH(B41,Historical!$B$7:$B$1261,0))*IF(AH41="n/a",1.03,IF(AH41&lt;0,1.01,IF(AH41&gt;10,1.1,(1+AH41/100))))</f>
        <v>0.86860000000000004</v>
      </c>
      <c r="AS41" s="886">
        <f t="shared" si="10"/>
        <v>0.89465800000000006</v>
      </c>
      <c r="AT41" s="886">
        <f t="shared" si="15"/>
        <v>0.92149774000000007</v>
      </c>
      <c r="AU41" s="886">
        <f t="shared" si="15"/>
        <v>0.94914267220000004</v>
      </c>
      <c r="AV41" s="886">
        <f t="shared" si="15"/>
        <v>0.9776169523660001</v>
      </c>
      <c r="AW41" s="651">
        <f t="shared" si="12"/>
        <v>4.6115153645659994</v>
      </c>
      <c r="AX41" s="747">
        <f t="shared" si="13"/>
        <v>20.00657424974403</v>
      </c>
      <c r="AY41" s="934">
        <v>0.96</v>
      </c>
      <c r="AZ41" s="872">
        <v>76.63</v>
      </c>
      <c r="BA41" s="872">
        <v>-12.85</v>
      </c>
      <c r="BB41" s="872">
        <v>5.13</v>
      </c>
      <c r="BC41" s="872">
        <v>14.48</v>
      </c>
      <c r="BE41" s="624">
        <v>2004</v>
      </c>
      <c r="BF41" s="898">
        <f t="shared" si="14"/>
        <v>1</v>
      </c>
      <c r="BG41" s="882">
        <v>0.8</v>
      </c>
    </row>
    <row r="42" spans="1:59" ht="11.25" customHeight="1" x14ac:dyDescent="0.2">
      <c r="A42" s="871" t="s">
        <v>471</v>
      </c>
      <c r="B42" s="875" t="s">
        <v>472</v>
      </c>
      <c r="C42" s="932" t="s">
        <v>131</v>
      </c>
      <c r="D42" s="932" t="s">
        <v>4328</v>
      </c>
      <c r="E42" s="733">
        <v>13</v>
      </c>
      <c r="F42" s="1190">
        <v>272</v>
      </c>
      <c r="G42" s="1190" t="s">
        <v>106</v>
      </c>
      <c r="H42" s="1190" t="s">
        <v>106</v>
      </c>
      <c r="I42" s="874">
        <v>49.81</v>
      </c>
      <c r="J42" s="651">
        <f t="shared" si="0"/>
        <v>3.8948002409154783</v>
      </c>
      <c r="K42" s="877">
        <v>0.48499999999999999</v>
      </c>
      <c r="L42" s="887">
        <v>4</v>
      </c>
      <c r="M42" s="642">
        <f t="shared" si="1"/>
        <v>1.94</v>
      </c>
      <c r="N42" s="870" t="s">
        <v>151</v>
      </c>
      <c r="O42" s="737">
        <v>0.45224999999999999</v>
      </c>
      <c r="P42" s="861">
        <v>43888</v>
      </c>
      <c r="Q42" s="861">
        <v>43921</v>
      </c>
      <c r="R42" s="642">
        <f t="shared" si="2"/>
        <v>7.2415699281370927</v>
      </c>
      <c r="S42" s="701">
        <f>IF(INDEX(Historical!$D$7:$D$1237,MATCH(B42,Historical!$B$7:$B$1261,0))=0,"n/a",(INDEX(Historical!$C$7:$C$1239,MATCH(B42,Historical!$B$7:$B$1261,0))/INDEX(Historical!$D$7:$D$1237,MATCH(B42,Historical!$B$7:$B$1261,0))-1)*100)</f>
        <v>6.9148936170212671</v>
      </c>
      <c r="T42" s="701">
        <f>IF(INDEX(Historical!$F$7:$F$1230,MATCH(B42,Historical!$B$7:$B$1261,0))=0,"n/a",((INDEX(Historical!$C$7:$C$1239,MATCH(B42,Historical!$B$7:$B$1261,0))/INDEX(Historical!$F$7:$F$1230,MATCH(B42,Historical!$B$7:$B$1261,0)))^(1/3)-1)*100)</f>
        <v>9.2058121609562171</v>
      </c>
      <c r="U42" s="701">
        <f>IF(INDEX(Historical!$H$7:$H$1230,MATCH(B42,Historical!$B$7:$B$1261,0))=0,"n/a",((INDEX(Historical!$C$7:$C$1239,MATCH(B42,Historical!$B$7:$B$1261,0))/INDEX(Historical!$H$7:$H$1230,MATCH(B42,Historical!$B$7:$B$1261,0)))^(1/5)-1)*100)</f>
        <v>9.4453255830372118</v>
      </c>
      <c r="V42" s="701">
        <f>IF(INDEX(Historical!$O$7:$O$1230,MATCH(B42,Historical!$B$7:$B$1261,0))=0,"n/a",((INDEX(Historical!$C$7:$C$1239,MATCH(B42,Historical!$B$7:$B$1261,0))/INDEX(Historical!$O$7:$O$1230,MATCH(B42,Historical!$B$7:$B$1261,0)))^(1/10)-1)*100)</f>
        <v>11.019213196453581</v>
      </c>
      <c r="W42" s="702">
        <f t="shared" si="3"/>
        <v>0.85716878461677204</v>
      </c>
      <c r="X42" s="703" t="str">
        <f t="shared" si="4"/>
        <v>n/a</v>
      </c>
      <c r="Y42" s="1107" t="s">
        <v>4387</v>
      </c>
      <c r="Z42" s="651" t="str">
        <f t="shared" si="5"/>
        <v>n/a</v>
      </c>
      <c r="AA42" s="886" t="str">
        <f t="shared" si="6"/>
        <v>n/a</v>
      </c>
      <c r="AB42" s="887">
        <v>12</v>
      </c>
      <c r="AC42" s="865">
        <v>-0.31</v>
      </c>
      <c r="AD42" s="865" t="s">
        <v>136</v>
      </c>
      <c r="AE42" s="865">
        <v>2.69</v>
      </c>
      <c r="AF42" s="865">
        <v>2.76</v>
      </c>
      <c r="AG42" s="865">
        <v>-1.6</v>
      </c>
      <c r="AH42" s="865">
        <v>-82.199999999999989</v>
      </c>
      <c r="AI42" s="865">
        <v>1022.1999999999999</v>
      </c>
      <c r="AJ42" s="865">
        <v>-26.3</v>
      </c>
      <c r="AK42" s="865">
        <v>41.3</v>
      </c>
      <c r="AL42" s="878">
        <v>21550</v>
      </c>
      <c r="AM42" s="872">
        <v>42.3</v>
      </c>
      <c r="AN42" s="865">
        <v>4.6900000000000004</v>
      </c>
      <c r="AO42" s="739" t="str">
        <f t="shared" si="7"/>
        <v>n/a</v>
      </c>
      <c r="AP42" s="740">
        <f t="shared" si="8"/>
        <v>13.34012582395269</v>
      </c>
      <c r="AQ42" s="888" t="str">
        <f t="shared" si="9"/>
        <v>n/a</v>
      </c>
      <c r="AR42" s="651">
        <f>INDEX(Historical!$C$7:$C$1239,MATCH(B42,Historical!$B$7:$B$1261,0))*IF(AH42="n/a",1.03,IF(AH42&lt;0,1.01,IF(AH42&gt;10,1.1,(1+AH42/100))))</f>
        <v>1.8270899999999999</v>
      </c>
      <c r="AS42" s="886">
        <f t="shared" si="10"/>
        <v>2.0097990000000001</v>
      </c>
      <c r="AT42" s="886">
        <f t="shared" si="15"/>
        <v>2.2107789000000002</v>
      </c>
      <c r="AU42" s="886">
        <f t="shared" si="15"/>
        <v>2.4318567900000003</v>
      </c>
      <c r="AV42" s="886">
        <f t="shared" si="15"/>
        <v>2.6750424690000005</v>
      </c>
      <c r="AW42" s="651">
        <f t="shared" si="12"/>
        <v>11.154567159000003</v>
      </c>
      <c r="AX42" s="747">
        <f t="shared" si="13"/>
        <v>22.394232401124274</v>
      </c>
      <c r="AY42" s="934">
        <v>0.9</v>
      </c>
      <c r="AZ42" s="872">
        <v>116.7</v>
      </c>
      <c r="BA42" s="872">
        <v>-5.52</v>
      </c>
      <c r="BB42" s="872">
        <v>4.29</v>
      </c>
      <c r="BC42" s="872">
        <v>15.83</v>
      </c>
      <c r="BE42" s="624">
        <v>2008</v>
      </c>
      <c r="BF42" s="898">
        <f t="shared" si="14"/>
        <v>1</v>
      </c>
      <c r="BG42" s="882">
        <v>-0.2</v>
      </c>
    </row>
    <row r="43" spans="1:59" ht="11.25" customHeight="1" x14ac:dyDescent="0.2">
      <c r="A43" s="863" t="s">
        <v>979</v>
      </c>
      <c r="B43" s="875" t="s">
        <v>980</v>
      </c>
      <c r="C43" s="932" t="s">
        <v>108</v>
      </c>
      <c r="D43" s="932" t="s">
        <v>4338</v>
      </c>
      <c r="E43" s="733">
        <v>10</v>
      </c>
      <c r="F43" s="1190">
        <v>408</v>
      </c>
      <c r="G43" s="1190" t="s">
        <v>115</v>
      </c>
      <c r="H43" s="1190" t="s">
        <v>115</v>
      </c>
      <c r="I43" s="874">
        <v>16.12</v>
      </c>
      <c r="J43" s="651">
        <f t="shared" si="0"/>
        <v>4.2183622828784122</v>
      </c>
      <c r="K43" s="877">
        <v>0.17</v>
      </c>
      <c r="L43" s="887">
        <v>4</v>
      </c>
      <c r="M43" s="642">
        <f t="shared" si="1"/>
        <v>0.68</v>
      </c>
      <c r="N43" s="870" t="s">
        <v>160</v>
      </c>
      <c r="O43" s="737">
        <v>0.16</v>
      </c>
      <c r="P43" s="861">
        <v>44106</v>
      </c>
      <c r="Q43" s="861">
        <v>44134</v>
      </c>
      <c r="R43" s="642">
        <f t="shared" si="2"/>
        <v>6.2500000000000053</v>
      </c>
      <c r="S43" s="701">
        <f>IF(INDEX(Historical!$D$7:$D$1237,MATCH(B43,Historical!$B$7:$B$1261,0))=0,"n/a",(INDEX(Historical!$C$7:$C$1239,MATCH(B43,Historical!$B$7:$B$1261,0))/INDEX(Historical!$D$7:$D$1237,MATCH(B43,Historical!$B$7:$B$1261,0))-1)*100)</f>
        <v>5.0000000000000044</v>
      </c>
      <c r="T43" s="701">
        <f>IF(INDEX(Historical!$F$7:$F$1230,MATCH(B43,Historical!$B$7:$B$1261,0))=0,"n/a",((INDEX(Historical!$C$7:$C$1239,MATCH(B43,Historical!$B$7:$B$1261,0))/INDEX(Historical!$F$7:$F$1230,MATCH(B43,Historical!$B$7:$B$1261,0)))^(1/3)-1)*100)</f>
        <v>9.3500841718187075</v>
      </c>
      <c r="U43" s="701">
        <f>IF(INDEX(Historical!$H$7:$H$1230,MATCH(B43,Historical!$B$7:$B$1261,0))=0,"n/a",((INDEX(Historical!$C$7:$C$1239,MATCH(B43,Historical!$B$7:$B$1261,0))/INDEX(Historical!$H$7:$H$1230,MATCH(B43,Historical!$B$7:$B$1261,0)))^(1/5)-1)*100)</f>
        <v>7.9504644570644212</v>
      </c>
      <c r="V43" s="701">
        <f>IF(INDEX(Historical!$O$7:$O$1230,MATCH(B43,Historical!$B$7:$B$1261,0))=0,"n/a",((INDEX(Historical!$C$7:$C$1239,MATCH(B43,Historical!$B$7:$B$1261,0))/INDEX(Historical!$O$7:$O$1230,MATCH(B43,Historical!$B$7:$B$1261,0)))^(1/10)-1)*100)</f>
        <v>5.7375136291891726</v>
      </c>
      <c r="W43" s="702">
        <f t="shared" si="3"/>
        <v>1.3856985744865209</v>
      </c>
      <c r="X43" s="703">
        <f t="shared" si="4"/>
        <v>0.75718709114899252</v>
      </c>
      <c r="Y43" s="674" t="s">
        <v>4389</v>
      </c>
      <c r="Z43" s="651">
        <f t="shared" si="5"/>
        <v>51.908396946564885</v>
      </c>
      <c r="AA43" s="886">
        <f t="shared" si="6"/>
        <v>12.305343511450381</v>
      </c>
      <c r="AB43" s="887">
        <v>12</v>
      </c>
      <c r="AC43" s="865">
        <v>1.31</v>
      </c>
      <c r="AD43" s="865" t="s">
        <v>136</v>
      </c>
      <c r="AE43" s="865">
        <v>4.8099999999999996</v>
      </c>
      <c r="AF43" s="865">
        <v>1.67</v>
      </c>
      <c r="AG43" s="865" t="s">
        <v>136</v>
      </c>
      <c r="AH43" s="865">
        <v>5.7</v>
      </c>
      <c r="AI43" s="865" t="s">
        <v>136</v>
      </c>
      <c r="AJ43" s="865">
        <v>10.5</v>
      </c>
      <c r="AK43" s="865" t="s">
        <v>136</v>
      </c>
      <c r="AL43" s="878">
        <v>90.93</v>
      </c>
      <c r="AM43" s="872">
        <v>2.6</v>
      </c>
      <c r="AN43" s="865" t="s">
        <v>136</v>
      </c>
      <c r="AO43" s="739">
        <f t="shared" si="7"/>
        <v>-0.13651677150754793</v>
      </c>
      <c r="AP43" s="740">
        <f t="shared" si="8"/>
        <v>12.168826739942833</v>
      </c>
      <c r="AQ43" s="888">
        <f t="shared" si="9"/>
        <v>-4.4317029225878439</v>
      </c>
      <c r="AR43" s="651">
        <f>INDEX(Historical!$C$7:$C$1239,MATCH(B43,Historical!$B$7:$B$1261,0))*IF(AH43="n/a",1.03,IF(AH43&lt;0,1.01,IF(AH43&gt;10,1.1,(1+AH43/100))))</f>
        <v>0.66591</v>
      </c>
      <c r="AS43" s="886">
        <f t="shared" si="10"/>
        <v>0.68588729999999998</v>
      </c>
      <c r="AT43" s="886">
        <f t="shared" si="15"/>
        <v>0.70646391899999994</v>
      </c>
      <c r="AU43" s="886">
        <f t="shared" si="15"/>
        <v>0.72765783656999994</v>
      </c>
      <c r="AV43" s="886">
        <f t="shared" si="15"/>
        <v>0.74948757166710001</v>
      </c>
      <c r="AW43" s="651">
        <f t="shared" si="12"/>
        <v>3.5354066272371001</v>
      </c>
      <c r="AX43" s="747">
        <f t="shared" si="13"/>
        <v>21.931802898493174</v>
      </c>
      <c r="AY43" s="934">
        <v>0.44</v>
      </c>
      <c r="AZ43" s="872">
        <v>41.089999999999996</v>
      </c>
      <c r="BA43" s="872">
        <v>-17.119999999999997</v>
      </c>
      <c r="BB43" s="872">
        <v>-2.16</v>
      </c>
      <c r="BC43" s="872">
        <v>-1.3</v>
      </c>
      <c r="BE43" s="624">
        <v>2012</v>
      </c>
      <c r="BF43" s="898">
        <f t="shared" si="14"/>
        <v>0</v>
      </c>
      <c r="BG43" s="882" t="s">
        <v>136</v>
      </c>
    </row>
    <row r="44" spans="1:59" ht="11.25" customHeight="1" x14ac:dyDescent="0.2">
      <c r="A44" s="863" t="s">
        <v>457</v>
      </c>
      <c r="B44" s="876" t="s">
        <v>458</v>
      </c>
      <c r="C44" s="932" t="s">
        <v>108</v>
      </c>
      <c r="D44" s="932" t="s">
        <v>4338</v>
      </c>
      <c r="E44" s="733">
        <v>20</v>
      </c>
      <c r="F44" s="1190">
        <v>162</v>
      </c>
      <c r="G44" s="1190" t="s">
        <v>106</v>
      </c>
      <c r="H44" s="1190" t="s">
        <v>106</v>
      </c>
      <c r="I44" s="874">
        <v>400</v>
      </c>
      <c r="J44" s="651">
        <f t="shared" si="0"/>
        <v>3.875</v>
      </c>
      <c r="K44" s="884">
        <v>7.75</v>
      </c>
      <c r="L44" s="887">
        <v>2</v>
      </c>
      <c r="M44" s="642">
        <f t="shared" si="1"/>
        <v>15.5</v>
      </c>
      <c r="N44" s="870" t="s">
        <v>229</v>
      </c>
      <c r="O44" s="735">
        <v>7.5</v>
      </c>
      <c r="P44" s="619">
        <v>43828</v>
      </c>
      <c r="Q44" s="619">
        <v>43843</v>
      </c>
      <c r="R44" s="642">
        <f t="shared" si="2"/>
        <v>3.3333333333333335</v>
      </c>
      <c r="S44" s="701">
        <f>IF(INDEX(Historical!$D$7:$D$1237,MATCH(B44,Historical!$B$7:$B$1261,0))=0,"n/a",(INDEX(Historical!$C$7:$C$1239,MATCH(B44,Historical!$B$7:$B$1261,0))/INDEX(Historical!$D$7:$D$1237,MATCH(B44,Historical!$B$7:$B$1261,0))-1)*100)</f>
        <v>4.1666666666666741</v>
      </c>
      <c r="T44" s="701">
        <f>IF(INDEX(Historical!$F$7:$F$1230,MATCH(B44,Historical!$B$7:$B$1261,0))=0,"n/a",((INDEX(Historical!$C$7:$C$1239,MATCH(B44,Historical!$B$7:$B$1261,0))/INDEX(Historical!$F$7:$F$1230,MATCH(B44,Historical!$B$7:$B$1261,0)))^(1/3)-1)*100)</f>
        <v>5.429083162718662</v>
      </c>
      <c r="U44" s="701">
        <f>IF(INDEX(Historical!$H$7:$H$1230,MATCH(B44,Historical!$B$7:$B$1261,0))=0,"n/a",((INDEX(Historical!$C$7:$C$1239,MATCH(B44,Historical!$B$7:$B$1261,0))/INDEX(Historical!$H$7:$H$1230,MATCH(B44,Historical!$B$7:$B$1261,0)))^(1/5)-1)*100)</f>
        <v>5.2753403059961901</v>
      </c>
      <c r="V44" s="701">
        <f>IF(INDEX(Historical!$O$7:$O$1230,MATCH(B44,Historical!$B$7:$B$1261,0))=0,"n/a",((INDEX(Historical!$C$7:$C$1239,MATCH(B44,Historical!$B$7:$B$1261,0))/INDEX(Historical!$O$7:$O$1230,MATCH(B44,Historical!$B$7:$B$1261,0)))^(1/10)-1)*100)</f>
        <v>7.1773462536293131</v>
      </c>
      <c r="W44" s="702">
        <f t="shared" si="3"/>
        <v>0.7349987195237585</v>
      </c>
      <c r="X44" s="703" t="str">
        <f t="shared" si="4"/>
        <v>n/a</v>
      </c>
      <c r="Y44" s="876"/>
      <c r="Z44" s="651" t="str">
        <f t="shared" si="5"/>
        <v>n/a</v>
      </c>
      <c r="AA44" s="886" t="str">
        <f t="shared" si="6"/>
        <v>n/a</v>
      </c>
      <c r="AB44" s="887">
        <v>12</v>
      </c>
      <c r="AC44" s="865" t="s">
        <v>136</v>
      </c>
      <c r="AD44" s="865" t="s">
        <v>136</v>
      </c>
      <c r="AE44" s="865" t="s">
        <v>136</v>
      </c>
      <c r="AF44" s="865" t="s">
        <v>136</v>
      </c>
      <c r="AG44" s="865" t="s">
        <v>136</v>
      </c>
      <c r="AH44" s="865" t="s">
        <v>136</v>
      </c>
      <c r="AI44" s="865" t="s">
        <v>136</v>
      </c>
      <c r="AJ44" s="865" t="s">
        <v>136</v>
      </c>
      <c r="AK44" s="865" t="s">
        <v>136</v>
      </c>
      <c r="AL44" s="878" t="s">
        <v>136</v>
      </c>
      <c r="AM44" s="872" t="s">
        <v>136</v>
      </c>
      <c r="AN44" s="865" t="s">
        <v>136</v>
      </c>
      <c r="AO44" s="739" t="str">
        <f t="shared" si="7"/>
        <v>n/a</v>
      </c>
      <c r="AP44" s="740">
        <f t="shared" si="8"/>
        <v>9.1503403059961901</v>
      </c>
      <c r="AQ44" s="888" t="str">
        <f t="shared" si="9"/>
        <v>n/a</v>
      </c>
      <c r="AR44" s="651">
        <f>INDEX(Historical!$C$7:$C$1239,MATCH(B44,Historical!$B$7:$B$1261,0))*IF(AH44="n/a",1.03,IF(AH44&lt;0,1.01,IF(AH44&gt;10,1.1,(1+AH44/100))))</f>
        <v>15.450000000000001</v>
      </c>
      <c r="AS44" s="886">
        <f t="shared" si="10"/>
        <v>15.913500000000001</v>
      </c>
      <c r="AT44" s="886">
        <f t="shared" si="15"/>
        <v>16.390905</v>
      </c>
      <c r="AU44" s="886">
        <f t="shared" si="15"/>
        <v>16.882632149999999</v>
      </c>
      <c r="AV44" s="886">
        <f t="shared" si="15"/>
        <v>17.3891111145</v>
      </c>
      <c r="AW44" s="651">
        <f t="shared" si="12"/>
        <v>82.026148264499994</v>
      </c>
      <c r="AX44" s="747">
        <f t="shared" si="13"/>
        <v>20.506537066124999</v>
      </c>
      <c r="AY44" s="934" t="s">
        <v>136</v>
      </c>
      <c r="AZ44" s="872" t="s">
        <v>136</v>
      </c>
      <c r="BA44" s="872" t="s">
        <v>136</v>
      </c>
      <c r="BB44" s="872" t="s">
        <v>136</v>
      </c>
      <c r="BC44" s="872" t="s">
        <v>136</v>
      </c>
      <c r="BD44" s="907" t="s">
        <v>4265</v>
      </c>
      <c r="BE44" s="624">
        <v>2001</v>
      </c>
      <c r="BF44" s="898">
        <f t="shared" si="14"/>
        <v>2</v>
      </c>
      <c r="BG44" s="882" t="s">
        <v>136</v>
      </c>
    </row>
    <row r="45" spans="1:59" s="773" customFormat="1" ht="11.25" customHeight="1" x14ac:dyDescent="0.2">
      <c r="A45" s="646" t="s">
        <v>990</v>
      </c>
      <c r="B45" s="781" t="s">
        <v>991</v>
      </c>
      <c r="C45" s="932" t="s">
        <v>108</v>
      </c>
      <c r="D45" s="932" t="s">
        <v>4334</v>
      </c>
      <c r="E45" s="755">
        <v>11</v>
      </c>
      <c r="F45" s="1190">
        <v>307</v>
      </c>
      <c r="G45" s="1189" t="s">
        <v>106</v>
      </c>
      <c r="H45" s="1189" t="s">
        <v>106</v>
      </c>
      <c r="I45" s="756">
        <v>698.35</v>
      </c>
      <c r="J45" s="757">
        <f t="shared" si="0"/>
        <v>2.0791866542564614</v>
      </c>
      <c r="K45" s="758">
        <v>3.63</v>
      </c>
      <c r="L45" s="759">
        <v>4</v>
      </c>
      <c r="M45" s="760">
        <f t="shared" si="1"/>
        <v>14.52</v>
      </c>
      <c r="N45" s="761" t="s">
        <v>604</v>
      </c>
      <c r="O45" s="762">
        <v>3.3</v>
      </c>
      <c r="P45" s="763">
        <v>43894</v>
      </c>
      <c r="Q45" s="763">
        <v>43912</v>
      </c>
      <c r="R45" s="760">
        <f t="shared" si="2"/>
        <v>10.000000000000004</v>
      </c>
      <c r="S45" s="701">
        <f>IF(INDEX(Historical!$D$7:$D$1237,MATCH(B45,Historical!$B$7:$B$1261,0))=0,"n/a",(INDEX(Historical!$C$7:$C$1239,MATCH(B45,Historical!$B$7:$B$1261,0))/INDEX(Historical!$D$7:$D$1237,MATCH(B45,Historical!$B$7:$B$1261,0))-1)*100)</f>
        <v>9.8169717138103074</v>
      </c>
      <c r="T45" s="701">
        <f>IF(INDEX(Historical!$F$7:$F$1230,MATCH(B45,Historical!$B$7:$B$1261,0))=0,"n/a",((INDEX(Historical!$C$7:$C$1239,MATCH(B45,Historical!$B$7:$B$1261,0))/INDEX(Historical!$F$7:$F$1230,MATCH(B45,Historical!$B$7:$B$1261,0)))^(1/3)-1)*100)</f>
        <v>12.951712339818444</v>
      </c>
      <c r="U45" s="701">
        <f>IF(INDEX(Historical!$H$7:$H$1230,MATCH(B45,Historical!$B$7:$B$1261,0))=0,"n/a",((INDEX(Historical!$C$7:$C$1239,MATCH(B45,Historical!$B$7:$B$1261,0))/INDEX(Historical!$H$7:$H$1230,MATCH(B45,Historical!$B$7:$B$1261,0)))^(1/5)-1)*100)</f>
        <v>11.324646865576128</v>
      </c>
      <c r="V45" s="701">
        <f>IF(INDEX(Historical!$O$7:$O$1230,MATCH(B45,Historical!$B$7:$B$1261,0))=0,"n/a",((INDEX(Historical!$C$7:$C$1239,MATCH(B45,Historical!$B$7:$B$1261,0))/INDEX(Historical!$O$7:$O$1230,MATCH(B45,Historical!$B$7:$B$1261,0)))^(1/10)-1)*100)</f>
        <v>15.515944582245588</v>
      </c>
      <c r="W45" s="702">
        <f t="shared" si="3"/>
        <v>0.72987157214615017</v>
      </c>
      <c r="X45" s="703">
        <f t="shared" si="4"/>
        <v>1.3981045513056949</v>
      </c>
      <c r="Y45" s="781"/>
      <c r="Z45" s="757">
        <f t="shared" si="5"/>
        <v>48.207171314741032</v>
      </c>
      <c r="AA45" s="765">
        <f t="shared" si="6"/>
        <v>23.185590969455511</v>
      </c>
      <c r="AB45" s="759">
        <v>12</v>
      </c>
      <c r="AC45" s="766">
        <v>30.12</v>
      </c>
      <c r="AD45" s="766">
        <v>2.2400000000000002</v>
      </c>
      <c r="AE45" s="766">
        <v>6.83</v>
      </c>
      <c r="AF45" s="766">
        <v>3.22</v>
      </c>
      <c r="AG45" s="766">
        <v>14.099999999999998</v>
      </c>
      <c r="AH45" s="766">
        <v>6.9</v>
      </c>
      <c r="AI45" s="766">
        <v>8.4599999999999991</v>
      </c>
      <c r="AJ45" s="766">
        <v>8.1</v>
      </c>
      <c r="AK45" s="766">
        <v>10.6</v>
      </c>
      <c r="AL45" s="767">
        <v>107310</v>
      </c>
      <c r="AM45" s="768">
        <v>1.0999999999999999</v>
      </c>
      <c r="AN45" s="766">
        <v>0.21</v>
      </c>
      <c r="AO45" s="769">
        <f t="shared" si="7"/>
        <v>-9.7817574496229227</v>
      </c>
      <c r="AP45" s="770">
        <f t="shared" si="8"/>
        <v>13.403833519832588</v>
      </c>
      <c r="AQ45" s="771">
        <f t="shared" si="9"/>
        <v>82.156956644716757</v>
      </c>
      <c r="AR45" s="651">
        <f>INDEX(Historical!$C$7:$C$1239,MATCH(B45,Historical!$B$7:$B$1261,0))*IF(AH45="n/a",1.03,IF(AH45&lt;0,1.01,IF(AH45&gt;10,1.1,(1+AH45/100))))</f>
        <v>14.110799999999999</v>
      </c>
      <c r="AS45" s="765">
        <f t="shared" si="10"/>
        <v>15.304573679999999</v>
      </c>
      <c r="AT45" s="765">
        <f t="shared" si="15"/>
        <v>16.835031048000001</v>
      </c>
      <c r="AU45" s="765">
        <f t="shared" si="15"/>
        <v>18.518534152800004</v>
      </c>
      <c r="AV45" s="765">
        <f t="shared" si="15"/>
        <v>20.370387568080005</v>
      </c>
      <c r="AW45" s="757">
        <f t="shared" si="12"/>
        <v>85.139326448880013</v>
      </c>
      <c r="AX45" s="772">
        <f t="shared" si="13"/>
        <v>12.191498023753134</v>
      </c>
      <c r="AY45" s="935">
        <v>1.2</v>
      </c>
      <c r="AZ45" s="768">
        <v>115.55</v>
      </c>
      <c r="BA45" s="768">
        <v>-2.85</v>
      </c>
      <c r="BB45" s="768">
        <v>11.93</v>
      </c>
      <c r="BC45" s="768">
        <v>28.000000000000004</v>
      </c>
      <c r="BD45" s="908"/>
      <c r="BE45" s="624">
        <v>2010</v>
      </c>
      <c r="BF45" s="898">
        <f t="shared" si="14"/>
        <v>0</v>
      </c>
      <c r="BG45" s="824">
        <v>2.9000000000000004</v>
      </c>
    </row>
    <row r="46" spans="1:59" ht="11.25" customHeight="1" x14ac:dyDescent="0.2">
      <c r="A46" s="871" t="s">
        <v>453</v>
      </c>
      <c r="B46" s="875" t="s">
        <v>454</v>
      </c>
      <c r="C46" s="932" t="s">
        <v>108</v>
      </c>
      <c r="D46" s="932" t="s">
        <v>4338</v>
      </c>
      <c r="E46" s="733">
        <v>16</v>
      </c>
      <c r="F46" s="1190">
        <v>230</v>
      </c>
      <c r="G46" s="1190" t="s">
        <v>106</v>
      </c>
      <c r="H46" s="1190" t="s">
        <v>106</v>
      </c>
      <c r="I46" s="874">
        <v>34.700000000000003</v>
      </c>
      <c r="J46" s="651">
        <f t="shared" si="0"/>
        <v>2.6512968299711814</v>
      </c>
      <c r="K46" s="885">
        <v>0.23</v>
      </c>
      <c r="L46" s="887">
        <v>4</v>
      </c>
      <c r="M46" s="642">
        <f t="shared" si="1"/>
        <v>0.92</v>
      </c>
      <c r="N46" s="870" t="s">
        <v>236</v>
      </c>
      <c r="O46" s="737">
        <v>0.21</v>
      </c>
      <c r="P46" s="861">
        <v>43867</v>
      </c>
      <c r="Q46" s="861">
        <v>43875</v>
      </c>
      <c r="R46" s="642">
        <f t="shared" si="2"/>
        <v>9.5238095238095326</v>
      </c>
      <c r="S46" s="701">
        <f>IF(INDEX(Historical!$D$7:$D$1237,MATCH(B46,Historical!$B$7:$B$1261,0))=0,"n/a",(INDEX(Historical!$C$7:$C$1239,MATCH(B46,Historical!$B$7:$B$1261,0))/INDEX(Historical!$D$7:$D$1237,MATCH(B46,Historical!$B$7:$B$1261,0))-1)*100)</f>
        <v>25.984251968503933</v>
      </c>
      <c r="T46" s="701">
        <f>IF(INDEX(Historical!$F$7:$F$1230,MATCH(B46,Historical!$B$7:$B$1261,0))=0,"n/a",((INDEX(Historical!$C$7:$C$1239,MATCH(B46,Historical!$B$7:$B$1261,0))/INDEX(Historical!$F$7:$F$1230,MATCH(B46,Historical!$B$7:$B$1261,0)))^(1/3)-1)*100)</f>
        <v>16.191208898541198</v>
      </c>
      <c r="U46" s="701">
        <f>IF(INDEX(Historical!$H$7:$H$1230,MATCH(B46,Historical!$B$7:$B$1261,0))=0,"n/a",((INDEX(Historical!$C$7:$C$1239,MATCH(B46,Historical!$B$7:$B$1261,0))/INDEX(Historical!$H$7:$H$1230,MATCH(B46,Historical!$B$7:$B$1261,0)))^(1/5)-1)*100)</f>
        <v>14.869835499703509</v>
      </c>
      <c r="V46" s="701">
        <f>IF(INDEX(Historical!$O$7:$O$1230,MATCH(B46,Historical!$B$7:$B$1261,0))=0,"n/a",((INDEX(Historical!$C$7:$C$1239,MATCH(B46,Historical!$B$7:$B$1261,0))/INDEX(Historical!$O$7:$O$1230,MATCH(B46,Historical!$B$7:$B$1261,0)))^(1/10)-1)*100)</f>
        <v>10.872671660343824</v>
      </c>
      <c r="W46" s="702">
        <f t="shared" si="3"/>
        <v>1.3676340060868979</v>
      </c>
      <c r="X46" s="703">
        <f t="shared" si="4"/>
        <v>1.7290506395004082</v>
      </c>
      <c r="Y46" s="674" t="s">
        <v>4180</v>
      </c>
      <c r="Z46" s="651">
        <f t="shared" si="5"/>
        <v>40.174672489082965</v>
      </c>
      <c r="AA46" s="886">
        <f t="shared" si="6"/>
        <v>15.1528384279476</v>
      </c>
      <c r="AB46" s="887">
        <v>12</v>
      </c>
      <c r="AC46" s="865">
        <v>2.29</v>
      </c>
      <c r="AD46" s="865">
        <v>1.62</v>
      </c>
      <c r="AE46" s="865">
        <v>5.0999999999999996</v>
      </c>
      <c r="AF46" s="865">
        <v>1.4</v>
      </c>
      <c r="AG46" s="865">
        <v>9</v>
      </c>
      <c r="AH46" s="865">
        <v>6.8000000000000007</v>
      </c>
      <c r="AI46" s="865">
        <v>-6.2700000000000005</v>
      </c>
      <c r="AJ46" s="865">
        <v>8.6</v>
      </c>
      <c r="AK46" s="865">
        <v>10</v>
      </c>
      <c r="AL46" s="878">
        <v>514.39</v>
      </c>
      <c r="AM46" s="872">
        <v>0.6</v>
      </c>
      <c r="AN46" s="865">
        <v>0.01</v>
      </c>
      <c r="AO46" s="739">
        <f t="shared" si="7"/>
        <v>2.368293901727089</v>
      </c>
      <c r="AP46" s="740">
        <f t="shared" si="8"/>
        <v>17.521132329674689</v>
      </c>
      <c r="AQ46" s="888">
        <f t="shared" si="9"/>
        <v>-2.8998825973323594</v>
      </c>
      <c r="AR46" s="651">
        <f>INDEX(Historical!$C$7:$C$1239,MATCH(B46,Historical!$B$7:$B$1261,0))*IF(AH46="n/a",1.03,IF(AH46&lt;0,1.01,IF(AH46&gt;10,1.1,(1+AH46/100))))</f>
        <v>0.85440000000000005</v>
      </c>
      <c r="AS46" s="886">
        <f t="shared" si="10"/>
        <v>0.86294400000000004</v>
      </c>
      <c r="AT46" s="886">
        <f t="shared" si="15"/>
        <v>0.94923840000000015</v>
      </c>
      <c r="AU46" s="886">
        <f t="shared" si="15"/>
        <v>1.0441622400000004</v>
      </c>
      <c r="AV46" s="886">
        <f t="shared" si="15"/>
        <v>1.1485784640000005</v>
      </c>
      <c r="AW46" s="651">
        <f t="shared" si="12"/>
        <v>4.8593231040000013</v>
      </c>
      <c r="AX46" s="747">
        <f t="shared" si="13"/>
        <v>14.003812979827094</v>
      </c>
      <c r="AY46" s="934">
        <v>0.94</v>
      </c>
      <c r="AZ46" s="872">
        <v>45.800000000000004</v>
      </c>
      <c r="BA46" s="872">
        <v>-27.36</v>
      </c>
      <c r="BB46" s="872">
        <v>8.77</v>
      </c>
      <c r="BC46" s="872">
        <v>7.51</v>
      </c>
      <c r="BE46" s="624">
        <v>2005</v>
      </c>
      <c r="BF46" s="898">
        <f t="shared" si="14"/>
        <v>1</v>
      </c>
      <c r="BG46" s="882">
        <v>1.0999999999999999</v>
      </c>
    </row>
    <row r="47" spans="1:59" ht="11.25" customHeight="1" x14ac:dyDescent="0.2">
      <c r="A47" s="863" t="s">
        <v>1016</v>
      </c>
      <c r="B47" s="875" t="s">
        <v>1017</v>
      </c>
      <c r="C47" s="932" t="s">
        <v>108</v>
      </c>
      <c r="D47" s="932" t="s">
        <v>4338</v>
      </c>
      <c r="E47" s="733">
        <v>10</v>
      </c>
      <c r="F47" s="1190">
        <v>402</v>
      </c>
      <c r="G47" s="1190" t="s">
        <v>115</v>
      </c>
      <c r="H47" s="1190" t="s">
        <v>115</v>
      </c>
      <c r="I47" s="874">
        <v>29.82</v>
      </c>
      <c r="J47" s="651">
        <f t="shared" si="0"/>
        <v>3.6217303822937628</v>
      </c>
      <c r="K47" s="877">
        <v>0.27</v>
      </c>
      <c r="L47" s="887">
        <v>4</v>
      </c>
      <c r="M47" s="642">
        <f t="shared" si="1"/>
        <v>1.08</v>
      </c>
      <c r="N47" s="870" t="s">
        <v>119</v>
      </c>
      <c r="O47" s="734">
        <v>0.26</v>
      </c>
      <c r="P47" s="861">
        <v>44043</v>
      </c>
      <c r="Q47" s="861">
        <v>44075</v>
      </c>
      <c r="R47" s="642">
        <f t="shared" si="2"/>
        <v>3.8461538461538494</v>
      </c>
      <c r="S47" s="701">
        <f>IF(INDEX(Historical!$D$7:$D$1237,MATCH(B47,Historical!$B$7:$B$1261,0))=0,"n/a",(INDEX(Historical!$C$7:$C$1239,MATCH(B47,Historical!$B$7:$B$1261,0))/INDEX(Historical!$D$7:$D$1237,MATCH(B47,Historical!$B$7:$B$1261,0))-1)*100)</f>
        <v>8.5106382978723527</v>
      </c>
      <c r="T47" s="701">
        <f>IF(INDEX(Historical!$F$7:$F$1230,MATCH(B47,Historical!$B$7:$B$1261,0))=0,"n/a",((INDEX(Historical!$C$7:$C$1239,MATCH(B47,Historical!$B$7:$B$1261,0))/INDEX(Historical!$F$7:$F$1230,MATCH(B47,Historical!$B$7:$B$1261,0)))^(1/3)-1)*100)</f>
        <v>7.5462916267589053</v>
      </c>
      <c r="U47" s="701">
        <f>IF(INDEX(Historical!$H$7:$H$1230,MATCH(B47,Historical!$B$7:$B$1261,0))=0,"n/a",((INDEX(Historical!$C$7:$C$1239,MATCH(B47,Historical!$B$7:$B$1261,0))/INDEX(Historical!$H$7:$H$1230,MATCH(B47,Historical!$B$7:$B$1261,0)))^(1/5)-1)*100)</f>
        <v>6.6285959026347374</v>
      </c>
      <c r="V47" s="701">
        <f>IF(INDEX(Historical!$O$7:$O$1230,MATCH(B47,Historical!$B$7:$B$1261,0))=0,"n/a",((INDEX(Historical!$C$7:$C$1239,MATCH(B47,Historical!$B$7:$B$1261,0))/INDEX(Historical!$O$7:$O$1230,MATCH(B47,Historical!$B$7:$B$1261,0)))^(1/10)-1)*100)</f>
        <v>6.1796316715072797</v>
      </c>
      <c r="W47" s="702">
        <f t="shared" si="3"/>
        <v>1.0726522639201166</v>
      </c>
      <c r="X47" s="703">
        <f t="shared" si="4"/>
        <v>0.84981998751727406</v>
      </c>
      <c r="Y47" s="665"/>
      <c r="Z47" s="651">
        <f t="shared" si="5"/>
        <v>65.060240963855435</v>
      </c>
      <c r="AA47" s="886">
        <f t="shared" si="6"/>
        <v>17.963855421686748</v>
      </c>
      <c r="AB47" s="887">
        <v>12</v>
      </c>
      <c r="AC47" s="865">
        <v>1.66</v>
      </c>
      <c r="AD47" s="865">
        <v>2.67</v>
      </c>
      <c r="AE47" s="865">
        <v>3.58</v>
      </c>
      <c r="AF47" s="865">
        <v>1.01</v>
      </c>
      <c r="AG47" s="865">
        <v>5.5</v>
      </c>
      <c r="AH47" s="865">
        <v>-3.5999999999999996</v>
      </c>
      <c r="AI47" s="865">
        <v>72.98</v>
      </c>
      <c r="AJ47" s="865">
        <v>7.8</v>
      </c>
      <c r="AK47" s="865">
        <v>7.0000000000000009</v>
      </c>
      <c r="AL47" s="878">
        <v>630.79999999999995</v>
      </c>
      <c r="AM47" s="872">
        <v>1.2</v>
      </c>
      <c r="AN47" s="865">
        <v>0.2</v>
      </c>
      <c r="AO47" s="739">
        <f t="shared" si="7"/>
        <v>-7.7135291367582486</v>
      </c>
      <c r="AP47" s="740">
        <f t="shared" si="8"/>
        <v>10.2503262849285</v>
      </c>
      <c r="AQ47" s="888">
        <f t="shared" si="9"/>
        <v>-10.201474954197575</v>
      </c>
      <c r="AR47" s="651">
        <f>INDEX(Historical!$C$7:$C$1239,MATCH(B47,Historical!$B$7:$B$1261,0))*IF(AH47="n/a",1.03,IF(AH47&lt;0,1.01,IF(AH47&gt;10,1.1,(1+AH47/100))))</f>
        <v>1.0302</v>
      </c>
      <c r="AS47" s="886">
        <f t="shared" si="10"/>
        <v>1.1332200000000001</v>
      </c>
      <c r="AT47" s="886">
        <f t="shared" ref="AT47:AV66" si="16">IF($AK47="n/a",1.03*AS47,IF($AK47&lt;0,1.01*AS47,IF($AK47&gt;10,1.1*AS47,(1+$AK47/100)*AS47)))</f>
        <v>1.2125454000000002</v>
      </c>
      <c r="AU47" s="886">
        <f t="shared" si="16"/>
        <v>1.2974235780000003</v>
      </c>
      <c r="AV47" s="886">
        <f t="shared" si="16"/>
        <v>1.3882432284600004</v>
      </c>
      <c r="AW47" s="651">
        <f t="shared" si="12"/>
        <v>6.0616322064600014</v>
      </c>
      <c r="AX47" s="747">
        <f t="shared" si="13"/>
        <v>20.327405118913486</v>
      </c>
      <c r="AY47" s="934">
        <v>0.97</v>
      </c>
      <c r="AZ47" s="872">
        <v>34.32</v>
      </c>
      <c r="BA47" s="872">
        <v>-27.98</v>
      </c>
      <c r="BB47" s="872">
        <v>7.7</v>
      </c>
      <c r="BC47" s="872">
        <v>7.04</v>
      </c>
      <c r="BE47" s="624">
        <v>2011</v>
      </c>
      <c r="BF47" s="898">
        <f t="shared" si="14"/>
        <v>0</v>
      </c>
      <c r="BG47" s="882">
        <v>0.70000000000000007</v>
      </c>
    </row>
    <row r="48" spans="1:59" ht="11.25" customHeight="1" x14ac:dyDescent="0.2">
      <c r="A48" s="863" t="s">
        <v>1003</v>
      </c>
      <c r="B48" s="875" t="s">
        <v>1004</v>
      </c>
      <c r="C48" s="932" t="s">
        <v>153</v>
      </c>
      <c r="D48" s="932" t="s">
        <v>4348</v>
      </c>
      <c r="E48" s="733">
        <v>11</v>
      </c>
      <c r="F48" s="1190">
        <v>297</v>
      </c>
      <c r="G48" s="1190" t="s">
        <v>115</v>
      </c>
      <c r="H48" s="1190" t="s">
        <v>115</v>
      </c>
      <c r="I48" s="874">
        <v>62.4</v>
      </c>
      <c r="J48" s="651">
        <f t="shared" si="0"/>
        <v>2.8846153846153846</v>
      </c>
      <c r="K48" s="877">
        <v>0.45</v>
      </c>
      <c r="L48" s="887">
        <v>4</v>
      </c>
      <c r="M48" s="642">
        <f t="shared" si="1"/>
        <v>1.8</v>
      </c>
      <c r="N48" s="870" t="s">
        <v>139</v>
      </c>
      <c r="O48" s="734">
        <v>0.41</v>
      </c>
      <c r="P48" s="619">
        <v>43831</v>
      </c>
      <c r="Q48" s="619">
        <v>43863</v>
      </c>
      <c r="R48" s="642">
        <f t="shared" si="2"/>
        <v>9.7560975609756184</v>
      </c>
      <c r="S48" s="701">
        <f>IF(INDEX(Historical!$D$7:$D$1237,MATCH(B48,Historical!$B$7:$B$1261,0))=0,"n/a",(INDEX(Historical!$C$7:$C$1239,MATCH(B48,Historical!$B$7:$B$1261,0))/INDEX(Historical!$D$7:$D$1237,MATCH(B48,Historical!$B$7:$B$1261,0))-1)*100)</f>
        <v>2.4999999999999911</v>
      </c>
      <c r="T48" s="701">
        <f>IF(INDEX(Historical!$F$7:$F$1230,MATCH(B48,Historical!$B$7:$B$1261,0))=0,"n/a",((INDEX(Historical!$C$7:$C$1239,MATCH(B48,Historical!$B$7:$B$1261,0))/INDEX(Historical!$F$7:$F$1230,MATCH(B48,Historical!$B$7:$B$1261,0)))^(1/3)-1)*100)</f>
        <v>2.5652131008858436</v>
      </c>
      <c r="U48" s="701">
        <f>IF(INDEX(Historical!$H$7:$H$1230,MATCH(B48,Historical!$B$7:$B$1261,0))=0,"n/a",((INDEX(Historical!$C$7:$C$1239,MATCH(B48,Historical!$B$7:$B$1261,0))/INDEX(Historical!$H$7:$H$1230,MATCH(B48,Historical!$B$7:$B$1261,0)))^(1/5)-1)*100)</f>
        <v>2.4932274840123947</v>
      </c>
      <c r="V48" s="701">
        <f>IF(INDEX(Historical!$O$7:$O$1230,MATCH(B48,Historical!$B$7:$B$1261,0))=0,"n/a",((INDEX(Historical!$C$7:$C$1239,MATCH(B48,Historical!$B$7:$B$1261,0))/INDEX(Historical!$O$7:$O$1230,MATCH(B48,Historical!$B$7:$B$1261,0)))^(1/10)-1)*100)</f>
        <v>2.8352992717352699</v>
      </c>
      <c r="W48" s="702">
        <f t="shared" si="3"/>
        <v>0.87935249335654109</v>
      </c>
      <c r="X48" s="703">
        <f t="shared" si="4"/>
        <v>0.22873646642315548</v>
      </c>
      <c r="Y48" s="661"/>
      <c r="Z48" s="651" t="str">
        <f t="shared" si="5"/>
        <v>n/a</v>
      </c>
      <c r="AA48" s="886" t="str">
        <f t="shared" si="6"/>
        <v>n/a</v>
      </c>
      <c r="AB48" s="887">
        <v>8</v>
      </c>
      <c r="AC48" s="865">
        <v>-0.11</v>
      </c>
      <c r="AD48" s="865" t="s">
        <v>136</v>
      </c>
      <c r="AE48" s="865">
        <v>3.6</v>
      </c>
      <c r="AF48" s="865">
        <v>2.84</v>
      </c>
      <c r="AG48" s="865">
        <v>-0.1</v>
      </c>
      <c r="AH48" s="865">
        <v>-33.900000000000006</v>
      </c>
      <c r="AI48" s="865">
        <v>16.78</v>
      </c>
      <c r="AJ48" s="865">
        <v>10.9</v>
      </c>
      <c r="AK48" s="865">
        <v>21.349999999999998</v>
      </c>
      <c r="AL48" s="878">
        <v>142000</v>
      </c>
      <c r="AM48" s="872">
        <v>0.1</v>
      </c>
      <c r="AN48" s="865">
        <v>0.9</v>
      </c>
      <c r="AO48" s="739" t="str">
        <f t="shared" si="7"/>
        <v>n/a</v>
      </c>
      <c r="AP48" s="740">
        <f t="shared" si="8"/>
        <v>5.3778428686277788</v>
      </c>
      <c r="AQ48" s="888" t="str">
        <f t="shared" si="9"/>
        <v>n/a</v>
      </c>
      <c r="AR48" s="651">
        <f>INDEX(Historical!$C$7:$C$1239,MATCH(B48,Historical!$B$7:$B$1261,0))*IF(AH48="n/a",1.03,IF(AH48&lt;0,1.01,IF(AH48&gt;10,1.1,(1+AH48/100))))</f>
        <v>1.6563999999999999</v>
      </c>
      <c r="AS48" s="886">
        <f t="shared" si="10"/>
        <v>1.8220400000000001</v>
      </c>
      <c r="AT48" s="886">
        <f t="shared" si="16"/>
        <v>2.0042440000000004</v>
      </c>
      <c r="AU48" s="886">
        <f t="shared" si="16"/>
        <v>2.2046684000000005</v>
      </c>
      <c r="AV48" s="886">
        <f t="shared" si="16"/>
        <v>2.4251352400000008</v>
      </c>
      <c r="AW48" s="651">
        <f t="shared" si="12"/>
        <v>10.112487640000003</v>
      </c>
      <c r="AX48" s="747">
        <f t="shared" si="13"/>
        <v>16.205909679487185</v>
      </c>
      <c r="AY48" s="934">
        <v>0.65</v>
      </c>
      <c r="AZ48" s="872">
        <v>36.36</v>
      </c>
      <c r="BA48" s="872">
        <v>-8.6900000000000013</v>
      </c>
      <c r="BB48" s="872">
        <v>2.2999999999999998</v>
      </c>
      <c r="BC48" s="872">
        <v>4.2799999999999994</v>
      </c>
      <c r="BE48" s="624">
        <v>2010</v>
      </c>
      <c r="BF48" s="898">
        <f t="shared" si="14"/>
        <v>0</v>
      </c>
      <c r="BG48" s="882">
        <v>0</v>
      </c>
    </row>
    <row r="49" spans="1:59" ht="11.25" customHeight="1" x14ac:dyDescent="0.2">
      <c r="A49" s="871" t="s">
        <v>464</v>
      </c>
      <c r="B49" s="875" t="s">
        <v>465</v>
      </c>
      <c r="C49" s="932" t="s">
        <v>108</v>
      </c>
      <c r="D49" s="932" t="s">
        <v>4338</v>
      </c>
      <c r="E49" s="733">
        <v>16</v>
      </c>
      <c r="F49" s="1190">
        <v>248</v>
      </c>
      <c r="G49" s="1190" t="s">
        <v>37</v>
      </c>
      <c r="H49" s="1190" t="s">
        <v>37</v>
      </c>
      <c r="I49" s="874">
        <v>66.95</v>
      </c>
      <c r="J49" s="651">
        <f t="shared" si="0"/>
        <v>3.1067961165048543</v>
      </c>
      <c r="K49" s="877">
        <v>0.52</v>
      </c>
      <c r="L49" s="887">
        <v>4</v>
      </c>
      <c r="M49" s="642">
        <f t="shared" si="1"/>
        <v>2.08</v>
      </c>
      <c r="N49" s="870" t="s">
        <v>466</v>
      </c>
      <c r="O49" s="734">
        <v>0.51</v>
      </c>
      <c r="P49" s="861">
        <v>44148</v>
      </c>
      <c r="Q49" s="861">
        <v>44159</v>
      </c>
      <c r="R49" s="642">
        <f t="shared" si="2"/>
        <v>1.9607843137254919</v>
      </c>
      <c r="S49" s="701">
        <f>IF(INDEX(Historical!$D$7:$D$1237,MATCH(B49,Historical!$B$7:$B$1261,0))=0,"n/a",(INDEX(Historical!$C$7:$C$1239,MATCH(B49,Historical!$B$7:$B$1261,0))/INDEX(Historical!$D$7:$D$1237,MATCH(B49,Historical!$B$7:$B$1261,0))-1)*100)</f>
        <v>5.7894736842105221</v>
      </c>
      <c r="T49" s="701">
        <f>IF(INDEX(Historical!$F$7:$F$1230,MATCH(B49,Historical!$B$7:$B$1261,0))=0,"n/a",((INDEX(Historical!$C$7:$C$1239,MATCH(B49,Historical!$B$7:$B$1261,0))/INDEX(Historical!$F$7:$F$1230,MATCH(B49,Historical!$B$7:$B$1261,0)))^(1/3)-1)*100)</f>
        <v>5.1275761773769801</v>
      </c>
      <c r="U49" s="701">
        <f>IF(INDEX(Historical!$H$7:$H$1230,MATCH(B49,Historical!$B$7:$B$1261,0))=0,"n/a",((INDEX(Historical!$C$7:$C$1239,MATCH(B49,Historical!$B$7:$B$1261,0))/INDEX(Historical!$H$7:$H$1230,MATCH(B49,Historical!$B$7:$B$1261,0)))^(1/5)-1)*100)</f>
        <v>4.4085846538828521</v>
      </c>
      <c r="V49" s="701">
        <f>IF(INDEX(Historical!$O$7:$O$1230,MATCH(B49,Historical!$B$7:$B$1261,0))=0,"n/a",((INDEX(Historical!$C$7:$C$1239,MATCH(B49,Historical!$B$7:$B$1261,0))/INDEX(Historical!$O$7:$O$1230,MATCH(B49,Historical!$B$7:$B$1261,0)))^(1/10)-1)*100)</f>
        <v>7.8391422634658259</v>
      </c>
      <c r="W49" s="702">
        <f t="shared" si="3"/>
        <v>0.56238099854737644</v>
      </c>
      <c r="X49" s="703">
        <f t="shared" si="4"/>
        <v>0.41201725737222922</v>
      </c>
      <c r="Y49" s="876"/>
      <c r="Z49" s="651">
        <f t="shared" si="5"/>
        <v>37.477477477477478</v>
      </c>
      <c r="AA49" s="886">
        <f t="shared" si="6"/>
        <v>12.063063063063064</v>
      </c>
      <c r="AB49" s="887">
        <v>12</v>
      </c>
      <c r="AC49" s="865">
        <v>5.55</v>
      </c>
      <c r="AD49" s="865">
        <v>1.8</v>
      </c>
      <c r="AE49" s="865">
        <v>3.77</v>
      </c>
      <c r="AF49" s="865">
        <v>0.94</v>
      </c>
      <c r="AG49" s="865">
        <v>7.7</v>
      </c>
      <c r="AH49" s="865">
        <v>6.4</v>
      </c>
      <c r="AI49" s="865">
        <v>7.76</v>
      </c>
      <c r="AJ49" s="865">
        <v>10.7</v>
      </c>
      <c r="AK49" s="865">
        <v>7.0000000000000009</v>
      </c>
      <c r="AL49" s="878">
        <v>4980</v>
      </c>
      <c r="AM49" s="872">
        <v>0.3</v>
      </c>
      <c r="AN49" s="865">
        <v>0.45</v>
      </c>
      <c r="AO49" s="739">
        <f t="shared" si="7"/>
        <v>-4.5476822926753577</v>
      </c>
      <c r="AP49" s="740">
        <f t="shared" si="8"/>
        <v>7.515380770387706</v>
      </c>
      <c r="AQ49" s="888">
        <f t="shared" si="9"/>
        <v>-29.009298639331082</v>
      </c>
      <c r="AR49" s="651">
        <f>INDEX(Historical!$C$7:$C$1239,MATCH(B49,Historical!$B$7:$B$1261,0))*IF(AH49="n/a",1.03,IF(AH49&lt;0,1.01,IF(AH49&gt;10,1.1,(1+AH49/100))))</f>
        <v>2.1386400000000001</v>
      </c>
      <c r="AS49" s="886">
        <f t="shared" si="10"/>
        <v>2.3045984639999997</v>
      </c>
      <c r="AT49" s="886">
        <f t="shared" si="16"/>
        <v>2.4659203564799999</v>
      </c>
      <c r="AU49" s="886">
        <f t="shared" si="16"/>
        <v>2.6385347814336</v>
      </c>
      <c r="AV49" s="886">
        <f t="shared" si="16"/>
        <v>2.823232216133952</v>
      </c>
      <c r="AW49" s="651">
        <f t="shared" si="12"/>
        <v>12.370925818047553</v>
      </c>
      <c r="AX49" s="747">
        <f t="shared" si="13"/>
        <v>18.477857831288354</v>
      </c>
      <c r="AY49" s="934">
        <v>1.65</v>
      </c>
      <c r="AZ49" s="872">
        <v>93.67</v>
      </c>
      <c r="BA49" s="872">
        <v>-24.16</v>
      </c>
      <c r="BB49" s="872">
        <v>12.139999999999999</v>
      </c>
      <c r="BC49" s="872">
        <v>20.04</v>
      </c>
      <c r="BE49" s="624">
        <v>2005</v>
      </c>
      <c r="BF49" s="898">
        <f t="shared" si="14"/>
        <v>1</v>
      </c>
      <c r="BG49" s="882">
        <v>0.89999999999999991</v>
      </c>
    </row>
    <row r="50" spans="1:59" ht="11.25" customHeight="1" x14ac:dyDescent="0.2">
      <c r="A50" s="871" t="s">
        <v>469</v>
      </c>
      <c r="B50" s="875" t="s">
        <v>470</v>
      </c>
      <c r="C50" s="932" t="s">
        <v>4193</v>
      </c>
      <c r="D50" s="932" t="s">
        <v>4325</v>
      </c>
      <c r="E50" s="733">
        <v>14</v>
      </c>
      <c r="F50" s="1190">
        <v>264</v>
      </c>
      <c r="G50" s="1190" t="s">
        <v>106</v>
      </c>
      <c r="H50" s="1190" t="s">
        <v>106</v>
      </c>
      <c r="I50" s="874">
        <v>146.88</v>
      </c>
      <c r="J50" s="651">
        <f t="shared" si="0"/>
        <v>1.5659041394335511</v>
      </c>
      <c r="K50" s="877">
        <v>0.57499999999999996</v>
      </c>
      <c r="L50" s="887">
        <v>4</v>
      </c>
      <c r="M50" s="642">
        <f t="shared" si="1"/>
        <v>2.2999999999999998</v>
      </c>
      <c r="N50" s="870" t="s">
        <v>188</v>
      </c>
      <c r="O50" s="734">
        <v>0.54</v>
      </c>
      <c r="P50" s="861">
        <v>44088</v>
      </c>
      <c r="Q50" s="861">
        <v>44109</v>
      </c>
      <c r="R50" s="642">
        <f t="shared" si="2"/>
        <v>6.4814814814814659</v>
      </c>
      <c r="S50" s="701">
        <f>IF(INDEX(Historical!$D$7:$D$1237,MATCH(B50,Historical!$B$7:$B$1261,0))=0,"n/a",(INDEX(Historical!$C$7:$C$1239,MATCH(B50,Historical!$B$7:$B$1261,0))/INDEX(Historical!$D$7:$D$1237,MATCH(B50,Historical!$B$7:$B$1261,0))-1)*100)</f>
        <v>26.265822784810133</v>
      </c>
      <c r="T50" s="701">
        <f>IF(INDEX(Historical!$F$7:$F$1230,MATCH(B50,Historical!$B$7:$B$1261,0))=0,"n/a",((INDEX(Historical!$C$7:$C$1239,MATCH(B50,Historical!$B$7:$B$1261,0))/INDEX(Historical!$F$7:$F$1230,MATCH(B50,Historical!$B$7:$B$1261,0)))^(1/3)-1)*100)</f>
        <v>17.493163193867247</v>
      </c>
      <c r="U50" s="701">
        <f>IF(INDEX(Historical!$H$7:$H$1230,MATCH(B50,Historical!$B$7:$B$1261,0))=0,"n/a",((INDEX(Historical!$C$7:$C$1239,MATCH(B50,Historical!$B$7:$B$1261,0))/INDEX(Historical!$H$7:$H$1230,MATCH(B50,Historical!$B$7:$B$1261,0)))^(1/5)-1)*100)</f>
        <v>17.257350851193355</v>
      </c>
      <c r="V50" s="701">
        <f>IF(INDEX(Historical!$O$7:$O$1230,MATCH(B50,Historical!$B$7:$B$1261,0))=0,"n/a",((INDEX(Historical!$C$7:$C$1239,MATCH(B50,Historical!$B$7:$B$1261,0))/INDEX(Historical!$O$7:$O$1230,MATCH(B50,Historical!$B$7:$B$1261,0)))^(1/10)-1)*100)</f>
        <v>19.011104450984995</v>
      </c>
      <c r="W50" s="702">
        <f t="shared" si="3"/>
        <v>0.9077510933510875</v>
      </c>
      <c r="X50" s="703">
        <f t="shared" si="4"/>
        <v>1.5271991903710933</v>
      </c>
      <c r="Y50" s="875"/>
      <c r="Z50" s="651">
        <f t="shared" si="5"/>
        <v>56.930693069306926</v>
      </c>
      <c r="AA50" s="886">
        <f t="shared" si="6"/>
        <v>36.356435643564353</v>
      </c>
      <c r="AB50" s="887">
        <v>12</v>
      </c>
      <c r="AC50" s="865">
        <v>4.04</v>
      </c>
      <c r="AD50" s="865">
        <v>3.65</v>
      </c>
      <c r="AE50" s="865">
        <v>3.68</v>
      </c>
      <c r="AF50" s="865">
        <v>12.02</v>
      </c>
      <c r="AG50" s="865">
        <v>37.1</v>
      </c>
      <c r="AH50" s="865">
        <v>-2.7</v>
      </c>
      <c r="AI50" s="865">
        <v>9.8699999999999992</v>
      </c>
      <c r="AJ50" s="865">
        <v>11.3</v>
      </c>
      <c r="AK50" s="865">
        <v>10</v>
      </c>
      <c r="AL50" s="878">
        <v>16910</v>
      </c>
      <c r="AM50" s="872">
        <v>0.6</v>
      </c>
      <c r="AN50" s="865">
        <v>1.26</v>
      </c>
      <c r="AO50" s="739">
        <f t="shared" si="7"/>
        <v>-17.533180652937446</v>
      </c>
      <c r="AP50" s="740">
        <f t="shared" si="8"/>
        <v>18.823254990626907</v>
      </c>
      <c r="AQ50" s="888">
        <f t="shared" si="9"/>
        <v>340.70870018169774</v>
      </c>
      <c r="AR50" s="651">
        <f>INDEX(Historical!$C$7:$C$1239,MATCH(B50,Historical!$B$7:$B$1261,0))*IF(AH50="n/a",1.03,IF(AH50&lt;0,1.01,IF(AH50&gt;10,1.1,(1+AH50/100))))</f>
        <v>2.0149500000000002</v>
      </c>
      <c r="AS50" s="886">
        <f t="shared" si="10"/>
        <v>2.2138255650000005</v>
      </c>
      <c r="AT50" s="886">
        <f t="shared" si="16"/>
        <v>2.4352081215000005</v>
      </c>
      <c r="AU50" s="886">
        <f t="shared" si="16"/>
        <v>2.6787289336500009</v>
      </c>
      <c r="AV50" s="886">
        <f t="shared" si="16"/>
        <v>2.9466018270150012</v>
      </c>
      <c r="AW50" s="651">
        <f t="shared" si="12"/>
        <v>12.289314447165005</v>
      </c>
      <c r="AX50" s="747">
        <f t="shared" si="13"/>
        <v>8.3669079841809673</v>
      </c>
      <c r="AY50" s="934">
        <v>0.83</v>
      </c>
      <c r="AZ50" s="872">
        <v>79.34</v>
      </c>
      <c r="BA50" s="872">
        <v>-4.21</v>
      </c>
      <c r="BB50" s="872">
        <v>4.37</v>
      </c>
      <c r="BC50" s="872">
        <v>17.41</v>
      </c>
      <c r="BE50" s="624">
        <v>2007</v>
      </c>
      <c r="BF50" s="898">
        <f t="shared" si="14"/>
        <v>1</v>
      </c>
      <c r="BG50" s="882">
        <v>10</v>
      </c>
    </row>
    <row r="51" spans="1:59" ht="11.25" customHeight="1" x14ac:dyDescent="0.2">
      <c r="A51" s="863" t="s">
        <v>487</v>
      </c>
      <c r="B51" s="875" t="s">
        <v>488</v>
      </c>
      <c r="C51" s="932" t="s">
        <v>153</v>
      </c>
      <c r="D51" s="932" t="s">
        <v>4321</v>
      </c>
      <c r="E51" s="733">
        <v>24</v>
      </c>
      <c r="F51" s="1190">
        <v>141</v>
      </c>
      <c r="G51" s="1190" t="s">
        <v>106</v>
      </c>
      <c r="H51" s="1190" t="s">
        <v>106</v>
      </c>
      <c r="I51" s="865">
        <v>54.59</v>
      </c>
      <c r="J51" s="651">
        <f t="shared" si="0"/>
        <v>3.5603590401172371</v>
      </c>
      <c r="K51" s="884">
        <v>0.4859</v>
      </c>
      <c r="L51" s="887">
        <v>4</v>
      </c>
      <c r="M51" s="642">
        <f t="shared" si="1"/>
        <v>1.9436</v>
      </c>
      <c r="N51" s="870" t="s">
        <v>489</v>
      </c>
      <c r="O51" s="735">
        <v>0.48110000000000003</v>
      </c>
      <c r="P51" s="861">
        <v>44012</v>
      </c>
      <c r="Q51" s="861">
        <v>44027</v>
      </c>
      <c r="R51" s="642">
        <f t="shared" si="2"/>
        <v>0.99771357306172748</v>
      </c>
      <c r="S51" s="701">
        <f>IF(INDEX(Historical!$D$7:$D$1237,MATCH(B51,Historical!$B$7:$B$1261,0))=0,"n/a",(INDEX(Historical!$C$7:$C$1239,MATCH(B51,Historical!$B$7:$B$1261,0))/INDEX(Historical!$D$7:$D$1237,MATCH(B51,Historical!$B$7:$B$1261,0))-1)*100)</f>
        <v>2.068230277185501</v>
      </c>
      <c r="T51" s="701">
        <f>IF(INDEX(Historical!$F$7:$F$1230,MATCH(B51,Historical!$B$7:$B$1261,0))=0,"n/a",((INDEX(Historical!$C$7:$C$1239,MATCH(B51,Historical!$B$7:$B$1261,0))/INDEX(Historical!$F$7:$F$1230,MATCH(B51,Historical!$B$7:$B$1261,0)))^(1/3)-1)*100)</f>
        <v>4.6276247180517815</v>
      </c>
      <c r="U51" s="701">
        <f>IF(INDEX(Historical!$H$7:$H$1230,MATCH(B51,Historical!$B$7:$B$1261,0))=0,"n/a",((INDEX(Historical!$C$7:$C$1239,MATCH(B51,Historical!$B$7:$B$1261,0))/INDEX(Historical!$H$7:$H$1230,MATCH(B51,Historical!$B$7:$B$1261,0)))^(1/5)-1)*100)</f>
        <v>8.2198036681065965</v>
      </c>
      <c r="V51" s="701">
        <f>IF(INDEX(Historical!$O$7:$O$1230,MATCH(B51,Historical!$B$7:$B$1261,0))=0,"n/a",((INDEX(Historical!$C$7:$C$1239,MATCH(B51,Historical!$B$7:$B$1261,0))/INDEX(Historical!$O$7:$O$1230,MATCH(B51,Historical!$B$7:$B$1261,0)))^(1/10)-1)*100)</f>
        <v>14.332034524685522</v>
      </c>
      <c r="W51" s="702">
        <f t="shared" si="3"/>
        <v>0.57352664438177237</v>
      </c>
      <c r="X51" s="703" t="str">
        <f t="shared" si="4"/>
        <v>n/a</v>
      </c>
      <c r="Y51" s="876"/>
      <c r="Z51" s="651">
        <f t="shared" si="5"/>
        <v>58.719033232628391</v>
      </c>
      <c r="AA51" s="886">
        <f t="shared" si="6"/>
        <v>16.492447129909365</v>
      </c>
      <c r="AB51" s="887">
        <v>6</v>
      </c>
      <c r="AC51" s="865">
        <v>3.31</v>
      </c>
      <c r="AD51" s="865">
        <v>3.2</v>
      </c>
      <c r="AE51" s="865">
        <v>0.1</v>
      </c>
      <c r="AF51" s="865">
        <v>11.09</v>
      </c>
      <c r="AG51" s="865">
        <v>71.899999999999991</v>
      </c>
      <c r="AH51" s="865">
        <v>-378.6</v>
      </c>
      <c r="AI51" s="865">
        <v>5.07</v>
      </c>
      <c r="AJ51" s="865">
        <v>-40.6</v>
      </c>
      <c r="AK51" s="865">
        <v>5.08</v>
      </c>
      <c r="AL51" s="878">
        <v>15780</v>
      </c>
      <c r="AM51" s="872">
        <v>0.4</v>
      </c>
      <c r="AN51" s="865">
        <v>4.74</v>
      </c>
      <c r="AO51" s="739">
        <f t="shared" si="7"/>
        <v>-4.7122844216855313</v>
      </c>
      <c r="AP51" s="740">
        <f t="shared" si="8"/>
        <v>11.780162708223834</v>
      </c>
      <c r="AQ51" s="888">
        <f t="shared" si="9"/>
        <v>185.11302918175753</v>
      </c>
      <c r="AR51" s="651">
        <f>INDEX(Historical!$C$7:$C$1239,MATCH(B51,Historical!$B$7:$B$1261,0))*IF(AH51="n/a",1.03,IF(AH51&lt;0,1.01,IF(AH51&gt;10,1.1,(1+AH51/100))))</f>
        <v>1.933948</v>
      </c>
      <c r="AS51" s="886">
        <f t="shared" si="10"/>
        <v>2.0319991636000001</v>
      </c>
      <c r="AT51" s="886">
        <f t="shared" si="16"/>
        <v>2.1352247211108799</v>
      </c>
      <c r="AU51" s="886">
        <f t="shared" si="16"/>
        <v>2.2436941369433123</v>
      </c>
      <c r="AV51" s="886">
        <f t="shared" si="16"/>
        <v>2.3576737991000325</v>
      </c>
      <c r="AW51" s="651">
        <f t="shared" si="12"/>
        <v>10.702539820754223</v>
      </c>
      <c r="AX51" s="747">
        <f t="shared" si="13"/>
        <v>19.605311999916143</v>
      </c>
      <c r="AY51" s="934">
        <v>1.03</v>
      </c>
      <c r="AZ51" s="872">
        <v>39.79</v>
      </c>
      <c r="BA51" s="872">
        <v>-10.050000000000001</v>
      </c>
      <c r="BB51" s="872">
        <v>9.77</v>
      </c>
      <c r="BC51" s="872">
        <v>6.9599999999999991</v>
      </c>
      <c r="BE51" s="624">
        <v>1997</v>
      </c>
      <c r="BF51" s="898">
        <f t="shared" si="14"/>
        <v>2</v>
      </c>
      <c r="BG51" s="882">
        <v>2.4</v>
      </c>
    </row>
    <row r="52" spans="1:59" ht="11.25" customHeight="1" x14ac:dyDescent="0.2">
      <c r="A52" s="871" t="s">
        <v>492</v>
      </c>
      <c r="B52" s="875" t="s">
        <v>493</v>
      </c>
      <c r="C52" s="932" t="s">
        <v>4193</v>
      </c>
      <c r="D52" s="932" t="s">
        <v>4325</v>
      </c>
      <c r="E52" s="733">
        <v>18</v>
      </c>
      <c r="F52" s="1190">
        <v>178</v>
      </c>
      <c r="G52" s="1190" t="s">
        <v>115</v>
      </c>
      <c r="H52" s="1190" t="s">
        <v>115</v>
      </c>
      <c r="I52" s="874">
        <v>42.43</v>
      </c>
      <c r="J52" s="651">
        <f t="shared" si="0"/>
        <v>2.5453688427999057</v>
      </c>
      <c r="K52" s="877">
        <v>0.27</v>
      </c>
      <c r="L52" s="887">
        <v>4</v>
      </c>
      <c r="M52" s="642">
        <f t="shared" si="1"/>
        <v>1.08</v>
      </c>
      <c r="N52" s="870" t="s">
        <v>148</v>
      </c>
      <c r="O52" s="736">
        <v>0.26</v>
      </c>
      <c r="P52" s="619">
        <v>43801</v>
      </c>
      <c r="Q52" s="619">
        <v>43812</v>
      </c>
      <c r="R52" s="642">
        <f t="shared" si="2"/>
        <v>3.8461538461538494</v>
      </c>
      <c r="S52" s="701">
        <f>IF(INDEX(Historical!$D$7:$D$1237,MATCH(B52,Historical!$B$7:$B$1261,0))=0,"n/a",(INDEX(Historical!$C$7:$C$1239,MATCH(B52,Historical!$B$7:$B$1261,0))/INDEX(Historical!$D$7:$D$1237,MATCH(B52,Historical!$B$7:$B$1261,0))-1)*100)</f>
        <v>23.529411764705888</v>
      </c>
      <c r="T52" s="701">
        <f>IF(INDEX(Historical!$F$7:$F$1230,MATCH(B52,Historical!$B$7:$B$1261,0))=0,"n/a",((INDEX(Historical!$C$7:$C$1239,MATCH(B52,Historical!$B$7:$B$1261,0))/INDEX(Historical!$F$7:$F$1230,MATCH(B52,Historical!$B$7:$B$1261,0)))^(1/3)-1)*100)</f>
        <v>15.910934674420997</v>
      </c>
      <c r="U52" s="701">
        <f>IF(INDEX(Historical!$H$7:$H$1230,MATCH(B52,Historical!$B$7:$B$1261,0))=0,"n/a",((INDEX(Historical!$C$7:$C$1239,MATCH(B52,Historical!$B$7:$B$1261,0))/INDEX(Historical!$H$7:$H$1230,MATCH(B52,Historical!$B$7:$B$1261,0)))^(1/5)-1)*100)</f>
        <v>11.341134521344642</v>
      </c>
      <c r="V52" s="701">
        <f>IF(INDEX(Historical!$O$7:$O$1230,MATCH(B52,Historical!$B$7:$B$1261,0))=0,"n/a",((INDEX(Historical!$C$7:$C$1239,MATCH(B52,Historical!$B$7:$B$1261,0))/INDEX(Historical!$O$7:$O$1230,MATCH(B52,Historical!$B$7:$B$1261,0)))^(1/10)-1)*100)</f>
        <v>12.208891773792651</v>
      </c>
      <c r="W52" s="702">
        <f t="shared" si="3"/>
        <v>0.92892415884046764</v>
      </c>
      <c r="X52" s="703">
        <f t="shared" si="4"/>
        <v>1.9553680209214899</v>
      </c>
      <c r="Y52" s="669" t="s">
        <v>437</v>
      </c>
      <c r="Z52" s="651">
        <f t="shared" si="5"/>
        <v>62.790697674418603</v>
      </c>
      <c r="AA52" s="886">
        <f t="shared" si="6"/>
        <v>24.668604651162791</v>
      </c>
      <c r="AB52" s="887">
        <v>12</v>
      </c>
      <c r="AC52" s="865">
        <v>1.72</v>
      </c>
      <c r="AD52" s="865" t="s">
        <v>136</v>
      </c>
      <c r="AE52" s="865">
        <v>4.29</v>
      </c>
      <c r="AF52" s="865">
        <v>2.5</v>
      </c>
      <c r="AG52" s="865">
        <v>10.199999999999999</v>
      </c>
      <c r="AH52" s="865">
        <v>2.1999999999999997</v>
      </c>
      <c r="AI52" s="865" t="s">
        <v>136</v>
      </c>
      <c r="AJ52" s="865">
        <v>5.8000000000000007</v>
      </c>
      <c r="AK52" s="865" t="s">
        <v>136</v>
      </c>
      <c r="AL52" s="878">
        <v>645.62</v>
      </c>
      <c r="AM52" s="872">
        <v>0.8</v>
      </c>
      <c r="AN52" s="865">
        <v>2.13</v>
      </c>
      <c r="AO52" s="739">
        <f t="shared" si="7"/>
        <v>-10.782101287018243</v>
      </c>
      <c r="AP52" s="740">
        <f t="shared" si="8"/>
        <v>13.886503364144549</v>
      </c>
      <c r="AQ52" s="888">
        <f t="shared" si="9"/>
        <v>65.55833027520606</v>
      </c>
      <c r="AR52" s="651">
        <f>INDEX(Historical!$C$7:$C$1239,MATCH(B52,Historical!$B$7:$B$1261,0))*IF(AH52="n/a",1.03,IF(AH52&lt;0,1.01,IF(AH52&gt;10,1.1,(1+AH52/100))))</f>
        <v>1.0731000000000002</v>
      </c>
      <c r="AS52" s="886">
        <f t="shared" si="10"/>
        <v>1.1052930000000003</v>
      </c>
      <c r="AT52" s="886">
        <f t="shared" si="16"/>
        <v>1.1384517900000004</v>
      </c>
      <c r="AU52" s="886">
        <f t="shared" si="16"/>
        <v>1.1726053437000004</v>
      </c>
      <c r="AV52" s="886">
        <f t="shared" si="16"/>
        <v>1.2077835040110003</v>
      </c>
      <c r="AW52" s="651">
        <f t="shared" si="12"/>
        <v>5.697233637711002</v>
      </c>
      <c r="AX52" s="747">
        <f t="shared" si="13"/>
        <v>13.427371288501067</v>
      </c>
      <c r="AY52" s="934">
        <v>0.9</v>
      </c>
      <c r="AZ52" s="872">
        <v>47.07</v>
      </c>
      <c r="BA52" s="872">
        <v>-28.07</v>
      </c>
      <c r="BB52" s="872">
        <v>2.79</v>
      </c>
      <c r="BC52" s="872">
        <v>8.1199999999999992</v>
      </c>
      <c r="BE52" s="624">
        <v>2002</v>
      </c>
      <c r="BF52" s="898">
        <f t="shared" si="14"/>
        <v>1</v>
      </c>
      <c r="BG52" s="882">
        <v>1.4000000000000001</v>
      </c>
    </row>
    <row r="53" spans="1:59" s="773" customFormat="1" ht="11.25" customHeight="1" x14ac:dyDescent="0.2">
      <c r="A53" s="646" t="s">
        <v>490</v>
      </c>
      <c r="B53" s="781" t="s">
        <v>491</v>
      </c>
      <c r="C53" s="932" t="s">
        <v>128</v>
      </c>
      <c r="D53" s="932" t="s">
        <v>4335</v>
      </c>
      <c r="E53" s="755">
        <v>20</v>
      </c>
      <c r="F53" s="1190">
        <v>160</v>
      </c>
      <c r="G53" s="1189" t="s">
        <v>37</v>
      </c>
      <c r="H53" s="1189" t="s">
        <v>37</v>
      </c>
      <c r="I53" s="756">
        <v>181.68</v>
      </c>
      <c r="J53" s="757">
        <f t="shared" si="0"/>
        <v>0.70453544693967418</v>
      </c>
      <c r="K53" s="779">
        <v>0.32</v>
      </c>
      <c r="L53" s="759">
        <v>4</v>
      </c>
      <c r="M53" s="760">
        <f t="shared" si="1"/>
        <v>1.28</v>
      </c>
      <c r="N53" s="761" t="s">
        <v>107</v>
      </c>
      <c r="O53" s="780">
        <v>0.28999999999999998</v>
      </c>
      <c r="P53" s="782">
        <v>43677</v>
      </c>
      <c r="Q53" s="782">
        <v>43692</v>
      </c>
      <c r="R53" s="760">
        <f t="shared" si="2"/>
        <v>10.344827586206906</v>
      </c>
      <c r="S53" s="701">
        <f>IF(INDEX(Historical!$D$7:$D$1237,MATCH(B53,Historical!$B$7:$B$1261,0))=0,"n/a",(INDEX(Historical!$C$7:$C$1239,MATCH(B53,Historical!$B$7:$B$1261,0))/INDEX(Historical!$D$7:$D$1237,MATCH(B53,Historical!$B$7:$B$1261,0))-1)*100)</f>
        <v>10.909090909090891</v>
      </c>
      <c r="T53" s="701">
        <f>IF(INDEX(Historical!$F$7:$F$1230,MATCH(B53,Historical!$B$7:$B$1261,0))=0,"n/a",((INDEX(Historical!$C$7:$C$1239,MATCH(B53,Historical!$B$7:$B$1261,0))/INDEX(Historical!$F$7:$F$1230,MATCH(B53,Historical!$B$7:$B$1261,0)))^(1/3)-1)*100)</f>
        <v>9.8644875762156303</v>
      </c>
      <c r="U53" s="701">
        <f>IF(INDEX(Historical!$H$7:$H$1230,MATCH(B53,Historical!$B$7:$B$1261,0))=0,"n/a",((INDEX(Historical!$C$7:$C$1239,MATCH(B53,Historical!$B$7:$B$1261,0))/INDEX(Historical!$H$7:$H$1230,MATCH(B53,Historical!$B$7:$B$1261,0)))^(1/5)-1)*100)</f>
        <v>9.9282331408265136</v>
      </c>
      <c r="V53" s="701">
        <f>IF(INDEX(Historical!$O$7:$O$1230,MATCH(B53,Historical!$B$7:$B$1261,0))=0,"n/a",((INDEX(Historical!$C$7:$C$1239,MATCH(B53,Historical!$B$7:$B$1261,0))/INDEX(Historical!$O$7:$O$1230,MATCH(B53,Historical!$B$7:$B$1261,0)))^(1/10)-1)*100)</f>
        <v>14.319676081578937</v>
      </c>
      <c r="W53" s="702">
        <f t="shared" si="3"/>
        <v>0.69332805325103364</v>
      </c>
      <c r="X53" s="703">
        <f t="shared" si="4"/>
        <v>1.1031370156473903</v>
      </c>
      <c r="Y53" s="781"/>
      <c r="Z53" s="757">
        <f t="shared" si="5"/>
        <v>15.960099750623444</v>
      </c>
      <c r="AA53" s="765">
        <f t="shared" si="6"/>
        <v>22.65336658354115</v>
      </c>
      <c r="AB53" s="759">
        <v>12</v>
      </c>
      <c r="AC53" s="766">
        <v>8.02</v>
      </c>
      <c r="AD53" s="766">
        <v>3.18</v>
      </c>
      <c r="AE53" s="766">
        <v>0.77</v>
      </c>
      <c r="AF53" s="766">
        <v>3.82</v>
      </c>
      <c r="AG53" s="766">
        <v>18.3</v>
      </c>
      <c r="AH53" s="766">
        <v>28.7</v>
      </c>
      <c r="AI53" s="766">
        <v>-2.4500000000000002</v>
      </c>
      <c r="AJ53" s="766">
        <v>9</v>
      </c>
      <c r="AK53" s="766">
        <v>7.1099999999999994</v>
      </c>
      <c r="AL53" s="767">
        <v>6680</v>
      </c>
      <c r="AM53" s="768">
        <v>0.3</v>
      </c>
      <c r="AN53" s="766">
        <v>0.73</v>
      </c>
      <c r="AO53" s="769">
        <f t="shared" si="7"/>
        <v>-12.020597995774962</v>
      </c>
      <c r="AP53" s="770">
        <f t="shared" si="8"/>
        <v>10.632768587766188</v>
      </c>
      <c r="AQ53" s="771">
        <f t="shared" si="9"/>
        <v>96.113187668218416</v>
      </c>
      <c r="AR53" s="651">
        <f>INDEX(Historical!$C$7:$C$1239,MATCH(B53,Historical!$B$7:$B$1261,0))*IF(AH53="n/a",1.03,IF(AH53&lt;0,1.01,IF(AH53&gt;10,1.1,(1+AH53/100))))</f>
        <v>1.3420000000000001</v>
      </c>
      <c r="AS53" s="765">
        <f t="shared" si="10"/>
        <v>1.3554200000000001</v>
      </c>
      <c r="AT53" s="765">
        <f t="shared" si="16"/>
        <v>1.4517903619999999</v>
      </c>
      <c r="AU53" s="765">
        <f t="shared" si="16"/>
        <v>1.5550126567381999</v>
      </c>
      <c r="AV53" s="765">
        <f t="shared" si="16"/>
        <v>1.6655740566322859</v>
      </c>
      <c r="AW53" s="757">
        <f t="shared" si="12"/>
        <v>7.3697970753704851</v>
      </c>
      <c r="AX53" s="772">
        <f t="shared" si="13"/>
        <v>4.0564713096490994</v>
      </c>
      <c r="AY53" s="935">
        <v>0.87</v>
      </c>
      <c r="AZ53" s="768">
        <v>59.35</v>
      </c>
      <c r="BA53" s="768">
        <v>-7.580000000000001</v>
      </c>
      <c r="BB53" s="768">
        <v>0.63</v>
      </c>
      <c r="BC53" s="768">
        <v>10.59</v>
      </c>
      <c r="BD53" s="908"/>
      <c r="BE53" s="624">
        <v>2000</v>
      </c>
      <c r="BF53" s="898">
        <f t="shared" si="14"/>
        <v>2</v>
      </c>
      <c r="BG53" s="824">
        <v>7.5</v>
      </c>
    </row>
    <row r="54" spans="1:59" ht="11.25" customHeight="1" x14ac:dyDescent="0.2">
      <c r="A54" s="863" t="s">
        <v>482</v>
      </c>
      <c r="B54" s="875" t="s">
        <v>483</v>
      </c>
      <c r="C54" s="932" t="s">
        <v>108</v>
      </c>
      <c r="D54" s="932" t="s">
        <v>4338</v>
      </c>
      <c r="E54" s="733">
        <v>22</v>
      </c>
      <c r="F54" s="1190">
        <v>152</v>
      </c>
      <c r="G54" s="1190" t="s">
        <v>106</v>
      </c>
      <c r="H54" s="1190" t="s">
        <v>106</v>
      </c>
      <c r="I54" s="874">
        <v>67.599999999999994</v>
      </c>
      <c r="J54" s="651">
        <f t="shared" si="0"/>
        <v>3.1360946745562135</v>
      </c>
      <c r="K54" s="877">
        <v>0.53</v>
      </c>
      <c r="L54" s="887">
        <v>4</v>
      </c>
      <c r="M54" s="642">
        <f t="shared" si="1"/>
        <v>2.12</v>
      </c>
      <c r="N54" s="870" t="s">
        <v>440</v>
      </c>
      <c r="O54" s="734">
        <v>0.51</v>
      </c>
      <c r="P54" s="861">
        <v>43866</v>
      </c>
      <c r="Q54" s="861">
        <v>43880</v>
      </c>
      <c r="R54" s="642">
        <f t="shared" si="2"/>
        <v>3.9215686274509838</v>
      </c>
      <c r="S54" s="701">
        <f>IF(INDEX(Historical!$D$7:$D$1237,MATCH(B54,Historical!$B$7:$B$1261,0))=0,"n/a",(INDEX(Historical!$C$7:$C$1239,MATCH(B54,Historical!$B$7:$B$1261,0))/INDEX(Historical!$D$7:$D$1237,MATCH(B54,Historical!$B$7:$B$1261,0))-1)*100)</f>
        <v>4.081632653061229</v>
      </c>
      <c r="T54" s="701">
        <f>IF(INDEX(Historical!$F$7:$F$1230,MATCH(B54,Historical!$B$7:$B$1261,0))=0,"n/a",((INDEX(Historical!$C$7:$C$1239,MATCH(B54,Historical!$B$7:$B$1261,0))/INDEX(Historical!$F$7:$F$1230,MATCH(B54,Historical!$B$7:$B$1261,0)))^(1/3)-1)*100)</f>
        <v>3.4993084871816738</v>
      </c>
      <c r="U54" s="701">
        <f>IF(INDEX(Historical!$H$7:$H$1230,MATCH(B54,Historical!$B$7:$B$1261,0))=0,"n/a",((INDEX(Historical!$C$7:$C$1239,MATCH(B54,Historical!$B$7:$B$1261,0))/INDEX(Historical!$H$7:$H$1230,MATCH(B54,Historical!$B$7:$B$1261,0)))^(1/5)-1)*100)</f>
        <v>3.9594988207552584</v>
      </c>
      <c r="V54" s="701">
        <f>IF(INDEX(Historical!$O$7:$O$1230,MATCH(B54,Historical!$B$7:$B$1261,0))=0,"n/a",((INDEX(Historical!$C$7:$C$1239,MATCH(B54,Historical!$B$7:$B$1261,0))/INDEX(Historical!$O$7:$O$1230,MATCH(B54,Historical!$B$7:$B$1261,0)))^(1/10)-1)*100)</f>
        <v>4.2923700426578781</v>
      </c>
      <c r="W54" s="702">
        <f t="shared" si="3"/>
        <v>0.92245048339390079</v>
      </c>
      <c r="X54" s="703">
        <f t="shared" si="4"/>
        <v>0.54239709873359709</v>
      </c>
      <c r="Y54" s="876"/>
      <c r="Z54" s="651">
        <f t="shared" si="5"/>
        <v>49.302325581395351</v>
      </c>
      <c r="AA54" s="886">
        <f t="shared" si="6"/>
        <v>15.720930232558139</v>
      </c>
      <c r="AB54" s="887">
        <v>12</v>
      </c>
      <c r="AC54" s="865">
        <v>4.3</v>
      </c>
      <c r="AD54" s="865" t="s">
        <v>136</v>
      </c>
      <c r="AE54" s="865">
        <v>4.0999999999999996</v>
      </c>
      <c r="AF54" s="865">
        <v>1.25</v>
      </c>
      <c r="AG54" s="865">
        <v>7.6</v>
      </c>
      <c r="AH54" s="865">
        <v>-6.9</v>
      </c>
      <c r="AI54" s="865">
        <v>-7.1099999999999994</v>
      </c>
      <c r="AJ54" s="865">
        <v>7.3</v>
      </c>
      <c r="AK54" s="865" t="s">
        <v>136</v>
      </c>
      <c r="AL54" s="878">
        <v>491.69</v>
      </c>
      <c r="AM54" s="872">
        <v>0.5</v>
      </c>
      <c r="AN54" s="865">
        <v>0.03</v>
      </c>
      <c r="AO54" s="739">
        <f t="shared" si="7"/>
        <v>-8.6253367372466663</v>
      </c>
      <c r="AP54" s="740">
        <f t="shared" si="8"/>
        <v>7.0955934953114719</v>
      </c>
      <c r="AQ54" s="888">
        <f t="shared" si="9"/>
        <v>-6.5449298903533792</v>
      </c>
      <c r="AR54" s="651">
        <f>INDEX(Historical!$C$7:$C$1239,MATCH(B54,Historical!$B$7:$B$1261,0))*IF(AH54="n/a",1.03,IF(AH54&lt;0,1.01,IF(AH54&gt;10,1.1,(1+AH54/100))))</f>
        <v>2.0604</v>
      </c>
      <c r="AS54" s="886">
        <f t="shared" si="10"/>
        <v>2.0810040000000001</v>
      </c>
      <c r="AT54" s="886">
        <f t="shared" si="16"/>
        <v>2.1434341200000002</v>
      </c>
      <c r="AU54" s="886">
        <f t="shared" si="16"/>
        <v>2.2077371436000002</v>
      </c>
      <c r="AV54" s="886">
        <f t="shared" si="16"/>
        <v>2.2739692579080004</v>
      </c>
      <c r="AW54" s="651">
        <f t="shared" si="12"/>
        <v>10.766544521507999</v>
      </c>
      <c r="AX54" s="747">
        <f t="shared" si="13"/>
        <v>15.92684100814793</v>
      </c>
      <c r="AY54" s="934">
        <v>0.56999999999999995</v>
      </c>
      <c r="AZ54" s="872">
        <v>52.94</v>
      </c>
      <c r="BA54" s="872">
        <v>-16.559999999999999</v>
      </c>
      <c r="BB54" s="872">
        <v>9.2899999999999991</v>
      </c>
      <c r="BC54" s="872">
        <v>18.600000000000001</v>
      </c>
      <c r="BE54" s="624">
        <v>1999</v>
      </c>
      <c r="BF54" s="898">
        <f t="shared" si="14"/>
        <v>2</v>
      </c>
      <c r="BG54" s="882">
        <v>0.8</v>
      </c>
    </row>
    <row r="55" spans="1:59" ht="11.25" customHeight="1" x14ac:dyDescent="0.2">
      <c r="A55" s="863" t="s">
        <v>1034</v>
      </c>
      <c r="B55" s="875" t="s">
        <v>1035</v>
      </c>
      <c r="C55" s="932" t="s">
        <v>108</v>
      </c>
      <c r="D55" s="932" t="s">
        <v>4334</v>
      </c>
      <c r="E55" s="733">
        <v>11</v>
      </c>
      <c r="F55" s="1190">
        <v>322</v>
      </c>
      <c r="G55" s="1190" t="s">
        <v>106</v>
      </c>
      <c r="H55" s="1190" t="s">
        <v>106</v>
      </c>
      <c r="I55" s="874">
        <v>91.32</v>
      </c>
      <c r="J55" s="651">
        <f t="shared" si="0"/>
        <v>1.8396846254927726</v>
      </c>
      <c r="K55" s="877">
        <v>0.42</v>
      </c>
      <c r="L55" s="887">
        <v>4</v>
      </c>
      <c r="M55" s="642">
        <f t="shared" si="1"/>
        <v>1.68</v>
      </c>
      <c r="N55" s="870" t="s">
        <v>148</v>
      </c>
      <c r="O55" s="734">
        <v>0.36</v>
      </c>
      <c r="P55" s="861">
        <v>44070</v>
      </c>
      <c r="Q55" s="861">
        <v>44089</v>
      </c>
      <c r="R55" s="642">
        <f t="shared" si="2"/>
        <v>16.666666666666664</v>
      </c>
      <c r="S55" s="701">
        <f>IF(INDEX(Historical!$D$7:$D$1237,MATCH(B55,Historical!$B$7:$B$1261,0))=0,"n/a",(INDEX(Historical!$C$7:$C$1239,MATCH(B55,Historical!$B$7:$B$1261,0))/INDEX(Historical!$D$7:$D$1237,MATCH(B55,Historical!$B$7:$B$1261,0))-1)*100)</f>
        <v>15.517241379310365</v>
      </c>
      <c r="T55" s="701">
        <f>IF(INDEX(Historical!$F$7:$F$1230,MATCH(B55,Historical!$B$7:$B$1261,0))=0,"n/a",((INDEX(Historical!$C$7:$C$1239,MATCH(B55,Historical!$B$7:$B$1261,0))/INDEX(Historical!$F$7:$F$1230,MATCH(B55,Historical!$B$7:$B$1261,0)))^(1/3)-1)*100)</f>
        <v>11.757802879648338</v>
      </c>
      <c r="U55" s="701">
        <f>IF(INDEX(Historical!$H$7:$H$1230,MATCH(B55,Historical!$B$7:$B$1261,0))=0,"n/a",((INDEX(Historical!$C$7:$C$1239,MATCH(B55,Historical!$B$7:$B$1261,0))/INDEX(Historical!$H$7:$H$1230,MATCH(B55,Historical!$B$7:$B$1261,0)))^(1/5)-1)*100)</f>
        <v>11.429976553057063</v>
      </c>
      <c r="V55" s="701" t="str">
        <f>IF(INDEX(Historical!$O$7:$O$1230,MATCH(B55,Historical!$B$7:$B$1261,0))=0,"n/a",((INDEX(Historical!$C$7:$C$1239,MATCH(B55,Historical!$B$7:$B$1261,0))/INDEX(Historical!$O$7:$O$1230,MATCH(B55,Historical!$B$7:$B$1261,0)))^(1/10)-1)*100)</f>
        <v>n/a</v>
      </c>
      <c r="W55" s="702" t="str">
        <f t="shared" si="3"/>
        <v>n/a</v>
      </c>
      <c r="X55" s="703">
        <f t="shared" si="4"/>
        <v>0.53236965780424139</v>
      </c>
      <c r="Y55" s="875"/>
      <c r="Z55" s="651">
        <f t="shared" si="5"/>
        <v>36.842105263157897</v>
      </c>
      <c r="AA55" s="886">
        <f t="shared" si="6"/>
        <v>20.026315789473685</v>
      </c>
      <c r="AB55" s="887">
        <v>12</v>
      </c>
      <c r="AC55" s="865">
        <v>4.5599999999999996</v>
      </c>
      <c r="AD55" s="865">
        <v>5.79</v>
      </c>
      <c r="AE55" s="865">
        <v>3.11</v>
      </c>
      <c r="AF55" s="865">
        <v>3.26</v>
      </c>
      <c r="AG55" s="867" t="s">
        <v>136</v>
      </c>
      <c r="AH55" s="865">
        <v>10.100000000000001</v>
      </c>
      <c r="AI55" s="865">
        <v>-4.3999999999999995</v>
      </c>
      <c r="AJ55" s="865">
        <v>21.47</v>
      </c>
      <c r="AK55" s="865">
        <v>3.4799999999999995</v>
      </c>
      <c r="AL55" s="878">
        <v>9910</v>
      </c>
      <c r="AM55" s="872">
        <v>0.55999999999999994</v>
      </c>
      <c r="AN55" s="865" t="s">
        <v>136</v>
      </c>
      <c r="AO55" s="739">
        <f t="shared" si="7"/>
        <v>-6.7566546109238494</v>
      </c>
      <c r="AP55" s="740">
        <f t="shared" si="8"/>
        <v>13.269661178549836</v>
      </c>
      <c r="AQ55" s="888">
        <f t="shared" si="9"/>
        <v>70.340560151563821</v>
      </c>
      <c r="AR55" s="651">
        <f>INDEX(Historical!$C$7:$C$1239,MATCH(B55,Historical!$B$7:$B$1261,0))*IF(AH55="n/a",1.03,IF(AH55&lt;0,1.01,IF(AH55&gt;10,1.1,(1+AH55/100))))</f>
        <v>1.4740000000000002</v>
      </c>
      <c r="AS55" s="886">
        <f t="shared" si="10"/>
        <v>1.4887400000000002</v>
      </c>
      <c r="AT55" s="886">
        <f t="shared" si="16"/>
        <v>1.5405481520000002</v>
      </c>
      <c r="AU55" s="886">
        <f t="shared" si="16"/>
        <v>1.5941592276896002</v>
      </c>
      <c r="AV55" s="886">
        <f t="shared" si="16"/>
        <v>1.6496359688131981</v>
      </c>
      <c r="AW55" s="651">
        <f t="shared" si="12"/>
        <v>7.7470833485027981</v>
      </c>
      <c r="AX55" s="747">
        <f t="shared" si="13"/>
        <v>8.4834465051498018</v>
      </c>
      <c r="AY55" s="934" t="s">
        <v>136</v>
      </c>
      <c r="AZ55" s="872">
        <v>26.82</v>
      </c>
      <c r="BA55" s="872">
        <v>-28.62</v>
      </c>
      <c r="BB55" s="872">
        <v>5.99</v>
      </c>
      <c r="BC55" s="872">
        <v>-2.85</v>
      </c>
      <c r="BE55" s="624">
        <v>2010</v>
      </c>
      <c r="BF55" s="898">
        <f t="shared" si="14"/>
        <v>0</v>
      </c>
      <c r="BG55" s="882" t="s">
        <v>136</v>
      </c>
    </row>
    <row r="56" spans="1:59" ht="11.25" customHeight="1" x14ac:dyDescent="0.2">
      <c r="A56" s="863" t="s">
        <v>496</v>
      </c>
      <c r="B56" s="875" t="s">
        <v>497</v>
      </c>
      <c r="C56" s="932" t="s">
        <v>108</v>
      </c>
      <c r="D56" s="932" t="s">
        <v>4338</v>
      </c>
      <c r="E56" s="733">
        <v>23</v>
      </c>
      <c r="F56" s="1190">
        <v>145</v>
      </c>
      <c r="G56" s="1190" t="s">
        <v>115</v>
      </c>
      <c r="H56" s="1190" t="s">
        <v>115</v>
      </c>
      <c r="I56" s="865">
        <v>41.99</v>
      </c>
      <c r="J56" s="651">
        <f t="shared" si="0"/>
        <v>3.8104310550130984</v>
      </c>
      <c r="K56" s="884">
        <v>0.4</v>
      </c>
      <c r="L56" s="887">
        <v>4</v>
      </c>
      <c r="M56" s="642">
        <f t="shared" si="1"/>
        <v>1.6</v>
      </c>
      <c r="N56" s="870" t="s">
        <v>148</v>
      </c>
      <c r="O56" s="735">
        <v>0.39</v>
      </c>
      <c r="P56" s="861">
        <v>43973</v>
      </c>
      <c r="Q56" s="861">
        <v>43993</v>
      </c>
      <c r="R56" s="642">
        <f t="shared" si="2"/>
        <v>2.5641025641025665</v>
      </c>
      <c r="S56" s="701">
        <f>IF(INDEX(Historical!$D$7:$D$1237,MATCH(B56,Historical!$B$7:$B$1261,0))=0,"n/a",(INDEX(Historical!$C$7:$C$1239,MATCH(B56,Historical!$B$7:$B$1261,0))/INDEX(Historical!$D$7:$D$1237,MATCH(B56,Historical!$B$7:$B$1261,0))-1)*100)</f>
        <v>2.6490066225165476</v>
      </c>
      <c r="T56" s="701">
        <f>IF(INDEX(Historical!$F$7:$F$1230,MATCH(B56,Historical!$B$7:$B$1261,0))=0,"n/a",((INDEX(Historical!$C$7:$C$1239,MATCH(B56,Historical!$B$7:$B$1261,0))/INDEX(Historical!$F$7:$F$1230,MATCH(B56,Historical!$B$7:$B$1261,0)))^(1/3)-1)*100)</f>
        <v>2.6029700213918705</v>
      </c>
      <c r="U56" s="701">
        <f>IF(INDEX(Historical!$H$7:$H$1230,MATCH(B56,Historical!$B$7:$B$1261,0))=0,"n/a",((INDEX(Historical!$C$7:$C$1239,MATCH(B56,Historical!$B$7:$B$1261,0))/INDEX(Historical!$H$7:$H$1230,MATCH(B56,Historical!$B$7:$B$1261,0)))^(1/5)-1)*100)</f>
        <v>2.424959287881534</v>
      </c>
      <c r="V56" s="701">
        <f>IF(INDEX(Historical!$O$7:$O$1230,MATCH(B56,Historical!$B$7:$B$1261,0))=0,"n/a",((INDEX(Historical!$C$7:$C$1239,MATCH(B56,Historical!$B$7:$B$1261,0))/INDEX(Historical!$O$7:$O$1230,MATCH(B56,Historical!$B$7:$B$1261,0)))^(1/10)-1)*100)</f>
        <v>4.1716270294247515</v>
      </c>
      <c r="W56" s="702">
        <f t="shared" si="3"/>
        <v>0.58129820110402464</v>
      </c>
      <c r="X56" s="703" t="str">
        <f t="shared" si="4"/>
        <v>n/a</v>
      </c>
      <c r="Y56" s="875"/>
      <c r="Z56" s="651" t="str">
        <f t="shared" si="5"/>
        <v>n/a</v>
      </c>
      <c r="AA56" s="886" t="str">
        <f t="shared" si="6"/>
        <v>n/a</v>
      </c>
      <c r="AB56" s="887">
        <v>12</v>
      </c>
      <c r="AC56" s="865" t="s">
        <v>136</v>
      </c>
      <c r="AD56" s="865" t="s">
        <v>136</v>
      </c>
      <c r="AE56" s="865" t="s">
        <v>136</v>
      </c>
      <c r="AF56" s="865" t="s">
        <v>136</v>
      </c>
      <c r="AG56" s="865" t="s">
        <v>136</v>
      </c>
      <c r="AH56" s="865" t="s">
        <v>136</v>
      </c>
      <c r="AI56" s="865" t="s">
        <v>136</v>
      </c>
      <c r="AJ56" s="865" t="s">
        <v>136</v>
      </c>
      <c r="AK56" s="865" t="s">
        <v>136</v>
      </c>
      <c r="AL56" s="878" t="s">
        <v>136</v>
      </c>
      <c r="AM56" s="872" t="s">
        <v>136</v>
      </c>
      <c r="AN56" s="865" t="s">
        <v>136</v>
      </c>
      <c r="AO56" s="739" t="str">
        <f t="shared" si="7"/>
        <v>n/a</v>
      </c>
      <c r="AP56" s="740">
        <f t="shared" si="8"/>
        <v>6.2353903428946325</v>
      </c>
      <c r="AQ56" s="888" t="str">
        <f t="shared" si="9"/>
        <v>n/a</v>
      </c>
      <c r="AR56" s="651">
        <f>INDEX(Historical!$C$7:$C$1239,MATCH(B56,Historical!$B$7:$B$1261,0))*IF(AH56="n/a",1.03,IF(AH56&lt;0,1.01,IF(AH56&gt;10,1.1,(1+AH56/100))))</f>
        <v>1.5965</v>
      </c>
      <c r="AS56" s="886">
        <f t="shared" si="10"/>
        <v>1.6443950000000001</v>
      </c>
      <c r="AT56" s="886">
        <f t="shared" si="16"/>
        <v>1.69372685</v>
      </c>
      <c r="AU56" s="886">
        <f t="shared" si="16"/>
        <v>1.7445386555</v>
      </c>
      <c r="AV56" s="886">
        <f t="shared" si="16"/>
        <v>1.796874815165</v>
      </c>
      <c r="AW56" s="651">
        <f t="shared" si="12"/>
        <v>8.4760353206649999</v>
      </c>
      <c r="AX56" s="747">
        <f t="shared" si="13"/>
        <v>20.185842630781138</v>
      </c>
      <c r="AY56" s="934" t="s">
        <v>136</v>
      </c>
      <c r="AZ56" s="872" t="s">
        <v>136</v>
      </c>
      <c r="BA56" s="872" t="s">
        <v>136</v>
      </c>
      <c r="BB56" s="872" t="s">
        <v>136</v>
      </c>
      <c r="BC56" s="872" t="s">
        <v>136</v>
      </c>
      <c r="BD56" s="907" t="s">
        <v>4265</v>
      </c>
      <c r="BE56" s="624">
        <v>1998</v>
      </c>
      <c r="BF56" s="898">
        <f t="shared" si="14"/>
        <v>2</v>
      </c>
      <c r="BG56" s="882" t="s">
        <v>136</v>
      </c>
    </row>
    <row r="57" spans="1:59" ht="11.25" customHeight="1" x14ac:dyDescent="0.2">
      <c r="A57" s="863" t="s">
        <v>1042</v>
      </c>
      <c r="B57" s="875" t="s">
        <v>1043</v>
      </c>
      <c r="C57" s="932" t="s">
        <v>123</v>
      </c>
      <c r="D57" s="932" t="s">
        <v>4174</v>
      </c>
      <c r="E57" s="733">
        <v>10</v>
      </c>
      <c r="F57" s="1190">
        <v>326</v>
      </c>
      <c r="G57" s="1190" t="s">
        <v>106</v>
      </c>
      <c r="H57" s="1190" t="s">
        <v>106</v>
      </c>
      <c r="I57" s="874">
        <v>129.33000000000001</v>
      </c>
      <c r="J57" s="651">
        <f t="shared" si="0"/>
        <v>1.9175751952369904</v>
      </c>
      <c r="K57" s="877">
        <v>0.62</v>
      </c>
      <c r="L57" s="887">
        <v>4</v>
      </c>
      <c r="M57" s="642">
        <f t="shared" si="1"/>
        <v>2.48</v>
      </c>
      <c r="N57" s="870" t="s">
        <v>690</v>
      </c>
      <c r="O57" s="734">
        <v>0.54</v>
      </c>
      <c r="P57" s="866">
        <v>43581</v>
      </c>
      <c r="Q57" s="866">
        <v>43594</v>
      </c>
      <c r="R57" s="642">
        <f t="shared" si="2"/>
        <v>14.814814814814806</v>
      </c>
      <c r="S57" s="701">
        <f>IF(INDEX(Historical!$D$7:$D$1237,MATCH(B57,Historical!$B$7:$B$1261,0))=0,"n/a",(INDEX(Historical!$C$7:$C$1239,MATCH(B57,Historical!$B$7:$B$1261,0))/INDEX(Historical!$D$7:$D$1237,MATCH(B57,Historical!$B$7:$B$1261,0))-1)*100)</f>
        <v>15.384615384615374</v>
      </c>
      <c r="T57" s="701">
        <f>IF(INDEX(Historical!$F$7:$F$1230,MATCH(B57,Historical!$B$7:$B$1261,0))=0,"n/a",((INDEX(Historical!$C$7:$C$1239,MATCH(B57,Historical!$B$7:$B$1261,0))/INDEX(Historical!$F$7:$F$1230,MATCH(B57,Historical!$B$7:$B$1261,0)))^(1/3)-1)*100)</f>
        <v>20.25709773288682</v>
      </c>
      <c r="U57" s="701">
        <f>IF(INDEX(Historical!$H$7:$H$1230,MATCH(B57,Historical!$B$7:$B$1261,0))=0,"n/a",((INDEX(Historical!$C$7:$C$1239,MATCH(B57,Historical!$B$7:$B$1261,0))/INDEX(Historical!$H$7:$H$1230,MATCH(B57,Historical!$B$7:$B$1261,0)))^(1/5)-1)*100)</f>
        <v>20.877552695710587</v>
      </c>
      <c r="V57" s="701">
        <f>IF(INDEX(Historical!$O$7:$O$1230,MATCH(B57,Historical!$B$7:$B$1261,0))=0,"n/a",((INDEX(Historical!$C$7:$C$1239,MATCH(B57,Historical!$B$7:$B$1261,0))/INDEX(Historical!$O$7:$O$1230,MATCH(B57,Historical!$B$7:$B$1261,0)))^(1/10)-1)*100)</f>
        <v>31.101942303974983</v>
      </c>
      <c r="W57" s="702">
        <f t="shared" si="3"/>
        <v>0.67126202253427536</v>
      </c>
      <c r="X57" s="703">
        <f t="shared" si="4"/>
        <v>1.8640672049741593</v>
      </c>
      <c r="Y57" s="661"/>
      <c r="Z57" s="651">
        <f t="shared" si="5"/>
        <v>50.101010101010104</v>
      </c>
      <c r="AA57" s="886">
        <f t="shared" si="6"/>
        <v>26.127272727272729</v>
      </c>
      <c r="AB57" s="887">
        <v>12</v>
      </c>
      <c r="AC57" s="865">
        <v>4.95</v>
      </c>
      <c r="AD57" s="865">
        <v>9.01</v>
      </c>
      <c r="AE57" s="865">
        <v>2.83</v>
      </c>
      <c r="AF57" s="865">
        <v>6.29</v>
      </c>
      <c r="AG57" s="865">
        <v>23.1</v>
      </c>
      <c r="AH57" s="865">
        <v>-22.6</v>
      </c>
      <c r="AI57" s="865">
        <v>29.099999999999998</v>
      </c>
      <c r="AJ57" s="865">
        <v>11.200000000000001</v>
      </c>
      <c r="AK57" s="865">
        <v>3</v>
      </c>
      <c r="AL57" s="878">
        <v>15550</v>
      </c>
      <c r="AM57" s="872">
        <v>0.1</v>
      </c>
      <c r="AN57" s="865">
        <v>1.63</v>
      </c>
      <c r="AO57" s="739">
        <f t="shared" si="7"/>
        <v>-3.3321448363251527</v>
      </c>
      <c r="AP57" s="740">
        <f t="shared" si="8"/>
        <v>22.795127890947576</v>
      </c>
      <c r="AQ57" s="888">
        <f t="shared" si="9"/>
        <v>170.25958340869698</v>
      </c>
      <c r="AR57" s="651">
        <f>INDEX(Historical!$C$7:$C$1239,MATCH(B57,Historical!$B$7:$B$1261,0))*IF(AH57="n/a",1.03,IF(AH57&lt;0,1.01,IF(AH57&gt;10,1.1,(1+AH57/100))))</f>
        <v>2.4239999999999999</v>
      </c>
      <c r="AS57" s="886">
        <f t="shared" si="10"/>
        <v>2.6664000000000003</v>
      </c>
      <c r="AT57" s="886">
        <f t="shared" si="16"/>
        <v>2.7463920000000006</v>
      </c>
      <c r="AU57" s="886">
        <f t="shared" si="16"/>
        <v>2.8287837600000008</v>
      </c>
      <c r="AV57" s="886">
        <f t="shared" si="16"/>
        <v>2.9136472728000009</v>
      </c>
      <c r="AW57" s="651">
        <f t="shared" si="12"/>
        <v>13.579223032800002</v>
      </c>
      <c r="AX57" s="747">
        <f t="shared" si="13"/>
        <v>10.499669862212944</v>
      </c>
      <c r="AY57" s="934">
        <v>1.25</v>
      </c>
      <c r="AZ57" s="872">
        <v>145.41</v>
      </c>
      <c r="BA57" s="872">
        <v>-6.49</v>
      </c>
      <c r="BB57" s="872">
        <v>8.91</v>
      </c>
      <c r="BC57" s="872">
        <v>33.86</v>
      </c>
      <c r="BE57" s="624">
        <v>2010</v>
      </c>
      <c r="BF57" s="898">
        <f t="shared" si="14"/>
        <v>0</v>
      </c>
      <c r="BG57" s="882">
        <v>6</v>
      </c>
    </row>
    <row r="58" spans="1:59" ht="11.25" customHeight="1" x14ac:dyDescent="0.2">
      <c r="A58" s="863" t="s">
        <v>507</v>
      </c>
      <c r="B58" s="875" t="s">
        <v>508</v>
      </c>
      <c r="C58" s="932" t="s">
        <v>128</v>
      </c>
      <c r="D58" s="932" t="s">
        <v>4353</v>
      </c>
      <c r="E58" s="733">
        <v>24</v>
      </c>
      <c r="F58" s="1190">
        <v>140</v>
      </c>
      <c r="G58" s="1190" t="s">
        <v>115</v>
      </c>
      <c r="H58" s="1190" t="s">
        <v>115</v>
      </c>
      <c r="I58" s="874">
        <v>87.77</v>
      </c>
      <c r="J58" s="651">
        <f t="shared" si="0"/>
        <v>1.0937678022103225</v>
      </c>
      <c r="K58" s="884">
        <v>0.24</v>
      </c>
      <c r="L58" s="887">
        <v>4</v>
      </c>
      <c r="M58" s="642">
        <f t="shared" si="1"/>
        <v>0.96</v>
      </c>
      <c r="N58" s="870" t="s">
        <v>119</v>
      </c>
      <c r="O58" s="735">
        <v>0.22750000000000001</v>
      </c>
      <c r="P58" s="861">
        <v>43874</v>
      </c>
      <c r="Q58" s="861">
        <v>43892</v>
      </c>
      <c r="R58" s="642">
        <f t="shared" si="2"/>
        <v>5.4945054945054865</v>
      </c>
      <c r="S58" s="701">
        <f>IF(INDEX(Historical!$D$7:$D$1237,MATCH(B58,Historical!$B$7:$B$1261,0))=0,"n/a",(INDEX(Historical!$C$7:$C$1239,MATCH(B58,Historical!$B$7:$B$1261,0))/INDEX(Historical!$D$7:$D$1237,MATCH(B58,Historical!$B$7:$B$1261,0))-1)*100)</f>
        <v>4.3577981651376163</v>
      </c>
      <c r="T58" s="701">
        <f>IF(INDEX(Historical!$F$7:$F$1230,MATCH(B58,Historical!$B$7:$B$1261,0))=0,"n/a",((INDEX(Historical!$C$7:$C$1239,MATCH(B58,Historical!$B$7:$B$1261,0))/INDEX(Historical!$F$7:$F$1230,MATCH(B58,Historical!$B$7:$B$1261,0)))^(1/3)-1)*100)</f>
        <v>8.6244726878486055</v>
      </c>
      <c r="U58" s="701">
        <f>IF(INDEX(Historical!$H$7:$H$1230,MATCH(B58,Historical!$B$7:$B$1261,0))=0,"n/a",((INDEX(Historical!$C$7:$C$1239,MATCH(B58,Historical!$B$7:$B$1261,0))/INDEX(Historical!$H$7:$H$1230,MATCH(B58,Historical!$B$7:$B$1261,0)))^(1/5)-1)*100)</f>
        <v>7.9766727007235971</v>
      </c>
      <c r="V58" s="701">
        <f>IF(INDEX(Historical!$O$7:$O$1230,MATCH(B58,Historical!$B$7:$B$1261,0))=0,"n/a",((INDEX(Historical!$C$7:$C$1239,MATCH(B58,Historical!$B$7:$B$1261,0))/INDEX(Historical!$O$7:$O$1230,MATCH(B58,Historical!$B$7:$B$1261,0)))^(1/10)-1)*100)</f>
        <v>22.97996219319074</v>
      </c>
      <c r="W58" s="702">
        <f t="shared" si="3"/>
        <v>0.34711426562255998</v>
      </c>
      <c r="X58" s="703">
        <f t="shared" si="4"/>
        <v>0.78202673536505862</v>
      </c>
      <c r="Y58" s="661"/>
      <c r="Z58" s="651">
        <f t="shared" si="5"/>
        <v>30.967741935483868</v>
      </c>
      <c r="AA58" s="886">
        <f t="shared" si="6"/>
        <v>28.312903225806451</v>
      </c>
      <c r="AB58" s="887">
        <v>12</v>
      </c>
      <c r="AC58" s="865">
        <v>3.1</v>
      </c>
      <c r="AD58" s="865">
        <v>2.92</v>
      </c>
      <c r="AE58" s="865">
        <v>4.4800000000000004</v>
      </c>
      <c r="AF58" s="865">
        <v>6.66</v>
      </c>
      <c r="AG58" s="865">
        <v>26.700000000000003</v>
      </c>
      <c r="AH58" s="865">
        <v>7.7</v>
      </c>
      <c r="AI58" s="865">
        <v>8.1</v>
      </c>
      <c r="AJ58" s="865">
        <v>10.199999999999999</v>
      </c>
      <c r="AK58" s="865">
        <v>9.5500000000000007</v>
      </c>
      <c r="AL58" s="878">
        <v>21260</v>
      </c>
      <c r="AM58" s="872">
        <v>0.1</v>
      </c>
      <c r="AN58" s="865">
        <v>0.56000000000000005</v>
      </c>
      <c r="AO58" s="739">
        <f t="shared" si="7"/>
        <v>-19.242462722872531</v>
      </c>
      <c r="AP58" s="740">
        <f t="shared" si="8"/>
        <v>9.0704405029339199</v>
      </c>
      <c r="AQ58" s="888">
        <f t="shared" si="9"/>
        <v>189.49299395389022</v>
      </c>
      <c r="AR58" s="651">
        <f>INDEX(Historical!$C$7:$C$1239,MATCH(B58,Historical!$B$7:$B$1261,0))*IF(AH58="n/a",1.03,IF(AH58&lt;0,1.01,IF(AH58&gt;10,1.1,(1+AH58/100))))</f>
        <v>0.98007</v>
      </c>
      <c r="AS58" s="886">
        <f t="shared" si="10"/>
        <v>1.05945567</v>
      </c>
      <c r="AT58" s="886">
        <f t="shared" si="16"/>
        <v>1.1606336864849998</v>
      </c>
      <c r="AU58" s="886">
        <f t="shared" si="16"/>
        <v>1.2714742035443172</v>
      </c>
      <c r="AV58" s="886">
        <f t="shared" si="16"/>
        <v>1.3928999899827994</v>
      </c>
      <c r="AW58" s="651">
        <f t="shared" si="12"/>
        <v>5.8645335500121165</v>
      </c>
      <c r="AX58" s="747">
        <f t="shared" si="13"/>
        <v>6.6817062208181799</v>
      </c>
      <c r="AY58" s="934">
        <v>0.34</v>
      </c>
      <c r="AZ58" s="872">
        <v>82.93</v>
      </c>
      <c r="BA58" s="872">
        <v>-11.31</v>
      </c>
      <c r="BB58" s="872">
        <v>-2.52</v>
      </c>
      <c r="BC58" s="872">
        <v>7.7299999999999995</v>
      </c>
      <c r="BE58" s="624">
        <v>1997</v>
      </c>
      <c r="BF58" s="898">
        <f t="shared" si="14"/>
        <v>2</v>
      </c>
      <c r="BG58" s="882">
        <v>11.1</v>
      </c>
    </row>
    <row r="59" spans="1:59" ht="11.25" customHeight="1" x14ac:dyDescent="0.2">
      <c r="A59" s="871" t="s">
        <v>1059</v>
      </c>
      <c r="B59" s="875" t="s">
        <v>1060</v>
      </c>
      <c r="C59" s="932" t="s">
        <v>245</v>
      </c>
      <c r="D59" s="932" t="s">
        <v>4352</v>
      </c>
      <c r="E59" s="733">
        <v>10</v>
      </c>
      <c r="F59" s="1190">
        <v>449</v>
      </c>
      <c r="G59" s="1190" t="s">
        <v>106</v>
      </c>
      <c r="H59" s="1190" t="s">
        <v>106</v>
      </c>
      <c r="I59" s="874">
        <v>179.92</v>
      </c>
      <c r="J59" s="651">
        <f t="shared" si="0"/>
        <v>0.34570920409070699</v>
      </c>
      <c r="K59" s="885">
        <v>0.622</v>
      </c>
      <c r="L59" s="887">
        <v>1</v>
      </c>
      <c r="M59" s="642">
        <f t="shared" si="1"/>
        <v>0.622</v>
      </c>
      <c r="N59" s="870" t="s">
        <v>972</v>
      </c>
      <c r="O59" s="737">
        <v>0.58099999999999996</v>
      </c>
      <c r="P59" s="861">
        <v>44168</v>
      </c>
      <c r="Q59" s="861">
        <v>44202</v>
      </c>
      <c r="R59" s="642">
        <f t="shared" si="2"/>
        <v>7.0567986230636901</v>
      </c>
      <c r="S59" s="701">
        <f>IF(INDEX(Historical!$D$7:$D$1237,MATCH(B59,Historical!$B$7:$B$1261,0))=0,"n/a",(INDEX(Historical!$C$7:$C$1239,MATCH(B59,Historical!$B$7:$B$1261,0))/INDEX(Historical!$D$7:$D$1237,MATCH(B59,Historical!$B$7:$B$1261,0))-1)*100)</f>
        <v>6.9325153374232951</v>
      </c>
      <c r="T59" s="701">
        <f>IF(INDEX(Historical!$F$7:$F$1230,MATCH(B59,Historical!$B$7:$B$1261,0))=0,"n/a",((INDEX(Historical!$C$7:$C$1239,MATCH(B59,Historical!$B$7:$B$1261,0))/INDEX(Historical!$F$7:$F$1230,MATCH(B59,Historical!$B$7:$B$1261,0)))^(1/3)-1)*100)</f>
        <v>9.7087209869069149</v>
      </c>
      <c r="U59" s="701">
        <f>IF(INDEX(Historical!$H$7:$H$1230,MATCH(B59,Historical!$B$7:$B$1261,0))=0,"n/a",((INDEX(Historical!$C$7:$C$1239,MATCH(B59,Historical!$B$7:$B$1261,0))/INDEX(Historical!$H$7:$H$1230,MATCH(B59,Historical!$B$7:$B$1261,0)))^(1/5)-1)*100)</f>
        <v>11.753073815646054</v>
      </c>
      <c r="V59" s="701">
        <f>IF(INDEX(Historical!$O$7:$O$1230,MATCH(B59,Historical!$B$7:$B$1261,0))=0,"n/a",((INDEX(Historical!$C$7:$C$1239,MATCH(B59,Historical!$B$7:$B$1261,0))/INDEX(Historical!$O$7:$O$1230,MATCH(B59,Historical!$B$7:$B$1261,0)))^(1/10)-1)*100)</f>
        <v>13.300737887224212</v>
      </c>
      <c r="W59" s="702">
        <f t="shared" si="3"/>
        <v>0.88364073597264559</v>
      </c>
      <c r="X59" s="703">
        <f t="shared" si="4"/>
        <v>0.35507775878084757</v>
      </c>
      <c r="Y59" s="674" t="s">
        <v>4387</v>
      </c>
      <c r="Z59" s="651">
        <f t="shared" si="5"/>
        <v>270.43478260869563</v>
      </c>
      <c r="AA59" s="886">
        <f t="shared" si="6"/>
        <v>782.26086956521726</v>
      </c>
      <c r="AB59" s="887">
        <v>12</v>
      </c>
      <c r="AC59" s="865">
        <v>0.23</v>
      </c>
      <c r="AD59" s="865">
        <v>66.739999999999995</v>
      </c>
      <c r="AE59" s="865">
        <v>6.92</v>
      </c>
      <c r="AF59" s="865">
        <v>19.64</v>
      </c>
      <c r="AG59" s="865">
        <v>-23.3</v>
      </c>
      <c r="AH59" s="865">
        <v>-16.8</v>
      </c>
      <c r="AI59" s="865">
        <v>318.7</v>
      </c>
      <c r="AJ59" s="865">
        <v>33.1</v>
      </c>
      <c r="AK59" s="865">
        <v>12</v>
      </c>
      <c r="AL59" s="878">
        <v>7310</v>
      </c>
      <c r="AM59" s="872">
        <v>1</v>
      </c>
      <c r="AN59" s="865">
        <v>5.82</v>
      </c>
      <c r="AO59" s="739">
        <f t="shared" si="7"/>
        <v>-770.16208654548052</v>
      </c>
      <c r="AP59" s="740">
        <f t="shared" si="8"/>
        <v>12.098783019736761</v>
      </c>
      <c r="AQ59" s="888">
        <f t="shared" si="9"/>
        <v>2513.0955230454906</v>
      </c>
      <c r="AR59" s="651">
        <f>INDEX(Historical!$C$7:$C$1239,MATCH(B59,Historical!$B$7:$B$1261,0))*IF(AH59="n/a",1.03,IF(AH59&lt;0,1.01,IF(AH59&gt;10,1.1,(1+AH59/100))))</f>
        <v>0.58680999999999994</v>
      </c>
      <c r="AS59" s="886">
        <f t="shared" si="10"/>
        <v>0.64549100000000004</v>
      </c>
      <c r="AT59" s="886">
        <f t="shared" si="16"/>
        <v>0.71004010000000006</v>
      </c>
      <c r="AU59" s="886">
        <f t="shared" si="16"/>
        <v>0.78104411000000018</v>
      </c>
      <c r="AV59" s="886">
        <f t="shared" si="16"/>
        <v>0.85914852100000028</v>
      </c>
      <c r="AW59" s="651">
        <f t="shared" si="12"/>
        <v>3.5825337310000007</v>
      </c>
      <c r="AX59" s="747">
        <f t="shared" si="13"/>
        <v>1.9911814867718991</v>
      </c>
      <c r="AY59" s="934">
        <v>1.39</v>
      </c>
      <c r="AZ59" s="872">
        <v>240.11</v>
      </c>
      <c r="BA59" s="872">
        <v>-11.44</v>
      </c>
      <c r="BB59" s="872">
        <v>5.08</v>
      </c>
      <c r="BC59" s="872">
        <v>29.220000000000002</v>
      </c>
      <c r="BE59" s="624">
        <v>2012</v>
      </c>
      <c r="BF59" s="898">
        <f t="shared" si="14"/>
        <v>0</v>
      </c>
      <c r="BG59" s="882">
        <v>-3.1</v>
      </c>
    </row>
    <row r="60" spans="1:59" ht="11.25" customHeight="1" x14ac:dyDescent="0.2">
      <c r="A60" s="863" t="s">
        <v>1053</v>
      </c>
      <c r="B60" s="875" t="s">
        <v>1054</v>
      </c>
      <c r="C60" s="932" t="s">
        <v>153</v>
      </c>
      <c r="D60" s="932" t="s">
        <v>4321</v>
      </c>
      <c r="E60" s="733">
        <v>12</v>
      </c>
      <c r="F60" s="1190">
        <v>288</v>
      </c>
      <c r="G60" s="1190" t="s">
        <v>37</v>
      </c>
      <c r="H60" s="1190" t="s">
        <v>37</v>
      </c>
      <c r="I60" s="874">
        <v>478.25</v>
      </c>
      <c r="J60" s="651">
        <f t="shared" si="0"/>
        <v>0.28437009932043911</v>
      </c>
      <c r="K60" s="877">
        <v>0.34</v>
      </c>
      <c r="L60" s="887">
        <v>4</v>
      </c>
      <c r="M60" s="642">
        <f t="shared" si="1"/>
        <v>1.36</v>
      </c>
      <c r="N60" s="870" t="s">
        <v>119</v>
      </c>
      <c r="O60" s="734">
        <v>0.32</v>
      </c>
      <c r="P60" s="861">
        <v>44057</v>
      </c>
      <c r="Q60" s="861">
        <v>44078</v>
      </c>
      <c r="R60" s="642">
        <f t="shared" si="2"/>
        <v>6.2500000000000053</v>
      </c>
      <c r="S60" s="701">
        <f>IF(INDEX(Historical!$D$7:$D$1237,MATCH(B60,Historical!$B$7:$B$1261,0))=0,"n/a",(INDEX(Historical!$C$7:$C$1239,MATCH(B60,Historical!$B$7:$B$1261,0))/INDEX(Historical!$D$7:$D$1237,MATCH(B60,Historical!$B$7:$B$1261,0))-1)*100)</f>
        <v>6.8965517241379448</v>
      </c>
      <c r="T60" s="701">
        <f>IF(INDEX(Historical!$F$7:$F$1230,MATCH(B60,Historical!$B$7:$B$1261,0))=0,"n/a",((INDEX(Historical!$C$7:$C$1239,MATCH(B60,Historical!$B$7:$B$1261,0))/INDEX(Historical!$F$7:$F$1230,MATCH(B60,Historical!$B$7:$B$1261,0)))^(1/3)-1)*100)</f>
        <v>7.4337070988966358</v>
      </c>
      <c r="U60" s="701">
        <f>IF(INDEX(Historical!$H$7:$H$1230,MATCH(B60,Historical!$B$7:$B$1261,0))=0,"n/a",((INDEX(Historical!$C$7:$C$1239,MATCH(B60,Historical!$B$7:$B$1261,0))/INDEX(Historical!$H$7:$H$1230,MATCH(B60,Historical!$B$7:$B$1261,0)))^(1/5)-1)*100)</f>
        <v>8.1006934307831244</v>
      </c>
      <c r="V60" s="701">
        <f>IF(INDEX(Historical!$O$7:$O$1230,MATCH(B60,Historical!$B$7:$B$1261,0))=0,"n/a",((INDEX(Historical!$C$7:$C$1239,MATCH(B60,Historical!$B$7:$B$1261,0))/INDEX(Historical!$O$7:$O$1230,MATCH(B60,Historical!$B$7:$B$1261,0)))^(1/10)-1)*100)</f>
        <v>13.164945456892996</v>
      </c>
      <c r="W60" s="702">
        <f t="shared" si="3"/>
        <v>0.61532297701557936</v>
      </c>
      <c r="X60" s="703">
        <f t="shared" si="4"/>
        <v>0.42635228583069074</v>
      </c>
      <c r="Y60" s="668"/>
      <c r="Z60" s="651">
        <f t="shared" si="5"/>
        <v>8.247422680412372</v>
      </c>
      <c r="AA60" s="886">
        <f t="shared" si="6"/>
        <v>29.002425712553066</v>
      </c>
      <c r="AB60" s="887">
        <v>12</v>
      </c>
      <c r="AC60" s="865">
        <v>16.489999999999998</v>
      </c>
      <c r="AD60" s="865">
        <v>2.84</v>
      </c>
      <c r="AE60" s="865">
        <v>3.64</v>
      </c>
      <c r="AF60" s="865">
        <v>9.42</v>
      </c>
      <c r="AG60" s="865">
        <v>36.6</v>
      </c>
      <c r="AH60" s="865">
        <v>8.7999999999999989</v>
      </c>
      <c r="AI60" s="865">
        <v>-2.31</v>
      </c>
      <c r="AJ60" s="865">
        <v>19</v>
      </c>
      <c r="AK60" s="865">
        <v>10.100000000000001</v>
      </c>
      <c r="AL60" s="878">
        <v>7530</v>
      </c>
      <c r="AM60" s="872">
        <v>1.0999999999999999</v>
      </c>
      <c r="AN60" s="865">
        <v>0</v>
      </c>
      <c r="AO60" s="739">
        <f t="shared" si="7"/>
        <v>-20.617362182449504</v>
      </c>
      <c r="AP60" s="740">
        <f t="shared" si="8"/>
        <v>8.3850635301035634</v>
      </c>
      <c r="AQ60" s="888">
        <f t="shared" si="9"/>
        <v>248.45873354419189</v>
      </c>
      <c r="AR60" s="651">
        <f>INDEX(Historical!$C$7:$C$1239,MATCH(B60,Historical!$B$7:$B$1261,0))*IF(AH60="n/a",1.03,IF(AH60&lt;0,1.01,IF(AH60&gt;10,1.1,(1+AH60/100))))</f>
        <v>1.3491200000000001</v>
      </c>
      <c r="AS60" s="886">
        <f t="shared" si="10"/>
        <v>1.3626112000000001</v>
      </c>
      <c r="AT60" s="886">
        <f t="shared" si="16"/>
        <v>1.4988723200000003</v>
      </c>
      <c r="AU60" s="886">
        <f t="shared" si="16"/>
        <v>1.6487595520000005</v>
      </c>
      <c r="AV60" s="886">
        <f t="shared" si="16"/>
        <v>1.8136355072000006</v>
      </c>
      <c r="AW60" s="651">
        <f t="shared" si="12"/>
        <v>7.6729985792000015</v>
      </c>
      <c r="AX60" s="747">
        <f t="shared" si="13"/>
        <v>1.6043907118034506</v>
      </c>
      <c r="AY60" s="934">
        <v>0.53</v>
      </c>
      <c r="AZ60" s="872">
        <v>44.92</v>
      </c>
      <c r="BA60" s="872">
        <v>-9.4700000000000006</v>
      </c>
      <c r="BB60" s="872">
        <v>-1.02</v>
      </c>
      <c r="BC60" s="872">
        <v>2.96</v>
      </c>
      <c r="BE60" s="624">
        <v>2009</v>
      </c>
      <c r="BF60" s="898">
        <f t="shared" si="14"/>
        <v>0</v>
      </c>
      <c r="BG60" s="882">
        <v>20.9</v>
      </c>
    </row>
    <row r="61" spans="1:59" ht="11.25" customHeight="1" x14ac:dyDescent="0.2">
      <c r="A61" s="863" t="s">
        <v>480</v>
      </c>
      <c r="B61" s="875" t="s">
        <v>481</v>
      </c>
      <c r="C61" s="932" t="s">
        <v>112</v>
      </c>
      <c r="D61" s="932" t="s">
        <v>4354</v>
      </c>
      <c r="E61" s="733">
        <v>22</v>
      </c>
      <c r="F61" s="1190">
        <v>148</v>
      </c>
      <c r="G61" s="1190" t="s">
        <v>106</v>
      </c>
      <c r="H61" s="1190" t="s">
        <v>106</v>
      </c>
      <c r="I61" s="874">
        <v>93.97</v>
      </c>
      <c r="J61" s="651">
        <f t="shared" si="0"/>
        <v>2.1709056081728213</v>
      </c>
      <c r="K61" s="884">
        <v>0.51</v>
      </c>
      <c r="L61" s="887">
        <v>4</v>
      </c>
      <c r="M61" s="642">
        <f t="shared" si="1"/>
        <v>2.04</v>
      </c>
      <c r="N61" s="870" t="s">
        <v>151</v>
      </c>
      <c r="O61" s="735">
        <v>0.5</v>
      </c>
      <c r="P61" s="619">
        <v>43811</v>
      </c>
      <c r="Q61" s="619">
        <v>43829</v>
      </c>
      <c r="R61" s="642">
        <f t="shared" si="2"/>
        <v>2.0000000000000018</v>
      </c>
      <c r="S61" s="701">
        <f>IF(INDEX(Historical!$D$7:$D$1237,MATCH(B61,Historical!$B$7:$B$1261,0))=0,"n/a",(INDEX(Historical!$C$7:$C$1239,MATCH(B61,Historical!$B$7:$B$1261,0))/INDEX(Historical!$D$7:$D$1237,MATCH(B61,Historical!$B$7:$B$1261,0))-1)*100)</f>
        <v>6.9148936170212671</v>
      </c>
      <c r="T61" s="701">
        <f>IF(INDEX(Historical!$F$7:$F$1230,MATCH(B61,Historical!$B$7:$B$1261,0))=0,"n/a",((INDEX(Historical!$C$7:$C$1239,MATCH(B61,Historical!$B$7:$B$1261,0))/INDEX(Historical!$F$7:$F$1230,MATCH(B61,Historical!$B$7:$B$1261,0)))^(1/3)-1)*100)</f>
        <v>4.9257953047803449</v>
      </c>
      <c r="U61" s="701">
        <f>IF(INDEX(Historical!$H$7:$H$1230,MATCH(B61,Historical!$B$7:$B$1261,0))=0,"n/a",((INDEX(Historical!$C$7:$C$1239,MATCH(B61,Historical!$B$7:$B$1261,0))/INDEX(Historical!$H$7:$H$1230,MATCH(B61,Historical!$B$7:$B$1261,0)))^(1/5)-1)*100)</f>
        <v>7.0463846091870952</v>
      </c>
      <c r="V61" s="701">
        <f>IF(INDEX(Historical!$O$7:$O$1230,MATCH(B61,Historical!$B$7:$B$1261,0))=0,"n/a",((INDEX(Historical!$C$7:$C$1239,MATCH(B61,Historical!$B$7:$B$1261,0))/INDEX(Historical!$O$7:$O$1230,MATCH(B61,Historical!$B$7:$B$1261,0)))^(1/10)-1)*100)</f>
        <v>7.6694469888754169</v>
      </c>
      <c r="W61" s="702">
        <f t="shared" si="3"/>
        <v>0.9187604555332245</v>
      </c>
      <c r="X61" s="703">
        <f t="shared" si="4"/>
        <v>1.0676340316950144</v>
      </c>
      <c r="Y61" s="664"/>
      <c r="Z61" s="651">
        <f t="shared" si="5"/>
        <v>60.714285714285722</v>
      </c>
      <c r="AA61" s="886">
        <f t="shared" si="6"/>
        <v>27.967261904761905</v>
      </c>
      <c r="AB61" s="887">
        <v>12</v>
      </c>
      <c r="AC61" s="865">
        <v>3.36</v>
      </c>
      <c r="AD61" s="865">
        <v>7.41</v>
      </c>
      <c r="AE61" s="865">
        <v>0.82</v>
      </c>
      <c r="AF61" s="865">
        <v>6.71</v>
      </c>
      <c r="AG61" s="865">
        <v>26.8</v>
      </c>
      <c r="AH61" s="865">
        <v>-11.899999999999999</v>
      </c>
      <c r="AI61" s="865">
        <v>17.03</v>
      </c>
      <c r="AJ61" s="865">
        <v>6.6000000000000005</v>
      </c>
      <c r="AK61" s="865">
        <v>3.7199999999999998</v>
      </c>
      <c r="AL61" s="878">
        <v>12650</v>
      </c>
      <c r="AM61" s="872">
        <v>0.2</v>
      </c>
      <c r="AN61" s="865">
        <v>0.65</v>
      </c>
      <c r="AO61" s="739">
        <f t="shared" si="7"/>
        <v>-18.749971687401988</v>
      </c>
      <c r="AP61" s="740">
        <f t="shared" si="8"/>
        <v>9.2172902173599169</v>
      </c>
      <c r="AQ61" s="888">
        <f t="shared" si="9"/>
        <v>188.79852829799864</v>
      </c>
      <c r="AR61" s="651">
        <f>INDEX(Historical!$C$7:$C$1239,MATCH(B61,Historical!$B$7:$B$1261,0))*IF(AH61="n/a",1.03,IF(AH61&lt;0,1.01,IF(AH61&gt;10,1.1,(1+AH61/100))))</f>
        <v>2.0301</v>
      </c>
      <c r="AS61" s="886">
        <f t="shared" si="10"/>
        <v>2.2331100000000004</v>
      </c>
      <c r="AT61" s="886">
        <f t="shared" si="16"/>
        <v>2.3161816920000002</v>
      </c>
      <c r="AU61" s="886">
        <f t="shared" si="16"/>
        <v>2.4023436509424001</v>
      </c>
      <c r="AV61" s="886">
        <f t="shared" si="16"/>
        <v>2.4917108347574572</v>
      </c>
      <c r="AW61" s="651">
        <f t="shared" si="12"/>
        <v>11.473446177699859</v>
      </c>
      <c r="AX61" s="747">
        <f t="shared" si="13"/>
        <v>12.209690515802766</v>
      </c>
      <c r="AY61" s="934">
        <v>0.66</v>
      </c>
      <c r="AZ61" s="872">
        <v>65.039999999999992</v>
      </c>
      <c r="BA61" s="872">
        <v>-11.97</v>
      </c>
      <c r="BB61" s="872">
        <v>-3.7800000000000002</v>
      </c>
      <c r="BC61" s="872">
        <v>11.41</v>
      </c>
      <c r="BE61" s="624">
        <v>1999</v>
      </c>
      <c r="BF61" s="898">
        <f t="shared" si="14"/>
        <v>2</v>
      </c>
      <c r="BG61" s="882">
        <v>9.4</v>
      </c>
    </row>
    <row r="62" spans="1:59" ht="11.25" customHeight="1" x14ac:dyDescent="0.2">
      <c r="A62" s="863" t="s">
        <v>1083</v>
      </c>
      <c r="B62" s="875" t="s">
        <v>1084</v>
      </c>
      <c r="C62" s="932" t="s">
        <v>108</v>
      </c>
      <c r="D62" s="932" t="s">
        <v>4338</v>
      </c>
      <c r="E62" s="733">
        <v>11</v>
      </c>
      <c r="F62" s="1190">
        <v>311</v>
      </c>
      <c r="G62" s="1190" t="s">
        <v>37</v>
      </c>
      <c r="H62" s="1190" t="s">
        <v>37</v>
      </c>
      <c r="I62" s="874">
        <v>49.2</v>
      </c>
      <c r="J62" s="651">
        <f t="shared" si="0"/>
        <v>5.5284552845528454</v>
      </c>
      <c r="K62" s="877">
        <v>0.68</v>
      </c>
      <c r="L62" s="887">
        <v>4</v>
      </c>
      <c r="M62" s="642">
        <f t="shared" si="1"/>
        <v>2.72</v>
      </c>
      <c r="N62" s="870" t="s">
        <v>145</v>
      </c>
      <c r="O62" s="734">
        <v>0.67</v>
      </c>
      <c r="P62" s="861">
        <v>43902</v>
      </c>
      <c r="Q62" s="861">
        <v>43921</v>
      </c>
      <c r="R62" s="642">
        <f t="shared" si="2"/>
        <v>1.492537313432837</v>
      </c>
      <c r="S62" s="701">
        <f>IF(INDEX(Historical!$D$7:$D$1237,MATCH(B62,Historical!$B$7:$B$1261,0))=0,"n/a",(INDEX(Historical!$C$7:$C$1239,MATCH(B62,Historical!$B$7:$B$1261,0))/INDEX(Historical!$D$7:$D$1237,MATCH(B62,Historical!$B$7:$B$1261,0))-1)*100)</f>
        <v>41.847826086956516</v>
      </c>
      <c r="T62" s="701">
        <f>IF(INDEX(Historical!$F$7:$F$1230,MATCH(B62,Historical!$B$7:$B$1261,0))=0,"n/a",((INDEX(Historical!$C$7:$C$1239,MATCH(B62,Historical!$B$7:$B$1261,0))/INDEX(Historical!$F$7:$F$1230,MATCH(B62,Historical!$B$7:$B$1261,0)))^(1/3)-1)*100)</f>
        <v>44.224957030740832</v>
      </c>
      <c r="U62" s="701">
        <f>IF(INDEX(Historical!$H$7:$H$1230,MATCH(B62,Historical!$B$7:$B$1261,0))=0,"n/a",((INDEX(Historical!$C$7:$C$1239,MATCH(B62,Historical!$B$7:$B$1261,0))/INDEX(Historical!$H$7:$H$1230,MATCH(B62,Historical!$B$7:$B$1261,0)))^(1/5)-1)*100)</f>
        <v>27.98685961543277</v>
      </c>
      <c r="V62" s="701">
        <f>IF(INDEX(Historical!$O$7:$O$1230,MATCH(B62,Historical!$B$7:$B$1261,0))=0,"n/a",((INDEX(Historical!$C$7:$C$1239,MATCH(B62,Historical!$B$7:$B$1261,0))/INDEX(Historical!$O$7:$O$1230,MATCH(B62,Historical!$B$7:$B$1261,0)))^(1/10)-1)*100)</f>
        <v>18.451326058107465</v>
      </c>
      <c r="W62" s="702">
        <f t="shared" si="3"/>
        <v>1.5167939435515756</v>
      </c>
      <c r="X62" s="703">
        <f t="shared" si="4"/>
        <v>1.3993429807716384</v>
      </c>
      <c r="Y62" s="876"/>
      <c r="Z62" s="651">
        <f t="shared" si="5"/>
        <v>74.520547945205479</v>
      </c>
      <c r="AA62" s="886">
        <f t="shared" si="6"/>
        <v>13.479452054794521</v>
      </c>
      <c r="AB62" s="887">
        <v>12</v>
      </c>
      <c r="AC62" s="865">
        <v>3.65</v>
      </c>
      <c r="AD62" s="865" t="s">
        <v>136</v>
      </c>
      <c r="AE62" s="865">
        <v>3.28</v>
      </c>
      <c r="AF62" s="865">
        <v>0.96</v>
      </c>
      <c r="AG62" s="865">
        <v>7.0000000000000009</v>
      </c>
      <c r="AH62" s="865">
        <v>10.6</v>
      </c>
      <c r="AI62" s="865">
        <v>36.39</v>
      </c>
      <c r="AJ62" s="865">
        <v>20</v>
      </c>
      <c r="AK62" s="865" t="s">
        <v>136</v>
      </c>
      <c r="AL62" s="878">
        <v>7410</v>
      </c>
      <c r="AM62" s="872">
        <v>0.3</v>
      </c>
      <c r="AN62" s="865">
        <v>0.39</v>
      </c>
      <c r="AO62" s="739">
        <f t="shared" si="7"/>
        <v>20.035862845191097</v>
      </c>
      <c r="AP62" s="740">
        <f t="shared" si="8"/>
        <v>33.515314899985619</v>
      </c>
      <c r="AQ62" s="888">
        <f t="shared" si="9"/>
        <v>-24.163116646895833</v>
      </c>
      <c r="AR62" s="651">
        <f>INDEX(Historical!$C$7:$C$1239,MATCH(B62,Historical!$B$7:$B$1261,0))*IF(AH62="n/a",1.03,IF(AH62&lt;0,1.01,IF(AH62&gt;10,1.1,(1+AH62/100))))</f>
        <v>2.871</v>
      </c>
      <c r="AS62" s="886">
        <f t="shared" si="10"/>
        <v>3.1581000000000001</v>
      </c>
      <c r="AT62" s="886">
        <f t="shared" si="16"/>
        <v>3.2528430000000004</v>
      </c>
      <c r="AU62" s="886">
        <f t="shared" si="16"/>
        <v>3.3504282900000004</v>
      </c>
      <c r="AV62" s="886">
        <f t="shared" si="16"/>
        <v>3.4509411387000006</v>
      </c>
      <c r="AW62" s="651">
        <f t="shared" si="12"/>
        <v>16.083312428700001</v>
      </c>
      <c r="AX62" s="747">
        <f t="shared" si="13"/>
        <v>32.689659407926833</v>
      </c>
      <c r="AY62" s="934">
        <v>1.76</v>
      </c>
      <c r="AZ62" s="872">
        <v>102.64</v>
      </c>
      <c r="BA62" s="872">
        <v>-33</v>
      </c>
      <c r="BB62" s="872">
        <v>10.23</v>
      </c>
      <c r="BC62" s="872">
        <v>23.84</v>
      </c>
      <c r="BE62" s="624">
        <v>2010</v>
      </c>
      <c r="BF62" s="898">
        <f t="shared" si="14"/>
        <v>0</v>
      </c>
      <c r="BG62" s="882">
        <v>0.70000000000000007</v>
      </c>
    </row>
    <row r="63" spans="1:59" ht="11.25" customHeight="1" x14ac:dyDescent="0.2">
      <c r="A63" s="871" t="s">
        <v>517</v>
      </c>
      <c r="B63" s="875" t="s">
        <v>518</v>
      </c>
      <c r="C63" s="932" t="s">
        <v>4342</v>
      </c>
      <c r="D63" s="932" t="s">
        <v>519</v>
      </c>
      <c r="E63" s="733">
        <v>13</v>
      </c>
      <c r="F63" s="1190">
        <v>273</v>
      </c>
      <c r="G63" s="1190" t="s">
        <v>106</v>
      </c>
      <c r="H63" s="1190" t="s">
        <v>106</v>
      </c>
      <c r="I63" s="874">
        <v>50.24</v>
      </c>
      <c r="J63" s="651">
        <f t="shared" si="0"/>
        <v>1.8312101910828025</v>
      </c>
      <c r="K63" s="877">
        <v>0.23</v>
      </c>
      <c r="L63" s="887">
        <v>4</v>
      </c>
      <c r="M63" s="642">
        <f t="shared" si="1"/>
        <v>0.92</v>
      </c>
      <c r="N63" s="870" t="s">
        <v>410</v>
      </c>
      <c r="O63" s="734">
        <v>0.21</v>
      </c>
      <c r="P63" s="861">
        <v>43921</v>
      </c>
      <c r="Q63" s="861">
        <v>43942</v>
      </c>
      <c r="R63" s="642">
        <f t="shared" si="2"/>
        <v>9.5238095238095326</v>
      </c>
      <c r="S63" s="701">
        <f>IF(INDEX(Historical!$D$7:$D$1237,MATCH(B63,Historical!$B$7:$B$1261,0))=0,"n/a",(INDEX(Historical!$C$7:$C$1239,MATCH(B63,Historical!$B$7:$B$1261,0))/INDEX(Historical!$D$7:$D$1237,MATCH(B63,Historical!$B$7:$B$1261,0))-1)*100)</f>
        <v>12.714776632302382</v>
      </c>
      <c r="T63" s="701">
        <f>IF(INDEX(Historical!$F$7:$F$1230,MATCH(B63,Historical!$B$7:$B$1261,0))=0,"n/a",((INDEX(Historical!$C$7:$C$1239,MATCH(B63,Historical!$B$7:$B$1261,0))/INDEX(Historical!$F$7:$F$1230,MATCH(B63,Historical!$B$7:$B$1261,0)))^(1/3)-1)*100)</f>
        <v>15.11850154963601</v>
      </c>
      <c r="U63" s="701">
        <f>IF(INDEX(Historical!$H$7:$H$1230,MATCH(B63,Historical!$B$7:$B$1261,0))=0,"n/a",((INDEX(Historical!$C$7:$C$1239,MATCH(B63,Historical!$B$7:$B$1261,0))/INDEX(Historical!$H$7:$H$1230,MATCH(B63,Historical!$B$7:$B$1261,0)))^(1/5)-1)*100)</f>
        <v>13.518049172182756</v>
      </c>
      <c r="V63" s="701">
        <f>IF(INDEX(Historical!$O$7:$O$1230,MATCH(B63,Historical!$B$7:$B$1261,0))=0,"n/a",((INDEX(Historical!$C$7:$C$1239,MATCH(B63,Historical!$B$7:$B$1261,0))/INDEX(Historical!$O$7:$O$1230,MATCH(B63,Historical!$B$7:$B$1261,0)))^(1/10)-1)*100)</f>
        <v>19.99407366905368</v>
      </c>
      <c r="W63" s="702">
        <f t="shared" si="3"/>
        <v>0.67610279905618487</v>
      </c>
      <c r="X63" s="703">
        <f t="shared" si="4"/>
        <v>1.1171941464613848</v>
      </c>
      <c r="Y63" s="661"/>
      <c r="Z63" s="651">
        <f t="shared" si="5"/>
        <v>41.255605381165921</v>
      </c>
      <c r="AA63" s="886">
        <f t="shared" si="6"/>
        <v>22.529147982062781</v>
      </c>
      <c r="AB63" s="887">
        <v>12</v>
      </c>
      <c r="AC63" s="865">
        <v>2.23</v>
      </c>
      <c r="AD63" s="865">
        <v>4.01</v>
      </c>
      <c r="AE63" s="865">
        <v>2.27</v>
      </c>
      <c r="AF63" s="865">
        <v>2.75</v>
      </c>
      <c r="AG63" s="865">
        <v>12.4</v>
      </c>
      <c r="AH63" s="865">
        <v>11.799999999999999</v>
      </c>
      <c r="AI63" s="865">
        <v>14.17</v>
      </c>
      <c r="AJ63" s="865">
        <v>12.1</v>
      </c>
      <c r="AK63" s="865">
        <v>5.7799999999999994</v>
      </c>
      <c r="AL63" s="878">
        <v>237000</v>
      </c>
      <c r="AM63" s="872">
        <v>0.67</v>
      </c>
      <c r="AN63" s="865">
        <v>1.27</v>
      </c>
      <c r="AO63" s="739">
        <f t="shared" si="7"/>
        <v>-7.1798886187972215</v>
      </c>
      <c r="AP63" s="740">
        <f t="shared" si="8"/>
        <v>15.34925936326556</v>
      </c>
      <c r="AQ63" s="888">
        <f t="shared" si="9"/>
        <v>65.938619107819704</v>
      </c>
      <c r="AR63" s="651">
        <f>INDEX(Historical!$C$7:$C$1239,MATCH(B63,Historical!$B$7:$B$1261,0))*IF(AH63="n/a",1.03,IF(AH63&lt;0,1.01,IF(AH63&gt;10,1.1,(1+AH63/100))))</f>
        <v>0.90200000000000002</v>
      </c>
      <c r="AS63" s="886">
        <f t="shared" si="10"/>
        <v>0.99220000000000008</v>
      </c>
      <c r="AT63" s="886">
        <f t="shared" si="16"/>
        <v>1.0495491600000002</v>
      </c>
      <c r="AU63" s="886">
        <f t="shared" si="16"/>
        <v>1.1102131014480003</v>
      </c>
      <c r="AV63" s="886">
        <f t="shared" si="16"/>
        <v>1.1743834187116948</v>
      </c>
      <c r="AW63" s="651">
        <f t="shared" si="12"/>
        <v>5.2283456801596948</v>
      </c>
      <c r="AX63" s="747">
        <f t="shared" si="13"/>
        <v>10.406739013056717</v>
      </c>
      <c r="AY63" s="934">
        <v>1.05</v>
      </c>
      <c r="AZ63" s="872">
        <v>58.46</v>
      </c>
      <c r="BA63" s="872">
        <v>-4.29</v>
      </c>
      <c r="BB63" s="872">
        <v>9.02</v>
      </c>
      <c r="BC63" s="872">
        <v>20.560000000000002</v>
      </c>
      <c r="BE63" s="624">
        <v>2008</v>
      </c>
      <c r="BF63" s="898">
        <f t="shared" si="14"/>
        <v>1</v>
      </c>
      <c r="BG63" s="882">
        <v>3.9</v>
      </c>
    </row>
    <row r="64" spans="1:59" ht="11.25" customHeight="1" x14ac:dyDescent="0.2">
      <c r="A64" s="863" t="s">
        <v>1069</v>
      </c>
      <c r="B64" s="875" t="s">
        <v>1070</v>
      </c>
      <c r="C64" s="932" t="s">
        <v>108</v>
      </c>
      <c r="D64" s="932" t="s">
        <v>4334</v>
      </c>
      <c r="E64" s="733">
        <v>10</v>
      </c>
      <c r="F64" s="1190">
        <v>372</v>
      </c>
      <c r="G64" s="1190" t="s">
        <v>106</v>
      </c>
      <c r="H64" s="1190" t="s">
        <v>106</v>
      </c>
      <c r="I64" s="874">
        <v>175.03</v>
      </c>
      <c r="J64" s="651">
        <f t="shared" si="0"/>
        <v>1.9425241387190768</v>
      </c>
      <c r="K64" s="877">
        <v>0.85</v>
      </c>
      <c r="L64" s="887">
        <v>4</v>
      </c>
      <c r="M64" s="642">
        <f t="shared" si="1"/>
        <v>3.4</v>
      </c>
      <c r="N64" s="870" t="s">
        <v>3949</v>
      </c>
      <c r="O64" s="734">
        <v>0.75</v>
      </c>
      <c r="P64" s="861">
        <v>43899</v>
      </c>
      <c r="Q64" s="861">
        <v>43915</v>
      </c>
      <c r="R64" s="642">
        <f t="shared" si="2"/>
        <v>13.33333333333333</v>
      </c>
      <c r="S64" s="701">
        <f>IF(INDEX(Historical!$D$7:$D$1237,MATCH(B64,Historical!$B$7:$B$1261,0))=0,"n/a",(INDEX(Historical!$C$7:$C$1239,MATCH(B64,Historical!$B$7:$B$1261,0))/INDEX(Historical!$D$7:$D$1237,MATCH(B64,Historical!$B$7:$B$1261,0))-1)*100)</f>
        <v>7.1428571428571397</v>
      </c>
      <c r="T64" s="701">
        <f>IF(INDEX(Historical!$F$7:$F$1230,MATCH(B64,Historical!$B$7:$B$1261,0))=0,"n/a",((INDEX(Historical!$C$7:$C$1239,MATCH(B64,Historical!$B$7:$B$1261,0))/INDEX(Historical!$F$7:$F$1230,MATCH(B64,Historical!$B$7:$B$1261,0)))^(1/3)-1)*100)</f>
        <v>7.7217345015941907</v>
      </c>
      <c r="U64" s="701">
        <f>IF(INDEX(Historical!$H$7:$H$1230,MATCH(B64,Historical!$B$7:$B$1261,0))=0,"n/a",((INDEX(Historical!$C$7:$C$1239,MATCH(B64,Historical!$B$7:$B$1261,0))/INDEX(Historical!$H$7:$H$1230,MATCH(B64,Historical!$B$7:$B$1261,0)))^(1/5)-1)*100)</f>
        <v>9.7975579958707435</v>
      </c>
      <c r="V64" s="701">
        <f>IF(INDEX(Historical!$O$7:$O$1230,MATCH(B64,Historical!$B$7:$B$1261,0))=0,"n/a",((INDEX(Historical!$C$7:$C$1239,MATCH(B64,Historical!$B$7:$B$1261,0))/INDEX(Historical!$O$7:$O$1230,MATCH(B64,Historical!$B$7:$B$1261,0)))^(1/10)-1)*100)</f>
        <v>12.546849589069975</v>
      </c>
      <c r="W64" s="702">
        <f t="shared" si="3"/>
        <v>0.78087793484077139</v>
      </c>
      <c r="X64" s="703">
        <f t="shared" si="4"/>
        <v>0.816463166322562</v>
      </c>
      <c r="Y64" s="665"/>
      <c r="Z64" s="651">
        <f t="shared" si="5"/>
        <v>56.666666666666664</v>
      </c>
      <c r="AA64" s="886">
        <f t="shared" si="6"/>
        <v>29.171666666666667</v>
      </c>
      <c r="AB64" s="887">
        <v>12</v>
      </c>
      <c r="AC64" s="865">
        <v>6</v>
      </c>
      <c r="AD64" s="865">
        <v>10.14</v>
      </c>
      <c r="AE64" s="865">
        <v>12.74</v>
      </c>
      <c r="AF64" s="865">
        <v>2.3199999999999998</v>
      </c>
      <c r="AG64" s="865">
        <v>8.1</v>
      </c>
      <c r="AH64" s="865">
        <v>3.5000000000000004</v>
      </c>
      <c r="AI64" s="865">
        <v>-0.98</v>
      </c>
      <c r="AJ64" s="865">
        <v>12</v>
      </c>
      <c r="AK64" s="865">
        <v>2.87</v>
      </c>
      <c r="AL64" s="878">
        <v>62750</v>
      </c>
      <c r="AM64" s="872">
        <v>0.2</v>
      </c>
      <c r="AN64" s="865">
        <v>0.13</v>
      </c>
      <c r="AO64" s="739">
        <f t="shared" si="7"/>
        <v>-17.431584532076847</v>
      </c>
      <c r="AP64" s="740">
        <f t="shared" si="8"/>
        <v>11.740082134589819</v>
      </c>
      <c r="AQ64" s="888">
        <f t="shared" si="9"/>
        <v>73.433646186746657</v>
      </c>
      <c r="AR64" s="651">
        <f>INDEX(Historical!$C$7:$C$1239,MATCH(B64,Historical!$B$7:$B$1261,0))*IF(AH64="n/a",1.03,IF(AH64&lt;0,1.01,IF(AH64&gt;10,1.1,(1+AH64/100))))</f>
        <v>3.1049999999999995</v>
      </c>
      <c r="AS64" s="886">
        <f t="shared" si="10"/>
        <v>3.1360499999999996</v>
      </c>
      <c r="AT64" s="886">
        <f t="shared" si="16"/>
        <v>3.2260546349999992</v>
      </c>
      <c r="AU64" s="886">
        <f t="shared" si="16"/>
        <v>3.3186424030244992</v>
      </c>
      <c r="AV64" s="886">
        <f t="shared" si="16"/>
        <v>3.413887439991302</v>
      </c>
      <c r="AW64" s="651">
        <f t="shared" si="12"/>
        <v>16.199634478015799</v>
      </c>
      <c r="AX64" s="747">
        <f t="shared" si="13"/>
        <v>9.255347356462206</v>
      </c>
      <c r="AY64" s="934">
        <v>0.47</v>
      </c>
      <c r="AZ64" s="872">
        <v>32.800000000000004</v>
      </c>
      <c r="BA64" s="872">
        <v>-22.33</v>
      </c>
      <c r="BB64" s="872">
        <v>6.4799999999999995</v>
      </c>
      <c r="BC64" s="872">
        <v>0.44</v>
      </c>
      <c r="BE64" s="624">
        <v>2011</v>
      </c>
      <c r="BF64" s="898">
        <f t="shared" si="14"/>
        <v>0</v>
      </c>
      <c r="BG64" s="882">
        <v>1.9</v>
      </c>
    </row>
    <row r="65" spans="1:59" ht="11.25" customHeight="1" x14ac:dyDescent="0.2">
      <c r="A65" s="871" t="s">
        <v>531</v>
      </c>
      <c r="B65" s="875" t="s">
        <v>532</v>
      </c>
      <c r="C65" s="932" t="s">
        <v>112</v>
      </c>
      <c r="D65" s="932" t="s">
        <v>211</v>
      </c>
      <c r="E65" s="733">
        <v>15</v>
      </c>
      <c r="F65" s="1190">
        <v>258</v>
      </c>
      <c r="G65" s="1190" t="s">
        <v>37</v>
      </c>
      <c r="H65" s="1190" t="s">
        <v>37</v>
      </c>
      <c r="I65" s="874">
        <v>231.17</v>
      </c>
      <c r="J65" s="651">
        <f t="shared" si="0"/>
        <v>2.3359432452307831</v>
      </c>
      <c r="K65" s="877">
        <v>1.35</v>
      </c>
      <c r="L65" s="887">
        <v>4</v>
      </c>
      <c r="M65" s="642">
        <f t="shared" si="1"/>
        <v>5.4</v>
      </c>
      <c r="N65" s="870" t="s">
        <v>119</v>
      </c>
      <c r="O65" s="734">
        <v>1.3109999999999999</v>
      </c>
      <c r="P65" s="861">
        <v>44154</v>
      </c>
      <c r="Q65" s="861">
        <v>44168</v>
      </c>
      <c r="R65" s="642">
        <f t="shared" si="2"/>
        <v>2.9748283752860525</v>
      </c>
      <c r="S65" s="701">
        <f>IF(INDEX(Historical!$D$7:$D$1237,MATCH(B65,Historical!$B$7:$B$1261,0))=0,"n/a",(INDEX(Historical!$C$7:$C$1239,MATCH(B65,Historical!$B$7:$B$1261,0))/INDEX(Historical!$D$7:$D$1237,MATCH(B65,Historical!$B$7:$B$1261,0))-1)*100)</f>
        <v>10.4054054054054</v>
      </c>
      <c r="T65" s="701">
        <f>IF(INDEX(Historical!$F$7:$F$1230,MATCH(B65,Historical!$B$7:$B$1261,0))=0,"n/a",((INDEX(Historical!$C$7:$C$1239,MATCH(B65,Historical!$B$7:$B$1261,0))/INDEX(Historical!$F$7:$F$1230,MATCH(B65,Historical!$B$7:$B$1261,0)))^(1/3)-1)*100)</f>
        <v>7.0133037291207234</v>
      </c>
      <c r="U65" s="701">
        <f>IF(INDEX(Historical!$H$7:$H$1230,MATCH(B65,Historical!$B$7:$B$1261,0))=0,"n/a",((INDEX(Historical!$C$7:$C$1239,MATCH(B65,Historical!$B$7:$B$1261,0))/INDEX(Historical!$H$7:$H$1230,MATCH(B65,Historical!$B$7:$B$1261,0)))^(1/5)-1)*100)</f>
        <v>11.772096594910986</v>
      </c>
      <c r="V65" s="701">
        <f>IF(INDEX(Historical!$O$7:$O$1230,MATCH(B65,Historical!$B$7:$B$1261,0))=0,"n/a",((INDEX(Historical!$C$7:$C$1239,MATCH(B65,Historical!$B$7:$B$1261,0))/INDEX(Historical!$O$7:$O$1230,MATCH(B65,Historical!$B$7:$B$1261,0)))^(1/10)-1)*100)</f>
        <v>21.486361918080533</v>
      </c>
      <c r="W65" s="702">
        <f t="shared" si="3"/>
        <v>0.5478869172823948</v>
      </c>
      <c r="X65" s="703">
        <f t="shared" si="4"/>
        <v>1.1891006661526249</v>
      </c>
      <c r="Y65" s="875"/>
      <c r="Z65" s="651">
        <f t="shared" si="5"/>
        <v>50.895381715362873</v>
      </c>
      <c r="AA65" s="886">
        <f t="shared" si="6"/>
        <v>21.787935909519323</v>
      </c>
      <c r="AB65" s="887">
        <v>12</v>
      </c>
      <c r="AC65" s="865">
        <v>10.61</v>
      </c>
      <c r="AD65" s="865">
        <v>10.24</v>
      </c>
      <c r="AE65" s="865">
        <v>1.74</v>
      </c>
      <c r="AF65" s="865">
        <v>4.4000000000000004</v>
      </c>
      <c r="AG65" s="865">
        <v>21.6</v>
      </c>
      <c r="AH65" s="865">
        <v>9.5</v>
      </c>
      <c r="AI65" s="865">
        <v>20.05</v>
      </c>
      <c r="AJ65" s="865">
        <v>9.9</v>
      </c>
      <c r="AK65" s="865">
        <v>2.11</v>
      </c>
      <c r="AL65" s="878">
        <v>34100</v>
      </c>
      <c r="AM65" s="872">
        <v>0.33999999999999997</v>
      </c>
      <c r="AN65" s="865">
        <v>0.53</v>
      </c>
      <c r="AO65" s="739">
        <f t="shared" si="7"/>
        <v>-7.6798960693775538</v>
      </c>
      <c r="AP65" s="740">
        <f t="shared" si="8"/>
        <v>14.108039840141769</v>
      </c>
      <c r="AQ65" s="888">
        <f t="shared" si="9"/>
        <v>106.41588871002372</v>
      </c>
      <c r="AR65" s="651">
        <f>INDEX(Historical!$C$7:$C$1239,MATCH(B65,Historical!$B$7:$B$1261,0))*IF(AH65="n/a",1.03,IF(AH65&lt;0,1.01,IF(AH65&gt;10,1.1,(1+AH65/100))))</f>
        <v>5.3676899999999996</v>
      </c>
      <c r="AS65" s="886">
        <f t="shared" si="10"/>
        <v>5.9044590000000001</v>
      </c>
      <c r="AT65" s="886">
        <f t="shared" si="16"/>
        <v>6.0290430848999996</v>
      </c>
      <c r="AU65" s="886">
        <f t="shared" si="16"/>
        <v>6.1562558939913892</v>
      </c>
      <c r="AV65" s="886">
        <f t="shared" si="16"/>
        <v>6.2861528933546067</v>
      </c>
      <c r="AW65" s="651">
        <f t="shared" si="12"/>
        <v>29.743600872245995</v>
      </c>
      <c r="AX65" s="747">
        <f t="shared" si="13"/>
        <v>12.86654880488212</v>
      </c>
      <c r="AY65" s="934">
        <v>1.1200000000000001</v>
      </c>
      <c r="AZ65" s="872">
        <v>128.82</v>
      </c>
      <c r="BA65" s="872">
        <v>-5.52</v>
      </c>
      <c r="BB65" s="872">
        <v>4.08</v>
      </c>
      <c r="BC65" s="872">
        <v>26.169999999999998</v>
      </c>
      <c r="BE65" s="624">
        <v>2006</v>
      </c>
      <c r="BF65" s="898">
        <f t="shared" si="14"/>
        <v>1</v>
      </c>
      <c r="BG65" s="882">
        <v>7.8</v>
      </c>
    </row>
    <row r="66" spans="1:59" ht="11.25" customHeight="1" x14ac:dyDescent="0.2">
      <c r="A66" s="871" t="s">
        <v>511</v>
      </c>
      <c r="B66" s="875" t="s">
        <v>512</v>
      </c>
      <c r="C66" s="932" t="s">
        <v>131</v>
      </c>
      <c r="D66" s="932" t="s">
        <v>4328</v>
      </c>
      <c r="E66" s="733">
        <v>14</v>
      </c>
      <c r="F66" s="1190">
        <v>262</v>
      </c>
      <c r="G66" s="1190" t="s">
        <v>37</v>
      </c>
      <c r="H66" s="1190" t="s">
        <v>37</v>
      </c>
      <c r="I66" s="874">
        <v>61.54</v>
      </c>
      <c r="J66" s="651">
        <f t="shared" si="0"/>
        <v>2.6486837829054273</v>
      </c>
      <c r="K66" s="877">
        <v>0.40749999999999997</v>
      </c>
      <c r="L66" s="887">
        <v>4</v>
      </c>
      <c r="M66" s="642">
        <f t="shared" si="1"/>
        <v>1.63</v>
      </c>
      <c r="N66" s="870" t="s">
        <v>513</v>
      </c>
      <c r="O66" s="734">
        <v>0.38250000000000001</v>
      </c>
      <c r="P66" s="861">
        <v>43867</v>
      </c>
      <c r="Q66" s="861">
        <v>43888</v>
      </c>
      <c r="R66" s="642">
        <f t="shared" si="2"/>
        <v>6.5359477124182916</v>
      </c>
      <c r="S66" s="701">
        <f>IF(INDEX(Historical!$D$7:$D$1237,MATCH(B66,Historical!$B$7:$B$1261,0))=0,"n/a",(INDEX(Historical!$C$7:$C$1239,MATCH(B66,Historical!$B$7:$B$1261,0))/INDEX(Historical!$D$7:$D$1237,MATCH(B66,Historical!$B$7:$B$1261,0))-1)*100)</f>
        <v>7.1428571428571397</v>
      </c>
      <c r="T66" s="701">
        <f>IF(INDEX(Historical!$F$7:$F$1230,MATCH(B66,Historical!$B$7:$B$1261,0))=0,"n/a",((INDEX(Historical!$C$7:$C$1239,MATCH(B66,Historical!$B$7:$B$1261,0))/INDEX(Historical!$F$7:$F$1230,MATCH(B66,Historical!$B$7:$B$1261,0)))^(1/3)-1)*100)</f>
        <v>7.256408033128503</v>
      </c>
      <c r="U66" s="701">
        <f>IF(INDEX(Historical!$H$7:$H$1230,MATCH(B66,Historical!$B$7:$B$1261,0))=0,"n/a",((INDEX(Historical!$C$7:$C$1239,MATCH(B66,Historical!$B$7:$B$1261,0))/INDEX(Historical!$H$7:$H$1230,MATCH(B66,Historical!$B$7:$B$1261,0)))^(1/5)-1)*100)</f>
        <v>7.2145025900850923</v>
      </c>
      <c r="V66" s="701">
        <f>IF(INDEX(Historical!$O$7:$O$1230,MATCH(B66,Historical!$B$7:$B$1261,0))=0,"n/a",((INDEX(Historical!$C$7:$C$1239,MATCH(B66,Historical!$B$7:$B$1261,0))/INDEX(Historical!$O$7:$O$1230,MATCH(B66,Historical!$B$7:$B$1261,0)))^(1/10)-1)*100)</f>
        <v>11.833558100765806</v>
      </c>
      <c r="W66" s="702">
        <f t="shared" si="3"/>
        <v>0.60966469498452935</v>
      </c>
      <c r="X66" s="703">
        <f t="shared" si="4"/>
        <v>1.2883040339437664</v>
      </c>
      <c r="Y66" s="875"/>
      <c r="Z66" s="651">
        <f t="shared" si="5"/>
        <v>63.671875</v>
      </c>
      <c r="AA66" s="886">
        <f t="shared" si="6"/>
        <v>24.0390625</v>
      </c>
      <c r="AB66" s="887">
        <v>12</v>
      </c>
      <c r="AC66" s="865">
        <v>2.56</v>
      </c>
      <c r="AD66" s="865">
        <v>3.34</v>
      </c>
      <c r="AE66" s="865">
        <v>2.69</v>
      </c>
      <c r="AF66" s="865">
        <v>3.33</v>
      </c>
      <c r="AG66" s="865">
        <v>14.7</v>
      </c>
      <c r="AH66" s="865">
        <v>3</v>
      </c>
      <c r="AI66" s="865">
        <v>6.63</v>
      </c>
      <c r="AJ66" s="865">
        <v>5.6000000000000005</v>
      </c>
      <c r="AK66" s="865">
        <v>7.23</v>
      </c>
      <c r="AL66" s="878">
        <v>17950</v>
      </c>
      <c r="AM66" s="872">
        <v>0.1</v>
      </c>
      <c r="AN66" s="865">
        <v>2.84</v>
      </c>
      <c r="AO66" s="739">
        <f t="shared" si="7"/>
        <v>-14.175876127009481</v>
      </c>
      <c r="AP66" s="740">
        <f t="shared" si="8"/>
        <v>9.8631863729905191</v>
      </c>
      <c r="AQ66" s="888">
        <f t="shared" si="9"/>
        <v>88.62081671968231</v>
      </c>
      <c r="AR66" s="651">
        <f>INDEX(Historical!$C$7:$C$1239,MATCH(B66,Historical!$B$7:$B$1261,0))*IF(AH66="n/a",1.03,IF(AH66&lt;0,1.01,IF(AH66&gt;10,1.1,(1+AH66/100))))</f>
        <v>1.5759000000000001</v>
      </c>
      <c r="AS66" s="886">
        <f t="shared" si="10"/>
        <v>1.6803821700000001</v>
      </c>
      <c r="AT66" s="886">
        <f t="shared" si="16"/>
        <v>1.8018738008910002</v>
      </c>
      <c r="AU66" s="886">
        <f t="shared" si="16"/>
        <v>1.9321492766954196</v>
      </c>
      <c r="AV66" s="886">
        <f t="shared" si="16"/>
        <v>2.0718436694004985</v>
      </c>
      <c r="AW66" s="651">
        <f t="shared" si="12"/>
        <v>9.0621489169869189</v>
      </c>
      <c r="AX66" s="747">
        <f t="shared" si="13"/>
        <v>14.725623849507505</v>
      </c>
      <c r="AY66" s="934">
        <v>0.12</v>
      </c>
      <c r="AZ66" s="872">
        <v>33.700000000000003</v>
      </c>
      <c r="BA66" s="872">
        <v>-11.03</v>
      </c>
      <c r="BB66" s="872">
        <v>-3.05</v>
      </c>
      <c r="BC66" s="872">
        <v>0.9900000000000001</v>
      </c>
      <c r="BE66" s="624">
        <v>2007</v>
      </c>
      <c r="BF66" s="898">
        <f t="shared" si="14"/>
        <v>1</v>
      </c>
      <c r="BG66" s="882">
        <v>2.7</v>
      </c>
    </row>
    <row r="67" spans="1:59" ht="11.25" customHeight="1" x14ac:dyDescent="0.2">
      <c r="A67" s="863" t="s">
        <v>1079</v>
      </c>
      <c r="B67" s="875" t="s">
        <v>1080</v>
      </c>
      <c r="C67" s="932" t="s">
        <v>108</v>
      </c>
      <c r="D67" s="932" t="s">
        <v>4334</v>
      </c>
      <c r="E67" s="733">
        <v>11</v>
      </c>
      <c r="F67" s="1190">
        <v>302</v>
      </c>
      <c r="G67" s="1190" t="s">
        <v>106</v>
      </c>
      <c r="H67" s="1190" t="s">
        <v>106</v>
      </c>
      <c r="I67" s="874">
        <v>70.77</v>
      </c>
      <c r="J67" s="651">
        <f t="shared" si="0"/>
        <v>2.2043238660449345</v>
      </c>
      <c r="K67" s="877">
        <v>0.39</v>
      </c>
      <c r="L67" s="887">
        <v>4</v>
      </c>
      <c r="M67" s="642">
        <f t="shared" si="1"/>
        <v>1.56</v>
      </c>
      <c r="N67" s="870" t="s">
        <v>604</v>
      </c>
      <c r="O67" s="734">
        <v>0.36</v>
      </c>
      <c r="P67" s="861">
        <v>43889</v>
      </c>
      <c r="Q67" s="861">
        <v>43902</v>
      </c>
      <c r="R67" s="642">
        <f t="shared" si="2"/>
        <v>8.333333333333341</v>
      </c>
      <c r="S67" s="701">
        <f>IF(INDEX(Historical!$D$7:$D$1237,MATCH(B67,Historical!$B$7:$B$1261,0))=0,"n/a",(INDEX(Historical!$C$7:$C$1239,MATCH(B67,Historical!$B$7:$B$1261,0))/INDEX(Historical!$D$7:$D$1237,MATCH(B67,Historical!$B$7:$B$1261,0))-1)*100)</f>
        <v>14.285714285714279</v>
      </c>
      <c r="T67" s="701">
        <f>IF(INDEX(Historical!$F$7:$F$1230,MATCH(B67,Historical!$B$7:$B$1261,0))=0,"n/a",((INDEX(Historical!$C$7:$C$1239,MATCH(B67,Historical!$B$7:$B$1261,0))/INDEX(Historical!$F$7:$F$1230,MATCH(B67,Historical!$B$7:$B$1261,0)))^(1/3)-1)*100)</f>
        <v>11.457607795906144</v>
      </c>
      <c r="U67" s="701">
        <f>IF(INDEX(Historical!$H$7:$H$1230,MATCH(B67,Historical!$B$7:$B$1261,0))=0,"n/a",((INDEX(Historical!$C$7:$C$1239,MATCH(B67,Historical!$B$7:$B$1261,0))/INDEX(Historical!$H$7:$H$1230,MATCH(B67,Historical!$B$7:$B$1261,0)))^(1/5)-1)*100)</f>
        <v>10.859472602645347</v>
      </c>
      <c r="V67" s="701">
        <f>IF(INDEX(Historical!$O$7:$O$1230,MATCH(B67,Historical!$B$7:$B$1261,0))=0,"n/a",((INDEX(Historical!$C$7:$C$1239,MATCH(B67,Historical!$B$7:$B$1261,0))/INDEX(Historical!$O$7:$O$1230,MATCH(B67,Historical!$B$7:$B$1261,0)))^(1/10)-1)*100)</f>
        <v>21.824110663778651</v>
      </c>
      <c r="W67" s="702">
        <f t="shared" si="3"/>
        <v>0.49759061296682072</v>
      </c>
      <c r="X67" s="703">
        <f t="shared" si="4"/>
        <v>0.98722478205866793</v>
      </c>
      <c r="Y67" s="664"/>
      <c r="Z67" s="651">
        <f t="shared" si="5"/>
        <v>64.462809917355372</v>
      </c>
      <c r="AA67" s="886">
        <f t="shared" si="6"/>
        <v>29.243801652892561</v>
      </c>
      <c r="AB67" s="887">
        <v>12</v>
      </c>
      <c r="AC67" s="865">
        <v>2.42</v>
      </c>
      <c r="AD67" s="865">
        <v>6.25</v>
      </c>
      <c r="AE67" s="865">
        <v>8.23</v>
      </c>
      <c r="AF67" s="865">
        <v>14.71</v>
      </c>
      <c r="AG67" s="865">
        <v>54.900000000000006</v>
      </c>
      <c r="AH67" s="865">
        <v>16.100000000000001</v>
      </c>
      <c r="AI67" s="865">
        <v>19.7</v>
      </c>
      <c r="AJ67" s="865">
        <v>11</v>
      </c>
      <c r="AK67" s="865">
        <v>4.8</v>
      </c>
      <c r="AL67" s="878">
        <v>3470</v>
      </c>
      <c r="AM67" s="872">
        <v>8.5</v>
      </c>
      <c r="AN67" s="865">
        <v>0</v>
      </c>
      <c r="AO67" s="739">
        <f t="shared" si="7"/>
        <v>-16.18000518420228</v>
      </c>
      <c r="AP67" s="740">
        <f t="shared" si="8"/>
        <v>13.063796468690281</v>
      </c>
      <c r="AQ67" s="888">
        <f t="shared" si="9"/>
        <v>337.25218876984718</v>
      </c>
      <c r="AR67" s="651">
        <f>INDEX(Historical!$C$7:$C$1239,MATCH(B67,Historical!$B$7:$B$1261,0))*IF(AH67="n/a",1.03,IF(AH67&lt;0,1.01,IF(AH67&gt;10,1.1,(1+AH67/100))))</f>
        <v>1.5840000000000001</v>
      </c>
      <c r="AS67" s="886">
        <f t="shared" si="10"/>
        <v>1.7424000000000002</v>
      </c>
      <c r="AT67" s="886">
        <f t="shared" ref="AT67:AV86" si="17">IF($AK67="n/a",1.03*AS67,IF($AK67&lt;0,1.01*AS67,IF($AK67&gt;10,1.1*AS67,(1+$AK67/100)*AS67)))</f>
        <v>1.8260352000000002</v>
      </c>
      <c r="AU67" s="886">
        <f t="shared" si="17"/>
        <v>1.9136848896000003</v>
      </c>
      <c r="AV67" s="886">
        <f t="shared" si="17"/>
        <v>2.0055417643008004</v>
      </c>
      <c r="AW67" s="651">
        <f t="shared" si="12"/>
        <v>9.0716618539008032</v>
      </c>
      <c r="AX67" s="747">
        <f t="shared" si="13"/>
        <v>12.818513287976266</v>
      </c>
      <c r="AY67" s="934">
        <v>1.37</v>
      </c>
      <c r="AZ67" s="872">
        <v>114.66000000000001</v>
      </c>
      <c r="BA67" s="872">
        <v>-8.02</v>
      </c>
      <c r="BB67" s="872">
        <v>18.809999999999999</v>
      </c>
      <c r="BC67" s="872">
        <v>18.91</v>
      </c>
      <c r="BE67" s="624">
        <v>2010</v>
      </c>
      <c r="BF67" s="898">
        <f t="shared" si="14"/>
        <v>0</v>
      </c>
      <c r="BG67" s="882">
        <v>31.4</v>
      </c>
    </row>
    <row r="68" spans="1:59" ht="11.25" customHeight="1" x14ac:dyDescent="0.2">
      <c r="A68" s="871" t="s">
        <v>1091</v>
      </c>
      <c r="B68" s="875" t="s">
        <v>1092</v>
      </c>
      <c r="C68" s="932" t="s">
        <v>4319</v>
      </c>
      <c r="D68" s="932" t="s">
        <v>4320</v>
      </c>
      <c r="E68" s="733">
        <v>10</v>
      </c>
      <c r="F68" s="1190">
        <v>329</v>
      </c>
      <c r="G68" s="1190" t="s">
        <v>106</v>
      </c>
      <c r="H68" s="1190" t="s">
        <v>106</v>
      </c>
      <c r="I68" s="874">
        <v>125.39</v>
      </c>
      <c r="J68" s="651">
        <f t="shared" si="0"/>
        <v>3.8918574048967223</v>
      </c>
      <c r="K68" s="877">
        <v>1.22</v>
      </c>
      <c r="L68" s="887">
        <v>4</v>
      </c>
      <c r="M68" s="642">
        <f t="shared" si="1"/>
        <v>4.88</v>
      </c>
      <c r="N68" s="870" t="s">
        <v>218</v>
      </c>
      <c r="O68" s="734">
        <v>1.1000000000000001</v>
      </c>
      <c r="P68" s="1116">
        <v>43643</v>
      </c>
      <c r="Q68" s="1116">
        <v>43661</v>
      </c>
      <c r="R68" s="642">
        <f t="shared" si="2"/>
        <v>10.909090909090898</v>
      </c>
      <c r="S68" s="701">
        <f>IF(INDEX(Historical!$D$7:$D$1237,MATCH(B68,Historical!$B$7:$B$1261,0))=0,"n/a",(INDEX(Historical!$C$7:$C$1239,MATCH(B68,Historical!$B$7:$B$1261,0))/INDEX(Historical!$D$7:$D$1237,MATCH(B68,Historical!$B$7:$B$1261,0))-1)*100)</f>
        <v>15.422885572139311</v>
      </c>
      <c r="T68" s="701">
        <f>IF(INDEX(Historical!$F$7:$F$1230,MATCH(B68,Historical!$B$7:$B$1261,0))=0,"n/a",((INDEX(Historical!$C$7:$C$1239,MATCH(B68,Historical!$B$7:$B$1261,0))/INDEX(Historical!$F$7:$F$1230,MATCH(B68,Historical!$B$7:$B$1261,0)))^(1/3)-1)*100)</f>
        <v>29.835674924168252</v>
      </c>
      <c r="U68" s="701">
        <f>IF(INDEX(Historical!$H$7:$H$1230,MATCH(B68,Historical!$B$7:$B$1261,0))=0,"n/a",((INDEX(Historical!$C$7:$C$1239,MATCH(B68,Historical!$B$7:$B$1261,0))/INDEX(Historical!$H$7:$H$1230,MATCH(B68,Historical!$B$7:$B$1261,0)))^(1/5)-1)*100)</f>
        <v>27.08022906319836</v>
      </c>
      <c r="V68" s="701" t="str">
        <f>IF(INDEX(Historical!$O$7:$O$1230,MATCH(B68,Historical!$B$7:$B$1261,0))=0,"n/a",((INDEX(Historical!$C$7:$C$1239,MATCH(B68,Historical!$B$7:$B$1261,0))/INDEX(Historical!$O$7:$O$1230,MATCH(B68,Historical!$B$7:$B$1261,0)))^(1/10)-1)*100)</f>
        <v>n/a</v>
      </c>
      <c r="W68" s="702" t="str">
        <f t="shared" si="3"/>
        <v>n/a</v>
      </c>
      <c r="X68" s="703">
        <f t="shared" si="4"/>
        <v>1.0703647851066544</v>
      </c>
      <c r="Y68" s="661"/>
      <c r="Z68" s="651">
        <f t="shared" si="5"/>
        <v>244</v>
      </c>
      <c r="AA68" s="886">
        <f t="shared" si="6"/>
        <v>62.695</v>
      </c>
      <c r="AB68" s="887">
        <v>12</v>
      </c>
      <c r="AC68" s="865">
        <v>2</v>
      </c>
      <c r="AD68" s="865">
        <v>124.96</v>
      </c>
      <c r="AE68" s="865">
        <v>8.89</v>
      </c>
      <c r="AF68" s="865">
        <v>58.48</v>
      </c>
      <c r="AG68" s="865">
        <v>65.3</v>
      </c>
      <c r="AH68" s="865">
        <v>-7.3999999999999995</v>
      </c>
      <c r="AI68" s="865">
        <v>3.16</v>
      </c>
      <c r="AJ68" s="865">
        <v>25.3</v>
      </c>
      <c r="AK68" s="865">
        <v>0.5</v>
      </c>
      <c r="AL68" s="878">
        <v>5320</v>
      </c>
      <c r="AM68" s="872">
        <v>0.89999999999999991</v>
      </c>
      <c r="AN68" s="865">
        <v>18.68</v>
      </c>
      <c r="AO68" s="739">
        <f t="shared" si="7"/>
        <v>-31.722913531904918</v>
      </c>
      <c r="AP68" s="740">
        <f t="shared" si="8"/>
        <v>30.972086468095082</v>
      </c>
      <c r="AQ68" s="888">
        <f t="shared" si="9"/>
        <v>1176.5236821583496</v>
      </c>
      <c r="AR68" s="651">
        <f>INDEX(Historical!$C$7:$C$1239,MATCH(B68,Historical!$B$7:$B$1261,0))*IF(AH68="n/a",1.03,IF(AH68&lt;0,1.01,IF(AH68&gt;10,1.1,(1+AH68/100))))</f>
        <v>4.6863999999999999</v>
      </c>
      <c r="AS68" s="886">
        <f t="shared" si="10"/>
        <v>4.83449024</v>
      </c>
      <c r="AT68" s="886">
        <f t="shared" si="17"/>
        <v>4.8586626911999993</v>
      </c>
      <c r="AU68" s="886">
        <f t="shared" si="17"/>
        <v>4.8829560046559983</v>
      </c>
      <c r="AV68" s="886">
        <f t="shared" si="17"/>
        <v>4.9073707846792782</v>
      </c>
      <c r="AW68" s="651">
        <f t="shared" si="12"/>
        <v>24.169879720535278</v>
      </c>
      <c r="AX68" s="747">
        <f t="shared" si="13"/>
        <v>19.275763394636954</v>
      </c>
      <c r="AY68" s="934">
        <v>0.25</v>
      </c>
      <c r="AZ68" s="872">
        <v>39.21</v>
      </c>
      <c r="BA68" s="872">
        <v>-4.54</v>
      </c>
      <c r="BB68" s="872">
        <v>1.43</v>
      </c>
      <c r="BC68" s="872">
        <v>4.7</v>
      </c>
      <c r="BE68" s="624">
        <v>2010</v>
      </c>
      <c r="BF68" s="898">
        <f t="shared" si="14"/>
        <v>0</v>
      </c>
      <c r="BG68" s="882">
        <v>3.6999999999999997</v>
      </c>
    </row>
    <row r="69" spans="1:59" s="773" customFormat="1" ht="11.25" customHeight="1" x14ac:dyDescent="0.2">
      <c r="A69" s="754" t="s">
        <v>1089</v>
      </c>
      <c r="B69" s="781" t="s">
        <v>1090</v>
      </c>
      <c r="C69" s="932" t="s">
        <v>245</v>
      </c>
      <c r="D69" s="932" t="s">
        <v>4358</v>
      </c>
      <c r="E69" s="755">
        <v>10</v>
      </c>
      <c r="F69" s="1190">
        <v>445</v>
      </c>
      <c r="G69" s="1189" t="s">
        <v>106</v>
      </c>
      <c r="H69" s="1189" t="s">
        <v>106</v>
      </c>
      <c r="I69" s="756">
        <v>31.19</v>
      </c>
      <c r="J69" s="757">
        <f t="shared" si="0"/>
        <v>1.6672010259698622</v>
      </c>
      <c r="K69" s="758">
        <v>0.13</v>
      </c>
      <c r="L69" s="759">
        <v>4</v>
      </c>
      <c r="M69" s="760">
        <f t="shared" si="1"/>
        <v>0.52</v>
      </c>
      <c r="N69" s="761" t="s">
        <v>604</v>
      </c>
      <c r="O69" s="762">
        <v>0.12</v>
      </c>
      <c r="P69" s="763">
        <v>44154</v>
      </c>
      <c r="Q69" s="763">
        <v>44183</v>
      </c>
      <c r="R69" s="760">
        <f t="shared" si="2"/>
        <v>8.333333333333341</v>
      </c>
      <c r="S69" s="701">
        <f>IF(INDEX(Historical!$D$7:$D$1237,MATCH(B69,Historical!$B$7:$B$1261,0))=0,"n/a",(INDEX(Historical!$C$7:$C$1239,MATCH(B69,Historical!$B$7:$B$1261,0))/INDEX(Historical!$D$7:$D$1237,MATCH(B69,Historical!$B$7:$B$1261,0))-1)*100)</f>
        <v>9.7560975609756184</v>
      </c>
      <c r="T69" s="701">
        <f>IF(INDEX(Historical!$F$7:$F$1230,MATCH(B69,Historical!$B$7:$B$1261,0))=0,"n/a",((INDEX(Historical!$C$7:$C$1239,MATCH(B69,Historical!$B$7:$B$1261,0))/INDEX(Historical!$F$7:$F$1230,MATCH(B69,Historical!$B$7:$B$1261,0)))^(1/3)-1)*100)</f>
        <v>10.891823393038823</v>
      </c>
      <c r="U69" s="701">
        <f>IF(INDEX(Historical!$H$7:$H$1230,MATCH(B69,Historical!$B$7:$B$1261,0))=0,"n/a",((INDEX(Historical!$C$7:$C$1239,MATCH(B69,Historical!$B$7:$B$1261,0))/INDEX(Historical!$H$7:$H$1230,MATCH(B69,Historical!$B$7:$B$1261,0)))^(1/5)-1)*100)</f>
        <v>14.366001004286112</v>
      </c>
      <c r="V69" s="701" t="str">
        <f>IF(INDEX(Historical!$O$7:$O$1230,MATCH(B69,Historical!$B$7:$B$1261,0))=0,"n/a",((INDEX(Historical!$C$7:$C$1239,MATCH(B69,Historical!$B$7:$B$1261,0))/INDEX(Historical!$O$7:$O$1230,MATCH(B69,Historical!$B$7:$B$1261,0)))^(1/10)-1)*100)</f>
        <v>n/a</v>
      </c>
      <c r="W69" s="702" t="str">
        <f t="shared" si="3"/>
        <v>n/a</v>
      </c>
      <c r="X69" s="703">
        <f t="shared" si="4"/>
        <v>2.2101540006594016</v>
      </c>
      <c r="Y69" s="781"/>
      <c r="Z69" s="757">
        <f t="shared" si="5"/>
        <v>39.097744360902254</v>
      </c>
      <c r="AA69" s="765">
        <f t="shared" si="6"/>
        <v>23.451127819548873</v>
      </c>
      <c r="AB69" s="759">
        <v>12</v>
      </c>
      <c r="AC69" s="766">
        <v>1.33</v>
      </c>
      <c r="AD69" s="766">
        <v>6.57</v>
      </c>
      <c r="AE69" s="766">
        <v>0.09</v>
      </c>
      <c r="AF69" s="766">
        <v>2.29</v>
      </c>
      <c r="AG69" s="766">
        <v>10.100000000000001</v>
      </c>
      <c r="AH69" s="766">
        <v>27.1</v>
      </c>
      <c r="AI69" s="766">
        <v>14.34</v>
      </c>
      <c r="AJ69" s="766">
        <v>6.5</v>
      </c>
      <c r="AK69" s="766">
        <v>3.5999999999999996</v>
      </c>
      <c r="AL69" s="767">
        <v>1440</v>
      </c>
      <c r="AM69" s="768">
        <v>0.5</v>
      </c>
      <c r="AN69" s="766">
        <v>0.79</v>
      </c>
      <c r="AO69" s="769">
        <f t="shared" si="7"/>
        <v>-7.417925789292898</v>
      </c>
      <c r="AP69" s="770">
        <f t="shared" si="8"/>
        <v>16.033202030255975</v>
      </c>
      <c r="AQ69" s="771">
        <f t="shared" si="9"/>
        <v>54.492837240316994</v>
      </c>
      <c r="AR69" s="651">
        <f>INDEX(Historical!$C$7:$C$1239,MATCH(B69,Historical!$B$7:$B$1261,0))*IF(AH69="n/a",1.03,IF(AH69&lt;0,1.01,IF(AH69&gt;10,1.1,(1+AH69/100))))</f>
        <v>0.49500000000000005</v>
      </c>
      <c r="AS69" s="765">
        <f t="shared" si="10"/>
        <v>0.5445000000000001</v>
      </c>
      <c r="AT69" s="765">
        <f t="shared" si="17"/>
        <v>0.5641020000000001</v>
      </c>
      <c r="AU69" s="765">
        <f t="shared" si="17"/>
        <v>0.58440967200000016</v>
      </c>
      <c r="AV69" s="765">
        <f t="shared" si="17"/>
        <v>0.60544842019200018</v>
      </c>
      <c r="AW69" s="757">
        <f t="shared" si="12"/>
        <v>2.7934600921920008</v>
      </c>
      <c r="AX69" s="772">
        <f t="shared" si="13"/>
        <v>8.9562683302084025</v>
      </c>
      <c r="AY69" s="935">
        <v>0.44</v>
      </c>
      <c r="AZ69" s="768">
        <v>48.980000000000004</v>
      </c>
      <c r="BA69" s="768">
        <v>-13.420000000000002</v>
      </c>
      <c r="BB69" s="768">
        <v>3.15</v>
      </c>
      <c r="BC69" s="768">
        <v>11.28</v>
      </c>
      <c r="BD69" s="908"/>
      <c r="BE69" s="624">
        <v>2012</v>
      </c>
      <c r="BF69" s="898">
        <f t="shared" si="14"/>
        <v>0</v>
      </c>
      <c r="BG69" s="824">
        <v>3.1</v>
      </c>
    </row>
    <row r="70" spans="1:59" ht="11.25" customHeight="1" x14ac:dyDescent="0.2">
      <c r="A70" s="871" t="s">
        <v>522</v>
      </c>
      <c r="B70" s="875" t="s">
        <v>523</v>
      </c>
      <c r="C70" s="932" t="s">
        <v>128</v>
      </c>
      <c r="D70" s="932" t="s">
        <v>4335</v>
      </c>
      <c r="E70" s="733">
        <v>17</v>
      </c>
      <c r="F70" s="1190">
        <v>217</v>
      </c>
      <c r="G70" s="1190" t="s">
        <v>115</v>
      </c>
      <c r="H70" s="1190" t="s">
        <v>115</v>
      </c>
      <c r="I70" s="874">
        <v>391.77</v>
      </c>
      <c r="J70" s="651">
        <f t="shared" si="0"/>
        <v>0.71470505653827499</v>
      </c>
      <c r="K70" s="877">
        <v>0.7</v>
      </c>
      <c r="L70" s="887">
        <v>4</v>
      </c>
      <c r="M70" s="642">
        <f t="shared" si="1"/>
        <v>2.8</v>
      </c>
      <c r="N70" s="870" t="s">
        <v>524</v>
      </c>
      <c r="O70" s="734">
        <v>0.65</v>
      </c>
      <c r="P70" s="861">
        <v>43951</v>
      </c>
      <c r="Q70" s="861">
        <v>43966</v>
      </c>
      <c r="R70" s="642">
        <f t="shared" si="2"/>
        <v>7.6923076923076819</v>
      </c>
      <c r="S70" s="701">
        <f>IF(INDEX(Historical!$D$7:$D$1237,MATCH(B70,Historical!$B$7:$B$1261,0))=0,"n/a",(INDEX(Historical!$C$7:$C$1239,MATCH(B70,Historical!$B$7:$B$1261,0))/INDEX(Historical!$D$7:$D$1237,MATCH(B70,Historical!$B$7:$B$1261,0))-1)*100)</f>
        <v>14.027149321266963</v>
      </c>
      <c r="T70" s="701">
        <f>IF(INDEX(Historical!$F$7:$F$1230,MATCH(B70,Historical!$B$7:$B$1261,0))=0,"n/a",((INDEX(Historical!$C$7:$C$1239,MATCH(B70,Historical!$B$7:$B$1261,0))/INDEX(Historical!$F$7:$F$1230,MATCH(B70,Historical!$B$7:$B$1261,0)))^(1/3)-1)*100)</f>
        <v>12.924323465723408</v>
      </c>
      <c r="U70" s="701">
        <f>IF(INDEX(Historical!$H$7:$H$1230,MATCH(B70,Historical!$B$7:$B$1261,0))=0,"n/a",((INDEX(Historical!$C$7:$C$1239,MATCH(B70,Historical!$B$7:$B$1261,0))/INDEX(Historical!$H$7:$H$1230,MATCH(B70,Historical!$B$7:$B$1261,0)))^(1/5)-1)*100)</f>
        <v>12.880667407737722</v>
      </c>
      <c r="V70" s="701">
        <f>IF(INDEX(Historical!$O$7:$O$1230,MATCH(B70,Historical!$B$7:$B$1261,0))=0,"n/a",((INDEX(Historical!$C$7:$C$1239,MATCH(B70,Historical!$B$7:$B$1261,0))/INDEX(Historical!$O$7:$O$1230,MATCH(B70,Historical!$B$7:$B$1261,0)))^(1/10)-1)*100)</f>
        <v>13.665914413936475</v>
      </c>
      <c r="W70" s="702">
        <f t="shared" si="3"/>
        <v>0.94253973920706247</v>
      </c>
      <c r="X70" s="703">
        <f t="shared" si="4"/>
        <v>1.1817126062144698</v>
      </c>
      <c r="Y70" s="661"/>
      <c r="Z70" s="651">
        <f t="shared" si="5"/>
        <v>31.076581576026634</v>
      </c>
      <c r="AA70" s="886">
        <f t="shared" si="6"/>
        <v>43.48168701442841</v>
      </c>
      <c r="AB70" s="887">
        <v>8</v>
      </c>
      <c r="AC70" s="865">
        <v>9.01</v>
      </c>
      <c r="AD70" s="865">
        <v>5.88</v>
      </c>
      <c r="AE70" s="865">
        <v>1.03</v>
      </c>
      <c r="AF70" s="865">
        <v>9.41</v>
      </c>
      <c r="AG70" s="865">
        <v>23.7</v>
      </c>
      <c r="AH70" s="865">
        <v>12.9</v>
      </c>
      <c r="AI70" s="865">
        <v>10.220000000000001</v>
      </c>
      <c r="AJ70" s="865">
        <v>10.9</v>
      </c>
      <c r="AK70" s="865">
        <v>7.33</v>
      </c>
      <c r="AL70" s="878">
        <v>171090</v>
      </c>
      <c r="AM70" s="872">
        <v>0.2</v>
      </c>
      <c r="AN70" s="865">
        <v>0.45</v>
      </c>
      <c r="AO70" s="739">
        <f t="shared" si="7"/>
        <v>-29.886314550152413</v>
      </c>
      <c r="AP70" s="740">
        <f t="shared" si="8"/>
        <v>13.595372464275997</v>
      </c>
      <c r="AQ70" s="888">
        <f t="shared" si="9"/>
        <v>326.43883229773286</v>
      </c>
      <c r="AR70" s="651">
        <f>INDEX(Historical!$C$7:$C$1239,MATCH(B70,Historical!$B$7:$B$1261,0))*IF(AH70="n/a",1.03,IF(AH70&lt;0,1.01,IF(AH70&gt;10,1.1,(1+AH70/100))))</f>
        <v>2.7720000000000002</v>
      </c>
      <c r="AS70" s="886">
        <f t="shared" si="10"/>
        <v>3.0492000000000004</v>
      </c>
      <c r="AT70" s="886">
        <f t="shared" si="17"/>
        <v>3.2727063599999999</v>
      </c>
      <c r="AU70" s="886">
        <f t="shared" si="17"/>
        <v>3.5125957361879996</v>
      </c>
      <c r="AV70" s="886">
        <f t="shared" si="17"/>
        <v>3.7700690036505797</v>
      </c>
      <c r="AW70" s="651">
        <f t="shared" si="12"/>
        <v>16.376571099838582</v>
      </c>
      <c r="AX70" s="747">
        <f t="shared" si="13"/>
        <v>4.1801493477904339</v>
      </c>
      <c r="AY70" s="934">
        <v>0.66</v>
      </c>
      <c r="AZ70" s="872">
        <v>44.42</v>
      </c>
      <c r="BA70" s="872">
        <v>0.27999999999999997</v>
      </c>
      <c r="BB70" s="872">
        <v>6.2399999999999993</v>
      </c>
      <c r="BC70" s="872">
        <v>19.34</v>
      </c>
      <c r="BE70" s="624">
        <v>2004</v>
      </c>
      <c r="BF70" s="898">
        <f t="shared" si="14"/>
        <v>1</v>
      </c>
      <c r="BG70" s="882">
        <v>7.7</v>
      </c>
    </row>
    <row r="71" spans="1:59" ht="11.25" customHeight="1" x14ac:dyDescent="0.2">
      <c r="A71" s="871" t="s">
        <v>500</v>
      </c>
      <c r="B71" s="875" t="s">
        <v>501</v>
      </c>
      <c r="C71" s="932" t="s">
        <v>131</v>
      </c>
      <c r="D71" s="932" t="s">
        <v>4339</v>
      </c>
      <c r="E71" s="733">
        <v>17</v>
      </c>
      <c r="F71" s="1190">
        <v>219</v>
      </c>
      <c r="G71" s="1190" t="s">
        <v>37</v>
      </c>
      <c r="H71" s="1190" t="s">
        <v>37</v>
      </c>
      <c r="I71" s="874">
        <v>104.01</v>
      </c>
      <c r="J71" s="651">
        <f t="shared" ref="J71:J134" si="18">(M71/I71)*100</f>
        <v>1.6921449860590325</v>
      </c>
      <c r="K71" s="877">
        <v>0.44</v>
      </c>
      <c r="L71" s="887">
        <v>4</v>
      </c>
      <c r="M71" s="642">
        <f t="shared" ref="M71:M134" si="19">K71*L71</f>
        <v>1.76</v>
      </c>
      <c r="N71" s="870" t="s">
        <v>502</v>
      </c>
      <c r="O71" s="734">
        <v>0.40500000000000003</v>
      </c>
      <c r="P71" s="861">
        <v>43994</v>
      </c>
      <c r="Q71" s="861">
        <v>44018</v>
      </c>
      <c r="R71" s="642">
        <f t="shared" ref="R71:R134" si="20">(K71-O71)/O71*100</f>
        <v>8.6419753086419693</v>
      </c>
      <c r="S71" s="701">
        <f>IF(INDEX(Historical!$D$7:$D$1237,MATCH(B71,Historical!$B$7:$B$1261,0))=0,"n/a",(INDEX(Historical!$C$7:$C$1239,MATCH(B71,Historical!$B$7:$B$1261,0))/INDEX(Historical!$D$7:$D$1237,MATCH(B71,Historical!$B$7:$B$1261,0))-1)*100)</f>
        <v>11.510791366906492</v>
      </c>
      <c r="T71" s="701">
        <f>IF(INDEX(Historical!$F$7:$F$1230,MATCH(B71,Historical!$B$7:$B$1261,0))=0,"n/a",((INDEX(Historical!$C$7:$C$1239,MATCH(B71,Historical!$B$7:$B$1261,0))/INDEX(Historical!$F$7:$F$1230,MATCH(B71,Historical!$B$7:$B$1261,0)))^(1/3)-1)*100)</f>
        <v>9.3631764824708696</v>
      </c>
      <c r="U71" s="701">
        <f>IF(INDEX(Historical!$H$7:$H$1230,MATCH(B71,Historical!$B$7:$B$1261,0))=0,"n/a",((INDEX(Historical!$C$7:$C$1239,MATCH(B71,Historical!$B$7:$B$1261,0))/INDEX(Historical!$H$7:$H$1230,MATCH(B71,Historical!$B$7:$B$1261,0)))^(1/5)-1)*100)</f>
        <v>8.0321885003120421</v>
      </c>
      <c r="V71" s="701">
        <f>IF(INDEX(Historical!$O$7:$O$1230,MATCH(B71,Historical!$B$7:$B$1261,0))=0,"n/a",((INDEX(Historical!$C$7:$C$1239,MATCH(B71,Historical!$B$7:$B$1261,0))/INDEX(Historical!$O$7:$O$1230,MATCH(B71,Historical!$B$7:$B$1261,0)))^(1/10)-1)*100)</f>
        <v>6.4878668033606202</v>
      </c>
      <c r="W71" s="702">
        <f t="shared" ref="W71:W134" si="21">IF(OR(U71&lt;=0,U71="n/a",V71&lt;=0,V71="n/a"),"n/a",U71/V71)</f>
        <v>1.2380322752852271</v>
      </c>
      <c r="X71" s="703">
        <f t="shared" ref="X71:X134" si="22">IF(OR(AJ71&lt;=0,AJ71="n/a",U71&lt;=0,U71="n/a"),"n/a",U71/AJ71)</f>
        <v>0.94496335297788736</v>
      </c>
      <c r="Y71" s="664"/>
      <c r="Z71" s="651">
        <f t="shared" ref="Z71:Z134" si="23">IF(OR(AC71&lt;0.01,AC71="n/a"),"n/a",M71/AC71*100)</f>
        <v>43.890274314214466</v>
      </c>
      <c r="AA71" s="886">
        <f t="shared" ref="AA71:AA134" si="24">IF(OR(AC71&lt;0.01,AC71="n/a"),"n/a",I71/AC71)</f>
        <v>25.937655860349128</v>
      </c>
      <c r="AB71" s="887">
        <v>12</v>
      </c>
      <c r="AC71" s="865">
        <v>4.01</v>
      </c>
      <c r="AD71" s="865">
        <v>5.57</v>
      </c>
      <c r="AE71" s="865">
        <v>3.88</v>
      </c>
      <c r="AF71" s="865">
        <v>2.84</v>
      </c>
      <c r="AG71" s="865">
        <v>12.2</v>
      </c>
      <c r="AH71" s="865">
        <v>7.3</v>
      </c>
      <c r="AI71" s="865">
        <v>10.09</v>
      </c>
      <c r="AJ71" s="865">
        <v>8.5</v>
      </c>
      <c r="AK71" s="865">
        <v>4.74</v>
      </c>
      <c r="AL71" s="878">
        <v>1870</v>
      </c>
      <c r="AM71" s="872">
        <v>0.70000000000000007</v>
      </c>
      <c r="AN71" s="865">
        <v>1.22</v>
      </c>
      <c r="AO71" s="739">
        <f t="shared" ref="AO71:AO134" si="25">IF(U71="n/a","n/a",IF(AA71&lt;0,"n/a",IF(AA71="n/a","n/a",J71+U71-AA71)))</f>
        <v>-16.213322373978052</v>
      </c>
      <c r="AP71" s="740">
        <f t="shared" ref="AP71:AP134" si="26">IF(U71="n/a","n/a",J71+U71)</f>
        <v>9.7243334863710746</v>
      </c>
      <c r="AQ71" s="888">
        <f t="shared" ref="AQ71:AQ134" si="27">IF(OR(AC71&lt;0.01,AF71="n/a"),"n/a",(I71/SQRT(22.5*AC71*(I71/AF71))-1)*100)</f>
        <v>80.939452909765166</v>
      </c>
      <c r="AR71" s="651">
        <f>INDEX(Historical!$C$7:$C$1239,MATCH(B71,Historical!$B$7:$B$1261,0))*IF(AH71="n/a",1.03,IF(AH71&lt;0,1.01,IF(AH71&gt;10,1.1,(1+AH71/100))))</f>
        <v>1.6631499999999999</v>
      </c>
      <c r="AS71" s="886">
        <f t="shared" ref="AS71:AS134" si="28">IF($AI71="n/a",1.03*AR71,IF($AI71&lt;0,1.01*AR71,IF($AI71&gt;10,1.1*AR71,(1+$AI71/100)*AR71)))</f>
        <v>1.8294650000000001</v>
      </c>
      <c r="AT71" s="886">
        <f t="shared" si="17"/>
        <v>1.9161816410000003</v>
      </c>
      <c r="AU71" s="886">
        <f t="shared" si="17"/>
        <v>2.0070086507834004</v>
      </c>
      <c r="AV71" s="886">
        <f t="shared" si="17"/>
        <v>2.1021408608305339</v>
      </c>
      <c r="AW71" s="651">
        <f t="shared" ref="AW71:AW134" si="29">SUM(AR71:AV71)</f>
        <v>9.5179461526139342</v>
      </c>
      <c r="AX71" s="747">
        <f t="shared" ref="AX71:AX134" si="30">AW71/I71*100</f>
        <v>9.1509913975713228</v>
      </c>
      <c r="AY71" s="934">
        <v>0.27</v>
      </c>
      <c r="AZ71" s="872">
        <v>49.72</v>
      </c>
      <c r="BA71" s="872">
        <v>-6.5600000000000005</v>
      </c>
      <c r="BB71" s="872">
        <v>11.020000000000001</v>
      </c>
      <c r="BC71" s="872">
        <v>18.029999999999998</v>
      </c>
      <c r="BE71" s="624">
        <v>2004</v>
      </c>
      <c r="BF71" s="898">
        <f t="shared" ref="BF71:BF134" si="31">IF(BE71&gt;2008,0,IF(BE71&gt;2001,1,IF(BE71&gt;1990,2,IF(BE71&gt;1980,3,IF(BE71&gt;1973,4,IF(BE71&gt;1970,5,IF(BE71&gt;1960,6,IF(BE71&gt;1958,7,IF(BE71&gt;1953,8,9)))))))))</f>
        <v>1</v>
      </c>
      <c r="BG71" s="882">
        <v>3.9</v>
      </c>
    </row>
    <row r="72" spans="1:59" ht="11.25" customHeight="1" x14ac:dyDescent="0.2">
      <c r="A72" s="863" t="s">
        <v>1026</v>
      </c>
      <c r="B72" s="875" t="s">
        <v>1027</v>
      </c>
      <c r="C72" s="932" t="s">
        <v>4319</v>
      </c>
      <c r="D72" s="932" t="s">
        <v>4320</v>
      </c>
      <c r="E72" s="733">
        <v>10</v>
      </c>
      <c r="F72" s="1190">
        <v>391</v>
      </c>
      <c r="G72" s="1190" t="s">
        <v>37</v>
      </c>
      <c r="H72" s="1190" t="s">
        <v>37</v>
      </c>
      <c r="I72" s="874">
        <v>98.83</v>
      </c>
      <c r="J72" s="651">
        <f t="shared" si="18"/>
        <v>3.3593038551047254</v>
      </c>
      <c r="K72" s="877">
        <v>0.83</v>
      </c>
      <c r="L72" s="887">
        <v>4</v>
      </c>
      <c r="M72" s="642">
        <f t="shared" si="19"/>
        <v>3.32</v>
      </c>
      <c r="N72" s="870" t="s">
        <v>568</v>
      </c>
      <c r="O72" s="734">
        <v>0.8</v>
      </c>
      <c r="P72" s="861">
        <v>43920</v>
      </c>
      <c r="Q72" s="861">
        <v>43938</v>
      </c>
      <c r="R72" s="642">
        <f t="shared" si="20"/>
        <v>3.7499999999999893</v>
      </c>
      <c r="S72" s="701">
        <f>IF(INDEX(Historical!$D$7:$D$1237,MATCH(B72,Historical!$B$7:$B$1261,0))=0,"n/a",(INDEX(Historical!$C$7:$C$1239,MATCH(B72,Historical!$B$7:$B$1261,0))/INDEX(Historical!$D$7:$D$1237,MATCH(B72,Historical!$B$7:$B$1261,0))-1)*100)</f>
        <v>3.5947712418300526</v>
      </c>
      <c r="T72" s="701">
        <f>IF(INDEX(Historical!$F$7:$F$1230,MATCH(B72,Historical!$B$7:$B$1261,0))=0,"n/a",((INDEX(Historical!$C$7:$C$1239,MATCH(B72,Historical!$B$7:$B$1261,0))/INDEX(Historical!$F$7:$F$1230,MATCH(B72,Historical!$B$7:$B$1261,0)))^(1/3)-1)*100)</f>
        <v>2.4265194930742418</v>
      </c>
      <c r="U72" s="701">
        <f>IF(INDEX(Historical!$H$7:$H$1230,MATCH(B72,Historical!$B$7:$B$1261,0))=0,"n/a",((INDEX(Historical!$C$7:$C$1239,MATCH(B72,Historical!$B$7:$B$1261,0))/INDEX(Historical!$H$7:$H$1230,MATCH(B72,Historical!$B$7:$B$1261,0)))^(1/5)-1)*100)</f>
        <v>3.9641844249037828</v>
      </c>
      <c r="V72" s="701">
        <f>IF(INDEX(Historical!$O$7:$O$1230,MATCH(B72,Historical!$B$7:$B$1261,0))=0,"n/a",((INDEX(Historical!$C$7:$C$1239,MATCH(B72,Historical!$B$7:$B$1261,0))/INDEX(Historical!$O$7:$O$1230,MATCH(B72,Historical!$B$7:$B$1261,0)))^(1/10)-1)*100)</f>
        <v>3.2602429743698647</v>
      </c>
      <c r="W72" s="702">
        <f t="shared" si="21"/>
        <v>1.2159168675672019</v>
      </c>
      <c r="X72" s="703" t="str">
        <f t="shared" si="22"/>
        <v>n/a</v>
      </c>
      <c r="Y72" s="664"/>
      <c r="Z72" s="651">
        <f t="shared" si="23"/>
        <v>175.66137566137564</v>
      </c>
      <c r="AA72" s="886">
        <f t="shared" si="24"/>
        <v>52.291005291005291</v>
      </c>
      <c r="AB72" s="887">
        <v>12</v>
      </c>
      <c r="AC72" s="865">
        <v>1.89</v>
      </c>
      <c r="AD72" s="865">
        <v>14.36</v>
      </c>
      <c r="AE72" s="865">
        <v>9.19</v>
      </c>
      <c r="AF72" s="865">
        <v>2.78</v>
      </c>
      <c r="AG72" s="865">
        <v>3.9</v>
      </c>
      <c r="AH72" s="865">
        <v>36.6</v>
      </c>
      <c r="AI72" s="865">
        <v>9.74</v>
      </c>
      <c r="AJ72" s="865">
        <v>-6.2</v>
      </c>
      <c r="AK72" s="865">
        <v>3.5999999999999996</v>
      </c>
      <c r="AL72" s="865">
        <v>9600</v>
      </c>
      <c r="AM72" s="872">
        <v>0.1</v>
      </c>
      <c r="AN72" s="865">
        <v>0.92</v>
      </c>
      <c r="AO72" s="739">
        <f t="shared" si="25"/>
        <v>-44.967517010996787</v>
      </c>
      <c r="AP72" s="740">
        <f t="shared" si="26"/>
        <v>7.3234882800085082</v>
      </c>
      <c r="AQ72" s="888">
        <f t="shared" si="27"/>
        <v>154.18190748534118</v>
      </c>
      <c r="AR72" s="651">
        <f>INDEX(Historical!$C$7:$C$1239,MATCH(B72,Historical!$B$7:$B$1261,0))*IF(AH72="n/a",1.03,IF(AH72&lt;0,1.01,IF(AH72&gt;10,1.1,(1+AH72/100))))</f>
        <v>3.4870000000000001</v>
      </c>
      <c r="AS72" s="886">
        <f t="shared" si="28"/>
        <v>3.8266337999999998</v>
      </c>
      <c r="AT72" s="886">
        <f t="shared" si="17"/>
        <v>3.9643926167999997</v>
      </c>
      <c r="AU72" s="886">
        <f t="shared" si="17"/>
        <v>4.1071107510048002</v>
      </c>
      <c r="AV72" s="886">
        <f t="shared" si="17"/>
        <v>4.2549667380409728</v>
      </c>
      <c r="AW72" s="651">
        <f t="shared" si="29"/>
        <v>19.640103905845773</v>
      </c>
      <c r="AX72" s="747">
        <f t="shared" si="30"/>
        <v>19.872613483603942</v>
      </c>
      <c r="AY72" s="934">
        <v>0.73</v>
      </c>
      <c r="AZ72" s="872">
        <v>58.18</v>
      </c>
      <c r="BA72" s="872">
        <v>-18.14</v>
      </c>
      <c r="BB72" s="872">
        <v>4.45</v>
      </c>
      <c r="BC72" s="872">
        <v>7.41</v>
      </c>
      <c r="BE72" s="624">
        <v>2011</v>
      </c>
      <c r="BF72" s="898">
        <f t="shared" si="31"/>
        <v>0</v>
      </c>
      <c r="BG72" s="882">
        <v>2</v>
      </c>
    </row>
    <row r="73" spans="1:59" ht="11.25" customHeight="1" x14ac:dyDescent="0.2">
      <c r="A73" s="863" t="s">
        <v>1061</v>
      </c>
      <c r="B73" s="875" t="s">
        <v>1062</v>
      </c>
      <c r="C73" s="932" t="s">
        <v>4193</v>
      </c>
      <c r="D73" s="932" t="s">
        <v>4359</v>
      </c>
      <c r="E73" s="733">
        <v>10</v>
      </c>
      <c r="F73" s="1190">
        <v>393</v>
      </c>
      <c r="G73" s="1190" t="s">
        <v>115</v>
      </c>
      <c r="H73" s="1190" t="s">
        <v>115</v>
      </c>
      <c r="I73" s="874">
        <v>43.02</v>
      </c>
      <c r="J73" s="651">
        <f t="shared" si="18"/>
        <v>3.3472803347280333</v>
      </c>
      <c r="K73" s="877">
        <v>0.36</v>
      </c>
      <c r="L73" s="887">
        <v>4</v>
      </c>
      <c r="M73" s="642">
        <f t="shared" si="19"/>
        <v>1.44</v>
      </c>
      <c r="N73" s="870" t="s">
        <v>410</v>
      </c>
      <c r="O73" s="734">
        <v>0.35</v>
      </c>
      <c r="P73" s="861">
        <v>43923</v>
      </c>
      <c r="Q73" s="861">
        <v>43943</v>
      </c>
      <c r="R73" s="642">
        <f t="shared" si="20"/>
        <v>2.8571428571428599</v>
      </c>
      <c r="S73" s="701">
        <f>IF(INDEX(Historical!$D$7:$D$1237,MATCH(B73,Historical!$B$7:$B$1261,0))=0,"n/a",(INDEX(Historical!$C$7:$C$1239,MATCH(B73,Historical!$B$7:$B$1261,0))/INDEX(Historical!$D$7:$D$1237,MATCH(B73,Historical!$B$7:$B$1261,0))-1)*100)</f>
        <v>7.8125</v>
      </c>
      <c r="T73" s="701">
        <f>IF(INDEX(Historical!$F$7:$F$1230,MATCH(B73,Historical!$B$7:$B$1261,0))=0,"n/a",((INDEX(Historical!$C$7:$C$1239,MATCH(B73,Historical!$B$7:$B$1261,0))/INDEX(Historical!$F$7:$F$1230,MATCH(B73,Historical!$B$7:$B$1261,0)))^(1/3)-1)*100)</f>
        <v>11.707233731169708</v>
      </c>
      <c r="U73" s="701">
        <f>IF(INDEX(Historical!$H$7:$H$1230,MATCH(B73,Historical!$B$7:$B$1261,0))=0,"n/a",((INDEX(Historical!$C$7:$C$1239,MATCH(B73,Historical!$B$7:$B$1261,0))/INDEX(Historical!$H$7:$H$1230,MATCH(B73,Historical!$B$7:$B$1261,0)))^(1/5)-1)*100)</f>
        <v>13.273800857430285</v>
      </c>
      <c r="V73" s="701" t="str">
        <f>IF(INDEX(Historical!$O$7:$O$1230,MATCH(B73,Historical!$B$7:$B$1261,0))=0,"n/a",((INDEX(Historical!$C$7:$C$1239,MATCH(B73,Historical!$B$7:$B$1261,0))/INDEX(Historical!$O$7:$O$1230,MATCH(B73,Historical!$B$7:$B$1261,0)))^(1/10)-1)*100)</f>
        <v>n/a</v>
      </c>
      <c r="W73" s="702" t="str">
        <f t="shared" si="21"/>
        <v>n/a</v>
      </c>
      <c r="X73" s="703">
        <f t="shared" si="22"/>
        <v>1.5434652159802658</v>
      </c>
      <c r="Y73" s="661"/>
      <c r="Z73" s="651">
        <f t="shared" si="23"/>
        <v>58.536585365853654</v>
      </c>
      <c r="AA73" s="886">
        <f t="shared" si="24"/>
        <v>17.487804878048781</v>
      </c>
      <c r="AB73" s="887">
        <v>7</v>
      </c>
      <c r="AC73" s="865">
        <v>2.46</v>
      </c>
      <c r="AD73" s="865">
        <v>2.82</v>
      </c>
      <c r="AE73" s="865">
        <v>3.74</v>
      </c>
      <c r="AF73" s="865">
        <v>4.7300000000000004</v>
      </c>
      <c r="AG73" s="865">
        <v>28.4</v>
      </c>
      <c r="AH73" s="865">
        <v>-6</v>
      </c>
      <c r="AI73" s="865">
        <v>6.38</v>
      </c>
      <c r="AJ73" s="865">
        <v>8.6</v>
      </c>
      <c r="AK73" s="865">
        <v>6.1400000000000006</v>
      </c>
      <c r="AL73" s="878">
        <v>179580</v>
      </c>
      <c r="AM73" s="872">
        <v>0.1</v>
      </c>
      <c r="AN73" s="865">
        <v>0.38</v>
      </c>
      <c r="AO73" s="739">
        <f t="shared" si="25"/>
        <v>-0.866723685890463</v>
      </c>
      <c r="AP73" s="740">
        <f t="shared" si="26"/>
        <v>16.621081192158318</v>
      </c>
      <c r="AQ73" s="888">
        <f t="shared" si="27"/>
        <v>91.737455997831404</v>
      </c>
      <c r="AR73" s="651">
        <f>INDEX(Historical!$C$7:$C$1239,MATCH(B73,Historical!$B$7:$B$1261,0))*IF(AH73="n/a",1.03,IF(AH73&lt;0,1.01,IF(AH73&gt;10,1.1,(1+AH73/100))))</f>
        <v>1.3937999999999999</v>
      </c>
      <c r="AS73" s="886">
        <f t="shared" si="28"/>
        <v>1.4827244400000001</v>
      </c>
      <c r="AT73" s="886">
        <f t="shared" si="17"/>
        <v>1.573763720616</v>
      </c>
      <c r="AU73" s="886">
        <f t="shared" si="17"/>
        <v>1.6703928130618222</v>
      </c>
      <c r="AV73" s="886">
        <f t="shared" si="17"/>
        <v>1.7729549317838178</v>
      </c>
      <c r="AW73" s="651">
        <f t="shared" si="29"/>
        <v>7.8936359054616396</v>
      </c>
      <c r="AX73" s="747">
        <f t="shared" si="30"/>
        <v>18.348758497121427</v>
      </c>
      <c r="AY73" s="934">
        <v>0.92</v>
      </c>
      <c r="AZ73" s="872">
        <v>32.78</v>
      </c>
      <c r="BA73" s="872">
        <v>-14.44</v>
      </c>
      <c r="BB73" s="872">
        <v>9.84</v>
      </c>
      <c r="BC73" s="872">
        <v>1.95</v>
      </c>
      <c r="BE73" s="624">
        <v>2011</v>
      </c>
      <c r="BF73" s="898">
        <f t="shared" si="31"/>
        <v>0</v>
      </c>
      <c r="BG73" s="882">
        <v>11.3</v>
      </c>
    </row>
    <row r="74" spans="1:59" ht="11.25" customHeight="1" x14ac:dyDescent="0.2">
      <c r="A74" s="871" t="s">
        <v>527</v>
      </c>
      <c r="B74" s="875" t="s">
        <v>528</v>
      </c>
      <c r="C74" s="932" t="s">
        <v>112</v>
      </c>
      <c r="D74" s="932" t="s">
        <v>4356</v>
      </c>
      <c r="E74" s="733">
        <v>16</v>
      </c>
      <c r="F74" s="1190">
        <v>233</v>
      </c>
      <c r="G74" s="1190" t="s">
        <v>37</v>
      </c>
      <c r="H74" s="1190" t="s">
        <v>37</v>
      </c>
      <c r="I74" s="874">
        <v>90.05</v>
      </c>
      <c r="J74" s="651">
        <f t="shared" si="18"/>
        <v>1.1549139367018324</v>
      </c>
      <c r="K74" s="877">
        <v>0.26</v>
      </c>
      <c r="L74" s="887">
        <v>4</v>
      </c>
      <c r="M74" s="642">
        <f t="shared" si="19"/>
        <v>1.04</v>
      </c>
      <c r="N74" s="870" t="s">
        <v>148</v>
      </c>
      <c r="O74" s="734">
        <v>0.24</v>
      </c>
      <c r="P74" s="861">
        <v>43888</v>
      </c>
      <c r="Q74" s="861">
        <v>43903</v>
      </c>
      <c r="R74" s="642">
        <f t="shared" si="20"/>
        <v>8.333333333333341</v>
      </c>
      <c r="S74" s="701">
        <f>IF(INDEX(Historical!$D$7:$D$1237,MATCH(B74,Historical!$B$7:$B$1261,0))=0,"n/a",(INDEX(Historical!$C$7:$C$1239,MATCH(B74,Historical!$B$7:$B$1261,0))/INDEX(Historical!$D$7:$D$1237,MATCH(B74,Historical!$B$7:$B$1261,0))-1)*100)</f>
        <v>9.0909090909090828</v>
      </c>
      <c r="T74" s="701">
        <f>IF(INDEX(Historical!$F$7:$F$1230,MATCH(B74,Historical!$B$7:$B$1261,0))=0,"n/a",((INDEX(Historical!$C$7:$C$1239,MATCH(B74,Historical!$B$7:$B$1261,0))/INDEX(Historical!$F$7:$F$1230,MATCH(B74,Historical!$B$7:$B$1261,0)))^(1/3)-1)*100)</f>
        <v>10.064241629820891</v>
      </c>
      <c r="U74" s="701">
        <f>IF(INDEX(Historical!$H$7:$H$1230,MATCH(B74,Historical!$B$7:$B$1261,0))=0,"n/a",((INDEX(Historical!$C$7:$C$1239,MATCH(B74,Historical!$B$7:$B$1261,0))/INDEX(Historical!$H$7:$H$1230,MATCH(B74,Historical!$B$7:$B$1261,0)))^(1/5)-1)*100)</f>
        <v>8.7892885777757002</v>
      </c>
      <c r="V74" s="701">
        <f>IF(INDEX(Historical!$O$7:$O$1230,MATCH(B74,Historical!$B$7:$B$1261,0))=0,"n/a",((INDEX(Historical!$C$7:$C$1239,MATCH(B74,Historical!$B$7:$B$1261,0))/INDEX(Historical!$O$7:$O$1230,MATCH(B74,Historical!$B$7:$B$1261,0)))^(1/10)-1)*100)</f>
        <v>12.587708899995608</v>
      </c>
      <c r="W74" s="702">
        <f t="shared" si="21"/>
        <v>0.69824371119503459</v>
      </c>
      <c r="X74" s="703">
        <f t="shared" si="22"/>
        <v>0.5231719391533155</v>
      </c>
      <c r="Y74" s="664"/>
      <c r="Z74" s="651">
        <f t="shared" si="23"/>
        <v>28.888888888888893</v>
      </c>
      <c r="AA74" s="886">
        <f t="shared" si="24"/>
        <v>25.013888888888886</v>
      </c>
      <c r="AB74" s="887">
        <v>12</v>
      </c>
      <c r="AC74" s="865">
        <v>3.6</v>
      </c>
      <c r="AD74" s="865">
        <v>5.16</v>
      </c>
      <c r="AE74" s="865">
        <v>6.63</v>
      </c>
      <c r="AF74" s="865">
        <v>5.49</v>
      </c>
      <c r="AG74" s="865">
        <v>22.900000000000002</v>
      </c>
      <c r="AH74" s="865">
        <v>8.6</v>
      </c>
      <c r="AI74" s="865">
        <v>20.43</v>
      </c>
      <c r="AJ74" s="865">
        <v>16.8</v>
      </c>
      <c r="AK74" s="865">
        <v>4.91</v>
      </c>
      <c r="AL74" s="878">
        <v>70540</v>
      </c>
      <c r="AM74" s="872">
        <v>0.1</v>
      </c>
      <c r="AN74" s="865">
        <v>1.3</v>
      </c>
      <c r="AO74" s="739">
        <f t="shared" si="25"/>
        <v>-15.069686374411353</v>
      </c>
      <c r="AP74" s="740">
        <f t="shared" si="26"/>
        <v>9.9442025144775332</v>
      </c>
      <c r="AQ74" s="888">
        <f t="shared" si="27"/>
        <v>147.05037722879294</v>
      </c>
      <c r="AR74" s="651">
        <f>INDEX(Historical!$C$7:$C$1239,MATCH(B74,Historical!$B$7:$B$1261,0))*IF(AH74="n/a",1.03,IF(AH74&lt;0,1.01,IF(AH74&gt;10,1.1,(1+AH74/100))))</f>
        <v>1.0425599999999999</v>
      </c>
      <c r="AS74" s="886">
        <f t="shared" si="28"/>
        <v>1.1468160000000001</v>
      </c>
      <c r="AT74" s="886">
        <f t="shared" si="17"/>
        <v>1.2031246655999999</v>
      </c>
      <c r="AU74" s="886">
        <f t="shared" si="17"/>
        <v>1.2621980866809597</v>
      </c>
      <c r="AV74" s="886">
        <f t="shared" si="17"/>
        <v>1.3241720127369947</v>
      </c>
      <c r="AW74" s="651">
        <f t="shared" si="29"/>
        <v>5.9788707650179544</v>
      </c>
      <c r="AX74" s="747">
        <f t="shared" si="30"/>
        <v>6.6395011271715205</v>
      </c>
      <c r="AY74" s="934">
        <v>1.22</v>
      </c>
      <c r="AZ74" s="872">
        <v>92.36999999999999</v>
      </c>
      <c r="BA74" s="872">
        <v>-3.9</v>
      </c>
      <c r="BB74" s="872">
        <v>8.81</v>
      </c>
      <c r="BC74" s="872">
        <v>24.93</v>
      </c>
      <c r="BE74" s="624">
        <v>2005</v>
      </c>
      <c r="BF74" s="898">
        <f t="shared" si="31"/>
        <v>1</v>
      </c>
      <c r="BG74" s="882">
        <v>7.1</v>
      </c>
    </row>
    <row r="75" spans="1:59" ht="11.25" customHeight="1" x14ac:dyDescent="0.2">
      <c r="A75" s="863" t="s">
        <v>1099</v>
      </c>
      <c r="B75" s="875" t="s">
        <v>1100</v>
      </c>
      <c r="C75" s="932" t="s">
        <v>4319</v>
      </c>
      <c r="D75" s="932" t="s">
        <v>4320</v>
      </c>
      <c r="E75" s="733">
        <v>10</v>
      </c>
      <c r="F75" s="1190">
        <v>351</v>
      </c>
      <c r="G75" s="1190" t="s">
        <v>106</v>
      </c>
      <c r="H75" s="1190" t="s">
        <v>106</v>
      </c>
      <c r="I75" s="874">
        <v>32.53</v>
      </c>
      <c r="J75" s="651">
        <f t="shared" si="18"/>
        <v>4.0577928066400242</v>
      </c>
      <c r="K75" s="877">
        <v>0.33</v>
      </c>
      <c r="L75" s="887">
        <v>4</v>
      </c>
      <c r="M75" s="642">
        <f t="shared" si="19"/>
        <v>1.32</v>
      </c>
      <c r="N75" s="870" t="s">
        <v>218</v>
      </c>
      <c r="O75" s="734">
        <v>0.32</v>
      </c>
      <c r="P75" s="619">
        <v>43829</v>
      </c>
      <c r="Q75" s="619">
        <v>43844</v>
      </c>
      <c r="R75" s="642">
        <f t="shared" si="20"/>
        <v>3.1250000000000027</v>
      </c>
      <c r="S75" s="701">
        <f>IF(INDEX(Historical!$D$7:$D$1237,MATCH(B75,Historical!$B$7:$B$1261,0))=0,"n/a",(INDEX(Historical!$C$7:$C$1239,MATCH(B75,Historical!$B$7:$B$1261,0))/INDEX(Historical!$D$7:$D$1237,MATCH(B75,Historical!$B$7:$B$1261,0))-1)*100)</f>
        <v>6.6666666666666652</v>
      </c>
      <c r="T75" s="701">
        <f>IF(INDEX(Historical!$F$7:$F$1230,MATCH(B75,Historical!$B$7:$B$1261,0))=0,"n/a",((INDEX(Historical!$C$7:$C$1239,MATCH(B75,Historical!$B$7:$B$1261,0))/INDEX(Historical!$F$7:$F$1230,MATCH(B75,Historical!$B$7:$B$1261,0)))^(1/3)-1)*100)</f>
        <v>15.073916532957622</v>
      </c>
      <c r="U75" s="701">
        <f>IF(INDEX(Historical!$H$7:$H$1230,MATCH(B75,Historical!$B$7:$B$1261,0))=0,"n/a",((INDEX(Historical!$C$7:$C$1239,MATCH(B75,Historical!$B$7:$B$1261,0))/INDEX(Historical!$H$7:$H$1230,MATCH(B75,Historical!$B$7:$B$1261,0)))^(1/5)-1)*100)</f>
        <v>19.740571108299566</v>
      </c>
      <c r="V75" s="701">
        <f>IF(INDEX(Historical!$O$7:$O$1230,MATCH(B75,Historical!$B$7:$B$1261,0))=0,"n/a",((INDEX(Historical!$C$7:$C$1239,MATCH(B75,Historical!$B$7:$B$1261,0))/INDEX(Historical!$O$7:$O$1230,MATCH(B75,Historical!$B$7:$B$1261,0)))^(1/10)-1)*100)</f>
        <v>29.03900242964319</v>
      </c>
      <c r="W75" s="702">
        <f t="shared" si="21"/>
        <v>0.67979508442577463</v>
      </c>
      <c r="X75" s="703">
        <f t="shared" si="22"/>
        <v>0.4282119546268886</v>
      </c>
      <c r="Y75" s="661"/>
      <c r="Z75" s="651">
        <f t="shared" si="23"/>
        <v>155.29411764705884</v>
      </c>
      <c r="AA75" s="886">
        <f t="shared" si="24"/>
        <v>38.27058823529412</v>
      </c>
      <c r="AB75" s="887">
        <v>12</v>
      </c>
      <c r="AC75" s="865">
        <v>0.85</v>
      </c>
      <c r="AD75" s="865">
        <v>6.24</v>
      </c>
      <c r="AE75" s="865">
        <v>9.59</v>
      </c>
      <c r="AF75" s="865">
        <v>3.56</v>
      </c>
      <c r="AG75" s="865">
        <v>9.3000000000000007</v>
      </c>
      <c r="AH75" s="865">
        <v>-0.1</v>
      </c>
      <c r="AI75" s="865">
        <v>7.88</v>
      </c>
      <c r="AJ75" s="865">
        <v>46.1</v>
      </c>
      <c r="AK75" s="865">
        <v>6</v>
      </c>
      <c r="AL75" s="878">
        <v>6380</v>
      </c>
      <c r="AM75" s="872">
        <v>0.3</v>
      </c>
      <c r="AN75" s="865">
        <v>1.1299999999999999</v>
      </c>
      <c r="AO75" s="739">
        <f t="shared" si="25"/>
        <v>-14.472224320354531</v>
      </c>
      <c r="AP75" s="740">
        <f t="shared" si="26"/>
        <v>23.798363914939589</v>
      </c>
      <c r="AQ75" s="888">
        <f t="shared" si="27"/>
        <v>146.07432853387752</v>
      </c>
      <c r="AR75" s="651">
        <f>INDEX(Historical!$C$7:$C$1239,MATCH(B75,Historical!$B$7:$B$1261,0))*IF(AH75="n/a",1.03,IF(AH75&lt;0,1.01,IF(AH75&gt;10,1.1,(1+AH75/100))))</f>
        <v>1.2927999999999999</v>
      </c>
      <c r="AS75" s="886">
        <f t="shared" si="28"/>
        <v>1.39467264</v>
      </c>
      <c r="AT75" s="886">
        <f t="shared" si="17"/>
        <v>1.4783529984000001</v>
      </c>
      <c r="AU75" s="886">
        <f t="shared" si="17"/>
        <v>1.5670541783040002</v>
      </c>
      <c r="AV75" s="886">
        <f t="shared" si="17"/>
        <v>1.6610774290022403</v>
      </c>
      <c r="AW75" s="651">
        <f t="shared" si="29"/>
        <v>7.3939572457062415</v>
      </c>
      <c r="AX75" s="747">
        <f t="shared" si="30"/>
        <v>22.729656457750512</v>
      </c>
      <c r="AY75" s="934">
        <v>0.27</v>
      </c>
      <c r="AZ75" s="872">
        <v>65.88000000000001</v>
      </c>
      <c r="BA75" s="872">
        <v>-9.06</v>
      </c>
      <c r="BB75" s="872">
        <v>-2.5700000000000003</v>
      </c>
      <c r="BC75" s="872">
        <v>10.280000000000001</v>
      </c>
      <c r="BE75" s="624">
        <v>2011</v>
      </c>
      <c r="BF75" s="898">
        <f t="shared" si="31"/>
        <v>0</v>
      </c>
      <c r="BG75" s="882">
        <v>4.1000000000000005</v>
      </c>
    </row>
    <row r="76" spans="1:59" ht="11.25" customHeight="1" x14ac:dyDescent="0.2">
      <c r="A76" s="863" t="s">
        <v>509</v>
      </c>
      <c r="B76" s="875" t="s">
        <v>510</v>
      </c>
      <c r="C76" s="932" t="s">
        <v>108</v>
      </c>
      <c r="D76" s="932" t="s">
        <v>4338</v>
      </c>
      <c r="E76" s="733">
        <v>22</v>
      </c>
      <c r="F76" s="1190">
        <v>156</v>
      </c>
      <c r="G76" s="1190" t="s">
        <v>106</v>
      </c>
      <c r="H76" s="1190" t="s">
        <v>106</v>
      </c>
      <c r="I76" s="874">
        <v>46.5</v>
      </c>
      <c r="J76" s="651">
        <f t="shared" si="18"/>
        <v>3.9569892473118284</v>
      </c>
      <c r="K76" s="884">
        <v>0.46</v>
      </c>
      <c r="L76" s="887">
        <v>4</v>
      </c>
      <c r="M76" s="642">
        <f t="shared" si="19"/>
        <v>1.84</v>
      </c>
      <c r="N76" s="870" t="s">
        <v>318</v>
      </c>
      <c r="O76" s="735">
        <v>0.45500000000000002</v>
      </c>
      <c r="P76" s="861">
        <v>44084</v>
      </c>
      <c r="Q76" s="861">
        <v>44099</v>
      </c>
      <c r="R76" s="642">
        <f t="shared" si="20"/>
        <v>1.0989010989010999</v>
      </c>
      <c r="S76" s="701">
        <f>IF(INDEX(Historical!$D$7:$D$1237,MATCH(B76,Historical!$B$7:$B$1261,0))=0,"n/a",(INDEX(Historical!$C$7:$C$1239,MATCH(B76,Historical!$B$7:$B$1261,0))/INDEX(Historical!$D$7:$D$1237,MATCH(B76,Historical!$B$7:$B$1261,0))-1)*100)</f>
        <v>2.2857142857142909</v>
      </c>
      <c r="T76" s="701">
        <f>IF(INDEX(Historical!$F$7:$F$1230,MATCH(B76,Historical!$B$7:$B$1261,0))=0,"n/a",((INDEX(Historical!$C$7:$C$1239,MATCH(B76,Historical!$B$7:$B$1261,0))/INDEX(Historical!$F$7:$F$1230,MATCH(B76,Historical!$B$7:$B$1261,0)))^(1/3)-1)*100)</f>
        <v>2.4240983937142913</v>
      </c>
      <c r="U76" s="701">
        <f>IF(INDEX(Historical!$H$7:$H$1230,MATCH(B76,Historical!$B$7:$B$1261,0))=0,"n/a",((INDEX(Historical!$C$7:$C$1239,MATCH(B76,Historical!$B$7:$B$1261,0))/INDEX(Historical!$H$7:$H$1230,MATCH(B76,Historical!$B$7:$B$1261,0)))^(1/5)-1)*100)</f>
        <v>2.7574885149268979</v>
      </c>
      <c r="V76" s="701">
        <f>IF(INDEX(Historical!$O$7:$O$1230,MATCH(B76,Historical!$B$7:$B$1261,0))=0,"n/a",((INDEX(Historical!$C$7:$C$1239,MATCH(B76,Historical!$B$7:$B$1261,0))/INDEX(Historical!$O$7:$O$1230,MATCH(B76,Historical!$B$7:$B$1261,0)))^(1/10)-1)*100)</f>
        <v>6.9933152697144729</v>
      </c>
      <c r="W76" s="702">
        <f t="shared" si="21"/>
        <v>0.39430347533001786</v>
      </c>
      <c r="X76" s="703" t="str">
        <f t="shared" si="22"/>
        <v>n/a</v>
      </c>
      <c r="Y76" s="876"/>
      <c r="Z76" s="651" t="str">
        <f t="shared" si="23"/>
        <v>n/a</v>
      </c>
      <c r="AA76" s="886" t="str">
        <f t="shared" si="24"/>
        <v>n/a</v>
      </c>
      <c r="AB76" s="887">
        <v>12</v>
      </c>
      <c r="AC76" s="865" t="s">
        <v>136</v>
      </c>
      <c r="AD76" s="865" t="s">
        <v>136</v>
      </c>
      <c r="AE76" s="865" t="s">
        <v>136</v>
      </c>
      <c r="AF76" s="865" t="s">
        <v>136</v>
      </c>
      <c r="AG76" s="865" t="s">
        <v>136</v>
      </c>
      <c r="AH76" s="865" t="s">
        <v>136</v>
      </c>
      <c r="AI76" s="865" t="s">
        <v>136</v>
      </c>
      <c r="AJ76" s="865" t="s">
        <v>136</v>
      </c>
      <c r="AK76" s="865" t="s">
        <v>136</v>
      </c>
      <c r="AL76" s="878" t="s">
        <v>136</v>
      </c>
      <c r="AM76" s="872" t="s">
        <v>136</v>
      </c>
      <c r="AN76" s="865" t="s">
        <v>136</v>
      </c>
      <c r="AO76" s="739" t="str">
        <f t="shared" si="25"/>
        <v>n/a</v>
      </c>
      <c r="AP76" s="740">
        <f t="shared" si="26"/>
        <v>6.7144777622387259</v>
      </c>
      <c r="AQ76" s="888" t="str">
        <f t="shared" si="27"/>
        <v>n/a</v>
      </c>
      <c r="AR76" s="651">
        <f>INDEX(Historical!$C$7:$C$1239,MATCH(B76,Historical!$B$7:$B$1261,0))*IF(AH76="n/a",1.03,IF(AH76&lt;0,1.01,IF(AH76&gt;10,1.1,(1+AH76/100))))</f>
        <v>1.8437000000000001</v>
      </c>
      <c r="AS76" s="886">
        <f t="shared" si="28"/>
        <v>1.8990110000000002</v>
      </c>
      <c r="AT76" s="886">
        <f t="shared" si="17"/>
        <v>1.9559813300000002</v>
      </c>
      <c r="AU76" s="886">
        <f t="shared" si="17"/>
        <v>2.0146607699000003</v>
      </c>
      <c r="AV76" s="886">
        <f t="shared" si="17"/>
        <v>2.0751005929970003</v>
      </c>
      <c r="AW76" s="651">
        <f t="shared" si="29"/>
        <v>9.7884536928970007</v>
      </c>
      <c r="AX76" s="747">
        <f t="shared" si="30"/>
        <v>21.05043804924086</v>
      </c>
      <c r="AY76" s="934" t="s">
        <v>136</v>
      </c>
      <c r="AZ76" s="872" t="s">
        <v>136</v>
      </c>
      <c r="BA76" s="872" t="s">
        <v>136</v>
      </c>
      <c r="BB76" s="872" t="s">
        <v>136</v>
      </c>
      <c r="BC76" s="872" t="s">
        <v>136</v>
      </c>
      <c r="BD76" s="907" t="s">
        <v>4265</v>
      </c>
      <c r="BE76" s="624">
        <v>1999</v>
      </c>
      <c r="BF76" s="898">
        <f t="shared" si="31"/>
        <v>2</v>
      </c>
      <c r="BG76" s="882" t="s">
        <v>136</v>
      </c>
    </row>
    <row r="77" spans="1:59" ht="11.25" customHeight="1" x14ac:dyDescent="0.2">
      <c r="A77" s="871" t="s">
        <v>538</v>
      </c>
      <c r="B77" s="875" t="s">
        <v>539</v>
      </c>
      <c r="C77" s="932" t="s">
        <v>131</v>
      </c>
      <c r="D77" s="932" t="s">
        <v>4328</v>
      </c>
      <c r="E77" s="733">
        <v>17</v>
      </c>
      <c r="F77" s="1190">
        <v>211</v>
      </c>
      <c r="G77" s="1190" t="s">
        <v>37</v>
      </c>
      <c r="H77" s="1190" t="s">
        <v>115</v>
      </c>
      <c r="I77" s="874">
        <v>78.489999999999995</v>
      </c>
      <c r="J77" s="651">
        <f t="shared" si="18"/>
        <v>4.7904191616766472</v>
      </c>
      <c r="K77" s="877">
        <v>0.94</v>
      </c>
      <c r="L77" s="887">
        <v>4</v>
      </c>
      <c r="M77" s="642">
        <f t="shared" si="19"/>
        <v>3.76</v>
      </c>
      <c r="N77" s="870" t="s">
        <v>325</v>
      </c>
      <c r="O77" s="734">
        <v>0.91749999999999998</v>
      </c>
      <c r="P77" s="861">
        <v>43888</v>
      </c>
      <c r="Q77" s="861">
        <v>43909</v>
      </c>
      <c r="R77" s="642">
        <f t="shared" si="20"/>
        <v>2.4523160762942742</v>
      </c>
      <c r="S77" s="701">
        <f>IF(INDEX(Historical!$D$7:$D$1237,MATCH(B77,Historical!$B$7:$B$1261,0))=0,"n/a",(INDEX(Historical!$C$7:$C$1239,MATCH(B77,Historical!$B$7:$B$1261,0))/INDEX(Historical!$D$7:$D$1237,MATCH(B77,Historical!$B$7:$B$1261,0))-1)*100)</f>
        <v>9.8802395209580887</v>
      </c>
      <c r="T77" s="701">
        <f>IF(INDEX(Historical!$F$7:$F$1230,MATCH(B77,Historical!$B$7:$B$1261,0))=0,"n/a",((INDEX(Historical!$C$7:$C$1239,MATCH(B77,Historical!$B$7:$B$1261,0))/INDEX(Historical!$F$7:$F$1230,MATCH(B77,Historical!$B$7:$B$1261,0)))^(1/3)-1)*100)</f>
        <v>9.43830154913603</v>
      </c>
      <c r="U77" s="701">
        <f>IF(INDEX(Historical!$H$7:$H$1230,MATCH(B77,Historical!$B$7:$B$1261,0))=0,"n/a",((INDEX(Historical!$C$7:$C$1239,MATCH(B77,Historical!$B$7:$B$1261,0))/INDEX(Historical!$H$7:$H$1230,MATCH(B77,Historical!$B$7:$B$1261,0)))^(1/5)-1)*100)</f>
        <v>8.8656737051164392</v>
      </c>
      <c r="V77" s="701">
        <f>IF(INDEX(Historical!$O$7:$O$1230,MATCH(B77,Historical!$B$7:$B$1261,0))=0,"n/a",((INDEX(Historical!$C$7:$C$1239,MATCH(B77,Historical!$B$7:$B$1261,0))/INDEX(Historical!$O$7:$O$1230,MATCH(B77,Historical!$B$7:$B$1261,0)))^(1/10)-1)*100)</f>
        <v>7.686881780010979</v>
      </c>
      <c r="W77" s="702">
        <f t="shared" si="21"/>
        <v>1.1533511193278396</v>
      </c>
      <c r="X77" s="703" t="str">
        <f t="shared" si="22"/>
        <v>n/a</v>
      </c>
      <c r="Y77" s="671"/>
      <c r="Z77" s="651">
        <f t="shared" si="23"/>
        <v>191.83673469387753</v>
      </c>
      <c r="AA77" s="886">
        <f t="shared" si="24"/>
        <v>40.045918367346935</v>
      </c>
      <c r="AB77" s="887">
        <v>12</v>
      </c>
      <c r="AC77" s="865">
        <v>1.96</v>
      </c>
      <c r="AD77" s="865">
        <v>20.83</v>
      </c>
      <c r="AE77" s="865">
        <v>4.28</v>
      </c>
      <c r="AF77" s="865">
        <v>2.75</v>
      </c>
      <c r="AG77" s="865">
        <v>1.7000000000000002</v>
      </c>
      <c r="AH77" s="865">
        <v>-56.499999999999993</v>
      </c>
      <c r="AI77" s="865">
        <v>9.5</v>
      </c>
      <c r="AJ77" s="865">
        <v>-5.8999999999999995</v>
      </c>
      <c r="AK77" s="865">
        <v>1.94</v>
      </c>
      <c r="AL77" s="878">
        <v>64780</v>
      </c>
      <c r="AM77" s="872">
        <v>0.1</v>
      </c>
      <c r="AN77" s="865">
        <v>1.6</v>
      </c>
      <c r="AO77" s="739">
        <f t="shared" si="25"/>
        <v>-26.389825500553847</v>
      </c>
      <c r="AP77" s="740">
        <f t="shared" si="26"/>
        <v>13.656092866793086</v>
      </c>
      <c r="AQ77" s="888">
        <f t="shared" si="27"/>
        <v>121.23519461846138</v>
      </c>
      <c r="AR77" s="651">
        <f>INDEX(Historical!$C$7:$C$1239,MATCH(B77,Historical!$B$7:$B$1261,0))*IF(AH77="n/a",1.03,IF(AH77&lt;0,1.01,IF(AH77&gt;10,1.1,(1+AH77/100))))</f>
        <v>3.7067000000000001</v>
      </c>
      <c r="AS77" s="886">
        <f t="shared" si="28"/>
        <v>4.0588365</v>
      </c>
      <c r="AT77" s="886">
        <f t="shared" si="17"/>
        <v>4.1375779281000007</v>
      </c>
      <c r="AU77" s="886">
        <f t="shared" si="17"/>
        <v>4.217846939905141</v>
      </c>
      <c r="AV77" s="886">
        <f t="shared" si="17"/>
        <v>4.2996731705393012</v>
      </c>
      <c r="AW77" s="651">
        <f t="shared" si="29"/>
        <v>20.420634538544441</v>
      </c>
      <c r="AX77" s="747">
        <f t="shared" si="30"/>
        <v>26.016861432723204</v>
      </c>
      <c r="AY77" s="934">
        <v>0.32</v>
      </c>
      <c r="AZ77" s="872">
        <v>35.82</v>
      </c>
      <c r="BA77" s="872">
        <v>-13.639999999999999</v>
      </c>
      <c r="BB77" s="872">
        <v>-2.97</v>
      </c>
      <c r="BC77" s="872">
        <v>-1.72</v>
      </c>
      <c r="BE77" s="624">
        <v>2004</v>
      </c>
      <c r="BF77" s="898">
        <f t="shared" si="31"/>
        <v>1</v>
      </c>
      <c r="BG77" s="882">
        <v>0.4</v>
      </c>
    </row>
    <row r="78" spans="1:59" ht="11.25" customHeight="1" x14ac:dyDescent="0.2">
      <c r="A78" s="863" t="s">
        <v>1121</v>
      </c>
      <c r="B78" s="875" t="s">
        <v>1122</v>
      </c>
      <c r="C78" s="932" t="s">
        <v>4319</v>
      </c>
      <c r="D78" s="932" t="s">
        <v>4320</v>
      </c>
      <c r="E78" s="733">
        <v>10</v>
      </c>
      <c r="F78" s="1190">
        <v>352</v>
      </c>
      <c r="G78" s="1190" t="s">
        <v>106</v>
      </c>
      <c r="H78" s="1190" t="s">
        <v>106</v>
      </c>
      <c r="I78" s="874">
        <v>30.97</v>
      </c>
      <c r="J78" s="651">
        <f t="shared" si="18"/>
        <v>3.6164029706167264</v>
      </c>
      <c r="K78" s="877">
        <v>0.28000000000000003</v>
      </c>
      <c r="L78" s="887">
        <v>4</v>
      </c>
      <c r="M78" s="642">
        <f t="shared" si="19"/>
        <v>1.1200000000000001</v>
      </c>
      <c r="N78" s="870" t="s">
        <v>489</v>
      </c>
      <c r="O78" s="734">
        <v>0.26</v>
      </c>
      <c r="P78" s="619">
        <v>43828</v>
      </c>
      <c r="Q78" s="619">
        <v>43844</v>
      </c>
      <c r="R78" s="642">
        <f t="shared" si="20"/>
        <v>7.6923076923076987</v>
      </c>
      <c r="S78" s="701">
        <f>IF(INDEX(Historical!$D$7:$D$1237,MATCH(B78,Historical!$B$7:$B$1261,0))=0,"n/a",(INDEX(Historical!$C$7:$C$1239,MATCH(B78,Historical!$B$7:$B$1261,0))/INDEX(Historical!$D$7:$D$1237,MATCH(B78,Historical!$B$7:$B$1261,0))-1)*100)</f>
        <v>6.0000000000000053</v>
      </c>
      <c r="T78" s="701">
        <f>IF(INDEX(Historical!$F$7:$F$1230,MATCH(B78,Historical!$B$7:$B$1261,0))=0,"n/a",((INDEX(Historical!$C$7:$C$1239,MATCH(B78,Historical!$B$7:$B$1261,0))/INDEX(Historical!$F$7:$F$1230,MATCH(B78,Historical!$B$7:$B$1261,0)))^(1/3)-1)*100)</f>
        <v>6.3998619239407528</v>
      </c>
      <c r="U78" s="701">
        <f>IF(INDEX(Historical!$H$7:$H$1230,MATCH(B78,Historical!$B$7:$B$1261,0))=0,"n/a",((INDEX(Historical!$C$7:$C$1239,MATCH(B78,Historical!$B$7:$B$1261,0))/INDEX(Historical!$H$7:$H$1230,MATCH(B78,Historical!$B$7:$B$1261,0)))^(1/5)-1)*100)</f>
        <v>5.7896488705653448</v>
      </c>
      <c r="V78" s="701">
        <f>IF(INDEX(Historical!$O$7:$O$1230,MATCH(B78,Historical!$B$7:$B$1261,0))=0,"n/a",((INDEX(Historical!$C$7:$C$1239,MATCH(B78,Historical!$B$7:$B$1261,0))/INDEX(Historical!$O$7:$O$1230,MATCH(B78,Historical!$B$7:$B$1261,0)))^(1/10)-1)*100)</f>
        <v>8.0769610496056909</v>
      </c>
      <c r="W78" s="702">
        <f t="shared" si="21"/>
        <v>0.71681029969161358</v>
      </c>
      <c r="X78" s="703">
        <f t="shared" si="22"/>
        <v>0.12240272453626523</v>
      </c>
      <c r="Y78" s="661"/>
      <c r="Z78" s="651">
        <f t="shared" si="23"/>
        <v>63.636363636363647</v>
      </c>
      <c r="AA78" s="886">
        <f t="shared" si="24"/>
        <v>17.59659090909091</v>
      </c>
      <c r="AB78" s="887">
        <v>12</v>
      </c>
      <c r="AC78" s="865">
        <v>1.76</v>
      </c>
      <c r="AD78" s="865">
        <v>2.2599999999999998</v>
      </c>
      <c r="AE78" s="865">
        <v>6.17</v>
      </c>
      <c r="AF78" s="865">
        <v>2.29</v>
      </c>
      <c r="AG78" s="865">
        <v>12.2</v>
      </c>
      <c r="AH78" s="865">
        <v>207.20000000000002</v>
      </c>
      <c r="AI78" s="865">
        <v>-39.300000000000004</v>
      </c>
      <c r="AJ78" s="865">
        <v>47.3</v>
      </c>
      <c r="AK78" s="865">
        <v>8</v>
      </c>
      <c r="AL78" s="878">
        <v>5680</v>
      </c>
      <c r="AM78" s="872">
        <v>2.9000000000000004</v>
      </c>
      <c r="AN78" s="865">
        <v>1.92</v>
      </c>
      <c r="AO78" s="739">
        <f t="shared" si="25"/>
        <v>-8.1905390679088388</v>
      </c>
      <c r="AP78" s="740">
        <f t="shared" si="26"/>
        <v>9.4060518411820713</v>
      </c>
      <c r="AQ78" s="888">
        <f t="shared" si="27"/>
        <v>33.826078145924889</v>
      </c>
      <c r="AR78" s="651">
        <f>INDEX(Historical!$C$7:$C$1239,MATCH(B78,Historical!$B$7:$B$1261,0))*IF(AH78="n/a",1.03,IF(AH78&lt;0,1.01,IF(AH78&gt;10,1.1,(1+AH78/100))))</f>
        <v>1.1660000000000001</v>
      </c>
      <c r="AS78" s="886">
        <f t="shared" si="28"/>
        <v>1.1776600000000002</v>
      </c>
      <c r="AT78" s="886">
        <f t="shared" si="17"/>
        <v>1.2718728000000001</v>
      </c>
      <c r="AU78" s="886">
        <f t="shared" si="17"/>
        <v>1.3736226240000002</v>
      </c>
      <c r="AV78" s="886">
        <f t="shared" si="17"/>
        <v>1.4835124339200003</v>
      </c>
      <c r="AW78" s="651">
        <f t="shared" si="29"/>
        <v>6.4726678579200012</v>
      </c>
      <c r="AX78" s="747">
        <f t="shared" si="30"/>
        <v>20.899799347497584</v>
      </c>
      <c r="AY78" s="934">
        <v>0.95</v>
      </c>
      <c r="AZ78" s="872">
        <v>35.36</v>
      </c>
      <c r="BA78" s="872">
        <v>-32.07</v>
      </c>
      <c r="BB78" s="872">
        <v>15.540000000000001</v>
      </c>
      <c r="BC78" s="872">
        <v>4.1500000000000004</v>
      </c>
      <c r="BE78" s="624">
        <v>2011</v>
      </c>
      <c r="BF78" s="898">
        <f t="shared" si="31"/>
        <v>0</v>
      </c>
      <c r="BG78" s="882">
        <v>3.3000000000000003</v>
      </c>
    </row>
    <row r="79" spans="1:59" s="773" customFormat="1" ht="11.25" customHeight="1" x14ac:dyDescent="0.2">
      <c r="A79" s="862" t="s">
        <v>540</v>
      </c>
      <c r="B79" s="860" t="s">
        <v>541</v>
      </c>
      <c r="C79" s="932" t="s">
        <v>108</v>
      </c>
      <c r="D79" s="932" t="s">
        <v>118</v>
      </c>
      <c r="E79" s="755">
        <v>18</v>
      </c>
      <c r="F79" s="1190">
        <v>187</v>
      </c>
      <c r="G79" s="1189" t="s">
        <v>37</v>
      </c>
      <c r="H79" s="1189" t="s">
        <v>37</v>
      </c>
      <c r="I79" s="756">
        <v>13.98</v>
      </c>
      <c r="J79" s="757">
        <f t="shared" si="18"/>
        <v>4.2918454935622314</v>
      </c>
      <c r="K79" s="758">
        <v>0.15</v>
      </c>
      <c r="L79" s="759">
        <v>4</v>
      </c>
      <c r="M79" s="760">
        <f t="shared" si="19"/>
        <v>0.6</v>
      </c>
      <c r="N79" s="761" t="s">
        <v>107</v>
      </c>
      <c r="O79" s="762">
        <v>0.14499999999999999</v>
      </c>
      <c r="P79" s="763">
        <v>43951</v>
      </c>
      <c r="Q79" s="763">
        <v>43966</v>
      </c>
      <c r="R79" s="760">
        <f t="shared" si="20"/>
        <v>3.4482758620689689</v>
      </c>
      <c r="S79" s="701">
        <f>IF(INDEX(Historical!$D$7:$D$1237,MATCH(B79,Historical!$B$7:$B$1261,0))=0,"n/a",(INDEX(Historical!$C$7:$C$1239,MATCH(B79,Historical!$B$7:$B$1261,0))/INDEX(Historical!$D$7:$D$1237,MATCH(B79,Historical!$B$7:$B$1261,0))-1)*100)</f>
        <v>1.7621145374449254</v>
      </c>
      <c r="T79" s="701">
        <f>IF(INDEX(Historical!$F$7:$F$1230,MATCH(B79,Historical!$B$7:$B$1261,0))=0,"n/a",((INDEX(Historical!$C$7:$C$1239,MATCH(B79,Historical!$B$7:$B$1261,0))/INDEX(Historical!$F$7:$F$1230,MATCH(B79,Historical!$B$7:$B$1261,0)))^(1/3)-1)*100)</f>
        <v>1.7941034505813303</v>
      </c>
      <c r="U79" s="701">
        <f>IF(INDEX(Historical!$H$7:$H$1230,MATCH(B79,Historical!$B$7:$B$1261,0))=0,"n/a",((INDEX(Historical!$C$7:$C$1239,MATCH(B79,Historical!$B$7:$B$1261,0))/INDEX(Historical!$H$7:$H$1230,MATCH(B79,Historical!$B$7:$B$1261,0)))^(1/5)-1)*100)</f>
        <v>2.0413738367416334</v>
      </c>
      <c r="V79" s="701">
        <f>IF(INDEX(Historical!$O$7:$O$1230,MATCH(B79,Historical!$B$7:$B$1261,0))=0,"n/a",((INDEX(Historical!$C$7:$C$1239,MATCH(B79,Historical!$B$7:$B$1261,0))/INDEX(Historical!$O$7:$O$1230,MATCH(B79,Historical!$B$7:$B$1261,0)))^(1/10)-1)*100)</f>
        <v>2.6984458370878706</v>
      </c>
      <c r="W79" s="702">
        <f t="shared" si="21"/>
        <v>0.75649983730807757</v>
      </c>
      <c r="X79" s="703">
        <f t="shared" si="22"/>
        <v>8.1329634929945549E-2</v>
      </c>
      <c r="Y79" s="781"/>
      <c r="Z79" s="757">
        <f t="shared" si="23"/>
        <v>33.519553072625698</v>
      </c>
      <c r="AA79" s="765">
        <f t="shared" si="24"/>
        <v>7.8100558659217878</v>
      </c>
      <c r="AB79" s="759">
        <v>12</v>
      </c>
      <c r="AC79" s="766">
        <v>1.79</v>
      </c>
      <c r="AD79" s="766">
        <v>0.8</v>
      </c>
      <c r="AE79" s="766">
        <v>0.54</v>
      </c>
      <c r="AF79" s="766">
        <v>0.85</v>
      </c>
      <c r="AG79" s="766">
        <v>6.1</v>
      </c>
      <c r="AH79" s="766">
        <v>241.5</v>
      </c>
      <c r="AI79" s="766">
        <v>-23.77</v>
      </c>
      <c r="AJ79" s="766">
        <v>25.1</v>
      </c>
      <c r="AK79" s="766">
        <v>10</v>
      </c>
      <c r="AL79" s="767">
        <v>420.47</v>
      </c>
      <c r="AM79" s="768">
        <v>42.6</v>
      </c>
      <c r="AN79" s="766">
        <v>0.18</v>
      </c>
      <c r="AO79" s="769">
        <f t="shared" si="25"/>
        <v>-1.4768365356179229</v>
      </c>
      <c r="AP79" s="770">
        <f t="shared" si="26"/>
        <v>6.3332193303038649</v>
      </c>
      <c r="AQ79" s="771">
        <f t="shared" si="27"/>
        <v>-45.681811983938282</v>
      </c>
      <c r="AR79" s="651">
        <f>INDEX(Historical!$C$7:$C$1239,MATCH(B79,Historical!$B$7:$B$1261,0))*IF(AH79="n/a",1.03,IF(AH79&lt;0,1.01,IF(AH79&gt;10,1.1,(1+AH79/100))))</f>
        <v>0.63525000000000009</v>
      </c>
      <c r="AS79" s="765">
        <f t="shared" si="28"/>
        <v>0.64160250000000008</v>
      </c>
      <c r="AT79" s="765">
        <f t="shared" si="17"/>
        <v>0.70576275000000011</v>
      </c>
      <c r="AU79" s="765">
        <f t="shared" si="17"/>
        <v>0.77633902500000018</v>
      </c>
      <c r="AV79" s="765">
        <f t="shared" si="17"/>
        <v>0.85397292750000031</v>
      </c>
      <c r="AW79" s="757">
        <f t="shared" si="29"/>
        <v>3.6129272025000008</v>
      </c>
      <c r="AX79" s="772">
        <f t="shared" si="30"/>
        <v>25.843542221030049</v>
      </c>
      <c r="AY79" s="935">
        <v>0.01</v>
      </c>
      <c r="AZ79" s="768">
        <v>24.59</v>
      </c>
      <c r="BA79" s="768">
        <v>-13.65</v>
      </c>
      <c r="BB79" s="768">
        <v>-2.88</v>
      </c>
      <c r="BC79" s="768">
        <v>-1.8599999999999999</v>
      </c>
      <c r="BD79" s="908"/>
      <c r="BE79" s="624">
        <v>2003</v>
      </c>
      <c r="BF79" s="898">
        <f t="shared" si="31"/>
        <v>1</v>
      </c>
      <c r="BG79" s="824">
        <v>1.4000000000000001</v>
      </c>
    </row>
    <row r="80" spans="1:59" ht="11.25" customHeight="1" x14ac:dyDescent="0.2">
      <c r="A80" s="871" t="s">
        <v>542</v>
      </c>
      <c r="B80" s="876" t="s">
        <v>543</v>
      </c>
      <c r="C80" s="932" t="s">
        <v>108</v>
      </c>
      <c r="D80" s="932" t="s">
        <v>118</v>
      </c>
      <c r="E80" s="733">
        <v>18</v>
      </c>
      <c r="F80" s="1190">
        <v>188</v>
      </c>
      <c r="G80" s="1190" t="s">
        <v>106</v>
      </c>
      <c r="H80" s="1190" t="s">
        <v>106</v>
      </c>
      <c r="I80" s="874">
        <v>13</v>
      </c>
      <c r="J80" s="651">
        <f t="shared" si="18"/>
        <v>4.0769230769230775</v>
      </c>
      <c r="K80" s="877">
        <v>0.13250000000000001</v>
      </c>
      <c r="L80" s="887">
        <v>4</v>
      </c>
      <c r="M80" s="642">
        <f t="shared" si="19"/>
        <v>0.53</v>
      </c>
      <c r="N80" s="870" t="s">
        <v>107</v>
      </c>
      <c r="O80" s="734">
        <v>0.1275</v>
      </c>
      <c r="P80" s="861">
        <v>43951</v>
      </c>
      <c r="Q80" s="861">
        <v>43966</v>
      </c>
      <c r="R80" s="642">
        <f t="shared" si="20"/>
        <v>3.9215686274509838</v>
      </c>
      <c r="S80" s="701">
        <f>IF(INDEX(Historical!$D$7:$D$1237,MATCH(B80,Historical!$B$7:$B$1261,0))=0,"n/a",(INDEX(Historical!$C$7:$C$1239,MATCH(B80,Historical!$B$7:$B$1261,0))/INDEX(Historical!$D$7:$D$1237,MATCH(B80,Historical!$B$7:$B$1261,0))-1)*100)</f>
        <v>2.0100502512562679</v>
      </c>
      <c r="T80" s="701">
        <f>IF(INDEX(Historical!$F$7:$F$1230,MATCH(B80,Historical!$B$7:$B$1261,0))=0,"n/a",((INDEX(Historical!$C$7:$C$1239,MATCH(B80,Historical!$B$7:$B$1261,0))/INDEX(Historical!$F$7:$F$1230,MATCH(B80,Historical!$B$7:$B$1261,0)))^(1/3)-1)*100)</f>
        <v>2.0518519246802258</v>
      </c>
      <c r="U80" s="701">
        <f>IF(INDEX(Historical!$H$7:$H$1230,MATCH(B80,Historical!$B$7:$B$1261,0))=0,"n/a",((INDEX(Historical!$C$7:$C$1239,MATCH(B80,Historical!$B$7:$B$1261,0))/INDEX(Historical!$H$7:$H$1230,MATCH(B80,Historical!$B$7:$B$1261,0)))^(1/5)-1)*100)</f>
        <v>1.8523399981623223</v>
      </c>
      <c r="V80" s="701">
        <f>IF(INDEX(Historical!$O$7:$O$1230,MATCH(B80,Historical!$B$7:$B$1261,0))=0,"n/a",((INDEX(Historical!$C$7:$C$1239,MATCH(B80,Historical!$B$7:$B$1261,0))/INDEX(Historical!$O$7:$O$1230,MATCH(B80,Historical!$B$7:$B$1261,0)))^(1/10)-1)*100)</f>
        <v>2.6029006066917937</v>
      </c>
      <c r="W80" s="702">
        <f t="shared" si="21"/>
        <v>0.71164453740574796</v>
      </c>
      <c r="X80" s="703" t="str">
        <f t="shared" si="22"/>
        <v>n/a</v>
      </c>
      <c r="Y80" s="875"/>
      <c r="Z80" s="651" t="str">
        <f t="shared" si="23"/>
        <v>n/a</v>
      </c>
      <c r="AA80" s="886" t="str">
        <f t="shared" si="24"/>
        <v>n/a</v>
      </c>
      <c r="AB80" s="887">
        <v>12</v>
      </c>
      <c r="AC80" s="865" t="s">
        <v>136</v>
      </c>
      <c r="AD80" s="865" t="s">
        <v>136</v>
      </c>
      <c r="AE80" s="865" t="s">
        <v>136</v>
      </c>
      <c r="AF80" s="865" t="s">
        <v>136</v>
      </c>
      <c r="AG80" s="865" t="s">
        <v>136</v>
      </c>
      <c r="AH80" s="865" t="s">
        <v>136</v>
      </c>
      <c r="AI80" s="865" t="s">
        <v>136</v>
      </c>
      <c r="AJ80" s="865" t="s">
        <v>136</v>
      </c>
      <c r="AK80" s="865" t="s">
        <v>136</v>
      </c>
      <c r="AL80" s="878" t="s">
        <v>136</v>
      </c>
      <c r="AM80" s="872" t="s">
        <v>136</v>
      </c>
      <c r="AN80" s="865" t="s">
        <v>136</v>
      </c>
      <c r="AO80" s="739" t="str">
        <f t="shared" si="25"/>
        <v>n/a</v>
      </c>
      <c r="AP80" s="740">
        <f t="shared" si="26"/>
        <v>5.9292630750853998</v>
      </c>
      <c r="AQ80" s="888" t="str">
        <f t="shared" si="27"/>
        <v>n/a</v>
      </c>
      <c r="AR80" s="651">
        <f>INDEX(Historical!$C$7:$C$1239,MATCH(B80,Historical!$B$7:$B$1261,0))*IF(AH80="n/a",1.03,IF(AH80&lt;0,1.01,IF(AH80&gt;10,1.1,(1+AH80/100))))</f>
        <v>0.522725</v>
      </c>
      <c r="AS80" s="886">
        <f t="shared" si="28"/>
        <v>0.53840675000000005</v>
      </c>
      <c r="AT80" s="886">
        <f t="shared" si="17"/>
        <v>0.55455895250000009</v>
      </c>
      <c r="AU80" s="886">
        <f t="shared" si="17"/>
        <v>0.57119572107500016</v>
      </c>
      <c r="AV80" s="886">
        <f t="shared" si="17"/>
        <v>0.58833159270725022</v>
      </c>
      <c r="AW80" s="651">
        <f t="shared" si="29"/>
        <v>2.7752180162822504</v>
      </c>
      <c r="AX80" s="747">
        <f t="shared" si="30"/>
        <v>21.34783089447885</v>
      </c>
      <c r="AY80" s="934" t="s">
        <v>136</v>
      </c>
      <c r="AZ80" s="872" t="s">
        <v>136</v>
      </c>
      <c r="BA80" s="872" t="s">
        <v>136</v>
      </c>
      <c r="BB80" s="872" t="s">
        <v>136</v>
      </c>
      <c r="BC80" s="872" t="s">
        <v>136</v>
      </c>
      <c r="BE80" s="624">
        <v>2003</v>
      </c>
      <c r="BF80" s="898">
        <f t="shared" si="31"/>
        <v>1</v>
      </c>
      <c r="BG80" s="882" t="s">
        <v>136</v>
      </c>
    </row>
    <row r="81" spans="1:59" ht="11.25" customHeight="1" x14ac:dyDescent="0.2">
      <c r="A81" s="871" t="s">
        <v>536</v>
      </c>
      <c r="B81" s="875" t="s">
        <v>537</v>
      </c>
      <c r="C81" s="932" t="s">
        <v>4319</v>
      </c>
      <c r="D81" s="932" t="s">
        <v>4320</v>
      </c>
      <c r="E81" s="733">
        <v>16</v>
      </c>
      <c r="F81" s="1190">
        <v>234</v>
      </c>
      <c r="G81" s="1190" t="s">
        <v>106</v>
      </c>
      <c r="H81" s="1190" t="s">
        <v>106</v>
      </c>
      <c r="I81" s="874">
        <v>134.75</v>
      </c>
      <c r="J81" s="651">
        <f t="shared" si="18"/>
        <v>3.3246753246753249</v>
      </c>
      <c r="K81" s="877">
        <v>1.1200000000000001</v>
      </c>
      <c r="L81" s="887">
        <v>4</v>
      </c>
      <c r="M81" s="642">
        <f t="shared" si="19"/>
        <v>4.4800000000000004</v>
      </c>
      <c r="N81" s="870" t="s">
        <v>318</v>
      </c>
      <c r="O81" s="734">
        <v>1.08</v>
      </c>
      <c r="P81" s="861">
        <v>43906</v>
      </c>
      <c r="Q81" s="861">
        <v>43921</v>
      </c>
      <c r="R81" s="642">
        <f t="shared" si="20"/>
        <v>3.7037037037037068</v>
      </c>
      <c r="S81" s="701">
        <f>IF(INDEX(Historical!$D$7:$D$1237,MATCH(B81,Historical!$B$7:$B$1261,0))=0,"n/a",(INDEX(Historical!$C$7:$C$1239,MATCH(B81,Historical!$B$7:$B$1261,0))/INDEX(Historical!$D$7:$D$1237,MATCH(B81,Historical!$B$7:$B$1261,0))-1)*100)</f>
        <v>7.3232323232323315</v>
      </c>
      <c r="T81" s="701">
        <f>IF(INDEX(Historical!$F$7:$F$1230,MATCH(B81,Historical!$B$7:$B$1261,0))=0,"n/a",((INDEX(Historical!$C$7:$C$1239,MATCH(B81,Historical!$B$7:$B$1261,0))/INDEX(Historical!$F$7:$F$1230,MATCH(B81,Historical!$B$7:$B$1261,0)))^(1/3)-1)*100)</f>
        <v>6.4834439393990806</v>
      </c>
      <c r="U81" s="701">
        <f>IF(INDEX(Historical!$H$7:$H$1230,MATCH(B81,Historical!$B$7:$B$1261,0))=0,"n/a",((INDEX(Historical!$C$7:$C$1239,MATCH(B81,Historical!$B$7:$B$1261,0))/INDEX(Historical!$H$7:$H$1230,MATCH(B81,Historical!$B$7:$B$1261,0)))^(1/5)-1)*100)</f>
        <v>5.0630899087708903</v>
      </c>
      <c r="V81" s="701">
        <f>IF(INDEX(Historical!$O$7:$O$1230,MATCH(B81,Historical!$B$7:$B$1261,0))=0,"n/a",((INDEX(Historical!$C$7:$C$1239,MATCH(B81,Historical!$B$7:$B$1261,0))/INDEX(Historical!$O$7:$O$1230,MATCH(B81,Historical!$B$7:$B$1261,0)))^(1/10)-1)*100)</f>
        <v>12.151610942073333</v>
      </c>
      <c r="W81" s="702">
        <f t="shared" si="21"/>
        <v>0.4166599747890723</v>
      </c>
      <c r="X81" s="703">
        <f t="shared" si="22"/>
        <v>0.26931329301972817</v>
      </c>
      <c r="Y81" s="875"/>
      <c r="Z81" s="651">
        <f t="shared" si="23"/>
        <v>181.37651821862349</v>
      </c>
      <c r="AA81" s="886">
        <f t="shared" si="24"/>
        <v>54.554655870445337</v>
      </c>
      <c r="AB81" s="887">
        <v>12</v>
      </c>
      <c r="AC81" s="865">
        <v>2.4700000000000002</v>
      </c>
      <c r="AD81" s="865">
        <v>3.33</v>
      </c>
      <c r="AE81" s="865">
        <v>10.48</v>
      </c>
      <c r="AF81" s="865">
        <v>2.21</v>
      </c>
      <c r="AG81" s="865">
        <v>3.8</v>
      </c>
      <c r="AH81" s="865">
        <v>94.6</v>
      </c>
      <c r="AI81" s="865">
        <v>-1.87</v>
      </c>
      <c r="AJ81" s="865">
        <v>18.8</v>
      </c>
      <c r="AK81" s="865">
        <v>16.66</v>
      </c>
      <c r="AL81" s="878">
        <v>38030</v>
      </c>
      <c r="AM81" s="872">
        <v>0.3</v>
      </c>
      <c r="AN81" s="865">
        <v>0.77</v>
      </c>
      <c r="AO81" s="739">
        <f t="shared" si="25"/>
        <v>-46.166890636999121</v>
      </c>
      <c r="AP81" s="740">
        <f t="shared" si="26"/>
        <v>8.3877652334462152</v>
      </c>
      <c r="AQ81" s="888">
        <f t="shared" si="27"/>
        <v>131.48389862285762</v>
      </c>
      <c r="AR81" s="651">
        <f>INDEX(Historical!$C$7:$C$1239,MATCH(B81,Historical!$B$7:$B$1261,0))*IF(AH81="n/a",1.03,IF(AH81&lt;0,1.01,IF(AH81&gt;10,1.1,(1+AH81/100))))</f>
        <v>4.6750000000000007</v>
      </c>
      <c r="AS81" s="886">
        <f t="shared" si="28"/>
        <v>4.721750000000001</v>
      </c>
      <c r="AT81" s="886">
        <f t="shared" si="17"/>
        <v>5.1939250000000019</v>
      </c>
      <c r="AU81" s="886">
        <f t="shared" si="17"/>
        <v>5.7133175000000023</v>
      </c>
      <c r="AV81" s="886">
        <f t="shared" si="17"/>
        <v>6.2846492500000029</v>
      </c>
      <c r="AW81" s="651">
        <f t="shared" si="29"/>
        <v>26.588641750000008</v>
      </c>
      <c r="AX81" s="747">
        <f t="shared" si="30"/>
        <v>19.731830612244906</v>
      </c>
      <c r="AY81" s="934">
        <v>0.1</v>
      </c>
      <c r="AZ81" s="872">
        <v>28.33</v>
      </c>
      <c r="BA81" s="872">
        <v>-18.579999999999998</v>
      </c>
      <c r="BB81" s="872">
        <v>-8.4500000000000011</v>
      </c>
      <c r="BC81" s="872">
        <v>-6.2600000000000007</v>
      </c>
      <c r="BE81" s="624">
        <v>2005</v>
      </c>
      <c r="BF81" s="898">
        <f t="shared" si="31"/>
        <v>1</v>
      </c>
      <c r="BG81" s="882">
        <v>1.7000000000000002</v>
      </c>
    </row>
    <row r="82" spans="1:59" ht="11.25" customHeight="1" x14ac:dyDescent="0.2">
      <c r="A82" s="863" t="s">
        <v>1123</v>
      </c>
      <c r="B82" s="875" t="s">
        <v>1124</v>
      </c>
      <c r="C82" s="932" t="s">
        <v>131</v>
      </c>
      <c r="D82" s="932" t="s">
        <v>4328</v>
      </c>
      <c r="E82" s="733">
        <v>12</v>
      </c>
      <c r="F82" s="1190">
        <v>294</v>
      </c>
      <c r="G82" s="1190" t="s">
        <v>115</v>
      </c>
      <c r="H82" s="1190" t="s">
        <v>115</v>
      </c>
      <c r="I82" s="874">
        <v>125.81</v>
      </c>
      <c r="J82" s="651">
        <f t="shared" si="18"/>
        <v>3.4496462920276603</v>
      </c>
      <c r="K82" s="877">
        <v>1.085</v>
      </c>
      <c r="L82" s="887">
        <v>4</v>
      </c>
      <c r="M82" s="642">
        <f t="shared" si="19"/>
        <v>4.34</v>
      </c>
      <c r="N82" s="870" t="s">
        <v>489</v>
      </c>
      <c r="O82" s="734">
        <v>1.0125</v>
      </c>
      <c r="P82" s="861">
        <v>44183</v>
      </c>
      <c r="Q82" s="861">
        <v>44211</v>
      </c>
      <c r="R82" s="642">
        <f t="shared" si="20"/>
        <v>7.1604938271604954</v>
      </c>
      <c r="S82" s="701">
        <f>IF(INDEX(Historical!$D$7:$D$1237,MATCH(B82,Historical!$B$7:$B$1261,0))=0,"n/a",(INDEX(Historical!$C$7:$C$1239,MATCH(B82,Historical!$B$7:$B$1261,0))/INDEX(Historical!$D$7:$D$1237,MATCH(B82,Historical!$B$7:$B$1261,0))-1)*100)</f>
        <v>7.1428571428571397</v>
      </c>
      <c r="T82" s="701">
        <f>IF(INDEX(Historical!$F$7:$F$1230,MATCH(B82,Historical!$B$7:$B$1261,0))=0,"n/a",((INDEX(Historical!$C$7:$C$1239,MATCH(B82,Historical!$B$7:$B$1261,0))/INDEX(Historical!$F$7:$F$1230,MATCH(B82,Historical!$B$7:$B$1261,0)))^(1/3)-1)*100)</f>
        <v>7.0648783255412129</v>
      </c>
      <c r="U82" s="701">
        <f>IF(INDEX(Historical!$H$7:$H$1230,MATCH(B82,Historical!$B$7:$B$1261,0))=0,"n/a",((INDEX(Historical!$C$7:$C$1239,MATCH(B82,Historical!$B$7:$B$1261,0))/INDEX(Historical!$H$7:$H$1230,MATCH(B82,Historical!$B$7:$B$1261,0)))^(1/5)-1)*100)</f>
        <v>7.3211838983298305</v>
      </c>
      <c r="V82" s="701">
        <f>IF(INDEX(Historical!$O$7:$O$1230,MATCH(B82,Historical!$B$7:$B$1261,0))=0,"n/a",((INDEX(Historical!$C$7:$C$1239,MATCH(B82,Historical!$B$7:$B$1261,0))/INDEX(Historical!$O$7:$O$1230,MATCH(B82,Historical!$B$7:$B$1261,0)))^(1/10)-1)*100)</f>
        <v>5.9535698725370789</v>
      </c>
      <c r="W82" s="702">
        <f t="shared" si="21"/>
        <v>1.2297132737286496</v>
      </c>
      <c r="X82" s="703">
        <f t="shared" si="22"/>
        <v>1.7026009065883327</v>
      </c>
      <c r="Y82" s="661"/>
      <c r="Z82" s="651">
        <f t="shared" si="23"/>
        <v>61.473087818696882</v>
      </c>
      <c r="AA82" s="886">
        <f t="shared" si="24"/>
        <v>17.820113314447593</v>
      </c>
      <c r="AB82" s="887">
        <v>12</v>
      </c>
      <c r="AC82" s="865">
        <v>7.06</v>
      </c>
      <c r="AD82" s="865">
        <v>3.02</v>
      </c>
      <c r="AE82" s="865">
        <v>2.13</v>
      </c>
      <c r="AF82" s="865">
        <v>2.0099999999999998</v>
      </c>
      <c r="AG82" s="865">
        <v>11.4</v>
      </c>
      <c r="AH82" s="865">
        <v>0.2</v>
      </c>
      <c r="AI82" s="865">
        <v>1.41</v>
      </c>
      <c r="AJ82" s="865">
        <v>4.3</v>
      </c>
      <c r="AK82" s="865">
        <v>6.03</v>
      </c>
      <c r="AL82" s="878">
        <v>25600</v>
      </c>
      <c r="AM82" s="872">
        <v>0.1</v>
      </c>
      <c r="AN82" s="865">
        <v>1.6</v>
      </c>
      <c r="AO82" s="739">
        <f t="shared" si="25"/>
        <v>-7.0492831240901026</v>
      </c>
      <c r="AP82" s="740">
        <f t="shared" si="26"/>
        <v>10.77083019035749</v>
      </c>
      <c r="AQ82" s="888">
        <f t="shared" si="27"/>
        <v>26.17171326241543</v>
      </c>
      <c r="AR82" s="651">
        <f>INDEX(Historical!$C$7:$C$1239,MATCH(B82,Historical!$B$7:$B$1261,0))*IF(AH82="n/a",1.03,IF(AH82&lt;0,1.01,IF(AH82&gt;10,1.1,(1+AH82/100))))</f>
        <v>3.7875599999999996</v>
      </c>
      <c r="AS82" s="886">
        <f t="shared" si="28"/>
        <v>3.8409645959999996</v>
      </c>
      <c r="AT82" s="886">
        <f t="shared" si="17"/>
        <v>4.0725747611387995</v>
      </c>
      <c r="AU82" s="886">
        <f t="shared" si="17"/>
        <v>4.3181510192354695</v>
      </c>
      <c r="AV82" s="886">
        <f t="shared" si="17"/>
        <v>4.5785355256953686</v>
      </c>
      <c r="AW82" s="651">
        <f t="shared" si="29"/>
        <v>20.597785902069635</v>
      </c>
      <c r="AX82" s="747">
        <f t="shared" si="30"/>
        <v>16.372137272132289</v>
      </c>
      <c r="AY82" s="934">
        <v>0.63</v>
      </c>
      <c r="AZ82" s="872">
        <v>76.67</v>
      </c>
      <c r="BA82" s="872">
        <v>-7.2700000000000005</v>
      </c>
      <c r="BB82" s="872">
        <v>2.8400000000000003</v>
      </c>
      <c r="BC82" s="872">
        <v>12.19</v>
      </c>
      <c r="BE82" s="624">
        <v>2010</v>
      </c>
      <c r="BF82" s="898">
        <f t="shared" si="31"/>
        <v>0</v>
      </c>
      <c r="BG82" s="882">
        <v>3.1</v>
      </c>
    </row>
    <row r="83" spans="1:59" ht="11.25" customHeight="1" x14ac:dyDescent="0.2">
      <c r="A83" s="871" t="s">
        <v>544</v>
      </c>
      <c r="B83" s="875" t="s">
        <v>545</v>
      </c>
      <c r="C83" s="932" t="s">
        <v>131</v>
      </c>
      <c r="D83" s="932" t="s">
        <v>4329</v>
      </c>
      <c r="E83" s="733">
        <v>16</v>
      </c>
      <c r="F83" s="1190">
        <v>240</v>
      </c>
      <c r="G83" s="1190" t="s">
        <v>37</v>
      </c>
      <c r="H83" s="1190" t="s">
        <v>37</v>
      </c>
      <c r="I83" s="874">
        <v>92.66</v>
      </c>
      <c r="J83" s="651">
        <f t="shared" si="18"/>
        <v>4.1657673213900281</v>
      </c>
      <c r="K83" s="877">
        <v>0.96499999999999997</v>
      </c>
      <c r="L83" s="887">
        <v>4</v>
      </c>
      <c r="M83" s="642">
        <f t="shared" si="19"/>
        <v>3.86</v>
      </c>
      <c r="N83" s="870" t="s">
        <v>378</v>
      </c>
      <c r="O83" s="734">
        <v>0.94499999999999995</v>
      </c>
      <c r="P83" s="861">
        <v>44056</v>
      </c>
      <c r="Q83" s="861">
        <v>44090</v>
      </c>
      <c r="R83" s="642">
        <f t="shared" si="20"/>
        <v>2.1164021164021185</v>
      </c>
      <c r="S83" s="701">
        <f>IF(INDEX(Historical!$D$7:$D$1237,MATCH(B83,Historical!$B$7:$B$1261,0))=0,"n/a",(INDEX(Historical!$C$7:$C$1239,MATCH(B83,Historical!$B$7:$B$1261,0))/INDEX(Historical!$D$7:$D$1237,MATCH(B83,Historical!$B$7:$B$1261,0))-1)*100)</f>
        <v>2.9977997799780054</v>
      </c>
      <c r="T83" s="701">
        <f>IF(INDEX(Historical!$F$7:$F$1230,MATCH(B83,Historical!$B$7:$B$1261,0))=0,"n/a",((INDEX(Historical!$C$7:$C$1239,MATCH(B83,Historical!$B$7:$B$1261,0))/INDEX(Historical!$F$7:$F$1230,MATCH(B83,Historical!$B$7:$B$1261,0)))^(1/3)-1)*100)</f>
        <v>3.6821946919695536</v>
      </c>
      <c r="U83" s="701">
        <f>IF(INDEX(Historical!$H$7:$H$1230,MATCH(B83,Historical!$B$7:$B$1261,0))=0,"n/a",((INDEX(Historical!$C$7:$C$1239,MATCH(B83,Historical!$B$7:$B$1261,0))/INDEX(Historical!$H$7:$H$1230,MATCH(B83,Historical!$B$7:$B$1261,0)))^(1/5)-1)*100)</f>
        <v>3.5209511525301718</v>
      </c>
      <c r="V83" s="701">
        <f>IF(INDEX(Historical!$O$7:$O$1230,MATCH(B83,Historical!$B$7:$B$1261,0))=0,"n/a",((INDEX(Historical!$C$7:$C$1239,MATCH(B83,Historical!$B$7:$B$1261,0))/INDEX(Historical!$O$7:$O$1230,MATCH(B83,Historical!$B$7:$B$1261,0)))^(1/10)-1)*100)</f>
        <v>2.8774690494602906</v>
      </c>
      <c r="W83" s="702">
        <f t="shared" si="21"/>
        <v>1.2236278104157454</v>
      </c>
      <c r="X83" s="703">
        <f t="shared" si="22"/>
        <v>0.48232207568906466</v>
      </c>
      <c r="Y83" s="668"/>
      <c r="Z83" s="651">
        <f t="shared" si="23"/>
        <v>140.87591240875912</v>
      </c>
      <c r="AA83" s="886">
        <f t="shared" si="24"/>
        <v>33.817518248175176</v>
      </c>
      <c r="AB83" s="887">
        <v>12</v>
      </c>
      <c r="AC83" s="865">
        <v>2.74</v>
      </c>
      <c r="AD83" s="865">
        <v>14.51</v>
      </c>
      <c r="AE83" s="865">
        <v>2.92</v>
      </c>
      <c r="AF83" s="865">
        <v>1.58</v>
      </c>
      <c r="AG83" s="865">
        <v>4.5</v>
      </c>
      <c r="AH83" s="865">
        <v>35.199999999999996</v>
      </c>
      <c r="AI83" s="865">
        <v>1.7999999999999998</v>
      </c>
      <c r="AJ83" s="865">
        <v>7.3</v>
      </c>
      <c r="AK83" s="865">
        <v>2.3800000000000003</v>
      </c>
      <c r="AL83" s="878">
        <v>70760</v>
      </c>
      <c r="AM83" s="872">
        <v>0.1</v>
      </c>
      <c r="AN83" s="865">
        <v>1.46</v>
      </c>
      <c r="AO83" s="739">
        <f t="shared" si="25"/>
        <v>-26.130799774254974</v>
      </c>
      <c r="AP83" s="740">
        <f t="shared" si="26"/>
        <v>7.6867184739201999</v>
      </c>
      <c r="AQ83" s="888">
        <f t="shared" si="27"/>
        <v>54.101955906711737</v>
      </c>
      <c r="AR83" s="651">
        <f>INDEX(Historical!$C$7:$C$1239,MATCH(B83,Historical!$B$7:$B$1261,0))*IF(AH83="n/a",1.03,IF(AH83&lt;0,1.01,IF(AH83&gt;10,1.1,(1+AH83/100))))</f>
        <v>4.1195000000000004</v>
      </c>
      <c r="AS83" s="886">
        <f t="shared" si="28"/>
        <v>4.193651</v>
      </c>
      <c r="AT83" s="886">
        <f t="shared" si="17"/>
        <v>4.2934598938000006</v>
      </c>
      <c r="AU83" s="886">
        <f t="shared" si="17"/>
        <v>4.3956442392724409</v>
      </c>
      <c r="AV83" s="886">
        <f t="shared" si="17"/>
        <v>4.5002605721671252</v>
      </c>
      <c r="AW83" s="651">
        <f t="shared" si="29"/>
        <v>21.502515705239571</v>
      </c>
      <c r="AX83" s="747">
        <f t="shared" si="30"/>
        <v>23.205823122425613</v>
      </c>
      <c r="AY83" s="934">
        <v>0.25</v>
      </c>
      <c r="AZ83" s="872">
        <v>49.14</v>
      </c>
      <c r="BA83" s="872">
        <v>-10.72</v>
      </c>
      <c r="BB83" s="872">
        <v>1.3599999999999999</v>
      </c>
      <c r="BC83" s="872">
        <v>7.2499999999999991</v>
      </c>
      <c r="BE83" s="624">
        <v>2005</v>
      </c>
      <c r="BF83" s="898">
        <f t="shared" si="31"/>
        <v>1</v>
      </c>
      <c r="BG83" s="882">
        <v>1.3</v>
      </c>
    </row>
    <row r="84" spans="1:59" ht="11.25" customHeight="1" x14ac:dyDescent="0.2">
      <c r="A84" s="863" t="s">
        <v>548</v>
      </c>
      <c r="B84" s="875" t="s">
        <v>549</v>
      </c>
      <c r="C84" s="932" t="s">
        <v>108</v>
      </c>
      <c r="D84" s="932" t="s">
        <v>4338</v>
      </c>
      <c r="E84" s="733">
        <v>21</v>
      </c>
      <c r="F84" s="1190">
        <v>159</v>
      </c>
      <c r="G84" s="1190" t="s">
        <v>106</v>
      </c>
      <c r="H84" s="1190" t="s">
        <v>106</v>
      </c>
      <c r="I84" s="865">
        <v>20.61</v>
      </c>
      <c r="J84" s="651">
        <f t="shared" si="18"/>
        <v>1.8922852983988356</v>
      </c>
      <c r="K84" s="884">
        <v>9.7500000000000003E-2</v>
      </c>
      <c r="L84" s="887">
        <v>4</v>
      </c>
      <c r="M84" s="642">
        <f t="shared" si="19"/>
        <v>0.39</v>
      </c>
      <c r="N84" s="870" t="s">
        <v>119</v>
      </c>
      <c r="O84" s="735">
        <v>9.5000000000000001E-2</v>
      </c>
      <c r="P84" s="861">
        <v>44056</v>
      </c>
      <c r="Q84" s="861">
        <v>44078</v>
      </c>
      <c r="R84" s="642">
        <f t="shared" si="20"/>
        <v>2.6315789473684235</v>
      </c>
      <c r="S84" s="701">
        <f>IF(INDEX(Historical!$D$7:$D$1237,MATCH(B84,Historical!$B$7:$B$1261,0))=0,"n/a",(INDEX(Historical!$C$7:$C$1239,MATCH(B84,Historical!$B$7:$B$1261,0))/INDEX(Historical!$D$7:$D$1237,MATCH(B84,Historical!$B$7:$B$1261,0))-1)*100)</f>
        <v>2.7397260273972712</v>
      </c>
      <c r="T84" s="701">
        <f>IF(INDEX(Historical!$F$7:$F$1230,MATCH(B84,Historical!$B$7:$B$1261,0))=0,"n/a",((INDEX(Historical!$C$7:$C$1239,MATCH(B84,Historical!$B$7:$B$1261,0))/INDEX(Historical!$F$7:$F$1230,MATCH(B84,Historical!$B$7:$B$1261,0)))^(1/3)-1)*100)</f>
        <v>5.983983294832651</v>
      </c>
      <c r="U84" s="701">
        <f>IF(INDEX(Historical!$H$7:$H$1230,MATCH(B84,Historical!$B$7:$B$1261,0))=0,"n/a",((INDEX(Historical!$C$7:$C$1239,MATCH(B84,Historical!$B$7:$B$1261,0))/INDEX(Historical!$H$7:$H$1230,MATCH(B84,Historical!$B$7:$B$1261,0)))^(1/5)-1)*100)</f>
        <v>4.9160304180333236</v>
      </c>
      <c r="V84" s="701">
        <f>IF(INDEX(Historical!$O$7:$O$1230,MATCH(B84,Historical!$B$7:$B$1261,0))=0,"n/a",((INDEX(Historical!$C$7:$C$1239,MATCH(B84,Historical!$B$7:$B$1261,0))/INDEX(Historical!$O$7:$O$1230,MATCH(B84,Historical!$B$7:$B$1261,0)))^(1/10)-1)*100)</f>
        <v>3.3013976968387926</v>
      </c>
      <c r="W84" s="702">
        <f t="shared" si="21"/>
        <v>1.48907549755081</v>
      </c>
      <c r="X84" s="703">
        <f t="shared" si="22"/>
        <v>0.10526831730264076</v>
      </c>
      <c r="Y84" s="664"/>
      <c r="Z84" s="651">
        <f t="shared" si="23"/>
        <v>14.391143911439114</v>
      </c>
      <c r="AA84" s="886">
        <f t="shared" si="24"/>
        <v>7.6051660516605164</v>
      </c>
      <c r="AB84" s="887">
        <v>6</v>
      </c>
      <c r="AC84" s="865">
        <v>2.71</v>
      </c>
      <c r="AD84" s="865">
        <v>0.76</v>
      </c>
      <c r="AE84" s="865">
        <v>2.9</v>
      </c>
      <c r="AF84" s="867">
        <v>0.95</v>
      </c>
      <c r="AG84" s="865">
        <v>13.5</v>
      </c>
      <c r="AH84" s="865">
        <v>86.1</v>
      </c>
      <c r="AI84" s="865">
        <v>-21.21</v>
      </c>
      <c r="AJ84" s="865">
        <v>46.7</v>
      </c>
      <c r="AK84" s="865">
        <v>10</v>
      </c>
      <c r="AL84" s="878">
        <v>142.28</v>
      </c>
      <c r="AM84" s="872">
        <v>4.7</v>
      </c>
      <c r="AN84" s="865">
        <v>0.2</v>
      </c>
      <c r="AO84" s="739">
        <f t="shared" si="25"/>
        <v>-0.79685033522835713</v>
      </c>
      <c r="AP84" s="740">
        <f t="shared" si="26"/>
        <v>6.8083157164321593</v>
      </c>
      <c r="AQ84" s="888">
        <f t="shared" si="27"/>
        <v>-43.333695102811696</v>
      </c>
      <c r="AR84" s="651">
        <f>INDEX(Historical!$C$7:$C$1239,MATCH(B84,Historical!$B$7:$B$1261,0))*IF(AH84="n/a",1.03,IF(AH84&lt;0,1.01,IF(AH84&gt;10,1.1,(1+AH84/100))))</f>
        <v>0.41250000000000003</v>
      </c>
      <c r="AS84" s="886">
        <f t="shared" si="28"/>
        <v>0.41662500000000002</v>
      </c>
      <c r="AT84" s="886">
        <f t="shared" si="17"/>
        <v>0.45828750000000007</v>
      </c>
      <c r="AU84" s="886">
        <f t="shared" si="17"/>
        <v>0.50411625000000015</v>
      </c>
      <c r="AV84" s="886">
        <f t="shared" si="17"/>
        <v>0.55452787500000023</v>
      </c>
      <c r="AW84" s="651">
        <f t="shared" si="29"/>
        <v>2.3460566250000006</v>
      </c>
      <c r="AX84" s="747">
        <f t="shared" si="30"/>
        <v>11.383098617176131</v>
      </c>
      <c r="AY84" s="934">
        <v>0.74</v>
      </c>
      <c r="AZ84" s="872">
        <v>75.55</v>
      </c>
      <c r="BA84" s="872">
        <v>-10.31</v>
      </c>
      <c r="BB84" s="872">
        <v>7.19</v>
      </c>
      <c r="BC84" s="872">
        <v>17.22</v>
      </c>
      <c r="BE84" s="624">
        <v>2000</v>
      </c>
      <c r="BF84" s="898">
        <f t="shared" si="31"/>
        <v>2</v>
      </c>
      <c r="BG84" s="882">
        <v>1.6</v>
      </c>
    </row>
    <row r="85" spans="1:59" ht="11.25" customHeight="1" x14ac:dyDescent="0.2">
      <c r="A85" s="871" t="s">
        <v>550</v>
      </c>
      <c r="B85" s="875" t="s">
        <v>551</v>
      </c>
      <c r="C85" s="932" t="s">
        <v>131</v>
      </c>
      <c r="D85" s="932" t="s">
        <v>4329</v>
      </c>
      <c r="E85" s="733">
        <v>17</v>
      </c>
      <c r="F85" s="1190">
        <v>205</v>
      </c>
      <c r="G85" s="1190" t="s">
        <v>37</v>
      </c>
      <c r="H85" s="1190" t="s">
        <v>37</v>
      </c>
      <c r="I85" s="874">
        <v>61.36</v>
      </c>
      <c r="J85" s="651">
        <f t="shared" si="18"/>
        <v>4.1558018252933504</v>
      </c>
      <c r="K85" s="877">
        <v>0.63749999999999996</v>
      </c>
      <c r="L85" s="887">
        <v>4</v>
      </c>
      <c r="M85" s="642">
        <f t="shared" si="19"/>
        <v>2.5499999999999998</v>
      </c>
      <c r="N85" s="870" t="s">
        <v>160</v>
      </c>
      <c r="O85" s="734">
        <v>0.61250000000000004</v>
      </c>
      <c r="P85" s="619">
        <v>43828</v>
      </c>
      <c r="Q85" s="619">
        <v>43860</v>
      </c>
      <c r="R85" s="642">
        <f t="shared" si="20"/>
        <v>4.0816326530612095</v>
      </c>
      <c r="S85" s="701">
        <f>IF(INDEX(Historical!$D$7:$D$1237,MATCH(B85,Historical!$B$7:$B$1261,0))=0,"n/a",(INDEX(Historical!$C$7:$C$1239,MATCH(B85,Historical!$B$7:$B$1261,0))/INDEX(Historical!$D$7:$D$1237,MATCH(B85,Historical!$B$7:$B$1261,0))-1)*100)</f>
        <v>1.2396694214876103</v>
      </c>
      <c r="T85" s="701">
        <f>IF(INDEX(Historical!$F$7:$F$1230,MATCH(B85,Historical!$B$7:$B$1261,0))=0,"n/a",((INDEX(Historical!$C$7:$C$1239,MATCH(B85,Historical!$B$7:$B$1261,0))/INDEX(Historical!$F$7:$F$1230,MATCH(B85,Historical!$B$7:$B$1261,0)))^(1/3)-1)*100)</f>
        <v>8.4646664921913519</v>
      </c>
      <c r="U85" s="701">
        <f>IF(INDEX(Historical!$H$7:$H$1230,MATCH(B85,Historical!$B$7:$B$1261,0))=0,"n/a",((INDEX(Historical!$C$7:$C$1239,MATCH(B85,Historical!$B$7:$B$1261,0))/INDEX(Historical!$H$7:$H$1230,MATCH(B85,Historical!$B$7:$B$1261,0)))^(1/5)-1)*100)</f>
        <v>11.525851559353995</v>
      </c>
      <c r="V85" s="701">
        <f>IF(INDEX(Historical!$O$7:$O$1230,MATCH(B85,Historical!$B$7:$B$1261,0))=0,"n/a",((INDEX(Historical!$C$7:$C$1239,MATCH(B85,Historical!$B$7:$B$1261,0))/INDEX(Historical!$O$7:$O$1230,MATCH(B85,Historical!$B$7:$B$1261,0)))^(1/10)-1)*100)</f>
        <v>7.0469850269916368</v>
      </c>
      <c r="W85" s="702">
        <f t="shared" si="21"/>
        <v>1.6355720233840756</v>
      </c>
      <c r="X85" s="703" t="str">
        <f t="shared" si="22"/>
        <v>n/a</v>
      </c>
      <c r="Y85" s="659"/>
      <c r="Z85" s="651">
        <f t="shared" si="23"/>
        <v>260.20408163265307</v>
      </c>
      <c r="AA85" s="886">
        <f t="shared" si="24"/>
        <v>62.612244897959187</v>
      </c>
      <c r="AB85" s="887">
        <v>12</v>
      </c>
      <c r="AC85" s="865">
        <v>0.98</v>
      </c>
      <c r="AD85" s="865" t="s">
        <v>136</v>
      </c>
      <c r="AE85" s="865">
        <v>1.8</v>
      </c>
      <c r="AF85" s="865">
        <v>1.73</v>
      </c>
      <c r="AG85" s="865">
        <v>2.6</v>
      </c>
      <c r="AH85" s="867">
        <v>368.6</v>
      </c>
      <c r="AI85" s="867">
        <v>1.22</v>
      </c>
      <c r="AJ85" s="865">
        <v>-2.8000000000000003</v>
      </c>
      <c r="AK85" s="865">
        <v>-0.5</v>
      </c>
      <c r="AL85" s="878">
        <v>24120</v>
      </c>
      <c r="AM85" s="872">
        <v>0.06</v>
      </c>
      <c r="AN85" s="865">
        <v>1.58</v>
      </c>
      <c r="AO85" s="739">
        <f t="shared" si="25"/>
        <v>-46.930591513311839</v>
      </c>
      <c r="AP85" s="740">
        <f t="shared" si="26"/>
        <v>15.681653384647346</v>
      </c>
      <c r="AQ85" s="888">
        <f t="shared" si="27"/>
        <v>119.41253248260644</v>
      </c>
      <c r="AR85" s="651">
        <f>INDEX(Historical!$C$7:$C$1239,MATCH(B85,Historical!$B$7:$B$1261,0))*IF(AH85="n/a",1.03,IF(AH85&lt;0,1.01,IF(AH85&gt;10,1.1,(1+AH85/100))))</f>
        <v>2.6950000000000003</v>
      </c>
      <c r="AS85" s="886">
        <f t="shared" si="28"/>
        <v>2.7278790000000002</v>
      </c>
      <c r="AT85" s="886">
        <f t="shared" si="17"/>
        <v>2.7551577900000002</v>
      </c>
      <c r="AU85" s="886">
        <f t="shared" si="17"/>
        <v>2.7827093679000003</v>
      </c>
      <c r="AV85" s="886">
        <f t="shared" si="17"/>
        <v>2.8105364615790003</v>
      </c>
      <c r="AW85" s="651">
        <f t="shared" si="29"/>
        <v>13.771282619479001</v>
      </c>
      <c r="AX85" s="747">
        <f t="shared" si="30"/>
        <v>22.443420175161343</v>
      </c>
      <c r="AY85" s="934">
        <v>0.56999999999999995</v>
      </c>
      <c r="AZ85" s="872">
        <v>40.64</v>
      </c>
      <c r="BA85" s="872">
        <v>-22.259999999999998</v>
      </c>
      <c r="BB85" s="872">
        <v>6.4799999999999995</v>
      </c>
      <c r="BC85" s="872">
        <v>7.13</v>
      </c>
      <c r="BE85" s="624">
        <v>2004</v>
      </c>
      <c r="BF85" s="898">
        <f t="shared" si="31"/>
        <v>1</v>
      </c>
      <c r="BG85" s="882">
        <v>0.5</v>
      </c>
    </row>
    <row r="86" spans="1:59" ht="11.25" customHeight="1" x14ac:dyDescent="0.2">
      <c r="A86" s="871" t="s">
        <v>564</v>
      </c>
      <c r="B86" s="875" t="s">
        <v>565</v>
      </c>
      <c r="C86" s="932" t="s">
        <v>4319</v>
      </c>
      <c r="D86" s="932" t="s">
        <v>4320</v>
      </c>
      <c r="E86" s="733">
        <v>16</v>
      </c>
      <c r="F86" s="1190">
        <v>236</v>
      </c>
      <c r="G86" s="1190" t="s">
        <v>37</v>
      </c>
      <c r="H86" s="1190" t="s">
        <v>37</v>
      </c>
      <c r="I86" s="874">
        <v>58.59</v>
      </c>
      <c r="J86" s="651">
        <f t="shared" si="18"/>
        <v>2.338282983444274</v>
      </c>
      <c r="K86" s="877">
        <v>0.34250000000000003</v>
      </c>
      <c r="L86" s="887">
        <v>4</v>
      </c>
      <c r="M86" s="642">
        <f t="shared" si="19"/>
        <v>1.37</v>
      </c>
      <c r="N86" s="870" t="s">
        <v>239</v>
      </c>
      <c r="O86" s="737">
        <v>0.30625000000000002</v>
      </c>
      <c r="P86" s="861">
        <v>43916</v>
      </c>
      <c r="Q86" s="861">
        <v>43931</v>
      </c>
      <c r="R86" s="642">
        <f t="shared" si="20"/>
        <v>11.836734693877551</v>
      </c>
      <c r="S86" s="701">
        <f>IF(INDEX(Historical!$D$7:$D$1237,MATCH(B86,Historical!$B$7:$B$1261,0))=0,"n/a",(INDEX(Historical!$C$7:$C$1239,MATCH(B86,Historical!$B$7:$B$1261,0))/INDEX(Historical!$D$7:$D$1237,MATCH(B86,Historical!$B$7:$B$1261,0))-1)*100)</f>
        <v>11.669784845650156</v>
      </c>
      <c r="T86" s="701">
        <f>IF(INDEX(Historical!$F$7:$F$1230,MATCH(B86,Historical!$B$7:$B$1261,0))=0,"n/a",((INDEX(Historical!$C$7:$C$1239,MATCH(B86,Historical!$B$7:$B$1261,0))/INDEX(Historical!$F$7:$F$1230,MATCH(B86,Historical!$B$7:$B$1261,0)))^(1/3)-1)*100)</f>
        <v>13.106217430886979</v>
      </c>
      <c r="U86" s="701">
        <f>IF(INDEX(Historical!$H$7:$H$1230,MATCH(B86,Historical!$B$7:$B$1261,0))=0,"n/a",((INDEX(Historical!$C$7:$C$1239,MATCH(B86,Historical!$B$7:$B$1261,0))/INDEX(Historical!$H$7:$H$1230,MATCH(B86,Historical!$B$7:$B$1261,0)))^(1/5)-1)*100)</f>
        <v>14.277691395982206</v>
      </c>
      <c r="V86" s="701">
        <f>IF(INDEX(Historical!$O$7:$O$1230,MATCH(B86,Historical!$B$7:$B$1261,0))=0,"n/a",((INDEX(Historical!$C$7:$C$1239,MATCH(B86,Historical!$B$7:$B$1261,0))/INDEX(Historical!$O$7:$O$1230,MATCH(B86,Historical!$B$7:$B$1261,0)))^(1/10)-1)*100)</f>
        <v>16.922296698288953</v>
      </c>
      <c r="W86" s="702">
        <f t="shared" si="21"/>
        <v>0.8437206633675115</v>
      </c>
      <c r="X86" s="703">
        <f t="shared" si="22"/>
        <v>0.92114138038594873</v>
      </c>
      <c r="Y86" s="674" t="s">
        <v>4387</v>
      </c>
      <c r="Z86" s="651">
        <f t="shared" si="23"/>
        <v>120.17543859649125</v>
      </c>
      <c r="AA86" s="886">
        <f t="shared" si="24"/>
        <v>51.394736842105267</v>
      </c>
      <c r="AB86" s="887">
        <v>12</v>
      </c>
      <c r="AC86" s="865">
        <v>1.1399999999999999</v>
      </c>
      <c r="AD86" s="865">
        <v>4.46</v>
      </c>
      <c r="AE86" s="865">
        <v>10.16</v>
      </c>
      <c r="AF86" s="865">
        <v>8.6999999999999993</v>
      </c>
      <c r="AG86" s="865">
        <v>17.599999999999998</v>
      </c>
      <c r="AH86" s="865">
        <v>30</v>
      </c>
      <c r="AI86" s="865">
        <v>11.27</v>
      </c>
      <c r="AJ86" s="865">
        <v>15.5</v>
      </c>
      <c r="AK86" s="865">
        <v>11.600000000000001</v>
      </c>
      <c r="AL86" s="878">
        <v>10910</v>
      </c>
      <c r="AM86" s="872">
        <v>0.89999999999999991</v>
      </c>
      <c r="AN86" s="865">
        <v>2.04</v>
      </c>
      <c r="AO86" s="739">
        <f t="shared" si="25"/>
        <v>-34.778762462678785</v>
      </c>
      <c r="AP86" s="740">
        <f t="shared" si="26"/>
        <v>16.615974379426479</v>
      </c>
      <c r="AQ86" s="888">
        <f t="shared" si="27"/>
        <v>345.78729882027108</v>
      </c>
      <c r="AR86" s="651">
        <f>INDEX(Historical!$C$7:$C$1239,MATCH(B86,Historical!$B$7:$B$1261,0))*IF(AH86="n/a",1.03,IF(AH86&lt;0,1.01,IF(AH86&gt;10,1.1,(1+AH86/100))))</f>
        <v>1.3131250000000001</v>
      </c>
      <c r="AS86" s="886">
        <f t="shared" si="28"/>
        <v>1.4444375000000003</v>
      </c>
      <c r="AT86" s="886">
        <f t="shared" si="17"/>
        <v>1.5888812500000005</v>
      </c>
      <c r="AU86" s="886">
        <f t="shared" si="17"/>
        <v>1.7477693750000007</v>
      </c>
      <c r="AV86" s="886">
        <f t="shared" si="17"/>
        <v>1.9225463125000009</v>
      </c>
      <c r="AW86" s="651">
        <f t="shared" si="29"/>
        <v>8.0167594375000029</v>
      </c>
      <c r="AX86" s="747">
        <f t="shared" si="30"/>
        <v>13.682811806622293</v>
      </c>
      <c r="AY86" s="934">
        <v>0.45</v>
      </c>
      <c r="AZ86" s="872">
        <v>39.619999999999997</v>
      </c>
      <c r="BA86" s="872">
        <v>-24.45</v>
      </c>
      <c r="BB86" s="872">
        <v>-5.4899999999999993</v>
      </c>
      <c r="BC86" s="872">
        <v>-7.28</v>
      </c>
      <c r="BE86" s="624">
        <v>2005</v>
      </c>
      <c r="BF86" s="898">
        <f t="shared" si="31"/>
        <v>1</v>
      </c>
      <c r="BG86" s="882">
        <v>5.2</v>
      </c>
    </row>
    <row r="87" spans="1:59" ht="11.25" customHeight="1" x14ac:dyDescent="0.2">
      <c r="A87" s="863" t="s">
        <v>1139</v>
      </c>
      <c r="B87" s="875" t="s">
        <v>1140</v>
      </c>
      <c r="C87" s="932" t="s">
        <v>108</v>
      </c>
      <c r="D87" s="932" t="s">
        <v>4338</v>
      </c>
      <c r="E87" s="733">
        <v>10</v>
      </c>
      <c r="F87" s="1190">
        <v>371</v>
      </c>
      <c r="G87" s="1190" t="s">
        <v>37</v>
      </c>
      <c r="H87" s="1190" t="s">
        <v>37</v>
      </c>
      <c r="I87" s="874">
        <v>24.32</v>
      </c>
      <c r="J87" s="651">
        <f t="shared" si="18"/>
        <v>4.9342105263157894</v>
      </c>
      <c r="K87" s="877">
        <v>0.3</v>
      </c>
      <c r="L87" s="887">
        <v>4</v>
      </c>
      <c r="M87" s="642">
        <f t="shared" si="19"/>
        <v>1.2</v>
      </c>
      <c r="N87" s="870" t="s">
        <v>594</v>
      </c>
      <c r="O87" s="734">
        <v>0.28999999999999998</v>
      </c>
      <c r="P87" s="861">
        <v>43889</v>
      </c>
      <c r="Q87" s="861">
        <v>43910</v>
      </c>
      <c r="R87" s="642">
        <f t="shared" si="20"/>
        <v>3.4482758620689689</v>
      </c>
      <c r="S87" s="701">
        <f>IF(INDEX(Historical!$D$7:$D$1237,MATCH(B87,Historical!$B$7:$B$1261,0))=0,"n/a",(INDEX(Historical!$C$7:$C$1239,MATCH(B87,Historical!$B$7:$B$1261,0))/INDEX(Historical!$D$7:$D$1237,MATCH(B87,Historical!$B$7:$B$1261,0))-1)*100)</f>
        <v>3.5714285714285587</v>
      </c>
      <c r="T87" s="701">
        <f>IF(INDEX(Historical!$F$7:$F$1230,MATCH(B87,Historical!$B$7:$B$1261,0))=0,"n/a",((INDEX(Historical!$C$7:$C$1239,MATCH(B87,Historical!$B$7:$B$1261,0))/INDEX(Historical!$F$7:$F$1230,MATCH(B87,Historical!$B$7:$B$1261,0)))^(1/3)-1)*100)</f>
        <v>3.7070347012313709</v>
      </c>
      <c r="U87" s="701">
        <f>IF(INDEX(Historical!$H$7:$H$1230,MATCH(B87,Historical!$B$7:$B$1261,0))=0,"n/a",((INDEX(Historical!$C$7:$C$1239,MATCH(B87,Historical!$B$7:$B$1261,0))/INDEX(Historical!$H$7:$H$1230,MATCH(B87,Historical!$B$7:$B$1261,0)))^(1/5)-1)*100)</f>
        <v>5.6805496536407318</v>
      </c>
      <c r="V87" s="701">
        <f>IF(INDEX(Historical!$O$7:$O$1230,MATCH(B87,Historical!$B$7:$B$1261,0))=0,"n/a",((INDEX(Historical!$C$7:$C$1239,MATCH(B87,Historical!$B$7:$B$1261,0))/INDEX(Historical!$O$7:$O$1230,MATCH(B87,Historical!$B$7:$B$1261,0)))^(1/10)-1)*100)</f>
        <v>4.5978185005758787</v>
      </c>
      <c r="W87" s="702">
        <f t="shared" si="21"/>
        <v>1.2354880152248813</v>
      </c>
      <c r="X87" s="703">
        <f t="shared" si="22"/>
        <v>1.0519536395630984</v>
      </c>
      <c r="Y87" s="876"/>
      <c r="Z87" s="651">
        <f t="shared" si="23"/>
        <v>57.692307692307686</v>
      </c>
      <c r="AA87" s="886">
        <f t="shared" si="24"/>
        <v>11.692307692307692</v>
      </c>
      <c r="AB87" s="887">
        <v>12</v>
      </c>
      <c r="AC87" s="865">
        <v>2.08</v>
      </c>
      <c r="AD87" s="865" t="s">
        <v>136</v>
      </c>
      <c r="AE87" s="865">
        <v>1.83</v>
      </c>
      <c r="AF87" s="865">
        <v>0.77</v>
      </c>
      <c r="AG87" s="865">
        <v>6.8000000000000007</v>
      </c>
      <c r="AH87" s="865">
        <v>161.4</v>
      </c>
      <c r="AI87" s="865" t="s">
        <v>136</v>
      </c>
      <c r="AJ87" s="865">
        <v>5.4</v>
      </c>
      <c r="AK87" s="865" t="s">
        <v>136</v>
      </c>
      <c r="AL87" s="878">
        <v>66.099999999999994</v>
      </c>
      <c r="AM87" s="872">
        <v>4.2</v>
      </c>
      <c r="AN87" s="865">
        <v>0</v>
      </c>
      <c r="AO87" s="739">
        <f t="shared" si="25"/>
        <v>-1.0775475123511704</v>
      </c>
      <c r="AP87" s="740">
        <f t="shared" si="26"/>
        <v>10.614760179956521</v>
      </c>
      <c r="AQ87" s="888">
        <f t="shared" si="27"/>
        <v>-36.743636514833376</v>
      </c>
      <c r="AR87" s="651">
        <f>INDEX(Historical!$C$7:$C$1239,MATCH(B87,Historical!$B$7:$B$1261,0))*IF(AH87="n/a",1.03,IF(AH87&lt;0,1.01,IF(AH87&gt;10,1.1,(1+AH87/100))))</f>
        <v>1.276</v>
      </c>
      <c r="AS87" s="886">
        <f t="shared" si="28"/>
        <v>1.3142800000000001</v>
      </c>
      <c r="AT87" s="886">
        <f t="shared" ref="AT87:AV106" si="32">IF($AK87="n/a",1.03*AS87,IF($AK87&lt;0,1.01*AS87,IF($AK87&gt;10,1.1*AS87,(1+$AK87/100)*AS87)))</f>
        <v>1.3537084000000001</v>
      </c>
      <c r="AU87" s="886">
        <f t="shared" si="32"/>
        <v>1.3943196520000001</v>
      </c>
      <c r="AV87" s="886">
        <f t="shared" si="32"/>
        <v>1.4361492415600001</v>
      </c>
      <c r="AW87" s="651">
        <f t="shared" si="29"/>
        <v>6.7744572935600003</v>
      </c>
      <c r="AX87" s="747">
        <f t="shared" si="30"/>
        <v>27.855498739967103</v>
      </c>
      <c r="AY87" s="934">
        <v>0.42</v>
      </c>
      <c r="AZ87" s="872">
        <v>40.97</v>
      </c>
      <c r="BA87" s="872">
        <v>-28.48</v>
      </c>
      <c r="BB87" s="872">
        <v>-1.1499999999999999</v>
      </c>
      <c r="BC87" s="872">
        <v>-3.32</v>
      </c>
      <c r="BE87" s="624">
        <v>2011</v>
      </c>
      <c r="BF87" s="898">
        <f t="shared" si="31"/>
        <v>0</v>
      </c>
      <c r="BG87" s="882">
        <v>0.6</v>
      </c>
    </row>
    <row r="88" spans="1:59" ht="11.25" customHeight="1" x14ac:dyDescent="0.2">
      <c r="A88" s="863" t="s">
        <v>1129</v>
      </c>
      <c r="B88" s="875" t="s">
        <v>1130</v>
      </c>
      <c r="C88" s="932" t="s">
        <v>123</v>
      </c>
      <c r="D88" s="932" t="s">
        <v>4174</v>
      </c>
      <c r="E88" s="733">
        <v>10</v>
      </c>
      <c r="F88" s="1190">
        <v>349</v>
      </c>
      <c r="G88" s="1190" t="s">
        <v>115</v>
      </c>
      <c r="H88" s="1190" t="s">
        <v>115</v>
      </c>
      <c r="I88" s="874">
        <v>97.4</v>
      </c>
      <c r="J88" s="651">
        <f t="shared" si="18"/>
        <v>2.7104722792607805</v>
      </c>
      <c r="K88" s="877">
        <v>0.66</v>
      </c>
      <c r="L88" s="887">
        <v>4</v>
      </c>
      <c r="M88" s="642">
        <f t="shared" si="19"/>
        <v>2.64</v>
      </c>
      <c r="N88" s="870" t="s">
        <v>502</v>
      </c>
      <c r="O88" s="734">
        <v>0.62</v>
      </c>
      <c r="P88" s="619">
        <v>43811</v>
      </c>
      <c r="Q88" s="619">
        <v>43832</v>
      </c>
      <c r="R88" s="642">
        <f t="shared" si="20"/>
        <v>6.4516129032258114</v>
      </c>
      <c r="S88" s="701">
        <f>IF(INDEX(Historical!$D$7:$D$1237,MATCH(B88,Historical!$B$7:$B$1261,0))=0,"n/a",(INDEX(Historical!$C$7:$C$1239,MATCH(B88,Historical!$B$7:$B$1261,0))/INDEX(Historical!$D$7:$D$1237,MATCH(B88,Historical!$B$7:$B$1261,0))-1)*100)</f>
        <v>12.5</v>
      </c>
      <c r="T88" s="701">
        <f>IF(INDEX(Historical!$F$7:$F$1230,MATCH(B88,Historical!$B$7:$B$1261,0))=0,"n/a",((INDEX(Historical!$C$7:$C$1239,MATCH(B88,Historical!$B$7:$B$1261,0))/INDEX(Historical!$F$7:$F$1230,MATCH(B88,Historical!$B$7:$B$1261,0)))^(1/3)-1)*100)</f>
        <v>11.052303824457699</v>
      </c>
      <c r="U88" s="701">
        <f>IF(INDEX(Historical!$H$7:$H$1230,MATCH(B88,Historical!$B$7:$B$1261,0))=0,"n/a",((INDEX(Historical!$C$7:$C$1239,MATCH(B88,Historical!$B$7:$B$1261,0))/INDEX(Historical!$H$7:$H$1230,MATCH(B88,Historical!$B$7:$B$1261,0)))^(1/5)-1)*100)</f>
        <v>12.474611314209483</v>
      </c>
      <c r="V88" s="701">
        <f>IF(INDEX(Historical!$O$7:$O$1230,MATCH(B88,Historical!$B$7:$B$1261,0))=0,"n/a",((INDEX(Historical!$C$7:$C$1239,MATCH(B88,Historical!$B$7:$B$1261,0))/INDEX(Historical!$O$7:$O$1230,MATCH(B88,Historical!$B$7:$B$1261,0)))^(1/10)-1)*100)</f>
        <v>11.094302565444591</v>
      </c>
      <c r="W88" s="702">
        <f t="shared" si="21"/>
        <v>1.124416000070535</v>
      </c>
      <c r="X88" s="703">
        <f t="shared" si="22"/>
        <v>6.2373056571047414</v>
      </c>
      <c r="Y88" s="661"/>
      <c r="Z88" s="651">
        <f t="shared" si="23"/>
        <v>76.30057803468209</v>
      </c>
      <c r="AA88" s="886">
        <f t="shared" si="24"/>
        <v>28.150289017341041</v>
      </c>
      <c r="AB88" s="887">
        <v>12</v>
      </c>
      <c r="AC88" s="865">
        <v>3.46</v>
      </c>
      <c r="AD88" s="865">
        <v>7.55</v>
      </c>
      <c r="AE88" s="865">
        <v>1.59</v>
      </c>
      <c r="AF88" s="865">
        <v>2.2200000000000002</v>
      </c>
      <c r="AG88" s="865">
        <v>7.8</v>
      </c>
      <c r="AH88" s="867">
        <v>-26.1</v>
      </c>
      <c r="AI88" s="867">
        <v>19.850000000000001</v>
      </c>
      <c r="AJ88" s="865">
        <v>2</v>
      </c>
      <c r="AK88" s="865">
        <v>3.83</v>
      </c>
      <c r="AL88" s="878">
        <v>13530</v>
      </c>
      <c r="AM88" s="872">
        <v>0.3</v>
      </c>
      <c r="AN88" s="865">
        <v>0.97</v>
      </c>
      <c r="AO88" s="739">
        <f t="shared" si="25"/>
        <v>-12.965205423870778</v>
      </c>
      <c r="AP88" s="740">
        <f t="shared" si="26"/>
        <v>15.185083593470264</v>
      </c>
      <c r="AQ88" s="888">
        <f t="shared" si="27"/>
        <v>66.658188609030461</v>
      </c>
      <c r="AR88" s="651">
        <f>INDEX(Historical!$C$7:$C$1239,MATCH(B88,Historical!$B$7:$B$1261,0))*IF(AH88="n/a",1.03,IF(AH88&lt;0,1.01,IF(AH88&gt;10,1.1,(1+AH88/100))))</f>
        <v>2.5451999999999999</v>
      </c>
      <c r="AS88" s="886">
        <f t="shared" si="28"/>
        <v>2.7997200000000002</v>
      </c>
      <c r="AT88" s="886">
        <f t="shared" si="32"/>
        <v>2.9069492760000002</v>
      </c>
      <c r="AU88" s="886">
        <f t="shared" si="32"/>
        <v>3.0182854332708002</v>
      </c>
      <c r="AV88" s="886">
        <f t="shared" si="32"/>
        <v>3.133885765365072</v>
      </c>
      <c r="AW88" s="651">
        <f t="shared" si="29"/>
        <v>14.404040474635874</v>
      </c>
      <c r="AX88" s="747">
        <f t="shared" si="30"/>
        <v>14.788542581761677</v>
      </c>
      <c r="AY88" s="934">
        <v>1.59</v>
      </c>
      <c r="AZ88" s="872">
        <v>182.81</v>
      </c>
      <c r="BA88" s="872">
        <v>-6.1</v>
      </c>
      <c r="BB88" s="872">
        <v>12.75</v>
      </c>
      <c r="BC88" s="872">
        <v>37.590000000000003</v>
      </c>
      <c r="BE88" s="624">
        <v>2011</v>
      </c>
      <c r="BF88" s="898">
        <f t="shared" si="31"/>
        <v>0</v>
      </c>
      <c r="BG88" s="882">
        <v>2.9000000000000004</v>
      </c>
    </row>
    <row r="89" spans="1:59" s="773" customFormat="1" ht="11.25" customHeight="1" x14ac:dyDescent="0.2">
      <c r="A89" s="754" t="s">
        <v>552</v>
      </c>
      <c r="B89" s="781" t="s">
        <v>553</v>
      </c>
      <c r="C89" s="932" t="s">
        <v>178</v>
      </c>
      <c r="D89" s="932" t="s">
        <v>4336</v>
      </c>
      <c r="E89" s="755">
        <v>24</v>
      </c>
      <c r="F89" s="1190">
        <v>139</v>
      </c>
      <c r="G89" s="1189" t="s">
        <v>37</v>
      </c>
      <c r="H89" s="1189" t="s">
        <v>37</v>
      </c>
      <c r="I89" s="766">
        <v>31.21</v>
      </c>
      <c r="J89" s="757">
        <f t="shared" si="18"/>
        <v>7.8180070490227491</v>
      </c>
      <c r="K89" s="779">
        <v>0.61</v>
      </c>
      <c r="L89" s="759">
        <v>4</v>
      </c>
      <c r="M89" s="760">
        <f t="shared" si="19"/>
        <v>2.44</v>
      </c>
      <c r="N89" s="761" t="s">
        <v>119</v>
      </c>
      <c r="O89" s="780">
        <v>0.5575</v>
      </c>
      <c r="P89" s="763">
        <v>43873</v>
      </c>
      <c r="Q89" s="763">
        <v>43891</v>
      </c>
      <c r="R89" s="760">
        <f t="shared" si="20"/>
        <v>9.4170403587443925</v>
      </c>
      <c r="S89" s="701">
        <f>IF(INDEX(Historical!$D$7:$D$1237,MATCH(B89,Historical!$B$7:$B$1261,0))=0,"n/a",(INDEX(Historical!$C$7:$C$1239,MATCH(B89,Historical!$B$7:$B$1261,0))/INDEX(Historical!$D$7:$D$1237,MATCH(B89,Historical!$B$7:$B$1261,0))-1)*100)</f>
        <v>6.827386692381876</v>
      </c>
      <c r="T89" s="701">
        <f>IF(INDEX(Historical!$F$7:$F$1230,MATCH(B89,Historical!$B$7:$B$1261,0))=0,"n/a",((INDEX(Historical!$C$7:$C$1239,MATCH(B89,Historical!$B$7:$B$1261,0))/INDEX(Historical!$F$7:$F$1230,MATCH(B89,Historical!$B$7:$B$1261,0)))^(1/3)-1)*100)</f>
        <v>11.672634470284638</v>
      </c>
      <c r="U89" s="701">
        <f>IF(INDEX(Historical!$H$7:$H$1230,MATCH(B89,Historical!$B$7:$B$1261,0))=0,"n/a",((INDEX(Historical!$C$7:$C$1239,MATCH(B89,Historical!$B$7:$B$1261,0))/INDEX(Historical!$H$7:$H$1230,MATCH(B89,Historical!$B$7:$B$1261,0)))^(1/5)-1)*100)</f>
        <v>11.808396886552131</v>
      </c>
      <c r="V89" s="701">
        <f>IF(INDEX(Historical!$O$7:$O$1230,MATCH(B89,Historical!$B$7:$B$1261,0))=0,"n/a",((INDEX(Historical!$C$7:$C$1239,MATCH(B89,Historical!$B$7:$B$1261,0))/INDEX(Historical!$O$7:$O$1230,MATCH(B89,Historical!$B$7:$B$1261,0)))^(1/10)-1)*100)</f>
        <v>13.029299688690244</v>
      </c>
      <c r="W89" s="702">
        <f t="shared" si="21"/>
        <v>0.90629559290911954</v>
      </c>
      <c r="X89" s="703">
        <f t="shared" si="22"/>
        <v>0.79786465449676569</v>
      </c>
      <c r="Y89" s="774" t="s">
        <v>486</v>
      </c>
      <c r="Z89" s="757">
        <f t="shared" si="23"/>
        <v>329.72972972972974</v>
      </c>
      <c r="AA89" s="765">
        <f t="shared" si="24"/>
        <v>42.175675675675677</v>
      </c>
      <c r="AB89" s="759">
        <v>12</v>
      </c>
      <c r="AC89" s="766">
        <v>0.74</v>
      </c>
      <c r="AD89" s="766">
        <v>8.2799999999999994</v>
      </c>
      <c r="AE89" s="766">
        <v>2.0099999999999998</v>
      </c>
      <c r="AF89" s="766">
        <v>1.46</v>
      </c>
      <c r="AG89" s="766">
        <v>3.3000000000000003</v>
      </c>
      <c r="AH89" s="775">
        <v>81.100000000000009</v>
      </c>
      <c r="AI89" s="775">
        <v>9.120000000000001</v>
      </c>
      <c r="AJ89" s="766">
        <v>14.799999999999999</v>
      </c>
      <c r="AK89" s="766">
        <v>5.18</v>
      </c>
      <c r="AL89" s="767">
        <v>64150.000000000007</v>
      </c>
      <c r="AM89" s="768">
        <v>9.1999999999999993</v>
      </c>
      <c r="AN89" s="766">
        <v>1.18</v>
      </c>
      <c r="AO89" s="769">
        <f t="shared" si="25"/>
        <v>-22.549271740100796</v>
      </c>
      <c r="AP89" s="770">
        <f t="shared" si="26"/>
        <v>19.626403935574881</v>
      </c>
      <c r="AQ89" s="771">
        <f t="shared" si="27"/>
        <v>65.430732717132486</v>
      </c>
      <c r="AR89" s="651">
        <f>INDEX(Historical!$C$7:$C$1239,MATCH(B89,Historical!$B$7:$B$1261,0))*IF(AH89="n/a",1.03,IF(AH89&lt;0,1.01,IF(AH89&gt;10,1.1,(1+AH89/100))))</f>
        <v>2.43716</v>
      </c>
      <c r="AS89" s="765">
        <f t="shared" si="28"/>
        <v>2.659428992</v>
      </c>
      <c r="AT89" s="765">
        <f t="shared" si="32"/>
        <v>2.7971874137856001</v>
      </c>
      <c r="AU89" s="765">
        <f t="shared" si="32"/>
        <v>2.9420817218196942</v>
      </c>
      <c r="AV89" s="765">
        <f t="shared" si="32"/>
        <v>3.0944815550099545</v>
      </c>
      <c r="AW89" s="757">
        <f t="shared" si="29"/>
        <v>13.930339682615248</v>
      </c>
      <c r="AX89" s="772">
        <f t="shared" si="30"/>
        <v>44.634218784412838</v>
      </c>
      <c r="AY89" s="935">
        <v>0.84</v>
      </c>
      <c r="AZ89" s="768">
        <v>38.279999999999994</v>
      </c>
      <c r="BA89" s="768">
        <v>-27.67</v>
      </c>
      <c r="BB89" s="768">
        <v>6.5699999999999994</v>
      </c>
      <c r="BC89" s="768">
        <v>0.44</v>
      </c>
      <c r="BD89" s="908"/>
      <c r="BE89" s="624">
        <v>1997</v>
      </c>
      <c r="BF89" s="898">
        <f t="shared" si="31"/>
        <v>2</v>
      </c>
      <c r="BG89" s="824">
        <v>1.2</v>
      </c>
    </row>
    <row r="90" spans="1:59" ht="11.25" customHeight="1" x14ac:dyDescent="0.2">
      <c r="A90" s="871" t="s">
        <v>557</v>
      </c>
      <c r="B90" s="875" t="s">
        <v>558</v>
      </c>
      <c r="C90" s="932" t="s">
        <v>153</v>
      </c>
      <c r="D90" s="932" t="s">
        <v>4321</v>
      </c>
      <c r="E90" s="733">
        <v>13</v>
      </c>
      <c r="F90" s="1190">
        <v>271</v>
      </c>
      <c r="G90" s="1190" t="s">
        <v>106</v>
      </c>
      <c r="H90" s="1190" t="s">
        <v>106</v>
      </c>
      <c r="I90" s="874">
        <v>71.87</v>
      </c>
      <c r="J90" s="651">
        <f t="shared" si="18"/>
        <v>0.27828022818978709</v>
      </c>
      <c r="K90" s="877">
        <v>0.05</v>
      </c>
      <c r="L90" s="887">
        <v>4</v>
      </c>
      <c r="M90" s="642">
        <f t="shared" si="19"/>
        <v>0.2</v>
      </c>
      <c r="N90" s="870" t="s">
        <v>160</v>
      </c>
      <c r="O90" s="734">
        <v>4.7500000000000001E-2</v>
      </c>
      <c r="P90" s="619">
        <v>43828</v>
      </c>
      <c r="Q90" s="619">
        <v>43860</v>
      </c>
      <c r="R90" s="642">
        <f t="shared" si="20"/>
        <v>5.2631578947368469</v>
      </c>
      <c r="S90" s="701">
        <f>IF(INDEX(Historical!$D$7:$D$1237,MATCH(B90,Historical!$B$7:$B$1261,0))=0,"n/a",(INDEX(Historical!$C$7:$C$1239,MATCH(B90,Historical!$B$7:$B$1261,0))/INDEX(Historical!$D$7:$D$1237,MATCH(B90,Historical!$B$7:$B$1261,0))-1)*100)</f>
        <v>4.1095890410958846</v>
      </c>
      <c r="T90" s="701">
        <f>IF(INDEX(Historical!$F$7:$F$1230,MATCH(B90,Historical!$B$7:$B$1261,0))=0,"n/a",((INDEX(Historical!$C$7:$C$1239,MATCH(B90,Historical!$B$7:$B$1261,0))/INDEX(Historical!$F$7:$F$1230,MATCH(B90,Historical!$B$7:$B$1261,0)))^(1/3)-1)*100)</f>
        <v>5.8955896063723312</v>
      </c>
      <c r="U90" s="701">
        <f>IF(INDEX(Historical!$H$7:$H$1230,MATCH(B90,Historical!$B$7:$B$1261,0))=0,"n/a",((INDEX(Historical!$C$7:$C$1239,MATCH(B90,Historical!$B$7:$B$1261,0))/INDEX(Historical!$H$7:$H$1230,MATCH(B90,Historical!$B$7:$B$1261,0)))^(1/5)-1)*100)</f>
        <v>11.921441754115868</v>
      </c>
      <c r="V90" s="701">
        <f>IF(INDEX(Historical!$O$7:$O$1230,MATCH(B90,Historical!$B$7:$B$1261,0))=0,"n/a",((INDEX(Historical!$C$7:$C$1239,MATCH(B90,Historical!$B$7:$B$1261,0))/INDEX(Historical!$O$7:$O$1230,MATCH(B90,Historical!$B$7:$B$1261,0)))^(1/10)-1)*100)</f>
        <v>14.066458518384106</v>
      </c>
      <c r="W90" s="702">
        <f t="shared" si="21"/>
        <v>0.84750840010903838</v>
      </c>
      <c r="X90" s="703">
        <f t="shared" si="22"/>
        <v>0.74509010963224176</v>
      </c>
      <c r="Y90" s="659"/>
      <c r="Z90" s="651">
        <f t="shared" si="23"/>
        <v>8.3682008368200833</v>
      </c>
      <c r="AA90" s="886">
        <f t="shared" si="24"/>
        <v>30.07112970711297</v>
      </c>
      <c r="AB90" s="887">
        <v>12</v>
      </c>
      <c r="AC90" s="865">
        <v>2.39</v>
      </c>
      <c r="AD90" s="865">
        <v>2</v>
      </c>
      <c r="AE90" s="865">
        <v>1.88</v>
      </c>
      <c r="AF90" s="865">
        <v>4.99</v>
      </c>
      <c r="AG90" s="865">
        <v>21.6</v>
      </c>
      <c r="AH90" s="865">
        <v>49.8</v>
      </c>
      <c r="AI90" s="865">
        <v>12.3</v>
      </c>
      <c r="AJ90" s="865">
        <v>16</v>
      </c>
      <c r="AK90" s="865">
        <v>15</v>
      </c>
      <c r="AL90" s="878">
        <v>3930</v>
      </c>
      <c r="AM90" s="872">
        <v>1.3</v>
      </c>
      <c r="AN90" s="865">
        <v>0.15</v>
      </c>
      <c r="AO90" s="739">
        <f t="shared" si="25"/>
        <v>-17.871407724807312</v>
      </c>
      <c r="AP90" s="740">
        <f t="shared" si="26"/>
        <v>12.199721982305656</v>
      </c>
      <c r="AQ90" s="888">
        <f t="shared" si="27"/>
        <v>158.24616786529151</v>
      </c>
      <c r="AR90" s="651">
        <f>INDEX(Historical!$C$7:$C$1239,MATCH(B90,Historical!$B$7:$B$1261,0))*IF(AH90="n/a",1.03,IF(AH90&lt;0,1.01,IF(AH90&gt;10,1.1,(1+AH90/100))))</f>
        <v>0.20900000000000002</v>
      </c>
      <c r="AS90" s="886">
        <f t="shared" si="28"/>
        <v>0.22990000000000005</v>
      </c>
      <c r="AT90" s="886">
        <f t="shared" si="32"/>
        <v>0.25289000000000006</v>
      </c>
      <c r="AU90" s="886">
        <f t="shared" si="32"/>
        <v>0.27817900000000007</v>
      </c>
      <c r="AV90" s="886">
        <f t="shared" si="32"/>
        <v>0.30599690000000007</v>
      </c>
      <c r="AW90" s="651">
        <f t="shared" si="29"/>
        <v>1.2759659000000003</v>
      </c>
      <c r="AX90" s="747">
        <f t="shared" si="30"/>
        <v>1.7753804090719356</v>
      </c>
      <c r="AY90" s="934">
        <v>1.07</v>
      </c>
      <c r="AZ90" s="872">
        <v>198.71</v>
      </c>
      <c r="BA90" s="872">
        <v>-2.19</v>
      </c>
      <c r="BB90" s="872">
        <v>17.64</v>
      </c>
      <c r="BC90" s="872">
        <v>48.96</v>
      </c>
      <c r="BE90" s="624">
        <v>2008</v>
      </c>
      <c r="BF90" s="898">
        <f t="shared" si="31"/>
        <v>1</v>
      </c>
      <c r="BG90" s="882">
        <v>6.2</v>
      </c>
    </row>
    <row r="91" spans="1:59" ht="11.25" customHeight="1" x14ac:dyDescent="0.2">
      <c r="A91" s="863" t="s">
        <v>561</v>
      </c>
      <c r="B91" s="875" t="s">
        <v>562</v>
      </c>
      <c r="C91" s="932" t="s">
        <v>178</v>
      </c>
      <c r="D91" s="932" t="s">
        <v>4336</v>
      </c>
      <c r="E91" s="733">
        <v>23</v>
      </c>
      <c r="F91" s="1190">
        <v>144</v>
      </c>
      <c r="G91" s="1190" t="s">
        <v>37</v>
      </c>
      <c r="H91" s="1190" t="s">
        <v>106</v>
      </c>
      <c r="I91" s="874">
        <v>19.399999999999999</v>
      </c>
      <c r="J91" s="651">
        <f t="shared" si="18"/>
        <v>9.175257731958764</v>
      </c>
      <c r="K91" s="884">
        <v>0.44500000000000001</v>
      </c>
      <c r="L91" s="887">
        <v>4</v>
      </c>
      <c r="M91" s="642">
        <f t="shared" si="19"/>
        <v>1.78</v>
      </c>
      <c r="N91" s="870" t="s">
        <v>122</v>
      </c>
      <c r="O91" s="735">
        <v>0.4425</v>
      </c>
      <c r="P91" s="619">
        <v>43860</v>
      </c>
      <c r="Q91" s="619">
        <v>43872</v>
      </c>
      <c r="R91" s="642">
        <f t="shared" si="20"/>
        <v>0.56497175141242995</v>
      </c>
      <c r="S91" s="701">
        <f>IF(INDEX(Historical!$D$7:$D$1237,MATCH(B91,Historical!$B$7:$B$1261,0))=0,"n/a",(INDEX(Historical!$C$7:$C$1239,MATCH(B91,Historical!$B$7:$B$1261,0))/INDEX(Historical!$D$7:$D$1237,MATCH(B91,Historical!$B$7:$B$1261,0))-1)*100)</f>
        <v>2.2727272727272707</v>
      </c>
      <c r="T91" s="701">
        <f>IF(INDEX(Historical!$F$7:$F$1230,MATCH(B91,Historical!$B$7:$B$1261,0))=0,"n/a",((INDEX(Historical!$C$7:$C$1239,MATCH(B91,Historical!$B$7:$B$1261,0))/INDEX(Historical!$F$7:$F$1230,MATCH(B91,Historical!$B$7:$B$1261,0)))^(1/3)-1)*100)</f>
        <v>3.3459191427555268</v>
      </c>
      <c r="U91" s="701">
        <f>IF(INDEX(Historical!$H$7:$H$1230,MATCH(B91,Historical!$B$7:$B$1261,0))=0,"n/a",((INDEX(Historical!$C$7:$C$1239,MATCH(B91,Historical!$B$7:$B$1261,0))/INDEX(Historical!$H$7:$H$1230,MATCH(B91,Historical!$B$7:$B$1261,0)))^(1/5)-1)*100)</f>
        <v>4.1809268102644292</v>
      </c>
      <c r="V91" s="701">
        <f>IF(INDEX(Historical!$O$7:$O$1230,MATCH(B91,Historical!$B$7:$B$1261,0))=0,"n/a",((INDEX(Historical!$C$7:$C$1239,MATCH(B91,Historical!$B$7:$B$1261,0))/INDEX(Historical!$O$7:$O$1230,MATCH(B91,Historical!$B$7:$B$1261,0)))^(1/10)-1)*100)</f>
        <v>4.95059898534016</v>
      </c>
      <c r="W91" s="702">
        <f t="shared" si="21"/>
        <v>0.84452948474418876</v>
      </c>
      <c r="X91" s="703">
        <f t="shared" si="22"/>
        <v>0.58886293102315912</v>
      </c>
      <c r="Y91" s="876"/>
      <c r="Z91" s="651">
        <f t="shared" si="23"/>
        <v>86.82926829268294</v>
      </c>
      <c r="AA91" s="886">
        <f t="shared" si="24"/>
        <v>9.463414634146341</v>
      </c>
      <c r="AB91" s="887">
        <v>12</v>
      </c>
      <c r="AC91" s="865">
        <v>2.0499999999999998</v>
      </c>
      <c r="AD91" s="865" t="s">
        <v>136</v>
      </c>
      <c r="AE91" s="865">
        <v>1.58</v>
      </c>
      <c r="AF91" s="865">
        <v>1.74</v>
      </c>
      <c r="AG91" s="865">
        <v>18.099999999999998</v>
      </c>
      <c r="AH91" s="865">
        <v>9.1999999999999993</v>
      </c>
      <c r="AI91" s="865">
        <v>-6.34</v>
      </c>
      <c r="AJ91" s="865">
        <v>7.1</v>
      </c>
      <c r="AK91" s="865">
        <v>-2.75</v>
      </c>
      <c r="AL91" s="878">
        <v>44440</v>
      </c>
      <c r="AM91" s="872">
        <v>0.1</v>
      </c>
      <c r="AN91" s="865">
        <v>1.19</v>
      </c>
      <c r="AO91" s="739">
        <f t="shared" si="25"/>
        <v>3.8927699080768523</v>
      </c>
      <c r="AP91" s="740">
        <f t="shared" si="26"/>
        <v>13.356184542223193</v>
      </c>
      <c r="AQ91" s="888">
        <f t="shared" si="27"/>
        <v>-14.452504515095022</v>
      </c>
      <c r="AR91" s="651">
        <f>INDEX(Historical!$C$7:$C$1239,MATCH(B91,Historical!$B$7:$B$1261,0))*IF(AH91="n/a",1.03,IF(AH91&lt;0,1.01,IF(AH91&gt;10,1.1,(1+AH91/100))))</f>
        <v>1.9164600000000001</v>
      </c>
      <c r="AS91" s="886">
        <f t="shared" si="28"/>
        <v>1.9356246000000001</v>
      </c>
      <c r="AT91" s="886">
        <f t="shared" si="32"/>
        <v>1.9549808460000002</v>
      </c>
      <c r="AU91" s="886">
        <f t="shared" si="32"/>
        <v>1.9745306544600003</v>
      </c>
      <c r="AV91" s="886">
        <f t="shared" si="32"/>
        <v>1.9942759610046004</v>
      </c>
      <c r="AW91" s="651">
        <f t="shared" si="29"/>
        <v>9.775872061464602</v>
      </c>
      <c r="AX91" s="747">
        <f t="shared" si="30"/>
        <v>50.391093100333009</v>
      </c>
      <c r="AY91" s="934">
        <v>1.39</v>
      </c>
      <c r="AZ91" s="872">
        <v>88.9</v>
      </c>
      <c r="BA91" s="872">
        <v>-33.61</v>
      </c>
      <c r="BB91" s="872">
        <v>12.11</v>
      </c>
      <c r="BC91" s="872">
        <v>8.129999999999999</v>
      </c>
      <c r="BE91" s="624">
        <v>1998</v>
      </c>
      <c r="BF91" s="898">
        <f t="shared" si="31"/>
        <v>2</v>
      </c>
      <c r="BG91" s="882">
        <v>7.1999999999999993</v>
      </c>
    </row>
    <row r="92" spans="1:59" ht="11.25" customHeight="1" x14ac:dyDescent="0.2">
      <c r="A92" s="863" t="s">
        <v>571</v>
      </c>
      <c r="B92" s="875" t="s">
        <v>572</v>
      </c>
      <c r="C92" s="932" t="s">
        <v>131</v>
      </c>
      <c r="D92" s="932" t="s">
        <v>4329</v>
      </c>
      <c r="E92" s="733">
        <v>22</v>
      </c>
      <c r="F92" s="1190">
        <v>153</v>
      </c>
      <c r="G92" s="1190" t="s">
        <v>37</v>
      </c>
      <c r="H92" s="1190" t="s">
        <v>115</v>
      </c>
      <c r="I92" s="874">
        <v>87.51</v>
      </c>
      <c r="J92" s="651">
        <f t="shared" si="18"/>
        <v>2.5939892583704718</v>
      </c>
      <c r="K92" s="884">
        <v>0.5675</v>
      </c>
      <c r="L92" s="887">
        <v>4</v>
      </c>
      <c r="M92" s="642">
        <f t="shared" si="19"/>
        <v>2.27</v>
      </c>
      <c r="N92" s="870" t="s">
        <v>355</v>
      </c>
      <c r="O92" s="735">
        <v>0.53500000000000003</v>
      </c>
      <c r="P92" s="861">
        <v>43893</v>
      </c>
      <c r="Q92" s="861">
        <v>43921</v>
      </c>
      <c r="R92" s="642">
        <f t="shared" si="20"/>
        <v>6.0747663551401816</v>
      </c>
      <c r="S92" s="701">
        <f>IF(INDEX(Historical!$D$7:$D$1237,MATCH(B92,Historical!$B$7:$B$1261,0))=0,"n/a",(INDEX(Historical!$C$7:$C$1239,MATCH(B92,Historical!$B$7:$B$1261,0))/INDEX(Historical!$D$7:$D$1237,MATCH(B92,Historical!$B$7:$B$1261,0))-1)*100)</f>
        <v>5.9405940594059459</v>
      </c>
      <c r="T92" s="701">
        <f>IF(INDEX(Historical!$F$7:$F$1230,MATCH(B92,Historical!$B$7:$B$1261,0))=0,"n/a",((INDEX(Historical!$C$7:$C$1239,MATCH(B92,Historical!$B$7:$B$1261,0))/INDEX(Historical!$F$7:$F$1230,MATCH(B92,Historical!$B$7:$B$1261,0)))^(1/3)-1)*100)</f>
        <v>6.3321487987848757</v>
      </c>
      <c r="U92" s="701">
        <f>IF(INDEX(Historical!$H$7:$H$1230,MATCH(B92,Historical!$B$7:$B$1261,0))=0,"n/a",((INDEX(Historical!$C$7:$C$1239,MATCH(B92,Historical!$B$7:$B$1261,0))/INDEX(Historical!$H$7:$H$1230,MATCH(B92,Historical!$B$7:$B$1261,0)))^(1/5)-1)*100)</f>
        <v>6.3904936927190237</v>
      </c>
      <c r="V92" s="701">
        <f>IF(INDEX(Historical!$O$7:$O$1230,MATCH(B92,Historical!$B$7:$B$1261,0))=0,"n/a",((INDEX(Historical!$C$7:$C$1239,MATCH(B92,Historical!$B$7:$B$1261,0))/INDEX(Historical!$O$7:$O$1230,MATCH(B92,Historical!$B$7:$B$1261,0)))^(1/10)-1)*100)</f>
        <v>8.4598543293490369</v>
      </c>
      <c r="W92" s="702">
        <f t="shared" si="21"/>
        <v>0.75539051193222551</v>
      </c>
      <c r="X92" s="703">
        <f t="shared" si="22"/>
        <v>3.7591139368935429</v>
      </c>
      <c r="Y92" s="658"/>
      <c r="Z92" s="651">
        <f t="shared" si="23"/>
        <v>64.48863636363636</v>
      </c>
      <c r="AA92" s="886">
        <f t="shared" si="24"/>
        <v>24.860795454545457</v>
      </c>
      <c r="AB92" s="887">
        <v>12</v>
      </c>
      <c r="AC92" s="865">
        <v>3.52</v>
      </c>
      <c r="AD92" s="865">
        <v>3.83</v>
      </c>
      <c r="AE92" s="865">
        <v>3.48</v>
      </c>
      <c r="AF92" s="865">
        <v>2.16</v>
      </c>
      <c r="AG92" s="865">
        <v>8.7999999999999989</v>
      </c>
      <c r="AH92" s="867">
        <v>-13.8</v>
      </c>
      <c r="AI92" s="867">
        <v>7.04</v>
      </c>
      <c r="AJ92" s="865">
        <v>1.7000000000000002</v>
      </c>
      <c r="AK92" s="865">
        <v>6.52</v>
      </c>
      <c r="AL92" s="878">
        <v>30320</v>
      </c>
      <c r="AM92" s="872">
        <v>0.33999999999999997</v>
      </c>
      <c r="AN92" s="865">
        <v>1.17</v>
      </c>
      <c r="AO92" s="739">
        <f t="shared" si="25"/>
        <v>-15.876312503455962</v>
      </c>
      <c r="AP92" s="740">
        <f t="shared" si="26"/>
        <v>8.984482951089495</v>
      </c>
      <c r="AQ92" s="888">
        <f t="shared" si="27"/>
        <v>54.487422259430687</v>
      </c>
      <c r="AR92" s="651">
        <f>INDEX(Historical!$C$7:$C$1239,MATCH(B92,Historical!$B$7:$B$1261,0))*IF(AH92="n/a",1.03,IF(AH92&lt;0,1.01,IF(AH92&gt;10,1.1,(1+AH92/100))))</f>
        <v>2.1614</v>
      </c>
      <c r="AS92" s="886">
        <f t="shared" si="28"/>
        <v>2.3135625599999998</v>
      </c>
      <c r="AT92" s="886">
        <f t="shared" si="32"/>
        <v>2.4644068389119997</v>
      </c>
      <c r="AU92" s="886">
        <f t="shared" si="32"/>
        <v>2.625086164809062</v>
      </c>
      <c r="AV92" s="886">
        <f t="shared" si="32"/>
        <v>2.7962417827546124</v>
      </c>
      <c r="AW92" s="651">
        <f t="shared" si="29"/>
        <v>12.360697346475675</v>
      </c>
      <c r="AX92" s="747">
        <f t="shared" si="30"/>
        <v>14.124896979174578</v>
      </c>
      <c r="AY92" s="934">
        <v>0.31</v>
      </c>
      <c r="AZ92" s="872">
        <v>44.190000000000005</v>
      </c>
      <c r="BA92" s="872">
        <v>-11.98</v>
      </c>
      <c r="BB92" s="872">
        <v>-1.7500000000000002</v>
      </c>
      <c r="BC92" s="872">
        <v>1.7500000000000002</v>
      </c>
      <c r="BE92" s="624">
        <v>1999</v>
      </c>
      <c r="BF92" s="898">
        <f t="shared" si="31"/>
        <v>2</v>
      </c>
      <c r="BG92" s="882">
        <v>2.8000000000000003</v>
      </c>
    </row>
    <row r="93" spans="1:59" ht="11.25" customHeight="1" x14ac:dyDescent="0.2">
      <c r="A93" s="863" t="s">
        <v>1131</v>
      </c>
      <c r="B93" s="875" t="s">
        <v>1132</v>
      </c>
      <c r="C93" s="932" t="s">
        <v>112</v>
      </c>
      <c r="D93" s="932" t="s">
        <v>4362</v>
      </c>
      <c r="E93" s="733">
        <v>11</v>
      </c>
      <c r="F93" s="1190">
        <v>309</v>
      </c>
      <c r="G93" s="1190" t="s">
        <v>115</v>
      </c>
      <c r="H93" s="1190" t="s">
        <v>115</v>
      </c>
      <c r="I93" s="874">
        <v>121.11</v>
      </c>
      <c r="J93" s="651">
        <f t="shared" si="18"/>
        <v>2.4110312938650811</v>
      </c>
      <c r="K93" s="877">
        <v>0.73</v>
      </c>
      <c r="L93" s="887">
        <v>4</v>
      </c>
      <c r="M93" s="642">
        <f t="shared" si="19"/>
        <v>2.92</v>
      </c>
      <c r="N93" s="870" t="s">
        <v>594</v>
      </c>
      <c r="O93" s="734">
        <v>0.71</v>
      </c>
      <c r="P93" s="861">
        <v>43902</v>
      </c>
      <c r="Q93" s="861">
        <v>43917</v>
      </c>
      <c r="R93" s="642">
        <f t="shared" si="20"/>
        <v>2.8169014084507067</v>
      </c>
      <c r="S93" s="701">
        <f>IF(INDEX(Historical!$D$7:$D$1237,MATCH(B93,Historical!$B$7:$B$1261,0))=0,"n/a",(INDEX(Historical!$C$7:$C$1239,MATCH(B93,Historical!$B$7:$B$1261,0))/INDEX(Historical!$D$7:$D$1237,MATCH(B93,Historical!$B$7:$B$1261,0))-1)*100)</f>
        <v>7.575757575757569</v>
      </c>
      <c r="T93" s="701">
        <f>IF(INDEX(Historical!$F$7:$F$1230,MATCH(B93,Historical!$B$7:$B$1261,0))=0,"n/a",((INDEX(Historical!$C$7:$C$1239,MATCH(B93,Historical!$B$7:$B$1261,0))/INDEX(Historical!$F$7:$F$1230,MATCH(B93,Historical!$B$7:$B$1261,0)))^(1/3)-1)*100)</f>
        <v>7.5955965238099665</v>
      </c>
      <c r="U93" s="701">
        <f>IF(INDEX(Historical!$H$7:$H$1230,MATCH(B93,Historical!$B$7:$B$1261,0))=0,"n/a",((INDEX(Historical!$C$7:$C$1239,MATCH(B93,Historical!$B$7:$B$1261,0))/INDEX(Historical!$H$7:$H$1230,MATCH(B93,Historical!$B$7:$B$1261,0)))^(1/5)-1)*100)</f>
        <v>7.6991941498149918</v>
      </c>
      <c r="V93" s="701">
        <f>IF(INDEX(Historical!$O$7:$O$1230,MATCH(B93,Historical!$B$7:$B$1261,0))=0,"n/a",((INDEX(Historical!$C$7:$C$1239,MATCH(B93,Historical!$B$7:$B$1261,0))/INDEX(Historical!$O$7:$O$1230,MATCH(B93,Historical!$B$7:$B$1261,0)))^(1/10)-1)*100)</f>
        <v>11.002263301204774</v>
      </c>
      <c r="W93" s="702">
        <f t="shared" si="21"/>
        <v>0.69978275733247641</v>
      </c>
      <c r="X93" s="703">
        <f t="shared" si="22"/>
        <v>1.1158252391036219</v>
      </c>
      <c r="Y93" s="663" t="s">
        <v>284</v>
      </c>
      <c r="Z93" s="651">
        <f t="shared" si="23"/>
        <v>86.135693215339231</v>
      </c>
      <c r="AA93" s="886">
        <f t="shared" si="24"/>
        <v>35.725663716814161</v>
      </c>
      <c r="AB93" s="887">
        <v>12</v>
      </c>
      <c r="AC93" s="865">
        <v>3.39</v>
      </c>
      <c r="AD93" s="865" t="s">
        <v>136</v>
      </c>
      <c r="AE93" s="865">
        <v>2.65</v>
      </c>
      <c r="AF93" s="865">
        <v>3.37</v>
      </c>
      <c r="AG93" s="865">
        <v>9.4</v>
      </c>
      <c r="AH93" s="865">
        <v>7.0000000000000009</v>
      </c>
      <c r="AI93" s="865">
        <v>20.7</v>
      </c>
      <c r="AJ93" s="865">
        <v>6.9</v>
      </c>
      <c r="AK93" s="865">
        <v>-0.86999999999999988</v>
      </c>
      <c r="AL93" s="878">
        <v>48710</v>
      </c>
      <c r="AM93" s="872">
        <v>0.2</v>
      </c>
      <c r="AN93" s="865">
        <v>0.56999999999999995</v>
      </c>
      <c r="AO93" s="739">
        <f t="shared" si="25"/>
        <v>-25.615438273134089</v>
      </c>
      <c r="AP93" s="740">
        <f t="shared" si="26"/>
        <v>10.110225443680072</v>
      </c>
      <c r="AQ93" s="888">
        <f t="shared" si="27"/>
        <v>131.32035191786753</v>
      </c>
      <c r="AR93" s="651">
        <f>INDEX(Historical!$C$7:$C$1239,MATCH(B93,Historical!$B$7:$B$1261,0))*IF(AH93="n/a",1.03,IF(AH93&lt;0,1.01,IF(AH93&gt;10,1.1,(1+AH93/100))))</f>
        <v>3.0388000000000002</v>
      </c>
      <c r="AS93" s="886">
        <f t="shared" si="28"/>
        <v>3.3426800000000005</v>
      </c>
      <c r="AT93" s="886">
        <f t="shared" si="32"/>
        <v>3.3761068000000005</v>
      </c>
      <c r="AU93" s="886">
        <f t="shared" si="32"/>
        <v>3.4098678680000005</v>
      </c>
      <c r="AV93" s="886">
        <f t="shared" si="32"/>
        <v>3.4439665466800005</v>
      </c>
      <c r="AW93" s="651">
        <f t="shared" si="29"/>
        <v>16.611421214680004</v>
      </c>
      <c r="AX93" s="747">
        <f t="shared" si="30"/>
        <v>13.715978213756092</v>
      </c>
      <c r="AY93" s="934">
        <v>1.1599999999999999</v>
      </c>
      <c r="AZ93" s="872">
        <v>114.68</v>
      </c>
      <c r="BA93" s="872">
        <v>-2.0699999999999998</v>
      </c>
      <c r="BB93" s="872">
        <v>11.39</v>
      </c>
      <c r="BC93" s="872">
        <v>29.28</v>
      </c>
      <c r="BE93" s="624">
        <v>2010</v>
      </c>
      <c r="BF93" s="898">
        <f t="shared" si="31"/>
        <v>0</v>
      </c>
      <c r="BG93" s="882">
        <v>4.3999999999999995</v>
      </c>
    </row>
    <row r="94" spans="1:59" ht="11.25" customHeight="1" x14ac:dyDescent="0.2">
      <c r="A94" s="871" t="s">
        <v>569</v>
      </c>
      <c r="B94" s="875" t="s">
        <v>570</v>
      </c>
      <c r="C94" s="932" t="s">
        <v>108</v>
      </c>
      <c r="D94" s="932" t="s">
        <v>4334</v>
      </c>
      <c r="E94" s="733">
        <v>14</v>
      </c>
      <c r="F94" s="1190">
        <v>265</v>
      </c>
      <c r="G94" s="1190" t="s">
        <v>106</v>
      </c>
      <c r="H94" s="1190" t="s">
        <v>106</v>
      </c>
      <c r="I94" s="874">
        <v>90.93</v>
      </c>
      <c r="J94" s="651">
        <f t="shared" si="18"/>
        <v>2.6833828219509512</v>
      </c>
      <c r="K94" s="877">
        <v>0.61</v>
      </c>
      <c r="L94" s="887">
        <v>4</v>
      </c>
      <c r="M94" s="642">
        <f t="shared" si="19"/>
        <v>2.44</v>
      </c>
      <c r="N94" s="870" t="s">
        <v>248</v>
      </c>
      <c r="O94" s="734">
        <v>0.57999999999999996</v>
      </c>
      <c r="P94" s="861">
        <v>44160</v>
      </c>
      <c r="Q94" s="861">
        <v>44176</v>
      </c>
      <c r="R94" s="642">
        <f t="shared" si="20"/>
        <v>5.1724137931034528</v>
      </c>
      <c r="S94" s="701">
        <f>IF(INDEX(Historical!$D$7:$D$1237,MATCH(B94,Historical!$B$7:$B$1261,0))=0,"n/a",(INDEX(Historical!$C$7:$C$1239,MATCH(B94,Historical!$B$7:$B$1261,0))/INDEX(Historical!$D$7:$D$1237,MATCH(B94,Historical!$B$7:$B$1261,0))-1)*100)</f>
        <v>17.894736842105274</v>
      </c>
      <c r="T94" s="701">
        <f>IF(INDEX(Historical!$F$7:$F$1230,MATCH(B94,Historical!$B$7:$B$1261,0))=0,"n/a",((INDEX(Historical!$C$7:$C$1239,MATCH(B94,Historical!$B$7:$B$1261,0))/INDEX(Historical!$F$7:$F$1230,MATCH(B94,Historical!$B$7:$B$1261,0)))^(1/3)-1)*100)</f>
        <v>20.822578295256712</v>
      </c>
      <c r="U94" s="701">
        <f>IF(INDEX(Historical!$H$7:$H$1230,MATCH(B94,Historical!$B$7:$B$1261,0))=0,"n/a",((INDEX(Historical!$C$7:$C$1239,MATCH(B94,Historical!$B$7:$B$1261,0))/INDEX(Historical!$H$7:$H$1230,MATCH(B94,Historical!$B$7:$B$1261,0)))^(1/5)-1)*100)</f>
        <v>16.810574186288953</v>
      </c>
      <c r="V94" s="701">
        <f>IF(INDEX(Historical!$O$7:$O$1230,MATCH(B94,Historical!$B$7:$B$1261,0))=0,"n/a",((INDEX(Historical!$C$7:$C$1239,MATCH(B94,Historical!$B$7:$B$1261,0))/INDEX(Historical!$O$7:$O$1230,MATCH(B94,Historical!$B$7:$B$1261,0)))^(1/10)-1)*100)</f>
        <v>15.949207391655239</v>
      </c>
      <c r="W94" s="702">
        <f t="shared" si="21"/>
        <v>1.0540068715317095</v>
      </c>
      <c r="X94" s="703">
        <f t="shared" si="22"/>
        <v>0.62031639063796873</v>
      </c>
      <c r="Y94" s="875"/>
      <c r="Z94" s="651">
        <f t="shared" si="23"/>
        <v>43.806104129263915</v>
      </c>
      <c r="AA94" s="886">
        <f t="shared" si="24"/>
        <v>16.324955116696589</v>
      </c>
      <c r="AB94" s="887">
        <v>12</v>
      </c>
      <c r="AC94" s="865">
        <v>5.57</v>
      </c>
      <c r="AD94" s="865" t="s">
        <v>136</v>
      </c>
      <c r="AE94" s="865">
        <v>2.15</v>
      </c>
      <c r="AF94" s="865">
        <v>3.86</v>
      </c>
      <c r="AG94" s="865">
        <v>26.5</v>
      </c>
      <c r="AH94" s="865">
        <v>-17.399999999999999</v>
      </c>
      <c r="AI94" s="865">
        <v>33.86</v>
      </c>
      <c r="AJ94" s="865">
        <v>27.1</v>
      </c>
      <c r="AK94" s="865">
        <v>-4</v>
      </c>
      <c r="AL94" s="878">
        <v>4340</v>
      </c>
      <c r="AM94" s="872">
        <v>0.4</v>
      </c>
      <c r="AN94" s="865">
        <v>0.41</v>
      </c>
      <c r="AO94" s="739">
        <f t="shared" si="25"/>
        <v>3.1690018915433136</v>
      </c>
      <c r="AP94" s="740">
        <f t="shared" si="26"/>
        <v>19.493957008239903</v>
      </c>
      <c r="AQ94" s="888">
        <f t="shared" si="27"/>
        <v>67.351030605263745</v>
      </c>
      <c r="AR94" s="651">
        <f>INDEX(Historical!$C$7:$C$1239,MATCH(B94,Historical!$B$7:$B$1261,0))*IF(AH94="n/a",1.03,IF(AH94&lt;0,1.01,IF(AH94&gt;10,1.1,(1+AH94/100))))</f>
        <v>2.2624000000000004</v>
      </c>
      <c r="AS94" s="886">
        <f t="shared" si="28"/>
        <v>2.4886400000000006</v>
      </c>
      <c r="AT94" s="886">
        <f t="shared" si="32"/>
        <v>2.5135264000000008</v>
      </c>
      <c r="AU94" s="886">
        <f t="shared" si="32"/>
        <v>2.538661664000001</v>
      </c>
      <c r="AV94" s="886">
        <f t="shared" si="32"/>
        <v>2.5640482806400011</v>
      </c>
      <c r="AW94" s="651">
        <f t="shared" si="29"/>
        <v>12.367276344640004</v>
      </c>
      <c r="AX94" s="747">
        <f t="shared" si="30"/>
        <v>13.600875777675139</v>
      </c>
      <c r="AY94" s="934">
        <v>1.72</v>
      </c>
      <c r="AZ94" s="872">
        <v>173.47</v>
      </c>
      <c r="BA94" s="872">
        <v>-3.94</v>
      </c>
      <c r="BB94" s="872">
        <v>16.38</v>
      </c>
      <c r="BC94" s="872">
        <v>45.629999999999995</v>
      </c>
      <c r="BE94" s="624">
        <v>2007</v>
      </c>
      <c r="BF94" s="898">
        <f t="shared" si="31"/>
        <v>1</v>
      </c>
      <c r="BG94" s="882">
        <v>9.4</v>
      </c>
    </row>
    <row r="95" spans="1:59" ht="11.25" customHeight="1" x14ac:dyDescent="0.2">
      <c r="A95" s="880" t="s">
        <v>4263</v>
      </c>
      <c r="B95" s="875" t="s">
        <v>4262</v>
      </c>
      <c r="C95" s="932" t="s">
        <v>131</v>
      </c>
      <c r="D95" s="932" t="s">
        <v>4329</v>
      </c>
      <c r="E95" s="900">
        <v>16</v>
      </c>
      <c r="F95" s="1190">
        <v>250</v>
      </c>
      <c r="G95" s="1190" t="s">
        <v>106</v>
      </c>
      <c r="H95" s="1190" t="s">
        <v>106</v>
      </c>
      <c r="I95" s="874">
        <v>55.41</v>
      </c>
      <c r="J95" s="651">
        <f t="shared" si="18"/>
        <v>3.8621187511279556</v>
      </c>
      <c r="K95" s="877">
        <v>0.53500000000000003</v>
      </c>
      <c r="L95" s="887">
        <v>4</v>
      </c>
      <c r="M95" s="642">
        <f t="shared" si="19"/>
        <v>2.14</v>
      </c>
      <c r="N95" s="634" t="s">
        <v>111</v>
      </c>
      <c r="O95" s="734">
        <v>0.505</v>
      </c>
      <c r="P95" s="861">
        <v>44154</v>
      </c>
      <c r="Q95" s="861">
        <v>44186</v>
      </c>
      <c r="R95" s="642">
        <f t="shared" si="20"/>
        <v>5.9405940594059459</v>
      </c>
      <c r="S95" s="701">
        <f>IF(INDEX(Historical!$D$7:$D$1237,MATCH(B95,Historical!$B$7:$B$1261,0))=0,"n/a",(INDEX(Historical!$C$7:$C$1239,MATCH(B95,Historical!$B$7:$B$1261,0))/INDEX(Historical!$D$7:$D$1237,MATCH(B95,Historical!$B$7:$B$1261,0))-1)*100)</f>
        <v>11.239193083573484</v>
      </c>
      <c r="T95" s="701">
        <f>IF(INDEX(Historical!$F$7:$F$1230,MATCH(B95,Historical!$B$7:$B$1261,0))=0,"n/a",((INDEX(Historical!$C$7:$C$1239,MATCH(B95,Historical!$B$7:$B$1261,0))/INDEX(Historical!$F$7:$F$1230,MATCH(B95,Historical!$B$7:$B$1261,0)))^(1/3)-1)*100)</f>
        <v>8.7648795717572661</v>
      </c>
      <c r="U95" s="701">
        <f>IF(INDEX(Historical!$H$7:$H$1230,MATCH(B95,Historical!$B$7:$B$1261,0))=0,"n/a",((INDEX(Historical!$C$7:$C$1239,MATCH(B95,Historical!$B$7:$B$1261,0))/INDEX(Historical!$H$7:$H$1230,MATCH(B95,Historical!$B$7:$B$1261,0)))^(1/5)-1)*100)</f>
        <v>6.7845696486658724</v>
      </c>
      <c r="V95" s="701">
        <f>IF(INDEX(Historical!$O$7:$O$1230,MATCH(B95,Historical!$B$7:$B$1261,0))=0,"n/a",((INDEX(Historical!$C$7:$C$1239,MATCH(B95,Historical!$B$7:$B$1261,0))/INDEX(Historical!$O$7:$O$1230,MATCH(B95,Historical!$B$7:$B$1261,0)))^(1/10)-1)*100)</f>
        <v>4.9544929322863362</v>
      </c>
      <c r="W95" s="702">
        <f t="shared" si="21"/>
        <v>1.3693771979073175</v>
      </c>
      <c r="X95" s="703">
        <f t="shared" si="22"/>
        <v>2.2615232162219576</v>
      </c>
      <c r="Y95" s="876" t="s">
        <v>4264</v>
      </c>
      <c r="Z95" s="651">
        <f t="shared" si="23"/>
        <v>77.25631768953069</v>
      </c>
      <c r="AA95" s="886">
        <f t="shared" si="24"/>
        <v>20.003610108303249</v>
      </c>
      <c r="AB95" s="887">
        <v>12</v>
      </c>
      <c r="AC95" s="865">
        <v>2.77</v>
      </c>
      <c r="AD95" s="865">
        <v>3.41</v>
      </c>
      <c r="AE95" s="865">
        <v>2.57</v>
      </c>
      <c r="AF95" s="865">
        <v>1.44</v>
      </c>
      <c r="AG95" s="865">
        <v>7.3</v>
      </c>
      <c r="AH95" s="865">
        <v>11.600000000000001</v>
      </c>
      <c r="AI95" s="865">
        <v>6.36</v>
      </c>
      <c r="AJ95" s="865">
        <v>3</v>
      </c>
      <c r="AK95" s="865">
        <v>5.8999999999999995</v>
      </c>
      <c r="AL95" s="878">
        <v>12740</v>
      </c>
      <c r="AM95" s="872">
        <v>0.2</v>
      </c>
      <c r="AN95" s="865">
        <v>1.1599999999999999</v>
      </c>
      <c r="AO95" s="739">
        <f t="shared" si="25"/>
        <v>-9.3569217085094216</v>
      </c>
      <c r="AP95" s="740">
        <f t="shared" si="26"/>
        <v>10.646688399793828</v>
      </c>
      <c r="AQ95" s="888">
        <f t="shared" si="27"/>
        <v>13.147295457355401</v>
      </c>
      <c r="AR95" s="651">
        <f>INDEX(Historical!$C$7:$C$1239,MATCH(B95,Historical!$B$7:$B$1261,0))*IF(AH95="n/a",1.03,IF(AH95&lt;0,1.01,IF(AH95&gt;10,1.1,(1+AH95/100))))</f>
        <v>2.1230000000000002</v>
      </c>
      <c r="AS95" s="886">
        <f t="shared" si="28"/>
        <v>2.2580228000000004</v>
      </c>
      <c r="AT95" s="886">
        <f t="shared" si="32"/>
        <v>2.3912461452000002</v>
      </c>
      <c r="AU95" s="886">
        <f t="shared" si="32"/>
        <v>2.5323296677667999</v>
      </c>
      <c r="AV95" s="886">
        <f t="shared" si="32"/>
        <v>2.6817371181650409</v>
      </c>
      <c r="AW95" s="651">
        <f t="shared" si="29"/>
        <v>11.98633573113184</v>
      </c>
      <c r="AX95" s="747">
        <f t="shared" si="30"/>
        <v>21.632080366597801</v>
      </c>
      <c r="AY95" s="934">
        <v>0.36</v>
      </c>
      <c r="AZ95" s="872">
        <v>31.900000000000002</v>
      </c>
      <c r="BA95" s="872">
        <v>-27.63</v>
      </c>
      <c r="BB95" s="872">
        <v>2.23</v>
      </c>
      <c r="BC95" s="872">
        <v>-4.34</v>
      </c>
      <c r="BE95" s="624">
        <v>2005</v>
      </c>
      <c r="BF95" s="898">
        <f t="shared" si="31"/>
        <v>1</v>
      </c>
      <c r="BG95" s="882">
        <v>2.4</v>
      </c>
    </row>
    <row r="96" spans="1:59" ht="11.25" customHeight="1" x14ac:dyDescent="0.2">
      <c r="A96" s="863" t="s">
        <v>1165</v>
      </c>
      <c r="B96" s="875" t="s">
        <v>1166</v>
      </c>
      <c r="C96" s="932" t="s">
        <v>4319</v>
      </c>
      <c r="D96" s="932" t="s">
        <v>4320</v>
      </c>
      <c r="E96" s="733">
        <v>10</v>
      </c>
      <c r="F96" s="1190">
        <v>328</v>
      </c>
      <c r="G96" s="1190" t="s">
        <v>106</v>
      </c>
      <c r="H96" s="1190" t="s">
        <v>106</v>
      </c>
      <c r="I96" s="874">
        <v>112.73</v>
      </c>
      <c r="J96" s="651">
        <f t="shared" si="18"/>
        <v>3.1934711256985713</v>
      </c>
      <c r="K96" s="877">
        <v>0.9</v>
      </c>
      <c r="L96" s="887">
        <v>4</v>
      </c>
      <c r="M96" s="642">
        <f t="shared" si="19"/>
        <v>3.6</v>
      </c>
      <c r="N96" s="870" t="s">
        <v>318</v>
      </c>
      <c r="O96" s="734">
        <v>0.86</v>
      </c>
      <c r="P96" s="1116">
        <v>43629</v>
      </c>
      <c r="Q96" s="1116">
        <v>43644</v>
      </c>
      <c r="R96" s="642">
        <f t="shared" si="20"/>
        <v>4.6511627906976782</v>
      </c>
      <c r="S96" s="701">
        <f>IF(INDEX(Historical!$D$7:$D$1237,MATCH(B96,Historical!$B$7:$B$1261,0))=0,"n/a",(INDEX(Historical!$C$7:$C$1239,MATCH(B96,Historical!$B$7:$B$1261,0))/INDEX(Historical!$D$7:$D$1237,MATCH(B96,Historical!$B$7:$B$1261,0))-1)*100)</f>
        <v>5.9523809523809534</v>
      </c>
      <c r="T96" s="701">
        <f>IF(INDEX(Historical!$F$7:$F$1230,MATCH(B96,Historical!$B$7:$B$1261,0))=0,"n/a",((INDEX(Historical!$C$7:$C$1239,MATCH(B96,Historical!$B$7:$B$1261,0))/INDEX(Historical!$F$7:$F$1230,MATCH(B96,Historical!$B$7:$B$1261,0)))^(1/3)-1)*100)</f>
        <v>6.7072987030458497</v>
      </c>
      <c r="U96" s="701">
        <f>IF(INDEX(Historical!$H$7:$H$1230,MATCH(B96,Historical!$B$7:$B$1261,0))=0,"n/a",((INDEX(Historical!$C$7:$C$1239,MATCH(B96,Historical!$B$7:$B$1261,0))/INDEX(Historical!$H$7:$H$1230,MATCH(B96,Historical!$B$7:$B$1261,0)))^(1/5)-1)*100)</f>
        <v>14.486501579041743</v>
      </c>
      <c r="V96" s="701">
        <f>IF(INDEX(Historical!$O$7:$O$1230,MATCH(B96,Historical!$B$7:$B$1261,0))=0,"n/a",((INDEX(Historical!$C$7:$C$1239,MATCH(B96,Historical!$B$7:$B$1261,0))/INDEX(Historical!$O$7:$O$1230,MATCH(B96,Historical!$B$7:$B$1261,0)))^(1/10)-1)*100)</f>
        <v>25.07388505219734</v>
      </c>
      <c r="W96" s="702">
        <f t="shared" si="21"/>
        <v>0.57775257200408292</v>
      </c>
      <c r="X96" s="703">
        <f t="shared" si="22"/>
        <v>0.89978270677277894</v>
      </c>
      <c r="Y96" s="664"/>
      <c r="Z96" s="651">
        <f t="shared" si="23"/>
        <v>106.82492581602374</v>
      </c>
      <c r="AA96" s="886">
        <f t="shared" si="24"/>
        <v>33.451038575667653</v>
      </c>
      <c r="AB96" s="887">
        <v>12</v>
      </c>
      <c r="AC96" s="865">
        <v>3.37</v>
      </c>
      <c r="AD96" s="865">
        <v>5.44</v>
      </c>
      <c r="AE96" s="865">
        <v>10.81</v>
      </c>
      <c r="AF96" s="865">
        <v>5.93</v>
      </c>
      <c r="AG96" s="865">
        <v>18</v>
      </c>
      <c r="AH96" s="865">
        <v>3.9</v>
      </c>
      <c r="AI96" s="865">
        <v>2.4899999999999998</v>
      </c>
      <c r="AJ96" s="865">
        <v>16.100000000000001</v>
      </c>
      <c r="AK96" s="865">
        <v>6</v>
      </c>
      <c r="AL96" s="878">
        <v>14470</v>
      </c>
      <c r="AM96" s="872">
        <v>0.70000000000000007</v>
      </c>
      <c r="AN96" s="865">
        <v>2.21</v>
      </c>
      <c r="AO96" s="739">
        <f t="shared" si="25"/>
        <v>-15.771065870927337</v>
      </c>
      <c r="AP96" s="740">
        <f t="shared" si="26"/>
        <v>17.679972704740315</v>
      </c>
      <c r="AQ96" s="888">
        <f t="shared" si="27"/>
        <v>196.92098369297523</v>
      </c>
      <c r="AR96" s="651">
        <f>INDEX(Historical!$C$7:$C$1239,MATCH(B96,Historical!$B$7:$B$1261,0))*IF(AH96="n/a",1.03,IF(AH96&lt;0,1.01,IF(AH96&gt;10,1.1,(1+AH96/100))))</f>
        <v>3.6988399999999997</v>
      </c>
      <c r="AS96" s="886">
        <f t="shared" si="28"/>
        <v>3.7909411159999995</v>
      </c>
      <c r="AT96" s="886">
        <f t="shared" si="32"/>
        <v>4.0183975829599996</v>
      </c>
      <c r="AU96" s="886">
        <f t="shared" si="32"/>
        <v>4.2595014379376002</v>
      </c>
      <c r="AV96" s="886">
        <f t="shared" si="32"/>
        <v>4.5150715242138562</v>
      </c>
      <c r="AW96" s="651">
        <f t="shared" si="29"/>
        <v>20.282751661111455</v>
      </c>
      <c r="AX96" s="747">
        <f t="shared" si="30"/>
        <v>17.992328272076158</v>
      </c>
      <c r="AY96" s="934">
        <v>0.16</v>
      </c>
      <c r="AZ96" s="872">
        <v>55.059999999999995</v>
      </c>
      <c r="BA96" s="872">
        <v>-6.8900000000000006</v>
      </c>
      <c r="BB96" s="872">
        <v>-0.2</v>
      </c>
      <c r="BC96" s="872">
        <v>10.91</v>
      </c>
      <c r="BE96" s="624">
        <v>2010</v>
      </c>
      <c r="BF96" s="898">
        <f t="shared" si="31"/>
        <v>0</v>
      </c>
      <c r="BG96" s="882">
        <v>5.0999999999999996</v>
      </c>
    </row>
    <row r="97" spans="1:59" ht="11.25" customHeight="1" x14ac:dyDescent="0.2">
      <c r="A97" s="863" t="s">
        <v>1180</v>
      </c>
      <c r="B97" s="875" t="s">
        <v>1181</v>
      </c>
      <c r="C97" s="932" t="s">
        <v>108</v>
      </c>
      <c r="D97" s="932" t="s">
        <v>118</v>
      </c>
      <c r="E97" s="733">
        <v>11</v>
      </c>
      <c r="F97" s="1190">
        <v>303</v>
      </c>
      <c r="G97" s="1190" t="s">
        <v>37</v>
      </c>
      <c r="H97" s="1190" t="s">
        <v>37</v>
      </c>
      <c r="I97" s="874">
        <v>48.44</v>
      </c>
      <c r="J97" s="651">
        <f t="shared" si="18"/>
        <v>3.798513625103221</v>
      </c>
      <c r="K97" s="877">
        <v>0.46</v>
      </c>
      <c r="L97" s="887">
        <v>4</v>
      </c>
      <c r="M97" s="642">
        <f t="shared" si="19"/>
        <v>1.84</v>
      </c>
      <c r="N97" s="870" t="s">
        <v>148</v>
      </c>
      <c r="O97" s="734">
        <v>0.44</v>
      </c>
      <c r="P97" s="861">
        <v>44172</v>
      </c>
      <c r="Q97" s="861">
        <v>44180</v>
      </c>
      <c r="R97" s="642">
        <f t="shared" si="20"/>
        <v>4.5454545454545494</v>
      </c>
      <c r="S97" s="701">
        <f>IF(INDEX(Historical!$D$7:$D$1237,MATCH(B97,Historical!$B$7:$B$1261,0))=0,"n/a",(INDEX(Historical!$C$7:$C$1239,MATCH(B97,Historical!$B$7:$B$1261,0))/INDEX(Historical!$D$7:$D$1237,MATCH(B97,Historical!$B$7:$B$1261,0))-1)*100)</f>
        <v>4.9999999999999822</v>
      </c>
      <c r="T97" s="701">
        <f>IF(INDEX(Historical!$F$7:$F$1230,MATCH(B97,Historical!$B$7:$B$1261,0))=0,"n/a",((INDEX(Historical!$C$7:$C$1239,MATCH(B97,Historical!$B$7:$B$1261,0))/INDEX(Historical!$F$7:$F$1230,MATCH(B97,Historical!$B$7:$B$1261,0)))^(1/3)-1)*100)</f>
        <v>11.868894208139679</v>
      </c>
      <c r="U97" s="701">
        <f>IF(INDEX(Historical!$H$7:$H$1230,MATCH(B97,Historical!$B$7:$B$1261,0))=0,"n/a",((INDEX(Historical!$C$7:$C$1239,MATCH(B97,Historical!$B$7:$B$1261,0))/INDEX(Historical!$H$7:$H$1230,MATCH(B97,Historical!$B$7:$B$1261,0)))^(1/5)-1)*100)</f>
        <v>14.869835499703509</v>
      </c>
      <c r="V97" s="701" t="str">
        <f>IF(INDEX(Historical!$O$7:$O$1230,MATCH(B97,Historical!$B$7:$B$1261,0))=0,"n/a",((INDEX(Historical!$C$7:$C$1239,MATCH(B97,Historical!$B$7:$B$1261,0))/INDEX(Historical!$O$7:$O$1230,MATCH(B97,Historical!$B$7:$B$1261,0)))^(1/10)-1)*100)</f>
        <v>n/a</v>
      </c>
      <c r="W97" s="702" t="str">
        <f t="shared" si="21"/>
        <v>n/a</v>
      </c>
      <c r="X97" s="703">
        <f t="shared" si="22"/>
        <v>0.62478300418922317</v>
      </c>
      <c r="Y97" s="673"/>
      <c r="Z97" s="651">
        <f t="shared" si="23"/>
        <v>32.56637168141593</v>
      </c>
      <c r="AA97" s="886">
        <f t="shared" si="24"/>
        <v>8.5734513274336273</v>
      </c>
      <c r="AB97" s="887">
        <v>12</v>
      </c>
      <c r="AC97" s="865">
        <v>5.65</v>
      </c>
      <c r="AD97" s="865">
        <v>3.23</v>
      </c>
      <c r="AE97" s="865">
        <v>0.83</v>
      </c>
      <c r="AF97" s="865">
        <v>1.18</v>
      </c>
      <c r="AG97" s="865">
        <v>14.2</v>
      </c>
      <c r="AH97" s="865">
        <v>48.6</v>
      </c>
      <c r="AI97" s="865">
        <v>-12.91</v>
      </c>
      <c r="AJ97" s="865">
        <v>23.799999999999997</v>
      </c>
      <c r="AK97" s="865">
        <v>2.7</v>
      </c>
      <c r="AL97" s="878">
        <v>5520</v>
      </c>
      <c r="AM97" s="872">
        <v>3.0300000000000002</v>
      </c>
      <c r="AN97" s="865">
        <v>0.33</v>
      </c>
      <c r="AO97" s="739">
        <f t="shared" si="25"/>
        <v>10.094897797373104</v>
      </c>
      <c r="AP97" s="740">
        <f t="shared" si="26"/>
        <v>18.668349124806731</v>
      </c>
      <c r="AQ97" s="888">
        <f t="shared" si="27"/>
        <v>-32.94555258308803</v>
      </c>
      <c r="AR97" s="651">
        <f>INDEX(Historical!$C$7:$C$1239,MATCH(B97,Historical!$B$7:$B$1261,0))*IF(AH97="n/a",1.03,IF(AH97&lt;0,1.01,IF(AH97&gt;10,1.1,(1+AH97/100))))</f>
        <v>1.8480000000000001</v>
      </c>
      <c r="AS97" s="886">
        <f t="shared" si="28"/>
        <v>1.8664800000000001</v>
      </c>
      <c r="AT97" s="886">
        <f t="shared" si="32"/>
        <v>1.9168749599999999</v>
      </c>
      <c r="AU97" s="886">
        <f t="shared" si="32"/>
        <v>1.9686305839199998</v>
      </c>
      <c r="AV97" s="886">
        <f t="shared" si="32"/>
        <v>2.0217836096858397</v>
      </c>
      <c r="AW97" s="651">
        <f t="shared" si="29"/>
        <v>9.6217691536058396</v>
      </c>
      <c r="AX97" s="747">
        <f t="shared" si="30"/>
        <v>19.863272406287859</v>
      </c>
      <c r="AY97" s="934">
        <v>1.17</v>
      </c>
      <c r="AZ97" s="872">
        <v>64.990000000000009</v>
      </c>
      <c r="BA97" s="872">
        <v>-27.46</v>
      </c>
      <c r="BB97" s="872">
        <v>-3.1199999999999997</v>
      </c>
      <c r="BC97" s="872">
        <v>-3.5999999999999996</v>
      </c>
      <c r="BE97" s="624">
        <v>2010</v>
      </c>
      <c r="BF97" s="898">
        <f t="shared" si="31"/>
        <v>0</v>
      </c>
      <c r="BG97" s="882">
        <v>5.3</v>
      </c>
    </row>
    <row r="98" spans="1:59" s="773" customFormat="1" ht="11.25" customHeight="1" x14ac:dyDescent="0.2">
      <c r="A98" s="646" t="s">
        <v>580</v>
      </c>
      <c r="B98" s="781" t="s">
        <v>581</v>
      </c>
      <c r="C98" s="932" t="s">
        <v>112</v>
      </c>
      <c r="D98" s="932" t="s">
        <v>4332</v>
      </c>
      <c r="E98" s="755">
        <v>21</v>
      </c>
      <c r="F98" s="1190">
        <v>158</v>
      </c>
      <c r="G98" s="1189" t="s">
        <v>106</v>
      </c>
      <c r="H98" s="1189" t="s">
        <v>106</v>
      </c>
      <c r="I98" s="756">
        <v>49.45</v>
      </c>
      <c r="J98" s="757">
        <f t="shared" si="18"/>
        <v>2.0222446916076846</v>
      </c>
      <c r="K98" s="758">
        <v>0.25</v>
      </c>
      <c r="L98" s="759">
        <v>4</v>
      </c>
      <c r="M98" s="760">
        <f t="shared" si="19"/>
        <v>1</v>
      </c>
      <c r="N98" s="761" t="s">
        <v>466</v>
      </c>
      <c r="O98" s="762">
        <v>0.22</v>
      </c>
      <c r="P98" s="777">
        <v>43860</v>
      </c>
      <c r="Q98" s="777">
        <v>43888</v>
      </c>
      <c r="R98" s="760">
        <f t="shared" si="20"/>
        <v>13.636363636363635</v>
      </c>
      <c r="S98" s="701">
        <f>IF(INDEX(Historical!$D$7:$D$1237,MATCH(B98,Historical!$B$7:$B$1261,0))=0,"n/a",(INDEX(Historical!$C$7:$C$1239,MATCH(B98,Historical!$B$7:$B$1261,0))/INDEX(Historical!$D$7:$D$1237,MATCH(B98,Historical!$B$7:$B$1261,0))-1)*100)</f>
        <v>12.987012987012992</v>
      </c>
      <c r="T98" s="701">
        <f>IF(INDEX(Historical!$F$7:$F$1230,MATCH(B98,Historical!$B$7:$B$1261,0))=0,"n/a",((INDEX(Historical!$C$7:$C$1239,MATCH(B98,Historical!$B$7:$B$1261,0))/INDEX(Historical!$F$7:$F$1230,MATCH(B98,Historical!$B$7:$B$1261,0)))^(1/3)-1)*100)</f>
        <v>13.18511959629507</v>
      </c>
      <c r="U98" s="701">
        <f>IF(INDEX(Historical!$H$7:$H$1230,MATCH(B98,Historical!$B$7:$B$1261,0))=0,"n/a",((INDEX(Historical!$C$7:$C$1239,MATCH(B98,Historical!$B$7:$B$1261,0))/INDEX(Historical!$H$7:$H$1230,MATCH(B98,Historical!$B$7:$B$1261,0)))^(1/5)-1)*100)</f>
        <v>11.714578086971738</v>
      </c>
      <c r="V98" s="701">
        <f>IF(INDEX(Historical!$O$7:$O$1230,MATCH(B98,Historical!$B$7:$B$1261,0))=0,"n/a",((INDEX(Historical!$C$7:$C$1239,MATCH(B98,Historical!$B$7:$B$1261,0))/INDEX(Historical!$O$7:$O$1230,MATCH(B98,Historical!$B$7:$B$1261,0)))^(1/10)-1)*100)</f>
        <v>17.064354502381818</v>
      </c>
      <c r="W98" s="702">
        <f t="shared" si="21"/>
        <v>0.68649406488458931</v>
      </c>
      <c r="X98" s="703">
        <f t="shared" si="22"/>
        <v>1.1051488761294093</v>
      </c>
      <c r="Y98" s="778"/>
      <c r="Z98" s="757">
        <f t="shared" si="23"/>
        <v>68.493150684931507</v>
      </c>
      <c r="AA98" s="765">
        <f t="shared" si="24"/>
        <v>33.869863013698634</v>
      </c>
      <c r="AB98" s="759">
        <v>12</v>
      </c>
      <c r="AC98" s="766">
        <v>1.46</v>
      </c>
      <c r="AD98" s="766">
        <v>4.49</v>
      </c>
      <c r="AE98" s="766">
        <v>4.97</v>
      </c>
      <c r="AF98" s="766">
        <v>9.66</v>
      </c>
      <c r="AG98" s="766">
        <v>30.599999999999998</v>
      </c>
      <c r="AH98" s="766">
        <v>6.6000000000000005</v>
      </c>
      <c r="AI98" s="766">
        <v>4.42</v>
      </c>
      <c r="AJ98" s="766">
        <v>10.6</v>
      </c>
      <c r="AK98" s="766">
        <v>7.3999999999999995</v>
      </c>
      <c r="AL98" s="767">
        <v>27660</v>
      </c>
      <c r="AM98" s="768">
        <v>0.32</v>
      </c>
      <c r="AN98" s="766">
        <v>0.14000000000000001</v>
      </c>
      <c r="AO98" s="769">
        <f t="shared" si="25"/>
        <v>-20.133040235119211</v>
      </c>
      <c r="AP98" s="770">
        <f t="shared" si="26"/>
        <v>13.736822778579423</v>
      </c>
      <c r="AQ98" s="771">
        <f t="shared" si="27"/>
        <v>281.33267873622646</v>
      </c>
      <c r="AR98" s="651">
        <f>INDEX(Historical!$C$7:$C$1239,MATCH(B98,Historical!$B$7:$B$1261,0))*IF(AH98="n/a",1.03,IF(AH98&lt;0,1.01,IF(AH98&gt;10,1.1,(1+AH98/100))))</f>
        <v>0.92742000000000002</v>
      </c>
      <c r="AS98" s="765">
        <f t="shared" si="28"/>
        <v>0.96841196400000007</v>
      </c>
      <c r="AT98" s="765">
        <f t="shared" si="32"/>
        <v>1.0400744493360001</v>
      </c>
      <c r="AU98" s="765">
        <f t="shared" si="32"/>
        <v>1.1170399585868642</v>
      </c>
      <c r="AV98" s="765">
        <f t="shared" si="32"/>
        <v>1.1997009155222922</v>
      </c>
      <c r="AW98" s="757">
        <f t="shared" si="29"/>
        <v>5.2526472874451571</v>
      </c>
      <c r="AX98" s="772">
        <f t="shared" si="30"/>
        <v>10.622138093923471</v>
      </c>
      <c r="AY98" s="935">
        <v>1.18</v>
      </c>
      <c r="AZ98" s="768">
        <v>85.1</v>
      </c>
      <c r="BA98" s="768">
        <v>-0.82000000000000006</v>
      </c>
      <c r="BB98" s="768">
        <v>8.16</v>
      </c>
      <c r="BC98" s="768">
        <v>18.88</v>
      </c>
      <c r="BD98" s="908"/>
      <c r="BE98" s="624">
        <v>2000</v>
      </c>
      <c r="BF98" s="898">
        <f t="shared" si="31"/>
        <v>2</v>
      </c>
      <c r="BG98" s="824">
        <v>21.099999999999998</v>
      </c>
    </row>
    <row r="99" spans="1:59" ht="11.25" customHeight="1" x14ac:dyDescent="0.2">
      <c r="A99" s="863" t="s">
        <v>576</v>
      </c>
      <c r="B99" s="875" t="s">
        <v>577</v>
      </c>
      <c r="C99" s="932" t="s">
        <v>108</v>
      </c>
      <c r="D99" s="932" t="s">
        <v>4334</v>
      </c>
      <c r="E99" s="733">
        <v>22</v>
      </c>
      <c r="F99" s="1190">
        <v>155</v>
      </c>
      <c r="G99" s="1190" t="s">
        <v>106</v>
      </c>
      <c r="H99" s="1190" t="s">
        <v>106</v>
      </c>
      <c r="I99" s="874">
        <v>333.76</v>
      </c>
      <c r="J99" s="651">
        <f t="shared" si="18"/>
        <v>0.92281879194630878</v>
      </c>
      <c r="K99" s="884">
        <v>0.77</v>
      </c>
      <c r="L99" s="887">
        <v>4</v>
      </c>
      <c r="M99" s="642">
        <f t="shared" si="19"/>
        <v>3.08</v>
      </c>
      <c r="N99" s="870" t="s">
        <v>325</v>
      </c>
      <c r="O99" s="735">
        <v>0.72</v>
      </c>
      <c r="P99" s="861">
        <v>43979</v>
      </c>
      <c r="Q99" s="861">
        <v>44000</v>
      </c>
      <c r="R99" s="642">
        <f t="shared" si="20"/>
        <v>6.94444444444445</v>
      </c>
      <c r="S99" s="701">
        <f>IF(INDEX(Historical!$D$7:$D$1237,MATCH(B99,Historical!$B$7:$B$1261,0))=0,"n/a",(INDEX(Historical!$C$7:$C$1239,MATCH(B99,Historical!$B$7:$B$1261,0))/INDEX(Historical!$D$7:$D$1237,MATCH(B99,Historical!$B$7:$B$1261,0))-1)*100)</f>
        <v>12.903225806451601</v>
      </c>
      <c r="T99" s="701">
        <f>IF(INDEX(Historical!$F$7:$F$1230,MATCH(B99,Historical!$B$7:$B$1261,0))=0,"n/a",((INDEX(Historical!$C$7:$C$1239,MATCH(B99,Historical!$B$7:$B$1261,0))/INDEX(Historical!$F$7:$F$1230,MATCH(B99,Historical!$B$7:$B$1261,0)))^(1/3)-1)*100)</f>
        <v>13.010492383910499</v>
      </c>
      <c r="U99" s="701">
        <f>IF(INDEX(Historical!$H$7:$H$1230,MATCH(B99,Historical!$B$7:$B$1261,0))=0,"n/a",((INDEX(Historical!$C$7:$C$1239,MATCH(B99,Historical!$B$7:$B$1261,0))/INDEX(Historical!$H$7:$H$1230,MATCH(B99,Historical!$B$7:$B$1261,0)))^(1/5)-1)*100)</f>
        <v>12.995952835136615</v>
      </c>
      <c r="V99" s="701">
        <f>IF(INDEX(Historical!$O$7:$O$1230,MATCH(B99,Historical!$B$7:$B$1261,0))=0,"n/a",((INDEX(Historical!$C$7:$C$1239,MATCH(B99,Historical!$B$7:$B$1261,0))/INDEX(Historical!$O$7:$O$1230,MATCH(B99,Historical!$B$7:$B$1261,0)))^(1/10)-1)*100)</f>
        <v>13.633489370223618</v>
      </c>
      <c r="W99" s="702">
        <f t="shared" si="21"/>
        <v>0.95323746417557476</v>
      </c>
      <c r="X99" s="703">
        <f t="shared" si="22"/>
        <v>1.1708065617240193</v>
      </c>
      <c r="Y99" s="875"/>
      <c r="Z99" s="651">
        <f t="shared" si="23"/>
        <v>31.917098445595855</v>
      </c>
      <c r="AA99" s="886">
        <f t="shared" si="24"/>
        <v>34.586528497409326</v>
      </c>
      <c r="AB99" s="887">
        <v>8</v>
      </c>
      <c r="AC99" s="865">
        <v>9.65</v>
      </c>
      <c r="AD99" s="865">
        <v>6.64</v>
      </c>
      <c r="AE99" s="865">
        <v>8.1999999999999993</v>
      </c>
      <c r="AF99" s="865">
        <v>13.69</v>
      </c>
      <c r="AG99" s="865">
        <v>48.199999999999996</v>
      </c>
      <c r="AH99" s="865">
        <v>7.3999999999999995</v>
      </c>
      <c r="AI99" s="865">
        <v>6.13</v>
      </c>
      <c r="AJ99" s="865">
        <v>11.1</v>
      </c>
      <c r="AK99" s="865">
        <v>5.04</v>
      </c>
      <c r="AL99" s="878">
        <v>12250</v>
      </c>
      <c r="AM99" s="872">
        <v>0.1</v>
      </c>
      <c r="AN99" s="865">
        <v>0.64</v>
      </c>
      <c r="AO99" s="739">
        <f t="shared" si="25"/>
        <v>-20.6677568703264</v>
      </c>
      <c r="AP99" s="740">
        <f t="shared" si="26"/>
        <v>13.918771627082924</v>
      </c>
      <c r="AQ99" s="888">
        <f t="shared" si="27"/>
        <v>358.73719183066208</v>
      </c>
      <c r="AR99" s="651">
        <f>INDEX(Historical!$C$7:$C$1239,MATCH(B99,Historical!$B$7:$B$1261,0))*IF(AH99="n/a",1.03,IF(AH99&lt;0,1.01,IF(AH99&gt;10,1.1,(1+AH99/100))))</f>
        <v>3.0072000000000001</v>
      </c>
      <c r="AS99" s="886">
        <f t="shared" si="28"/>
        <v>3.19154136</v>
      </c>
      <c r="AT99" s="886">
        <f t="shared" si="32"/>
        <v>3.3523950445440001</v>
      </c>
      <c r="AU99" s="886">
        <f t="shared" si="32"/>
        <v>3.5213557547890177</v>
      </c>
      <c r="AV99" s="886">
        <f t="shared" si="32"/>
        <v>3.6988320848303844</v>
      </c>
      <c r="AW99" s="651">
        <f t="shared" si="29"/>
        <v>16.771324244163402</v>
      </c>
      <c r="AX99" s="747">
        <f t="shared" si="30"/>
        <v>5.0249653176424385</v>
      </c>
      <c r="AY99" s="934">
        <v>0.74</v>
      </c>
      <c r="AZ99" s="872">
        <v>70.97</v>
      </c>
      <c r="BA99" s="872">
        <v>-8.2199999999999989</v>
      </c>
      <c r="BB99" s="872">
        <v>2.1399999999999997</v>
      </c>
      <c r="BC99" s="872">
        <v>7.42</v>
      </c>
      <c r="BE99" s="624">
        <v>1999</v>
      </c>
      <c r="BF99" s="898">
        <f t="shared" si="31"/>
        <v>2</v>
      </c>
      <c r="BG99" s="882">
        <v>19.600000000000001</v>
      </c>
    </row>
    <row r="100" spans="1:59" ht="11.25" customHeight="1" x14ac:dyDescent="0.2">
      <c r="A100" s="871" t="s">
        <v>1171</v>
      </c>
      <c r="B100" s="875" t="s">
        <v>1172</v>
      </c>
      <c r="C100" s="932" t="s">
        <v>108</v>
      </c>
      <c r="D100" s="932" t="s">
        <v>118</v>
      </c>
      <c r="E100" s="733">
        <v>10</v>
      </c>
      <c r="F100" s="1190">
        <v>377</v>
      </c>
      <c r="G100" s="1190" t="s">
        <v>37</v>
      </c>
      <c r="H100" s="1190" t="s">
        <v>115</v>
      </c>
      <c r="I100" s="874">
        <v>52</v>
      </c>
      <c r="J100" s="651">
        <f t="shared" si="18"/>
        <v>3.8461538461538463</v>
      </c>
      <c r="K100" s="877">
        <v>0.5</v>
      </c>
      <c r="L100" s="887">
        <v>4</v>
      </c>
      <c r="M100" s="642">
        <f t="shared" si="19"/>
        <v>2</v>
      </c>
      <c r="N100" s="870" t="s">
        <v>151</v>
      </c>
      <c r="O100" s="734">
        <v>0.48</v>
      </c>
      <c r="P100" s="861">
        <v>43903</v>
      </c>
      <c r="Q100" s="861">
        <v>43921</v>
      </c>
      <c r="R100" s="642">
        <f t="shared" si="20"/>
        <v>4.1666666666666705</v>
      </c>
      <c r="S100" s="701">
        <f>IF(INDEX(Historical!$D$7:$D$1237,MATCH(B100,Historical!$B$7:$B$1261,0))=0,"n/a",(INDEX(Historical!$C$7:$C$1239,MATCH(B100,Historical!$B$7:$B$1261,0))/INDEX(Historical!$D$7:$D$1237,MATCH(B100,Historical!$B$7:$B$1261,0))-1)*100)</f>
        <v>4.3478260869565188</v>
      </c>
      <c r="T100" s="701">
        <f>IF(INDEX(Historical!$F$7:$F$1230,MATCH(B100,Historical!$B$7:$B$1261,0))=0,"n/a",((INDEX(Historical!$C$7:$C$1239,MATCH(B100,Historical!$B$7:$B$1261,0))/INDEX(Historical!$F$7:$F$1230,MATCH(B100,Historical!$B$7:$B$1261,0)))^(1/3)-1)*100)</f>
        <v>4.5515917149420382</v>
      </c>
      <c r="U100" s="701">
        <f>IF(INDEX(Historical!$H$7:$H$1230,MATCH(B100,Historical!$B$7:$B$1261,0))=0,"n/a",((INDEX(Historical!$C$7:$C$1239,MATCH(B100,Historical!$B$7:$B$1261,0))/INDEX(Historical!$H$7:$H$1230,MATCH(B100,Historical!$B$7:$B$1261,0)))^(1/5)-1)*100)</f>
        <v>6.5208537533447908</v>
      </c>
      <c r="V100" s="701">
        <f>IF(INDEX(Historical!$O$7:$O$1230,MATCH(B100,Historical!$B$7:$B$1261,0))=0,"n/a",((INDEX(Historical!$C$7:$C$1239,MATCH(B100,Historical!$B$7:$B$1261,0))/INDEX(Historical!$O$7:$O$1230,MATCH(B100,Historical!$B$7:$B$1261,0)))^(1/10)-1)*100)</f>
        <v>20.10071996318743</v>
      </c>
      <c r="W100" s="702">
        <f t="shared" si="21"/>
        <v>0.32440896471803587</v>
      </c>
      <c r="X100" s="703">
        <f t="shared" si="22"/>
        <v>2.1736179177815971</v>
      </c>
      <c r="Y100" s="665"/>
      <c r="Z100" s="651">
        <f t="shared" si="23"/>
        <v>62.305295950155759</v>
      </c>
      <c r="AA100" s="886">
        <f t="shared" si="24"/>
        <v>16.199376947040498</v>
      </c>
      <c r="AB100" s="887">
        <v>12</v>
      </c>
      <c r="AC100" s="865">
        <v>3.21</v>
      </c>
      <c r="AD100" s="865">
        <v>1.1599999999999999</v>
      </c>
      <c r="AE100" s="865">
        <v>1.75</v>
      </c>
      <c r="AF100" s="865">
        <v>0.8</v>
      </c>
      <c r="AG100" s="865">
        <v>5.3</v>
      </c>
      <c r="AH100" s="865">
        <v>35.6</v>
      </c>
      <c r="AI100" s="865">
        <v>30.5</v>
      </c>
      <c r="AJ100" s="865">
        <v>3</v>
      </c>
      <c r="AK100" s="865">
        <v>14.2</v>
      </c>
      <c r="AL100" s="878">
        <v>1290</v>
      </c>
      <c r="AM100" s="872">
        <v>60.69</v>
      </c>
      <c r="AN100" s="865">
        <v>0</v>
      </c>
      <c r="AO100" s="739">
        <f t="shared" si="25"/>
        <v>-5.8323693475418619</v>
      </c>
      <c r="AP100" s="740">
        <f t="shared" si="26"/>
        <v>10.367007599498637</v>
      </c>
      <c r="AQ100" s="888">
        <f t="shared" si="27"/>
        <v>-24.106795626625143</v>
      </c>
      <c r="AR100" s="651">
        <f>INDEX(Historical!$C$7:$C$1239,MATCH(B100,Historical!$B$7:$B$1261,0))*IF(AH100="n/a",1.03,IF(AH100&lt;0,1.01,IF(AH100&gt;10,1.1,(1+AH100/100))))</f>
        <v>2.1120000000000001</v>
      </c>
      <c r="AS100" s="886">
        <f t="shared" si="28"/>
        <v>2.3232000000000004</v>
      </c>
      <c r="AT100" s="886">
        <f t="shared" si="32"/>
        <v>2.5555200000000005</v>
      </c>
      <c r="AU100" s="886">
        <f t="shared" si="32"/>
        <v>2.8110720000000007</v>
      </c>
      <c r="AV100" s="886">
        <f t="shared" si="32"/>
        <v>3.0921792000000008</v>
      </c>
      <c r="AW100" s="651">
        <f t="shared" si="29"/>
        <v>12.893971200000001</v>
      </c>
      <c r="AX100" s="747">
        <f t="shared" si="30"/>
        <v>24.796098461538463</v>
      </c>
      <c r="AY100" s="934">
        <v>0.2</v>
      </c>
      <c r="AZ100" s="872">
        <v>79.25</v>
      </c>
      <c r="BA100" s="872">
        <v>-10.83</v>
      </c>
      <c r="BB100" s="872">
        <v>3.5700000000000003</v>
      </c>
      <c r="BC100" s="872">
        <v>25.230000000000004</v>
      </c>
      <c r="BE100" s="624">
        <v>2011</v>
      </c>
      <c r="BF100" s="898">
        <f t="shared" si="31"/>
        <v>0</v>
      </c>
      <c r="BG100" s="882">
        <v>0.70000000000000007</v>
      </c>
    </row>
    <row r="101" spans="1:59" ht="11.25" customHeight="1" x14ac:dyDescent="0.2">
      <c r="A101" s="863" t="s">
        <v>1194</v>
      </c>
      <c r="B101" s="875" t="s">
        <v>1195</v>
      </c>
      <c r="C101" s="932" t="s">
        <v>108</v>
      </c>
      <c r="D101" s="932" t="s">
        <v>4338</v>
      </c>
      <c r="E101" s="733">
        <v>10</v>
      </c>
      <c r="F101" s="1190">
        <v>399</v>
      </c>
      <c r="G101" s="1190" t="s">
        <v>106</v>
      </c>
      <c r="H101" s="1190" t="s">
        <v>106</v>
      </c>
      <c r="I101" s="874">
        <v>33.42</v>
      </c>
      <c r="J101" s="651">
        <f t="shared" si="18"/>
        <v>1.5559545182525434</v>
      </c>
      <c r="K101" s="877">
        <v>0.13</v>
      </c>
      <c r="L101" s="887">
        <v>4</v>
      </c>
      <c r="M101" s="642">
        <f t="shared" si="19"/>
        <v>0.52</v>
      </c>
      <c r="N101" s="870" t="s">
        <v>163</v>
      </c>
      <c r="O101" s="737">
        <v>0.12</v>
      </c>
      <c r="P101" s="861">
        <v>43997</v>
      </c>
      <c r="Q101" s="861">
        <v>44013</v>
      </c>
      <c r="R101" s="642">
        <f t="shared" si="20"/>
        <v>8.333333333333341</v>
      </c>
      <c r="S101" s="701">
        <f>IF(INDEX(Historical!$D$7:$D$1237,MATCH(B101,Historical!$B$7:$B$1261,0))=0,"n/a",(INDEX(Historical!$C$7:$C$1239,MATCH(B101,Historical!$B$7:$B$1261,0))/INDEX(Historical!$D$7:$D$1237,MATCH(B101,Historical!$B$7:$B$1261,0))-1)*100)</f>
        <v>13.414634146341475</v>
      </c>
      <c r="T101" s="701">
        <f>IF(INDEX(Historical!$F$7:$F$1230,MATCH(B101,Historical!$B$7:$B$1261,0))=0,"n/a",((INDEX(Historical!$C$7:$C$1239,MATCH(B101,Historical!$B$7:$B$1261,0))/INDEX(Historical!$F$7:$F$1230,MATCH(B101,Historical!$B$7:$B$1261,0)))^(1/3)-1)*100)</f>
        <v>11.000434455013796</v>
      </c>
      <c r="U101" s="701">
        <f>IF(INDEX(Historical!$H$7:$H$1230,MATCH(B101,Historical!$B$7:$B$1261,0))=0,"n/a",((INDEX(Historical!$C$7:$C$1239,MATCH(B101,Historical!$B$7:$B$1261,0))/INDEX(Historical!$H$7:$H$1230,MATCH(B101,Historical!$B$7:$B$1261,0)))^(1/5)-1)*100)</f>
        <v>11.485359272536089</v>
      </c>
      <c r="V101" s="701">
        <f>IF(INDEX(Historical!$O$7:$O$1230,MATCH(B101,Historical!$B$7:$B$1261,0))=0,"n/a",((INDEX(Historical!$C$7:$C$1239,MATCH(B101,Historical!$B$7:$B$1261,0))/INDEX(Historical!$O$7:$O$1230,MATCH(B101,Historical!$B$7:$B$1261,0)))^(1/10)-1)*100)</f>
        <v>7.4501061396915258</v>
      </c>
      <c r="W101" s="702">
        <f t="shared" si="21"/>
        <v>1.5416369991490677</v>
      </c>
      <c r="X101" s="703">
        <f t="shared" si="22"/>
        <v>0.98165463867829805</v>
      </c>
      <c r="Y101" s="937" t="s">
        <v>3974</v>
      </c>
      <c r="Z101" s="651">
        <f t="shared" si="23"/>
        <v>39.694656488549619</v>
      </c>
      <c r="AA101" s="886">
        <f t="shared" si="24"/>
        <v>25.511450381679388</v>
      </c>
      <c r="AB101" s="887">
        <v>12</v>
      </c>
      <c r="AC101" s="865">
        <v>1.31</v>
      </c>
      <c r="AD101" s="865">
        <v>2.61</v>
      </c>
      <c r="AE101" s="865">
        <v>13.88</v>
      </c>
      <c r="AF101" s="865">
        <v>3</v>
      </c>
      <c r="AG101" s="865">
        <v>12.4</v>
      </c>
      <c r="AH101" s="865">
        <v>9.6</v>
      </c>
      <c r="AI101" s="865">
        <v>2.78</v>
      </c>
      <c r="AJ101" s="865">
        <v>11.700000000000001</v>
      </c>
      <c r="AK101" s="865">
        <v>10</v>
      </c>
      <c r="AL101" s="878">
        <v>4910</v>
      </c>
      <c r="AM101" s="872">
        <v>1.0999999999999999</v>
      </c>
      <c r="AN101" s="865">
        <v>0</v>
      </c>
      <c r="AO101" s="739">
        <f t="shared" si="25"/>
        <v>-12.470136590890757</v>
      </c>
      <c r="AP101" s="740">
        <f t="shared" si="26"/>
        <v>13.041313790788632</v>
      </c>
      <c r="AQ101" s="888">
        <f t="shared" si="27"/>
        <v>84.432283441843552</v>
      </c>
      <c r="AR101" s="651">
        <f>INDEX(Historical!$C$7:$C$1239,MATCH(B101,Historical!$B$7:$B$1261,0))*IF(AH101="n/a",1.03,IF(AH101&lt;0,1.01,IF(AH101&gt;10,1.1,(1+AH101/100))))</f>
        <v>0.50964000000000009</v>
      </c>
      <c r="AS101" s="886">
        <f t="shared" si="28"/>
        <v>0.52380799200000017</v>
      </c>
      <c r="AT101" s="886">
        <f t="shared" si="32"/>
        <v>0.57618879120000022</v>
      </c>
      <c r="AU101" s="886">
        <f t="shared" si="32"/>
        <v>0.63380767032000029</v>
      </c>
      <c r="AV101" s="886">
        <f t="shared" si="32"/>
        <v>0.69718843735200042</v>
      </c>
      <c r="AW101" s="651">
        <f t="shared" si="29"/>
        <v>2.9406328908720014</v>
      </c>
      <c r="AX101" s="747">
        <f t="shared" si="30"/>
        <v>8.7990212174506333</v>
      </c>
      <c r="AY101" s="934">
        <v>1.03</v>
      </c>
      <c r="AZ101" s="872">
        <v>61.45</v>
      </c>
      <c r="BA101" s="872">
        <v>-8.3099999999999987</v>
      </c>
      <c r="BB101" s="872">
        <v>8.7900000000000009</v>
      </c>
      <c r="BC101" s="872">
        <v>14.08</v>
      </c>
      <c r="BE101" s="624">
        <v>2011</v>
      </c>
      <c r="BF101" s="898">
        <f t="shared" si="31"/>
        <v>0</v>
      </c>
      <c r="BG101" s="882">
        <v>1.9</v>
      </c>
    </row>
    <row r="102" spans="1:59" ht="11.25" customHeight="1" x14ac:dyDescent="0.2">
      <c r="A102" s="881" t="s">
        <v>585</v>
      </c>
      <c r="B102" s="875" t="s">
        <v>586</v>
      </c>
      <c r="C102" s="932" t="s">
        <v>108</v>
      </c>
      <c r="D102" s="932" t="s">
        <v>4338</v>
      </c>
      <c r="E102" s="733">
        <v>13</v>
      </c>
      <c r="F102" s="1190">
        <v>269</v>
      </c>
      <c r="G102" s="1190" t="s">
        <v>106</v>
      </c>
      <c r="H102" s="1190" t="s">
        <v>106</v>
      </c>
      <c r="I102" s="874">
        <v>43.4</v>
      </c>
      <c r="J102" s="651">
        <f t="shared" si="18"/>
        <v>2.9493087557603688</v>
      </c>
      <c r="K102" s="877">
        <v>0.32</v>
      </c>
      <c r="L102" s="887">
        <v>4</v>
      </c>
      <c r="M102" s="642">
        <f t="shared" si="19"/>
        <v>1.28</v>
      </c>
      <c r="N102" s="870" t="s">
        <v>239</v>
      </c>
      <c r="O102" s="734">
        <v>0.31</v>
      </c>
      <c r="P102" s="619">
        <v>43828</v>
      </c>
      <c r="Q102" s="619">
        <v>43844</v>
      </c>
      <c r="R102" s="642">
        <f t="shared" si="20"/>
        <v>3.2258064516129057</v>
      </c>
      <c r="S102" s="701">
        <f>IF(INDEX(Historical!$D$7:$D$1237,MATCH(B102,Historical!$B$7:$B$1261,0))=0,"n/a",(INDEX(Historical!$C$7:$C$1239,MATCH(B102,Historical!$B$7:$B$1261,0))/INDEX(Historical!$D$7:$D$1237,MATCH(B102,Historical!$B$7:$B$1261,0))-1)*100)</f>
        <v>28.961748633879768</v>
      </c>
      <c r="T102" s="701">
        <f>IF(INDEX(Historical!$F$7:$F$1230,MATCH(B102,Historical!$B$7:$B$1261,0))=0,"n/a",((INDEX(Historical!$C$7:$C$1239,MATCH(B102,Historical!$B$7:$B$1261,0))/INDEX(Historical!$F$7:$F$1230,MATCH(B102,Historical!$B$7:$B$1261,0)))^(1/3)-1)*100)</f>
        <v>23.267092561282212</v>
      </c>
      <c r="U102" s="701">
        <f>IF(INDEX(Historical!$H$7:$H$1230,MATCH(B102,Historical!$B$7:$B$1261,0))=0,"n/a",((INDEX(Historical!$C$7:$C$1239,MATCH(B102,Historical!$B$7:$B$1261,0))/INDEX(Historical!$H$7:$H$1230,MATCH(B102,Historical!$B$7:$B$1261,0)))^(1/5)-1)*100)</f>
        <v>19.216724531209906</v>
      </c>
      <c r="V102" s="701">
        <f>IF(INDEX(Historical!$O$7:$O$1230,MATCH(B102,Historical!$B$7:$B$1261,0))=0,"n/a",((INDEX(Historical!$C$7:$C$1239,MATCH(B102,Historical!$B$7:$B$1261,0))/INDEX(Historical!$O$7:$O$1230,MATCH(B102,Historical!$B$7:$B$1261,0)))^(1/10)-1)*100)</f>
        <v>15.166035229224128</v>
      </c>
      <c r="W102" s="702">
        <f t="shared" si="21"/>
        <v>1.2670895353177287</v>
      </c>
      <c r="X102" s="703" t="str">
        <f t="shared" si="22"/>
        <v>n/a</v>
      </c>
      <c r="Y102" s="674"/>
      <c r="Z102" s="651" t="str">
        <f t="shared" si="23"/>
        <v>n/a</v>
      </c>
      <c r="AA102" s="886" t="str">
        <f t="shared" si="24"/>
        <v>n/a</v>
      </c>
      <c r="AB102" s="887">
        <v>12</v>
      </c>
      <c r="AC102" s="865" t="s">
        <v>136</v>
      </c>
      <c r="AD102" s="865" t="s">
        <v>136</v>
      </c>
      <c r="AE102" s="865" t="s">
        <v>136</v>
      </c>
      <c r="AF102" s="865" t="s">
        <v>136</v>
      </c>
      <c r="AG102" s="865" t="s">
        <v>136</v>
      </c>
      <c r="AH102" s="865" t="s">
        <v>136</v>
      </c>
      <c r="AI102" s="865" t="s">
        <v>136</v>
      </c>
      <c r="AJ102" s="865" t="s">
        <v>136</v>
      </c>
      <c r="AK102" s="865" t="s">
        <v>136</v>
      </c>
      <c r="AL102" s="878" t="s">
        <v>136</v>
      </c>
      <c r="AM102" s="872" t="s">
        <v>136</v>
      </c>
      <c r="AN102" s="865" t="s">
        <v>136</v>
      </c>
      <c r="AO102" s="739" t="str">
        <f t="shared" si="25"/>
        <v>n/a</v>
      </c>
      <c r="AP102" s="740">
        <f t="shared" si="26"/>
        <v>22.166033286970276</v>
      </c>
      <c r="AQ102" s="888" t="str">
        <f t="shared" si="27"/>
        <v>n/a</v>
      </c>
      <c r="AR102" s="651">
        <f>INDEX(Historical!$C$7:$C$1239,MATCH(B102,Historical!$B$7:$B$1261,0))*IF(AH102="n/a",1.03,IF(AH102&lt;0,1.01,IF(AH102&gt;10,1.1,(1+AH102/100))))</f>
        <v>1.2154</v>
      </c>
      <c r="AS102" s="886">
        <f t="shared" si="28"/>
        <v>1.251862</v>
      </c>
      <c r="AT102" s="886">
        <f t="shared" si="32"/>
        <v>1.2894178600000001</v>
      </c>
      <c r="AU102" s="886">
        <f t="shared" si="32"/>
        <v>1.3281003958000002</v>
      </c>
      <c r="AV102" s="886">
        <f t="shared" si="32"/>
        <v>1.3679434076740002</v>
      </c>
      <c r="AW102" s="651">
        <f t="shared" si="29"/>
        <v>6.4527236634739999</v>
      </c>
      <c r="AX102" s="747">
        <f t="shared" si="30"/>
        <v>14.868026874364057</v>
      </c>
      <c r="AY102" s="934" t="s">
        <v>136</v>
      </c>
      <c r="AZ102" s="872" t="s">
        <v>136</v>
      </c>
      <c r="BA102" s="872" t="s">
        <v>136</v>
      </c>
      <c r="BB102" s="872" t="s">
        <v>136</v>
      </c>
      <c r="BC102" s="872" t="s">
        <v>136</v>
      </c>
      <c r="BD102" s="907" t="s">
        <v>4265</v>
      </c>
      <c r="BE102" s="624">
        <v>2008</v>
      </c>
      <c r="BF102" s="898">
        <f t="shared" si="31"/>
        <v>1</v>
      </c>
      <c r="BG102" s="882" t="s">
        <v>136</v>
      </c>
    </row>
    <row r="103" spans="1:59" ht="11.25" customHeight="1" x14ac:dyDescent="0.2">
      <c r="A103" s="863" t="s">
        <v>1200</v>
      </c>
      <c r="B103" s="875" t="s">
        <v>1201</v>
      </c>
      <c r="C103" s="932" t="s">
        <v>108</v>
      </c>
      <c r="D103" s="932" t="s">
        <v>4338</v>
      </c>
      <c r="E103" s="733">
        <v>11</v>
      </c>
      <c r="F103" s="1190">
        <v>299</v>
      </c>
      <c r="G103" s="1190" t="s">
        <v>106</v>
      </c>
      <c r="H103" s="1190" t="s">
        <v>106</v>
      </c>
      <c r="I103" s="874">
        <v>38.049999999999997</v>
      </c>
      <c r="J103" s="651">
        <f t="shared" si="18"/>
        <v>3.994743758212878</v>
      </c>
      <c r="K103" s="877">
        <v>0.38</v>
      </c>
      <c r="L103" s="887">
        <v>4</v>
      </c>
      <c r="M103" s="642">
        <f t="shared" si="19"/>
        <v>1.52</v>
      </c>
      <c r="N103" s="870" t="s">
        <v>440</v>
      </c>
      <c r="O103" s="734">
        <v>0.34</v>
      </c>
      <c r="P103" s="861">
        <v>44140</v>
      </c>
      <c r="Q103" s="861">
        <v>44151</v>
      </c>
      <c r="R103" s="642">
        <f t="shared" si="20"/>
        <v>11.764705882352935</v>
      </c>
      <c r="S103" s="701">
        <f>IF(INDEX(Historical!$D$7:$D$1237,MATCH(B103,Historical!$B$7:$B$1261,0))=0,"n/a",(INDEX(Historical!$C$7:$C$1239,MATCH(B103,Historical!$B$7:$B$1261,0))/INDEX(Historical!$D$7:$D$1237,MATCH(B103,Historical!$B$7:$B$1261,0))-1)*100)</f>
        <v>10.714285714285698</v>
      </c>
      <c r="T103" s="701">
        <f>IF(INDEX(Historical!$F$7:$F$1230,MATCH(B103,Historical!$B$7:$B$1261,0))=0,"n/a",((INDEX(Historical!$C$7:$C$1239,MATCH(B103,Historical!$B$7:$B$1261,0))/INDEX(Historical!$F$7:$F$1230,MATCH(B103,Historical!$B$7:$B$1261,0)))^(1/3)-1)*100)</f>
        <v>12.110512440831279</v>
      </c>
      <c r="U103" s="701">
        <f>IF(INDEX(Historical!$H$7:$H$1230,MATCH(B103,Historical!$B$7:$B$1261,0))=0,"n/a",((INDEX(Historical!$C$7:$C$1239,MATCH(B103,Historical!$B$7:$B$1261,0))/INDEX(Historical!$H$7:$H$1230,MATCH(B103,Historical!$B$7:$B$1261,0)))^(1/5)-1)*100)</f>
        <v>14.142752785081459</v>
      </c>
      <c r="V103" s="701" t="str">
        <f>IF(INDEX(Historical!$O$7:$O$1230,MATCH(B103,Historical!$B$7:$B$1261,0))=0,"n/a",((INDEX(Historical!$C$7:$C$1239,MATCH(B103,Historical!$B$7:$B$1261,0))/INDEX(Historical!$O$7:$O$1230,MATCH(B103,Historical!$B$7:$B$1261,0)))^(1/10)-1)*100)</f>
        <v>n/a</v>
      </c>
      <c r="W103" s="702" t="str">
        <f t="shared" si="21"/>
        <v>n/a</v>
      </c>
      <c r="X103" s="703">
        <f t="shared" si="22"/>
        <v>1.6256037684001678</v>
      </c>
      <c r="Y103" s="664"/>
      <c r="Z103" s="651">
        <f t="shared" si="23"/>
        <v>58.687258687258691</v>
      </c>
      <c r="AA103" s="886">
        <f t="shared" si="24"/>
        <v>14.69111969111969</v>
      </c>
      <c r="AB103" s="887">
        <v>12</v>
      </c>
      <c r="AC103" s="865">
        <v>2.59</v>
      </c>
      <c r="AD103" s="865">
        <v>1.92</v>
      </c>
      <c r="AE103" s="865">
        <v>4.83</v>
      </c>
      <c r="AF103" s="865">
        <v>1.29</v>
      </c>
      <c r="AG103" s="865">
        <v>8.4</v>
      </c>
      <c r="AH103" s="865">
        <v>3</v>
      </c>
      <c r="AI103" s="865">
        <v>1.0900000000000001</v>
      </c>
      <c r="AJ103" s="865">
        <v>8.6999999999999993</v>
      </c>
      <c r="AK103" s="865">
        <v>8</v>
      </c>
      <c r="AL103" s="878">
        <v>2560</v>
      </c>
      <c r="AM103" s="872">
        <v>0.5</v>
      </c>
      <c r="AN103" s="865">
        <v>0.1</v>
      </c>
      <c r="AO103" s="739">
        <f t="shared" si="25"/>
        <v>3.4463768521746463</v>
      </c>
      <c r="AP103" s="740">
        <f t="shared" si="26"/>
        <v>18.137496543294336</v>
      </c>
      <c r="AQ103" s="888">
        <f t="shared" si="27"/>
        <v>-8.223594410607781</v>
      </c>
      <c r="AR103" s="651">
        <f>INDEX(Historical!$C$7:$C$1239,MATCH(B103,Historical!$B$7:$B$1261,0))*IF(AH103="n/a",1.03,IF(AH103&lt;0,1.01,IF(AH103&gt;10,1.1,(1+AH103/100))))</f>
        <v>1.2772000000000001</v>
      </c>
      <c r="AS103" s="886">
        <f t="shared" si="28"/>
        <v>1.2911214799999999</v>
      </c>
      <c r="AT103" s="886">
        <f t="shared" si="32"/>
        <v>1.3944111984000001</v>
      </c>
      <c r="AU103" s="886">
        <f t="shared" si="32"/>
        <v>1.5059640942720001</v>
      </c>
      <c r="AV103" s="886">
        <f t="shared" si="32"/>
        <v>1.6264412218137603</v>
      </c>
      <c r="AW103" s="651">
        <f t="shared" si="29"/>
        <v>7.0951379944857607</v>
      </c>
      <c r="AX103" s="747">
        <f t="shared" si="30"/>
        <v>18.646880406007256</v>
      </c>
      <c r="AY103" s="934">
        <v>1.19</v>
      </c>
      <c r="AZ103" s="872">
        <v>55.31</v>
      </c>
      <c r="BA103" s="872">
        <v>-9.8000000000000007</v>
      </c>
      <c r="BB103" s="872">
        <v>6.4799999999999995</v>
      </c>
      <c r="BC103" s="872">
        <v>18.34</v>
      </c>
      <c r="BE103" s="624">
        <v>2010</v>
      </c>
      <c r="BF103" s="898">
        <f t="shared" si="31"/>
        <v>0</v>
      </c>
      <c r="BG103" s="882">
        <v>1.0999999999999999</v>
      </c>
    </row>
    <row r="104" spans="1:59" ht="11.25" customHeight="1" x14ac:dyDescent="0.2">
      <c r="A104" s="704" t="s">
        <v>2261</v>
      </c>
      <c r="B104" s="785" t="s">
        <v>2262</v>
      </c>
      <c r="C104" s="932" t="s">
        <v>108</v>
      </c>
      <c r="D104" s="932" t="s">
        <v>4338</v>
      </c>
      <c r="E104" s="733">
        <v>10</v>
      </c>
      <c r="F104" s="1190">
        <v>385</v>
      </c>
      <c r="G104" s="1190" t="s">
        <v>106</v>
      </c>
      <c r="H104" s="1190" t="s">
        <v>106</v>
      </c>
      <c r="I104" s="883">
        <v>20.010000000000002</v>
      </c>
      <c r="J104" s="651">
        <f t="shared" si="18"/>
        <v>5.1974012993503242</v>
      </c>
      <c r="K104" s="863">
        <v>0.26</v>
      </c>
      <c r="L104" s="1190">
        <v>4</v>
      </c>
      <c r="M104" s="642">
        <f t="shared" si="19"/>
        <v>1.04</v>
      </c>
      <c r="N104" s="1190" t="s">
        <v>4171</v>
      </c>
      <c r="O104" s="604">
        <v>0.25</v>
      </c>
      <c r="P104" s="633">
        <v>43908</v>
      </c>
      <c r="Q104" s="633">
        <v>43923</v>
      </c>
      <c r="R104" s="642">
        <f t="shared" si="20"/>
        <v>4.0000000000000036</v>
      </c>
      <c r="S104" s="701">
        <f>IF(INDEX(Historical!$D$7:$D$1237,MATCH(B104,Historical!$B$7:$B$1261,0))=0,"n/a",(INDEX(Historical!$C$7:$C$1239,MATCH(B104,Historical!$B$7:$B$1261,0))/INDEX(Historical!$D$7:$D$1237,MATCH(B104,Historical!$B$7:$B$1261,0))-1)*100)</f>
        <v>5.319148936170226</v>
      </c>
      <c r="T104" s="701">
        <f>IF(INDEX(Historical!$F$7:$F$1230,MATCH(B104,Historical!$B$7:$B$1261,0))=0,"n/a",((INDEX(Historical!$C$7:$C$1239,MATCH(B104,Historical!$B$7:$B$1261,0))/INDEX(Historical!$F$7:$F$1230,MATCH(B104,Historical!$B$7:$B$1261,0)))^(1/3)-1)*100)</f>
        <v>6.917810999860885</v>
      </c>
      <c r="U104" s="701">
        <f>IF(INDEX(Historical!$H$7:$H$1230,MATCH(B104,Historical!$B$7:$B$1261,0))=0,"n/a",((INDEX(Historical!$C$7:$C$1239,MATCH(B104,Historical!$B$7:$B$1261,0))/INDEX(Historical!$H$7:$H$1230,MATCH(B104,Historical!$B$7:$B$1261,0)))^(1/5)-1)*100)</f>
        <v>5.1547496797280434</v>
      </c>
      <c r="V104" s="701">
        <f>IF(INDEX(Historical!$O$7:$O$1230,MATCH(B104,Historical!$B$7:$B$1261,0))=0,"n/a",((INDEX(Historical!$C$7:$C$1239,MATCH(B104,Historical!$B$7:$B$1261,0))/INDEX(Historical!$O$7:$O$1230,MATCH(B104,Historical!$B$7:$B$1261,0)))^(1/10)-1)*100)</f>
        <v>9.4857304883770652</v>
      </c>
      <c r="W104" s="702">
        <f t="shared" si="21"/>
        <v>0.5434214777706573</v>
      </c>
      <c r="X104" s="703">
        <f t="shared" si="22"/>
        <v>0.63638884934914119</v>
      </c>
      <c r="Y104" s="652"/>
      <c r="Z104" s="651">
        <f t="shared" si="23"/>
        <v>46.222222222222229</v>
      </c>
      <c r="AA104" s="886">
        <f t="shared" si="24"/>
        <v>8.8933333333333344</v>
      </c>
      <c r="AB104" s="887">
        <v>12</v>
      </c>
      <c r="AC104" s="882">
        <v>2.25</v>
      </c>
      <c r="AD104" s="882">
        <v>1.1599999999999999</v>
      </c>
      <c r="AE104" s="865">
        <v>2.1</v>
      </c>
      <c r="AF104" s="865">
        <v>0.76</v>
      </c>
      <c r="AG104" s="865">
        <v>8.4</v>
      </c>
      <c r="AH104" s="865">
        <v>23.9</v>
      </c>
      <c r="AI104" s="865">
        <v>17.829999999999998</v>
      </c>
      <c r="AJ104" s="681">
        <v>8.1</v>
      </c>
      <c r="AK104" s="681">
        <v>8</v>
      </c>
      <c r="AL104" s="882">
        <v>342.94</v>
      </c>
      <c r="AM104" s="882">
        <v>1.0999999999999999</v>
      </c>
      <c r="AN104" s="882">
        <v>0.09</v>
      </c>
      <c r="AO104" s="739">
        <f t="shared" si="25"/>
        <v>1.4588176457450324</v>
      </c>
      <c r="AP104" s="740">
        <f t="shared" si="26"/>
        <v>10.352150979078367</v>
      </c>
      <c r="AQ104" s="888">
        <f t="shared" si="27"/>
        <v>-45.191511876622883</v>
      </c>
      <c r="AR104" s="651">
        <f>INDEX(Historical!$C$7:$C$1239,MATCH(B104,Historical!$B$7:$B$1261,0))*IF(AH104="n/a",1.03,IF(AH104&lt;0,1.01,IF(AH104&gt;10,1.1,(1+AH104/100))))</f>
        <v>1.089</v>
      </c>
      <c r="AS104" s="886">
        <f t="shared" si="28"/>
        <v>1.1979</v>
      </c>
      <c r="AT104" s="886">
        <f t="shared" si="32"/>
        <v>1.2937320000000001</v>
      </c>
      <c r="AU104" s="886">
        <f t="shared" si="32"/>
        <v>1.3972305600000001</v>
      </c>
      <c r="AV104" s="886">
        <f t="shared" si="32"/>
        <v>1.5090090048000002</v>
      </c>
      <c r="AW104" s="651">
        <f t="shared" si="29"/>
        <v>6.4868715648000004</v>
      </c>
      <c r="AX104" s="747">
        <f t="shared" si="30"/>
        <v>32.418148749625189</v>
      </c>
      <c r="AY104" s="729">
        <v>1.19</v>
      </c>
      <c r="AZ104" s="865">
        <v>56.57</v>
      </c>
      <c r="BA104" s="865">
        <v>-39.869999999999997</v>
      </c>
      <c r="BB104" s="865">
        <v>14.530000000000001</v>
      </c>
      <c r="BC104" s="865">
        <v>10.84</v>
      </c>
      <c r="BE104" s="624">
        <v>2011</v>
      </c>
      <c r="BF104" s="898">
        <f t="shared" si="31"/>
        <v>0</v>
      </c>
      <c r="BG104" s="882">
        <v>0.8</v>
      </c>
    </row>
    <row r="105" spans="1:59" ht="11.25" customHeight="1" x14ac:dyDescent="0.2">
      <c r="A105" s="704" t="s">
        <v>2258</v>
      </c>
      <c r="B105" s="785" t="s">
        <v>2259</v>
      </c>
      <c r="C105" s="932" t="s">
        <v>108</v>
      </c>
      <c r="D105" s="932" t="s">
        <v>4338</v>
      </c>
      <c r="E105" s="733">
        <v>10</v>
      </c>
      <c r="F105" s="1190">
        <v>389</v>
      </c>
      <c r="G105" s="1190" t="s">
        <v>106</v>
      </c>
      <c r="H105" s="1190" t="s">
        <v>106</v>
      </c>
      <c r="I105" s="883">
        <v>25.34</v>
      </c>
      <c r="J105" s="651">
        <f t="shared" si="18"/>
        <v>4.2620363062352018</v>
      </c>
      <c r="K105" s="863">
        <v>0.27</v>
      </c>
      <c r="L105" s="1190">
        <v>4</v>
      </c>
      <c r="M105" s="642">
        <f t="shared" si="19"/>
        <v>1.08</v>
      </c>
      <c r="N105" s="1190" t="s">
        <v>489</v>
      </c>
      <c r="O105" s="604">
        <v>0.24</v>
      </c>
      <c r="P105" s="633">
        <v>43920</v>
      </c>
      <c r="Q105" s="633">
        <v>43935</v>
      </c>
      <c r="R105" s="642">
        <f t="shared" si="20"/>
        <v>12.500000000000011</v>
      </c>
      <c r="S105" s="701">
        <f>IF(INDEX(Historical!$D$7:$D$1237,MATCH(B105,Historical!$B$7:$B$1261,0))=0,"n/a",(INDEX(Historical!$C$7:$C$1239,MATCH(B105,Historical!$B$7:$B$1261,0))/INDEX(Historical!$D$7:$D$1237,MATCH(B105,Historical!$B$7:$B$1261,0))-1)*100)</f>
        <v>35.294117647058812</v>
      </c>
      <c r="T105" s="701">
        <f>IF(INDEX(Historical!$F$7:$F$1230,MATCH(B105,Historical!$B$7:$B$1261,0))=0,"n/a",((INDEX(Historical!$C$7:$C$1239,MATCH(B105,Historical!$B$7:$B$1261,0))/INDEX(Historical!$F$7:$F$1230,MATCH(B105,Historical!$B$7:$B$1261,0)))^(1/3)-1)*100)</f>
        <v>20.18141671998881</v>
      </c>
      <c r="U105" s="701">
        <f>IF(INDEX(Historical!$H$7:$H$1230,MATCH(B105,Historical!$B$7:$B$1261,0))=0,"n/a",((INDEX(Historical!$C$7:$C$1239,MATCH(B105,Historical!$B$7:$B$1261,0))/INDEX(Historical!$H$7:$H$1230,MATCH(B105,Historical!$B$7:$B$1261,0)))^(1/5)-1)*100)</f>
        <v>12.523577206216263</v>
      </c>
      <c r="V105" s="701">
        <f>IF(INDEX(Historical!$O$7:$O$1230,MATCH(B105,Historical!$B$7:$B$1261,0))=0,"n/a",((INDEX(Historical!$C$7:$C$1239,MATCH(B105,Historical!$B$7:$B$1261,0))/INDEX(Historical!$O$7:$O$1230,MATCH(B105,Historical!$B$7:$B$1261,0)))^(1/10)-1)*100)</f>
        <v>36.827308332615296</v>
      </c>
      <c r="W105" s="702">
        <f t="shared" si="21"/>
        <v>0.34006224655645095</v>
      </c>
      <c r="X105" s="703">
        <f t="shared" si="22"/>
        <v>0.84050853732995068</v>
      </c>
      <c r="Y105" s="652"/>
      <c r="Z105" s="651">
        <f t="shared" si="23"/>
        <v>54</v>
      </c>
      <c r="AA105" s="886">
        <f t="shared" si="24"/>
        <v>12.67</v>
      </c>
      <c r="AB105" s="887">
        <v>12</v>
      </c>
      <c r="AC105" s="882">
        <v>2</v>
      </c>
      <c r="AD105" s="882" t="s">
        <v>136</v>
      </c>
      <c r="AE105" s="865">
        <v>3.27</v>
      </c>
      <c r="AF105" s="865">
        <v>0.9</v>
      </c>
      <c r="AG105" s="865">
        <v>7.1</v>
      </c>
      <c r="AH105" s="865">
        <v>9</v>
      </c>
      <c r="AI105" s="865">
        <v>29.09</v>
      </c>
      <c r="AJ105" s="681">
        <v>14.899999999999999</v>
      </c>
      <c r="AK105" s="681">
        <v>-2.98</v>
      </c>
      <c r="AL105" s="882">
        <v>19010</v>
      </c>
      <c r="AM105" s="882">
        <v>0.1</v>
      </c>
      <c r="AN105" s="882">
        <v>0.73</v>
      </c>
      <c r="AO105" s="739">
        <f t="shared" si="25"/>
        <v>4.1156135124514659</v>
      </c>
      <c r="AP105" s="740">
        <f t="shared" si="26"/>
        <v>16.785613512451466</v>
      </c>
      <c r="AQ105" s="888">
        <f t="shared" si="27"/>
        <v>-28.810113077769252</v>
      </c>
      <c r="AR105" s="651">
        <f>INDEX(Historical!$C$7:$C$1239,MATCH(B105,Historical!$B$7:$B$1261,0))*IF(AH105="n/a",1.03,IF(AH105&lt;0,1.01,IF(AH105&gt;10,1.1,(1+AH105/100))))</f>
        <v>1.0028000000000001</v>
      </c>
      <c r="AS105" s="886">
        <f t="shared" si="28"/>
        <v>1.1030800000000003</v>
      </c>
      <c r="AT105" s="886">
        <f t="shared" si="32"/>
        <v>1.1141108000000004</v>
      </c>
      <c r="AU105" s="886">
        <f t="shared" si="32"/>
        <v>1.1252519080000005</v>
      </c>
      <c r="AV105" s="886">
        <f t="shared" si="32"/>
        <v>1.1365044270800004</v>
      </c>
      <c r="AW105" s="651">
        <f t="shared" si="29"/>
        <v>5.4817471350800009</v>
      </c>
      <c r="AX105" s="747">
        <f t="shared" si="30"/>
        <v>21.632782695659042</v>
      </c>
      <c r="AY105" s="729">
        <v>1.68</v>
      </c>
      <c r="AZ105" s="865">
        <v>128.29</v>
      </c>
      <c r="BA105" s="865">
        <v>-19.91</v>
      </c>
      <c r="BB105" s="865">
        <v>7.59</v>
      </c>
      <c r="BC105" s="865">
        <v>23.36</v>
      </c>
      <c r="BE105" s="624">
        <v>2011</v>
      </c>
      <c r="BF105" s="898">
        <f t="shared" si="31"/>
        <v>0</v>
      </c>
      <c r="BG105" s="882">
        <v>0.8</v>
      </c>
    </row>
    <row r="106" spans="1:59" ht="11.25" customHeight="1" x14ac:dyDescent="0.2">
      <c r="A106" s="871" t="s">
        <v>592</v>
      </c>
      <c r="B106" s="875" t="s">
        <v>593</v>
      </c>
      <c r="C106" s="932" t="s">
        <v>128</v>
      </c>
      <c r="D106" s="932" t="s">
        <v>4327</v>
      </c>
      <c r="E106" s="733">
        <v>19</v>
      </c>
      <c r="F106" s="1190">
        <v>171</v>
      </c>
      <c r="G106" s="1190" t="s">
        <v>37</v>
      </c>
      <c r="H106" s="1190" t="s">
        <v>115</v>
      </c>
      <c r="I106" s="874">
        <v>22.19</v>
      </c>
      <c r="J106" s="651">
        <f t="shared" si="18"/>
        <v>3.605227579990987</v>
      </c>
      <c r="K106" s="877">
        <v>0.2</v>
      </c>
      <c r="L106" s="887">
        <v>4</v>
      </c>
      <c r="M106" s="642">
        <f t="shared" si="19"/>
        <v>0.8</v>
      </c>
      <c r="N106" s="870" t="s">
        <v>594</v>
      </c>
      <c r="O106" s="734">
        <v>0.19</v>
      </c>
      <c r="P106" s="861">
        <v>43986</v>
      </c>
      <c r="Q106" s="861">
        <v>44001</v>
      </c>
      <c r="R106" s="642">
        <f t="shared" si="20"/>
        <v>5.2631578947368469</v>
      </c>
      <c r="S106" s="701">
        <f>IF(INDEX(Historical!$D$7:$D$1237,MATCH(B106,Historical!$B$7:$B$1261,0))=0,"n/a",(INDEX(Historical!$C$7:$C$1239,MATCH(B106,Historical!$B$7:$B$1261,0))/INDEX(Historical!$D$7:$D$1237,MATCH(B106,Historical!$B$7:$B$1261,0))-1)*100)</f>
        <v>5.6338028169014231</v>
      </c>
      <c r="T106" s="701">
        <f>IF(INDEX(Historical!$F$7:$F$1230,MATCH(B106,Historical!$B$7:$B$1261,0))=0,"n/a",((INDEX(Historical!$C$7:$C$1239,MATCH(B106,Historical!$B$7:$B$1261,0))/INDEX(Historical!$F$7:$F$1230,MATCH(B106,Historical!$B$7:$B$1261,0)))^(1/3)-1)*100)</f>
        <v>6.2658569182611146</v>
      </c>
      <c r="U106" s="701">
        <f>IF(INDEX(Historical!$H$7:$H$1230,MATCH(B106,Historical!$B$7:$B$1261,0))=0,"n/a",((INDEX(Historical!$C$7:$C$1239,MATCH(B106,Historical!$B$7:$B$1261,0))/INDEX(Historical!$H$7:$H$1230,MATCH(B106,Historical!$B$7:$B$1261,0)))^(1/5)-1)*100)</f>
        <v>9.1098364922036712</v>
      </c>
      <c r="V106" s="701">
        <f>IF(INDEX(Historical!$O$7:$O$1230,MATCH(B106,Historical!$B$7:$B$1261,0))=0,"n/a",((INDEX(Historical!$C$7:$C$1239,MATCH(B106,Historical!$B$7:$B$1261,0))/INDEX(Historical!$O$7:$O$1230,MATCH(B106,Historical!$B$7:$B$1261,0)))^(1/10)-1)*100)</f>
        <v>9.5958226385217227</v>
      </c>
      <c r="W106" s="702">
        <f t="shared" si="21"/>
        <v>0.94935440507548607</v>
      </c>
      <c r="X106" s="703" t="str">
        <f t="shared" si="22"/>
        <v>n/a</v>
      </c>
      <c r="Y106" s="876"/>
      <c r="Z106" s="651">
        <f t="shared" si="23"/>
        <v>170.21276595744683</v>
      </c>
      <c r="AA106" s="886">
        <f t="shared" si="24"/>
        <v>47.212765957446813</v>
      </c>
      <c r="AB106" s="887">
        <v>12</v>
      </c>
      <c r="AC106" s="865">
        <v>0.47</v>
      </c>
      <c r="AD106" s="865">
        <v>6.05</v>
      </c>
      <c r="AE106" s="865">
        <v>1.0900000000000001</v>
      </c>
      <c r="AF106" s="865">
        <v>3.49</v>
      </c>
      <c r="AG106" s="867">
        <v>7.5</v>
      </c>
      <c r="AH106" s="865">
        <v>8.4</v>
      </c>
      <c r="AI106" s="865">
        <v>-8.64</v>
      </c>
      <c r="AJ106" s="865">
        <v>-1.2</v>
      </c>
      <c r="AK106" s="865">
        <v>7.91</v>
      </c>
      <c r="AL106" s="878">
        <v>4690</v>
      </c>
      <c r="AM106" s="872">
        <v>8.2600000000000016</v>
      </c>
      <c r="AN106" s="865">
        <v>0.77</v>
      </c>
      <c r="AO106" s="739">
        <f t="shared" si="25"/>
        <v>-34.497701885252155</v>
      </c>
      <c r="AP106" s="740">
        <f t="shared" si="26"/>
        <v>12.715064072194657</v>
      </c>
      <c r="AQ106" s="888">
        <f t="shared" si="27"/>
        <v>170.61457067734574</v>
      </c>
      <c r="AR106" s="651">
        <f>INDEX(Historical!$C$7:$C$1239,MATCH(B106,Historical!$B$7:$B$1261,0))*IF(AH106="n/a",1.03,IF(AH106&lt;0,1.01,IF(AH106&gt;10,1.1,(1+AH106/100))))</f>
        <v>0.81300000000000006</v>
      </c>
      <c r="AS106" s="886">
        <f t="shared" si="28"/>
        <v>0.82113000000000003</v>
      </c>
      <c r="AT106" s="886">
        <f t="shared" si="32"/>
        <v>0.88608138299999994</v>
      </c>
      <c r="AU106" s="886">
        <f t="shared" si="32"/>
        <v>0.95617042039529987</v>
      </c>
      <c r="AV106" s="886">
        <f t="shared" si="32"/>
        <v>1.031803500648568</v>
      </c>
      <c r="AW106" s="651">
        <f t="shared" si="29"/>
        <v>4.5081853040438675</v>
      </c>
      <c r="AX106" s="747">
        <f t="shared" si="30"/>
        <v>20.316292492311256</v>
      </c>
      <c r="AY106" s="934">
        <v>0.34</v>
      </c>
      <c r="AZ106" s="872">
        <v>27.38</v>
      </c>
      <c r="BA106" s="872">
        <v>-11.87</v>
      </c>
      <c r="BB106" s="872">
        <v>-6.29</v>
      </c>
      <c r="BC106" s="872">
        <v>-3.2300000000000004</v>
      </c>
      <c r="BE106" s="624">
        <v>2002</v>
      </c>
      <c r="BF106" s="898">
        <f t="shared" si="31"/>
        <v>1</v>
      </c>
      <c r="BG106" s="882">
        <v>3</v>
      </c>
    </row>
    <row r="107" spans="1:59" ht="11.25" customHeight="1" x14ac:dyDescent="0.2">
      <c r="A107" s="871" t="s">
        <v>578</v>
      </c>
      <c r="B107" s="875" t="s">
        <v>579</v>
      </c>
      <c r="C107" s="932" t="s">
        <v>108</v>
      </c>
      <c r="D107" s="932" t="s">
        <v>4338</v>
      </c>
      <c r="E107" s="733">
        <v>16</v>
      </c>
      <c r="F107" s="1190">
        <v>242</v>
      </c>
      <c r="G107" s="1190" t="s">
        <v>106</v>
      </c>
      <c r="H107" s="1190" t="s">
        <v>106</v>
      </c>
      <c r="I107" s="874">
        <v>22.88</v>
      </c>
      <c r="J107" s="651">
        <f t="shared" si="18"/>
        <v>2.9720279720279725</v>
      </c>
      <c r="K107" s="877">
        <v>0.17</v>
      </c>
      <c r="L107" s="887">
        <v>4</v>
      </c>
      <c r="M107" s="642">
        <f t="shared" si="19"/>
        <v>0.68</v>
      </c>
      <c r="N107" s="870" t="s">
        <v>456</v>
      </c>
      <c r="O107" s="734">
        <v>0.16</v>
      </c>
      <c r="P107" s="861">
        <v>44102</v>
      </c>
      <c r="Q107" s="861">
        <v>44124</v>
      </c>
      <c r="R107" s="642">
        <f t="shared" si="20"/>
        <v>6.2500000000000053</v>
      </c>
      <c r="S107" s="701">
        <f>IF(INDEX(Historical!$D$7:$D$1237,MATCH(B107,Historical!$B$7:$B$1261,0))=0,"n/a",(INDEX(Historical!$C$7:$C$1239,MATCH(B107,Historical!$B$7:$B$1261,0))/INDEX(Historical!$D$7:$D$1237,MATCH(B107,Historical!$B$7:$B$1261,0))-1)*100)</f>
        <v>11.111111111111093</v>
      </c>
      <c r="T107" s="701">
        <f>IF(INDEX(Historical!$F$7:$F$1230,MATCH(B107,Historical!$B$7:$B$1261,0))=0,"n/a",((INDEX(Historical!$C$7:$C$1239,MATCH(B107,Historical!$B$7:$B$1261,0))/INDEX(Historical!$F$7:$F$1230,MATCH(B107,Historical!$B$7:$B$1261,0)))^(1/3)-1)*100)</f>
        <v>10.064241629820891</v>
      </c>
      <c r="U107" s="701">
        <f>IF(INDEX(Historical!$H$7:$H$1230,MATCH(B107,Historical!$B$7:$B$1261,0))=0,"n/a",((INDEX(Historical!$C$7:$C$1239,MATCH(B107,Historical!$B$7:$B$1261,0))/INDEX(Historical!$H$7:$H$1230,MATCH(B107,Historical!$B$7:$B$1261,0)))^(1/5)-1)*100)</f>
        <v>7.3940923785779322</v>
      </c>
      <c r="V107" s="701">
        <f>IF(INDEX(Historical!$O$7:$O$1230,MATCH(B107,Historical!$B$7:$B$1261,0))=0,"n/a",((INDEX(Historical!$C$7:$C$1239,MATCH(B107,Historical!$B$7:$B$1261,0))/INDEX(Historical!$O$7:$O$1230,MATCH(B107,Historical!$B$7:$B$1261,0)))^(1/10)-1)*100)</f>
        <v>5.2409779148925528</v>
      </c>
      <c r="W107" s="702">
        <f t="shared" si="21"/>
        <v>1.4108230369693364</v>
      </c>
      <c r="X107" s="703">
        <f t="shared" si="22"/>
        <v>0.746878018038175</v>
      </c>
      <c r="Y107" s="876"/>
      <c r="Z107" s="651">
        <f t="shared" si="23"/>
        <v>42.236024844720497</v>
      </c>
      <c r="AA107" s="886">
        <f t="shared" si="24"/>
        <v>14.211180124223601</v>
      </c>
      <c r="AB107" s="887">
        <v>12</v>
      </c>
      <c r="AC107" s="865">
        <v>1.61</v>
      </c>
      <c r="AD107" s="865" t="s">
        <v>136</v>
      </c>
      <c r="AE107" s="865">
        <v>3.88</v>
      </c>
      <c r="AF107" s="865">
        <v>1.04</v>
      </c>
      <c r="AG107" s="865">
        <v>7.5</v>
      </c>
      <c r="AH107" s="865">
        <v>2.7</v>
      </c>
      <c r="AI107" s="865">
        <v>12.6</v>
      </c>
      <c r="AJ107" s="865">
        <v>9.9</v>
      </c>
      <c r="AK107" s="865" t="s">
        <v>136</v>
      </c>
      <c r="AL107" s="878">
        <v>268.52</v>
      </c>
      <c r="AM107" s="872">
        <v>4.8</v>
      </c>
      <c r="AN107" s="865">
        <v>0</v>
      </c>
      <c r="AO107" s="739">
        <f t="shared" si="25"/>
        <v>-3.845059773617697</v>
      </c>
      <c r="AP107" s="740">
        <f t="shared" si="26"/>
        <v>10.366120350605904</v>
      </c>
      <c r="AQ107" s="888">
        <f t="shared" si="27"/>
        <v>-18.952339593181911</v>
      </c>
      <c r="AR107" s="651">
        <f>INDEX(Historical!$C$7:$C$1239,MATCH(B107,Historical!$B$7:$B$1261,0))*IF(AH107="n/a",1.03,IF(AH107&lt;0,1.01,IF(AH107&gt;10,1.1,(1+AH107/100))))</f>
        <v>0.61619999999999997</v>
      </c>
      <c r="AS107" s="886">
        <f t="shared" si="28"/>
        <v>0.67781999999999998</v>
      </c>
      <c r="AT107" s="886">
        <f t="shared" ref="AT107:AV126" si="33">IF($AK107="n/a",1.03*AS107,IF($AK107&lt;0,1.01*AS107,IF($AK107&gt;10,1.1*AS107,(1+$AK107/100)*AS107)))</f>
        <v>0.69815459999999996</v>
      </c>
      <c r="AU107" s="886">
        <f t="shared" si="33"/>
        <v>0.71909923799999997</v>
      </c>
      <c r="AV107" s="886">
        <f t="shared" si="33"/>
        <v>0.74067221514000003</v>
      </c>
      <c r="AW107" s="651">
        <f t="shared" si="29"/>
        <v>3.4519460531399999</v>
      </c>
      <c r="AX107" s="747">
        <f t="shared" si="30"/>
        <v>15.087176805681818</v>
      </c>
      <c r="AY107" s="934">
        <v>0.36</v>
      </c>
      <c r="AZ107" s="872">
        <v>31.490000000000002</v>
      </c>
      <c r="BA107" s="872">
        <v>-28.050000000000004</v>
      </c>
      <c r="BB107" s="872">
        <v>7.8100000000000005</v>
      </c>
      <c r="BC107" s="872">
        <v>3.1300000000000003</v>
      </c>
      <c r="BE107" s="624">
        <v>2005</v>
      </c>
      <c r="BF107" s="898">
        <f t="shared" si="31"/>
        <v>1</v>
      </c>
      <c r="BG107" s="882">
        <v>1</v>
      </c>
    </row>
    <row r="108" spans="1:59" s="773" customFormat="1" ht="11.25" customHeight="1" x14ac:dyDescent="0.2">
      <c r="A108" s="754" t="s">
        <v>1204</v>
      </c>
      <c r="B108" s="781" t="s">
        <v>1205</v>
      </c>
      <c r="C108" s="932" t="s">
        <v>108</v>
      </c>
      <c r="D108" s="932" t="s">
        <v>4338</v>
      </c>
      <c r="E108" s="755">
        <v>10</v>
      </c>
      <c r="F108" s="1190">
        <v>446</v>
      </c>
      <c r="G108" s="1189" t="s">
        <v>106</v>
      </c>
      <c r="H108" s="1189" t="s">
        <v>106</v>
      </c>
      <c r="I108" s="756">
        <v>30.05</v>
      </c>
      <c r="J108" s="757">
        <f t="shared" si="18"/>
        <v>2.7287853577371046</v>
      </c>
      <c r="K108" s="758">
        <v>0.41</v>
      </c>
      <c r="L108" s="759">
        <v>2</v>
      </c>
      <c r="M108" s="760">
        <f t="shared" si="19"/>
        <v>0.82</v>
      </c>
      <c r="N108" s="761" t="s">
        <v>248</v>
      </c>
      <c r="O108" s="762">
        <v>0.4</v>
      </c>
      <c r="P108" s="763">
        <v>44165</v>
      </c>
      <c r="Q108" s="763">
        <v>44180</v>
      </c>
      <c r="R108" s="760">
        <f t="shared" si="20"/>
        <v>2.4999999999999885</v>
      </c>
      <c r="S108" s="701">
        <f>IF(INDEX(Historical!$D$7:$D$1237,MATCH(B108,Historical!$B$7:$B$1261,0))=0,"n/a",(INDEX(Historical!$C$7:$C$1239,MATCH(B108,Historical!$B$7:$B$1261,0))/INDEX(Historical!$D$7:$D$1237,MATCH(B108,Historical!$B$7:$B$1261,0))-1)*100)</f>
        <v>5.555555555555558</v>
      </c>
      <c r="T108" s="701">
        <f>IF(INDEX(Historical!$F$7:$F$1230,MATCH(B108,Historical!$B$7:$B$1261,0))=0,"n/a",((INDEX(Historical!$C$7:$C$1239,MATCH(B108,Historical!$B$7:$B$1261,0))/INDEX(Historical!$F$7:$F$1230,MATCH(B108,Historical!$B$7:$B$1261,0)))^(1/3)-1)*100)</f>
        <v>7.0222229910164247</v>
      </c>
      <c r="U108" s="701">
        <f>IF(INDEX(Historical!$H$7:$H$1230,MATCH(B108,Historical!$B$7:$B$1261,0))=0,"n/a",((INDEX(Historical!$C$7:$C$1239,MATCH(B108,Historical!$B$7:$B$1261,0))/INDEX(Historical!$H$7:$H$1230,MATCH(B108,Historical!$B$7:$B$1261,0)))^(1/5)-1)*100)</f>
        <v>7.0739850656267755</v>
      </c>
      <c r="V108" s="701">
        <f>IF(INDEX(Historical!$O$7:$O$1230,MATCH(B108,Historical!$B$7:$B$1261,0))=0,"n/a",((INDEX(Historical!$C$7:$C$1239,MATCH(B108,Historical!$B$7:$B$1261,0))/INDEX(Historical!$O$7:$O$1230,MATCH(B108,Historical!$B$7:$B$1261,0)))^(1/10)-1)*100)</f>
        <v>7.1773462536293131</v>
      </c>
      <c r="W108" s="702">
        <f t="shared" si="21"/>
        <v>0.98559896870653663</v>
      </c>
      <c r="X108" s="703">
        <f t="shared" si="22"/>
        <v>0.76891142017682346</v>
      </c>
      <c r="Y108" s="774"/>
      <c r="Z108" s="757">
        <f t="shared" si="23"/>
        <v>31.417624521072796</v>
      </c>
      <c r="AA108" s="765">
        <f t="shared" si="24"/>
        <v>11.513409961685825</v>
      </c>
      <c r="AB108" s="759">
        <v>12</v>
      </c>
      <c r="AC108" s="766">
        <v>2.61</v>
      </c>
      <c r="AD108" s="766">
        <v>1.36</v>
      </c>
      <c r="AE108" s="766">
        <v>3.74</v>
      </c>
      <c r="AF108" s="766">
        <v>0.95</v>
      </c>
      <c r="AG108" s="766">
        <v>8.1</v>
      </c>
      <c r="AH108" s="766">
        <v>13.700000000000001</v>
      </c>
      <c r="AI108" s="766">
        <v>-3.73</v>
      </c>
      <c r="AJ108" s="766">
        <v>9.1999999999999993</v>
      </c>
      <c r="AK108" s="766">
        <v>9</v>
      </c>
      <c r="AL108" s="767">
        <v>534.91</v>
      </c>
      <c r="AM108" s="768">
        <v>1.0999999999999999</v>
      </c>
      <c r="AN108" s="766">
        <v>0.03</v>
      </c>
      <c r="AO108" s="769">
        <f t="shared" si="25"/>
        <v>-1.7106395383219457</v>
      </c>
      <c r="AP108" s="770">
        <f t="shared" si="26"/>
        <v>9.8027704233638797</v>
      </c>
      <c r="AQ108" s="771">
        <f t="shared" si="27"/>
        <v>-30.277567889678014</v>
      </c>
      <c r="AR108" s="651">
        <f>INDEX(Historical!$C$7:$C$1239,MATCH(B108,Historical!$B$7:$B$1261,0))*IF(AH108="n/a",1.03,IF(AH108&lt;0,1.01,IF(AH108&gt;10,1.1,(1+AH108/100))))</f>
        <v>0.83600000000000008</v>
      </c>
      <c r="AS108" s="765">
        <f t="shared" si="28"/>
        <v>0.84436000000000011</v>
      </c>
      <c r="AT108" s="765">
        <f t="shared" si="33"/>
        <v>0.92035240000000018</v>
      </c>
      <c r="AU108" s="765">
        <f t="shared" si="33"/>
        <v>1.0031841160000003</v>
      </c>
      <c r="AV108" s="765">
        <f t="shared" si="33"/>
        <v>1.0934706864400006</v>
      </c>
      <c r="AW108" s="757">
        <f t="shared" si="29"/>
        <v>4.6973672024400015</v>
      </c>
      <c r="AX108" s="772">
        <f t="shared" si="30"/>
        <v>15.63183761211315</v>
      </c>
      <c r="AY108" s="935">
        <v>0.88</v>
      </c>
      <c r="AZ108" s="768">
        <v>61.56</v>
      </c>
      <c r="BA108" s="768">
        <v>-16.989999999999998</v>
      </c>
      <c r="BB108" s="768">
        <v>8.77</v>
      </c>
      <c r="BC108" s="768">
        <v>15.5</v>
      </c>
      <c r="BD108" s="908"/>
      <c r="BE108" s="624">
        <v>2012</v>
      </c>
      <c r="BF108" s="898">
        <f t="shared" si="31"/>
        <v>0</v>
      </c>
      <c r="BG108" s="824">
        <v>1</v>
      </c>
    </row>
    <row r="109" spans="1:59" ht="11.25" customHeight="1" x14ac:dyDescent="0.2">
      <c r="A109" s="871" t="s">
        <v>1221</v>
      </c>
      <c r="B109" s="875" t="s">
        <v>1222</v>
      </c>
      <c r="C109" s="932" t="s">
        <v>123</v>
      </c>
      <c r="D109" s="932" t="s">
        <v>4355</v>
      </c>
      <c r="E109" s="733">
        <v>13</v>
      </c>
      <c r="F109" s="1190">
        <v>275</v>
      </c>
      <c r="G109" s="1190" t="s">
        <v>106</v>
      </c>
      <c r="H109" s="1190" t="s">
        <v>106</v>
      </c>
      <c r="I109" s="874">
        <v>133.04</v>
      </c>
      <c r="J109" s="651">
        <f t="shared" si="18"/>
        <v>0.78171978352375227</v>
      </c>
      <c r="K109" s="877">
        <v>0.26</v>
      </c>
      <c r="L109" s="887">
        <v>4</v>
      </c>
      <c r="M109" s="642">
        <f t="shared" si="19"/>
        <v>1.04</v>
      </c>
      <c r="N109" s="870" t="s">
        <v>151</v>
      </c>
      <c r="O109" s="734">
        <v>0.25</v>
      </c>
      <c r="P109" s="861">
        <v>43992</v>
      </c>
      <c r="Q109" s="861">
        <v>44007</v>
      </c>
      <c r="R109" s="642">
        <f t="shared" si="20"/>
        <v>4.0000000000000036</v>
      </c>
      <c r="S109" s="701">
        <f>IF(INDEX(Historical!$D$7:$D$1237,MATCH(B109,Historical!$B$7:$B$1261,0))=0,"n/a",(INDEX(Historical!$C$7:$C$1239,MATCH(B109,Historical!$B$7:$B$1261,0))/INDEX(Historical!$D$7:$D$1237,MATCH(B109,Historical!$B$7:$B$1261,0))-1)*100)</f>
        <v>4.2105263157894868</v>
      </c>
      <c r="T109" s="701">
        <f>IF(INDEX(Historical!$F$7:$F$1230,MATCH(B109,Historical!$B$7:$B$1261,0))=0,"n/a",((INDEX(Historical!$C$7:$C$1239,MATCH(B109,Historical!$B$7:$B$1261,0))/INDEX(Historical!$F$7:$F$1230,MATCH(B109,Historical!$B$7:$B$1261,0)))^(1/3)-1)*100)</f>
        <v>4.4011575622509014</v>
      </c>
      <c r="U109" s="701">
        <f>IF(INDEX(Historical!$H$7:$H$1230,MATCH(B109,Historical!$B$7:$B$1261,0))=0,"n/a",((INDEX(Historical!$C$7:$C$1239,MATCH(B109,Historical!$B$7:$B$1261,0))/INDEX(Historical!$H$7:$H$1230,MATCH(B109,Historical!$B$7:$B$1261,0)))^(1/5)-1)*100)</f>
        <v>4.8837286784054301</v>
      </c>
      <c r="V109" s="701">
        <f>IF(INDEX(Historical!$O$7:$O$1230,MATCH(B109,Historical!$B$7:$B$1261,0))=0,"n/a",((INDEX(Historical!$C$7:$C$1239,MATCH(B109,Historical!$B$7:$B$1261,0))/INDEX(Historical!$O$7:$O$1230,MATCH(B109,Historical!$B$7:$B$1261,0)))^(1/10)-1)*100)</f>
        <v>14.672147799502056</v>
      </c>
      <c r="W109" s="702">
        <f t="shared" si="21"/>
        <v>0.33285710757161091</v>
      </c>
      <c r="X109" s="703" t="str">
        <f t="shared" si="22"/>
        <v>n/a</v>
      </c>
      <c r="Y109" s="875" t="s">
        <v>1223</v>
      </c>
      <c r="Z109" s="651">
        <f t="shared" si="23"/>
        <v>74.820143884892104</v>
      </c>
      <c r="AA109" s="886">
        <f t="shared" si="24"/>
        <v>95.712230215827333</v>
      </c>
      <c r="AB109" s="887">
        <v>12</v>
      </c>
      <c r="AC109" s="865">
        <v>1.39</v>
      </c>
      <c r="AD109" s="865">
        <v>12.33</v>
      </c>
      <c r="AE109" s="865">
        <v>25.73</v>
      </c>
      <c r="AF109" s="865">
        <v>4.78</v>
      </c>
      <c r="AG109" s="865" t="s">
        <v>136</v>
      </c>
      <c r="AH109" s="865">
        <v>14.899999999999999</v>
      </c>
      <c r="AI109" s="865">
        <v>6.5</v>
      </c>
      <c r="AJ109" s="865">
        <v>-2.8899999999999997</v>
      </c>
      <c r="AK109" s="865">
        <v>7.6700000000000008</v>
      </c>
      <c r="AL109" s="878">
        <v>24980</v>
      </c>
      <c r="AM109" s="872">
        <v>0.76</v>
      </c>
      <c r="AN109" s="865" t="s">
        <v>136</v>
      </c>
      <c r="AO109" s="739">
        <f t="shared" si="25"/>
        <v>-90.046781753898145</v>
      </c>
      <c r="AP109" s="740">
        <f t="shared" si="26"/>
        <v>5.6654484619291825</v>
      </c>
      <c r="AQ109" s="888">
        <f t="shared" si="27"/>
        <v>350.92717344090289</v>
      </c>
      <c r="AR109" s="651">
        <f>INDEX(Historical!$C$7:$C$1239,MATCH(B109,Historical!$B$7:$B$1261,0))*IF(AH109="n/a",1.03,IF(AH109&lt;0,1.01,IF(AH109&gt;10,1.1,(1+AH109/100))))</f>
        <v>1.089</v>
      </c>
      <c r="AS109" s="886">
        <f t="shared" si="28"/>
        <v>1.1597849999999998</v>
      </c>
      <c r="AT109" s="886">
        <f t="shared" si="33"/>
        <v>1.2487405094999999</v>
      </c>
      <c r="AU109" s="886">
        <f t="shared" si="33"/>
        <v>1.3445189065786498</v>
      </c>
      <c r="AV109" s="886">
        <f t="shared" si="33"/>
        <v>1.4476435067132323</v>
      </c>
      <c r="AW109" s="651">
        <f t="shared" si="29"/>
        <v>6.2896879227918827</v>
      </c>
      <c r="AX109" s="747">
        <f t="shared" si="30"/>
        <v>4.7276668090738747</v>
      </c>
      <c r="AY109" s="934" t="s">
        <v>136</v>
      </c>
      <c r="AZ109" s="872">
        <v>72.38</v>
      </c>
      <c r="BA109" s="872">
        <v>-19.91</v>
      </c>
      <c r="BB109" s="872">
        <v>-3.3099999999999996</v>
      </c>
      <c r="BC109" s="872">
        <v>-1.37</v>
      </c>
      <c r="BE109" s="624">
        <v>2008</v>
      </c>
      <c r="BF109" s="898">
        <f t="shared" si="31"/>
        <v>1</v>
      </c>
      <c r="BG109" s="882" t="s">
        <v>136</v>
      </c>
    </row>
    <row r="110" spans="1:59" ht="11.25" customHeight="1" x14ac:dyDescent="0.2">
      <c r="A110" s="871" t="s">
        <v>1228</v>
      </c>
      <c r="B110" s="875" t="s">
        <v>1229</v>
      </c>
      <c r="C110" s="932" t="s">
        <v>112</v>
      </c>
      <c r="D110" s="932" t="s">
        <v>4332</v>
      </c>
      <c r="E110" s="733">
        <v>10</v>
      </c>
      <c r="F110" s="1190">
        <v>378</v>
      </c>
      <c r="G110" s="1190" t="s">
        <v>37</v>
      </c>
      <c r="H110" s="1190" t="s">
        <v>37</v>
      </c>
      <c r="I110" s="874">
        <v>79.760000000000005</v>
      </c>
      <c r="J110" s="651">
        <f t="shared" si="18"/>
        <v>2.4072216649949847</v>
      </c>
      <c r="K110" s="877">
        <v>0.48</v>
      </c>
      <c r="L110" s="887">
        <v>4</v>
      </c>
      <c r="M110" s="642">
        <f t="shared" si="19"/>
        <v>1.92</v>
      </c>
      <c r="N110" s="870" t="s">
        <v>355</v>
      </c>
      <c r="O110" s="734">
        <v>0.46</v>
      </c>
      <c r="P110" s="861">
        <v>43888</v>
      </c>
      <c r="Q110" s="861">
        <v>43921</v>
      </c>
      <c r="R110" s="642">
        <f t="shared" si="20"/>
        <v>4.3478260869565135</v>
      </c>
      <c r="S110" s="701">
        <f>IF(INDEX(Historical!$D$7:$D$1237,MATCH(B110,Historical!$B$7:$B$1261,0))=0,"n/a",(INDEX(Historical!$C$7:$C$1239,MATCH(B110,Historical!$B$7:$B$1261,0))/INDEX(Historical!$D$7:$D$1237,MATCH(B110,Historical!$B$7:$B$1261,0))-1)*100)</f>
        <v>4.5454545454545414</v>
      </c>
      <c r="T110" s="701">
        <f>IF(INDEX(Historical!$F$7:$F$1230,MATCH(B110,Historical!$B$7:$B$1261,0))=0,"n/a",((INDEX(Historical!$C$7:$C$1239,MATCH(B110,Historical!$B$7:$B$1261,0))/INDEX(Historical!$F$7:$F$1230,MATCH(B110,Historical!$B$7:$B$1261,0)))^(1/3)-1)*100)</f>
        <v>4.7689553171647248</v>
      </c>
      <c r="U110" s="701">
        <f>IF(INDEX(Historical!$H$7:$H$1230,MATCH(B110,Historical!$B$7:$B$1261,0))=0,"n/a",((INDEX(Historical!$C$7:$C$1239,MATCH(B110,Historical!$B$7:$B$1261,0))/INDEX(Historical!$H$7:$H$1230,MATCH(B110,Historical!$B$7:$B$1261,0)))^(1/5)-1)*100)</f>
        <v>6.8682698374176177</v>
      </c>
      <c r="V110" s="701">
        <f>IF(INDEX(Historical!$O$7:$O$1230,MATCH(B110,Historical!$B$7:$B$1261,0))=0,"n/a",((INDEX(Historical!$C$7:$C$1239,MATCH(B110,Historical!$B$7:$B$1261,0))/INDEX(Historical!$O$7:$O$1230,MATCH(B110,Historical!$B$7:$B$1261,0)))^(1/10)-1)*100)</f>
        <v>5.089658325849622</v>
      </c>
      <c r="W110" s="702">
        <f t="shared" si="21"/>
        <v>1.3494559747821757</v>
      </c>
      <c r="X110" s="703">
        <f t="shared" si="22"/>
        <v>1.2958999693240789</v>
      </c>
      <c r="Y110" s="664"/>
      <c r="Z110" s="651">
        <f t="shared" si="23"/>
        <v>36.090225563909769</v>
      </c>
      <c r="AA110" s="886">
        <f t="shared" si="24"/>
        <v>14.992481203007518</v>
      </c>
      <c r="AB110" s="887">
        <v>12</v>
      </c>
      <c r="AC110" s="865">
        <v>5.32</v>
      </c>
      <c r="AD110" s="865">
        <v>1.27</v>
      </c>
      <c r="AE110" s="865">
        <v>2.2599999999999998</v>
      </c>
      <c r="AF110" s="865">
        <v>1.47</v>
      </c>
      <c r="AG110" s="865">
        <v>10.199999999999999</v>
      </c>
      <c r="AH110" s="865">
        <v>14.099999999999998</v>
      </c>
      <c r="AI110" s="865">
        <v>-9.7000000000000011</v>
      </c>
      <c r="AJ110" s="865">
        <v>5.3</v>
      </c>
      <c r="AK110" s="865">
        <v>12</v>
      </c>
      <c r="AL110" s="878">
        <v>2840</v>
      </c>
      <c r="AM110" s="872">
        <v>1.6</v>
      </c>
      <c r="AN110" s="865">
        <v>2.69</v>
      </c>
      <c r="AO110" s="739">
        <f t="shared" si="25"/>
        <v>-5.7169897005949153</v>
      </c>
      <c r="AP110" s="740">
        <f t="shared" si="26"/>
        <v>9.2754915024126028</v>
      </c>
      <c r="AQ110" s="888">
        <f t="shared" si="27"/>
        <v>-1.0298645080333069</v>
      </c>
      <c r="AR110" s="651">
        <f>INDEX(Historical!$C$7:$C$1239,MATCH(B110,Historical!$B$7:$B$1261,0))*IF(AH110="n/a",1.03,IF(AH110&lt;0,1.01,IF(AH110&gt;10,1.1,(1+AH110/100))))</f>
        <v>2.0240000000000005</v>
      </c>
      <c r="AS110" s="886">
        <f t="shared" si="28"/>
        <v>2.0442400000000003</v>
      </c>
      <c r="AT110" s="886">
        <f t="shared" si="33"/>
        <v>2.2486640000000007</v>
      </c>
      <c r="AU110" s="886">
        <f t="shared" si="33"/>
        <v>2.4735304000000009</v>
      </c>
      <c r="AV110" s="886">
        <f t="shared" si="33"/>
        <v>2.720883440000001</v>
      </c>
      <c r="AW110" s="651">
        <f t="shared" si="29"/>
        <v>11.511317840000004</v>
      </c>
      <c r="AX110" s="747">
        <f t="shared" si="30"/>
        <v>14.432444633901708</v>
      </c>
      <c r="AY110" s="934">
        <v>1.08</v>
      </c>
      <c r="AZ110" s="872">
        <v>57.34</v>
      </c>
      <c r="BA110" s="872">
        <v>-6.99</v>
      </c>
      <c r="BB110" s="872">
        <v>12.55</v>
      </c>
      <c r="BC110" s="872">
        <v>23</v>
      </c>
      <c r="BE110" s="624">
        <v>2011</v>
      </c>
      <c r="BF110" s="898">
        <f t="shared" si="31"/>
        <v>0</v>
      </c>
      <c r="BG110" s="882">
        <v>2.1999999999999997</v>
      </c>
    </row>
    <row r="111" spans="1:59" ht="11.25" customHeight="1" x14ac:dyDescent="0.2">
      <c r="A111" s="871" t="s">
        <v>1251</v>
      </c>
      <c r="B111" s="875" t="s">
        <v>1252</v>
      </c>
      <c r="C111" s="932" t="s">
        <v>112</v>
      </c>
      <c r="D111" s="932" t="s">
        <v>1220</v>
      </c>
      <c r="E111" s="733">
        <v>10</v>
      </c>
      <c r="F111" s="1190">
        <v>447</v>
      </c>
      <c r="G111" s="1190" t="s">
        <v>106</v>
      </c>
      <c r="H111" s="1190" t="s">
        <v>106</v>
      </c>
      <c r="I111" s="865">
        <v>20.85</v>
      </c>
      <c r="J111" s="651">
        <f t="shared" si="18"/>
        <v>1.5347721822541964</v>
      </c>
      <c r="K111" s="877">
        <v>0.08</v>
      </c>
      <c r="L111" s="887">
        <v>4</v>
      </c>
      <c r="M111" s="642">
        <f t="shared" si="19"/>
        <v>0.32</v>
      </c>
      <c r="N111" s="870" t="s">
        <v>706</v>
      </c>
      <c r="O111" s="734">
        <v>7.4999999999999997E-2</v>
      </c>
      <c r="P111" s="861">
        <v>44159</v>
      </c>
      <c r="Q111" s="861">
        <v>44182</v>
      </c>
      <c r="R111" s="642">
        <f t="shared" si="20"/>
        <v>6.6666666666666732</v>
      </c>
      <c r="S111" s="701">
        <f>IF(INDEX(Historical!$D$7:$D$1237,MATCH(B111,Historical!$B$7:$B$1261,0))=0,"n/a",(INDEX(Historical!$C$7:$C$1239,MATCH(B111,Historical!$B$7:$B$1261,0))/INDEX(Historical!$D$7:$D$1237,MATCH(B111,Historical!$B$7:$B$1261,0))-1)*100)</f>
        <v>3.7234042553191626</v>
      </c>
      <c r="T111" s="701">
        <f>IF(INDEX(Historical!$F$7:$F$1230,MATCH(B111,Historical!$B$7:$B$1261,0))=0,"n/a",((INDEX(Historical!$C$7:$C$1239,MATCH(B111,Historical!$B$7:$B$1261,0))/INDEX(Historical!$F$7:$F$1230,MATCH(B111,Historical!$B$7:$B$1261,0)))^(1/3)-1)*100)</f>
        <v>11.678316506545784</v>
      </c>
      <c r="U111" s="701">
        <f>IF(INDEX(Historical!$H$7:$H$1230,MATCH(B111,Historical!$B$7:$B$1261,0))=0,"n/a",((INDEX(Historical!$C$7:$C$1239,MATCH(B111,Historical!$B$7:$B$1261,0))/INDEX(Historical!$H$7:$H$1230,MATCH(B111,Historical!$B$7:$B$1261,0)))^(1/5)-1)*100)</f>
        <v>17.607902252467355</v>
      </c>
      <c r="V111" s="701" t="str">
        <f>IF(INDEX(Historical!$O$7:$O$1230,MATCH(B111,Historical!$B$7:$B$1261,0))=0,"n/a",((INDEX(Historical!$C$7:$C$1239,MATCH(B111,Historical!$B$7:$B$1261,0))/INDEX(Historical!$O$7:$O$1230,MATCH(B111,Historical!$B$7:$B$1261,0)))^(1/10)-1)*100)</f>
        <v>n/a</v>
      </c>
      <c r="W111" s="702" t="str">
        <f t="shared" si="21"/>
        <v>n/a</v>
      </c>
      <c r="X111" s="703">
        <f t="shared" si="22"/>
        <v>0.49880742924836702</v>
      </c>
      <c r="Y111" s="662"/>
      <c r="Z111" s="651">
        <f t="shared" si="23"/>
        <v>27.350427350427353</v>
      </c>
      <c r="AA111" s="886">
        <f t="shared" si="24"/>
        <v>17.820512820512821</v>
      </c>
      <c r="AB111" s="887">
        <v>9</v>
      </c>
      <c r="AC111" s="865">
        <v>1.17</v>
      </c>
      <c r="AD111" s="865">
        <v>0.88</v>
      </c>
      <c r="AE111" s="865">
        <v>0.49</v>
      </c>
      <c r="AF111" s="865">
        <v>1.39</v>
      </c>
      <c r="AG111" s="865">
        <v>9.8000000000000007</v>
      </c>
      <c r="AH111" s="867">
        <v>11.600000000000001</v>
      </c>
      <c r="AI111" s="867">
        <v>15.459999999999999</v>
      </c>
      <c r="AJ111" s="865">
        <v>35.299999999999997</v>
      </c>
      <c r="AK111" s="865">
        <v>20.41</v>
      </c>
      <c r="AL111" s="878">
        <v>1180</v>
      </c>
      <c r="AM111" s="872">
        <v>3.5000000000000004</v>
      </c>
      <c r="AN111" s="865">
        <v>1.5</v>
      </c>
      <c r="AO111" s="739">
        <f t="shared" si="25"/>
        <v>1.3221616142087314</v>
      </c>
      <c r="AP111" s="740">
        <f t="shared" si="26"/>
        <v>19.142674434721553</v>
      </c>
      <c r="AQ111" s="888">
        <f t="shared" si="27"/>
        <v>4.9243384973992166</v>
      </c>
      <c r="AR111" s="651">
        <f>INDEX(Historical!$C$7:$C$1239,MATCH(B111,Historical!$B$7:$B$1261,0))*IF(AH111="n/a",1.03,IF(AH111&lt;0,1.01,IF(AH111&gt;10,1.1,(1+AH111/100))))</f>
        <v>0.32174999999999998</v>
      </c>
      <c r="AS111" s="886">
        <f t="shared" si="28"/>
        <v>0.35392499999999999</v>
      </c>
      <c r="AT111" s="886">
        <f t="shared" si="33"/>
        <v>0.38931750000000004</v>
      </c>
      <c r="AU111" s="886">
        <f t="shared" si="33"/>
        <v>0.42824925000000008</v>
      </c>
      <c r="AV111" s="886">
        <f t="shared" si="33"/>
        <v>0.47107417500000015</v>
      </c>
      <c r="AW111" s="651">
        <f t="shared" si="29"/>
        <v>1.9643159250000002</v>
      </c>
      <c r="AX111" s="747">
        <f t="shared" si="30"/>
        <v>9.4211794964028783</v>
      </c>
      <c r="AY111" s="934">
        <v>2.0099999999999998</v>
      </c>
      <c r="AZ111" s="872">
        <v>127.86999999999999</v>
      </c>
      <c r="BA111" s="872">
        <v>-24.26</v>
      </c>
      <c r="BB111" s="872">
        <v>-4.2299999999999995</v>
      </c>
      <c r="BC111" s="872">
        <v>11.18</v>
      </c>
      <c r="BE111" s="624">
        <v>2012</v>
      </c>
      <c r="BF111" s="898">
        <f t="shared" si="31"/>
        <v>0</v>
      </c>
      <c r="BG111" s="882">
        <v>2.2999999999999998</v>
      </c>
    </row>
    <row r="112" spans="1:59" ht="11.25" customHeight="1" x14ac:dyDescent="0.2">
      <c r="A112" s="863" t="s">
        <v>600</v>
      </c>
      <c r="B112" s="875" t="s">
        <v>601</v>
      </c>
      <c r="C112" s="932" t="s">
        <v>112</v>
      </c>
      <c r="D112" s="932" t="s">
        <v>211</v>
      </c>
      <c r="E112" s="733">
        <v>23</v>
      </c>
      <c r="F112" s="1190">
        <v>143</v>
      </c>
      <c r="G112" s="1190" t="s">
        <v>37</v>
      </c>
      <c r="H112" s="1190" t="s">
        <v>37</v>
      </c>
      <c r="I112" s="874">
        <v>67.739999999999995</v>
      </c>
      <c r="J112" s="651">
        <f t="shared" si="18"/>
        <v>1.0333628579864187</v>
      </c>
      <c r="K112" s="884">
        <v>0.17499999999999999</v>
      </c>
      <c r="L112" s="887">
        <v>4</v>
      </c>
      <c r="M112" s="642">
        <f t="shared" si="19"/>
        <v>0.7</v>
      </c>
      <c r="N112" s="870" t="s">
        <v>563</v>
      </c>
      <c r="O112" s="735">
        <v>0.16</v>
      </c>
      <c r="P112" s="619">
        <v>43846</v>
      </c>
      <c r="Q112" s="619">
        <v>43865</v>
      </c>
      <c r="R112" s="642">
        <f t="shared" si="20"/>
        <v>9.3749999999999911</v>
      </c>
      <c r="S112" s="701">
        <f>IF(INDEX(Historical!$D$7:$D$1237,MATCH(B112,Historical!$B$7:$B$1261,0))=0,"n/a",(INDEX(Historical!$C$7:$C$1239,MATCH(B112,Historical!$B$7:$B$1261,0))/INDEX(Historical!$D$7:$D$1237,MATCH(B112,Historical!$B$7:$B$1261,0))-1)*100)</f>
        <v>21.212121212121215</v>
      </c>
      <c r="T112" s="701">
        <f>IF(INDEX(Historical!$F$7:$F$1230,MATCH(B112,Historical!$B$7:$B$1261,0))=0,"n/a",((INDEX(Historical!$C$7:$C$1239,MATCH(B112,Historical!$B$7:$B$1261,0))/INDEX(Historical!$F$7:$F$1230,MATCH(B112,Historical!$B$7:$B$1261,0)))^(1/3)-1)*100)</f>
        <v>13.30326698854094</v>
      </c>
      <c r="U112" s="701">
        <f>IF(INDEX(Historical!$H$7:$H$1230,MATCH(B112,Historical!$B$7:$B$1261,0))=0,"n/a",((INDEX(Historical!$C$7:$C$1239,MATCH(B112,Historical!$B$7:$B$1261,0))/INDEX(Historical!$H$7:$H$1230,MATCH(B112,Historical!$B$7:$B$1261,0)))^(1/5)-1)*100)</f>
        <v>11.784530914564041</v>
      </c>
      <c r="V112" s="701">
        <f>IF(INDEX(Historical!$O$7:$O$1230,MATCH(B112,Historical!$B$7:$B$1261,0))=0,"n/a",((INDEX(Historical!$C$7:$C$1239,MATCH(B112,Historical!$B$7:$B$1261,0))/INDEX(Historical!$O$7:$O$1230,MATCH(B112,Historical!$B$7:$B$1261,0)))^(1/10)-1)*100)</f>
        <v>9.7106438166846054</v>
      </c>
      <c r="W112" s="702">
        <f t="shared" si="21"/>
        <v>1.2135684447941679</v>
      </c>
      <c r="X112" s="703">
        <f t="shared" si="22"/>
        <v>1.1223362775775276</v>
      </c>
      <c r="Y112" s="659"/>
      <c r="Z112" s="651">
        <f t="shared" si="23"/>
        <v>40</v>
      </c>
      <c r="AA112" s="886">
        <f t="shared" si="24"/>
        <v>38.708571428571425</v>
      </c>
      <c r="AB112" s="887">
        <v>12</v>
      </c>
      <c r="AC112" s="865">
        <v>1.75</v>
      </c>
      <c r="AD112" s="865">
        <v>4.88</v>
      </c>
      <c r="AE112" s="865">
        <v>7.16</v>
      </c>
      <c r="AF112" s="865">
        <v>9.7899999999999991</v>
      </c>
      <c r="AG112" s="865">
        <v>28.4</v>
      </c>
      <c r="AH112" s="865">
        <v>1.7999999999999998</v>
      </c>
      <c r="AI112" s="865">
        <v>12.64</v>
      </c>
      <c r="AJ112" s="865">
        <v>10.5</v>
      </c>
      <c r="AK112" s="865">
        <v>8</v>
      </c>
      <c r="AL112" s="878">
        <v>11400</v>
      </c>
      <c r="AM112" s="872">
        <v>0.8</v>
      </c>
      <c r="AN112" s="865">
        <v>0.27</v>
      </c>
      <c r="AO112" s="739">
        <f t="shared" si="25"/>
        <v>-25.890677656020966</v>
      </c>
      <c r="AP112" s="740">
        <f t="shared" si="26"/>
        <v>12.817893772550459</v>
      </c>
      <c r="AQ112" s="888">
        <f t="shared" si="27"/>
        <v>310.39650977815984</v>
      </c>
      <c r="AR112" s="651">
        <f>INDEX(Historical!$C$7:$C$1239,MATCH(B112,Historical!$B$7:$B$1261,0))*IF(AH112="n/a",1.03,IF(AH112&lt;0,1.01,IF(AH112&gt;10,1.1,(1+AH112/100))))</f>
        <v>0.65151999999999999</v>
      </c>
      <c r="AS112" s="886">
        <f t="shared" si="28"/>
        <v>0.71667200000000009</v>
      </c>
      <c r="AT112" s="886">
        <f t="shared" si="33"/>
        <v>0.7740057600000001</v>
      </c>
      <c r="AU112" s="886">
        <f t="shared" si="33"/>
        <v>0.83592622080000012</v>
      </c>
      <c r="AV112" s="886">
        <f t="shared" si="33"/>
        <v>0.90280031846400022</v>
      </c>
      <c r="AW112" s="651">
        <f t="shared" si="29"/>
        <v>3.8809242992640005</v>
      </c>
      <c r="AX112" s="747">
        <f t="shared" si="30"/>
        <v>5.7291471793091242</v>
      </c>
      <c r="AY112" s="934">
        <v>0.56000000000000005</v>
      </c>
      <c r="AZ112" s="872">
        <v>76.27000000000001</v>
      </c>
      <c r="BA112" s="872">
        <v>-3.1</v>
      </c>
      <c r="BB112" s="872">
        <v>5.27</v>
      </c>
      <c r="BC112" s="872">
        <v>25.590000000000003</v>
      </c>
      <c r="BE112" s="624">
        <v>1998</v>
      </c>
      <c r="BF112" s="898">
        <f t="shared" si="31"/>
        <v>2</v>
      </c>
      <c r="BG112" s="882">
        <v>15.8</v>
      </c>
    </row>
    <row r="113" spans="1:59" ht="11.25" customHeight="1" x14ac:dyDescent="0.2">
      <c r="A113" s="871" t="s">
        <v>4458</v>
      </c>
      <c r="B113" s="875" t="s">
        <v>4457</v>
      </c>
      <c r="C113" s="932" t="s">
        <v>108</v>
      </c>
      <c r="D113" s="932" t="s">
        <v>118</v>
      </c>
      <c r="E113" s="733">
        <v>15</v>
      </c>
      <c r="F113" s="1190">
        <v>254</v>
      </c>
      <c r="G113" s="1190" t="s">
        <v>115</v>
      </c>
      <c r="H113" s="1190" t="s">
        <v>115</v>
      </c>
      <c r="I113" s="874">
        <v>93.1</v>
      </c>
      <c r="J113" s="651">
        <f t="shared" si="18"/>
        <v>0.80558539205155755</v>
      </c>
      <c r="K113" s="877">
        <v>0.1875</v>
      </c>
      <c r="L113" s="887">
        <v>4</v>
      </c>
      <c r="M113" s="642">
        <f t="shared" si="19"/>
        <v>0.75</v>
      </c>
      <c r="N113" s="870" t="s">
        <v>139</v>
      </c>
      <c r="O113" s="734">
        <v>0.17249999999999999</v>
      </c>
      <c r="P113" s="861">
        <v>43923</v>
      </c>
      <c r="Q113" s="861">
        <v>43952</v>
      </c>
      <c r="R113" s="642">
        <f t="shared" si="20"/>
        <v>8.6956521739130519</v>
      </c>
      <c r="S113" s="701">
        <f>IF(INDEX(Historical!$D$7:$D$1237,MATCH(B113,Historical!$B$7:$B$1261,0))=0,"n/a",(INDEX(Historical!$C$7:$C$1239,MATCH(B113,Historical!$B$7:$B$1261,0))/INDEX(Historical!$D$7:$D$1237,MATCH(B113,Historical!$B$7:$B$1261,0))-1)*100)</f>
        <v>7.5396825396825351</v>
      </c>
      <c r="T113" s="701">
        <f>IF(INDEX(Historical!$F$7:$F$1230,MATCH(B113,Historical!$B$7:$B$1261,0))=0,"n/a",((INDEX(Historical!$C$7:$C$1239,MATCH(B113,Historical!$B$7:$B$1261,0))/INDEX(Historical!$F$7:$F$1230,MATCH(B113,Historical!$B$7:$B$1261,0)))^(1/3)-1)*100)</f>
        <v>6.8740101711165735</v>
      </c>
      <c r="U113" s="701">
        <f>IF(INDEX(Historical!$H$7:$H$1230,MATCH(B113,Historical!$B$7:$B$1261,0))=0,"n/a",((INDEX(Historical!$C$7:$C$1239,MATCH(B113,Historical!$B$7:$B$1261,0))/INDEX(Historical!$H$7:$H$1230,MATCH(B113,Historical!$B$7:$B$1261,0)))^(1/5)-1)*100)</f>
        <v>6.5500769692147021</v>
      </c>
      <c r="V113" s="701">
        <f>IF(INDEX(Historical!$O$7:$O$1230,MATCH(B113,Historical!$B$7:$B$1261,0))=0,"n/a",((INDEX(Historical!$C$7:$C$1239,MATCH(B113,Historical!$B$7:$B$1261,0))/INDEX(Historical!$O$7:$O$1230,MATCH(B113,Historical!$B$7:$B$1261,0)))^(1/10)-1)*100)</f>
        <v>10.532598280175254</v>
      </c>
      <c r="W113" s="702">
        <f t="shared" si="21"/>
        <v>0.62188614765109163</v>
      </c>
      <c r="X113" s="703">
        <f t="shared" si="22"/>
        <v>0.57456815519427207</v>
      </c>
      <c r="Y113" s="664"/>
      <c r="Z113" s="651">
        <f t="shared" si="23"/>
        <v>11.380880121396055</v>
      </c>
      <c r="AA113" s="886">
        <f t="shared" si="24"/>
        <v>14.127465857359635</v>
      </c>
      <c r="AB113" s="887">
        <v>12</v>
      </c>
      <c r="AC113" s="865">
        <v>6.59</v>
      </c>
      <c r="AD113" s="865">
        <v>1.98</v>
      </c>
      <c r="AE113" s="865">
        <v>2.1800000000000002</v>
      </c>
      <c r="AF113" s="865">
        <v>1.24</v>
      </c>
      <c r="AG113" s="865">
        <v>9.6</v>
      </c>
      <c r="AH113" s="865">
        <v>12.4</v>
      </c>
      <c r="AI113" s="865">
        <v>9.86</v>
      </c>
      <c r="AJ113" s="865">
        <v>11.4</v>
      </c>
      <c r="AK113" s="865">
        <v>7.37</v>
      </c>
      <c r="AL113" s="878">
        <v>10120</v>
      </c>
      <c r="AM113" s="872">
        <v>1.5</v>
      </c>
      <c r="AN113" s="865">
        <v>0.24</v>
      </c>
      <c r="AO113" s="739">
        <f t="shared" si="25"/>
        <v>-6.7718034960933755</v>
      </c>
      <c r="AP113" s="740">
        <f t="shared" si="26"/>
        <v>7.3556623612662593</v>
      </c>
      <c r="AQ113" s="888">
        <f t="shared" si="27"/>
        <v>-11.762800328694967</v>
      </c>
      <c r="AR113" s="651">
        <f>INDEX(Historical!$C$7:$C$1239,MATCH(B113,Historical!$B$7:$B$1261,0))*IF(AH113="n/a",1.03,IF(AH113&lt;0,1.01,IF(AH113&gt;10,1.1,(1+AH113/100))))</f>
        <v>0.74525000000000008</v>
      </c>
      <c r="AS113" s="886">
        <f t="shared" si="28"/>
        <v>0.81873165000000014</v>
      </c>
      <c r="AT113" s="886">
        <f t="shared" si="33"/>
        <v>0.87907217260500026</v>
      </c>
      <c r="AU113" s="886">
        <f t="shared" si="33"/>
        <v>0.94385979172598888</v>
      </c>
      <c r="AV113" s="886">
        <f t="shared" si="33"/>
        <v>1.0134222583761943</v>
      </c>
      <c r="AW113" s="651">
        <f t="shared" si="29"/>
        <v>4.400335872707184</v>
      </c>
      <c r="AX113" s="747">
        <f t="shared" si="30"/>
        <v>4.7264617322311322</v>
      </c>
      <c r="AY113" s="934">
        <v>1.18</v>
      </c>
      <c r="AZ113" s="872">
        <v>64.08</v>
      </c>
      <c r="BA113" s="872">
        <v>-16.45</v>
      </c>
      <c r="BB113" s="872">
        <v>9.35</v>
      </c>
      <c r="BC113" s="872">
        <v>15.590000000000002</v>
      </c>
      <c r="BE113" s="624">
        <v>2006</v>
      </c>
      <c r="BF113" s="898">
        <f t="shared" si="31"/>
        <v>1</v>
      </c>
      <c r="BG113" s="882">
        <v>2.7</v>
      </c>
    </row>
    <row r="114" spans="1:59" ht="11.25" customHeight="1" x14ac:dyDescent="0.2">
      <c r="A114" s="863" t="s">
        <v>1093</v>
      </c>
      <c r="B114" s="875" t="s">
        <v>1094</v>
      </c>
      <c r="C114" s="932" t="s">
        <v>4193</v>
      </c>
      <c r="D114" s="932" t="s">
        <v>4337</v>
      </c>
      <c r="E114" s="733">
        <v>10</v>
      </c>
      <c r="F114" s="1190">
        <v>379</v>
      </c>
      <c r="G114" s="1190" t="s">
        <v>106</v>
      </c>
      <c r="H114" s="1190" t="s">
        <v>106</v>
      </c>
      <c r="I114" s="874">
        <v>37.42</v>
      </c>
      <c r="J114" s="651">
        <f t="shared" si="18"/>
        <v>2.3516835916622125</v>
      </c>
      <c r="K114" s="877">
        <v>0.22</v>
      </c>
      <c r="L114" s="887">
        <v>4</v>
      </c>
      <c r="M114" s="642">
        <f t="shared" si="19"/>
        <v>0.88</v>
      </c>
      <c r="N114" s="870" t="s">
        <v>151</v>
      </c>
      <c r="O114" s="734">
        <v>0.2</v>
      </c>
      <c r="P114" s="861">
        <v>43888</v>
      </c>
      <c r="Q114" s="861">
        <v>43921</v>
      </c>
      <c r="R114" s="642">
        <f t="shared" si="20"/>
        <v>9.9999999999999947</v>
      </c>
      <c r="S114" s="701">
        <f>IF(INDEX(Historical!$D$7:$D$1237,MATCH(B114,Historical!$B$7:$B$1261,0))=0,"n/a",(INDEX(Historical!$C$7:$C$1239,MATCH(B114,Historical!$B$7:$B$1261,0))/INDEX(Historical!$D$7:$D$1237,MATCH(B114,Historical!$B$7:$B$1261,0))-1)*100)</f>
        <v>11.111111111111116</v>
      </c>
      <c r="T114" s="701">
        <f>IF(INDEX(Historical!$F$7:$F$1230,MATCH(B114,Historical!$B$7:$B$1261,0))=0,"n/a",((INDEX(Historical!$C$7:$C$1239,MATCH(B114,Historical!$B$7:$B$1261,0))/INDEX(Historical!$F$7:$F$1230,MATCH(B114,Historical!$B$7:$B$1261,0)))^(1/3)-1)*100)</f>
        <v>13.998396445113137</v>
      </c>
      <c r="U114" s="701">
        <f>IF(INDEX(Historical!$H$7:$H$1230,MATCH(B114,Historical!$B$7:$B$1261,0))=0,"n/a",((INDEX(Historical!$C$7:$C$1239,MATCH(B114,Historical!$B$7:$B$1261,0))/INDEX(Historical!$H$7:$H$1230,MATCH(B114,Historical!$B$7:$B$1261,0)))^(1/5)-1)*100)</f>
        <v>14.869835499703509</v>
      </c>
      <c r="V114" s="701">
        <f>IF(INDEX(Historical!$O$7:$O$1230,MATCH(B114,Historical!$B$7:$B$1261,0))=0,"n/a",((INDEX(Historical!$C$7:$C$1239,MATCH(B114,Historical!$B$7:$B$1261,0))/INDEX(Historical!$O$7:$O$1230,MATCH(B114,Historical!$B$7:$B$1261,0)))^(1/10)-1)*100)</f>
        <v>14.869835499703509</v>
      </c>
      <c r="W114" s="702">
        <f t="shared" si="21"/>
        <v>1</v>
      </c>
      <c r="X114" s="703" t="str">
        <f t="shared" si="22"/>
        <v>n/a</v>
      </c>
      <c r="Y114" s="661"/>
      <c r="Z114" s="651">
        <f t="shared" si="23"/>
        <v>419.04761904761909</v>
      </c>
      <c r="AA114" s="886">
        <f t="shared" si="24"/>
        <v>178.1904761904762</v>
      </c>
      <c r="AB114" s="887">
        <v>12</v>
      </c>
      <c r="AC114" s="865">
        <v>0.21</v>
      </c>
      <c r="AD114" s="865">
        <v>45.01</v>
      </c>
      <c r="AE114" s="865">
        <v>2.65</v>
      </c>
      <c r="AF114" s="865">
        <v>2.72</v>
      </c>
      <c r="AG114" s="865">
        <v>1.9</v>
      </c>
      <c r="AH114" s="867">
        <v>-5.7</v>
      </c>
      <c r="AI114" s="867">
        <v>36.79</v>
      </c>
      <c r="AJ114" s="865">
        <v>-9.1999999999999993</v>
      </c>
      <c r="AK114" s="865">
        <v>4</v>
      </c>
      <c r="AL114" s="878">
        <v>28500</v>
      </c>
      <c r="AM114" s="872">
        <v>0.1</v>
      </c>
      <c r="AN114" s="865">
        <v>0.78</v>
      </c>
      <c r="AO114" s="739">
        <f t="shared" si="25"/>
        <v>-160.96895709911047</v>
      </c>
      <c r="AP114" s="740">
        <f t="shared" si="26"/>
        <v>17.221519091365721</v>
      </c>
      <c r="AQ114" s="888">
        <f t="shared" si="27"/>
        <v>364.1255075650194</v>
      </c>
      <c r="AR114" s="651">
        <f>INDEX(Historical!$C$7:$C$1239,MATCH(B114,Historical!$B$7:$B$1261,0))*IF(AH114="n/a",1.03,IF(AH114&lt;0,1.01,IF(AH114&gt;10,1.1,(1+AH114/100))))</f>
        <v>0.80800000000000005</v>
      </c>
      <c r="AS114" s="886">
        <f t="shared" si="28"/>
        <v>0.88880000000000015</v>
      </c>
      <c r="AT114" s="886">
        <f t="shared" si="33"/>
        <v>0.92435200000000017</v>
      </c>
      <c r="AU114" s="886">
        <f t="shared" si="33"/>
        <v>0.96132608000000019</v>
      </c>
      <c r="AV114" s="886">
        <f t="shared" si="33"/>
        <v>0.99977912320000029</v>
      </c>
      <c r="AW114" s="651">
        <f t="shared" si="29"/>
        <v>4.5822572032000011</v>
      </c>
      <c r="AX114" s="747">
        <f t="shared" si="30"/>
        <v>12.245476224478891</v>
      </c>
      <c r="AY114" s="934">
        <v>1.17</v>
      </c>
      <c r="AZ114" s="872">
        <v>114.56</v>
      </c>
      <c r="BA114" s="872">
        <v>-0.48</v>
      </c>
      <c r="BB114" s="872">
        <v>9.26</v>
      </c>
      <c r="BC114" s="872">
        <v>34.08</v>
      </c>
      <c r="BE114" s="624">
        <v>2011</v>
      </c>
      <c r="BF114" s="898">
        <f t="shared" si="31"/>
        <v>0</v>
      </c>
      <c r="BG114" s="882">
        <v>0.70000000000000007</v>
      </c>
    </row>
    <row r="115" spans="1:59" ht="11.25" customHeight="1" x14ac:dyDescent="0.2">
      <c r="A115" s="863" t="s">
        <v>1232</v>
      </c>
      <c r="B115" s="875" t="s">
        <v>1233</v>
      </c>
      <c r="C115" s="932" t="s">
        <v>245</v>
      </c>
      <c r="D115" s="932" t="s">
        <v>4333</v>
      </c>
      <c r="E115" s="733">
        <v>10</v>
      </c>
      <c r="F115" s="1190">
        <v>394</v>
      </c>
      <c r="G115" s="1190" t="s">
        <v>106</v>
      </c>
      <c r="H115" s="1190" t="s">
        <v>106</v>
      </c>
      <c r="I115" s="874">
        <v>32.6</v>
      </c>
      <c r="J115" s="651">
        <f t="shared" si="18"/>
        <v>1.4723926380368098</v>
      </c>
      <c r="K115" s="877">
        <v>0.12</v>
      </c>
      <c r="L115" s="887">
        <v>4</v>
      </c>
      <c r="M115" s="642">
        <f t="shared" si="19"/>
        <v>0.48</v>
      </c>
      <c r="N115" s="870" t="s">
        <v>618</v>
      </c>
      <c r="O115" s="734">
        <v>0.115</v>
      </c>
      <c r="P115" s="861">
        <v>43929</v>
      </c>
      <c r="Q115" s="861">
        <v>43943</v>
      </c>
      <c r="R115" s="642">
        <f t="shared" si="20"/>
        <v>4.3478260869565135</v>
      </c>
      <c r="S115" s="701">
        <f>IF(INDEX(Historical!$D$7:$D$1237,MATCH(B115,Historical!$B$7:$B$1261,0))=0,"n/a",(INDEX(Historical!$C$7:$C$1239,MATCH(B115,Historical!$B$7:$B$1261,0))/INDEX(Historical!$D$7:$D$1237,MATCH(B115,Historical!$B$7:$B$1261,0))-1)*100)</f>
        <v>5.8139534883721034</v>
      </c>
      <c r="T115" s="701">
        <f>IF(INDEX(Historical!$F$7:$F$1230,MATCH(B115,Historical!$B$7:$B$1261,0))=0,"n/a",((INDEX(Historical!$C$7:$C$1239,MATCH(B115,Historical!$B$7:$B$1261,0))/INDEX(Historical!$F$7:$F$1230,MATCH(B115,Historical!$B$7:$B$1261,0)))^(1/3)-1)*100)</f>
        <v>9.1392883061105934</v>
      </c>
      <c r="U115" s="701">
        <f>IF(INDEX(Historical!$H$7:$H$1230,MATCH(B115,Historical!$B$7:$B$1261,0))=0,"n/a",((INDEX(Historical!$C$7:$C$1239,MATCH(B115,Historical!$B$7:$B$1261,0))/INDEX(Historical!$H$7:$H$1230,MATCH(B115,Historical!$B$7:$B$1261,0)))^(1/5)-1)*100)</f>
        <v>8.6871068489539525</v>
      </c>
      <c r="V115" s="701">
        <f>IF(INDEX(Historical!$O$7:$O$1230,MATCH(B115,Historical!$B$7:$B$1261,0))=0,"n/a",((INDEX(Historical!$C$7:$C$1239,MATCH(B115,Historical!$B$7:$B$1261,0))/INDEX(Historical!$O$7:$O$1230,MATCH(B115,Historical!$B$7:$B$1261,0)))^(1/10)-1)*100)</f>
        <v>7.5372364582237061</v>
      </c>
      <c r="W115" s="702">
        <f t="shared" si="21"/>
        <v>1.1525586197412778</v>
      </c>
      <c r="X115" s="703">
        <f t="shared" si="22"/>
        <v>0.7826222386445002</v>
      </c>
      <c r="Y115" s="654"/>
      <c r="Z115" s="651">
        <f t="shared" si="23"/>
        <v>39.344262295081968</v>
      </c>
      <c r="AA115" s="886">
        <f t="shared" si="24"/>
        <v>26.721311475409838</v>
      </c>
      <c r="AB115" s="887">
        <v>12</v>
      </c>
      <c r="AC115" s="865">
        <v>1.22</v>
      </c>
      <c r="AD115" s="865">
        <v>1.79</v>
      </c>
      <c r="AE115" s="865">
        <v>5.05</v>
      </c>
      <c r="AF115" s="865">
        <v>4.1900000000000004</v>
      </c>
      <c r="AG115" s="865">
        <v>15.5</v>
      </c>
      <c r="AH115" s="865">
        <v>2.1</v>
      </c>
      <c r="AI115" s="865">
        <v>43.01</v>
      </c>
      <c r="AJ115" s="865">
        <v>11.1</v>
      </c>
      <c r="AK115" s="865">
        <v>15</v>
      </c>
      <c r="AL115" s="878">
        <v>8090</v>
      </c>
      <c r="AM115" s="872">
        <v>0.1</v>
      </c>
      <c r="AN115" s="865">
        <v>0.01</v>
      </c>
      <c r="AO115" s="739">
        <f t="shared" si="25"/>
        <v>-16.561811988419073</v>
      </c>
      <c r="AP115" s="740">
        <f t="shared" si="26"/>
        <v>10.159499486990763</v>
      </c>
      <c r="AQ115" s="888">
        <f t="shared" si="27"/>
        <v>123.0717822505345</v>
      </c>
      <c r="AR115" s="651">
        <f>INDEX(Historical!$C$7:$C$1239,MATCH(B115,Historical!$B$7:$B$1261,0))*IF(AH115="n/a",1.03,IF(AH115&lt;0,1.01,IF(AH115&gt;10,1.1,(1+AH115/100))))</f>
        <v>0.464555</v>
      </c>
      <c r="AS115" s="886">
        <f t="shared" si="28"/>
        <v>0.51101050000000003</v>
      </c>
      <c r="AT115" s="886">
        <f t="shared" si="33"/>
        <v>0.56211155000000013</v>
      </c>
      <c r="AU115" s="886">
        <f t="shared" si="33"/>
        <v>0.61832270500000019</v>
      </c>
      <c r="AV115" s="886">
        <f t="shared" si="33"/>
        <v>0.68015497550000026</v>
      </c>
      <c r="AW115" s="651">
        <f t="shared" si="29"/>
        <v>2.8361547305000006</v>
      </c>
      <c r="AX115" s="747">
        <f t="shared" si="30"/>
        <v>8.6998611365030687</v>
      </c>
      <c r="AY115" s="934">
        <v>1.17</v>
      </c>
      <c r="AZ115" s="872">
        <v>67.349999999999994</v>
      </c>
      <c r="BA115" s="872">
        <v>-2.4</v>
      </c>
      <c r="BB115" s="872">
        <v>13.780000000000001</v>
      </c>
      <c r="BC115" s="872">
        <v>23.1</v>
      </c>
      <c r="BE115" s="624">
        <v>2011</v>
      </c>
      <c r="BF115" s="898">
        <f t="shared" si="31"/>
        <v>0</v>
      </c>
      <c r="BG115" s="882">
        <v>13.5</v>
      </c>
    </row>
    <row r="116" spans="1:59" s="773" customFormat="1" ht="11.25" customHeight="1" x14ac:dyDescent="0.2">
      <c r="A116" s="754" t="s">
        <v>605</v>
      </c>
      <c r="B116" s="781" t="s">
        <v>606</v>
      </c>
      <c r="C116" s="932" t="s">
        <v>245</v>
      </c>
      <c r="D116" s="932" t="s">
        <v>4345</v>
      </c>
      <c r="E116" s="755">
        <v>16</v>
      </c>
      <c r="F116" s="1190">
        <v>222</v>
      </c>
      <c r="G116" s="1189" t="s">
        <v>115</v>
      </c>
      <c r="H116" s="1189" t="s">
        <v>115</v>
      </c>
      <c r="I116" s="756">
        <v>93.03</v>
      </c>
      <c r="J116" s="757">
        <f t="shared" si="18"/>
        <v>2.923788025368161</v>
      </c>
      <c r="K116" s="758">
        <v>0.68</v>
      </c>
      <c r="L116" s="759">
        <v>4</v>
      </c>
      <c r="M116" s="760">
        <f t="shared" si="19"/>
        <v>2.72</v>
      </c>
      <c r="N116" s="761" t="s">
        <v>107</v>
      </c>
      <c r="O116" s="762">
        <v>0.63</v>
      </c>
      <c r="P116" s="782">
        <v>43585</v>
      </c>
      <c r="Q116" s="782">
        <v>43600</v>
      </c>
      <c r="R116" s="760">
        <f t="shared" si="20"/>
        <v>7.936507936507943</v>
      </c>
      <c r="S116" s="701">
        <f>IF(INDEX(Historical!$D$7:$D$1237,MATCH(B116,Historical!$B$7:$B$1261,0))=0,"n/a",(INDEX(Historical!$C$7:$C$1239,MATCH(B116,Historical!$B$7:$B$1261,0))/INDEX(Historical!$D$7:$D$1237,MATCH(B116,Historical!$B$7:$B$1261,0))-1)*100)</f>
        <v>8.5365853658536661</v>
      </c>
      <c r="T116" s="701">
        <f>IF(INDEX(Historical!$F$7:$F$1230,MATCH(B116,Historical!$B$7:$B$1261,0))=0,"n/a",((INDEX(Historical!$C$7:$C$1239,MATCH(B116,Historical!$B$7:$B$1261,0))/INDEX(Historical!$F$7:$F$1230,MATCH(B116,Historical!$B$7:$B$1261,0)))^(1/3)-1)*100)</f>
        <v>10.294213551333819</v>
      </c>
      <c r="U116" s="701">
        <f>IF(INDEX(Historical!$H$7:$H$1230,MATCH(B116,Historical!$B$7:$B$1261,0))=0,"n/a",((INDEX(Historical!$C$7:$C$1239,MATCH(B116,Historical!$B$7:$B$1261,0))/INDEX(Historical!$H$7:$H$1230,MATCH(B116,Historical!$B$7:$B$1261,0)))^(1/5)-1)*100)</f>
        <v>9.5783890294993022</v>
      </c>
      <c r="V116" s="701">
        <f>IF(INDEX(Historical!$O$7:$O$1230,MATCH(B116,Historical!$B$7:$B$1261,0))=0,"n/a",((INDEX(Historical!$C$7:$C$1239,MATCH(B116,Historical!$B$7:$B$1261,0))/INDEX(Historical!$O$7:$O$1230,MATCH(B116,Historical!$B$7:$B$1261,0)))^(1/10)-1)*100)</f>
        <v>12.808578686873041</v>
      </c>
      <c r="W116" s="702">
        <f t="shared" si="21"/>
        <v>0.74781045295180015</v>
      </c>
      <c r="X116" s="703">
        <f t="shared" si="22"/>
        <v>1.9954977144790214</v>
      </c>
      <c r="Y116" s="1098"/>
      <c r="Z116" s="757">
        <f t="shared" si="23"/>
        <v>95.104895104895121</v>
      </c>
      <c r="AA116" s="765">
        <f t="shared" si="24"/>
        <v>32.527972027972027</v>
      </c>
      <c r="AB116" s="759">
        <v>12</v>
      </c>
      <c r="AC116" s="766">
        <v>2.86</v>
      </c>
      <c r="AD116" s="766">
        <v>4.0599999999999996</v>
      </c>
      <c r="AE116" s="766">
        <v>2.44</v>
      </c>
      <c r="AF116" s="766">
        <v>4.57</v>
      </c>
      <c r="AG116" s="766">
        <v>13.900000000000002</v>
      </c>
      <c r="AH116" s="766">
        <v>96.8</v>
      </c>
      <c r="AI116" s="766">
        <v>23.73</v>
      </c>
      <c r="AJ116" s="766">
        <v>4.8</v>
      </c>
      <c r="AK116" s="766">
        <v>7.95</v>
      </c>
      <c r="AL116" s="767">
        <v>12630</v>
      </c>
      <c r="AM116" s="768">
        <v>0.2</v>
      </c>
      <c r="AN116" s="766">
        <v>1.86</v>
      </c>
      <c r="AO116" s="769">
        <f t="shared" si="25"/>
        <v>-20.025794973104563</v>
      </c>
      <c r="AP116" s="770">
        <f t="shared" si="26"/>
        <v>12.502177054867463</v>
      </c>
      <c r="AQ116" s="771">
        <f t="shared" si="27"/>
        <v>157.03681722260225</v>
      </c>
      <c r="AR116" s="651">
        <f>INDEX(Historical!$C$7:$C$1239,MATCH(B116,Historical!$B$7:$B$1261,0))*IF(AH116="n/a",1.03,IF(AH116&lt;0,1.01,IF(AH116&gt;10,1.1,(1+AH116/100))))</f>
        <v>2.9370000000000003</v>
      </c>
      <c r="AS116" s="765">
        <f t="shared" si="28"/>
        <v>3.2307000000000006</v>
      </c>
      <c r="AT116" s="765">
        <f t="shared" si="33"/>
        <v>3.4875406500000001</v>
      </c>
      <c r="AU116" s="765">
        <f t="shared" si="33"/>
        <v>3.7648001316749999</v>
      </c>
      <c r="AV116" s="765">
        <f t="shared" si="33"/>
        <v>4.064101742143162</v>
      </c>
      <c r="AW116" s="757">
        <f t="shared" si="29"/>
        <v>17.484142523818164</v>
      </c>
      <c r="AX116" s="772">
        <f t="shared" si="30"/>
        <v>18.794090641533014</v>
      </c>
      <c r="AY116" s="935">
        <v>0.9</v>
      </c>
      <c r="AZ116" s="768">
        <v>125.08999999999999</v>
      </c>
      <c r="BA116" s="768">
        <v>-15.040000000000001</v>
      </c>
      <c r="BB116" s="768">
        <v>8.93</v>
      </c>
      <c r="BC116" s="768">
        <v>21.23</v>
      </c>
      <c r="BD116" s="908"/>
      <c r="BE116" s="624">
        <v>2004</v>
      </c>
      <c r="BF116" s="898">
        <f t="shared" si="31"/>
        <v>1</v>
      </c>
      <c r="BG116" s="824">
        <v>3.8</v>
      </c>
    </row>
    <row r="117" spans="1:59" ht="11.25" customHeight="1" x14ac:dyDescent="0.2">
      <c r="A117" s="871" t="s">
        <v>612</v>
      </c>
      <c r="B117" s="875" t="s">
        <v>613</v>
      </c>
      <c r="C117" s="932" t="s">
        <v>112</v>
      </c>
      <c r="D117" s="932" t="s">
        <v>4322</v>
      </c>
      <c r="E117" s="733">
        <v>18</v>
      </c>
      <c r="F117" s="1190">
        <v>192</v>
      </c>
      <c r="G117" s="1190" t="s">
        <v>37</v>
      </c>
      <c r="H117" s="1190" t="s">
        <v>106</v>
      </c>
      <c r="I117" s="874">
        <v>23.67</v>
      </c>
      <c r="J117" s="651">
        <f t="shared" si="18"/>
        <v>3.4643008027038444</v>
      </c>
      <c r="K117" s="877">
        <v>0.20499999999999999</v>
      </c>
      <c r="L117" s="887">
        <v>4</v>
      </c>
      <c r="M117" s="642">
        <f t="shared" si="19"/>
        <v>0.82</v>
      </c>
      <c r="N117" s="870" t="s">
        <v>151</v>
      </c>
      <c r="O117" s="734">
        <v>0.20250000000000001</v>
      </c>
      <c r="P117" s="861">
        <v>44154</v>
      </c>
      <c r="Q117" s="861">
        <v>44189</v>
      </c>
      <c r="R117" s="642">
        <f t="shared" si="20"/>
        <v>1.2345679012345552</v>
      </c>
      <c r="S117" s="701">
        <f>IF(INDEX(Historical!$D$7:$D$1237,MATCH(B117,Historical!$B$7:$B$1261,0))=0,"n/a",(INDEX(Historical!$C$7:$C$1239,MATCH(B117,Historical!$B$7:$B$1261,0))/INDEX(Historical!$D$7:$D$1237,MATCH(B117,Historical!$B$7:$B$1261,0))-1)*100)</f>
        <v>2.5889967637540368</v>
      </c>
      <c r="T117" s="701">
        <f>IF(INDEX(Historical!$F$7:$F$1230,MATCH(B117,Historical!$B$7:$B$1261,0))=0,"n/a",((INDEX(Historical!$C$7:$C$1239,MATCH(B117,Historical!$B$7:$B$1261,0))/INDEX(Historical!$F$7:$F$1230,MATCH(B117,Historical!$B$7:$B$1261,0)))^(1/3)-1)*100)</f>
        <v>2.6590436043216981</v>
      </c>
      <c r="U117" s="701">
        <f>IF(INDEX(Historical!$H$7:$H$1230,MATCH(B117,Historical!$B$7:$B$1261,0))=0,"n/a",((INDEX(Historical!$C$7:$C$1239,MATCH(B117,Historical!$B$7:$B$1261,0))/INDEX(Historical!$H$7:$H$1230,MATCH(B117,Historical!$B$7:$B$1261,0)))^(1/5)-1)*100)</f>
        <v>2.734402310887929</v>
      </c>
      <c r="V117" s="701">
        <f>IF(INDEX(Historical!$O$7:$O$1230,MATCH(B117,Historical!$B$7:$B$1261,0))=0,"n/a",((INDEX(Historical!$C$7:$C$1239,MATCH(B117,Historical!$B$7:$B$1261,0))/INDEX(Historical!$O$7:$O$1230,MATCH(B117,Historical!$B$7:$B$1261,0)))^(1/10)-1)*100)</f>
        <v>4.8542829042560687</v>
      </c>
      <c r="W117" s="702">
        <f t="shared" si="21"/>
        <v>0.56329685863394963</v>
      </c>
      <c r="X117" s="703">
        <f t="shared" si="22"/>
        <v>0.11837239441073284</v>
      </c>
      <c r="Y117" s="876"/>
      <c r="Z117" s="651">
        <f t="shared" si="23"/>
        <v>68.333333333333329</v>
      </c>
      <c r="AA117" s="886">
        <f t="shared" si="24"/>
        <v>19.725000000000001</v>
      </c>
      <c r="AB117" s="887">
        <v>12</v>
      </c>
      <c r="AC117" s="865">
        <v>1.2</v>
      </c>
      <c r="AD117" s="865">
        <v>2.23</v>
      </c>
      <c r="AE117" s="865">
        <v>1</v>
      </c>
      <c r="AF117" s="865">
        <v>3.87</v>
      </c>
      <c r="AG117" s="865">
        <v>19.8</v>
      </c>
      <c r="AH117" s="865">
        <v>-22.7</v>
      </c>
      <c r="AI117" s="865">
        <v>-2.5700000000000003</v>
      </c>
      <c r="AJ117" s="865">
        <v>23.1</v>
      </c>
      <c r="AK117" s="865">
        <v>9</v>
      </c>
      <c r="AL117" s="878">
        <v>1790</v>
      </c>
      <c r="AM117" s="872">
        <v>0.1</v>
      </c>
      <c r="AN117" s="865">
        <v>0</v>
      </c>
      <c r="AO117" s="739">
        <f t="shared" si="25"/>
        <v>-13.526296886408229</v>
      </c>
      <c r="AP117" s="740">
        <f t="shared" si="26"/>
        <v>6.1987031135917734</v>
      </c>
      <c r="AQ117" s="888">
        <f t="shared" si="27"/>
        <v>84.192833736820518</v>
      </c>
      <c r="AR117" s="651">
        <f>INDEX(Historical!$C$7:$C$1239,MATCH(B117,Historical!$B$7:$B$1261,0))*IF(AH117="n/a",1.03,IF(AH117&lt;0,1.01,IF(AH117&gt;10,1.1,(1+AH117/100))))</f>
        <v>0.80042499999999994</v>
      </c>
      <c r="AS117" s="886">
        <f t="shared" si="28"/>
        <v>0.80842924999999999</v>
      </c>
      <c r="AT117" s="886">
        <f t="shared" si="33"/>
        <v>0.88118788250000002</v>
      </c>
      <c r="AU117" s="886">
        <f t="shared" si="33"/>
        <v>0.96049479192500009</v>
      </c>
      <c r="AV117" s="886">
        <f t="shared" si="33"/>
        <v>1.0469393231982502</v>
      </c>
      <c r="AW117" s="651">
        <f t="shared" si="29"/>
        <v>4.4974762476232497</v>
      </c>
      <c r="AX117" s="747">
        <f t="shared" si="30"/>
        <v>19.000744603393532</v>
      </c>
      <c r="AY117" s="934">
        <v>0.41</v>
      </c>
      <c r="AZ117" s="872">
        <v>49.81</v>
      </c>
      <c r="BA117" s="872">
        <v>-24.38</v>
      </c>
      <c r="BB117" s="872">
        <v>3.0300000000000002</v>
      </c>
      <c r="BC117" s="872">
        <v>-0.3</v>
      </c>
      <c r="BE117" s="624">
        <v>2003</v>
      </c>
      <c r="BF117" s="898">
        <f t="shared" si="31"/>
        <v>1</v>
      </c>
      <c r="BG117" s="882">
        <v>12.2</v>
      </c>
    </row>
    <row r="118" spans="1:59" ht="11.25" customHeight="1" x14ac:dyDescent="0.2">
      <c r="A118" s="863" t="s">
        <v>1289</v>
      </c>
      <c r="B118" s="875" t="s">
        <v>1290</v>
      </c>
      <c r="C118" s="932" t="s">
        <v>245</v>
      </c>
      <c r="D118" s="932" t="s">
        <v>4317</v>
      </c>
      <c r="E118" s="733">
        <v>11</v>
      </c>
      <c r="F118" s="1190">
        <v>308</v>
      </c>
      <c r="G118" s="1190" t="s">
        <v>115</v>
      </c>
      <c r="H118" s="1190" t="s">
        <v>115</v>
      </c>
      <c r="I118" s="874">
        <v>277.41000000000003</v>
      </c>
      <c r="J118" s="651">
        <f t="shared" si="18"/>
        <v>2.1628636314480367</v>
      </c>
      <c r="K118" s="877">
        <v>1.5</v>
      </c>
      <c r="L118" s="887">
        <v>4</v>
      </c>
      <c r="M118" s="642">
        <f t="shared" si="19"/>
        <v>6</v>
      </c>
      <c r="N118" s="870" t="s">
        <v>604</v>
      </c>
      <c r="O118" s="734">
        <v>1.36</v>
      </c>
      <c r="P118" s="861">
        <v>43901</v>
      </c>
      <c r="Q118" s="861">
        <v>43916</v>
      </c>
      <c r="R118" s="642">
        <f t="shared" si="20"/>
        <v>10.294117647058815</v>
      </c>
      <c r="S118" s="701">
        <f>IF(INDEX(Historical!$D$7:$D$1237,MATCH(B118,Historical!$B$7:$B$1261,0))=0,"n/a",(INDEX(Historical!$C$7:$C$1239,MATCH(B118,Historical!$B$7:$B$1261,0))/INDEX(Historical!$D$7:$D$1237,MATCH(B118,Historical!$B$7:$B$1261,0))-1)*100)</f>
        <v>32.038834951456316</v>
      </c>
      <c r="T118" s="701">
        <f>IF(INDEX(Historical!$F$7:$F$1230,MATCH(B118,Historical!$B$7:$B$1261,0))=0,"n/a",((INDEX(Historical!$C$7:$C$1239,MATCH(B118,Historical!$B$7:$B$1261,0))/INDEX(Historical!$F$7:$F$1230,MATCH(B118,Historical!$B$7:$B$1261,0)))^(1/3)-1)*100)</f>
        <v>25.380483197296044</v>
      </c>
      <c r="U118" s="701">
        <f>IF(INDEX(Historical!$H$7:$H$1230,MATCH(B118,Historical!$B$7:$B$1261,0))=0,"n/a",((INDEX(Historical!$C$7:$C$1239,MATCH(B118,Historical!$B$7:$B$1261,0))/INDEX(Historical!$H$7:$H$1230,MATCH(B118,Historical!$B$7:$B$1261,0)))^(1/5)-1)*100)</f>
        <v>23.676791529390083</v>
      </c>
      <c r="V118" s="701">
        <f>IF(INDEX(Historical!$O$7:$O$1230,MATCH(B118,Historical!$B$7:$B$1261,0))=0,"n/a",((INDEX(Historical!$C$7:$C$1239,MATCH(B118,Historical!$B$7:$B$1261,0))/INDEX(Historical!$O$7:$O$1230,MATCH(B118,Historical!$B$7:$B$1261,0)))^(1/10)-1)*100)</f>
        <v>19.422675814038648</v>
      </c>
      <c r="W118" s="702">
        <f t="shared" si="21"/>
        <v>1.2190283025924047</v>
      </c>
      <c r="X118" s="703">
        <f t="shared" si="22"/>
        <v>1.409332829130362</v>
      </c>
      <c r="Y118" s="664"/>
      <c r="Z118" s="651">
        <f t="shared" si="23"/>
        <v>51.858254105445113</v>
      </c>
      <c r="AA118" s="886">
        <f t="shared" si="24"/>
        <v>23.976663785652551</v>
      </c>
      <c r="AB118" s="887">
        <v>1</v>
      </c>
      <c r="AC118" s="865">
        <v>11.57</v>
      </c>
      <c r="AD118" s="865">
        <v>3.14</v>
      </c>
      <c r="AE118" s="865">
        <v>2.35</v>
      </c>
      <c r="AF118" s="867">
        <v>193</v>
      </c>
      <c r="AG118" s="867">
        <v>-910.80000000000007</v>
      </c>
      <c r="AH118" s="865">
        <v>6.1</v>
      </c>
      <c r="AI118" s="865">
        <v>4.47</v>
      </c>
      <c r="AJ118" s="865">
        <v>16.8</v>
      </c>
      <c r="AK118" s="865">
        <v>7.6</v>
      </c>
      <c r="AL118" s="878">
        <v>294940</v>
      </c>
      <c r="AM118" s="872">
        <v>0.1</v>
      </c>
      <c r="AN118" s="867">
        <v>23.01</v>
      </c>
      <c r="AO118" s="739">
        <f t="shared" si="25"/>
        <v>1.8629913751855689</v>
      </c>
      <c r="AP118" s="740">
        <f t="shared" si="26"/>
        <v>25.83965516083812</v>
      </c>
      <c r="AQ118" s="888">
        <f t="shared" si="27"/>
        <v>1334.1077149427085</v>
      </c>
      <c r="AR118" s="651">
        <f>INDEX(Historical!$C$7:$C$1239,MATCH(B118,Historical!$B$7:$B$1261,0))*IF(AH118="n/a",1.03,IF(AH118&lt;0,1.01,IF(AH118&gt;10,1.1,(1+AH118/100))))</f>
        <v>5.7718400000000001</v>
      </c>
      <c r="AS118" s="886">
        <f t="shared" si="28"/>
        <v>6.0298412479999994</v>
      </c>
      <c r="AT118" s="886">
        <f t="shared" si="33"/>
        <v>6.4881091828479995</v>
      </c>
      <c r="AU118" s="886">
        <f t="shared" si="33"/>
        <v>6.9812054807444479</v>
      </c>
      <c r="AV118" s="886">
        <f t="shared" si="33"/>
        <v>7.5117770972810263</v>
      </c>
      <c r="AW118" s="651">
        <f t="shared" si="29"/>
        <v>32.782773008873477</v>
      </c>
      <c r="AX118" s="747">
        <f t="shared" si="30"/>
        <v>11.81744457981813</v>
      </c>
      <c r="AY118" s="934">
        <v>1.03</v>
      </c>
      <c r="AZ118" s="872">
        <v>97.26</v>
      </c>
      <c r="BA118" s="872">
        <v>-5.3</v>
      </c>
      <c r="BB118" s="872">
        <v>0.04</v>
      </c>
      <c r="BC118" s="872">
        <v>11.25</v>
      </c>
      <c r="BE118" s="624">
        <v>2010</v>
      </c>
      <c r="BF118" s="898">
        <f t="shared" si="31"/>
        <v>0</v>
      </c>
      <c r="BG118" s="882">
        <v>20.8</v>
      </c>
    </row>
    <row r="119" spans="1:59" ht="11.25" customHeight="1" x14ac:dyDescent="0.2">
      <c r="A119" s="871" t="s">
        <v>4181</v>
      </c>
      <c r="B119" s="875" t="s">
        <v>4182</v>
      </c>
      <c r="C119" s="932" t="s">
        <v>112</v>
      </c>
      <c r="D119" s="932" t="s">
        <v>4344</v>
      </c>
      <c r="E119" s="733">
        <v>13</v>
      </c>
      <c r="F119" s="1190">
        <v>270</v>
      </c>
      <c r="G119" s="1190" t="s">
        <v>106</v>
      </c>
      <c r="H119" s="1190" t="s">
        <v>106</v>
      </c>
      <c r="I119" s="874">
        <v>123.58</v>
      </c>
      <c r="J119" s="651">
        <f t="shared" si="18"/>
        <v>0.12947078815342289</v>
      </c>
      <c r="K119" s="877">
        <v>0.08</v>
      </c>
      <c r="L119" s="887">
        <v>2</v>
      </c>
      <c r="M119" s="642">
        <f t="shared" si="19"/>
        <v>0.16</v>
      </c>
      <c r="N119" s="870" t="s">
        <v>229</v>
      </c>
      <c r="O119" s="734">
        <v>7.0000000000000007E-2</v>
      </c>
      <c r="P119" s="619">
        <v>43837</v>
      </c>
      <c r="Q119" s="619">
        <v>43852</v>
      </c>
      <c r="R119" s="642">
        <f t="shared" si="20"/>
        <v>14.285714285714276</v>
      </c>
      <c r="S119" s="701">
        <f>IF(INDEX(Historical!$D$7:$D$1237,MATCH(B119,Historical!$B$7:$B$1261,0))=0,"n/a",(INDEX(Historical!$C$7:$C$1239,MATCH(B119,Historical!$B$7:$B$1261,0))/INDEX(Historical!$D$7:$D$1237,MATCH(B119,Historical!$B$7:$B$1261,0))-1)*100)</f>
        <v>33.587786259542</v>
      </c>
      <c r="T119" s="701">
        <f>IF(INDEX(Historical!$F$7:$F$1230,MATCH(B119,Historical!$B$7:$B$1261,0))=0,"n/a",((INDEX(Historical!$C$7:$C$1239,MATCH(B119,Historical!$B$7:$B$1261,0))/INDEX(Historical!$F$7:$F$1230,MATCH(B119,Historical!$B$7:$B$1261,0)))^(1/3)-1)*100)</f>
        <v>19.519305557184687</v>
      </c>
      <c r="U119" s="701">
        <f>IF(INDEX(Historical!$H$7:$H$1230,MATCH(B119,Historical!$B$7:$B$1261,0))=0,"n/a",((INDEX(Historical!$C$7:$C$1239,MATCH(B119,Historical!$B$7:$B$1261,0))/INDEX(Historical!$H$7:$H$1230,MATCH(B119,Historical!$B$7:$B$1261,0)))^(1/5)-1)*100)</f>
        <v>17.921211638741894</v>
      </c>
      <c r="V119" s="701">
        <f>IF(INDEX(Historical!$O$7:$O$1230,MATCH(B119,Historical!$B$7:$B$1261,0))=0,"n/a",((INDEX(Historical!$C$7:$C$1239,MATCH(B119,Historical!$B$7:$B$1261,0))/INDEX(Historical!$O$7:$O$1230,MATCH(B119,Historical!$B$7:$B$1261,0)))^(1/10)-1)*100)</f>
        <v>18.706021469188027</v>
      </c>
      <c r="W119" s="702">
        <f t="shared" si="21"/>
        <v>0.95804506951203672</v>
      </c>
      <c r="X119" s="703">
        <f t="shared" si="22"/>
        <v>0.85339103041628073</v>
      </c>
      <c r="Y119" s="674"/>
      <c r="Z119" s="651">
        <f t="shared" si="23"/>
        <v>6.5040650406504072</v>
      </c>
      <c r="AA119" s="886">
        <f t="shared" si="24"/>
        <v>50.235772357723576</v>
      </c>
      <c r="AB119" s="887">
        <v>10</v>
      </c>
      <c r="AC119" s="865">
        <v>2.46</v>
      </c>
      <c r="AD119" s="865">
        <v>7.94</v>
      </c>
      <c r="AE119" s="865">
        <v>8.51</v>
      </c>
      <c r="AF119" s="865">
        <v>8.92</v>
      </c>
      <c r="AG119" s="865">
        <v>18.7</v>
      </c>
      <c r="AH119" s="865">
        <v>32</v>
      </c>
      <c r="AI119" s="865">
        <v>-2.62</v>
      </c>
      <c r="AJ119" s="865">
        <v>21</v>
      </c>
      <c r="AK119" s="865">
        <v>6.52</v>
      </c>
      <c r="AL119" s="878">
        <v>16190.000000000002</v>
      </c>
      <c r="AM119" s="872">
        <v>8.2000000000000011</v>
      </c>
      <c r="AN119" s="865">
        <v>0.39</v>
      </c>
      <c r="AO119" s="739">
        <f t="shared" si="25"/>
        <v>-32.185089930828255</v>
      </c>
      <c r="AP119" s="740">
        <f t="shared" si="26"/>
        <v>18.050682426895317</v>
      </c>
      <c r="AQ119" s="888">
        <f t="shared" si="27"/>
        <v>346.27001763052937</v>
      </c>
      <c r="AR119" s="651">
        <f>INDEX(Historical!$C$7:$C$1239,MATCH(B119,Historical!$B$7:$B$1261,0))*IF(AH119="n/a",1.03,IF(AH119&lt;0,1.01,IF(AH119&gt;10,1.1,(1+AH119/100))))</f>
        <v>0.15400000000000003</v>
      </c>
      <c r="AS119" s="886">
        <f t="shared" si="28"/>
        <v>0.15554000000000004</v>
      </c>
      <c r="AT119" s="886">
        <f t="shared" si="33"/>
        <v>0.16568120800000002</v>
      </c>
      <c r="AU119" s="886">
        <f t="shared" si="33"/>
        <v>0.17648362276160001</v>
      </c>
      <c r="AV119" s="886">
        <f t="shared" si="33"/>
        <v>0.18799035496565633</v>
      </c>
      <c r="AW119" s="651">
        <f t="shared" si="29"/>
        <v>0.83969518572725632</v>
      </c>
      <c r="AX119" s="747">
        <f t="shared" si="30"/>
        <v>0.67947498440464182</v>
      </c>
      <c r="AY119" s="934">
        <v>1.21</v>
      </c>
      <c r="AZ119" s="872">
        <v>137.61000000000001</v>
      </c>
      <c r="BA119" s="872">
        <v>-10.43</v>
      </c>
      <c r="BB119" s="872">
        <v>7.7399999999999993</v>
      </c>
      <c r="BC119" s="872">
        <v>21.790000000000003</v>
      </c>
      <c r="BE119" s="624">
        <v>2008</v>
      </c>
      <c r="BF119" s="898">
        <f t="shared" si="31"/>
        <v>1</v>
      </c>
      <c r="BG119" s="882">
        <v>10.5</v>
      </c>
    </row>
    <row r="120" spans="1:59" ht="11.25" customHeight="1" x14ac:dyDescent="0.2">
      <c r="A120" s="863" t="s">
        <v>1277</v>
      </c>
      <c r="B120" s="875" t="s">
        <v>1278</v>
      </c>
      <c r="C120" s="932" t="s">
        <v>108</v>
      </c>
      <c r="D120" s="932" t="s">
        <v>4338</v>
      </c>
      <c r="E120" s="733">
        <v>10</v>
      </c>
      <c r="F120" s="1190">
        <v>358</v>
      </c>
      <c r="G120" s="1190" t="s">
        <v>106</v>
      </c>
      <c r="H120" s="1190" t="s">
        <v>106</v>
      </c>
      <c r="I120" s="874">
        <v>23.27</v>
      </c>
      <c r="J120" s="651">
        <f t="shared" si="18"/>
        <v>3.4379028792436617</v>
      </c>
      <c r="K120" s="877">
        <v>0.2</v>
      </c>
      <c r="L120" s="887">
        <v>4</v>
      </c>
      <c r="M120" s="642">
        <f t="shared" si="19"/>
        <v>0.8</v>
      </c>
      <c r="N120" s="870" t="s">
        <v>703</v>
      </c>
      <c r="O120" s="734">
        <v>0.19</v>
      </c>
      <c r="P120" s="861">
        <v>43866</v>
      </c>
      <c r="Q120" s="861">
        <v>43880</v>
      </c>
      <c r="R120" s="642">
        <f t="shared" si="20"/>
        <v>5.2631578947368469</v>
      </c>
      <c r="S120" s="701">
        <f>IF(INDEX(Historical!$D$7:$D$1237,MATCH(B120,Historical!$B$7:$B$1261,0))=0,"n/a",(INDEX(Historical!$C$7:$C$1239,MATCH(B120,Historical!$B$7:$B$1261,0))/INDEX(Historical!$D$7:$D$1237,MATCH(B120,Historical!$B$7:$B$1261,0))-1)*100)</f>
        <v>2.7777777777777901</v>
      </c>
      <c r="T120" s="701">
        <f>IF(INDEX(Historical!$F$7:$F$1230,MATCH(B120,Historical!$B$7:$B$1261,0))=0,"n/a",((INDEX(Historical!$C$7:$C$1239,MATCH(B120,Historical!$B$7:$B$1261,0))/INDEX(Historical!$F$7:$F$1230,MATCH(B120,Historical!$B$7:$B$1261,0)))^(1/3)-1)*100)</f>
        <v>16.335239232339415</v>
      </c>
      <c r="U120" s="701">
        <f>IF(INDEX(Historical!$H$7:$H$1230,MATCH(B120,Historical!$B$7:$B$1261,0))=0,"n/a",((INDEX(Historical!$C$7:$C$1239,MATCH(B120,Historical!$B$7:$B$1261,0))/INDEX(Historical!$H$7:$H$1230,MATCH(B120,Historical!$B$7:$B$1261,0)))^(1/5)-1)*100)</f>
        <v>16.828973416570705</v>
      </c>
      <c r="V120" s="701">
        <f>IF(INDEX(Historical!$O$7:$O$1230,MATCH(B120,Historical!$B$7:$B$1261,0))=0,"n/a",((INDEX(Historical!$C$7:$C$1239,MATCH(B120,Historical!$B$7:$B$1261,0))/INDEX(Historical!$O$7:$O$1230,MATCH(B120,Historical!$B$7:$B$1261,0)))^(1/10)-1)*100)</f>
        <v>22.158353917150887</v>
      </c>
      <c r="W120" s="702">
        <f t="shared" si="21"/>
        <v>0.75948662429950786</v>
      </c>
      <c r="X120" s="703">
        <f t="shared" si="22"/>
        <v>0.96718238026268422</v>
      </c>
      <c r="Y120" s="665" t="s">
        <v>4306</v>
      </c>
      <c r="Z120" s="651">
        <f t="shared" si="23"/>
        <v>73.394495412844037</v>
      </c>
      <c r="AA120" s="886">
        <f t="shared" si="24"/>
        <v>21.348623853211006</v>
      </c>
      <c r="AB120" s="887">
        <v>12</v>
      </c>
      <c r="AC120" s="865">
        <v>1.0900000000000001</v>
      </c>
      <c r="AD120" s="865">
        <v>3.2</v>
      </c>
      <c r="AE120" s="865">
        <v>4.17</v>
      </c>
      <c r="AF120" s="865">
        <v>1.0900000000000001</v>
      </c>
      <c r="AG120" s="865">
        <v>5</v>
      </c>
      <c r="AH120" s="865">
        <v>22.2</v>
      </c>
      <c r="AI120" s="865">
        <v>21.97</v>
      </c>
      <c r="AJ120" s="865">
        <v>17.399999999999999</v>
      </c>
      <c r="AK120" s="865">
        <v>7.0000000000000009</v>
      </c>
      <c r="AL120" s="878">
        <v>891.21</v>
      </c>
      <c r="AM120" s="872">
        <v>0.3</v>
      </c>
      <c r="AN120" s="865">
        <v>0.03</v>
      </c>
      <c r="AO120" s="739">
        <f t="shared" si="25"/>
        <v>-1.0817475573966391</v>
      </c>
      <c r="AP120" s="740">
        <f t="shared" si="26"/>
        <v>20.266876295814367</v>
      </c>
      <c r="AQ120" s="888">
        <f t="shared" si="27"/>
        <v>1.6967168704192792</v>
      </c>
      <c r="AR120" s="651">
        <f>INDEX(Historical!$C$7:$C$1239,MATCH(B120,Historical!$B$7:$B$1261,0))*IF(AH120="n/a",1.03,IF(AH120&lt;0,1.01,IF(AH120&gt;10,1.1,(1+AH120/100))))</f>
        <v>0.81400000000000006</v>
      </c>
      <c r="AS120" s="886">
        <f t="shared" si="28"/>
        <v>0.89540000000000008</v>
      </c>
      <c r="AT120" s="886">
        <f t="shared" si="33"/>
        <v>0.9580780000000001</v>
      </c>
      <c r="AU120" s="886">
        <f t="shared" si="33"/>
        <v>1.0251434600000002</v>
      </c>
      <c r="AV120" s="886">
        <f t="shared" si="33"/>
        <v>1.0969035022000002</v>
      </c>
      <c r="AW120" s="651">
        <f t="shared" si="29"/>
        <v>4.7895249622000007</v>
      </c>
      <c r="AX120" s="747">
        <f t="shared" si="30"/>
        <v>20.582402072195961</v>
      </c>
      <c r="AY120" s="934">
        <v>0.84</v>
      </c>
      <c r="AZ120" s="872">
        <v>58.84</v>
      </c>
      <c r="BA120" s="872">
        <v>-20.43</v>
      </c>
      <c r="BB120" s="872">
        <v>9.6199999999999992</v>
      </c>
      <c r="BC120" s="872">
        <v>14.84</v>
      </c>
      <c r="BE120" s="624">
        <v>2011</v>
      </c>
      <c r="BF120" s="898">
        <f t="shared" si="31"/>
        <v>0</v>
      </c>
      <c r="BG120" s="882">
        <v>0.70000000000000007</v>
      </c>
    </row>
    <row r="121" spans="1:59" ht="11.25" customHeight="1" x14ac:dyDescent="0.2">
      <c r="A121" s="871" t="s">
        <v>614</v>
      </c>
      <c r="B121" s="875" t="s">
        <v>615</v>
      </c>
      <c r="C121" s="932" t="s">
        <v>112</v>
      </c>
      <c r="D121" s="932" t="s">
        <v>211</v>
      </c>
      <c r="E121" s="733">
        <v>13</v>
      </c>
      <c r="F121" s="1190">
        <v>268</v>
      </c>
      <c r="G121" s="1190" t="s">
        <v>106</v>
      </c>
      <c r="H121" s="1190" t="s">
        <v>106</v>
      </c>
      <c r="I121" s="874">
        <v>37.47</v>
      </c>
      <c r="J121" s="651">
        <f t="shared" si="18"/>
        <v>2.2684814518281291</v>
      </c>
      <c r="K121" s="877">
        <v>0.21249999999999999</v>
      </c>
      <c r="L121" s="887">
        <v>4</v>
      </c>
      <c r="M121" s="642">
        <f t="shared" si="19"/>
        <v>0.85</v>
      </c>
      <c r="N121" s="870" t="s">
        <v>151</v>
      </c>
      <c r="O121" s="734">
        <v>0.21</v>
      </c>
      <c r="P121" s="619">
        <v>43814</v>
      </c>
      <c r="Q121" s="619">
        <v>43829</v>
      </c>
      <c r="R121" s="642">
        <f t="shared" si="20"/>
        <v>1.1904761904761916</v>
      </c>
      <c r="S121" s="701">
        <f>IF(INDEX(Historical!$D$7:$D$1237,MATCH(B121,Historical!$B$7:$B$1261,0))=0,"n/a",(INDEX(Historical!$C$7:$C$1239,MATCH(B121,Historical!$B$7:$B$1261,0))/INDEX(Historical!$D$7:$D$1237,MATCH(B121,Historical!$B$7:$B$1261,0))-1)*100)</f>
        <v>1.3838748495788256</v>
      </c>
      <c r="T121" s="701">
        <f>IF(INDEX(Historical!$F$7:$F$1230,MATCH(B121,Historical!$B$7:$B$1261,0))=0,"n/a",((INDEX(Historical!$C$7:$C$1239,MATCH(B121,Historical!$B$7:$B$1261,0))/INDEX(Historical!$F$7:$F$1230,MATCH(B121,Historical!$B$7:$B$1261,0)))^(1/3)-1)*100)</f>
        <v>1.2159245811923736</v>
      </c>
      <c r="U121" s="701">
        <f>IF(INDEX(Historical!$H$7:$H$1230,MATCH(B121,Historical!$B$7:$B$1261,0))=0,"n/a",((INDEX(Historical!$C$7:$C$1239,MATCH(B121,Historical!$B$7:$B$1261,0))/INDEX(Historical!$H$7:$H$1230,MATCH(B121,Historical!$B$7:$B$1261,0)))^(1/5)-1)*100)</f>
        <v>1.2311400255211158</v>
      </c>
      <c r="V121" s="701">
        <f>IF(INDEX(Historical!$O$7:$O$1230,MATCH(B121,Historical!$B$7:$B$1261,0))=0,"n/a",((INDEX(Historical!$C$7:$C$1239,MATCH(B121,Historical!$B$7:$B$1261,0))/INDEX(Historical!$O$7:$O$1230,MATCH(B121,Historical!$B$7:$B$1261,0)))^(1/10)-1)*100)</f>
        <v>1.2715239020566038</v>
      </c>
      <c r="W121" s="702">
        <f t="shared" si="21"/>
        <v>0.96823978183172976</v>
      </c>
      <c r="X121" s="703" t="str">
        <f t="shared" si="22"/>
        <v>n/a</v>
      </c>
      <c r="Y121" s="876" t="s">
        <v>152</v>
      </c>
      <c r="Z121" s="651" t="str">
        <f t="shared" si="23"/>
        <v>n/a</v>
      </c>
      <c r="AA121" s="886" t="str">
        <f t="shared" si="24"/>
        <v>n/a</v>
      </c>
      <c r="AB121" s="887">
        <v>9</v>
      </c>
      <c r="AC121" s="865">
        <v>-0.8</v>
      </c>
      <c r="AD121" s="865" t="s">
        <v>136</v>
      </c>
      <c r="AE121" s="865">
        <v>1.17</v>
      </c>
      <c r="AF121" s="865">
        <v>2.75</v>
      </c>
      <c r="AG121" s="865">
        <v>-5.7</v>
      </c>
      <c r="AH121" s="865">
        <v>-142.70000000000002</v>
      </c>
      <c r="AI121" s="865">
        <v>10.18</v>
      </c>
      <c r="AJ121" s="865">
        <v>-19.8</v>
      </c>
      <c r="AK121" s="865">
        <v>12.5</v>
      </c>
      <c r="AL121" s="878">
        <v>2930</v>
      </c>
      <c r="AM121" s="872">
        <v>0.5</v>
      </c>
      <c r="AN121" s="865">
        <v>1.47</v>
      </c>
      <c r="AO121" s="739" t="str">
        <f t="shared" si="25"/>
        <v>n/a</v>
      </c>
      <c r="AP121" s="740">
        <f t="shared" si="26"/>
        <v>3.4996214773492449</v>
      </c>
      <c r="AQ121" s="888" t="str">
        <f t="shared" si="27"/>
        <v>n/a</v>
      </c>
      <c r="AR121" s="651">
        <f>INDEX(Historical!$C$7:$C$1239,MATCH(B121,Historical!$B$7:$B$1261,0))*IF(AH121="n/a",1.03,IF(AH121&lt;0,1.01,IF(AH121&gt;10,1.1,(1+AH121/100))))</f>
        <v>0.85092500000000004</v>
      </c>
      <c r="AS121" s="886">
        <f t="shared" si="28"/>
        <v>0.93601750000000017</v>
      </c>
      <c r="AT121" s="886">
        <f t="shared" si="33"/>
        <v>1.0296192500000003</v>
      </c>
      <c r="AU121" s="886">
        <f t="shared" si="33"/>
        <v>1.1325811750000006</v>
      </c>
      <c r="AV121" s="886">
        <f t="shared" si="33"/>
        <v>1.2458392925000008</v>
      </c>
      <c r="AW121" s="651">
        <f t="shared" si="29"/>
        <v>5.1949822175000016</v>
      </c>
      <c r="AX121" s="747">
        <f t="shared" si="30"/>
        <v>13.864377415265549</v>
      </c>
      <c r="AY121" s="934">
        <v>1.6</v>
      </c>
      <c r="AZ121" s="872">
        <v>175.31</v>
      </c>
      <c r="BA121" s="872">
        <v>-5.57</v>
      </c>
      <c r="BB121" s="872">
        <v>19.220000000000002</v>
      </c>
      <c r="BC121" s="872">
        <v>40.660000000000004</v>
      </c>
      <c r="BE121" s="624">
        <v>2008</v>
      </c>
      <c r="BF121" s="898">
        <f t="shared" si="31"/>
        <v>1</v>
      </c>
      <c r="BG121" s="882">
        <v>-1.4000000000000001</v>
      </c>
    </row>
    <row r="122" spans="1:59" ht="11.25" customHeight="1" x14ac:dyDescent="0.2">
      <c r="A122" s="863" t="s">
        <v>616</v>
      </c>
      <c r="B122" s="875" t="s">
        <v>617</v>
      </c>
      <c r="C122" s="932" t="s">
        <v>108</v>
      </c>
      <c r="D122" s="932" t="s">
        <v>4331</v>
      </c>
      <c r="E122" s="733">
        <v>14</v>
      </c>
      <c r="F122" s="1190">
        <v>278</v>
      </c>
      <c r="G122" s="1190" t="s">
        <v>106</v>
      </c>
      <c r="H122" s="1190" t="s">
        <v>106</v>
      </c>
      <c r="I122" s="865">
        <v>219.12</v>
      </c>
      <c r="J122" s="651">
        <f t="shared" si="18"/>
        <v>0.8579773640014603</v>
      </c>
      <c r="K122" s="884">
        <v>0.47</v>
      </c>
      <c r="L122" s="887">
        <v>4</v>
      </c>
      <c r="M122" s="642">
        <f t="shared" si="19"/>
        <v>1.88</v>
      </c>
      <c r="N122" s="870" t="s">
        <v>618</v>
      </c>
      <c r="O122" s="735">
        <v>0.45</v>
      </c>
      <c r="P122" s="861">
        <v>44196</v>
      </c>
      <c r="Q122" s="861">
        <v>44209</v>
      </c>
      <c r="R122" s="642">
        <f t="shared" si="20"/>
        <v>4.4444444444444366</v>
      </c>
      <c r="S122" s="701">
        <f>IF(INDEX(Historical!$D$7:$D$1237,MATCH(B122,Historical!$B$7:$B$1261,0))=0,"n/a",(INDEX(Historical!$C$7:$C$1239,MATCH(B122,Historical!$B$7:$B$1261,0))/INDEX(Historical!$D$7:$D$1237,MATCH(B122,Historical!$B$7:$B$1261,0))-1)*100)</f>
        <v>10.791366906474821</v>
      </c>
      <c r="T122" s="701">
        <f>IF(INDEX(Historical!$F$7:$F$1230,MATCH(B122,Historical!$B$7:$B$1261,0))=0,"n/a",((INDEX(Historical!$C$7:$C$1239,MATCH(B122,Historical!$B$7:$B$1261,0))/INDEX(Historical!$F$7:$F$1230,MATCH(B122,Historical!$B$7:$B$1261,0)))^(1/3)-1)*100)</f>
        <v>8.0737688160205998</v>
      </c>
      <c r="U122" s="701">
        <f>IF(INDEX(Historical!$H$7:$H$1230,MATCH(B122,Historical!$B$7:$B$1261,0))=0,"n/a",((INDEX(Historical!$C$7:$C$1239,MATCH(B122,Historical!$B$7:$B$1261,0))/INDEX(Historical!$H$7:$H$1230,MATCH(B122,Historical!$B$7:$B$1261,0)))^(1/5)-1)*100)</f>
        <v>7.156580080526953</v>
      </c>
      <c r="V122" s="701">
        <f>IF(INDEX(Historical!$O$7:$O$1230,MATCH(B122,Historical!$B$7:$B$1261,0))=0,"n/a",((INDEX(Historical!$C$7:$C$1239,MATCH(B122,Historical!$B$7:$B$1261,0))/INDEX(Historical!$O$7:$O$1230,MATCH(B122,Historical!$B$7:$B$1261,0)))^(1/10)-1)*100)</f>
        <v>6.1231615010033824</v>
      </c>
      <c r="W122" s="702">
        <f t="shared" si="21"/>
        <v>1.1687720598834814</v>
      </c>
      <c r="X122" s="703">
        <f t="shared" si="22"/>
        <v>0.41608023723993914</v>
      </c>
      <c r="Y122" s="663"/>
      <c r="Z122" s="651">
        <f t="shared" si="23"/>
        <v>9.0909090909090917</v>
      </c>
      <c r="AA122" s="886">
        <f t="shared" si="24"/>
        <v>10.595744680851064</v>
      </c>
      <c r="AB122" s="887">
        <v>12</v>
      </c>
      <c r="AC122" s="865">
        <v>20.68</v>
      </c>
      <c r="AD122" s="865" t="s">
        <v>136</v>
      </c>
      <c r="AE122" s="865">
        <v>4.53</v>
      </c>
      <c r="AF122" s="865">
        <v>1.8</v>
      </c>
      <c r="AG122" s="865">
        <v>12.5</v>
      </c>
      <c r="AH122" s="865">
        <v>16.7</v>
      </c>
      <c r="AI122" s="865" t="s">
        <v>136</v>
      </c>
      <c r="AJ122" s="865">
        <v>17.2</v>
      </c>
      <c r="AK122" s="865" t="s">
        <v>136</v>
      </c>
      <c r="AL122" s="878">
        <v>483.56</v>
      </c>
      <c r="AM122" s="872">
        <v>2.2999999999999998</v>
      </c>
      <c r="AN122" s="865">
        <v>0</v>
      </c>
      <c r="AO122" s="739">
        <f t="shared" si="25"/>
        <v>-2.5811872363226502</v>
      </c>
      <c r="AP122" s="740">
        <f t="shared" si="26"/>
        <v>8.014557444528414</v>
      </c>
      <c r="AQ122" s="888">
        <f t="shared" si="27"/>
        <v>-7.9315703148964856</v>
      </c>
      <c r="AR122" s="651">
        <f>INDEX(Historical!$C$7:$C$1239,MATCH(B122,Historical!$B$7:$B$1261,0))*IF(AH122="n/a",1.03,IF(AH122&lt;0,1.01,IF(AH122&gt;10,1.1,(1+AH122/100))))</f>
        <v>1.6940000000000002</v>
      </c>
      <c r="AS122" s="886">
        <f t="shared" si="28"/>
        <v>1.7448200000000003</v>
      </c>
      <c r="AT122" s="886">
        <f t="shared" si="33"/>
        <v>1.7971646000000003</v>
      </c>
      <c r="AU122" s="886">
        <f t="shared" si="33"/>
        <v>1.8510795380000005</v>
      </c>
      <c r="AV122" s="886">
        <f t="shared" si="33"/>
        <v>1.9066119241400006</v>
      </c>
      <c r="AW122" s="651">
        <f t="shared" si="29"/>
        <v>8.9936760621400023</v>
      </c>
      <c r="AX122" s="747">
        <f t="shared" si="30"/>
        <v>4.1044523832329327</v>
      </c>
      <c r="AY122" s="934">
        <v>0.91</v>
      </c>
      <c r="AZ122" s="872">
        <v>74.53</v>
      </c>
      <c r="BA122" s="872">
        <v>-4.74</v>
      </c>
      <c r="BB122" s="872">
        <v>7.39</v>
      </c>
      <c r="BC122" s="872">
        <v>23.52</v>
      </c>
      <c r="BE122" s="624">
        <v>2008</v>
      </c>
      <c r="BF122" s="898">
        <f t="shared" si="31"/>
        <v>1</v>
      </c>
      <c r="BG122" s="882">
        <v>1.2</v>
      </c>
    </row>
    <row r="123" spans="1:59" ht="11.25" customHeight="1" x14ac:dyDescent="0.2">
      <c r="A123" s="871" t="s">
        <v>1265</v>
      </c>
      <c r="B123" s="875" t="s">
        <v>1266</v>
      </c>
      <c r="C123" s="932" t="s">
        <v>108</v>
      </c>
      <c r="D123" s="932" t="s">
        <v>118</v>
      </c>
      <c r="E123" s="733">
        <v>10</v>
      </c>
      <c r="F123" s="1190">
        <v>386</v>
      </c>
      <c r="G123" s="1190" t="s">
        <v>37</v>
      </c>
      <c r="H123" s="1190" t="s">
        <v>37</v>
      </c>
      <c r="I123" s="874">
        <v>44.2</v>
      </c>
      <c r="J123" s="651">
        <f t="shared" si="18"/>
        <v>2.9411764705882351</v>
      </c>
      <c r="K123" s="877">
        <v>0.32500000000000001</v>
      </c>
      <c r="L123" s="887">
        <v>4</v>
      </c>
      <c r="M123" s="642">
        <f t="shared" si="19"/>
        <v>1.3</v>
      </c>
      <c r="N123" s="870" t="s">
        <v>163</v>
      </c>
      <c r="O123" s="734">
        <v>0.3</v>
      </c>
      <c r="P123" s="861">
        <v>43889</v>
      </c>
      <c r="Q123" s="861">
        <v>43923</v>
      </c>
      <c r="R123" s="642">
        <f t="shared" si="20"/>
        <v>8.333333333333341</v>
      </c>
      <c r="S123" s="701">
        <f>IF(INDEX(Historical!$D$7:$D$1237,MATCH(B123,Historical!$B$7:$B$1261,0))=0,"n/a",(INDEX(Historical!$C$7:$C$1239,MATCH(B123,Historical!$B$7:$B$1261,0))/INDEX(Historical!$D$7:$D$1237,MATCH(B123,Historical!$B$7:$B$1261,0))-1)*100)</f>
        <v>14.285714285714279</v>
      </c>
      <c r="T123" s="701">
        <f>IF(INDEX(Historical!$F$7:$F$1230,MATCH(B123,Historical!$B$7:$B$1261,0))=0,"n/a",((INDEX(Historical!$C$7:$C$1239,MATCH(B123,Historical!$B$7:$B$1261,0))/INDEX(Historical!$F$7:$F$1230,MATCH(B123,Historical!$B$7:$B$1261,0)))^(1/3)-1)*100)</f>
        <v>12.624788044360603</v>
      </c>
      <c r="U123" s="701">
        <f>IF(INDEX(Historical!$H$7:$H$1230,MATCH(B123,Historical!$B$7:$B$1261,0))=0,"n/a",((INDEX(Historical!$C$7:$C$1239,MATCH(B123,Historical!$B$7:$B$1261,0))/INDEX(Historical!$H$7:$H$1230,MATCH(B123,Historical!$B$7:$B$1261,0)))^(1/5)-1)*100)</f>
        <v>13.754383035188301</v>
      </c>
      <c r="V123" s="701">
        <f>IF(INDEX(Historical!$O$7:$O$1230,MATCH(B123,Historical!$B$7:$B$1261,0))=0,"n/a",((INDEX(Historical!$C$7:$C$1239,MATCH(B123,Historical!$B$7:$B$1261,0))/INDEX(Historical!$O$7:$O$1230,MATCH(B123,Historical!$B$7:$B$1261,0)))^(1/10)-1)*100)</f>
        <v>9.8268022686760936</v>
      </c>
      <c r="W123" s="702">
        <f t="shared" si="21"/>
        <v>1.3996804513948307</v>
      </c>
      <c r="X123" s="703">
        <f t="shared" si="22"/>
        <v>0.9824559310848785</v>
      </c>
      <c r="Y123" s="673"/>
      <c r="Z123" s="651">
        <f t="shared" si="23"/>
        <v>27.19665271966527</v>
      </c>
      <c r="AA123" s="886">
        <f t="shared" si="24"/>
        <v>9.2468619246861934</v>
      </c>
      <c r="AB123" s="887">
        <v>12</v>
      </c>
      <c r="AC123" s="865">
        <v>4.78</v>
      </c>
      <c r="AD123" s="865" t="s">
        <v>136</v>
      </c>
      <c r="AE123" s="865">
        <v>0.81</v>
      </c>
      <c r="AF123" s="865">
        <v>0.94</v>
      </c>
      <c r="AG123" s="865">
        <v>10.6</v>
      </c>
      <c r="AH123" s="865">
        <v>43</v>
      </c>
      <c r="AI123" s="865">
        <v>2.04</v>
      </c>
      <c r="AJ123" s="865">
        <v>14.000000000000002</v>
      </c>
      <c r="AK123" s="865">
        <v>-0.45999999999999996</v>
      </c>
      <c r="AL123" s="878">
        <v>16690</v>
      </c>
      <c r="AM123" s="872">
        <v>0.1</v>
      </c>
      <c r="AN123" s="865">
        <v>0.25</v>
      </c>
      <c r="AO123" s="739">
        <f t="shared" si="25"/>
        <v>7.4486975810903431</v>
      </c>
      <c r="AP123" s="740">
        <f t="shared" si="26"/>
        <v>16.695559505776536</v>
      </c>
      <c r="AQ123" s="888">
        <f t="shared" si="27"/>
        <v>-37.845889707008581</v>
      </c>
      <c r="AR123" s="651">
        <f>INDEX(Historical!$C$7:$C$1239,MATCH(B123,Historical!$B$7:$B$1261,0))*IF(AH123="n/a",1.03,IF(AH123&lt;0,1.01,IF(AH123&gt;10,1.1,(1+AH123/100))))</f>
        <v>1.32</v>
      </c>
      <c r="AS123" s="886">
        <f t="shared" si="28"/>
        <v>1.3469280000000001</v>
      </c>
      <c r="AT123" s="886">
        <f t="shared" si="33"/>
        <v>1.3603972800000002</v>
      </c>
      <c r="AU123" s="886">
        <f t="shared" si="33"/>
        <v>1.3740012528000001</v>
      </c>
      <c r="AV123" s="886">
        <f t="shared" si="33"/>
        <v>1.3877412653280001</v>
      </c>
      <c r="AW123" s="651">
        <f t="shared" si="29"/>
        <v>6.7890677981280003</v>
      </c>
      <c r="AX123" s="747">
        <f t="shared" si="30"/>
        <v>15.359881896217194</v>
      </c>
      <c r="AY123" s="934">
        <v>1.08</v>
      </c>
      <c r="AZ123" s="872">
        <v>132.13999999999999</v>
      </c>
      <c r="BA123" s="872">
        <v>-29.12</v>
      </c>
      <c r="BB123" s="872">
        <v>9.9500000000000011</v>
      </c>
      <c r="BC123" s="872">
        <v>9.43</v>
      </c>
      <c r="BE123" s="624">
        <v>2011</v>
      </c>
      <c r="BF123" s="898">
        <f t="shared" si="31"/>
        <v>0</v>
      </c>
      <c r="BG123" s="882">
        <v>2.4</v>
      </c>
    </row>
    <row r="124" spans="1:59" s="773" customFormat="1" ht="11.25" customHeight="1" x14ac:dyDescent="0.2">
      <c r="A124" s="646" t="s">
        <v>1295</v>
      </c>
      <c r="B124" s="781" t="s">
        <v>1296</v>
      </c>
      <c r="C124" s="932" t="s">
        <v>108</v>
      </c>
      <c r="D124" s="932" t="s">
        <v>118</v>
      </c>
      <c r="E124" s="755">
        <v>11</v>
      </c>
      <c r="F124" s="1190">
        <v>312</v>
      </c>
      <c r="G124" s="1189" t="s">
        <v>115</v>
      </c>
      <c r="H124" s="1189" t="s">
        <v>115</v>
      </c>
      <c r="I124" s="756">
        <v>39.92</v>
      </c>
      <c r="J124" s="757">
        <f t="shared" si="18"/>
        <v>3.0060120240480961</v>
      </c>
      <c r="K124" s="758">
        <v>0.3</v>
      </c>
      <c r="L124" s="759">
        <v>4</v>
      </c>
      <c r="M124" s="760">
        <f t="shared" si="19"/>
        <v>1.2</v>
      </c>
      <c r="N124" s="761" t="s">
        <v>318</v>
      </c>
      <c r="O124" s="762">
        <v>0.28749999999999998</v>
      </c>
      <c r="P124" s="763">
        <v>43906</v>
      </c>
      <c r="Q124" s="763">
        <v>43921</v>
      </c>
      <c r="R124" s="760">
        <f t="shared" si="20"/>
        <v>4.3478260869565259</v>
      </c>
      <c r="S124" s="701">
        <f>IF(INDEX(Historical!$D$7:$D$1237,MATCH(B124,Historical!$B$7:$B$1261,0))=0,"n/a",(INDEX(Historical!$C$7:$C$1239,MATCH(B124,Historical!$B$7:$B$1261,0))/INDEX(Historical!$D$7:$D$1237,MATCH(B124,Historical!$B$7:$B$1261,0))-1)*100)</f>
        <v>0.87719298245614308</v>
      </c>
      <c r="T124" s="701">
        <f>IF(INDEX(Historical!$F$7:$F$1230,MATCH(B124,Historical!$B$7:$B$1261,0))=0,"n/a",((INDEX(Historical!$C$7:$C$1239,MATCH(B124,Historical!$B$7:$B$1261,0))/INDEX(Historical!$F$7:$F$1230,MATCH(B124,Historical!$B$7:$B$1261,0)))^(1/3)-1)*100)</f>
        <v>2.7536659143547526</v>
      </c>
      <c r="U124" s="701">
        <f>IF(INDEX(Historical!$H$7:$H$1230,MATCH(B124,Historical!$B$7:$B$1261,0))=0,"n/a",((INDEX(Historical!$C$7:$C$1239,MATCH(B124,Historical!$B$7:$B$1261,0))/INDEX(Historical!$H$7:$H$1230,MATCH(B124,Historical!$B$7:$B$1261,0)))^(1/5)-1)*100)</f>
        <v>4.5639552591273169</v>
      </c>
      <c r="V124" s="701">
        <f>IF(INDEX(Historical!$O$7:$O$1230,MATCH(B124,Historical!$B$7:$B$1261,0))=0,"n/a",((INDEX(Historical!$C$7:$C$1239,MATCH(B124,Historical!$B$7:$B$1261,0))/INDEX(Historical!$O$7:$O$1230,MATCH(B124,Historical!$B$7:$B$1261,0)))^(1/10)-1)*100)</f>
        <v>17.085582970286151</v>
      </c>
      <c r="W124" s="702">
        <f t="shared" si="21"/>
        <v>0.26712318023122622</v>
      </c>
      <c r="X124" s="703">
        <f t="shared" si="22"/>
        <v>0.37409469337109158</v>
      </c>
      <c r="Y124" s="778"/>
      <c r="Z124" s="757">
        <f t="shared" si="23"/>
        <v>43.636363636363633</v>
      </c>
      <c r="AA124" s="765">
        <f t="shared" si="24"/>
        <v>14.516363636363637</v>
      </c>
      <c r="AB124" s="759">
        <v>12</v>
      </c>
      <c r="AC124" s="766">
        <v>2.75</v>
      </c>
      <c r="AD124" s="766">
        <v>1.17</v>
      </c>
      <c r="AE124" s="766">
        <v>1.33</v>
      </c>
      <c r="AF124" s="766">
        <v>1</v>
      </c>
      <c r="AG124" s="766">
        <v>6.5</v>
      </c>
      <c r="AH124" s="766">
        <v>904.19999999999993</v>
      </c>
      <c r="AI124" s="766">
        <v>-6.7299999999999995</v>
      </c>
      <c r="AJ124" s="766">
        <v>12.2</v>
      </c>
      <c r="AK124" s="766">
        <v>12.7</v>
      </c>
      <c r="AL124" s="767">
        <v>1730</v>
      </c>
      <c r="AM124" s="768">
        <v>1</v>
      </c>
      <c r="AN124" s="766">
        <v>0.25</v>
      </c>
      <c r="AO124" s="769">
        <f t="shared" si="25"/>
        <v>-6.9463963531882245</v>
      </c>
      <c r="AP124" s="770">
        <f t="shared" si="26"/>
        <v>7.569967283175413</v>
      </c>
      <c r="AQ124" s="771">
        <f t="shared" si="27"/>
        <v>-19.677418046248217</v>
      </c>
      <c r="AR124" s="651">
        <f>INDEX(Historical!$C$7:$C$1239,MATCH(B124,Historical!$B$7:$B$1261,0))*IF(AH124="n/a",1.03,IF(AH124&lt;0,1.01,IF(AH124&gt;10,1.1,(1+AH124/100))))</f>
        <v>1.2649999999999999</v>
      </c>
      <c r="AS124" s="765">
        <f t="shared" si="28"/>
        <v>1.27765</v>
      </c>
      <c r="AT124" s="765">
        <f t="shared" si="33"/>
        <v>1.4054150000000001</v>
      </c>
      <c r="AU124" s="765">
        <f t="shared" si="33"/>
        <v>1.5459565000000002</v>
      </c>
      <c r="AV124" s="765">
        <f t="shared" si="33"/>
        <v>1.7005521500000003</v>
      </c>
      <c r="AW124" s="757">
        <f t="shared" si="29"/>
        <v>7.1945736500000006</v>
      </c>
      <c r="AX124" s="772">
        <f t="shared" si="30"/>
        <v>18.022479083166335</v>
      </c>
      <c r="AY124" s="935">
        <v>0.7</v>
      </c>
      <c r="AZ124" s="768">
        <v>30.97</v>
      </c>
      <c r="BA124" s="768">
        <v>-13.65</v>
      </c>
      <c r="BB124" s="768">
        <v>10.52</v>
      </c>
      <c r="BC124" s="768">
        <v>8.7099999999999991</v>
      </c>
      <c r="BD124" s="908"/>
      <c r="BE124" s="624">
        <v>2010</v>
      </c>
      <c r="BF124" s="898">
        <f t="shared" si="31"/>
        <v>0</v>
      </c>
      <c r="BG124" s="824">
        <v>0.8</v>
      </c>
    </row>
    <row r="125" spans="1:59" ht="11.25" customHeight="1" x14ac:dyDescent="0.2">
      <c r="A125" s="863" t="s">
        <v>1287</v>
      </c>
      <c r="B125" s="875" t="s">
        <v>1288</v>
      </c>
      <c r="C125" s="932" t="s">
        <v>108</v>
      </c>
      <c r="D125" s="932" t="s">
        <v>4338</v>
      </c>
      <c r="E125" s="733">
        <v>10</v>
      </c>
      <c r="F125" s="1190">
        <v>421</v>
      </c>
      <c r="G125" s="1190" t="s">
        <v>106</v>
      </c>
      <c r="H125" s="1190" t="s">
        <v>106</v>
      </c>
      <c r="I125" s="874">
        <v>18.510000000000002</v>
      </c>
      <c r="J125" s="651">
        <f t="shared" si="18"/>
        <v>3.0253916801728797</v>
      </c>
      <c r="K125" s="877">
        <v>0.14000000000000001</v>
      </c>
      <c r="L125" s="887">
        <v>4</v>
      </c>
      <c r="M125" s="642">
        <f t="shared" si="19"/>
        <v>0.56000000000000005</v>
      </c>
      <c r="N125" s="870" t="s">
        <v>790</v>
      </c>
      <c r="O125" s="734">
        <v>0.13</v>
      </c>
      <c r="P125" s="861">
        <v>44144</v>
      </c>
      <c r="Q125" s="861">
        <v>44167</v>
      </c>
      <c r="R125" s="642">
        <f t="shared" si="20"/>
        <v>7.6923076923076987</v>
      </c>
      <c r="S125" s="701">
        <f>IF(INDEX(Historical!$D$7:$D$1237,MATCH(B125,Historical!$B$7:$B$1261,0))=0,"n/a",(INDEX(Historical!$C$7:$C$1239,MATCH(B125,Historical!$B$7:$B$1261,0))/INDEX(Historical!$D$7:$D$1237,MATCH(B125,Historical!$B$7:$B$1261,0))-1)*100)</f>
        <v>10.869565217391308</v>
      </c>
      <c r="T125" s="701">
        <f>IF(INDEX(Historical!$F$7:$F$1230,MATCH(B125,Historical!$B$7:$B$1261,0))=0,"n/a",((INDEX(Historical!$C$7:$C$1239,MATCH(B125,Historical!$B$7:$B$1261,0))/INDEX(Historical!$F$7:$F$1230,MATCH(B125,Historical!$B$7:$B$1261,0)))^(1/3)-1)*100)</f>
        <v>14.192224550956389</v>
      </c>
      <c r="U125" s="701">
        <f>IF(INDEX(Historical!$H$7:$H$1230,MATCH(B125,Historical!$B$7:$B$1261,0))=0,"n/a",((INDEX(Historical!$C$7:$C$1239,MATCH(B125,Historical!$B$7:$B$1261,0))/INDEX(Historical!$H$7:$H$1230,MATCH(B125,Historical!$B$7:$B$1261,0)))^(1/5)-1)*100)</f>
        <v>23.852970009599229</v>
      </c>
      <c r="V125" s="701">
        <f>IF(INDEX(Historical!$O$7:$O$1230,MATCH(B125,Historical!$B$7:$B$1261,0))=0,"n/a",((INDEX(Historical!$C$7:$C$1239,MATCH(B125,Historical!$B$7:$B$1261,0))/INDEX(Historical!$O$7:$O$1230,MATCH(B125,Historical!$B$7:$B$1261,0)))^(1/10)-1)*100)</f>
        <v>25.050520646078112</v>
      </c>
      <c r="W125" s="702">
        <f t="shared" si="21"/>
        <v>0.95219458096706777</v>
      </c>
      <c r="X125" s="703">
        <f t="shared" si="22"/>
        <v>1.5692743427367914</v>
      </c>
      <c r="Y125" s="876"/>
      <c r="Z125" s="651">
        <f t="shared" si="23"/>
        <v>45.161290322580648</v>
      </c>
      <c r="AA125" s="886">
        <f t="shared" si="24"/>
        <v>14.927419354838712</v>
      </c>
      <c r="AB125" s="887">
        <v>12</v>
      </c>
      <c r="AC125" s="865">
        <v>1.24</v>
      </c>
      <c r="AD125" s="865">
        <v>3.11</v>
      </c>
      <c r="AE125" s="865">
        <v>4.72</v>
      </c>
      <c r="AF125" s="865">
        <v>1.26</v>
      </c>
      <c r="AG125" s="865">
        <v>8.3000000000000007</v>
      </c>
      <c r="AH125" s="865">
        <v>0</v>
      </c>
      <c r="AI125" s="865">
        <v>22.830000000000002</v>
      </c>
      <c r="AJ125" s="865">
        <v>15.2</v>
      </c>
      <c r="AK125" s="865">
        <v>5</v>
      </c>
      <c r="AL125" s="878">
        <v>3240</v>
      </c>
      <c r="AM125" s="872">
        <v>0.1</v>
      </c>
      <c r="AN125" s="865">
        <v>0.15</v>
      </c>
      <c r="AO125" s="739">
        <f t="shared" si="25"/>
        <v>11.950942334933398</v>
      </c>
      <c r="AP125" s="740">
        <f t="shared" si="26"/>
        <v>26.87836168977211</v>
      </c>
      <c r="AQ125" s="888">
        <f t="shared" si="27"/>
        <v>-8.570492516312445</v>
      </c>
      <c r="AR125" s="651">
        <f>INDEX(Historical!$C$7:$C$1239,MATCH(B125,Historical!$B$7:$B$1261,0))*IF(AH125="n/a",1.03,IF(AH125&lt;0,1.01,IF(AH125&gt;10,1.1,(1+AH125/100))))</f>
        <v>0.51</v>
      </c>
      <c r="AS125" s="886">
        <f t="shared" si="28"/>
        <v>0.56100000000000005</v>
      </c>
      <c r="AT125" s="886">
        <f t="shared" si="33"/>
        <v>0.58905000000000007</v>
      </c>
      <c r="AU125" s="886">
        <f t="shared" si="33"/>
        <v>0.61850250000000007</v>
      </c>
      <c r="AV125" s="886">
        <f t="shared" si="33"/>
        <v>0.64942762500000006</v>
      </c>
      <c r="AW125" s="651">
        <f t="shared" si="29"/>
        <v>2.9279801250000004</v>
      </c>
      <c r="AX125" s="747">
        <f t="shared" si="30"/>
        <v>15.818369124797407</v>
      </c>
      <c r="AY125" s="934">
        <v>1.55</v>
      </c>
      <c r="AZ125" s="872">
        <v>90.63</v>
      </c>
      <c r="BA125" s="872">
        <v>-12.02</v>
      </c>
      <c r="BB125" s="872">
        <v>8.68</v>
      </c>
      <c r="BC125" s="872">
        <v>18.72</v>
      </c>
      <c r="BE125" s="624">
        <v>2011</v>
      </c>
      <c r="BF125" s="898">
        <f t="shared" si="31"/>
        <v>0</v>
      </c>
      <c r="BG125" s="882">
        <v>1.3</v>
      </c>
    </row>
    <row r="126" spans="1:59" ht="11.25" customHeight="1" x14ac:dyDescent="0.2">
      <c r="A126" s="871" t="s">
        <v>1291</v>
      </c>
      <c r="B126" s="875" t="s">
        <v>1292</v>
      </c>
      <c r="C126" s="932" t="s">
        <v>112</v>
      </c>
      <c r="D126" s="932" t="s">
        <v>4360</v>
      </c>
      <c r="E126" s="733">
        <v>10</v>
      </c>
      <c r="F126" s="1190">
        <v>409</v>
      </c>
      <c r="G126" s="1190" t="s">
        <v>37</v>
      </c>
      <c r="H126" s="1190" t="s">
        <v>37</v>
      </c>
      <c r="I126" s="874">
        <v>203.92</v>
      </c>
      <c r="J126" s="651">
        <f t="shared" si="18"/>
        <v>1.8242448018830917</v>
      </c>
      <c r="K126" s="877">
        <v>0.93</v>
      </c>
      <c r="L126" s="887">
        <v>4</v>
      </c>
      <c r="M126" s="642">
        <f t="shared" si="19"/>
        <v>3.72</v>
      </c>
      <c r="N126" s="870" t="s">
        <v>248</v>
      </c>
      <c r="O126" s="734">
        <v>0.9</v>
      </c>
      <c r="P126" s="861">
        <v>44147</v>
      </c>
      <c r="Q126" s="861">
        <v>44169</v>
      </c>
      <c r="R126" s="642">
        <f t="shared" si="20"/>
        <v>3.3333333333333361</v>
      </c>
      <c r="S126" s="701">
        <f>IF(INDEX(Historical!$D$7:$D$1237,MATCH(B126,Historical!$B$7:$B$1261,0))=0,"n/a",(INDEX(Historical!$C$7:$C$1239,MATCH(B126,Historical!$B$7:$B$1261,0))/INDEX(Historical!$D$7:$D$1237,MATCH(B126,Historical!$B$7:$B$1261,0))-1)*100)</f>
        <v>9.9836333878887018</v>
      </c>
      <c r="T126" s="701">
        <f>IF(INDEX(Historical!$F$7:$F$1230,MATCH(B126,Historical!$B$7:$B$1261,0))=0,"n/a",((INDEX(Historical!$C$7:$C$1239,MATCH(B126,Historical!$B$7:$B$1261,0))/INDEX(Historical!$F$7:$F$1230,MATCH(B126,Historical!$B$7:$B$1261,0)))^(1/3)-1)*100)</f>
        <v>11.102644857564847</v>
      </c>
      <c r="U126" s="701">
        <f>IF(INDEX(Historical!$H$7:$H$1230,MATCH(B126,Historical!$B$7:$B$1261,0))=0,"n/a",((INDEX(Historical!$C$7:$C$1239,MATCH(B126,Historical!$B$7:$B$1261,0))/INDEX(Historical!$H$7:$H$1230,MATCH(B126,Historical!$B$7:$B$1261,0)))^(1/5)-1)*100)</f>
        <v>12.464571627241106</v>
      </c>
      <c r="V126" s="701">
        <f>IF(INDEX(Historical!$O$7:$O$1230,MATCH(B126,Historical!$B$7:$B$1261,0))=0,"n/a",((INDEX(Historical!$C$7:$C$1239,MATCH(B126,Historical!$B$7:$B$1261,0))/INDEX(Historical!$O$7:$O$1230,MATCH(B126,Historical!$B$7:$B$1261,0)))^(1/10)-1)*100)</f>
        <v>10.752972403706075</v>
      </c>
      <c r="W126" s="702">
        <f t="shared" si="21"/>
        <v>1.1591745202419677</v>
      </c>
      <c r="X126" s="703">
        <f t="shared" si="22"/>
        <v>1.4664201914401302</v>
      </c>
      <c r="Y126" s="654"/>
      <c r="Z126" s="651">
        <f t="shared" si="23"/>
        <v>55.274888558692425</v>
      </c>
      <c r="AA126" s="886">
        <f t="shared" si="24"/>
        <v>30.300148588410099</v>
      </c>
      <c r="AB126" s="887">
        <v>12</v>
      </c>
      <c r="AC126" s="865">
        <v>6.73</v>
      </c>
      <c r="AD126" s="865">
        <v>14.65</v>
      </c>
      <c r="AE126" s="865">
        <v>4.38</v>
      </c>
      <c r="AF126" s="865">
        <v>8.14</v>
      </c>
      <c r="AG126" s="865">
        <v>27.500000000000004</v>
      </c>
      <c r="AH126" s="865">
        <v>-4.3999999999999995</v>
      </c>
      <c r="AI126" s="865">
        <v>12.379999999999999</v>
      </c>
      <c r="AJ126" s="865">
        <v>8.5</v>
      </c>
      <c r="AK126" s="865">
        <v>2.12</v>
      </c>
      <c r="AL126" s="878">
        <v>145730</v>
      </c>
      <c r="AM126" s="872">
        <v>0.16999999999999998</v>
      </c>
      <c r="AN126" s="865">
        <v>1.23</v>
      </c>
      <c r="AO126" s="739">
        <f t="shared" si="25"/>
        <v>-16.011332159285899</v>
      </c>
      <c r="AP126" s="740">
        <f t="shared" si="26"/>
        <v>14.288816429124198</v>
      </c>
      <c r="AQ126" s="888">
        <f t="shared" si="27"/>
        <v>231.08791011831698</v>
      </c>
      <c r="AR126" s="651">
        <f>INDEX(Historical!$C$7:$C$1239,MATCH(B126,Historical!$B$7:$B$1261,0))*IF(AH126="n/a",1.03,IF(AH126&lt;0,1.01,IF(AH126&gt;10,1.1,(1+AH126/100))))</f>
        <v>3.3935999999999997</v>
      </c>
      <c r="AS126" s="886">
        <f t="shared" si="28"/>
        <v>3.7329599999999998</v>
      </c>
      <c r="AT126" s="886">
        <f t="shared" si="33"/>
        <v>3.8120987520000003</v>
      </c>
      <c r="AU126" s="886">
        <f t="shared" si="33"/>
        <v>3.8929152455424005</v>
      </c>
      <c r="AV126" s="886">
        <f t="shared" si="33"/>
        <v>3.9754450487479001</v>
      </c>
      <c r="AW126" s="651">
        <f t="shared" si="29"/>
        <v>18.8070190462903</v>
      </c>
      <c r="AX126" s="747">
        <f t="shared" si="30"/>
        <v>9.2227437457288648</v>
      </c>
      <c r="AY126" s="934">
        <v>1.1399999999999999</v>
      </c>
      <c r="AZ126" s="872">
        <v>101.74000000000001</v>
      </c>
      <c r="BA126" s="872">
        <v>-2.9000000000000004</v>
      </c>
      <c r="BB126" s="872">
        <v>13.780000000000001</v>
      </c>
      <c r="BC126" s="872">
        <v>30.509999999999998</v>
      </c>
      <c r="BE126" s="624">
        <v>2012</v>
      </c>
      <c r="BF126" s="898">
        <f t="shared" si="31"/>
        <v>0</v>
      </c>
      <c r="BG126" s="882">
        <v>8.2000000000000011</v>
      </c>
    </row>
    <row r="127" spans="1:59" ht="11.25" customHeight="1" x14ac:dyDescent="0.2">
      <c r="A127" s="863" t="s">
        <v>621</v>
      </c>
      <c r="B127" s="875" t="s">
        <v>622</v>
      </c>
      <c r="C127" s="932" t="s">
        <v>108</v>
      </c>
      <c r="D127" s="932" t="s">
        <v>4338</v>
      </c>
      <c r="E127" s="733">
        <v>16</v>
      </c>
      <c r="F127" s="1190">
        <v>249</v>
      </c>
      <c r="G127" s="1190" t="s">
        <v>106</v>
      </c>
      <c r="H127" s="1190" t="s">
        <v>106</v>
      </c>
      <c r="I127" s="874">
        <v>115.85</v>
      </c>
      <c r="J127" s="651">
        <f t="shared" si="18"/>
        <v>1.6573154941735002</v>
      </c>
      <c r="K127" s="877">
        <v>0.48</v>
      </c>
      <c r="L127" s="887">
        <v>4</v>
      </c>
      <c r="M127" s="642">
        <f t="shared" si="19"/>
        <v>1.92</v>
      </c>
      <c r="N127" s="870" t="s">
        <v>516</v>
      </c>
      <c r="O127" s="734">
        <v>0.46</v>
      </c>
      <c r="P127" s="861">
        <v>44148</v>
      </c>
      <c r="Q127" s="861">
        <v>44165</v>
      </c>
      <c r="R127" s="642">
        <f t="shared" si="20"/>
        <v>4.3478260869565135</v>
      </c>
      <c r="S127" s="701">
        <f>IF(INDEX(Historical!$D$7:$D$1237,MATCH(B127,Historical!$B$7:$B$1261,0))=0,"n/a",(INDEX(Historical!$C$7:$C$1239,MATCH(B127,Historical!$B$7:$B$1261,0))/INDEX(Historical!$D$7:$D$1237,MATCH(B127,Historical!$B$7:$B$1261,0))-1)*100)</f>
        <v>6.5868263473053856</v>
      </c>
      <c r="T127" s="701">
        <f>IF(INDEX(Historical!$F$7:$F$1230,MATCH(B127,Historical!$B$7:$B$1261,0))=0,"n/a",((INDEX(Historical!$C$7:$C$1239,MATCH(B127,Historical!$B$7:$B$1261,0))/INDEX(Historical!$F$7:$F$1230,MATCH(B127,Historical!$B$7:$B$1261,0)))^(1/3)-1)*100)</f>
        <v>14.045875999309576</v>
      </c>
      <c r="U127" s="701">
        <f>IF(INDEX(Historical!$H$7:$H$1230,MATCH(B127,Historical!$B$7:$B$1261,0))=0,"n/a",((INDEX(Historical!$C$7:$C$1239,MATCH(B127,Historical!$B$7:$B$1261,0))/INDEX(Historical!$H$7:$H$1230,MATCH(B127,Historical!$B$7:$B$1261,0)))^(1/5)-1)*100)</f>
        <v>11.346695461064794</v>
      </c>
      <c r="V127" s="701">
        <f>IF(INDEX(Historical!$O$7:$O$1230,MATCH(B127,Historical!$B$7:$B$1261,0))=0,"n/a",((INDEX(Historical!$C$7:$C$1239,MATCH(B127,Historical!$B$7:$B$1261,0))/INDEX(Historical!$O$7:$O$1230,MATCH(B127,Historical!$B$7:$B$1261,0)))^(1/10)-1)*100)</f>
        <v>11.963177647877821</v>
      </c>
      <c r="W127" s="702">
        <f t="shared" si="21"/>
        <v>0.94846835807688723</v>
      </c>
      <c r="X127" s="703" t="str">
        <f t="shared" si="22"/>
        <v>n/a</v>
      </c>
      <c r="Y127" s="665"/>
      <c r="Z127" s="651" t="str">
        <f t="shared" si="23"/>
        <v>n/a</v>
      </c>
      <c r="AA127" s="886" t="str">
        <f t="shared" si="24"/>
        <v>n/a</v>
      </c>
      <c r="AB127" s="887">
        <v>12</v>
      </c>
      <c r="AC127" s="865" t="s">
        <v>136</v>
      </c>
      <c r="AD127" s="865" t="s">
        <v>136</v>
      </c>
      <c r="AE127" s="865" t="s">
        <v>136</v>
      </c>
      <c r="AF127" s="865" t="s">
        <v>136</v>
      </c>
      <c r="AG127" s="865" t="s">
        <v>136</v>
      </c>
      <c r="AH127" s="865" t="s">
        <v>136</v>
      </c>
      <c r="AI127" s="865" t="s">
        <v>136</v>
      </c>
      <c r="AJ127" s="865" t="s">
        <v>136</v>
      </c>
      <c r="AK127" s="865" t="s">
        <v>136</v>
      </c>
      <c r="AL127" s="878" t="s">
        <v>136</v>
      </c>
      <c r="AM127" s="872" t="s">
        <v>136</v>
      </c>
      <c r="AN127" s="865" t="s">
        <v>136</v>
      </c>
      <c r="AO127" s="739" t="str">
        <f t="shared" si="25"/>
        <v>n/a</v>
      </c>
      <c r="AP127" s="740">
        <f t="shared" si="26"/>
        <v>13.004010955238295</v>
      </c>
      <c r="AQ127" s="888" t="str">
        <f t="shared" si="27"/>
        <v>n/a</v>
      </c>
      <c r="AR127" s="651">
        <f>INDEX(Historical!$C$7:$C$1239,MATCH(B127,Historical!$B$7:$B$1261,0))*IF(AH127="n/a",1.03,IF(AH127&lt;0,1.01,IF(AH127&gt;10,1.1,(1+AH127/100))))</f>
        <v>1.8334000000000001</v>
      </c>
      <c r="AS127" s="886">
        <f t="shared" si="28"/>
        <v>1.8884020000000001</v>
      </c>
      <c r="AT127" s="886">
        <f t="shared" ref="AT127:AV146" si="34">IF($AK127="n/a",1.03*AS127,IF($AK127&lt;0,1.01*AS127,IF($AK127&gt;10,1.1*AS127,(1+$AK127/100)*AS127)))</f>
        <v>1.9450540600000001</v>
      </c>
      <c r="AU127" s="886">
        <f t="shared" si="34"/>
        <v>2.0034056818000003</v>
      </c>
      <c r="AV127" s="886">
        <f t="shared" si="34"/>
        <v>2.0635078522540002</v>
      </c>
      <c r="AW127" s="651">
        <f t="shared" si="29"/>
        <v>9.7337695940540012</v>
      </c>
      <c r="AX127" s="747">
        <f t="shared" si="30"/>
        <v>8.4020453984065622</v>
      </c>
      <c r="AY127" s="934" t="s">
        <v>136</v>
      </c>
      <c r="AZ127" s="872" t="s">
        <v>136</v>
      </c>
      <c r="BA127" s="872" t="s">
        <v>136</v>
      </c>
      <c r="BB127" s="872" t="s">
        <v>136</v>
      </c>
      <c r="BC127" s="872" t="s">
        <v>136</v>
      </c>
      <c r="BD127" s="907" t="s">
        <v>4265</v>
      </c>
      <c r="BE127" s="624">
        <v>2005</v>
      </c>
      <c r="BF127" s="898">
        <f t="shared" si="31"/>
        <v>1</v>
      </c>
      <c r="BG127" s="882" t="s">
        <v>136</v>
      </c>
    </row>
    <row r="128" spans="1:59" ht="11.25" customHeight="1" x14ac:dyDescent="0.2">
      <c r="A128" s="871" t="s">
        <v>1301</v>
      </c>
      <c r="B128" s="875" t="s">
        <v>1302</v>
      </c>
      <c r="C128" s="932" t="s">
        <v>4193</v>
      </c>
      <c r="D128" s="932" t="s">
        <v>4318</v>
      </c>
      <c r="E128" s="733">
        <v>11</v>
      </c>
      <c r="F128" s="1190">
        <v>346</v>
      </c>
      <c r="G128" s="1190" t="s">
        <v>106</v>
      </c>
      <c r="H128" s="1190" t="s">
        <v>106</v>
      </c>
      <c r="I128" s="874">
        <v>21.93</v>
      </c>
      <c r="J128" s="651">
        <f t="shared" si="18"/>
        <v>3.5348837209302326</v>
      </c>
      <c r="K128" s="877">
        <v>0.1938</v>
      </c>
      <c r="L128" s="887">
        <v>4</v>
      </c>
      <c r="M128" s="642">
        <f t="shared" si="19"/>
        <v>0.7752</v>
      </c>
      <c r="N128" s="870" t="s">
        <v>188</v>
      </c>
      <c r="O128" s="734">
        <v>0.1762</v>
      </c>
      <c r="P128" s="861">
        <v>44173</v>
      </c>
      <c r="Q128" s="861">
        <v>44202</v>
      </c>
      <c r="R128" s="642">
        <f t="shared" si="20"/>
        <v>9.9886492622020455</v>
      </c>
      <c r="S128" s="701">
        <f>IF(INDEX(Historical!$D$7:$D$1237,MATCH(B128,Historical!$B$7:$B$1261,0))=0,"n/a",(INDEX(Historical!$C$7:$C$1239,MATCH(B128,Historical!$B$7:$B$1261,0))/INDEX(Historical!$D$7:$D$1237,MATCH(B128,Historical!$B$7:$B$1261,0))-1)*100)</f>
        <v>15.003589375448678</v>
      </c>
      <c r="T128" s="701">
        <f>IF(INDEX(Historical!$F$7:$F$1230,MATCH(B128,Historical!$B$7:$B$1261,0))=0,"n/a",((INDEX(Historical!$C$7:$C$1239,MATCH(B128,Historical!$B$7:$B$1261,0))/INDEX(Historical!$F$7:$F$1230,MATCH(B128,Historical!$B$7:$B$1261,0)))^(1/3)-1)*100)</f>
        <v>9.2075003790599297</v>
      </c>
      <c r="U128" s="701">
        <f>IF(INDEX(Historical!$H$7:$H$1230,MATCH(B128,Historical!$B$7:$B$1261,0))=0,"n/a",((INDEX(Historical!$C$7:$C$1239,MATCH(B128,Historical!$B$7:$B$1261,0))/INDEX(Historical!$H$7:$H$1230,MATCH(B128,Historical!$B$7:$B$1261,0)))^(1/5)-1)*100)</f>
        <v>17.361393152666761</v>
      </c>
      <c r="V128" s="701">
        <f>IF(INDEX(Historical!$O$7:$O$1230,MATCH(B128,Historical!$B$7:$B$1261,0))=0,"n/a",((INDEX(Historical!$C$7:$C$1239,MATCH(B128,Historical!$B$7:$B$1261,0))/INDEX(Historical!$O$7:$O$1230,MATCH(B128,Historical!$B$7:$B$1261,0)))^(1/10)-1)*100)</f>
        <v>15.560412327708772</v>
      </c>
      <c r="W128" s="702">
        <f t="shared" si="21"/>
        <v>1.1157412019057453</v>
      </c>
      <c r="X128" s="703">
        <f t="shared" si="22"/>
        <v>3.0458584478362738</v>
      </c>
      <c r="Y128" s="661"/>
      <c r="Z128" s="651">
        <f t="shared" si="23"/>
        <v>38.76</v>
      </c>
      <c r="AA128" s="886">
        <f t="shared" si="24"/>
        <v>10.965</v>
      </c>
      <c r="AB128" s="887">
        <v>10</v>
      </c>
      <c r="AC128" s="865">
        <v>2</v>
      </c>
      <c r="AD128" s="865">
        <v>1.04</v>
      </c>
      <c r="AE128" s="865">
        <v>0.54</v>
      </c>
      <c r="AF128" s="867" t="s">
        <v>136</v>
      </c>
      <c r="AG128" s="868">
        <v>-216.6</v>
      </c>
      <c r="AH128" s="865">
        <v>15.1</v>
      </c>
      <c r="AI128" s="865">
        <v>11.799999999999999</v>
      </c>
      <c r="AJ128" s="865">
        <v>5.7</v>
      </c>
      <c r="AK128" s="865">
        <v>10.74</v>
      </c>
      <c r="AL128" s="878">
        <v>30560</v>
      </c>
      <c r="AM128" s="872">
        <v>0.1</v>
      </c>
      <c r="AN128" s="865" t="s">
        <v>136</v>
      </c>
      <c r="AO128" s="739">
        <f t="shared" si="25"/>
        <v>9.9312768735969925</v>
      </c>
      <c r="AP128" s="740">
        <f t="shared" si="26"/>
        <v>20.896276873596992</v>
      </c>
      <c r="AQ128" s="888" t="str">
        <f t="shared" si="27"/>
        <v>n/a</v>
      </c>
      <c r="AR128" s="651">
        <f>INDEX(Historical!$C$7:$C$1239,MATCH(B128,Historical!$B$7:$B$1261,0))*IF(AH128="n/a",1.03,IF(AH128&lt;0,1.01,IF(AH128&gt;10,1.1,(1+AH128/100))))</f>
        <v>0.70488000000000006</v>
      </c>
      <c r="AS128" s="886">
        <f t="shared" si="28"/>
        <v>0.77536800000000017</v>
      </c>
      <c r="AT128" s="886">
        <f t="shared" si="34"/>
        <v>0.85290480000000024</v>
      </c>
      <c r="AU128" s="886">
        <f t="shared" si="34"/>
        <v>0.9381952800000003</v>
      </c>
      <c r="AV128" s="886">
        <f t="shared" si="34"/>
        <v>1.0320148080000004</v>
      </c>
      <c r="AW128" s="651">
        <f t="shared" si="29"/>
        <v>4.3033628880000014</v>
      </c>
      <c r="AX128" s="747">
        <f t="shared" si="30"/>
        <v>19.623177783857738</v>
      </c>
      <c r="AY128" s="934">
        <v>1.1000000000000001</v>
      </c>
      <c r="AZ128" s="872">
        <v>74.88</v>
      </c>
      <c r="BA128" s="872">
        <v>-8.36</v>
      </c>
      <c r="BB128" s="872">
        <v>13.459999999999999</v>
      </c>
      <c r="BC128" s="872">
        <v>22.66</v>
      </c>
      <c r="BE128" s="624">
        <v>2011</v>
      </c>
      <c r="BF128" s="898">
        <f t="shared" si="31"/>
        <v>0</v>
      </c>
      <c r="BG128" s="882">
        <v>9</v>
      </c>
    </row>
    <row r="129" spans="1:59" ht="11.25" customHeight="1" x14ac:dyDescent="0.2">
      <c r="A129" s="863" t="s">
        <v>1283</v>
      </c>
      <c r="B129" s="875" t="s">
        <v>1284</v>
      </c>
      <c r="C129" s="932" t="s">
        <v>153</v>
      </c>
      <c r="D129" s="932" t="s">
        <v>4324</v>
      </c>
      <c r="E129" s="733">
        <v>10</v>
      </c>
      <c r="F129" s="1190">
        <v>380</v>
      </c>
      <c r="G129" s="1190" t="s">
        <v>37</v>
      </c>
      <c r="H129" s="1190" t="s">
        <v>115</v>
      </c>
      <c r="I129" s="874">
        <v>94.86</v>
      </c>
      <c r="J129" s="651">
        <f t="shared" si="18"/>
        <v>0.92768290111743623</v>
      </c>
      <c r="K129" s="877">
        <v>0.22</v>
      </c>
      <c r="L129" s="887">
        <v>4</v>
      </c>
      <c r="M129" s="642">
        <f t="shared" si="19"/>
        <v>0.88</v>
      </c>
      <c r="N129" s="870" t="s">
        <v>318</v>
      </c>
      <c r="O129" s="734">
        <v>0.21</v>
      </c>
      <c r="P129" s="861">
        <v>43910</v>
      </c>
      <c r="Q129" s="861">
        <v>43921</v>
      </c>
      <c r="R129" s="642">
        <f t="shared" si="20"/>
        <v>4.7619047619047663</v>
      </c>
      <c r="S129" s="701">
        <f>IF(INDEX(Historical!$D$7:$D$1237,MATCH(B129,Historical!$B$7:$B$1261,0))=0,"n/a",(INDEX(Historical!$C$7:$C$1239,MATCH(B129,Historical!$B$7:$B$1261,0))/INDEX(Historical!$D$7:$D$1237,MATCH(B129,Historical!$B$7:$B$1261,0))-1)*100)</f>
        <v>4.9999999999999822</v>
      </c>
      <c r="T129" s="701">
        <f>IF(INDEX(Historical!$F$7:$F$1230,MATCH(B129,Historical!$B$7:$B$1261,0))=0,"n/a",((INDEX(Historical!$C$7:$C$1239,MATCH(B129,Historical!$B$7:$B$1261,0))/INDEX(Historical!$F$7:$F$1230,MATCH(B129,Historical!$B$7:$B$1261,0)))^(1/3)-1)*100)</f>
        <v>7.2976287935406337</v>
      </c>
      <c r="U129" s="701">
        <f>IF(INDEX(Historical!$H$7:$H$1230,MATCH(B129,Historical!$B$7:$B$1261,0))=0,"n/a",((INDEX(Historical!$C$7:$C$1239,MATCH(B129,Historical!$B$7:$B$1261,0))/INDEX(Historical!$H$7:$H$1230,MATCH(B129,Historical!$B$7:$B$1261,0)))^(1/5)-1)*100)</f>
        <v>6.6080231448029991</v>
      </c>
      <c r="V129" s="701">
        <f>IF(INDEX(Historical!$O$7:$O$1230,MATCH(B129,Historical!$B$7:$B$1261,0))=0,"n/a",((INDEX(Historical!$C$7:$C$1239,MATCH(B129,Historical!$B$7:$B$1261,0))/INDEX(Historical!$O$7:$O$1230,MATCH(B129,Historical!$B$7:$B$1261,0)))^(1/10)-1)*100)</f>
        <v>7.4359288518188515</v>
      </c>
      <c r="W129" s="702">
        <f t="shared" si="21"/>
        <v>0.88866142703700779</v>
      </c>
      <c r="X129" s="703">
        <f t="shared" si="22"/>
        <v>0.2039513316297222</v>
      </c>
      <c r="Y129" s="875"/>
      <c r="Z129" s="651">
        <f t="shared" si="23"/>
        <v>26.506024096385545</v>
      </c>
      <c r="AA129" s="886">
        <f t="shared" si="24"/>
        <v>28.572289156626507</v>
      </c>
      <c r="AB129" s="887">
        <v>9</v>
      </c>
      <c r="AC129" s="865">
        <v>3.32</v>
      </c>
      <c r="AD129" s="865">
        <v>5.24</v>
      </c>
      <c r="AE129" s="865">
        <v>2.21</v>
      </c>
      <c r="AF129" s="865">
        <v>3.69</v>
      </c>
      <c r="AG129" s="865">
        <v>13.600000000000001</v>
      </c>
      <c r="AH129" s="865">
        <v>48.5</v>
      </c>
      <c r="AI129" s="865">
        <v>14.799999999999999</v>
      </c>
      <c r="AJ129" s="865">
        <v>32.4</v>
      </c>
      <c r="AK129" s="865">
        <v>5.5</v>
      </c>
      <c r="AL129" s="878">
        <v>6380</v>
      </c>
      <c r="AM129" s="872">
        <v>0.2</v>
      </c>
      <c r="AN129" s="865">
        <v>1.0900000000000001</v>
      </c>
      <c r="AO129" s="739">
        <f t="shared" si="25"/>
        <v>-21.036583110706072</v>
      </c>
      <c r="AP129" s="740">
        <f t="shared" si="26"/>
        <v>7.5357060459204357</v>
      </c>
      <c r="AQ129" s="888">
        <f t="shared" si="27"/>
        <v>116.4683677050009</v>
      </c>
      <c r="AR129" s="651">
        <f>INDEX(Historical!$C$7:$C$1239,MATCH(B129,Historical!$B$7:$B$1261,0))*IF(AH129="n/a",1.03,IF(AH129&lt;0,1.01,IF(AH129&gt;10,1.1,(1+AH129/100))))</f>
        <v>0.92400000000000004</v>
      </c>
      <c r="AS129" s="886">
        <f t="shared" si="28"/>
        <v>1.0164000000000002</v>
      </c>
      <c r="AT129" s="886">
        <f t="shared" si="34"/>
        <v>1.0723020000000001</v>
      </c>
      <c r="AU129" s="886">
        <f t="shared" si="34"/>
        <v>1.1312786100000001</v>
      </c>
      <c r="AV129" s="886">
        <f t="shared" si="34"/>
        <v>1.1934989335499999</v>
      </c>
      <c r="AW129" s="651">
        <f t="shared" si="29"/>
        <v>5.3374795435500006</v>
      </c>
      <c r="AX129" s="747">
        <f t="shared" si="30"/>
        <v>5.6266914859266288</v>
      </c>
      <c r="AY129" s="934">
        <v>0.59</v>
      </c>
      <c r="AZ129" s="872">
        <v>31.22</v>
      </c>
      <c r="BA129" s="872">
        <v>-19.39</v>
      </c>
      <c r="BB129" s="872">
        <v>5.57</v>
      </c>
      <c r="BC129" s="872">
        <v>-3.64</v>
      </c>
      <c r="BE129" s="624">
        <v>2011</v>
      </c>
      <c r="BF129" s="898">
        <f t="shared" si="31"/>
        <v>0</v>
      </c>
      <c r="BG129" s="882">
        <v>4.8</v>
      </c>
    </row>
    <row r="130" spans="1:59" s="773" customFormat="1" ht="11.25" customHeight="1" x14ac:dyDescent="0.2">
      <c r="A130" s="646" t="s">
        <v>1281</v>
      </c>
      <c r="B130" s="781" t="s">
        <v>1282</v>
      </c>
      <c r="C130" s="932" t="s">
        <v>128</v>
      </c>
      <c r="D130" s="932" t="s">
        <v>4327</v>
      </c>
      <c r="E130" s="755">
        <v>11</v>
      </c>
      <c r="F130" s="1190">
        <v>323</v>
      </c>
      <c r="G130" s="1189" t="s">
        <v>115</v>
      </c>
      <c r="H130" s="1189" t="s">
        <v>115</v>
      </c>
      <c r="I130" s="756">
        <v>147.88999999999999</v>
      </c>
      <c r="J130" s="757">
        <f t="shared" si="18"/>
        <v>2.1745892217188456</v>
      </c>
      <c r="K130" s="758">
        <v>0.80400000000000005</v>
      </c>
      <c r="L130" s="759">
        <v>4</v>
      </c>
      <c r="M130" s="760">
        <f t="shared" si="19"/>
        <v>3.2160000000000002</v>
      </c>
      <c r="N130" s="761" t="s">
        <v>148</v>
      </c>
      <c r="O130" s="762">
        <v>0.77300000000000002</v>
      </c>
      <c r="P130" s="763">
        <v>44063</v>
      </c>
      <c r="Q130" s="763">
        <v>44089</v>
      </c>
      <c r="R130" s="760">
        <f t="shared" si="20"/>
        <v>4.0103492884864202</v>
      </c>
      <c r="S130" s="701">
        <f>IF(INDEX(Historical!$D$7:$D$1237,MATCH(B130,Historical!$B$7:$B$1261,0))=0,"n/a",(INDEX(Historical!$C$7:$C$1239,MATCH(B130,Historical!$B$7:$B$1261,0))/INDEX(Historical!$D$7:$D$1237,MATCH(B130,Historical!$B$7:$B$1261,0))-1)*100)</f>
        <v>8.4905660377358583</v>
      </c>
      <c r="T130" s="701">
        <f>IF(INDEX(Historical!$F$7:$F$1230,MATCH(B130,Historical!$B$7:$B$1261,0))=0,"n/a",((INDEX(Historical!$C$7:$C$1239,MATCH(B130,Historical!$B$7:$B$1261,0))/INDEX(Historical!$F$7:$F$1230,MATCH(B130,Historical!$B$7:$B$1261,0)))^(1/3)-1)*100)</f>
        <v>7.5720376237683906</v>
      </c>
      <c r="U130" s="701">
        <f>IF(INDEX(Historical!$H$7:$H$1230,MATCH(B130,Historical!$B$7:$B$1261,0))=0,"n/a",((INDEX(Historical!$C$7:$C$1239,MATCH(B130,Historical!$B$7:$B$1261,0))/INDEX(Historical!$H$7:$H$1230,MATCH(B130,Historical!$B$7:$B$1261,0)))^(1/5)-1)*100)</f>
        <v>7.9464101755928773</v>
      </c>
      <c r="V130" s="701">
        <f>IF(INDEX(Historical!$O$7:$O$1230,MATCH(B130,Historical!$B$7:$B$1261,0))=0,"n/a",((INDEX(Historical!$C$7:$C$1239,MATCH(B130,Historical!$B$7:$B$1261,0))/INDEX(Historical!$O$7:$O$1230,MATCH(B130,Historical!$B$7:$B$1261,0)))^(1/10)-1)*100)</f>
        <v>9.650956059196858</v>
      </c>
      <c r="W130" s="702">
        <f t="shared" si="21"/>
        <v>0.82338061916885041</v>
      </c>
      <c r="X130" s="703">
        <f t="shared" si="22"/>
        <v>1.0320013215055686</v>
      </c>
      <c r="Y130" s="1068"/>
      <c r="Z130" s="757">
        <f t="shared" si="23"/>
        <v>56.421052631578952</v>
      </c>
      <c r="AA130" s="765">
        <f t="shared" si="24"/>
        <v>25.945614035087715</v>
      </c>
      <c r="AB130" s="759">
        <v>12</v>
      </c>
      <c r="AC130" s="766">
        <v>5.7</v>
      </c>
      <c r="AD130" s="766">
        <v>3.39</v>
      </c>
      <c r="AE130" s="766">
        <v>3.84</v>
      </c>
      <c r="AF130" s="766">
        <v>14.92</v>
      </c>
      <c r="AG130" s="775">
        <v>66.100000000000009</v>
      </c>
      <c r="AH130" s="766">
        <v>-1.6</v>
      </c>
      <c r="AI130" s="766">
        <v>5.46</v>
      </c>
      <c r="AJ130" s="766">
        <v>7.7</v>
      </c>
      <c r="AK130" s="766">
        <v>7.6700000000000008</v>
      </c>
      <c r="AL130" s="767">
        <v>30840</v>
      </c>
      <c r="AM130" s="1035">
        <v>0.2</v>
      </c>
      <c r="AN130" s="766">
        <v>2.39</v>
      </c>
      <c r="AO130" s="769">
        <f t="shared" si="25"/>
        <v>-15.824614637775992</v>
      </c>
      <c r="AP130" s="770">
        <f t="shared" si="26"/>
        <v>10.120999397311722</v>
      </c>
      <c r="AQ130" s="771">
        <f t="shared" si="27"/>
        <v>314.78699294055809</v>
      </c>
      <c r="AR130" s="651">
        <f>INDEX(Historical!$C$7:$C$1239,MATCH(B130,Historical!$B$7:$B$1261,0))*IF(AH130="n/a",1.03,IF(AH130&lt;0,1.01,IF(AH130&gt;10,1.1,(1+AH130/100))))</f>
        <v>3.0199000000000003</v>
      </c>
      <c r="AS130" s="765">
        <f t="shared" si="28"/>
        <v>3.1847865400000002</v>
      </c>
      <c r="AT130" s="765">
        <f t="shared" si="34"/>
        <v>3.4290596676180001</v>
      </c>
      <c r="AU130" s="765">
        <f t="shared" si="34"/>
        <v>3.6920685441243006</v>
      </c>
      <c r="AV130" s="765">
        <f t="shared" si="34"/>
        <v>3.9752502014586346</v>
      </c>
      <c r="AW130" s="757">
        <f t="shared" si="29"/>
        <v>17.301064953200935</v>
      </c>
      <c r="AX130" s="772">
        <f t="shared" si="30"/>
        <v>11.698603660288684</v>
      </c>
      <c r="AY130" s="935">
        <v>0.3</v>
      </c>
      <c r="AZ130" s="768">
        <v>34.589999999999996</v>
      </c>
      <c r="BA130" s="768">
        <v>-8.61</v>
      </c>
      <c r="BB130" s="768">
        <v>1.78</v>
      </c>
      <c r="BC130" s="768">
        <v>5.0500000000000007</v>
      </c>
      <c r="BD130" s="908"/>
      <c r="BE130" s="624">
        <v>2010</v>
      </c>
      <c r="BF130" s="898">
        <f t="shared" si="31"/>
        <v>0</v>
      </c>
      <c r="BG130" s="824">
        <v>13.600000000000001</v>
      </c>
    </row>
    <row r="131" spans="1:59" ht="11.25" customHeight="1" x14ac:dyDescent="0.2">
      <c r="A131" s="871" t="s">
        <v>623</v>
      </c>
      <c r="B131" s="876" t="s">
        <v>624</v>
      </c>
      <c r="C131" s="932" t="s">
        <v>112</v>
      </c>
      <c r="D131" s="932" t="s">
        <v>4362</v>
      </c>
      <c r="E131" s="733">
        <v>13</v>
      </c>
      <c r="F131" s="1190">
        <v>283</v>
      </c>
      <c r="G131" s="1190" t="s">
        <v>37</v>
      </c>
      <c r="H131" s="1190" t="s">
        <v>37</v>
      </c>
      <c r="I131" s="874">
        <v>161.59</v>
      </c>
      <c r="J131" s="651">
        <f t="shared" si="18"/>
        <v>2.425892691379417</v>
      </c>
      <c r="K131" s="877">
        <v>0.98</v>
      </c>
      <c r="L131" s="887">
        <v>4</v>
      </c>
      <c r="M131" s="642">
        <f t="shared" si="19"/>
        <v>3.92</v>
      </c>
      <c r="N131" s="870" t="s">
        <v>148</v>
      </c>
      <c r="O131" s="734">
        <v>0.91</v>
      </c>
      <c r="P131" s="861">
        <v>44162</v>
      </c>
      <c r="Q131" s="861">
        <v>44180</v>
      </c>
      <c r="R131" s="642">
        <f t="shared" si="20"/>
        <v>7.6923076923076872</v>
      </c>
      <c r="S131" s="701">
        <f>IF(INDEX(Historical!$D$7:$D$1237,MATCH(B131,Historical!$B$7:$B$1261,0))=0,"n/a",(INDEX(Historical!$C$7:$C$1239,MATCH(B131,Historical!$B$7:$B$1261,0))/INDEX(Historical!$D$7:$D$1237,MATCH(B131,Historical!$B$7:$B$1261,0))-1)*100)</f>
        <v>8.8888888888889017</v>
      </c>
      <c r="T131" s="701">
        <f>IF(INDEX(Historical!$F$7:$F$1230,MATCH(B131,Historical!$B$7:$B$1261,0))=0,"n/a",((INDEX(Historical!$C$7:$C$1239,MATCH(B131,Historical!$B$7:$B$1261,0))/INDEX(Historical!$F$7:$F$1230,MATCH(B131,Historical!$B$7:$B$1261,0)))^(1/3)-1)*100)</f>
        <v>9.8157887721507908</v>
      </c>
      <c r="U131" s="701">
        <f>IF(INDEX(Historical!$H$7:$H$1230,MATCH(B131,Historical!$B$7:$B$1261,0))=0,"n/a",((INDEX(Historical!$C$7:$C$1239,MATCH(B131,Historical!$B$7:$B$1261,0))/INDEX(Historical!$H$7:$H$1230,MATCH(B131,Historical!$B$7:$B$1261,0)))^(1/5)-1)*100)</f>
        <v>10.735119825473127</v>
      </c>
      <c r="V131" s="701">
        <f>IF(INDEX(Historical!$O$7:$O$1230,MATCH(B131,Historical!$B$7:$B$1261,0))=0,"n/a",((INDEX(Historical!$C$7:$C$1239,MATCH(B131,Historical!$B$7:$B$1261,0))/INDEX(Historical!$O$7:$O$1230,MATCH(B131,Historical!$B$7:$B$1261,0)))^(1/10)-1)*100)</f>
        <v>9.3746329125196972</v>
      </c>
      <c r="W131" s="702">
        <f t="shared" si="21"/>
        <v>1.1451242865346245</v>
      </c>
      <c r="X131" s="703">
        <f t="shared" si="22"/>
        <v>1.819511834825954</v>
      </c>
      <c r="Y131" s="876"/>
      <c r="Z131" s="651">
        <f t="shared" si="23"/>
        <v>57.647058823529406</v>
      </c>
      <c r="AA131" s="886">
        <f t="shared" si="24"/>
        <v>23.763235294117649</v>
      </c>
      <c r="AB131" s="887">
        <v>12</v>
      </c>
      <c r="AC131" s="865">
        <v>6.8</v>
      </c>
      <c r="AD131" s="865">
        <v>2.39</v>
      </c>
      <c r="AE131" s="865">
        <v>2.0699999999999998</v>
      </c>
      <c r="AF131" s="865">
        <v>4.3600000000000003</v>
      </c>
      <c r="AG131" s="865">
        <v>18.899999999999999</v>
      </c>
      <c r="AH131" s="865">
        <v>13.600000000000001</v>
      </c>
      <c r="AI131" s="865">
        <v>8.43</v>
      </c>
      <c r="AJ131" s="865">
        <v>5.8999999999999995</v>
      </c>
      <c r="AK131" s="865">
        <v>10</v>
      </c>
      <c r="AL131" s="878">
        <v>8820</v>
      </c>
      <c r="AM131" s="872">
        <v>0.3</v>
      </c>
      <c r="AN131" s="865">
        <v>0.72</v>
      </c>
      <c r="AO131" s="739">
        <f t="shared" si="25"/>
        <v>-10.602222777265105</v>
      </c>
      <c r="AP131" s="740">
        <f t="shared" si="26"/>
        <v>13.161012516852544</v>
      </c>
      <c r="AQ131" s="888">
        <f t="shared" si="27"/>
        <v>114.58767271454748</v>
      </c>
      <c r="AR131" s="651">
        <f>INDEX(Historical!$C$7:$C$1239,MATCH(B131,Historical!$B$7:$B$1261,0))*IF(AH131="n/a",1.03,IF(AH131&lt;0,1.01,IF(AH131&gt;10,1.1,(1+AH131/100))))</f>
        <v>3.7730000000000006</v>
      </c>
      <c r="AS131" s="886">
        <f t="shared" si="28"/>
        <v>4.0910639000000009</v>
      </c>
      <c r="AT131" s="886">
        <f t="shared" si="34"/>
        <v>4.5001702900000016</v>
      </c>
      <c r="AU131" s="886">
        <f t="shared" si="34"/>
        <v>4.9501873190000021</v>
      </c>
      <c r="AV131" s="886">
        <f t="shared" si="34"/>
        <v>5.4452060509000031</v>
      </c>
      <c r="AW131" s="651">
        <f t="shared" si="29"/>
        <v>22.759627559900011</v>
      </c>
      <c r="AX131" s="747">
        <f t="shared" si="30"/>
        <v>14.084799529611988</v>
      </c>
      <c r="AY131" s="934">
        <v>1.2</v>
      </c>
      <c r="AZ131" s="872">
        <v>88.73</v>
      </c>
      <c r="BA131" s="872">
        <v>-2.87</v>
      </c>
      <c r="BB131" s="872">
        <v>9.49</v>
      </c>
      <c r="BC131" s="872">
        <v>21.52</v>
      </c>
      <c r="BE131" s="624">
        <v>2009</v>
      </c>
      <c r="BF131" s="898">
        <f t="shared" si="31"/>
        <v>0</v>
      </c>
      <c r="BG131" s="882">
        <v>7.5</v>
      </c>
    </row>
    <row r="132" spans="1:59" ht="11.25" customHeight="1" x14ac:dyDescent="0.2">
      <c r="A132" s="863" t="s">
        <v>1303</v>
      </c>
      <c r="B132" s="875" t="s">
        <v>1304</v>
      </c>
      <c r="C132" s="932" t="s">
        <v>153</v>
      </c>
      <c r="D132" s="932" t="s">
        <v>4321</v>
      </c>
      <c r="E132" s="733">
        <v>10</v>
      </c>
      <c r="F132" s="1190">
        <v>395</v>
      </c>
      <c r="G132" s="1190" t="s">
        <v>106</v>
      </c>
      <c r="H132" s="1190" t="s">
        <v>106</v>
      </c>
      <c r="I132" s="874">
        <v>400.52</v>
      </c>
      <c r="J132" s="651">
        <f t="shared" si="18"/>
        <v>0.62418855487865776</v>
      </c>
      <c r="K132" s="877">
        <v>0.625</v>
      </c>
      <c r="L132" s="887">
        <v>4</v>
      </c>
      <c r="M132" s="642">
        <f t="shared" si="19"/>
        <v>2.5</v>
      </c>
      <c r="N132" s="870" t="s">
        <v>4057</v>
      </c>
      <c r="O132" s="734">
        <v>0.55000000000000004</v>
      </c>
      <c r="P132" s="861">
        <v>43920</v>
      </c>
      <c r="Q132" s="861">
        <v>43945</v>
      </c>
      <c r="R132" s="642">
        <f t="shared" si="20"/>
        <v>13.636363636363628</v>
      </c>
      <c r="S132" s="701">
        <f>IF(INDEX(Historical!$D$7:$D$1237,MATCH(B132,Historical!$B$7:$B$1261,0))=0,"n/a",(INDEX(Historical!$C$7:$C$1239,MATCH(B132,Historical!$B$7:$B$1261,0))/INDEX(Historical!$D$7:$D$1237,MATCH(B132,Historical!$B$7:$B$1261,0))-1)*100)</f>
        <v>13.157894736842103</v>
      </c>
      <c r="T132" s="701">
        <f>IF(INDEX(Historical!$F$7:$F$1230,MATCH(B132,Historical!$B$7:$B$1261,0))=0,"n/a",((INDEX(Historical!$C$7:$C$1239,MATCH(B132,Historical!$B$7:$B$1261,0))/INDEX(Historical!$F$7:$F$1230,MATCH(B132,Historical!$B$7:$B$1261,0)))^(1/3)-1)*100)</f>
        <v>22.836327477434494</v>
      </c>
      <c r="U132" s="701">
        <f>IF(INDEX(Historical!$H$7:$H$1230,MATCH(B132,Historical!$B$7:$B$1261,0))=0,"n/a",((INDEX(Historical!$C$7:$C$1239,MATCH(B132,Historical!$B$7:$B$1261,0))/INDEX(Historical!$H$7:$H$1230,MATCH(B132,Historical!$B$7:$B$1261,0)))^(1/5)-1)*100)</f>
        <v>14.342887420949847</v>
      </c>
      <c r="V132" s="701" t="str">
        <f>IF(INDEX(Historical!$O$7:$O$1230,MATCH(B132,Historical!$B$7:$B$1261,0))=0,"n/a",((INDEX(Historical!$C$7:$C$1239,MATCH(B132,Historical!$B$7:$B$1261,0))/INDEX(Historical!$O$7:$O$1230,MATCH(B132,Historical!$B$7:$B$1261,0)))^(1/10)-1)*100)</f>
        <v>n/a</v>
      </c>
      <c r="W132" s="702" t="str">
        <f t="shared" si="21"/>
        <v>n/a</v>
      </c>
      <c r="X132" s="703">
        <f t="shared" si="22"/>
        <v>0.64607600995269587</v>
      </c>
      <c r="Y132" s="664"/>
      <c r="Z132" s="651">
        <f t="shared" si="23"/>
        <v>8.0128205128205128</v>
      </c>
      <c r="AA132" s="886">
        <f t="shared" si="24"/>
        <v>12.837179487179487</v>
      </c>
      <c r="AB132" s="887">
        <v>12</v>
      </c>
      <c r="AC132" s="865">
        <v>31.2</v>
      </c>
      <c r="AD132" s="865">
        <v>1.0900000000000001</v>
      </c>
      <c r="AE132" s="865">
        <v>0.71</v>
      </c>
      <c r="AF132" s="865">
        <v>3.41</v>
      </c>
      <c r="AG132" s="865">
        <v>30.4</v>
      </c>
      <c r="AH132" s="865">
        <v>61.5</v>
      </c>
      <c r="AI132" s="865">
        <v>16.220000000000002</v>
      </c>
      <c r="AJ132" s="865">
        <v>22.2</v>
      </c>
      <c r="AK132" s="865">
        <v>11.97</v>
      </c>
      <c r="AL132" s="878">
        <v>53080</v>
      </c>
      <c r="AM132" s="872">
        <v>0.1</v>
      </c>
      <c r="AN132" s="865">
        <v>0.51</v>
      </c>
      <c r="AO132" s="739">
        <f t="shared" si="25"/>
        <v>2.1298964886490168</v>
      </c>
      <c r="AP132" s="740">
        <f t="shared" si="26"/>
        <v>14.967075975828504</v>
      </c>
      <c r="AQ132" s="888">
        <f t="shared" si="27"/>
        <v>39.482825786756614</v>
      </c>
      <c r="AR132" s="651">
        <f>INDEX(Historical!$C$7:$C$1239,MATCH(B132,Historical!$B$7:$B$1261,0))*IF(AH132="n/a",1.03,IF(AH132&lt;0,1.01,IF(AH132&gt;10,1.1,(1+AH132/100))))</f>
        <v>2.3650000000000002</v>
      </c>
      <c r="AS132" s="886">
        <f t="shared" si="28"/>
        <v>2.6015000000000006</v>
      </c>
      <c r="AT132" s="886">
        <f t="shared" si="34"/>
        <v>2.8616500000000009</v>
      </c>
      <c r="AU132" s="886">
        <f t="shared" si="34"/>
        <v>3.1478150000000014</v>
      </c>
      <c r="AV132" s="886">
        <f t="shared" si="34"/>
        <v>3.4625965000000019</v>
      </c>
      <c r="AW132" s="651">
        <f t="shared" si="29"/>
        <v>14.438561500000004</v>
      </c>
      <c r="AX132" s="747">
        <f t="shared" si="30"/>
        <v>3.6049539348846511</v>
      </c>
      <c r="AY132" s="934">
        <v>0.84</v>
      </c>
      <c r="AZ132" s="872">
        <v>92.33</v>
      </c>
      <c r="BA132" s="872">
        <v>-15.629999999999999</v>
      </c>
      <c r="BB132" s="872">
        <v>-4.46</v>
      </c>
      <c r="BC132" s="872">
        <v>4.26</v>
      </c>
      <c r="BE132" s="624">
        <v>2011</v>
      </c>
      <c r="BF132" s="898">
        <f t="shared" si="31"/>
        <v>0</v>
      </c>
      <c r="BG132" s="882">
        <v>11.799999999999999</v>
      </c>
    </row>
    <row r="133" spans="1:59" ht="11.25" customHeight="1" x14ac:dyDescent="0.2">
      <c r="A133" s="871" t="s">
        <v>607</v>
      </c>
      <c r="B133" s="875" t="s">
        <v>608</v>
      </c>
      <c r="C133" s="932" t="s">
        <v>123</v>
      </c>
      <c r="D133" s="932" t="s">
        <v>4174</v>
      </c>
      <c r="E133" s="733">
        <v>16</v>
      </c>
      <c r="F133" s="1190">
        <v>232</v>
      </c>
      <c r="G133" s="1190" t="s">
        <v>37</v>
      </c>
      <c r="H133" s="1190" t="s">
        <v>37</v>
      </c>
      <c r="I133" s="874">
        <v>50.18</v>
      </c>
      <c r="J133" s="651">
        <f t="shared" si="18"/>
        <v>1.8533280191311281</v>
      </c>
      <c r="K133" s="877">
        <v>0.23250000000000001</v>
      </c>
      <c r="L133" s="887">
        <v>4</v>
      </c>
      <c r="M133" s="642">
        <f t="shared" si="19"/>
        <v>0.93</v>
      </c>
      <c r="N133" s="870" t="s">
        <v>208</v>
      </c>
      <c r="O133" s="737">
        <v>0.23</v>
      </c>
      <c r="P133" s="861">
        <v>43881</v>
      </c>
      <c r="Q133" s="861">
        <v>43896</v>
      </c>
      <c r="R133" s="642">
        <f t="shared" si="20"/>
        <v>1.0869565217391313</v>
      </c>
      <c r="S133" s="701">
        <f>IF(INDEX(Historical!$D$7:$D$1237,MATCH(B133,Historical!$B$7:$B$1261,0))=0,"n/a",(INDEX(Historical!$C$7:$C$1239,MATCH(B133,Historical!$B$7:$B$1261,0))/INDEX(Historical!$D$7:$D$1237,MATCH(B133,Historical!$B$7:$B$1261,0))-1)*100)</f>
        <v>3.3707865168539408</v>
      </c>
      <c r="T133" s="701">
        <f>IF(INDEX(Historical!$F$7:$F$1230,MATCH(B133,Historical!$B$7:$B$1261,0))=0,"n/a",((INDEX(Historical!$C$7:$C$1239,MATCH(B133,Historical!$B$7:$B$1261,0))/INDEX(Historical!$F$7:$F$1230,MATCH(B133,Historical!$B$7:$B$1261,0)))^(1/3)-1)*100)</f>
        <v>3.9101547621242849</v>
      </c>
      <c r="U133" s="701">
        <f>IF(INDEX(Historical!$H$7:$H$1230,MATCH(B133,Historical!$B$7:$B$1261,0))=0,"n/a",((INDEX(Historical!$C$7:$C$1239,MATCH(B133,Historical!$B$7:$B$1261,0))/INDEX(Historical!$H$7:$H$1230,MATCH(B133,Historical!$B$7:$B$1261,0)))^(1/5)-1)*100)</f>
        <v>4.4506679342421807</v>
      </c>
      <c r="V133" s="701">
        <f>IF(INDEX(Historical!$O$7:$O$1230,MATCH(B133,Historical!$B$7:$B$1261,0))=0,"n/a",((INDEX(Historical!$C$7:$C$1239,MATCH(B133,Historical!$B$7:$B$1261,0))/INDEX(Historical!$O$7:$O$1230,MATCH(B133,Historical!$B$7:$B$1261,0)))^(1/10)-1)*100)</f>
        <v>5.472540459911901</v>
      </c>
      <c r="W133" s="702">
        <f t="shared" si="21"/>
        <v>0.81327273262659971</v>
      </c>
      <c r="X133" s="703">
        <f t="shared" si="22"/>
        <v>0.54946517706693587</v>
      </c>
      <c r="Y133" s="876" t="s">
        <v>4206</v>
      </c>
      <c r="Z133" s="651">
        <f t="shared" si="23"/>
        <v>29.712460063897765</v>
      </c>
      <c r="AA133" s="886">
        <f t="shared" si="24"/>
        <v>16.031948881789138</v>
      </c>
      <c r="AB133" s="887">
        <v>3</v>
      </c>
      <c r="AC133" s="865">
        <v>3.13</v>
      </c>
      <c r="AD133" s="865" t="s">
        <v>136</v>
      </c>
      <c r="AE133" s="865">
        <v>1.02</v>
      </c>
      <c r="AF133" s="865">
        <v>2.15</v>
      </c>
      <c r="AG133" s="865">
        <v>13.8</v>
      </c>
      <c r="AH133" s="865">
        <v>16.900000000000002</v>
      </c>
      <c r="AI133" s="865">
        <v>5.21</v>
      </c>
      <c r="AJ133" s="865">
        <v>8.1</v>
      </c>
      <c r="AK133" s="865" t="s">
        <v>136</v>
      </c>
      <c r="AL133" s="878">
        <v>552.44000000000005</v>
      </c>
      <c r="AM133" s="872">
        <v>1.4000000000000001</v>
      </c>
      <c r="AN133" s="865">
        <v>0.3</v>
      </c>
      <c r="AO133" s="739">
        <f t="shared" si="25"/>
        <v>-9.7279529284158279</v>
      </c>
      <c r="AP133" s="740">
        <f t="shared" si="26"/>
        <v>6.3039959533733088</v>
      </c>
      <c r="AQ133" s="888">
        <f t="shared" si="27"/>
        <v>23.771635766747011</v>
      </c>
      <c r="AR133" s="651">
        <f>INDEX(Historical!$C$7:$C$1239,MATCH(B133,Historical!$B$7:$B$1261,0))*IF(AH133="n/a",1.03,IF(AH133&lt;0,1.01,IF(AH133&gt;10,1.1,(1+AH133/100))))</f>
        <v>1.0120000000000002</v>
      </c>
      <c r="AS133" s="886">
        <f t="shared" si="28"/>
        <v>1.0647252000000003</v>
      </c>
      <c r="AT133" s="886">
        <f t="shared" si="34"/>
        <v>1.0966669560000002</v>
      </c>
      <c r="AU133" s="886">
        <f t="shared" si="34"/>
        <v>1.1295669646800002</v>
      </c>
      <c r="AV133" s="886">
        <f t="shared" si="34"/>
        <v>1.1634539736204002</v>
      </c>
      <c r="AW133" s="651">
        <f t="shared" si="29"/>
        <v>5.4664130943004006</v>
      </c>
      <c r="AX133" s="747">
        <f t="shared" si="30"/>
        <v>10.893609195497012</v>
      </c>
      <c r="AY133" s="934">
        <v>0.9</v>
      </c>
      <c r="AZ133" s="872">
        <v>87.1</v>
      </c>
      <c r="BA133" s="872">
        <v>-16.21</v>
      </c>
      <c r="BB133" s="872">
        <v>1.3</v>
      </c>
      <c r="BC133" s="872">
        <v>14.330000000000002</v>
      </c>
      <c r="BE133" s="624">
        <v>2005</v>
      </c>
      <c r="BF133" s="898">
        <f t="shared" si="31"/>
        <v>1</v>
      </c>
      <c r="BG133" s="882">
        <v>8.3000000000000007</v>
      </c>
    </row>
    <row r="134" spans="1:59" ht="11.25" customHeight="1" x14ac:dyDescent="0.2">
      <c r="A134" s="863" t="s">
        <v>1330</v>
      </c>
      <c r="B134" s="875" t="s">
        <v>1331</v>
      </c>
      <c r="C134" s="932" t="s">
        <v>108</v>
      </c>
      <c r="D134" s="932" t="s">
        <v>4338</v>
      </c>
      <c r="E134" s="733">
        <v>10</v>
      </c>
      <c r="F134" s="1190">
        <v>334</v>
      </c>
      <c r="G134" s="1190" t="s">
        <v>106</v>
      </c>
      <c r="H134" s="1190" t="s">
        <v>106</v>
      </c>
      <c r="I134" s="874">
        <v>32.409999999999997</v>
      </c>
      <c r="J134" s="651">
        <f t="shared" si="18"/>
        <v>3.3940141931502632</v>
      </c>
      <c r="K134" s="877">
        <v>0.55000000000000004</v>
      </c>
      <c r="L134" s="887">
        <v>2</v>
      </c>
      <c r="M134" s="642">
        <f t="shared" si="19"/>
        <v>1.1000000000000001</v>
      </c>
      <c r="N134" s="870" t="s">
        <v>609</v>
      </c>
      <c r="O134" s="734">
        <v>0.5</v>
      </c>
      <c r="P134" s="866">
        <v>43735</v>
      </c>
      <c r="Q134" s="866">
        <v>43753</v>
      </c>
      <c r="R134" s="642">
        <f t="shared" si="20"/>
        <v>10.000000000000009</v>
      </c>
      <c r="S134" s="701">
        <f>IF(INDEX(Historical!$D$7:$D$1237,MATCH(B134,Historical!$B$7:$B$1261,0))=0,"n/a",(INDEX(Historical!$C$7:$C$1239,MATCH(B134,Historical!$B$7:$B$1261,0))/INDEX(Historical!$D$7:$D$1237,MATCH(B134,Historical!$B$7:$B$1261,0))-1)*100)</f>
        <v>40.000000000000014</v>
      </c>
      <c r="T134" s="701">
        <f>IF(INDEX(Historical!$F$7:$F$1230,MATCH(B134,Historical!$B$7:$B$1261,0))=0,"n/a",((INDEX(Historical!$C$7:$C$1239,MATCH(B134,Historical!$B$7:$B$1261,0))/INDEX(Historical!$F$7:$F$1230,MATCH(B134,Historical!$B$7:$B$1261,0)))^(1/3)-1)*100)</f>
        <v>21.184133668365579</v>
      </c>
      <c r="U134" s="701">
        <f>IF(INDEX(Historical!$H$7:$H$1230,MATCH(B134,Historical!$B$7:$B$1261,0))=0,"n/a",((INDEX(Historical!$C$7:$C$1239,MATCH(B134,Historical!$B$7:$B$1261,0))/INDEX(Historical!$H$7:$H$1230,MATCH(B134,Historical!$B$7:$B$1261,0)))^(1/5)-1)*100)</f>
        <v>15.089894269502381</v>
      </c>
      <c r="V134" s="701">
        <f>IF(INDEX(Historical!$O$7:$O$1230,MATCH(B134,Historical!$B$7:$B$1261,0))=0,"n/a",((INDEX(Historical!$C$7:$C$1239,MATCH(B134,Historical!$B$7:$B$1261,0))/INDEX(Historical!$O$7:$O$1230,MATCH(B134,Historical!$B$7:$B$1261,0)))^(1/10)-1)*100)</f>
        <v>11.936323399923987</v>
      </c>
      <c r="W134" s="702">
        <f t="shared" si="21"/>
        <v>1.2641995163769169</v>
      </c>
      <c r="X134" s="703">
        <f t="shared" si="22"/>
        <v>2.3215221953080585</v>
      </c>
      <c r="Y134" s="876"/>
      <c r="Z134" s="651">
        <f t="shared" si="23"/>
        <v>41.509433962264161</v>
      </c>
      <c r="AA134" s="886">
        <f t="shared" si="24"/>
        <v>12.230188679245282</v>
      </c>
      <c r="AB134" s="887">
        <v>12</v>
      </c>
      <c r="AC134" s="865">
        <v>2.65</v>
      </c>
      <c r="AD134" s="865">
        <v>1.27</v>
      </c>
      <c r="AE134" s="865">
        <v>4.8600000000000003</v>
      </c>
      <c r="AF134" s="865">
        <v>0.99</v>
      </c>
      <c r="AG134" s="865">
        <v>8</v>
      </c>
      <c r="AH134" s="865">
        <v>-2.9000000000000004</v>
      </c>
      <c r="AI134" s="865" t="s">
        <v>136</v>
      </c>
      <c r="AJ134" s="865">
        <v>6.5</v>
      </c>
      <c r="AK134" s="865">
        <v>10</v>
      </c>
      <c r="AL134" s="878">
        <v>2170</v>
      </c>
      <c r="AM134" s="872">
        <v>6.1</v>
      </c>
      <c r="AN134" s="865">
        <v>0.06</v>
      </c>
      <c r="AO134" s="739">
        <f t="shared" si="25"/>
        <v>6.2537197834073606</v>
      </c>
      <c r="AP134" s="740">
        <f t="shared" si="26"/>
        <v>18.483908462652643</v>
      </c>
      <c r="AQ134" s="888">
        <f t="shared" si="27"/>
        <v>-26.642771188737481</v>
      </c>
      <c r="AR134" s="651">
        <f>INDEX(Historical!$C$7:$C$1239,MATCH(B134,Historical!$B$7:$B$1261,0))*IF(AH134="n/a",1.03,IF(AH134&lt;0,1.01,IF(AH134&gt;10,1.1,(1+AH134/100))))</f>
        <v>1.0605</v>
      </c>
      <c r="AS134" s="886">
        <f t="shared" si="28"/>
        <v>1.0923149999999999</v>
      </c>
      <c r="AT134" s="886">
        <f t="shared" si="34"/>
        <v>1.2015465000000001</v>
      </c>
      <c r="AU134" s="886">
        <f t="shared" si="34"/>
        <v>1.3217011500000002</v>
      </c>
      <c r="AV134" s="886">
        <f t="shared" si="34"/>
        <v>1.4538712650000003</v>
      </c>
      <c r="AW134" s="651">
        <f t="shared" si="29"/>
        <v>6.1299339150000005</v>
      </c>
      <c r="AX134" s="747">
        <f t="shared" si="30"/>
        <v>18.913711555075597</v>
      </c>
      <c r="AY134" s="934">
        <v>1.4</v>
      </c>
      <c r="AZ134" s="872">
        <v>107.75999999999999</v>
      </c>
      <c r="BA134" s="872">
        <v>-26.340000000000003</v>
      </c>
      <c r="BB134" s="872">
        <v>12.370000000000001</v>
      </c>
      <c r="BC134" s="872">
        <v>9.0399999999999991</v>
      </c>
      <c r="BE134" s="624">
        <v>2010</v>
      </c>
      <c r="BF134" s="898">
        <f t="shared" si="31"/>
        <v>0</v>
      </c>
      <c r="BG134" s="882">
        <v>1.3</v>
      </c>
    </row>
    <row r="135" spans="1:59" ht="11.25" customHeight="1" x14ac:dyDescent="0.2">
      <c r="A135" s="863" t="s">
        <v>1315</v>
      </c>
      <c r="B135" s="875" t="s">
        <v>1316</v>
      </c>
      <c r="C135" s="932" t="s">
        <v>112</v>
      </c>
      <c r="D135" s="932" t="s">
        <v>211</v>
      </c>
      <c r="E135" s="733">
        <v>10</v>
      </c>
      <c r="F135" s="1190">
        <v>327</v>
      </c>
      <c r="G135" s="1190" t="s">
        <v>106</v>
      </c>
      <c r="H135" s="1190" t="s">
        <v>106</v>
      </c>
      <c r="I135" s="874">
        <v>193.15</v>
      </c>
      <c r="J135" s="651">
        <f t="shared" ref="J135:J198" si="35">(M135/I135)*100</f>
        <v>1.0354646647683148</v>
      </c>
      <c r="K135" s="877">
        <v>0.5</v>
      </c>
      <c r="L135" s="887">
        <v>4</v>
      </c>
      <c r="M135" s="642">
        <f t="shared" ref="M135:M198" si="36">K135*L135</f>
        <v>2</v>
      </c>
      <c r="N135" s="870" t="s">
        <v>208</v>
      </c>
      <c r="O135" s="734">
        <v>0.43</v>
      </c>
      <c r="P135" s="866">
        <v>43601</v>
      </c>
      <c r="Q135" s="866">
        <v>43616</v>
      </c>
      <c r="R135" s="642">
        <f t="shared" ref="R135:R198" si="37">(K135-O135)/O135*100</f>
        <v>16.279069767441861</v>
      </c>
      <c r="S135" s="701">
        <f>IF(INDEX(Historical!$D$7:$D$1237,MATCH(B135,Historical!$B$7:$B$1261,0))=0,"n/a",(INDEX(Historical!$C$7:$C$1239,MATCH(B135,Historical!$B$7:$B$1261,0))/INDEX(Historical!$D$7:$D$1237,MATCH(B135,Historical!$B$7:$B$1261,0))-1)*100)</f>
        <v>16.265060240963859</v>
      </c>
      <c r="T135" s="701">
        <f>IF(INDEX(Historical!$F$7:$F$1230,MATCH(B135,Historical!$B$7:$B$1261,0))=0,"n/a",((INDEX(Historical!$C$7:$C$1239,MATCH(B135,Historical!$B$7:$B$1261,0))/INDEX(Historical!$F$7:$F$1230,MATCH(B135,Historical!$B$7:$B$1261,0)))^(1/3)-1)*100)</f>
        <v>12.932125878756317</v>
      </c>
      <c r="U135" s="701">
        <f>IF(INDEX(Historical!$H$7:$H$1230,MATCH(B135,Historical!$B$7:$B$1261,0))=0,"n/a",((INDEX(Historical!$C$7:$C$1239,MATCH(B135,Historical!$B$7:$B$1261,0))/INDEX(Historical!$H$7:$H$1230,MATCH(B135,Historical!$B$7:$B$1261,0)))^(1/5)-1)*100)</f>
        <v>12.521290978061938</v>
      </c>
      <c r="V135" s="701">
        <f>IF(INDEX(Historical!$O$7:$O$1230,MATCH(B135,Historical!$B$7:$B$1261,0))=0,"n/a",((INDEX(Historical!$C$7:$C$1239,MATCH(B135,Historical!$B$7:$B$1261,0))/INDEX(Historical!$O$7:$O$1230,MATCH(B135,Historical!$B$7:$B$1261,0)))^(1/10)-1)*100)</f>
        <v>14.929523777857344</v>
      </c>
      <c r="W135" s="702">
        <f t="shared" ref="W135:W198" si="38">IF(OR(U135&lt;=0,U135="n/a",V135&lt;=0,V135="n/a"),"n/a",U135/V135)</f>
        <v>0.83869326070754069</v>
      </c>
      <c r="X135" s="703">
        <f t="shared" ref="X135:X198" si="39">IF(OR(AJ135&lt;=0,AJ135="n/a",U135&lt;=0,U135="n/a"),"n/a",U135/AJ135)</f>
        <v>1.2521290978061939</v>
      </c>
      <c r="Y135" s="664"/>
      <c r="Z135" s="651">
        <f t="shared" ref="Z135:Z198" si="40">IF(OR(AC135&lt;0.01,AC135="n/a"),"n/a",M135/AC135*100)</f>
        <v>40.816326530612237</v>
      </c>
      <c r="AA135" s="886">
        <f t="shared" ref="AA135:AA198" si="41">IF(OR(AC135&lt;0.01,AC135="n/a"),"n/a",I135/AC135)</f>
        <v>39.418367346938773</v>
      </c>
      <c r="AB135" s="887">
        <v>12</v>
      </c>
      <c r="AC135" s="865">
        <v>4.9000000000000004</v>
      </c>
      <c r="AD135" s="865">
        <v>3.02</v>
      </c>
      <c r="AE135" s="865">
        <v>6.19</v>
      </c>
      <c r="AF135" s="865">
        <v>6.05</v>
      </c>
      <c r="AG135" s="865">
        <v>16.3</v>
      </c>
      <c r="AH135" s="865">
        <v>6.3</v>
      </c>
      <c r="AI135" s="865">
        <v>10.100000000000001</v>
      </c>
      <c r="AJ135" s="865">
        <v>10</v>
      </c>
      <c r="AK135" s="865">
        <v>13</v>
      </c>
      <c r="AL135" s="878">
        <v>14510</v>
      </c>
      <c r="AM135" s="872">
        <v>0.2</v>
      </c>
      <c r="AN135" s="865">
        <v>0.44</v>
      </c>
      <c r="AO135" s="739">
        <f t="shared" ref="AO135:AO198" si="42">IF(U135="n/a","n/a",IF(AA135&lt;0,"n/a",IF(AA135="n/a","n/a",J135+U135-AA135)))</f>
        <v>-25.861611704108519</v>
      </c>
      <c r="AP135" s="740">
        <f t="shared" ref="AP135:AP198" si="43">IF(U135="n/a","n/a",J135+U135)</f>
        <v>13.556755642830252</v>
      </c>
      <c r="AQ135" s="888">
        <f t="shared" ref="AQ135:AQ198" si="44">IF(OR(AC135&lt;0.01,AF135="n/a"),"n/a",(I135/SQRT(22.5*AC135*(I135/AF135))-1)*100)</f>
        <v>225.56352679212125</v>
      </c>
      <c r="AR135" s="651">
        <f>INDEX(Historical!$C$7:$C$1239,MATCH(B135,Historical!$B$7:$B$1261,0))*IF(AH135="n/a",1.03,IF(AH135&lt;0,1.01,IF(AH135&gt;10,1.1,(1+AH135/100))))</f>
        <v>2.05159</v>
      </c>
      <c r="AS135" s="886">
        <f t="shared" ref="AS135:AS198" si="45">IF($AI135="n/a",1.03*AR135,IF($AI135&lt;0,1.01*AR135,IF($AI135&gt;10,1.1*AR135,(1+$AI135/100)*AR135)))</f>
        <v>2.2567490000000001</v>
      </c>
      <c r="AT135" s="886">
        <f t="shared" si="34"/>
        <v>2.4824239000000001</v>
      </c>
      <c r="AU135" s="886">
        <f t="shared" si="34"/>
        <v>2.7306662900000003</v>
      </c>
      <c r="AV135" s="886">
        <f t="shared" si="34"/>
        <v>3.0037329190000004</v>
      </c>
      <c r="AW135" s="651">
        <f t="shared" ref="AW135:AW198" si="46">SUM(AR135:AV135)</f>
        <v>12.525162109000002</v>
      </c>
      <c r="AX135" s="747">
        <f t="shared" ref="AX135:AX198" si="47">AW135/I135*100</f>
        <v>6.4846813921822424</v>
      </c>
      <c r="AY135" s="934">
        <v>1.07</v>
      </c>
      <c r="AZ135" s="872">
        <v>84.740000000000009</v>
      </c>
      <c r="BA135" s="872">
        <v>-3.18</v>
      </c>
      <c r="BB135" s="872">
        <v>3.7199999999999998</v>
      </c>
      <c r="BC135" s="872">
        <v>17.190000000000001</v>
      </c>
      <c r="BE135" s="624">
        <v>2010</v>
      </c>
      <c r="BF135" s="898">
        <f t="shared" ref="BF135:BF198" si="48">IF(BE135&gt;2008,0,IF(BE135&gt;2001,1,IF(BE135&gt;1990,2,IF(BE135&gt;1980,3,IF(BE135&gt;1973,4,IF(BE135&gt;1970,5,IF(BE135&gt;1960,6,IF(BE135&gt;1958,7,IF(BE135&gt;1953,8,9)))))))))</f>
        <v>0</v>
      </c>
      <c r="BG135" s="882">
        <v>9.3000000000000007</v>
      </c>
    </row>
    <row r="136" spans="1:59" ht="11.25" customHeight="1" x14ac:dyDescent="0.2">
      <c r="A136" s="871" t="s">
        <v>629</v>
      </c>
      <c r="B136" s="875" t="s">
        <v>630</v>
      </c>
      <c r="C136" s="932" t="s">
        <v>123</v>
      </c>
      <c r="D136" s="932" t="s">
        <v>4174</v>
      </c>
      <c r="E136" s="733">
        <v>18</v>
      </c>
      <c r="F136" s="1190">
        <v>195</v>
      </c>
      <c r="G136" s="1190" t="s">
        <v>37</v>
      </c>
      <c r="H136" s="1190" t="s">
        <v>37</v>
      </c>
      <c r="I136" s="874">
        <v>112.1</v>
      </c>
      <c r="J136" s="651">
        <f t="shared" si="35"/>
        <v>2.7475468331846566</v>
      </c>
      <c r="K136" s="877">
        <v>0.77</v>
      </c>
      <c r="L136" s="887">
        <v>4</v>
      </c>
      <c r="M136" s="642">
        <f t="shared" si="36"/>
        <v>3.08</v>
      </c>
      <c r="N136" s="870" t="s">
        <v>584</v>
      </c>
      <c r="O136" s="734">
        <v>0.75</v>
      </c>
      <c r="P136" s="861">
        <v>44097</v>
      </c>
      <c r="Q136" s="861">
        <v>44109</v>
      </c>
      <c r="R136" s="642">
        <f t="shared" si="37"/>
        <v>2.6666666666666687</v>
      </c>
      <c r="S136" s="701">
        <f>IF(INDEX(Historical!$D$7:$D$1237,MATCH(B136,Historical!$B$7:$B$1261,0))=0,"n/a",(INDEX(Historical!$C$7:$C$1239,MATCH(B136,Historical!$B$7:$B$1261,0))/INDEX(Historical!$D$7:$D$1237,MATCH(B136,Historical!$B$7:$B$1261,0))-1)*100)</f>
        <v>5.7142857142857162</v>
      </c>
      <c r="T136" s="701">
        <f>IF(INDEX(Historical!$F$7:$F$1230,MATCH(B136,Historical!$B$7:$B$1261,0))=0,"n/a",((INDEX(Historical!$C$7:$C$1239,MATCH(B136,Historical!$B$7:$B$1261,0))/INDEX(Historical!$F$7:$F$1230,MATCH(B136,Historical!$B$7:$B$1261,0)))^(1/3)-1)*100)</f>
        <v>8.4595775991327393</v>
      </c>
      <c r="U136" s="701">
        <f>IF(INDEX(Historical!$H$7:$H$1230,MATCH(B136,Historical!$B$7:$B$1261,0))=0,"n/a",((INDEX(Historical!$C$7:$C$1239,MATCH(B136,Historical!$B$7:$B$1261,0))/INDEX(Historical!$H$7:$H$1230,MATCH(B136,Historical!$B$7:$B$1261,0)))^(1/5)-1)*100)</f>
        <v>12.535507187104278</v>
      </c>
      <c r="V136" s="701">
        <f>IF(INDEX(Historical!$O$7:$O$1230,MATCH(B136,Historical!$B$7:$B$1261,0))=0,"n/a",((INDEX(Historical!$C$7:$C$1239,MATCH(B136,Historical!$B$7:$B$1261,0))/INDEX(Historical!$O$7:$O$1230,MATCH(B136,Historical!$B$7:$B$1261,0)))^(1/10)-1)*100)</f>
        <v>11.462600467961238</v>
      </c>
      <c r="W136" s="702">
        <f t="shared" si="38"/>
        <v>1.0936006381921701</v>
      </c>
      <c r="X136" s="703" t="str">
        <f t="shared" si="39"/>
        <v>n/a</v>
      </c>
      <c r="Y136" s="661"/>
      <c r="Z136" s="651">
        <f t="shared" si="40"/>
        <v>94.769230769230774</v>
      </c>
      <c r="AA136" s="886">
        <f t="shared" si="41"/>
        <v>34.492307692307691</v>
      </c>
      <c r="AB136" s="887">
        <v>12</v>
      </c>
      <c r="AC136" s="865">
        <v>3.25</v>
      </c>
      <c r="AD136" s="865">
        <v>19.87</v>
      </c>
      <c r="AE136" s="865">
        <v>2.36</v>
      </c>
      <c r="AF136" s="865">
        <v>2.08</v>
      </c>
      <c r="AG136" s="865">
        <v>7.0000000000000009</v>
      </c>
      <c r="AH136" s="865">
        <v>-3.9</v>
      </c>
      <c r="AI136" s="865">
        <v>10.23</v>
      </c>
      <c r="AJ136" s="865">
        <v>-4.5999999999999996</v>
      </c>
      <c r="AK136" s="865">
        <v>1.7500000000000002</v>
      </c>
      <c r="AL136" s="878">
        <v>12020</v>
      </c>
      <c r="AM136" s="872">
        <v>0.2</v>
      </c>
      <c r="AN136" s="865">
        <v>0.71</v>
      </c>
      <c r="AO136" s="739">
        <f t="shared" si="42"/>
        <v>-19.209253672018754</v>
      </c>
      <c r="AP136" s="740">
        <f t="shared" si="43"/>
        <v>15.283054020288935</v>
      </c>
      <c r="AQ136" s="888">
        <f t="shared" si="44"/>
        <v>78.567136456354206</v>
      </c>
      <c r="AR136" s="651">
        <f>INDEX(Historical!$C$7:$C$1239,MATCH(B136,Historical!$B$7:$B$1261,0))*IF(AH136="n/a",1.03,IF(AH136&lt;0,1.01,IF(AH136&gt;10,1.1,(1+AH136/100))))</f>
        <v>2.9895999999999998</v>
      </c>
      <c r="AS136" s="886">
        <f t="shared" si="45"/>
        <v>3.2885599999999999</v>
      </c>
      <c r="AT136" s="886">
        <f t="shared" si="34"/>
        <v>3.3461098000000002</v>
      </c>
      <c r="AU136" s="886">
        <f t="shared" si="34"/>
        <v>3.4046667215000004</v>
      </c>
      <c r="AV136" s="886">
        <f t="shared" si="34"/>
        <v>3.4642483891262508</v>
      </c>
      <c r="AW136" s="651">
        <f t="shared" si="46"/>
        <v>16.493184910626251</v>
      </c>
      <c r="AX136" s="747">
        <f t="shared" si="47"/>
        <v>14.712921418935105</v>
      </c>
      <c r="AY136" s="934">
        <v>0.99</v>
      </c>
      <c r="AZ136" s="872">
        <v>21.66</v>
      </c>
      <c r="BA136" s="872">
        <v>-22.08</v>
      </c>
      <c r="BB136" s="872">
        <v>-1.3</v>
      </c>
      <c r="BC136" s="872">
        <v>-7.5399999999999991</v>
      </c>
      <c r="BE136" s="624">
        <v>2003</v>
      </c>
      <c r="BF136" s="898">
        <f t="shared" si="48"/>
        <v>1</v>
      </c>
      <c r="BG136" s="882">
        <v>3.2</v>
      </c>
    </row>
    <row r="137" spans="1:59" ht="11.25" customHeight="1" x14ac:dyDescent="0.2">
      <c r="A137" s="871" t="s">
        <v>1317</v>
      </c>
      <c r="B137" s="875" t="s">
        <v>1318</v>
      </c>
      <c r="C137" s="932" t="s">
        <v>108</v>
      </c>
      <c r="D137" s="932" t="s">
        <v>4338</v>
      </c>
      <c r="E137" s="733">
        <v>10</v>
      </c>
      <c r="F137" s="1190">
        <v>387</v>
      </c>
      <c r="G137" s="1190" t="s">
        <v>37</v>
      </c>
      <c r="H137" s="1190" t="s">
        <v>37</v>
      </c>
      <c r="I137" s="874">
        <v>67.64</v>
      </c>
      <c r="J137" s="651">
        <f t="shared" si="35"/>
        <v>2.7202838557066826</v>
      </c>
      <c r="K137" s="877">
        <v>0.46</v>
      </c>
      <c r="L137" s="887">
        <v>4</v>
      </c>
      <c r="M137" s="642">
        <f t="shared" si="36"/>
        <v>1.84</v>
      </c>
      <c r="N137" s="870" t="s">
        <v>584</v>
      </c>
      <c r="O137" s="734">
        <v>0.44</v>
      </c>
      <c r="P137" s="861">
        <v>43917</v>
      </c>
      <c r="Q137" s="861">
        <v>43930</v>
      </c>
      <c r="R137" s="642">
        <f t="shared" si="37"/>
        <v>4.5454545454545494</v>
      </c>
      <c r="S137" s="701">
        <f>IF(INDEX(Historical!$D$7:$D$1237,MATCH(B137,Historical!$B$7:$B$1261,0))=0,"n/a",(INDEX(Historical!$C$7:$C$1239,MATCH(B137,Historical!$B$7:$B$1261,0))/INDEX(Historical!$D$7:$D$1237,MATCH(B137,Historical!$B$7:$B$1261,0))-1)*100)</f>
        <v>16.43835616438356</v>
      </c>
      <c r="T137" s="701">
        <f>IF(INDEX(Historical!$F$7:$F$1230,MATCH(B137,Historical!$B$7:$B$1261,0))=0,"n/a",((INDEX(Historical!$C$7:$C$1239,MATCH(B137,Historical!$B$7:$B$1261,0))/INDEX(Historical!$F$7:$F$1230,MATCH(B137,Historical!$B$7:$B$1261,0)))^(1/3)-1)*100)</f>
        <v>14.583871699202234</v>
      </c>
      <c r="U137" s="701">
        <f>IF(INDEX(Historical!$H$7:$H$1230,MATCH(B137,Historical!$B$7:$B$1261,0))=0,"n/a",((INDEX(Historical!$C$7:$C$1239,MATCH(B137,Historical!$B$7:$B$1261,0))/INDEX(Historical!$H$7:$H$1230,MATCH(B137,Historical!$B$7:$B$1261,0)))^(1/5)-1)*100)</f>
        <v>12.580769701763362</v>
      </c>
      <c r="V137" s="701">
        <f>IF(INDEX(Historical!$O$7:$O$1230,MATCH(B137,Historical!$B$7:$B$1261,0))=0,"n/a",((INDEX(Historical!$C$7:$C$1239,MATCH(B137,Historical!$B$7:$B$1261,0))/INDEX(Historical!$O$7:$O$1230,MATCH(B137,Historical!$B$7:$B$1261,0)))^(1/10)-1)*100)</f>
        <v>8.9711771877705626</v>
      </c>
      <c r="W137" s="702">
        <f t="shared" si="38"/>
        <v>1.4023543887766889</v>
      </c>
      <c r="X137" s="703">
        <f t="shared" si="39"/>
        <v>0.83871798011755749</v>
      </c>
      <c r="Y137" s="654"/>
      <c r="Z137" s="651">
        <f t="shared" si="40"/>
        <v>46.347607052896727</v>
      </c>
      <c r="AA137" s="886">
        <f t="shared" si="41"/>
        <v>17.037783375314859</v>
      </c>
      <c r="AB137" s="887">
        <v>12</v>
      </c>
      <c r="AC137" s="865">
        <v>3.97</v>
      </c>
      <c r="AD137" s="865">
        <v>7.15</v>
      </c>
      <c r="AE137" s="865">
        <v>5.59</v>
      </c>
      <c r="AF137" s="865">
        <v>1.38</v>
      </c>
      <c r="AG137" s="865">
        <v>7.9</v>
      </c>
      <c r="AH137" s="865">
        <v>14.299999999999999</v>
      </c>
      <c r="AI137" s="865">
        <v>-3.18</v>
      </c>
      <c r="AJ137" s="865">
        <v>15</v>
      </c>
      <c r="AK137" s="865">
        <v>2.5</v>
      </c>
      <c r="AL137" s="878">
        <v>2340</v>
      </c>
      <c r="AM137" s="872">
        <v>0.8</v>
      </c>
      <c r="AN137" s="865">
        <v>0.09</v>
      </c>
      <c r="AO137" s="739">
        <f t="shared" si="42"/>
        <v>-1.7367298178448145</v>
      </c>
      <c r="AP137" s="740">
        <f t="shared" si="43"/>
        <v>15.301053557470045</v>
      </c>
      <c r="AQ137" s="888">
        <f t="shared" si="44"/>
        <v>2.2244612125351892</v>
      </c>
      <c r="AR137" s="651">
        <f>INDEX(Historical!$C$7:$C$1239,MATCH(B137,Historical!$B$7:$B$1261,0))*IF(AH137="n/a",1.03,IF(AH137&lt;0,1.01,IF(AH137&gt;10,1.1,(1+AH137/100))))</f>
        <v>1.87</v>
      </c>
      <c r="AS137" s="886">
        <f t="shared" si="45"/>
        <v>1.8887</v>
      </c>
      <c r="AT137" s="886">
        <f t="shared" si="34"/>
        <v>1.9359175</v>
      </c>
      <c r="AU137" s="886">
        <f t="shared" si="34"/>
        <v>1.9843154374999998</v>
      </c>
      <c r="AV137" s="886">
        <f t="shared" si="34"/>
        <v>2.0339233234374996</v>
      </c>
      <c r="AW137" s="651">
        <f t="shared" si="46"/>
        <v>9.7128562609374995</v>
      </c>
      <c r="AX137" s="747">
        <f t="shared" si="47"/>
        <v>14.359633738819486</v>
      </c>
      <c r="AY137" s="934">
        <v>1.08</v>
      </c>
      <c r="AZ137" s="872">
        <v>37.340000000000003</v>
      </c>
      <c r="BA137" s="872">
        <v>-22.35</v>
      </c>
      <c r="BB137" s="872">
        <v>15.079999999999998</v>
      </c>
      <c r="BC137" s="872">
        <v>5.81</v>
      </c>
      <c r="BE137" s="624">
        <v>2011</v>
      </c>
      <c r="BF137" s="898">
        <f t="shared" si="48"/>
        <v>0</v>
      </c>
      <c r="BG137" s="882">
        <v>1.0999999999999999</v>
      </c>
    </row>
    <row r="138" spans="1:59" s="773" customFormat="1" ht="11.25" customHeight="1" x14ac:dyDescent="0.2">
      <c r="A138" s="754" t="s">
        <v>1320</v>
      </c>
      <c r="B138" s="781" t="s">
        <v>1321</v>
      </c>
      <c r="C138" s="932" t="s">
        <v>128</v>
      </c>
      <c r="D138" s="932" t="s">
        <v>4327</v>
      </c>
      <c r="E138" s="755">
        <v>10</v>
      </c>
      <c r="F138" s="1190">
        <v>407</v>
      </c>
      <c r="G138" s="1189" t="s">
        <v>115</v>
      </c>
      <c r="H138" s="1189" t="s">
        <v>115</v>
      </c>
      <c r="I138" s="766">
        <v>77.150000000000006</v>
      </c>
      <c r="J138" s="757">
        <f t="shared" si="35"/>
        <v>3.3182112767336354</v>
      </c>
      <c r="K138" s="758">
        <v>0.64</v>
      </c>
      <c r="L138" s="759">
        <v>4</v>
      </c>
      <c r="M138" s="760">
        <f t="shared" si="36"/>
        <v>2.56</v>
      </c>
      <c r="N138" s="761" t="s">
        <v>410</v>
      </c>
      <c r="O138" s="762">
        <v>0.63</v>
      </c>
      <c r="P138" s="763">
        <v>44104</v>
      </c>
      <c r="Q138" s="763">
        <v>44130</v>
      </c>
      <c r="R138" s="760">
        <f t="shared" si="37"/>
        <v>1.5873015873015885</v>
      </c>
      <c r="S138" s="701">
        <f>IF(INDEX(Historical!$D$7:$D$1237,MATCH(B138,Historical!$B$7:$B$1261,0))=0,"n/a",(INDEX(Historical!$C$7:$C$1239,MATCH(B138,Historical!$B$7:$B$1261,0))/INDEX(Historical!$D$7:$D$1237,MATCH(B138,Historical!$B$7:$B$1261,0))-1)*100)</f>
        <v>3.2989690721649589</v>
      </c>
      <c r="T138" s="701">
        <f>IF(INDEX(Historical!$F$7:$F$1230,MATCH(B138,Historical!$B$7:$B$1261,0))=0,"n/a",((INDEX(Historical!$C$7:$C$1239,MATCH(B138,Historical!$B$7:$B$1261,0))/INDEX(Historical!$F$7:$F$1230,MATCH(B138,Historical!$B$7:$B$1261,0)))^(1/3)-1)*100)</f>
        <v>10.631465977814702</v>
      </c>
      <c r="U138" s="701">
        <f>IF(INDEX(Historical!$H$7:$H$1230,MATCH(B138,Historical!$B$7:$B$1261,0))=0,"n/a",((INDEX(Historical!$C$7:$C$1239,MATCH(B138,Historical!$B$7:$B$1261,0))/INDEX(Historical!$H$7:$H$1230,MATCH(B138,Historical!$B$7:$B$1261,0)))^(1/5)-1)*100)</f>
        <v>8.3177648451102648</v>
      </c>
      <c r="V138" s="701">
        <f>IF(INDEX(Historical!$O$7:$O$1230,MATCH(B138,Historical!$B$7:$B$1261,0))=0,"n/a",((INDEX(Historical!$C$7:$C$1239,MATCH(B138,Historical!$B$7:$B$1261,0))/INDEX(Historical!$O$7:$O$1230,MATCH(B138,Historical!$B$7:$B$1261,0)))^(1/10)-1)*100)</f>
        <v>16.161435501439914</v>
      </c>
      <c r="W138" s="702">
        <f t="shared" si="38"/>
        <v>0.5146674529232993</v>
      </c>
      <c r="X138" s="703">
        <f t="shared" si="39"/>
        <v>1.5693895934170312</v>
      </c>
      <c r="Y138" s="1049"/>
      <c r="Z138" s="757">
        <f t="shared" si="40"/>
        <v>50.592885375494077</v>
      </c>
      <c r="AA138" s="765">
        <f t="shared" si="41"/>
        <v>15.247035573122531</v>
      </c>
      <c r="AB138" s="759">
        <v>12</v>
      </c>
      <c r="AC138" s="766">
        <v>5.0599999999999996</v>
      </c>
      <c r="AD138" s="766">
        <v>8.31</v>
      </c>
      <c r="AE138" s="766">
        <v>0.86</v>
      </c>
      <c r="AF138" s="766">
        <v>1.96</v>
      </c>
      <c r="AG138" s="766">
        <v>12.8</v>
      </c>
      <c r="AH138" s="766">
        <v>-1.4000000000000001</v>
      </c>
      <c r="AI138" s="766">
        <v>7.8</v>
      </c>
      <c r="AJ138" s="766">
        <v>5.3</v>
      </c>
      <c r="AK138" s="766">
        <v>1.9</v>
      </c>
      <c r="AL138" s="767">
        <v>5410</v>
      </c>
      <c r="AM138" s="768">
        <v>0.4</v>
      </c>
      <c r="AN138" s="766">
        <v>0.79</v>
      </c>
      <c r="AO138" s="769">
        <f t="shared" si="42"/>
        <v>-3.6110594512786314</v>
      </c>
      <c r="AP138" s="770">
        <f t="shared" si="43"/>
        <v>11.6359761218439</v>
      </c>
      <c r="AQ138" s="771">
        <f t="shared" si="44"/>
        <v>15.246961344989085</v>
      </c>
      <c r="AR138" s="651">
        <f>INDEX(Historical!$C$7:$C$1239,MATCH(B138,Historical!$B$7:$B$1261,0))*IF(AH138="n/a",1.03,IF(AH138&lt;0,1.01,IF(AH138&gt;10,1.1,(1+AH138/100))))</f>
        <v>2.5300500000000001</v>
      </c>
      <c r="AS138" s="765">
        <f t="shared" si="45"/>
        <v>2.7273939000000005</v>
      </c>
      <c r="AT138" s="765">
        <f t="shared" si="34"/>
        <v>2.7792143841000003</v>
      </c>
      <c r="AU138" s="765">
        <f t="shared" si="34"/>
        <v>2.8320194573979003</v>
      </c>
      <c r="AV138" s="765">
        <f t="shared" si="34"/>
        <v>2.8858278270884603</v>
      </c>
      <c r="AW138" s="757">
        <f t="shared" si="46"/>
        <v>13.75450556858636</v>
      </c>
      <c r="AX138" s="772">
        <f t="shared" si="47"/>
        <v>17.828263860772985</v>
      </c>
      <c r="AY138" s="935">
        <v>0.79</v>
      </c>
      <c r="AZ138" s="768">
        <v>30.520000000000003</v>
      </c>
      <c r="BA138" s="768">
        <v>-22.470000000000002</v>
      </c>
      <c r="BB138" s="768">
        <v>1.58</v>
      </c>
      <c r="BC138" s="768">
        <v>-3.71</v>
      </c>
      <c r="BD138" s="908"/>
      <c r="BE138" s="624">
        <v>2011</v>
      </c>
      <c r="BF138" s="898">
        <f t="shared" si="48"/>
        <v>0</v>
      </c>
      <c r="BG138" s="824">
        <v>5.5</v>
      </c>
    </row>
    <row r="139" spans="1:59" ht="11.25" customHeight="1" x14ac:dyDescent="0.2">
      <c r="A139" s="863" t="s">
        <v>1336</v>
      </c>
      <c r="B139" s="875" t="s">
        <v>1337</v>
      </c>
      <c r="C139" s="932" t="s">
        <v>4193</v>
      </c>
      <c r="D139" s="932" t="s">
        <v>4367</v>
      </c>
      <c r="E139" s="733">
        <v>10</v>
      </c>
      <c r="F139" s="1190">
        <v>406</v>
      </c>
      <c r="G139" s="1190" t="s">
        <v>106</v>
      </c>
      <c r="H139" s="1190" t="s">
        <v>106</v>
      </c>
      <c r="I139" s="874">
        <v>352.02</v>
      </c>
      <c r="J139" s="651">
        <f t="shared" si="35"/>
        <v>0.67041645361059032</v>
      </c>
      <c r="K139" s="877">
        <v>0.59</v>
      </c>
      <c r="L139" s="887">
        <v>4</v>
      </c>
      <c r="M139" s="642">
        <f t="shared" si="36"/>
        <v>2.36</v>
      </c>
      <c r="N139" s="870" t="s">
        <v>378</v>
      </c>
      <c r="O139" s="734">
        <v>0.53</v>
      </c>
      <c r="P139" s="861">
        <v>44021</v>
      </c>
      <c r="Q139" s="861">
        <v>44123</v>
      </c>
      <c r="R139" s="642">
        <f t="shared" si="37"/>
        <v>11.320754716981121</v>
      </c>
      <c r="S139" s="701">
        <f>IF(INDEX(Historical!$D$7:$D$1237,MATCH(B139,Historical!$B$7:$B$1261,0))=0,"n/a",(INDEX(Historical!$C$7:$C$1239,MATCH(B139,Historical!$B$7:$B$1261,0))/INDEX(Historical!$D$7:$D$1237,MATCH(B139,Historical!$B$7:$B$1261,0))-1)*100)</f>
        <v>18.292682926829261</v>
      </c>
      <c r="T139" s="701">
        <f>IF(INDEX(Historical!$F$7:$F$1230,MATCH(B139,Historical!$B$7:$B$1261,0))=0,"n/a",((INDEX(Historical!$C$7:$C$1239,MATCH(B139,Historical!$B$7:$B$1261,0))/INDEX(Historical!$F$7:$F$1230,MATCH(B139,Historical!$B$7:$B$1261,0)))^(1/3)-1)*100)</f>
        <v>16.089608946568788</v>
      </c>
      <c r="U139" s="701">
        <f>IF(INDEX(Historical!$H$7:$H$1230,MATCH(B139,Historical!$B$7:$B$1261,0))=0,"n/a",((INDEX(Historical!$C$7:$C$1239,MATCH(B139,Historical!$B$7:$B$1261,0))/INDEX(Historical!$H$7:$H$1230,MATCH(B139,Historical!$B$7:$B$1261,0)))^(1/5)-1)*100)</f>
        <v>18.794839608701032</v>
      </c>
      <c r="V139" s="701" t="str">
        <f>IF(INDEX(Historical!$O$7:$O$1230,MATCH(B139,Historical!$B$7:$B$1261,0))=0,"n/a",((INDEX(Historical!$C$7:$C$1239,MATCH(B139,Historical!$B$7:$B$1261,0))/INDEX(Historical!$O$7:$O$1230,MATCH(B139,Historical!$B$7:$B$1261,0)))^(1/10)-1)*100)</f>
        <v>n/a</v>
      </c>
      <c r="W139" s="702" t="str">
        <f t="shared" si="38"/>
        <v>n/a</v>
      </c>
      <c r="X139" s="703">
        <f t="shared" si="39"/>
        <v>0.51072933719296287</v>
      </c>
      <c r="Y139" s="668"/>
      <c r="Z139" s="651">
        <f t="shared" si="40"/>
        <v>31.677852348993284</v>
      </c>
      <c r="AA139" s="886">
        <f t="shared" si="41"/>
        <v>47.251006711409396</v>
      </c>
      <c r="AB139" s="887">
        <v>7</v>
      </c>
      <c r="AC139" s="865">
        <v>7.45</v>
      </c>
      <c r="AD139" s="865">
        <v>6.27</v>
      </c>
      <c r="AE139" s="865">
        <v>11.75</v>
      </c>
      <c r="AF139" s="865">
        <v>17.77</v>
      </c>
      <c r="AG139" s="865">
        <v>41.8</v>
      </c>
      <c r="AH139" s="865">
        <v>17.299999999999997</v>
      </c>
      <c r="AI139" s="865">
        <v>12.989999999999998</v>
      </c>
      <c r="AJ139" s="865">
        <v>36.799999999999997</v>
      </c>
      <c r="AK139" s="865">
        <v>7.580000000000001</v>
      </c>
      <c r="AL139" s="878">
        <v>92080</v>
      </c>
      <c r="AM139" s="872">
        <v>0.2</v>
      </c>
      <c r="AN139" s="865">
        <v>0.45</v>
      </c>
      <c r="AO139" s="739">
        <f t="shared" si="42"/>
        <v>-27.785750649097771</v>
      </c>
      <c r="AP139" s="740">
        <f t="shared" si="43"/>
        <v>19.465256062311624</v>
      </c>
      <c r="AQ139" s="888">
        <f t="shared" si="44"/>
        <v>510.88292723155871</v>
      </c>
      <c r="AR139" s="651">
        <f>INDEX(Historical!$C$7:$C$1239,MATCH(B139,Historical!$B$7:$B$1261,0))*IF(AH139="n/a",1.03,IF(AH139&lt;0,1.01,IF(AH139&gt;10,1.1,(1+AH139/100))))</f>
        <v>2.1339999999999999</v>
      </c>
      <c r="AS139" s="886">
        <f t="shared" si="45"/>
        <v>2.3473999999999999</v>
      </c>
      <c r="AT139" s="886">
        <f t="shared" si="34"/>
        <v>2.5253329200000003</v>
      </c>
      <c r="AU139" s="886">
        <f t="shared" si="34"/>
        <v>2.7167531553360007</v>
      </c>
      <c r="AV139" s="886">
        <f t="shared" si="34"/>
        <v>2.9226830445104697</v>
      </c>
      <c r="AW139" s="651">
        <f t="shared" si="46"/>
        <v>12.646169119846471</v>
      </c>
      <c r="AX139" s="747">
        <f t="shared" si="47"/>
        <v>3.592457564867471</v>
      </c>
      <c r="AY139" s="934">
        <v>0.98</v>
      </c>
      <c r="AZ139" s="872">
        <v>87.570000000000007</v>
      </c>
      <c r="BA139" s="872">
        <v>-6.660000000000001</v>
      </c>
      <c r="BB139" s="872">
        <v>4.82</v>
      </c>
      <c r="BC139" s="872">
        <v>18.2</v>
      </c>
      <c r="BE139" s="624">
        <v>2011</v>
      </c>
      <c r="BF139" s="898">
        <f t="shared" si="48"/>
        <v>0</v>
      </c>
      <c r="BG139" s="882">
        <v>22.400000000000002</v>
      </c>
    </row>
    <row r="140" spans="1:59" ht="11.25" customHeight="1" x14ac:dyDescent="0.2">
      <c r="A140" s="871" t="s">
        <v>1332</v>
      </c>
      <c r="B140" s="875" t="s">
        <v>1333</v>
      </c>
      <c r="C140" s="932" t="s">
        <v>123</v>
      </c>
      <c r="D140" s="932" t="s">
        <v>4341</v>
      </c>
      <c r="E140" s="733">
        <v>10</v>
      </c>
      <c r="F140" s="1190">
        <v>343</v>
      </c>
      <c r="G140" s="1190" t="s">
        <v>37</v>
      </c>
      <c r="H140" s="1190" t="s">
        <v>37</v>
      </c>
      <c r="I140" s="874">
        <v>49.48</v>
      </c>
      <c r="J140" s="651">
        <f t="shared" si="35"/>
        <v>4.143088116410671</v>
      </c>
      <c r="K140" s="877">
        <v>0.51249999999999996</v>
      </c>
      <c r="L140" s="887">
        <v>4</v>
      </c>
      <c r="M140" s="642">
        <f t="shared" si="36"/>
        <v>2.0499999999999998</v>
      </c>
      <c r="N140" s="870" t="s">
        <v>148</v>
      </c>
      <c r="O140" s="734">
        <v>0.5</v>
      </c>
      <c r="P140" s="866">
        <v>43783</v>
      </c>
      <c r="Q140" s="866">
        <v>43815</v>
      </c>
      <c r="R140" s="642">
        <f t="shared" si="37"/>
        <v>2.4999999999999911</v>
      </c>
      <c r="S140" s="701">
        <f>IF(INDEX(Historical!$D$7:$D$1237,MATCH(B140,Historical!$B$7:$B$1261,0))=0,"n/a",(INDEX(Historical!$C$7:$C$1239,MATCH(B140,Historical!$B$7:$B$1261,0))/INDEX(Historical!$D$7:$D$1237,MATCH(B140,Historical!$B$7:$B$1261,0))-1)*100)</f>
        <v>4.5454545454545414</v>
      </c>
      <c r="T140" s="701">
        <f>IF(INDEX(Historical!$F$7:$F$1230,MATCH(B140,Historical!$B$7:$B$1261,0))=0,"n/a",((INDEX(Historical!$C$7:$C$1239,MATCH(B140,Historical!$B$7:$B$1261,0))/INDEX(Historical!$F$7:$F$1230,MATCH(B140,Historical!$B$7:$B$1261,0)))^(1/3)-1)*100)</f>
        <v>4.128301283656044</v>
      </c>
      <c r="U140" s="701">
        <f>IF(INDEX(Historical!$H$7:$H$1230,MATCH(B140,Historical!$B$7:$B$1261,0))=0,"n/a",((INDEX(Historical!$C$7:$C$1239,MATCH(B140,Historical!$B$7:$B$1261,0))/INDEX(Historical!$H$7:$H$1230,MATCH(B140,Historical!$B$7:$B$1261,0)))^(1/5)-1)*100)</f>
        <v>6.9188240376148347</v>
      </c>
      <c r="V140" s="701">
        <f>IF(INDEX(Historical!$O$7:$O$1230,MATCH(B140,Historical!$B$7:$B$1261,0))=0,"n/a",((INDEX(Historical!$C$7:$C$1239,MATCH(B140,Historical!$B$7:$B$1261,0))/INDEX(Historical!$O$7:$O$1230,MATCH(B140,Historical!$B$7:$B$1261,0)))^(1/10)-1)*100)</f>
        <v>19.956888759929626</v>
      </c>
      <c r="W140" s="702">
        <f t="shared" si="38"/>
        <v>0.34668851046094784</v>
      </c>
      <c r="X140" s="703">
        <f t="shared" si="39"/>
        <v>0.3760230455225454</v>
      </c>
      <c r="Y140" s="661"/>
      <c r="Z140" s="651">
        <f t="shared" si="40"/>
        <v>164</v>
      </c>
      <c r="AA140" s="886">
        <f t="shared" si="41"/>
        <v>39.583999999999996</v>
      </c>
      <c r="AB140" s="887">
        <v>12</v>
      </c>
      <c r="AC140" s="865">
        <v>1.25</v>
      </c>
      <c r="AD140" s="865">
        <v>24.97</v>
      </c>
      <c r="AE140" s="865">
        <v>0.96</v>
      </c>
      <c r="AF140" s="865">
        <v>2.81</v>
      </c>
      <c r="AG140" s="865">
        <v>6.9</v>
      </c>
      <c r="AH140" s="865">
        <v>-21.8</v>
      </c>
      <c r="AI140" s="865">
        <v>26.38</v>
      </c>
      <c r="AJ140" s="865">
        <v>18.399999999999999</v>
      </c>
      <c r="AK140" s="865">
        <v>1.6199999999999999</v>
      </c>
      <c r="AL140" s="878">
        <v>20080</v>
      </c>
      <c r="AM140" s="872">
        <v>0.24</v>
      </c>
      <c r="AN140" s="865">
        <v>1.23</v>
      </c>
      <c r="AO140" s="739">
        <f t="shared" si="42"/>
        <v>-28.52208784597449</v>
      </c>
      <c r="AP140" s="740">
        <f t="shared" si="43"/>
        <v>11.061912154025507</v>
      </c>
      <c r="AQ140" s="888">
        <f t="shared" si="44"/>
        <v>122.34211876695289</v>
      </c>
      <c r="AR140" s="651">
        <f>INDEX(Historical!$C$7:$C$1239,MATCH(B140,Historical!$B$7:$B$1261,0))*IF(AH140="n/a",1.03,IF(AH140&lt;0,1.01,IF(AH140&gt;10,1.1,(1+AH140/100))))</f>
        <v>2.0326250000000003</v>
      </c>
      <c r="AS140" s="886">
        <f t="shared" si="45"/>
        <v>2.2358875000000005</v>
      </c>
      <c r="AT140" s="886">
        <f t="shared" si="34"/>
        <v>2.2721088775000005</v>
      </c>
      <c r="AU140" s="886">
        <f t="shared" si="34"/>
        <v>2.3089170413155005</v>
      </c>
      <c r="AV140" s="886">
        <f t="shared" si="34"/>
        <v>2.3463214973848117</v>
      </c>
      <c r="AW140" s="651">
        <f t="shared" si="46"/>
        <v>11.195859916200314</v>
      </c>
      <c r="AX140" s="747">
        <f t="shared" si="47"/>
        <v>22.627041059418584</v>
      </c>
      <c r="AY140" s="934">
        <v>1.1499999999999999</v>
      </c>
      <c r="AZ140" s="872">
        <v>87.570000000000007</v>
      </c>
      <c r="BA140" s="872">
        <v>-4.83</v>
      </c>
      <c r="BB140" s="872">
        <v>9.7199999999999989</v>
      </c>
      <c r="BC140" s="872">
        <v>31.78</v>
      </c>
      <c r="BE140" s="624">
        <v>2011</v>
      </c>
      <c r="BF140" s="898">
        <f t="shared" si="48"/>
        <v>0</v>
      </c>
      <c r="BG140" s="882">
        <v>1.5</v>
      </c>
    </row>
    <row r="141" spans="1:59" ht="11.25" customHeight="1" x14ac:dyDescent="0.2">
      <c r="A141" s="863" t="s">
        <v>1342</v>
      </c>
      <c r="B141" s="875" t="s">
        <v>1343</v>
      </c>
      <c r="C141" s="932" t="s">
        <v>4319</v>
      </c>
      <c r="D141" s="932" t="s">
        <v>4320</v>
      </c>
      <c r="E141" s="733">
        <v>10</v>
      </c>
      <c r="F141" s="1190">
        <v>347</v>
      </c>
      <c r="G141" s="1190" t="s">
        <v>106</v>
      </c>
      <c r="H141" s="1190" t="s">
        <v>106</v>
      </c>
      <c r="I141" s="874">
        <v>27.5</v>
      </c>
      <c r="J141" s="651">
        <f t="shared" si="35"/>
        <v>8.9963636363636379</v>
      </c>
      <c r="K141" s="877">
        <v>0.61850000000000005</v>
      </c>
      <c r="L141" s="887">
        <v>4</v>
      </c>
      <c r="M141" s="642">
        <f t="shared" si="36"/>
        <v>2.4740000000000002</v>
      </c>
      <c r="N141" s="870" t="s">
        <v>163</v>
      </c>
      <c r="O141" s="734">
        <v>0.61099999999999999</v>
      </c>
      <c r="P141" s="619">
        <v>43811</v>
      </c>
      <c r="Q141" s="619">
        <v>43831</v>
      </c>
      <c r="R141" s="642">
        <f t="shared" si="37"/>
        <v>1.2274959083469823</v>
      </c>
      <c r="S141" s="701">
        <f>IF(INDEX(Historical!$D$7:$D$1237,MATCH(B141,Historical!$B$7:$B$1261,0))=0,"n/a",(INDEX(Historical!$C$7:$C$1239,MATCH(B141,Historical!$B$7:$B$1261,0))/INDEX(Historical!$D$7:$D$1237,MATCH(B141,Historical!$B$7:$B$1261,0))-1)*100)</f>
        <v>4.0000000000000036</v>
      </c>
      <c r="T141" s="701">
        <f>IF(INDEX(Historical!$F$7:$F$1230,MATCH(B141,Historical!$B$7:$B$1261,0))=0,"n/a",((INDEX(Historical!$C$7:$C$1239,MATCH(B141,Historical!$B$7:$B$1261,0))/INDEX(Historical!$F$7:$F$1230,MATCH(B141,Historical!$B$7:$B$1261,0)))^(1/3)-1)*100)</f>
        <v>6.8223861639851613</v>
      </c>
      <c r="U141" s="701">
        <f>IF(INDEX(Historical!$H$7:$H$1230,MATCH(B141,Historical!$B$7:$B$1261,0))=0,"n/a",((INDEX(Historical!$C$7:$C$1239,MATCH(B141,Historical!$B$7:$B$1261,0))/INDEX(Historical!$H$7:$H$1230,MATCH(B141,Historical!$B$7:$B$1261,0)))^(1/5)-1)*100)</f>
        <v>10.403536876924523</v>
      </c>
      <c r="V141" s="701" t="str">
        <f>IF(INDEX(Historical!$O$7:$O$1230,MATCH(B141,Historical!$B$7:$B$1261,0))=0,"n/a",((INDEX(Historical!$C$7:$C$1239,MATCH(B141,Historical!$B$7:$B$1261,0))/INDEX(Historical!$O$7:$O$1230,MATCH(B141,Historical!$B$7:$B$1261,0)))^(1/10)-1)*100)</f>
        <v>n/a</v>
      </c>
      <c r="W141" s="702" t="str">
        <f t="shared" si="38"/>
        <v>n/a</v>
      </c>
      <c r="X141" s="703" t="str">
        <f t="shared" si="39"/>
        <v>n/a</v>
      </c>
      <c r="Y141" s="661"/>
      <c r="Z141" s="651">
        <f t="shared" si="40"/>
        <v>537.82608695652175</v>
      </c>
      <c r="AA141" s="886">
        <f t="shared" si="41"/>
        <v>59.782608695652172</v>
      </c>
      <c r="AB141" s="887">
        <v>12</v>
      </c>
      <c r="AC141" s="865">
        <v>0.46</v>
      </c>
      <c r="AD141" s="865">
        <v>7.22</v>
      </c>
      <c r="AE141" s="865">
        <v>1.86</v>
      </c>
      <c r="AF141" s="865">
        <v>8.19</v>
      </c>
      <c r="AG141" s="865">
        <v>11.700000000000001</v>
      </c>
      <c r="AH141" s="865">
        <v>-27.3</v>
      </c>
      <c r="AI141" s="865">
        <v>21.51</v>
      </c>
      <c r="AJ141" s="865">
        <v>-9.7000000000000011</v>
      </c>
      <c r="AK141" s="865">
        <v>8</v>
      </c>
      <c r="AL141" s="878">
        <v>7760</v>
      </c>
      <c r="AM141" s="872">
        <v>0.9900000000000001</v>
      </c>
      <c r="AN141" s="867">
        <v>9.68</v>
      </c>
      <c r="AO141" s="739">
        <f t="shared" si="42"/>
        <v>-40.382708182364013</v>
      </c>
      <c r="AP141" s="740">
        <f t="shared" si="43"/>
        <v>19.399900513288159</v>
      </c>
      <c r="AQ141" s="888">
        <f t="shared" si="44"/>
        <v>366.48547206978901</v>
      </c>
      <c r="AR141" s="651">
        <f>INDEX(Historical!$C$7:$C$1239,MATCH(B141,Historical!$B$7:$B$1261,0))*IF(AH141="n/a",1.03,IF(AH141&lt;0,1.01,IF(AH141&gt;10,1.1,(1+AH141/100))))</f>
        <v>2.4684400000000002</v>
      </c>
      <c r="AS141" s="886">
        <f t="shared" si="45"/>
        <v>2.7152840000000005</v>
      </c>
      <c r="AT141" s="886">
        <f t="shared" si="34"/>
        <v>2.9325067200000006</v>
      </c>
      <c r="AU141" s="886">
        <f t="shared" si="34"/>
        <v>3.167107257600001</v>
      </c>
      <c r="AV141" s="886">
        <f t="shared" si="34"/>
        <v>3.4204758382080014</v>
      </c>
      <c r="AW141" s="651">
        <f t="shared" si="46"/>
        <v>14.703813815808005</v>
      </c>
      <c r="AX141" s="747">
        <f t="shared" si="47"/>
        <v>53.468413875665469</v>
      </c>
      <c r="AY141" s="934">
        <v>0.79</v>
      </c>
      <c r="AZ141" s="872">
        <v>30.95</v>
      </c>
      <c r="BA141" s="872">
        <v>-20.27</v>
      </c>
      <c r="BB141" s="872">
        <v>2.19</v>
      </c>
      <c r="BC141" s="872">
        <v>0.97</v>
      </c>
      <c r="BE141" s="624">
        <v>2011</v>
      </c>
      <c r="BF141" s="898">
        <f t="shared" si="48"/>
        <v>0</v>
      </c>
      <c r="BG141" s="882">
        <v>1</v>
      </c>
    </row>
    <row r="142" spans="1:59" ht="11.25" customHeight="1" x14ac:dyDescent="0.2">
      <c r="A142" s="863" t="s">
        <v>633</v>
      </c>
      <c r="B142" s="875" t="s">
        <v>634</v>
      </c>
      <c r="C142" s="932" t="s">
        <v>108</v>
      </c>
      <c r="D142" s="932" t="s">
        <v>4338</v>
      </c>
      <c r="E142" s="733">
        <v>15</v>
      </c>
      <c r="F142" s="1190">
        <v>252</v>
      </c>
      <c r="G142" s="1190" t="s">
        <v>106</v>
      </c>
      <c r="H142" s="1190" t="s">
        <v>106</v>
      </c>
      <c r="I142" s="874">
        <v>19.600000000000001</v>
      </c>
      <c r="J142" s="651">
        <f t="shared" si="35"/>
        <v>5.5102040816326534</v>
      </c>
      <c r="K142" s="877">
        <v>0.27</v>
      </c>
      <c r="L142" s="887">
        <v>4</v>
      </c>
      <c r="M142" s="642">
        <f t="shared" si="36"/>
        <v>1.08</v>
      </c>
      <c r="N142" s="870" t="s">
        <v>151</v>
      </c>
      <c r="O142" s="734">
        <v>0.26</v>
      </c>
      <c r="P142" s="619">
        <v>43825</v>
      </c>
      <c r="Q142" s="619">
        <v>43830</v>
      </c>
      <c r="R142" s="642">
        <f t="shared" si="37"/>
        <v>3.8461538461538494</v>
      </c>
      <c r="S142" s="701">
        <f>IF(INDEX(Historical!$D$7:$D$1237,MATCH(B142,Historical!$B$7:$B$1261,0))=0,"n/a",(INDEX(Historical!$C$7:$C$1239,MATCH(B142,Historical!$B$7:$B$1261,0))/INDEX(Historical!$D$7:$D$1237,MATCH(B142,Historical!$B$7:$B$1261,0))-1)*100)</f>
        <v>0.96153846153845812</v>
      </c>
      <c r="T142" s="701">
        <f>IF(INDEX(Historical!$F$7:$F$1230,MATCH(B142,Historical!$B$7:$B$1261,0))=0,"n/a",((INDEX(Historical!$C$7:$C$1239,MATCH(B142,Historical!$B$7:$B$1261,0))/INDEX(Historical!$F$7:$F$1230,MATCH(B142,Historical!$B$7:$B$1261,0)))^(1/3)-1)*100)</f>
        <v>2.3264108093813185</v>
      </c>
      <c r="U142" s="701">
        <f>IF(INDEX(Historical!$H$7:$H$1230,MATCH(B142,Historical!$B$7:$B$1261,0))=0,"n/a",((INDEX(Historical!$C$7:$C$1239,MATCH(B142,Historical!$B$7:$B$1261,0))/INDEX(Historical!$H$7:$H$1230,MATCH(B142,Historical!$B$7:$B$1261,0)))^(1/5)-1)*100)</f>
        <v>3.3617511439721914</v>
      </c>
      <c r="V142" s="701">
        <f>IF(INDEX(Historical!$O$7:$O$1230,MATCH(B142,Historical!$B$7:$B$1261,0))=0,"n/a",((INDEX(Historical!$C$7:$C$1239,MATCH(B142,Historical!$B$7:$B$1261,0))/INDEX(Historical!$O$7:$O$1230,MATCH(B142,Historical!$B$7:$B$1261,0)))^(1/10)-1)*100)</f>
        <v>7.4884777101442701</v>
      </c>
      <c r="W142" s="702">
        <f t="shared" si="38"/>
        <v>0.44892316891298129</v>
      </c>
      <c r="X142" s="703" t="str">
        <f t="shared" si="39"/>
        <v>n/a</v>
      </c>
      <c r="Y142" s="673"/>
      <c r="Z142" s="651" t="str">
        <f t="shared" si="40"/>
        <v>n/a</v>
      </c>
      <c r="AA142" s="886" t="str">
        <f t="shared" si="41"/>
        <v>n/a</v>
      </c>
      <c r="AB142" s="887">
        <v>12</v>
      </c>
      <c r="AC142" s="865" t="s">
        <v>136</v>
      </c>
      <c r="AD142" s="865" t="s">
        <v>136</v>
      </c>
      <c r="AE142" s="865" t="s">
        <v>136</v>
      </c>
      <c r="AF142" s="865" t="s">
        <v>136</v>
      </c>
      <c r="AG142" s="865" t="s">
        <v>136</v>
      </c>
      <c r="AH142" s="865" t="s">
        <v>136</v>
      </c>
      <c r="AI142" s="865" t="s">
        <v>136</v>
      </c>
      <c r="AJ142" s="865" t="s">
        <v>136</v>
      </c>
      <c r="AK142" s="865" t="s">
        <v>136</v>
      </c>
      <c r="AL142" s="878" t="s">
        <v>136</v>
      </c>
      <c r="AM142" s="872" t="s">
        <v>136</v>
      </c>
      <c r="AN142" s="865" t="s">
        <v>136</v>
      </c>
      <c r="AO142" s="739" t="str">
        <f t="shared" si="42"/>
        <v>n/a</v>
      </c>
      <c r="AP142" s="740">
        <f t="shared" si="43"/>
        <v>8.8719552256048448</v>
      </c>
      <c r="AQ142" s="888" t="str">
        <f t="shared" si="44"/>
        <v>n/a</v>
      </c>
      <c r="AR142" s="651">
        <f>INDEX(Historical!$C$7:$C$1239,MATCH(B142,Historical!$B$7:$B$1261,0))*IF(AH142="n/a",1.03,IF(AH142&lt;0,1.01,IF(AH142&gt;10,1.1,(1+AH142/100))))</f>
        <v>1.0815000000000001</v>
      </c>
      <c r="AS142" s="886">
        <f t="shared" si="45"/>
        <v>1.1139450000000002</v>
      </c>
      <c r="AT142" s="886">
        <f t="shared" si="34"/>
        <v>1.1473633500000002</v>
      </c>
      <c r="AU142" s="886">
        <f t="shared" si="34"/>
        <v>1.1817842505000002</v>
      </c>
      <c r="AV142" s="886">
        <f t="shared" si="34"/>
        <v>1.2172377780150003</v>
      </c>
      <c r="AW142" s="651">
        <f t="shared" si="46"/>
        <v>5.7418303785150009</v>
      </c>
      <c r="AX142" s="747">
        <f t="shared" si="47"/>
        <v>29.295052951607147</v>
      </c>
      <c r="AY142" s="934" t="s">
        <v>136</v>
      </c>
      <c r="AZ142" s="872" t="s">
        <v>136</v>
      </c>
      <c r="BA142" s="872" t="s">
        <v>136</v>
      </c>
      <c r="BB142" s="872" t="s">
        <v>136</v>
      </c>
      <c r="BC142" s="872" t="s">
        <v>136</v>
      </c>
      <c r="BD142" s="907" t="s">
        <v>4265</v>
      </c>
      <c r="BE142" s="624">
        <v>2007</v>
      </c>
      <c r="BF142" s="898">
        <f t="shared" si="48"/>
        <v>1</v>
      </c>
      <c r="BG142" s="882" t="s">
        <v>136</v>
      </c>
    </row>
    <row r="143" spans="1:59" ht="11.25" customHeight="1" x14ac:dyDescent="0.2">
      <c r="A143" s="871" t="s">
        <v>639</v>
      </c>
      <c r="B143" s="875" t="s">
        <v>640</v>
      </c>
      <c r="C143" s="932" t="s">
        <v>112</v>
      </c>
      <c r="D143" s="932" t="s">
        <v>4356</v>
      </c>
      <c r="E143" s="733">
        <v>17</v>
      </c>
      <c r="F143" s="1190">
        <v>207</v>
      </c>
      <c r="G143" s="1190" t="s">
        <v>106</v>
      </c>
      <c r="H143" s="1190" t="s">
        <v>106</v>
      </c>
      <c r="I143" s="874">
        <v>135.28</v>
      </c>
      <c r="J143" s="651">
        <f t="shared" si="35"/>
        <v>0.7983441750443524</v>
      </c>
      <c r="K143" s="877">
        <v>0.27</v>
      </c>
      <c r="L143" s="887">
        <v>4</v>
      </c>
      <c r="M143" s="642">
        <f t="shared" si="36"/>
        <v>1.08</v>
      </c>
      <c r="N143" s="870" t="s">
        <v>432</v>
      </c>
      <c r="O143" s="734">
        <v>0.26</v>
      </c>
      <c r="P143" s="861">
        <v>43867</v>
      </c>
      <c r="Q143" s="861">
        <v>43881</v>
      </c>
      <c r="R143" s="642">
        <f t="shared" si="37"/>
        <v>3.8461538461538494</v>
      </c>
      <c r="S143" s="701">
        <f>IF(INDEX(Historical!$D$7:$D$1237,MATCH(B143,Historical!$B$7:$B$1261,0))=0,"n/a",(INDEX(Historical!$C$7:$C$1239,MATCH(B143,Historical!$B$7:$B$1261,0))/INDEX(Historical!$D$7:$D$1237,MATCH(B143,Historical!$B$7:$B$1261,0))-1)*100)</f>
        <v>8.3333333333333481</v>
      </c>
      <c r="T143" s="701">
        <f>IF(INDEX(Historical!$F$7:$F$1230,MATCH(B143,Historical!$B$7:$B$1261,0))=0,"n/a",((INDEX(Historical!$C$7:$C$1239,MATCH(B143,Historical!$B$7:$B$1261,0))/INDEX(Historical!$F$7:$F$1230,MATCH(B143,Historical!$B$7:$B$1261,0)))^(1/3)-1)*100)</f>
        <v>5.7264270346431223</v>
      </c>
      <c r="U143" s="701">
        <f>IF(INDEX(Historical!$H$7:$H$1230,MATCH(B143,Historical!$B$7:$B$1261,0))=0,"n/a",((INDEX(Historical!$C$7:$C$1239,MATCH(B143,Historical!$B$7:$B$1261,0))/INDEX(Historical!$H$7:$H$1230,MATCH(B143,Historical!$B$7:$B$1261,0)))^(1/5)-1)*100)</f>
        <v>5.387395206178347</v>
      </c>
      <c r="V143" s="701">
        <f>IF(INDEX(Historical!$O$7:$O$1230,MATCH(B143,Historical!$B$7:$B$1261,0))=0,"n/a",((INDEX(Historical!$C$7:$C$1239,MATCH(B143,Historical!$B$7:$B$1261,0))/INDEX(Historical!$O$7:$O$1230,MATCH(B143,Historical!$B$7:$B$1261,0)))^(1/10)-1)*100)</f>
        <v>8.9828262537239301</v>
      </c>
      <c r="W143" s="702">
        <f t="shared" si="38"/>
        <v>0.59974389507366266</v>
      </c>
      <c r="X143" s="703">
        <f t="shared" si="39"/>
        <v>0.63381120072686437</v>
      </c>
      <c r="Y143" s="661"/>
      <c r="Z143" s="651">
        <f t="shared" si="40"/>
        <v>23.225806451612904</v>
      </c>
      <c r="AA143" s="886">
        <f t="shared" si="41"/>
        <v>29.092473118279568</v>
      </c>
      <c r="AB143" s="887">
        <v>12</v>
      </c>
      <c r="AC143" s="865">
        <v>4.6500000000000004</v>
      </c>
      <c r="AD143" s="865">
        <v>2.4900000000000002</v>
      </c>
      <c r="AE143" s="865">
        <v>1.54</v>
      </c>
      <c r="AF143" s="865">
        <v>5.75</v>
      </c>
      <c r="AG143" s="865">
        <v>21.099999999999998</v>
      </c>
      <c r="AH143" s="865">
        <v>6.8000000000000007</v>
      </c>
      <c r="AI143" s="865">
        <v>30.2</v>
      </c>
      <c r="AJ143" s="865">
        <v>8.5</v>
      </c>
      <c r="AK143" s="865">
        <v>11.66</v>
      </c>
      <c r="AL143" s="878">
        <v>14360</v>
      </c>
      <c r="AM143" s="872">
        <v>1.9</v>
      </c>
      <c r="AN143" s="865">
        <v>0</v>
      </c>
      <c r="AO143" s="739">
        <f t="shared" si="42"/>
        <v>-22.906733737056868</v>
      </c>
      <c r="AP143" s="740">
        <f t="shared" si="43"/>
        <v>6.1857393812226995</v>
      </c>
      <c r="AQ143" s="888">
        <f t="shared" si="44"/>
        <v>172.66725381363642</v>
      </c>
      <c r="AR143" s="651">
        <f>INDEX(Historical!$C$7:$C$1239,MATCH(B143,Historical!$B$7:$B$1261,0))*IF(AH143="n/a",1.03,IF(AH143&lt;0,1.01,IF(AH143&gt;10,1.1,(1+AH143/100))))</f>
        <v>1.1107200000000002</v>
      </c>
      <c r="AS143" s="886">
        <f t="shared" si="45"/>
        <v>1.2217920000000002</v>
      </c>
      <c r="AT143" s="886">
        <f t="shared" si="34"/>
        <v>1.3439712000000004</v>
      </c>
      <c r="AU143" s="886">
        <f t="shared" si="34"/>
        <v>1.4783683200000006</v>
      </c>
      <c r="AV143" s="886">
        <f t="shared" si="34"/>
        <v>1.6262051520000007</v>
      </c>
      <c r="AW143" s="651">
        <f t="shared" si="46"/>
        <v>6.7810566720000018</v>
      </c>
      <c r="AX143" s="747">
        <f t="shared" si="47"/>
        <v>5.0126084210526329</v>
      </c>
      <c r="AY143" s="934">
        <v>1.01</v>
      </c>
      <c r="AZ143" s="872">
        <v>79.679999999999993</v>
      </c>
      <c r="BA143" s="872">
        <v>-6.2799999999999994</v>
      </c>
      <c r="BB143" s="872">
        <v>4.1900000000000004</v>
      </c>
      <c r="BC143" s="872">
        <v>14.510000000000002</v>
      </c>
      <c r="BE143" s="624">
        <v>2004</v>
      </c>
      <c r="BF143" s="898">
        <f t="shared" si="48"/>
        <v>1</v>
      </c>
      <c r="BG143" s="882">
        <v>9</v>
      </c>
    </row>
    <row r="144" spans="1:59" ht="11.25" customHeight="1" x14ac:dyDescent="0.2">
      <c r="A144" s="871" t="s">
        <v>637</v>
      </c>
      <c r="B144" s="875" t="s">
        <v>638</v>
      </c>
      <c r="C144" s="932" t="s">
        <v>128</v>
      </c>
      <c r="D144" s="932" t="s">
        <v>4327</v>
      </c>
      <c r="E144" s="733">
        <v>16</v>
      </c>
      <c r="F144" s="1190">
        <v>228</v>
      </c>
      <c r="G144" s="1190" t="s">
        <v>106</v>
      </c>
      <c r="H144" s="1190" t="s">
        <v>106</v>
      </c>
      <c r="I144" s="874">
        <v>145.38999999999999</v>
      </c>
      <c r="J144" s="651">
        <f t="shared" si="35"/>
        <v>1.5819519911960935</v>
      </c>
      <c r="K144" s="877">
        <v>0.57499999999999996</v>
      </c>
      <c r="L144" s="887">
        <v>4</v>
      </c>
      <c r="M144" s="642">
        <f t="shared" si="36"/>
        <v>2.2999999999999998</v>
      </c>
      <c r="N144" s="870" t="s">
        <v>264</v>
      </c>
      <c r="O144" s="734">
        <v>0.5</v>
      </c>
      <c r="P144" s="619">
        <v>43817</v>
      </c>
      <c r="Q144" s="619">
        <v>43836</v>
      </c>
      <c r="R144" s="642">
        <f t="shared" si="37"/>
        <v>14.999999999999991</v>
      </c>
      <c r="S144" s="701">
        <f>IF(INDEX(Historical!$D$7:$D$1237,MATCH(B144,Historical!$B$7:$B$1261,0))=0,"n/a",(INDEX(Historical!$C$7:$C$1239,MATCH(B144,Historical!$B$7:$B$1261,0))/INDEX(Historical!$D$7:$D$1237,MATCH(B144,Historical!$B$7:$B$1261,0))-1)*100)</f>
        <v>11.111111111111116</v>
      </c>
      <c r="T144" s="701">
        <f>IF(INDEX(Historical!$F$7:$F$1230,MATCH(B144,Historical!$B$7:$B$1261,0))=0,"n/a",((INDEX(Historical!$C$7:$C$1239,MATCH(B144,Historical!$B$7:$B$1261,0))/INDEX(Historical!$F$7:$F$1230,MATCH(B144,Historical!$B$7:$B$1261,0)))^(1/3)-1)*100)</f>
        <v>8.6346740846674042</v>
      </c>
      <c r="U144" s="701">
        <f>IF(INDEX(Historical!$H$7:$H$1230,MATCH(B144,Historical!$B$7:$B$1261,0))=0,"n/a",((INDEX(Historical!$C$7:$C$1239,MATCH(B144,Historical!$B$7:$B$1261,0))/INDEX(Historical!$H$7:$H$1230,MATCH(B144,Historical!$B$7:$B$1261,0)))^(1/5)-1)*100)</f>
        <v>9.3362073943278112</v>
      </c>
      <c r="V144" s="701">
        <f>IF(INDEX(Historical!$O$7:$O$1230,MATCH(B144,Historical!$B$7:$B$1261,0))=0,"n/a",((INDEX(Historical!$C$7:$C$1239,MATCH(B144,Historical!$B$7:$B$1261,0))/INDEX(Historical!$O$7:$O$1230,MATCH(B144,Historical!$B$7:$B$1261,0)))^(1/10)-1)*100)</f>
        <v>17.759658855587279</v>
      </c>
      <c r="W144" s="702">
        <f t="shared" si="38"/>
        <v>0.5256974511867154</v>
      </c>
      <c r="X144" s="703" t="str">
        <f t="shared" si="39"/>
        <v>n/a</v>
      </c>
      <c r="Y144" s="666"/>
      <c r="Z144" s="651">
        <f t="shared" si="40"/>
        <v>242.10526315789474</v>
      </c>
      <c r="AA144" s="886">
        <f t="shared" si="41"/>
        <v>153.04210526315788</v>
      </c>
      <c r="AB144" s="887">
        <v>9</v>
      </c>
      <c r="AC144" s="865">
        <v>0.95</v>
      </c>
      <c r="AD144" s="865">
        <v>26.87</v>
      </c>
      <c r="AE144" s="865">
        <v>2.85</v>
      </c>
      <c r="AF144" s="865">
        <v>3.58</v>
      </c>
      <c r="AG144" s="865">
        <v>2.1999999999999997</v>
      </c>
      <c r="AH144" s="865">
        <v>-80.600000000000009</v>
      </c>
      <c r="AI144" s="865">
        <v>45.31</v>
      </c>
      <c r="AJ144" s="865">
        <v>-23.7</v>
      </c>
      <c r="AK144" s="865">
        <v>6</v>
      </c>
      <c r="AL144" s="878">
        <v>2910</v>
      </c>
      <c r="AM144" s="872">
        <v>1.5</v>
      </c>
      <c r="AN144" s="865">
        <v>0</v>
      </c>
      <c r="AO144" s="739">
        <f t="shared" si="42"/>
        <v>-142.12394587763399</v>
      </c>
      <c r="AP144" s="740">
        <f t="shared" si="43"/>
        <v>10.918159385523905</v>
      </c>
      <c r="AQ144" s="888">
        <f t="shared" si="44"/>
        <v>393.46427849647512</v>
      </c>
      <c r="AR144" s="651">
        <f>INDEX(Historical!$C$7:$C$1239,MATCH(B144,Historical!$B$7:$B$1261,0))*IF(AH144="n/a",1.03,IF(AH144&lt;0,1.01,IF(AH144&gt;10,1.1,(1+AH144/100))))</f>
        <v>2.02</v>
      </c>
      <c r="AS144" s="886">
        <f t="shared" si="45"/>
        <v>2.2220000000000004</v>
      </c>
      <c r="AT144" s="886">
        <f t="shared" si="34"/>
        <v>2.3553200000000007</v>
      </c>
      <c r="AU144" s="886">
        <f t="shared" si="34"/>
        <v>2.4966392000000011</v>
      </c>
      <c r="AV144" s="886">
        <f t="shared" si="34"/>
        <v>2.6464375520000014</v>
      </c>
      <c r="AW144" s="651">
        <f t="shared" si="46"/>
        <v>11.740396752000004</v>
      </c>
      <c r="AX144" s="747">
        <f t="shared" si="47"/>
        <v>8.0751060953298062</v>
      </c>
      <c r="AY144" s="934">
        <v>0.62</v>
      </c>
      <c r="AZ144" s="872">
        <v>37.590000000000003</v>
      </c>
      <c r="BA144" s="872">
        <v>-23.400000000000002</v>
      </c>
      <c r="BB144" s="872">
        <v>3.82</v>
      </c>
      <c r="BC144" s="872">
        <v>8.6900000000000013</v>
      </c>
      <c r="BE144" s="624">
        <v>2005</v>
      </c>
      <c r="BF144" s="898">
        <f t="shared" si="48"/>
        <v>1</v>
      </c>
      <c r="BG144" s="882">
        <v>1.7000000000000002</v>
      </c>
    </row>
    <row r="145" spans="1:59" ht="11.25" customHeight="1" x14ac:dyDescent="0.2">
      <c r="A145" s="871" t="s">
        <v>645</v>
      </c>
      <c r="B145" s="875" t="s">
        <v>646</v>
      </c>
      <c r="C145" s="932" t="s">
        <v>128</v>
      </c>
      <c r="D145" s="932" t="s">
        <v>4327</v>
      </c>
      <c r="E145" s="733">
        <v>16</v>
      </c>
      <c r="F145" s="1190">
        <v>226</v>
      </c>
      <c r="G145" s="1190" t="s">
        <v>37</v>
      </c>
      <c r="H145" s="1190" t="s">
        <v>37</v>
      </c>
      <c r="I145" s="874">
        <v>63.91</v>
      </c>
      <c r="J145" s="651">
        <f t="shared" si="35"/>
        <v>3.5675168205288688</v>
      </c>
      <c r="K145" s="877">
        <v>0.56999999999999995</v>
      </c>
      <c r="L145" s="887">
        <v>4</v>
      </c>
      <c r="M145" s="642">
        <f t="shared" si="36"/>
        <v>2.2799999999999998</v>
      </c>
      <c r="N145" s="870" t="s">
        <v>148</v>
      </c>
      <c r="O145" s="734">
        <v>0.56000000000000005</v>
      </c>
      <c r="P145" s="866">
        <v>43707</v>
      </c>
      <c r="Q145" s="866">
        <v>43721</v>
      </c>
      <c r="R145" s="642">
        <f t="shared" si="37"/>
        <v>1.7857142857142672</v>
      </c>
      <c r="S145" s="701">
        <f>IF(INDEX(Historical!$D$7:$D$1237,MATCH(B145,Historical!$B$7:$B$1261,0))=0,"n/a",(INDEX(Historical!$C$7:$C$1239,MATCH(B145,Historical!$B$7:$B$1261,0))/INDEX(Historical!$D$7:$D$1237,MATCH(B145,Historical!$B$7:$B$1261,0))-1)*100)</f>
        <v>2.7272727272727115</v>
      </c>
      <c r="T145" s="701">
        <f>IF(INDEX(Historical!$F$7:$F$1230,MATCH(B145,Historical!$B$7:$B$1261,0))=0,"n/a",((INDEX(Historical!$C$7:$C$1239,MATCH(B145,Historical!$B$7:$B$1261,0))/INDEX(Historical!$F$7:$F$1230,MATCH(B145,Historical!$B$7:$B$1261,0)))^(1/3)-1)*100)</f>
        <v>3.472773603699264</v>
      </c>
      <c r="U145" s="701">
        <f>IF(INDEX(Historical!$H$7:$H$1230,MATCH(B145,Historical!$B$7:$B$1261,0))=0,"n/a",((INDEX(Historical!$C$7:$C$1239,MATCH(B145,Historical!$B$7:$B$1261,0))/INDEX(Historical!$H$7:$H$1230,MATCH(B145,Historical!$B$7:$B$1261,0)))^(1/5)-1)*100)</f>
        <v>3.5311332075272484</v>
      </c>
      <c r="V145" s="701">
        <f>IF(INDEX(Historical!$O$7:$O$1230,MATCH(B145,Historical!$B$7:$B$1261,0))=0,"n/a",((INDEX(Historical!$C$7:$C$1239,MATCH(B145,Historical!$B$7:$B$1261,0))/INDEX(Historical!$O$7:$O$1230,MATCH(B145,Historical!$B$7:$B$1261,0)))^(1/10)-1)*100)</f>
        <v>4.6832603331742106</v>
      </c>
      <c r="W145" s="702">
        <f t="shared" si="38"/>
        <v>0.75399037344010389</v>
      </c>
      <c r="X145" s="703">
        <f t="shared" si="39"/>
        <v>0.36031971505380084</v>
      </c>
      <c r="Y145" s="668"/>
      <c r="Z145" s="651">
        <f t="shared" si="40"/>
        <v>64.225352112676063</v>
      </c>
      <c r="AA145" s="886">
        <f t="shared" si="41"/>
        <v>18.002816901408451</v>
      </c>
      <c r="AB145" s="887">
        <v>12</v>
      </c>
      <c r="AC145" s="865">
        <v>3.55</v>
      </c>
      <c r="AD145" s="865">
        <v>10.06</v>
      </c>
      <c r="AE145" s="865">
        <v>1.61</v>
      </c>
      <c r="AF145" s="865">
        <v>7.16</v>
      </c>
      <c r="AG145" s="865">
        <v>42</v>
      </c>
      <c r="AH145" s="865">
        <v>-26.5</v>
      </c>
      <c r="AI145" s="865">
        <v>0.1</v>
      </c>
      <c r="AJ145" s="865">
        <v>9.8000000000000007</v>
      </c>
      <c r="AK145" s="865">
        <v>1.78</v>
      </c>
      <c r="AL145" s="878">
        <v>21740</v>
      </c>
      <c r="AM145" s="872">
        <v>17.7</v>
      </c>
      <c r="AN145" s="865">
        <v>2.8</v>
      </c>
      <c r="AO145" s="739">
        <f t="shared" si="42"/>
        <v>-10.904166873352334</v>
      </c>
      <c r="AP145" s="740">
        <f t="shared" si="43"/>
        <v>7.0986500280561167</v>
      </c>
      <c r="AQ145" s="888">
        <f t="shared" si="44"/>
        <v>139.3511311990394</v>
      </c>
      <c r="AR145" s="651">
        <f>INDEX(Historical!$C$7:$C$1239,MATCH(B145,Historical!$B$7:$B$1261,0))*IF(AH145="n/a",1.03,IF(AH145&lt;0,1.01,IF(AH145&gt;10,1.1,(1+AH145/100))))</f>
        <v>2.2826</v>
      </c>
      <c r="AS145" s="886">
        <f t="shared" si="45"/>
        <v>2.2848825999999995</v>
      </c>
      <c r="AT145" s="886">
        <f t="shared" si="34"/>
        <v>2.3255535102799998</v>
      </c>
      <c r="AU145" s="886">
        <f t="shared" si="34"/>
        <v>2.3669483627629839</v>
      </c>
      <c r="AV145" s="886">
        <f t="shared" si="34"/>
        <v>2.4090800436201651</v>
      </c>
      <c r="AW145" s="651">
        <f t="shared" si="46"/>
        <v>11.669064516663148</v>
      </c>
      <c r="AX145" s="747">
        <f t="shared" si="47"/>
        <v>18.258589448698402</v>
      </c>
      <c r="AY145" s="934">
        <v>0.57999999999999996</v>
      </c>
      <c r="AZ145" s="872">
        <v>21.36</v>
      </c>
      <c r="BA145" s="872">
        <v>-12.31</v>
      </c>
      <c r="BB145" s="872">
        <v>-1.18</v>
      </c>
      <c r="BC145" s="872">
        <v>-2.02</v>
      </c>
      <c r="BE145" s="624">
        <v>2004</v>
      </c>
      <c r="BF145" s="898">
        <f t="shared" si="48"/>
        <v>1</v>
      </c>
      <c r="BG145" s="882">
        <v>6.5</v>
      </c>
    </row>
    <row r="146" spans="1:59" ht="11.25" customHeight="1" x14ac:dyDescent="0.2">
      <c r="A146" s="863" t="s">
        <v>1377</v>
      </c>
      <c r="B146" s="875" t="s">
        <v>1378</v>
      </c>
      <c r="C146" s="932" t="s">
        <v>4193</v>
      </c>
      <c r="D146" s="932" t="s">
        <v>4326</v>
      </c>
      <c r="E146" s="733">
        <v>11</v>
      </c>
      <c r="F146" s="1190">
        <v>319</v>
      </c>
      <c r="G146" s="1190" t="s">
        <v>106</v>
      </c>
      <c r="H146" s="1190" t="s">
        <v>106</v>
      </c>
      <c r="I146" s="874">
        <v>251.97</v>
      </c>
      <c r="J146" s="651">
        <f t="shared" si="35"/>
        <v>1.4287415168472437</v>
      </c>
      <c r="K146" s="877">
        <v>0.9</v>
      </c>
      <c r="L146" s="887">
        <v>4</v>
      </c>
      <c r="M146" s="642">
        <f t="shared" si="36"/>
        <v>3.6</v>
      </c>
      <c r="N146" s="870" t="s">
        <v>119</v>
      </c>
      <c r="O146" s="734">
        <v>0.85</v>
      </c>
      <c r="P146" s="861">
        <v>44057</v>
      </c>
      <c r="Q146" s="861">
        <v>44075</v>
      </c>
      <c r="R146" s="642">
        <f t="shared" si="37"/>
        <v>5.8823529411764763</v>
      </c>
      <c r="S146" s="701">
        <f>IF(INDEX(Historical!$D$7:$D$1237,MATCH(B146,Historical!$B$7:$B$1261,0))=0,"n/a",(INDEX(Historical!$C$7:$C$1239,MATCH(B146,Historical!$B$7:$B$1261,0))/INDEX(Historical!$D$7:$D$1237,MATCH(B146,Historical!$B$7:$B$1261,0))-1)*100)</f>
        <v>9.1549295774647987</v>
      </c>
      <c r="T146" s="701">
        <f>IF(INDEX(Historical!$F$7:$F$1230,MATCH(B146,Historical!$B$7:$B$1261,0))=0,"n/a",((INDEX(Historical!$C$7:$C$1239,MATCH(B146,Historical!$B$7:$B$1261,0))/INDEX(Historical!$F$7:$F$1230,MATCH(B146,Historical!$B$7:$B$1261,0)))^(1/3)-1)*100)</f>
        <v>13.862522184714066</v>
      </c>
      <c r="U146" s="701">
        <f>IF(INDEX(Historical!$H$7:$H$1230,MATCH(B146,Historical!$B$7:$B$1261,0))=0,"n/a",((INDEX(Historical!$C$7:$C$1239,MATCH(B146,Historical!$B$7:$B$1261,0))/INDEX(Historical!$H$7:$H$1230,MATCH(B146,Historical!$B$7:$B$1261,0)))^(1/5)-1)*100)</f>
        <v>10.286313147852999</v>
      </c>
      <c r="V146" s="701">
        <f>IF(INDEX(Historical!$O$7:$O$1230,MATCH(B146,Historical!$B$7:$B$1261,0))=0,"n/a",((INDEX(Historical!$C$7:$C$1239,MATCH(B146,Historical!$B$7:$B$1261,0))/INDEX(Historical!$O$7:$O$1230,MATCH(B146,Historical!$B$7:$B$1261,0)))^(1/10)-1)*100)</f>
        <v>17.847681928814318</v>
      </c>
      <c r="W146" s="702">
        <f t="shared" si="38"/>
        <v>0.57633888753060902</v>
      </c>
      <c r="X146" s="703">
        <f t="shared" si="39"/>
        <v>0.36606096611576505</v>
      </c>
      <c r="Y146" s="664"/>
      <c r="Z146" s="651">
        <f t="shared" si="40"/>
        <v>43.795620437956202</v>
      </c>
      <c r="AA146" s="886">
        <f t="shared" si="41"/>
        <v>30.653284671532845</v>
      </c>
      <c r="AB146" s="887">
        <v>6</v>
      </c>
      <c r="AC146" s="865">
        <v>8.2200000000000006</v>
      </c>
      <c r="AD146" s="865">
        <v>2.6</v>
      </c>
      <c r="AE146" s="865">
        <v>6.48</v>
      </c>
      <c r="AF146" s="865">
        <v>14.37</v>
      </c>
      <c r="AG146" s="867">
        <v>49.7</v>
      </c>
      <c r="AH146" s="865">
        <v>4.5</v>
      </c>
      <c r="AI146" s="865">
        <v>5.7</v>
      </c>
      <c r="AJ146" s="865">
        <v>28.1</v>
      </c>
      <c r="AK146" s="865">
        <v>11.88</v>
      </c>
      <c r="AL146" s="878">
        <v>38450</v>
      </c>
      <c r="AM146" s="872">
        <v>0.3</v>
      </c>
      <c r="AN146" s="867">
        <v>0</v>
      </c>
      <c r="AO146" s="739">
        <f t="shared" si="42"/>
        <v>-18.938230006832601</v>
      </c>
      <c r="AP146" s="740">
        <f t="shared" si="43"/>
        <v>11.715054664700244</v>
      </c>
      <c r="AQ146" s="888">
        <f t="shared" si="44"/>
        <v>342.46164967771284</v>
      </c>
      <c r="AR146" s="651">
        <f>INDEX(Historical!$C$7:$C$1239,MATCH(B146,Historical!$B$7:$B$1261,0))*IF(AH146="n/a",1.03,IF(AH146&lt;0,1.01,IF(AH146&gt;10,1.1,(1+AH146/100))))</f>
        <v>3.2395</v>
      </c>
      <c r="AS146" s="886">
        <f t="shared" si="45"/>
        <v>3.4241514999999998</v>
      </c>
      <c r="AT146" s="886">
        <f t="shared" si="34"/>
        <v>3.7665666500000001</v>
      </c>
      <c r="AU146" s="886">
        <f t="shared" si="34"/>
        <v>4.1432233150000002</v>
      </c>
      <c r="AV146" s="886">
        <f t="shared" si="34"/>
        <v>4.5575456465000004</v>
      </c>
      <c r="AW146" s="651">
        <f t="shared" si="46"/>
        <v>19.130987111500001</v>
      </c>
      <c r="AX146" s="747">
        <f t="shared" si="47"/>
        <v>7.5925654290193281</v>
      </c>
      <c r="AY146" s="934">
        <v>1.24</v>
      </c>
      <c r="AZ146" s="872">
        <v>128.66999999999999</v>
      </c>
      <c r="BA146" s="872">
        <v>-1.66</v>
      </c>
      <c r="BB146" s="872">
        <v>18.420000000000002</v>
      </c>
      <c r="BC146" s="872">
        <v>35.82</v>
      </c>
      <c r="BE146" s="624">
        <v>2010</v>
      </c>
      <c r="BF146" s="898">
        <f t="shared" si="48"/>
        <v>0</v>
      </c>
      <c r="BG146" s="882">
        <v>14.099999999999998</v>
      </c>
    </row>
    <row r="147" spans="1:59" s="773" customFormat="1" ht="11.25" customHeight="1" x14ac:dyDescent="0.2">
      <c r="A147" s="754" t="s">
        <v>647</v>
      </c>
      <c r="B147" s="781" t="s">
        <v>648</v>
      </c>
      <c r="C147" s="932" t="s">
        <v>128</v>
      </c>
      <c r="D147" s="932" t="s">
        <v>4335</v>
      </c>
      <c r="E147" s="755">
        <v>15</v>
      </c>
      <c r="F147" s="1190">
        <v>255</v>
      </c>
      <c r="G147" s="1189" t="s">
        <v>106</v>
      </c>
      <c r="H147" s="1189" t="s">
        <v>106</v>
      </c>
      <c r="I147" s="756">
        <v>33</v>
      </c>
      <c r="J147" s="757">
        <f t="shared" si="35"/>
        <v>2.1818181818181817</v>
      </c>
      <c r="K147" s="758">
        <v>0.18</v>
      </c>
      <c r="L147" s="759">
        <v>4</v>
      </c>
      <c r="M147" s="760">
        <f t="shared" si="36"/>
        <v>0.72</v>
      </c>
      <c r="N147" s="761" t="s">
        <v>119</v>
      </c>
      <c r="O147" s="762">
        <v>0.16</v>
      </c>
      <c r="P147" s="763">
        <v>44056</v>
      </c>
      <c r="Q147" s="763">
        <v>44075</v>
      </c>
      <c r="R147" s="760">
        <f t="shared" si="37"/>
        <v>12.499999999999993</v>
      </c>
      <c r="S147" s="701">
        <f>IF(INDEX(Historical!$D$7:$D$1237,MATCH(B147,Historical!$B$7:$B$1261,0))=0,"n/a",(INDEX(Historical!$C$7:$C$1239,MATCH(B147,Historical!$B$7:$B$1261,0))/INDEX(Historical!$D$7:$D$1237,MATCH(B147,Historical!$B$7:$B$1261,0))-1)*100)</f>
        <v>13.207547169811317</v>
      </c>
      <c r="T147" s="701">
        <f>IF(INDEX(Historical!$F$7:$F$1230,MATCH(B147,Historical!$B$7:$B$1261,0))=0,"n/a",((INDEX(Historical!$C$7:$C$1239,MATCH(B147,Historical!$B$7:$B$1261,0))/INDEX(Historical!$F$7:$F$1230,MATCH(B147,Historical!$B$7:$B$1261,0)))^(1/3)-1)*100)</f>
        <v>10.064241629820891</v>
      </c>
      <c r="U147" s="701">
        <f>IF(INDEX(Historical!$H$7:$H$1230,MATCH(B147,Historical!$B$7:$B$1261,0))=0,"n/a",((INDEX(Historical!$C$7:$C$1239,MATCH(B147,Historical!$B$7:$B$1261,0))/INDEX(Historical!$H$7:$H$1230,MATCH(B147,Historical!$B$7:$B$1261,0)))^(1/5)-1)*100)</f>
        <v>12.030033714161736</v>
      </c>
      <c r="V147" s="701">
        <f>IF(INDEX(Historical!$O$7:$O$1230,MATCH(B147,Historical!$B$7:$B$1261,0))=0,"n/a",((INDEX(Historical!$C$7:$C$1239,MATCH(B147,Historical!$B$7:$B$1261,0))/INDEX(Historical!$O$7:$O$1230,MATCH(B147,Historical!$B$7:$B$1261,0)))^(1/10)-1)*100)</f>
        <v>12.639013480415162</v>
      </c>
      <c r="W147" s="702">
        <f t="shared" si="38"/>
        <v>0.95181746050061</v>
      </c>
      <c r="X147" s="703">
        <f t="shared" si="39"/>
        <v>3.7593855356755421</v>
      </c>
      <c r="Y147" s="778"/>
      <c r="Z147" s="757">
        <f t="shared" si="40"/>
        <v>22.01834862385321</v>
      </c>
      <c r="AA147" s="765">
        <f t="shared" si="41"/>
        <v>10.091743119266056</v>
      </c>
      <c r="AB147" s="759">
        <v>1</v>
      </c>
      <c r="AC147" s="766">
        <v>3.27</v>
      </c>
      <c r="AD147" s="766">
        <v>1.24</v>
      </c>
      <c r="AE147" s="766">
        <v>0.19</v>
      </c>
      <c r="AF147" s="766">
        <v>2.57</v>
      </c>
      <c r="AG147" s="766">
        <v>28.199999999999996</v>
      </c>
      <c r="AH147" s="766">
        <v>-45.800000000000004</v>
      </c>
      <c r="AI147" s="766">
        <v>-17.91</v>
      </c>
      <c r="AJ147" s="766">
        <v>3.2</v>
      </c>
      <c r="AK147" s="766">
        <v>7.99</v>
      </c>
      <c r="AL147" s="767">
        <v>25030</v>
      </c>
      <c r="AM147" s="768">
        <v>0.70000000000000007</v>
      </c>
      <c r="AN147" s="766">
        <v>1.37</v>
      </c>
      <c r="AO147" s="769">
        <f t="shared" si="42"/>
        <v>4.1201087767138613</v>
      </c>
      <c r="AP147" s="770">
        <f t="shared" si="43"/>
        <v>14.211851895979917</v>
      </c>
      <c r="AQ147" s="771">
        <f t="shared" si="44"/>
        <v>7.3639290068312047</v>
      </c>
      <c r="AR147" s="651">
        <f>INDEX(Historical!$C$7:$C$1239,MATCH(B147,Historical!$B$7:$B$1261,0))*IF(AH147="n/a",1.03,IF(AH147&lt;0,1.01,IF(AH147&gt;10,1.1,(1+AH147/100))))</f>
        <v>0.60599999999999998</v>
      </c>
      <c r="AS147" s="765">
        <f t="shared" si="45"/>
        <v>0.61205999999999994</v>
      </c>
      <c r="AT147" s="765">
        <f t="shared" ref="AT147:AV166" si="49">IF($AK147="n/a",1.03*AS147,IF($AK147&lt;0,1.01*AS147,IF($AK147&gt;10,1.1*AS147,(1+$AK147/100)*AS147)))</f>
        <v>0.66096359399999993</v>
      </c>
      <c r="AU147" s="765">
        <f t="shared" si="49"/>
        <v>0.71377458516059999</v>
      </c>
      <c r="AV147" s="765">
        <f t="shared" si="49"/>
        <v>0.77080517451493202</v>
      </c>
      <c r="AW147" s="757">
        <f t="shared" si="46"/>
        <v>3.3636033536755319</v>
      </c>
      <c r="AX147" s="772">
        <f t="shared" si="47"/>
        <v>10.192737435380399</v>
      </c>
      <c r="AY147" s="935">
        <v>0.32</v>
      </c>
      <c r="AZ147" s="768">
        <v>25.71</v>
      </c>
      <c r="BA147" s="768">
        <v>-11.34</v>
      </c>
      <c r="BB147" s="768">
        <v>-0.27999999999999997</v>
      </c>
      <c r="BC147" s="768">
        <v>0.3</v>
      </c>
      <c r="BD147" s="908"/>
      <c r="BE147" s="624">
        <v>2006</v>
      </c>
      <c r="BF147" s="898">
        <f t="shared" si="48"/>
        <v>1</v>
      </c>
      <c r="BG147" s="824">
        <v>5.6000000000000005</v>
      </c>
    </row>
    <row r="148" spans="1:59" ht="11.25" customHeight="1" x14ac:dyDescent="0.2">
      <c r="A148" s="871" t="s">
        <v>1365</v>
      </c>
      <c r="B148" s="875" t="s">
        <v>1366</v>
      </c>
      <c r="C148" s="932" t="s">
        <v>4319</v>
      </c>
      <c r="D148" s="932" t="s">
        <v>4349</v>
      </c>
      <c r="E148" s="733">
        <v>10</v>
      </c>
      <c r="F148" s="1190">
        <v>348</v>
      </c>
      <c r="G148" s="1190" t="s">
        <v>106</v>
      </c>
      <c r="H148" s="1190" t="s">
        <v>106</v>
      </c>
      <c r="I148" s="874">
        <v>15.98</v>
      </c>
      <c r="J148" s="651">
        <f t="shared" si="35"/>
        <v>5.5068836045056315</v>
      </c>
      <c r="K148" s="877">
        <v>0.22</v>
      </c>
      <c r="L148" s="887">
        <v>4</v>
      </c>
      <c r="M148" s="642">
        <f t="shared" si="36"/>
        <v>0.88</v>
      </c>
      <c r="N148" s="870" t="s">
        <v>264</v>
      </c>
      <c r="O148" s="734">
        <v>0.21</v>
      </c>
      <c r="P148" s="619">
        <v>43824</v>
      </c>
      <c r="Q148" s="619">
        <v>43831</v>
      </c>
      <c r="R148" s="642">
        <f t="shared" si="37"/>
        <v>4.7619047619047663</v>
      </c>
      <c r="S148" s="701">
        <f>IF(INDEX(Historical!$D$7:$D$1237,MATCH(B148,Historical!$B$7:$B$1261,0))=0,"n/a",(INDEX(Historical!$C$7:$C$1239,MATCH(B148,Historical!$B$7:$B$1261,0))/INDEX(Historical!$D$7:$D$1237,MATCH(B148,Historical!$B$7:$B$1261,0))-1)*100)</f>
        <v>10.526315789473673</v>
      </c>
      <c r="T148" s="701">
        <f>IF(INDEX(Historical!$F$7:$F$1230,MATCH(B148,Historical!$B$7:$B$1261,0))=0,"n/a",((INDEX(Historical!$C$7:$C$1239,MATCH(B148,Historical!$B$7:$B$1261,0))/INDEX(Historical!$F$7:$F$1230,MATCH(B148,Historical!$B$7:$B$1261,0)))^(1/3)-1)*100)</f>
        <v>15.867554829548315</v>
      </c>
      <c r="U148" s="701">
        <f>IF(INDEX(Historical!$H$7:$H$1230,MATCH(B148,Historical!$B$7:$B$1261,0))=0,"n/a",((INDEX(Historical!$C$7:$C$1239,MATCH(B148,Historical!$B$7:$B$1261,0))/INDEX(Historical!$H$7:$H$1230,MATCH(B148,Historical!$B$7:$B$1261,0)))^(1/5)-1)*100)</f>
        <v>19.828486453496662</v>
      </c>
      <c r="V148" s="701" t="str">
        <f>IF(INDEX(Historical!$O$7:$O$1230,MATCH(B148,Historical!$B$7:$B$1261,0))=0,"n/a",((INDEX(Historical!$C$7:$C$1239,MATCH(B148,Historical!$B$7:$B$1261,0))/INDEX(Historical!$O$7:$O$1230,MATCH(B148,Historical!$B$7:$B$1261,0)))^(1/10)-1)*100)</f>
        <v>n/a</v>
      </c>
      <c r="W148" s="702" t="str">
        <f t="shared" si="38"/>
        <v>n/a</v>
      </c>
      <c r="X148" s="703">
        <f t="shared" si="39"/>
        <v>0.3122596291889238</v>
      </c>
      <c r="Y148" s="661"/>
      <c r="Z148" s="651">
        <f t="shared" si="40"/>
        <v>157.14285714285714</v>
      </c>
      <c r="AA148" s="886">
        <f t="shared" si="41"/>
        <v>28.535714285714285</v>
      </c>
      <c r="AB148" s="887">
        <v>12</v>
      </c>
      <c r="AC148" s="865">
        <v>0.56000000000000005</v>
      </c>
      <c r="AD148" s="865">
        <v>3.63</v>
      </c>
      <c r="AE148" s="865">
        <v>4.83</v>
      </c>
      <c r="AF148" s="865">
        <v>1.92</v>
      </c>
      <c r="AG148" s="865">
        <v>6.3</v>
      </c>
      <c r="AH148" s="867">
        <v>53.5</v>
      </c>
      <c r="AI148" s="867">
        <v>80.400000000000006</v>
      </c>
      <c r="AJ148" s="865">
        <v>63.5</v>
      </c>
      <c r="AK148" s="865">
        <v>8</v>
      </c>
      <c r="AL148" s="878">
        <v>2350</v>
      </c>
      <c r="AM148" s="872">
        <v>4.3999999999999995</v>
      </c>
      <c r="AN148" s="865">
        <v>4.3</v>
      </c>
      <c r="AO148" s="739">
        <f t="shared" si="42"/>
        <v>-3.2003442277119909</v>
      </c>
      <c r="AP148" s="740">
        <f t="shared" si="43"/>
        <v>25.335370058002294</v>
      </c>
      <c r="AQ148" s="888">
        <f t="shared" si="44"/>
        <v>56.046391148517706</v>
      </c>
      <c r="AR148" s="651">
        <f>INDEX(Historical!$C$7:$C$1239,MATCH(B148,Historical!$B$7:$B$1261,0))*IF(AH148="n/a",1.03,IF(AH148&lt;0,1.01,IF(AH148&gt;10,1.1,(1+AH148/100))))</f>
        <v>0.92400000000000004</v>
      </c>
      <c r="AS148" s="886">
        <f t="shared" si="45"/>
        <v>1.0164000000000002</v>
      </c>
      <c r="AT148" s="886">
        <f t="shared" si="49"/>
        <v>1.0977120000000002</v>
      </c>
      <c r="AU148" s="886">
        <f t="shared" si="49"/>
        <v>1.1855289600000003</v>
      </c>
      <c r="AV148" s="886">
        <f t="shared" si="49"/>
        <v>1.2803712768000004</v>
      </c>
      <c r="AW148" s="651">
        <f t="shared" si="46"/>
        <v>5.5040122368000013</v>
      </c>
      <c r="AX148" s="747">
        <f t="shared" si="47"/>
        <v>34.443130392991243</v>
      </c>
      <c r="AY148" s="934">
        <v>1.27</v>
      </c>
      <c r="AZ148" s="872">
        <v>45.540000000000006</v>
      </c>
      <c r="BA148" s="872">
        <v>-30.04</v>
      </c>
      <c r="BB148" s="872">
        <v>8.6300000000000008</v>
      </c>
      <c r="BC148" s="872">
        <v>5.46</v>
      </c>
      <c r="BE148" s="624">
        <v>2011</v>
      </c>
      <c r="BF148" s="898">
        <f t="shared" si="48"/>
        <v>0</v>
      </c>
      <c r="BG148" s="882">
        <v>1.0999999999999999</v>
      </c>
    </row>
    <row r="149" spans="1:59" ht="11.25" customHeight="1" x14ac:dyDescent="0.2">
      <c r="A149" s="871" t="s">
        <v>743</v>
      </c>
      <c r="B149" s="875" t="s">
        <v>744</v>
      </c>
      <c r="C149" s="932" t="s">
        <v>123</v>
      </c>
      <c r="D149" s="932" t="s">
        <v>4174</v>
      </c>
      <c r="E149" s="733">
        <v>13</v>
      </c>
      <c r="F149" s="1190">
        <v>279</v>
      </c>
      <c r="G149" s="1190" t="s">
        <v>37</v>
      </c>
      <c r="H149" s="1190" t="s">
        <v>37</v>
      </c>
      <c r="I149" s="874">
        <v>247</v>
      </c>
      <c r="J149" s="651">
        <f t="shared" si="35"/>
        <v>0.63967611336032393</v>
      </c>
      <c r="K149" s="877">
        <v>0.39500000000000002</v>
      </c>
      <c r="L149" s="887">
        <v>4</v>
      </c>
      <c r="M149" s="642">
        <f t="shared" si="36"/>
        <v>1.58</v>
      </c>
      <c r="N149" s="870" t="s">
        <v>160</v>
      </c>
      <c r="O149" s="734">
        <v>0.38500000000000001</v>
      </c>
      <c r="P149" s="861">
        <v>44119</v>
      </c>
      <c r="Q149" s="861">
        <v>44134</v>
      </c>
      <c r="R149" s="642">
        <f t="shared" si="37"/>
        <v>2.5974025974025996</v>
      </c>
      <c r="S149" s="701">
        <f>IF(INDEX(Historical!$D$7:$D$1237,MATCH(B149,Historical!$B$7:$B$1261,0))=0,"n/a",(INDEX(Historical!$C$7:$C$1239,MATCH(B149,Historical!$B$7:$B$1261,0))/INDEX(Historical!$D$7:$D$1237,MATCH(B149,Historical!$B$7:$B$1261,0))-1)*100)</f>
        <v>4.1379310344827669</v>
      </c>
      <c r="T149" s="701">
        <f>IF(INDEX(Historical!$F$7:$F$1230,MATCH(B149,Historical!$B$7:$B$1261,0))=0,"n/a",((INDEX(Historical!$C$7:$C$1239,MATCH(B149,Historical!$B$7:$B$1261,0))/INDEX(Historical!$F$7:$F$1230,MATCH(B149,Historical!$B$7:$B$1261,0)))^(1/3)-1)*100)</f>
        <v>4.3218072561138854</v>
      </c>
      <c r="U149" s="701">
        <f>IF(INDEX(Historical!$H$7:$H$1230,MATCH(B149,Historical!$B$7:$B$1261,0))=0,"n/a",((INDEX(Historical!$C$7:$C$1239,MATCH(B149,Historical!$B$7:$B$1261,0))/INDEX(Historical!$H$7:$H$1230,MATCH(B149,Historical!$B$7:$B$1261,0)))^(1/5)-1)*100)</f>
        <v>6.5410205199840643</v>
      </c>
      <c r="V149" s="701">
        <f>IF(INDEX(Historical!$O$7:$O$1230,MATCH(B149,Historical!$B$7:$B$1261,0))=0,"n/a",((INDEX(Historical!$C$7:$C$1239,MATCH(B149,Historical!$B$7:$B$1261,0))/INDEX(Historical!$O$7:$O$1230,MATCH(B149,Historical!$B$7:$B$1261,0)))^(1/10)-1)*100)</f>
        <v>5.0797212386123114</v>
      </c>
      <c r="W149" s="702">
        <f t="shared" si="38"/>
        <v>1.2876731247108657</v>
      </c>
      <c r="X149" s="703" t="str">
        <f t="shared" si="39"/>
        <v>n/a</v>
      </c>
      <c r="Y149" s="875"/>
      <c r="Z149" s="651">
        <f t="shared" si="40"/>
        <v>438.88888888888891</v>
      </c>
      <c r="AA149" s="886">
        <f t="shared" si="41"/>
        <v>686.11111111111109</v>
      </c>
      <c r="AB149" s="887">
        <v>12</v>
      </c>
      <c r="AC149" s="865">
        <v>0.36</v>
      </c>
      <c r="AD149" s="865">
        <v>54.54</v>
      </c>
      <c r="AE149" s="865">
        <v>3.12</v>
      </c>
      <c r="AF149" s="865">
        <v>3.63</v>
      </c>
      <c r="AG149" s="865">
        <v>-3.1</v>
      </c>
      <c r="AH149" s="865">
        <v>-58.8</v>
      </c>
      <c r="AI149" s="865">
        <v>45.48</v>
      </c>
      <c r="AJ149" s="865">
        <v>-13.4</v>
      </c>
      <c r="AK149" s="865">
        <v>12.75</v>
      </c>
      <c r="AL149" s="878">
        <v>4450</v>
      </c>
      <c r="AM149" s="872">
        <v>25</v>
      </c>
      <c r="AN149" s="865">
        <v>0.72</v>
      </c>
      <c r="AO149" s="739">
        <f t="shared" si="42"/>
        <v>-678.9304144777667</v>
      </c>
      <c r="AP149" s="740">
        <f t="shared" si="43"/>
        <v>7.1806966333443878</v>
      </c>
      <c r="AQ149" s="888">
        <f t="shared" si="44"/>
        <v>952.10547281435913</v>
      </c>
      <c r="AR149" s="651">
        <f>INDEX(Historical!$C$7:$C$1239,MATCH(B149,Historical!$B$7:$B$1261,0))*IF(AH149="n/a",1.03,IF(AH149&lt;0,1.01,IF(AH149&gt;10,1.1,(1+AH149/100))))</f>
        <v>1.5251000000000001</v>
      </c>
      <c r="AS149" s="886">
        <f t="shared" si="45"/>
        <v>1.6776100000000003</v>
      </c>
      <c r="AT149" s="886">
        <f t="shared" si="49"/>
        <v>1.8453710000000005</v>
      </c>
      <c r="AU149" s="886">
        <f t="shared" si="49"/>
        <v>2.0299081000000005</v>
      </c>
      <c r="AV149" s="886">
        <f t="shared" si="49"/>
        <v>2.2328989100000007</v>
      </c>
      <c r="AW149" s="651">
        <f t="shared" si="46"/>
        <v>9.3108880100000029</v>
      </c>
      <c r="AX149" s="747">
        <f t="shared" si="47"/>
        <v>3.7695902874493941</v>
      </c>
      <c r="AY149" s="934">
        <v>1.56</v>
      </c>
      <c r="AZ149" s="872">
        <v>128.41</v>
      </c>
      <c r="BA149" s="872">
        <v>-9.2899999999999991</v>
      </c>
      <c r="BB149" s="872">
        <v>19.559999999999999</v>
      </c>
      <c r="BC149" s="872">
        <v>37.81</v>
      </c>
      <c r="BE149" s="624">
        <v>2008</v>
      </c>
      <c r="BF149" s="898">
        <f t="shared" si="48"/>
        <v>1</v>
      </c>
      <c r="BG149" s="882">
        <v>-1.3</v>
      </c>
    </row>
    <row r="150" spans="1:59" ht="11.25" customHeight="1" x14ac:dyDescent="0.2">
      <c r="A150" s="863" t="s">
        <v>1411</v>
      </c>
      <c r="B150" s="875" t="s">
        <v>1412</v>
      </c>
      <c r="C150" s="932" t="s">
        <v>245</v>
      </c>
      <c r="D150" s="932" t="s">
        <v>4317</v>
      </c>
      <c r="E150" s="733">
        <v>11</v>
      </c>
      <c r="F150" s="1190">
        <v>318</v>
      </c>
      <c r="G150" s="1190" t="s">
        <v>106</v>
      </c>
      <c r="H150" s="1190" t="s">
        <v>106</v>
      </c>
      <c r="I150" s="874">
        <v>289.3</v>
      </c>
      <c r="J150" s="651">
        <f t="shared" si="35"/>
        <v>0.42862080884894566</v>
      </c>
      <c r="K150" s="877">
        <v>0.31</v>
      </c>
      <c r="L150" s="887">
        <v>4</v>
      </c>
      <c r="M150" s="642">
        <f t="shared" si="36"/>
        <v>1.24</v>
      </c>
      <c r="N150" s="870" t="s">
        <v>987</v>
      </c>
      <c r="O150" s="734">
        <v>0.3</v>
      </c>
      <c r="P150" s="861">
        <v>44056</v>
      </c>
      <c r="Q150" s="861">
        <v>44071</v>
      </c>
      <c r="R150" s="642">
        <f t="shared" si="37"/>
        <v>3.3333333333333366</v>
      </c>
      <c r="S150" s="701">
        <f>IF(INDEX(Historical!$D$7:$D$1237,MATCH(B150,Historical!$B$7:$B$1261,0))=0,"n/a",(INDEX(Historical!$C$7:$C$1239,MATCH(B150,Historical!$B$7:$B$1261,0))/INDEX(Historical!$D$7:$D$1237,MATCH(B150,Historical!$B$7:$B$1261,0))-1)*100)</f>
        <v>4.3859649122807154</v>
      </c>
      <c r="T150" s="701">
        <f>IF(INDEX(Historical!$F$7:$F$1230,MATCH(B150,Historical!$B$7:$B$1261,0))=0,"n/a",((INDEX(Historical!$C$7:$C$1239,MATCH(B150,Historical!$B$7:$B$1261,0))/INDEX(Historical!$F$7:$F$1230,MATCH(B150,Historical!$B$7:$B$1261,0)))^(1/3)-1)*100)</f>
        <v>7.7972757146414162</v>
      </c>
      <c r="U150" s="701">
        <f>IF(INDEX(Historical!$H$7:$H$1230,MATCH(B150,Historical!$B$7:$B$1261,0))=0,"n/a",((INDEX(Historical!$C$7:$C$1239,MATCH(B150,Historical!$B$7:$B$1261,0))/INDEX(Historical!$H$7:$H$1230,MATCH(B150,Historical!$B$7:$B$1261,0)))^(1/5)-1)*100)</f>
        <v>14.299261735823322</v>
      </c>
      <c r="V150" s="701" t="str">
        <f>IF(INDEX(Historical!$O$7:$O$1230,MATCH(B150,Historical!$B$7:$B$1261,0))=0,"n/a",((INDEX(Historical!$C$7:$C$1239,MATCH(B150,Historical!$B$7:$B$1261,0))/INDEX(Historical!$O$7:$O$1230,MATCH(B150,Historical!$B$7:$B$1261,0)))^(1/10)-1)*100)</f>
        <v>n/a</v>
      </c>
      <c r="W150" s="702" t="str">
        <f t="shared" si="38"/>
        <v>n/a</v>
      </c>
      <c r="X150" s="703">
        <f t="shared" si="39"/>
        <v>0.80786789467928377</v>
      </c>
      <c r="Y150" s="661"/>
      <c r="Z150" s="651">
        <f t="shared" si="40"/>
        <v>8.2173624917163686</v>
      </c>
      <c r="AA150" s="886">
        <f t="shared" si="41"/>
        <v>19.17163684559311</v>
      </c>
      <c r="AB150" s="887">
        <v>12</v>
      </c>
      <c r="AC150" s="865">
        <v>15.09</v>
      </c>
      <c r="AD150" s="865">
        <v>0.92</v>
      </c>
      <c r="AE150" s="865">
        <v>0.64</v>
      </c>
      <c r="AF150" s="865">
        <v>4.09</v>
      </c>
      <c r="AG150" s="865">
        <v>22.8</v>
      </c>
      <c r="AH150" s="865">
        <v>13.8</v>
      </c>
      <c r="AI150" s="865">
        <v>10.07</v>
      </c>
      <c r="AJ150" s="865">
        <v>17.7</v>
      </c>
      <c r="AK150" s="865">
        <v>21.9</v>
      </c>
      <c r="AL150" s="878">
        <v>8010</v>
      </c>
      <c r="AM150" s="872">
        <v>1</v>
      </c>
      <c r="AN150" s="865">
        <v>2.04</v>
      </c>
      <c r="AO150" s="739">
        <f t="shared" si="42"/>
        <v>-4.4437543009208422</v>
      </c>
      <c r="AP150" s="740">
        <f t="shared" si="43"/>
        <v>14.727882544672267</v>
      </c>
      <c r="AQ150" s="888">
        <f t="shared" si="44"/>
        <v>86.680945523491502</v>
      </c>
      <c r="AR150" s="651">
        <f>INDEX(Historical!$C$7:$C$1239,MATCH(B150,Historical!$B$7:$B$1261,0))*IF(AH150="n/a",1.03,IF(AH150&lt;0,1.01,IF(AH150&gt;10,1.1,(1+AH150/100))))</f>
        <v>1.3089999999999999</v>
      </c>
      <c r="AS150" s="886">
        <f t="shared" si="45"/>
        <v>1.4399</v>
      </c>
      <c r="AT150" s="886">
        <f t="shared" si="49"/>
        <v>1.58389</v>
      </c>
      <c r="AU150" s="886">
        <f t="shared" si="49"/>
        <v>1.7422790000000001</v>
      </c>
      <c r="AV150" s="886">
        <f t="shared" si="49"/>
        <v>1.9165069000000003</v>
      </c>
      <c r="AW150" s="651">
        <f t="shared" si="46"/>
        <v>7.9915759000000008</v>
      </c>
      <c r="AX150" s="747">
        <f t="shared" si="47"/>
        <v>2.762383650190114</v>
      </c>
      <c r="AY150" s="934">
        <v>1.97</v>
      </c>
      <c r="AZ150" s="872">
        <v>419.02</v>
      </c>
      <c r="BA150" s="872">
        <v>-6.8500000000000005</v>
      </c>
      <c r="BB150" s="872">
        <v>11.89</v>
      </c>
      <c r="BC150" s="872">
        <v>61.71</v>
      </c>
      <c r="BE150" s="624">
        <v>2010</v>
      </c>
      <c r="BF150" s="898">
        <f t="shared" si="48"/>
        <v>0</v>
      </c>
      <c r="BG150" s="882">
        <v>5.8000000000000007</v>
      </c>
    </row>
    <row r="151" spans="1:59" ht="11.25" customHeight="1" x14ac:dyDescent="0.2">
      <c r="A151" s="863" t="s">
        <v>651</v>
      </c>
      <c r="B151" s="875" t="s">
        <v>652</v>
      </c>
      <c r="C151" s="1069" t="s">
        <v>108</v>
      </c>
      <c r="D151" s="1069" t="s">
        <v>4338</v>
      </c>
      <c r="E151" s="733">
        <v>17</v>
      </c>
      <c r="F151" s="1190">
        <v>209</v>
      </c>
      <c r="G151" s="1190" t="s">
        <v>106</v>
      </c>
      <c r="H151" s="1190" t="s">
        <v>106</v>
      </c>
      <c r="I151" s="874">
        <v>24.88</v>
      </c>
      <c r="J151" s="651">
        <f t="shared" si="35"/>
        <v>3.2154340836012865</v>
      </c>
      <c r="K151" s="877">
        <v>0.2</v>
      </c>
      <c r="L151" s="887">
        <v>4</v>
      </c>
      <c r="M151" s="642">
        <f t="shared" si="36"/>
        <v>0.8</v>
      </c>
      <c r="N151" s="870" t="s">
        <v>426</v>
      </c>
      <c r="O151" s="736">
        <v>0.19047619047619047</v>
      </c>
      <c r="P151" s="861">
        <v>43879</v>
      </c>
      <c r="Q151" s="861">
        <v>43894</v>
      </c>
      <c r="R151" s="642">
        <f t="shared" si="37"/>
        <v>5.0000000000000115</v>
      </c>
      <c r="S151" s="701">
        <f>IF(INDEX(Historical!$D$7:$D$1237,MATCH(B151,Historical!$B$7:$B$1261,0))=0,"n/a",(INDEX(Historical!$C$7:$C$1239,MATCH(B151,Historical!$B$7:$B$1261,0))/INDEX(Historical!$D$7:$D$1237,MATCH(B151,Historical!$B$7:$B$1261,0))-1)*100)</f>
        <v>5.0000000000000044</v>
      </c>
      <c r="T151" s="701">
        <f>IF(INDEX(Historical!$F$7:$F$1230,MATCH(B151,Historical!$B$7:$B$1261,0))=0,"n/a",((INDEX(Historical!$C$7:$C$1239,MATCH(B151,Historical!$B$7:$B$1261,0))/INDEX(Historical!$F$7:$F$1230,MATCH(B151,Historical!$B$7:$B$1261,0)))^(1/3)-1)*100)</f>
        <v>5.0000000000000044</v>
      </c>
      <c r="U151" s="701">
        <f>IF(INDEX(Historical!$H$7:$H$1230,MATCH(B151,Historical!$B$7:$B$1261,0))=0,"n/a",((INDEX(Historical!$C$7:$C$1239,MATCH(B151,Historical!$B$7:$B$1261,0))/INDEX(Historical!$H$7:$H$1230,MATCH(B151,Historical!$B$7:$B$1261,0)))^(1/5)-1)*100)</f>
        <v>6.0827032283832905</v>
      </c>
      <c r="V151" s="701">
        <f>IF(INDEX(Historical!$O$7:$O$1230,MATCH(B151,Historical!$B$7:$B$1261,0))=0,"n/a",((INDEX(Historical!$C$7:$C$1239,MATCH(B151,Historical!$B$7:$B$1261,0))/INDEX(Historical!$O$7:$O$1230,MATCH(B151,Historical!$B$7:$B$1261,0)))^(1/10)-1)*100)</f>
        <v>5.5399612205154103</v>
      </c>
      <c r="W151" s="702">
        <f t="shared" si="38"/>
        <v>1.0979685572270823</v>
      </c>
      <c r="X151" s="703">
        <f t="shared" si="39"/>
        <v>1.3824325519052933</v>
      </c>
      <c r="Y151" s="669" t="s">
        <v>437</v>
      </c>
      <c r="Z151" s="651">
        <f t="shared" si="40"/>
        <v>21.220159151193634</v>
      </c>
      <c r="AA151" s="886">
        <f t="shared" si="41"/>
        <v>6.5994694960212197</v>
      </c>
      <c r="AB151" s="887">
        <v>12</v>
      </c>
      <c r="AC151" s="865">
        <v>3.77</v>
      </c>
      <c r="AD151" s="865" t="s">
        <v>136</v>
      </c>
      <c r="AE151" s="865">
        <v>2.97</v>
      </c>
      <c r="AF151" s="865">
        <v>0.94</v>
      </c>
      <c r="AG151" s="865">
        <v>15</v>
      </c>
      <c r="AH151" s="865">
        <v>0.89999999999999991</v>
      </c>
      <c r="AI151" s="865" t="s">
        <v>136</v>
      </c>
      <c r="AJ151" s="865">
        <v>4.3999999999999995</v>
      </c>
      <c r="AK151" s="865" t="s">
        <v>136</v>
      </c>
      <c r="AL151" s="878">
        <v>113.39</v>
      </c>
      <c r="AM151" s="872">
        <v>15.4</v>
      </c>
      <c r="AN151" s="865">
        <v>0.25</v>
      </c>
      <c r="AO151" s="739">
        <f t="shared" si="42"/>
        <v>2.6986678159633577</v>
      </c>
      <c r="AP151" s="740">
        <f t="shared" si="43"/>
        <v>9.2981373119845774</v>
      </c>
      <c r="AQ151" s="888">
        <f t="shared" si="44"/>
        <v>-47.49179396932346</v>
      </c>
      <c r="AR151" s="651">
        <f>INDEX(Historical!$C$7:$C$1239,MATCH(B151,Historical!$B$7:$B$1261,0))*IF(AH151="n/a",1.03,IF(AH151&lt;0,1.01,IF(AH151&gt;10,1.1,(1+AH151/100))))</f>
        <v>0.80719999999999992</v>
      </c>
      <c r="AS151" s="886">
        <f t="shared" si="45"/>
        <v>0.83141599999999993</v>
      </c>
      <c r="AT151" s="886">
        <f t="shared" si="49"/>
        <v>0.85635847999999992</v>
      </c>
      <c r="AU151" s="886">
        <f t="shared" si="49"/>
        <v>0.88204923439999994</v>
      </c>
      <c r="AV151" s="886">
        <f t="shared" si="49"/>
        <v>0.90851071143199991</v>
      </c>
      <c r="AW151" s="651">
        <f t="shared" si="46"/>
        <v>4.2855344258320001</v>
      </c>
      <c r="AX151" s="747">
        <f t="shared" si="47"/>
        <v>17.224816824083604</v>
      </c>
      <c r="AY151" s="934">
        <v>0.48</v>
      </c>
      <c r="AZ151" s="872">
        <v>66.42</v>
      </c>
      <c r="BA151" s="872">
        <v>-10.440000000000001</v>
      </c>
      <c r="BB151" s="872">
        <v>7.91</v>
      </c>
      <c r="BC151" s="872">
        <v>10.51</v>
      </c>
      <c r="BE151" s="624">
        <v>2002</v>
      </c>
      <c r="BF151" s="898">
        <f t="shared" si="48"/>
        <v>1</v>
      </c>
      <c r="BG151" s="882">
        <v>1.6</v>
      </c>
    </row>
    <row r="152" spans="1:59" ht="11.25" customHeight="1" x14ac:dyDescent="0.2">
      <c r="A152" s="871" t="s">
        <v>655</v>
      </c>
      <c r="B152" s="875" t="s">
        <v>656</v>
      </c>
      <c r="C152" s="932" t="s">
        <v>108</v>
      </c>
      <c r="D152" s="932" t="s">
        <v>4334</v>
      </c>
      <c r="E152" s="733">
        <v>12</v>
      </c>
      <c r="F152" s="1190">
        <v>281</v>
      </c>
      <c r="G152" s="1190" t="s">
        <v>106</v>
      </c>
      <c r="H152" s="1190" t="s">
        <v>106</v>
      </c>
      <c r="I152" s="874">
        <v>37.32</v>
      </c>
      <c r="J152" s="651">
        <f t="shared" si="35"/>
        <v>5.037513397642015</v>
      </c>
      <c r="K152" s="877">
        <v>0.47</v>
      </c>
      <c r="L152" s="887">
        <v>4</v>
      </c>
      <c r="M152" s="642">
        <f t="shared" si="36"/>
        <v>1.88</v>
      </c>
      <c r="N152" s="870" t="s">
        <v>236</v>
      </c>
      <c r="O152" s="734">
        <v>0.44</v>
      </c>
      <c r="P152" s="866">
        <v>43588</v>
      </c>
      <c r="Q152" s="866">
        <v>43602</v>
      </c>
      <c r="R152" s="642">
        <f t="shared" si="37"/>
        <v>6.8181818181818121</v>
      </c>
      <c r="S152" s="701">
        <f>IF(INDEX(Historical!$D$7:$D$1237,MATCH(B152,Historical!$B$7:$B$1261,0))=0,"n/a",(INDEX(Historical!$C$7:$C$1239,MATCH(B152,Historical!$B$7:$B$1261,0))/INDEX(Historical!$D$7:$D$1237,MATCH(B152,Historical!$B$7:$B$1261,0))-1)*100)</f>
        <v>6.9364161849710948</v>
      </c>
      <c r="T152" s="701">
        <f>IF(INDEX(Historical!$F$7:$F$1230,MATCH(B152,Historical!$B$7:$B$1261,0))=0,"n/a",((INDEX(Historical!$C$7:$C$1239,MATCH(B152,Historical!$B$7:$B$1261,0))/INDEX(Historical!$F$7:$F$1230,MATCH(B152,Historical!$B$7:$B$1261,0)))^(1/3)-1)*100)</f>
        <v>7.4802051385038482</v>
      </c>
      <c r="U152" s="701">
        <f>IF(INDEX(Historical!$H$7:$H$1230,MATCH(B152,Historical!$B$7:$B$1261,0))=0,"n/a",((INDEX(Historical!$C$7:$C$1239,MATCH(B152,Historical!$B$7:$B$1261,0))/INDEX(Historical!$H$7:$H$1230,MATCH(B152,Historical!$B$7:$B$1261,0)))^(1/5)-1)*100)</f>
        <v>9.043076613444212</v>
      </c>
      <c r="V152" s="701">
        <f>IF(INDEX(Historical!$O$7:$O$1230,MATCH(B152,Historical!$B$7:$B$1261,0))=0,"n/a",((INDEX(Historical!$C$7:$C$1239,MATCH(B152,Historical!$B$7:$B$1261,0))/INDEX(Historical!$O$7:$O$1230,MATCH(B152,Historical!$B$7:$B$1261,0)))^(1/10)-1)*100)</f>
        <v>15.184998625644308</v>
      </c>
      <c r="W152" s="702">
        <f t="shared" si="38"/>
        <v>0.59552699584525048</v>
      </c>
      <c r="X152" s="703" t="str">
        <f t="shared" si="39"/>
        <v>n/a</v>
      </c>
      <c r="Y152" s="876" t="s">
        <v>473</v>
      </c>
      <c r="Z152" s="651">
        <f t="shared" si="40"/>
        <v>74.308300395256921</v>
      </c>
      <c r="AA152" s="886">
        <f t="shared" si="41"/>
        <v>14.750988142292492</v>
      </c>
      <c r="AB152" s="887">
        <v>12</v>
      </c>
      <c r="AC152" s="865">
        <v>2.5299999999999998</v>
      </c>
      <c r="AD152" s="865">
        <v>3.62</v>
      </c>
      <c r="AE152" s="865">
        <v>1.75</v>
      </c>
      <c r="AF152" s="865">
        <v>5.86</v>
      </c>
      <c r="AG152" s="867">
        <v>47.8</v>
      </c>
      <c r="AH152" s="865">
        <v>-39.200000000000003</v>
      </c>
      <c r="AI152" s="865">
        <v>23.65</v>
      </c>
      <c r="AJ152" s="865">
        <v>-5</v>
      </c>
      <c r="AK152" s="865">
        <v>4.1399999999999997</v>
      </c>
      <c r="AL152" s="878">
        <v>4350</v>
      </c>
      <c r="AM152" s="872">
        <v>1</v>
      </c>
      <c r="AN152" s="865">
        <v>2.4300000000000002</v>
      </c>
      <c r="AO152" s="739">
        <f t="shared" si="42"/>
        <v>-0.6703981312062659</v>
      </c>
      <c r="AP152" s="740">
        <f t="shared" si="43"/>
        <v>14.080590011086226</v>
      </c>
      <c r="AQ152" s="888">
        <f t="shared" si="44"/>
        <v>96.005431346326617</v>
      </c>
      <c r="AR152" s="651">
        <f>INDEX(Historical!$C$7:$C$1239,MATCH(B152,Historical!$B$7:$B$1261,0))*IF(AH152="n/a",1.03,IF(AH152&lt;0,1.01,IF(AH152&gt;10,1.1,(1+AH152/100))))</f>
        <v>1.8685</v>
      </c>
      <c r="AS152" s="886">
        <f t="shared" si="45"/>
        <v>2.0553500000000002</v>
      </c>
      <c r="AT152" s="886">
        <f t="shared" si="49"/>
        <v>2.1404414900000006</v>
      </c>
      <c r="AU152" s="886">
        <f t="shared" si="49"/>
        <v>2.2290557676860008</v>
      </c>
      <c r="AV152" s="886">
        <f t="shared" si="49"/>
        <v>2.3213386764682014</v>
      </c>
      <c r="AW152" s="651">
        <f t="shared" si="46"/>
        <v>10.614685934154203</v>
      </c>
      <c r="AX152" s="747">
        <f t="shared" si="47"/>
        <v>28.442352449502152</v>
      </c>
      <c r="AY152" s="934">
        <v>1.66</v>
      </c>
      <c r="AZ152" s="872">
        <v>78.22</v>
      </c>
      <c r="BA152" s="872">
        <v>-16.97</v>
      </c>
      <c r="BB152" s="872">
        <v>5.16</v>
      </c>
      <c r="BC152" s="872">
        <v>20.919999999999998</v>
      </c>
      <c r="BE152" s="624">
        <v>2008</v>
      </c>
      <c r="BF152" s="898">
        <f t="shared" si="48"/>
        <v>1</v>
      </c>
      <c r="BG152" s="882">
        <v>5.3</v>
      </c>
    </row>
    <row r="153" spans="1:59" ht="11.25" customHeight="1" x14ac:dyDescent="0.2">
      <c r="A153" s="863" t="s">
        <v>1413</v>
      </c>
      <c r="B153" s="875" t="s">
        <v>1414</v>
      </c>
      <c r="C153" s="932" t="s">
        <v>4193</v>
      </c>
      <c r="D153" s="932" t="s">
        <v>4337</v>
      </c>
      <c r="E153" s="733">
        <v>10</v>
      </c>
      <c r="F153" s="1190">
        <v>331</v>
      </c>
      <c r="G153" s="1190" t="s">
        <v>106</v>
      </c>
      <c r="H153" s="1190" t="s">
        <v>106</v>
      </c>
      <c r="I153" s="874">
        <v>240.53</v>
      </c>
      <c r="J153" s="651">
        <f t="shared" si="35"/>
        <v>0.79823722612563908</v>
      </c>
      <c r="K153" s="877">
        <v>0.48</v>
      </c>
      <c r="L153" s="887">
        <v>4</v>
      </c>
      <c r="M153" s="642">
        <f t="shared" si="36"/>
        <v>1.92</v>
      </c>
      <c r="N153" s="870" t="s">
        <v>426</v>
      </c>
      <c r="O153" s="734">
        <v>0.43</v>
      </c>
      <c r="P153" s="866">
        <v>43698</v>
      </c>
      <c r="Q153" s="866">
        <v>43713</v>
      </c>
      <c r="R153" s="642">
        <f t="shared" si="37"/>
        <v>11.627906976744184</v>
      </c>
      <c r="S153" s="701">
        <f>IF(INDEX(Historical!$D$7:$D$1237,MATCH(B153,Historical!$B$7:$B$1261,0))=0,"n/a",(INDEX(Historical!$C$7:$C$1239,MATCH(B153,Historical!$B$7:$B$1261,0))/INDEX(Historical!$D$7:$D$1237,MATCH(B153,Historical!$B$7:$B$1261,0))-1)*100)</f>
        <v>13.749999999999996</v>
      </c>
      <c r="T153" s="701">
        <f>IF(INDEX(Historical!$F$7:$F$1230,MATCH(B153,Historical!$B$7:$B$1261,0))=0,"n/a",((INDEX(Historical!$C$7:$C$1239,MATCH(B153,Historical!$B$7:$B$1261,0))/INDEX(Historical!$F$7:$F$1230,MATCH(B153,Historical!$B$7:$B$1261,0)))^(1/3)-1)*100)</f>
        <v>13.644886946224833</v>
      </c>
      <c r="U153" s="701">
        <f>IF(INDEX(Historical!$H$7:$H$1230,MATCH(B153,Historical!$B$7:$B$1261,0))=0,"n/a",((INDEX(Historical!$C$7:$C$1239,MATCH(B153,Historical!$B$7:$B$1261,0))/INDEX(Historical!$H$7:$H$1230,MATCH(B153,Historical!$B$7:$B$1261,0)))^(1/5)-1)*100)</f>
        <v>14.127080293376215</v>
      </c>
      <c r="V153" s="701" t="str">
        <f>IF(INDEX(Historical!$O$7:$O$1230,MATCH(B153,Historical!$B$7:$B$1261,0))=0,"n/a",((INDEX(Historical!$C$7:$C$1239,MATCH(B153,Historical!$B$7:$B$1261,0))/INDEX(Historical!$O$7:$O$1230,MATCH(B153,Historical!$B$7:$B$1261,0)))^(1/10)-1)*100)</f>
        <v>n/a</v>
      </c>
      <c r="W153" s="702" t="str">
        <f t="shared" si="38"/>
        <v>n/a</v>
      </c>
      <c r="X153" s="703">
        <f t="shared" si="39"/>
        <v>2.6161259802548544</v>
      </c>
      <c r="Y153" s="875"/>
      <c r="Z153" s="651">
        <f t="shared" si="40"/>
        <v>50.393700787401571</v>
      </c>
      <c r="AA153" s="886">
        <f t="shared" si="41"/>
        <v>63.131233595800524</v>
      </c>
      <c r="AB153" s="887">
        <v>12</v>
      </c>
      <c r="AC153" s="865">
        <v>3.81</v>
      </c>
      <c r="AD153" s="865">
        <v>5.31</v>
      </c>
      <c r="AE153" s="865">
        <v>4.22</v>
      </c>
      <c r="AF153" s="865">
        <v>3.86</v>
      </c>
      <c r="AG153" s="865">
        <v>6.3</v>
      </c>
      <c r="AH153" s="865">
        <v>-15.7</v>
      </c>
      <c r="AI153" s="865">
        <v>25.8</v>
      </c>
      <c r="AJ153" s="865">
        <v>5.4</v>
      </c>
      <c r="AK153" s="865">
        <v>12</v>
      </c>
      <c r="AL153" s="878">
        <v>5840</v>
      </c>
      <c r="AM153" s="872">
        <v>2.1999999999999997</v>
      </c>
      <c r="AN153" s="865">
        <v>0.47</v>
      </c>
      <c r="AO153" s="739">
        <f t="shared" si="42"/>
        <v>-48.205916076298671</v>
      </c>
      <c r="AP153" s="740">
        <f t="shared" si="43"/>
        <v>14.925317519501855</v>
      </c>
      <c r="AQ153" s="888">
        <f t="shared" si="44"/>
        <v>229.09746052552745</v>
      </c>
      <c r="AR153" s="651">
        <f>INDEX(Historical!$C$7:$C$1239,MATCH(B153,Historical!$B$7:$B$1261,0))*IF(AH153="n/a",1.03,IF(AH153&lt;0,1.01,IF(AH153&gt;10,1.1,(1+AH153/100))))</f>
        <v>1.8382000000000001</v>
      </c>
      <c r="AS153" s="886">
        <f t="shared" si="45"/>
        <v>2.0220200000000004</v>
      </c>
      <c r="AT153" s="886">
        <f t="shared" si="49"/>
        <v>2.2242220000000006</v>
      </c>
      <c r="AU153" s="886">
        <f t="shared" si="49"/>
        <v>2.446644200000001</v>
      </c>
      <c r="AV153" s="886">
        <f t="shared" si="49"/>
        <v>2.6913086200000014</v>
      </c>
      <c r="AW153" s="651">
        <f t="shared" si="46"/>
        <v>11.222394820000003</v>
      </c>
      <c r="AX153" s="747">
        <f t="shared" si="47"/>
        <v>4.6656944331268466</v>
      </c>
      <c r="AY153" s="934">
        <v>1.1599999999999999</v>
      </c>
      <c r="AZ153" s="872">
        <v>132.1</v>
      </c>
      <c r="BA153" s="872">
        <v>-1.53</v>
      </c>
      <c r="BB153" s="872">
        <v>19.950000000000003</v>
      </c>
      <c r="BC153" s="872">
        <v>40.92</v>
      </c>
      <c r="BE153" s="624">
        <v>2010</v>
      </c>
      <c r="BF153" s="898">
        <f t="shared" si="48"/>
        <v>0</v>
      </c>
      <c r="BG153" s="882">
        <v>3.5999999999999996</v>
      </c>
    </row>
    <row r="154" spans="1:59" ht="11.25" customHeight="1" x14ac:dyDescent="0.2">
      <c r="A154" s="871" t="s">
        <v>4443</v>
      </c>
      <c r="B154" s="875" t="s">
        <v>4442</v>
      </c>
      <c r="C154" s="932" t="s">
        <v>112</v>
      </c>
      <c r="D154" s="932" t="s">
        <v>4344</v>
      </c>
      <c r="E154" s="733">
        <v>19</v>
      </c>
      <c r="F154" s="1190">
        <v>169</v>
      </c>
      <c r="G154" s="1190" t="s">
        <v>37</v>
      </c>
      <c r="H154" s="1190" t="s">
        <v>37</v>
      </c>
      <c r="I154" s="874">
        <v>191.99</v>
      </c>
      <c r="J154" s="651">
        <f t="shared" si="35"/>
        <v>1.7709255690400538</v>
      </c>
      <c r="K154" s="877">
        <v>0.85</v>
      </c>
      <c r="L154" s="887">
        <v>4</v>
      </c>
      <c r="M154" s="642">
        <f t="shared" si="36"/>
        <v>3.4</v>
      </c>
      <c r="N154" s="870" t="s">
        <v>604</v>
      </c>
      <c r="O154" s="734">
        <v>0.75</v>
      </c>
      <c r="P154" s="861">
        <v>43902</v>
      </c>
      <c r="Q154" s="861">
        <v>43917</v>
      </c>
      <c r="R154" s="642">
        <f t="shared" si="37"/>
        <v>13.33333333333333</v>
      </c>
      <c r="S154" s="701">
        <f>IF(INDEX(Historical!$D$7:$D$1237,MATCH(B154,Historical!$B$7:$B$1261,0))=0,"n/a",(INDEX(Historical!$C$7:$C$1239,MATCH(B154,Historical!$B$7:$B$1261,0))/INDEX(Historical!$D$7:$D$1237,MATCH(B154,Historical!$B$7:$B$1261,0))-1)*100)</f>
        <v>14.342629482071722</v>
      </c>
      <c r="T154" s="701">
        <f>IF(INDEX(Historical!$F$7:$F$1230,MATCH(B154,Historical!$B$7:$B$1261,0))=0,"n/a",((INDEX(Historical!$C$7:$C$1239,MATCH(B154,Historical!$B$7:$B$1261,0))/INDEX(Historical!$F$7:$F$1230,MATCH(B154,Historical!$B$7:$B$1261,0)))^(1/3)-1)*100)</f>
        <v>11.687582878684765</v>
      </c>
      <c r="U154" s="701">
        <f>IF(INDEX(Historical!$H$7:$H$1230,MATCH(B154,Historical!$B$7:$B$1261,0))=0,"n/a",((INDEX(Historical!$C$7:$C$1239,MATCH(B154,Historical!$B$7:$B$1261,0))/INDEX(Historical!$H$7:$H$1230,MATCH(B154,Historical!$B$7:$B$1261,0)))^(1/5)-1)*100)</f>
        <v>10.025253760241037</v>
      </c>
      <c r="V154" s="701">
        <f>IF(INDEX(Historical!$O$7:$O$1230,MATCH(B154,Historical!$B$7:$B$1261,0))=0,"n/a",((INDEX(Historical!$C$7:$C$1239,MATCH(B154,Historical!$B$7:$B$1261,0))/INDEX(Historical!$O$7:$O$1230,MATCH(B154,Historical!$B$7:$B$1261,0)))^(1/10)-1)*100)</f>
        <v>13.073350509641957</v>
      </c>
      <c r="W154" s="702">
        <f t="shared" si="38"/>
        <v>0.76684655191086137</v>
      </c>
      <c r="X154" s="703">
        <f t="shared" si="39"/>
        <v>1.5189778424607632</v>
      </c>
      <c r="Y154" s="876"/>
      <c r="Z154" s="651">
        <f t="shared" si="40"/>
        <v>56.384742951907128</v>
      </c>
      <c r="AA154" s="886">
        <f t="shared" si="41"/>
        <v>31.839137645107794</v>
      </c>
      <c r="AB154" s="887">
        <v>6</v>
      </c>
      <c r="AC154" s="865">
        <v>6.03</v>
      </c>
      <c r="AD154" s="865">
        <v>2.37</v>
      </c>
      <c r="AE154" s="865">
        <v>2.23</v>
      </c>
      <c r="AF154" s="865">
        <v>1.95</v>
      </c>
      <c r="AG154" s="865">
        <v>6</v>
      </c>
      <c r="AH154" s="865">
        <v>-53.400000000000006</v>
      </c>
      <c r="AI154" s="865">
        <v>13.170000000000002</v>
      </c>
      <c r="AJ154" s="865">
        <v>6.6000000000000005</v>
      </c>
      <c r="AK154" s="865">
        <v>13.569999999999999</v>
      </c>
      <c r="AL154" s="878">
        <v>40970</v>
      </c>
      <c r="AM154" s="872">
        <v>0.2</v>
      </c>
      <c r="AN154" s="865">
        <v>0.33</v>
      </c>
      <c r="AO154" s="739">
        <f t="shared" si="42"/>
        <v>-20.042958315826702</v>
      </c>
      <c r="AP154" s="740">
        <f t="shared" si="43"/>
        <v>11.796179329281092</v>
      </c>
      <c r="AQ154" s="888">
        <f t="shared" si="44"/>
        <v>66.114175471049876</v>
      </c>
      <c r="AR154" s="651">
        <f>INDEX(Historical!$C$7:$C$1239,MATCH(B154,Historical!$B$7:$B$1261,0))*IF(AH154="n/a",1.03,IF(AH154&lt;0,1.01,IF(AH154&gt;10,1.1,(1+AH154/100))))</f>
        <v>2.8987000000000003</v>
      </c>
      <c r="AS154" s="886">
        <f t="shared" si="45"/>
        <v>3.1885700000000003</v>
      </c>
      <c r="AT154" s="886">
        <f t="shared" si="49"/>
        <v>3.5074270000000007</v>
      </c>
      <c r="AU154" s="886">
        <f t="shared" si="49"/>
        <v>3.8581697000000013</v>
      </c>
      <c r="AV154" s="886">
        <f t="shared" si="49"/>
        <v>4.2439866700000017</v>
      </c>
      <c r="AW154" s="651">
        <f t="shared" si="46"/>
        <v>17.696853370000003</v>
      </c>
      <c r="AX154" s="747">
        <f t="shared" si="47"/>
        <v>9.217591213084015</v>
      </c>
      <c r="AY154" s="934">
        <v>0.82</v>
      </c>
      <c r="AZ154" s="872">
        <v>35.19</v>
      </c>
      <c r="BA154" s="872">
        <v>-16.88</v>
      </c>
      <c r="BB154" s="872">
        <v>6.99</v>
      </c>
      <c r="BC154" s="872">
        <v>5.0299999999999994</v>
      </c>
      <c r="BE154" s="624">
        <v>2002</v>
      </c>
      <c r="BF154" s="898">
        <f t="shared" si="48"/>
        <v>1</v>
      </c>
      <c r="BG154" s="882">
        <v>3.5000000000000004</v>
      </c>
    </row>
    <row r="155" spans="1:59" ht="11.25" customHeight="1" x14ac:dyDescent="0.2">
      <c r="A155" s="863" t="s">
        <v>1401</v>
      </c>
      <c r="B155" s="875" t="s">
        <v>1402</v>
      </c>
      <c r="C155" s="932" t="s">
        <v>112</v>
      </c>
      <c r="D155" s="932" t="s">
        <v>1220</v>
      </c>
      <c r="E155" s="733">
        <v>10</v>
      </c>
      <c r="F155" s="1190">
        <v>330</v>
      </c>
      <c r="G155" s="1190" t="s">
        <v>106</v>
      </c>
      <c r="H155" s="1190" t="s">
        <v>106</v>
      </c>
      <c r="I155" s="874">
        <v>287.83</v>
      </c>
      <c r="J155" s="651">
        <f t="shared" si="35"/>
        <v>1.0700760865788834</v>
      </c>
      <c r="K155" s="877">
        <v>0.77</v>
      </c>
      <c r="L155" s="887">
        <v>4</v>
      </c>
      <c r="M155" s="642">
        <f t="shared" si="36"/>
        <v>3.08</v>
      </c>
      <c r="N155" s="870" t="s">
        <v>568</v>
      </c>
      <c r="O155" s="734">
        <v>0.64</v>
      </c>
      <c r="P155" s="1116">
        <v>43643</v>
      </c>
      <c r="Q155" s="1116">
        <v>43661</v>
      </c>
      <c r="R155" s="642">
        <f t="shared" si="37"/>
        <v>20.3125</v>
      </c>
      <c r="S155" s="701">
        <f>IF(INDEX(Historical!$D$7:$D$1237,MATCH(B155,Historical!$B$7:$B$1261,0))=0,"n/a",(INDEX(Historical!$C$7:$C$1239,MATCH(B155,Historical!$B$7:$B$1261,0))/INDEX(Historical!$D$7:$D$1237,MATCH(B155,Historical!$B$7:$B$1261,0))-1)*100)</f>
        <v>22.608695652173914</v>
      </c>
      <c r="T155" s="701">
        <f>IF(INDEX(Historical!$F$7:$F$1230,MATCH(B155,Historical!$B$7:$B$1261,0))=0,"n/a",((INDEX(Historical!$C$7:$C$1239,MATCH(B155,Historical!$B$7:$B$1261,0))/INDEX(Historical!$F$7:$F$1230,MATCH(B155,Historical!$B$7:$B$1261,0)))^(1/3)-1)*100)</f>
        <v>21.300895521799635</v>
      </c>
      <c r="U155" s="701">
        <f>IF(INDEX(Historical!$H$7:$H$1230,MATCH(B155,Historical!$B$7:$B$1261,0))=0,"n/a",((INDEX(Historical!$C$7:$C$1239,MATCH(B155,Historical!$B$7:$B$1261,0))/INDEX(Historical!$H$7:$H$1230,MATCH(B155,Historical!$B$7:$B$1261,0)))^(1/5)-1)*100)</f>
        <v>21.161619749413418</v>
      </c>
      <c r="V155" s="701">
        <f>IF(INDEX(Historical!$O$7:$O$1230,MATCH(B155,Historical!$B$7:$B$1261,0))=0,"n/a",((INDEX(Historical!$C$7:$C$1239,MATCH(B155,Historical!$B$7:$B$1261,0))/INDEX(Historical!$O$7:$O$1230,MATCH(B155,Historical!$B$7:$B$1261,0)))^(1/10)-1)*100)</f>
        <v>17.545527192670328</v>
      </c>
      <c r="W155" s="702">
        <f t="shared" si="38"/>
        <v>1.206097686152954</v>
      </c>
      <c r="X155" s="703">
        <f t="shared" si="39"/>
        <v>1.090805141722341</v>
      </c>
      <c r="Y155" s="875"/>
      <c r="Z155" s="651">
        <f t="shared" si="40"/>
        <v>33.225458468176917</v>
      </c>
      <c r="AA155" s="886">
        <f t="shared" si="41"/>
        <v>31.049622437971951</v>
      </c>
      <c r="AB155" s="887">
        <v>12</v>
      </c>
      <c r="AC155" s="865">
        <v>9.27</v>
      </c>
      <c r="AD155" s="865">
        <v>10.86</v>
      </c>
      <c r="AE155" s="865">
        <v>3.07</v>
      </c>
      <c r="AF155" s="867" t="s">
        <v>136</v>
      </c>
      <c r="AG155" s="865">
        <v>-172.2</v>
      </c>
      <c r="AH155" s="865">
        <v>16.900000000000002</v>
      </c>
      <c r="AI155" s="865">
        <v>12.889999999999999</v>
      </c>
      <c r="AJ155" s="865">
        <v>19.400000000000002</v>
      </c>
      <c r="AK155" s="865">
        <v>2.88</v>
      </c>
      <c r="AL155" s="878">
        <v>11060</v>
      </c>
      <c r="AM155" s="872">
        <v>1.0999999999999999</v>
      </c>
      <c r="AN155" s="868" t="s">
        <v>136</v>
      </c>
      <c r="AO155" s="739">
        <f t="shared" si="42"/>
        <v>-8.8179266019796501</v>
      </c>
      <c r="AP155" s="740">
        <f t="shared" si="43"/>
        <v>22.231695835992301</v>
      </c>
      <c r="AQ155" s="888" t="str">
        <f t="shared" si="44"/>
        <v>n/a</v>
      </c>
      <c r="AR155" s="651">
        <f>INDEX(Historical!$C$7:$C$1239,MATCH(B155,Historical!$B$7:$B$1261,0))*IF(AH155="n/a",1.03,IF(AH155&lt;0,1.01,IF(AH155&gt;10,1.1,(1+AH155/100))))</f>
        <v>3.1019999999999999</v>
      </c>
      <c r="AS155" s="886">
        <f t="shared" si="45"/>
        <v>3.4122000000000003</v>
      </c>
      <c r="AT155" s="886">
        <f t="shared" si="49"/>
        <v>3.5104713599999999</v>
      </c>
      <c r="AU155" s="886">
        <f t="shared" si="49"/>
        <v>3.6115729351679997</v>
      </c>
      <c r="AV155" s="886">
        <f t="shared" si="49"/>
        <v>3.715586235700838</v>
      </c>
      <c r="AW155" s="651">
        <f t="shared" si="46"/>
        <v>17.351830530868838</v>
      </c>
      <c r="AX155" s="747">
        <f t="shared" si="47"/>
        <v>6.0284996459260114</v>
      </c>
      <c r="AY155" s="934">
        <v>0.85</v>
      </c>
      <c r="AZ155" s="872">
        <v>76.160000000000011</v>
      </c>
      <c r="BA155" s="872">
        <v>-9.99</v>
      </c>
      <c r="BB155" s="872">
        <v>1.2</v>
      </c>
      <c r="BC155" s="872">
        <v>18.240000000000002</v>
      </c>
      <c r="BE155" s="624">
        <v>2010</v>
      </c>
      <c r="BF155" s="898">
        <f t="shared" si="48"/>
        <v>0</v>
      </c>
      <c r="BG155" s="882">
        <v>17.299999999999997</v>
      </c>
    </row>
    <row r="156" spans="1:59" ht="11.25" customHeight="1" x14ac:dyDescent="0.2">
      <c r="A156" s="871" t="s">
        <v>1399</v>
      </c>
      <c r="B156" s="875" t="s">
        <v>1400</v>
      </c>
      <c r="C156" s="932" t="s">
        <v>153</v>
      </c>
      <c r="D156" s="932" t="s">
        <v>4324</v>
      </c>
      <c r="E156" s="733">
        <v>10</v>
      </c>
      <c r="F156" s="1190">
        <v>368</v>
      </c>
      <c r="G156" s="1190" t="s">
        <v>106</v>
      </c>
      <c r="H156" s="1190" t="s">
        <v>106</v>
      </c>
      <c r="I156" s="874">
        <v>39.39</v>
      </c>
      <c r="J156" s="651">
        <f t="shared" si="35"/>
        <v>0.96471185580096463</v>
      </c>
      <c r="K156" s="877">
        <v>9.5000000000000001E-2</v>
      </c>
      <c r="L156" s="887">
        <v>4</v>
      </c>
      <c r="M156" s="642">
        <f t="shared" si="36"/>
        <v>0.38</v>
      </c>
      <c r="N156" s="870" t="s">
        <v>502</v>
      </c>
      <c r="O156" s="734">
        <v>8.5000000000000006E-2</v>
      </c>
      <c r="P156" s="861">
        <v>43892</v>
      </c>
      <c r="Q156" s="861">
        <v>43909</v>
      </c>
      <c r="R156" s="642">
        <f t="shared" si="37"/>
        <v>11.764705882352935</v>
      </c>
      <c r="S156" s="701">
        <f>IF(INDEX(Historical!$D$7:$D$1237,MATCH(B156,Historical!$B$7:$B$1261,0))=0,"n/a",(INDEX(Historical!$C$7:$C$1239,MATCH(B156,Historical!$B$7:$B$1261,0))/INDEX(Historical!$D$7:$D$1237,MATCH(B156,Historical!$B$7:$B$1261,0))-1)*100)</f>
        <v>21.42857142857142</v>
      </c>
      <c r="T156" s="701">
        <f>IF(INDEX(Historical!$F$7:$F$1230,MATCH(B156,Historical!$B$7:$B$1261,0))=0,"n/a",((INDEX(Historical!$C$7:$C$1239,MATCH(B156,Historical!$B$7:$B$1261,0))/INDEX(Historical!$F$7:$F$1230,MATCH(B156,Historical!$B$7:$B$1261,0)))^(1/3)-1)*100)</f>
        <v>24.780567401032737</v>
      </c>
      <c r="U156" s="701">
        <f>IF(INDEX(Historical!$H$7:$H$1230,MATCH(B156,Historical!$B$7:$B$1261,0))=0,"n/a",((INDEX(Historical!$C$7:$C$1239,MATCH(B156,Historical!$B$7:$B$1261,0))/INDEX(Historical!$H$7:$H$1230,MATCH(B156,Historical!$B$7:$B$1261,0)))^(1/5)-1)*100)</f>
        <v>20.28986284740084</v>
      </c>
      <c r="V156" s="701" t="str">
        <f>IF(INDEX(Historical!$O$7:$O$1230,MATCH(B156,Historical!$B$7:$B$1261,0))=0,"n/a",((INDEX(Historical!$C$7:$C$1239,MATCH(B156,Historical!$B$7:$B$1261,0))/INDEX(Historical!$O$7:$O$1230,MATCH(B156,Historical!$B$7:$B$1261,0)))^(1/10)-1)*100)</f>
        <v>n/a</v>
      </c>
      <c r="W156" s="702" t="str">
        <f t="shared" si="38"/>
        <v>n/a</v>
      </c>
      <c r="X156" s="703">
        <f t="shared" si="39"/>
        <v>0.65876178075976755</v>
      </c>
      <c r="Y156" s="875"/>
      <c r="Z156" s="651">
        <f t="shared" si="40"/>
        <v>41.304347826086953</v>
      </c>
      <c r="AA156" s="886">
        <f t="shared" si="41"/>
        <v>42.815217391304344</v>
      </c>
      <c r="AB156" s="887">
        <v>12</v>
      </c>
      <c r="AC156" s="865">
        <v>0.92</v>
      </c>
      <c r="AD156" s="865" t="s">
        <v>136</v>
      </c>
      <c r="AE156" s="865">
        <v>6.88</v>
      </c>
      <c r="AF156" s="865">
        <v>4.9800000000000004</v>
      </c>
      <c r="AG156" s="865">
        <v>12.3</v>
      </c>
      <c r="AH156" s="865">
        <v>-20.8</v>
      </c>
      <c r="AI156" s="865">
        <v>13.77</v>
      </c>
      <c r="AJ156" s="865">
        <v>30.8</v>
      </c>
      <c r="AK156" s="865">
        <v>-1.7999999999999998</v>
      </c>
      <c r="AL156" s="878">
        <v>839.49</v>
      </c>
      <c r="AM156" s="872">
        <v>14.499999999999998</v>
      </c>
      <c r="AN156" s="865">
        <v>0.37</v>
      </c>
      <c r="AO156" s="739">
        <f t="shared" si="42"/>
        <v>-21.56064268810254</v>
      </c>
      <c r="AP156" s="740">
        <f t="shared" si="43"/>
        <v>21.254574703201804</v>
      </c>
      <c r="AQ156" s="888">
        <f t="shared" si="44"/>
        <v>207.83818448348308</v>
      </c>
      <c r="AR156" s="651">
        <f>INDEX(Historical!$C$7:$C$1239,MATCH(B156,Historical!$B$7:$B$1261,0))*IF(AH156="n/a",1.03,IF(AH156&lt;0,1.01,IF(AH156&gt;10,1.1,(1+AH156/100))))</f>
        <v>0.34340000000000004</v>
      </c>
      <c r="AS156" s="886">
        <f t="shared" si="45"/>
        <v>0.37774000000000008</v>
      </c>
      <c r="AT156" s="886">
        <f t="shared" si="49"/>
        <v>0.38151740000000006</v>
      </c>
      <c r="AU156" s="886">
        <f t="shared" si="49"/>
        <v>0.38533257400000004</v>
      </c>
      <c r="AV156" s="886">
        <f t="shared" si="49"/>
        <v>0.38918589974000006</v>
      </c>
      <c r="AW156" s="651">
        <f t="shared" si="46"/>
        <v>1.8771758737400002</v>
      </c>
      <c r="AX156" s="747">
        <f t="shared" si="47"/>
        <v>4.7656153179487184</v>
      </c>
      <c r="AY156" s="934">
        <v>1.45</v>
      </c>
      <c r="AZ156" s="872">
        <v>109.96999999999998</v>
      </c>
      <c r="BA156" s="872">
        <v>-5.8999999999999995</v>
      </c>
      <c r="BB156" s="872">
        <v>14.219999999999999</v>
      </c>
      <c r="BC156" s="872">
        <v>34.74</v>
      </c>
      <c r="BE156" s="624">
        <v>2011</v>
      </c>
      <c r="BF156" s="898">
        <f t="shared" si="48"/>
        <v>0</v>
      </c>
      <c r="BG156" s="882">
        <v>8.4</v>
      </c>
    </row>
    <row r="157" spans="1:59" ht="11.25" customHeight="1" x14ac:dyDescent="0.2">
      <c r="A157" s="871" t="s">
        <v>661</v>
      </c>
      <c r="B157" s="875" t="s">
        <v>662</v>
      </c>
      <c r="C157" s="932" t="s">
        <v>112</v>
      </c>
      <c r="D157" s="932" t="s">
        <v>4344</v>
      </c>
      <c r="E157" s="733">
        <v>18</v>
      </c>
      <c r="F157" s="1190">
        <v>197</v>
      </c>
      <c r="G157" s="1190" t="s">
        <v>115</v>
      </c>
      <c r="H157" s="1190" t="s">
        <v>115</v>
      </c>
      <c r="I157" s="874">
        <v>365</v>
      </c>
      <c r="J157" s="651">
        <f t="shared" si="35"/>
        <v>2.849315068493151</v>
      </c>
      <c r="K157" s="877">
        <v>2.6</v>
      </c>
      <c r="L157" s="887">
        <v>4</v>
      </c>
      <c r="M157" s="642">
        <f t="shared" si="36"/>
        <v>10.4</v>
      </c>
      <c r="N157" s="870" t="s">
        <v>151</v>
      </c>
      <c r="O157" s="734">
        <v>2.4</v>
      </c>
      <c r="P157" s="861">
        <v>44165</v>
      </c>
      <c r="Q157" s="861">
        <v>44189</v>
      </c>
      <c r="R157" s="642">
        <f t="shared" si="37"/>
        <v>8.333333333333341</v>
      </c>
      <c r="S157" s="701">
        <f>IF(INDEX(Historical!$D$7:$D$1237,MATCH(B157,Historical!$B$7:$B$1261,0))=0,"n/a",(INDEX(Historical!$C$7:$C$1239,MATCH(B157,Historical!$B$7:$B$1261,0))/INDEX(Historical!$D$7:$D$1237,MATCH(B157,Historical!$B$7:$B$1261,0))-1)*100)</f>
        <v>9.7560975609756184</v>
      </c>
      <c r="T157" s="701">
        <f>IF(INDEX(Historical!$F$7:$F$1230,MATCH(B157,Historical!$B$7:$B$1261,0))=0,"n/a",((INDEX(Historical!$C$7:$C$1239,MATCH(B157,Historical!$B$7:$B$1261,0))/INDEX(Historical!$F$7:$F$1230,MATCH(B157,Historical!$B$7:$B$1261,0)))^(1/3)-1)*100)</f>
        <v>9.9557504391272431</v>
      </c>
      <c r="U157" s="701">
        <f>IF(INDEX(Historical!$H$7:$H$1230,MATCH(B157,Historical!$B$7:$B$1261,0))=0,"n/a",((INDEX(Historical!$C$7:$C$1239,MATCH(B157,Historical!$B$7:$B$1261,0))/INDEX(Historical!$H$7:$H$1230,MATCH(B157,Historical!$B$7:$B$1261,0)))^(1/5)-1)*100)</f>
        <v>10.391092901821718</v>
      </c>
      <c r="V157" s="701">
        <f>IF(INDEX(Historical!$O$7:$O$1230,MATCH(B157,Historical!$B$7:$B$1261,0))=0,"n/a",((INDEX(Historical!$C$7:$C$1239,MATCH(B157,Historical!$B$7:$B$1261,0))/INDEX(Historical!$O$7:$O$1230,MATCH(B157,Historical!$B$7:$B$1261,0)))^(1/10)-1)*100)</f>
        <v>14.42019015983278</v>
      </c>
      <c r="W157" s="702">
        <f t="shared" si="38"/>
        <v>0.72059333383591218</v>
      </c>
      <c r="X157" s="703">
        <f t="shared" si="39"/>
        <v>0.61851743463224507</v>
      </c>
      <c r="Y157" s="875"/>
      <c r="Z157" s="651">
        <f t="shared" si="40"/>
        <v>44.44444444444445</v>
      </c>
      <c r="AA157" s="886">
        <f t="shared" si="41"/>
        <v>15.5982905982906</v>
      </c>
      <c r="AB157" s="887">
        <v>12</v>
      </c>
      <c r="AC157" s="865">
        <v>23.4</v>
      </c>
      <c r="AD157" s="865">
        <v>1.97</v>
      </c>
      <c r="AE157" s="865">
        <v>1.65</v>
      </c>
      <c r="AF157" s="867">
        <v>21.11</v>
      </c>
      <c r="AG157" s="867">
        <v>171.2</v>
      </c>
      <c r="AH157" s="865">
        <v>25.8</v>
      </c>
      <c r="AI157" s="865">
        <v>6.6199999999999992</v>
      </c>
      <c r="AJ157" s="865">
        <v>16.8</v>
      </c>
      <c r="AK157" s="865">
        <v>8.1199999999999992</v>
      </c>
      <c r="AL157" s="878">
        <v>105850</v>
      </c>
      <c r="AM157" s="872">
        <v>0.08</v>
      </c>
      <c r="AN157" s="865">
        <v>2.56</v>
      </c>
      <c r="AO157" s="739">
        <f t="shared" si="42"/>
        <v>-2.3578826279757301</v>
      </c>
      <c r="AP157" s="740">
        <f t="shared" si="43"/>
        <v>13.24040797031487</v>
      </c>
      <c r="AQ157" s="888">
        <f t="shared" si="44"/>
        <v>282.55277894685594</v>
      </c>
      <c r="AR157" s="651">
        <f>INDEX(Historical!$C$7:$C$1239,MATCH(B157,Historical!$B$7:$B$1261,0))*IF(AH157="n/a",1.03,IF(AH157&lt;0,1.01,IF(AH157&gt;10,1.1,(1+AH157/100))))</f>
        <v>9.9</v>
      </c>
      <c r="AS157" s="886">
        <f t="shared" si="45"/>
        <v>10.555380000000001</v>
      </c>
      <c r="AT157" s="886">
        <f t="shared" si="49"/>
        <v>11.412476856000001</v>
      </c>
      <c r="AU157" s="886">
        <f t="shared" si="49"/>
        <v>12.339169976707201</v>
      </c>
      <c r="AV157" s="886">
        <f t="shared" si="49"/>
        <v>13.341110578815824</v>
      </c>
      <c r="AW157" s="651">
        <f t="shared" si="46"/>
        <v>57.548137411523022</v>
      </c>
      <c r="AX157" s="747">
        <f t="shared" si="47"/>
        <v>15.766612989458363</v>
      </c>
      <c r="AY157" s="934">
        <v>0.96</v>
      </c>
      <c r="AZ157" s="872">
        <v>37.159999999999997</v>
      </c>
      <c r="BA157" s="872">
        <v>-17.52</v>
      </c>
      <c r="BB157" s="872">
        <v>-2.8400000000000003</v>
      </c>
      <c r="BC157" s="872">
        <v>-2.83</v>
      </c>
      <c r="BE157" s="624">
        <v>2003</v>
      </c>
      <c r="BF157" s="898">
        <f t="shared" si="48"/>
        <v>1</v>
      </c>
      <c r="BG157" s="882">
        <v>13.3</v>
      </c>
    </row>
    <row r="158" spans="1:59" ht="11.25" customHeight="1" x14ac:dyDescent="0.2">
      <c r="A158" s="871" t="s">
        <v>1409</v>
      </c>
      <c r="B158" s="875" t="s">
        <v>1410</v>
      </c>
      <c r="C158" s="932" t="s">
        <v>108</v>
      </c>
      <c r="D158" s="932" t="s">
        <v>118</v>
      </c>
      <c r="E158" s="733">
        <v>11</v>
      </c>
      <c r="F158" s="1190">
        <v>357</v>
      </c>
      <c r="G158" s="1190" t="s">
        <v>115</v>
      </c>
      <c r="H158" s="1190" t="s">
        <v>115</v>
      </c>
      <c r="I158" s="874">
        <v>47.22</v>
      </c>
      <c r="J158" s="651">
        <f t="shared" si="35"/>
        <v>3.5578144853875475</v>
      </c>
      <c r="K158" s="877">
        <v>0.42</v>
      </c>
      <c r="L158" s="887">
        <v>4</v>
      </c>
      <c r="M158" s="642">
        <f t="shared" si="36"/>
        <v>1.68</v>
      </c>
      <c r="N158" s="870" t="s">
        <v>139</v>
      </c>
      <c r="O158" s="734">
        <v>0.4</v>
      </c>
      <c r="P158" s="861">
        <v>44204</v>
      </c>
      <c r="Q158" s="861">
        <v>44228</v>
      </c>
      <c r="R158" s="642">
        <f t="shared" si="37"/>
        <v>4.9999999999999902</v>
      </c>
      <c r="S158" s="701">
        <f>IF(INDEX(Historical!$D$7:$D$1237,MATCH(B158,Historical!$B$7:$B$1261,0))=0,"n/a",(INDEX(Historical!$C$7:$C$1239,MATCH(B158,Historical!$B$7:$B$1261,0))/INDEX(Historical!$D$7:$D$1237,MATCH(B158,Historical!$B$7:$B$1261,0))-1)*100)</f>
        <v>12.12121212121211</v>
      </c>
      <c r="T158" s="701">
        <f>IF(INDEX(Historical!$F$7:$F$1230,MATCH(B158,Historical!$B$7:$B$1261,0))=0,"n/a",((INDEX(Historical!$C$7:$C$1239,MATCH(B158,Historical!$B$7:$B$1261,0))/INDEX(Historical!$F$7:$F$1230,MATCH(B158,Historical!$B$7:$B$1261,0)))^(1/3)-1)*100)</f>
        <v>13.960384306101293</v>
      </c>
      <c r="U158" s="701">
        <f>IF(INDEX(Historical!$H$7:$H$1230,MATCH(B158,Historical!$B$7:$B$1261,0))=0,"n/a",((INDEX(Historical!$C$7:$C$1239,MATCH(B158,Historical!$B$7:$B$1261,0))/INDEX(Historical!$H$7:$H$1230,MATCH(B158,Historical!$B$7:$B$1261,0)))^(1/5)-1)*100)</f>
        <v>18.254138431828171</v>
      </c>
      <c r="V158" s="701">
        <f>IF(INDEX(Historical!$O$7:$O$1230,MATCH(B158,Historical!$B$7:$B$1261,0))=0,"n/a",((INDEX(Historical!$C$7:$C$1239,MATCH(B158,Historical!$B$7:$B$1261,0))/INDEX(Historical!$O$7:$O$1230,MATCH(B158,Historical!$B$7:$B$1261,0)))^(1/10)-1)*100)</f>
        <v>19.951324380539639</v>
      </c>
      <c r="W158" s="702">
        <f t="shared" si="38"/>
        <v>0.91493366974841583</v>
      </c>
      <c r="X158" s="703" t="str">
        <f t="shared" si="39"/>
        <v>n/a</v>
      </c>
      <c r="Y158" s="661"/>
      <c r="Z158" s="651">
        <f t="shared" si="40"/>
        <v>43.076923076923073</v>
      </c>
      <c r="AA158" s="886">
        <f t="shared" si="41"/>
        <v>12.107692307692307</v>
      </c>
      <c r="AB158" s="887">
        <v>12</v>
      </c>
      <c r="AC158" s="865">
        <v>3.9</v>
      </c>
      <c r="AD158" s="865">
        <v>0.73</v>
      </c>
      <c r="AE158" s="865">
        <v>0.55000000000000004</v>
      </c>
      <c r="AF158" s="865">
        <v>0.44</v>
      </c>
      <c r="AG158" s="865">
        <v>4</v>
      </c>
      <c r="AH158" s="865">
        <v>-41.8</v>
      </c>
      <c r="AI158" s="865">
        <v>108.31</v>
      </c>
      <c r="AJ158" s="865">
        <v>-5.3</v>
      </c>
      <c r="AK158" s="865">
        <v>17.28</v>
      </c>
      <c r="AL158" s="878">
        <v>9700</v>
      </c>
      <c r="AM158" s="872">
        <v>0.4</v>
      </c>
      <c r="AN158" s="865">
        <v>0.31</v>
      </c>
      <c r="AO158" s="739">
        <f t="shared" si="42"/>
        <v>9.7042606095234127</v>
      </c>
      <c r="AP158" s="740">
        <f t="shared" si="43"/>
        <v>21.81195291721572</v>
      </c>
      <c r="AQ158" s="888">
        <f t="shared" si="44"/>
        <v>-51.340710077863896</v>
      </c>
      <c r="AR158" s="651">
        <f>INDEX(Historical!$C$7:$C$1239,MATCH(B158,Historical!$B$7:$B$1261,0))*IF(AH158="n/a",1.03,IF(AH158&lt;0,1.01,IF(AH158&gt;10,1.1,(1+AH158/100))))</f>
        <v>1.4947999999999999</v>
      </c>
      <c r="AS158" s="886">
        <f t="shared" si="45"/>
        <v>1.64428</v>
      </c>
      <c r="AT158" s="886">
        <f t="shared" si="49"/>
        <v>1.8087080000000002</v>
      </c>
      <c r="AU158" s="886">
        <f t="shared" si="49"/>
        <v>1.9895788000000003</v>
      </c>
      <c r="AV158" s="886">
        <f t="shared" si="49"/>
        <v>2.1885366800000003</v>
      </c>
      <c r="AW158" s="651">
        <f t="shared" si="46"/>
        <v>9.1259034800000016</v>
      </c>
      <c r="AX158" s="747">
        <f t="shared" si="47"/>
        <v>19.326352138924189</v>
      </c>
      <c r="AY158" s="934">
        <v>2.33</v>
      </c>
      <c r="AZ158" s="872">
        <v>193.1</v>
      </c>
      <c r="BA158" s="872">
        <v>-23.79</v>
      </c>
      <c r="BB158" s="872">
        <v>28.24</v>
      </c>
      <c r="BC158" s="872">
        <v>30.099999999999998</v>
      </c>
      <c r="BE158" s="624">
        <v>2011</v>
      </c>
      <c r="BF158" s="898">
        <f t="shared" si="48"/>
        <v>0</v>
      </c>
      <c r="BG158" s="882">
        <v>0.2</v>
      </c>
    </row>
    <row r="159" spans="1:59" ht="11.25" customHeight="1" x14ac:dyDescent="0.2">
      <c r="A159" s="871" t="s">
        <v>659</v>
      </c>
      <c r="B159" s="875" t="s">
        <v>660</v>
      </c>
      <c r="C159" s="932" t="s">
        <v>112</v>
      </c>
      <c r="D159" s="932" t="s">
        <v>211</v>
      </c>
      <c r="E159" s="733">
        <v>18</v>
      </c>
      <c r="F159" s="1190">
        <v>189</v>
      </c>
      <c r="G159" s="1190" t="s">
        <v>106</v>
      </c>
      <c r="H159" s="1190" t="s">
        <v>106</v>
      </c>
      <c r="I159" s="874">
        <v>115.82</v>
      </c>
      <c r="J159" s="651">
        <f t="shared" si="35"/>
        <v>1.1051631842514247</v>
      </c>
      <c r="K159" s="877">
        <v>0.32</v>
      </c>
      <c r="L159" s="887">
        <v>4</v>
      </c>
      <c r="M159" s="642">
        <f t="shared" si="36"/>
        <v>1.28</v>
      </c>
      <c r="N159" s="870" t="s">
        <v>208</v>
      </c>
      <c r="O159" s="734">
        <v>0.31</v>
      </c>
      <c r="P159" s="861">
        <v>43965</v>
      </c>
      <c r="Q159" s="861">
        <v>43980</v>
      </c>
      <c r="R159" s="642">
        <f t="shared" si="37"/>
        <v>3.2258064516129057</v>
      </c>
      <c r="S159" s="701">
        <f>IF(INDEX(Historical!$D$7:$D$1237,MATCH(B159,Historical!$B$7:$B$1261,0))=0,"n/a",(INDEX(Historical!$C$7:$C$1239,MATCH(B159,Historical!$B$7:$B$1261,0))/INDEX(Historical!$D$7:$D$1237,MATCH(B159,Historical!$B$7:$B$1261,0))-1)*100)</f>
        <v>1.6393442622950838</v>
      </c>
      <c r="T159" s="701">
        <f>IF(INDEX(Historical!$F$7:$F$1230,MATCH(B159,Historical!$B$7:$B$1261,0))=0,"n/a",((INDEX(Historical!$C$7:$C$1239,MATCH(B159,Historical!$B$7:$B$1261,0))/INDEX(Historical!$F$7:$F$1230,MATCH(B159,Historical!$B$7:$B$1261,0)))^(1/3)-1)*100)</f>
        <v>2.8424177276338281</v>
      </c>
      <c r="U159" s="701">
        <f>IF(INDEX(Historical!$H$7:$H$1230,MATCH(B159,Historical!$B$7:$B$1261,0))=0,"n/a",((INDEX(Historical!$C$7:$C$1239,MATCH(B159,Historical!$B$7:$B$1261,0))/INDEX(Historical!$H$7:$H$1230,MATCH(B159,Historical!$B$7:$B$1261,0)))^(1/5)-1)*100)</f>
        <v>3.186567045409161</v>
      </c>
      <c r="V159" s="701">
        <f>IF(INDEX(Historical!$O$7:$O$1230,MATCH(B159,Historical!$B$7:$B$1261,0))=0,"n/a",((INDEX(Historical!$C$7:$C$1239,MATCH(B159,Historical!$B$7:$B$1261,0))/INDEX(Historical!$O$7:$O$1230,MATCH(B159,Historical!$B$7:$B$1261,0)))^(1/10)-1)*100)</f>
        <v>14.869835499703509</v>
      </c>
      <c r="W159" s="702">
        <f t="shared" si="38"/>
        <v>0.21429739726930391</v>
      </c>
      <c r="X159" s="703">
        <f t="shared" si="39"/>
        <v>0.3251599025927715</v>
      </c>
      <c r="Y159" s="673"/>
      <c r="Z159" s="651">
        <f t="shared" si="40"/>
        <v>36.158192090395481</v>
      </c>
      <c r="AA159" s="886">
        <f t="shared" si="41"/>
        <v>32.717514124293785</v>
      </c>
      <c r="AB159" s="887">
        <v>8</v>
      </c>
      <c r="AC159" s="865">
        <v>3.54</v>
      </c>
      <c r="AD159" s="865">
        <v>1.4</v>
      </c>
      <c r="AE159" s="865">
        <v>2.56</v>
      </c>
      <c r="AF159" s="865">
        <v>4.13</v>
      </c>
      <c r="AG159" s="865">
        <v>13.700000000000001</v>
      </c>
      <c r="AH159" s="865">
        <v>-10.4</v>
      </c>
      <c r="AI159" s="865">
        <v>17.580000000000002</v>
      </c>
      <c r="AJ159" s="865">
        <v>9.8000000000000007</v>
      </c>
      <c r="AK159" s="865">
        <v>22.900000000000002</v>
      </c>
      <c r="AL159" s="878">
        <v>1220</v>
      </c>
      <c r="AM159" s="872">
        <v>0.6</v>
      </c>
      <c r="AN159" s="865">
        <v>0.39</v>
      </c>
      <c r="AO159" s="739">
        <f t="shared" si="42"/>
        <v>-28.425783894633199</v>
      </c>
      <c r="AP159" s="740">
        <f t="shared" si="43"/>
        <v>4.2917302296605859</v>
      </c>
      <c r="AQ159" s="888">
        <f t="shared" si="44"/>
        <v>145.06083900700006</v>
      </c>
      <c r="AR159" s="651">
        <f>INDEX(Historical!$C$7:$C$1239,MATCH(B159,Historical!$B$7:$B$1261,0))*IF(AH159="n/a",1.03,IF(AH159&lt;0,1.01,IF(AH159&gt;10,1.1,(1+AH159/100))))</f>
        <v>1.2524</v>
      </c>
      <c r="AS159" s="886">
        <f t="shared" si="45"/>
        <v>1.37764</v>
      </c>
      <c r="AT159" s="886">
        <f t="shared" si="49"/>
        <v>1.5154040000000002</v>
      </c>
      <c r="AU159" s="886">
        <f t="shared" si="49"/>
        <v>1.6669444000000004</v>
      </c>
      <c r="AV159" s="886">
        <f t="shared" si="49"/>
        <v>1.8336388400000005</v>
      </c>
      <c r="AW159" s="651">
        <f t="shared" si="46"/>
        <v>7.6460272400000013</v>
      </c>
      <c r="AX159" s="747">
        <f t="shared" si="47"/>
        <v>6.6016467276808859</v>
      </c>
      <c r="AY159" s="934">
        <v>0.25</v>
      </c>
      <c r="AZ159" s="872">
        <v>61.17</v>
      </c>
      <c r="BA159" s="872">
        <v>-5.82</v>
      </c>
      <c r="BB159" s="872">
        <v>8.3000000000000007</v>
      </c>
      <c r="BC159" s="872">
        <v>18.23</v>
      </c>
      <c r="BE159" s="624">
        <v>2003</v>
      </c>
      <c r="BF159" s="898">
        <f t="shared" si="48"/>
        <v>1</v>
      </c>
      <c r="BG159" s="882">
        <v>7.1</v>
      </c>
    </row>
    <row r="160" spans="1:59" ht="11.25" customHeight="1" x14ac:dyDescent="0.2">
      <c r="A160" s="871" t="s">
        <v>404</v>
      </c>
      <c r="B160" s="875" t="s">
        <v>405</v>
      </c>
      <c r="C160" s="932" t="s">
        <v>131</v>
      </c>
      <c r="D160" s="932" t="s">
        <v>4329</v>
      </c>
      <c r="E160" s="733">
        <v>17</v>
      </c>
      <c r="F160" s="1190">
        <v>206</v>
      </c>
      <c r="G160" s="1190" t="s">
        <v>37</v>
      </c>
      <c r="H160" s="1190" t="s">
        <v>37</v>
      </c>
      <c r="I160" s="874">
        <v>52.6</v>
      </c>
      <c r="J160" s="651">
        <f t="shared" si="35"/>
        <v>2.8897338403041823</v>
      </c>
      <c r="K160" s="877">
        <v>0.38</v>
      </c>
      <c r="L160" s="887">
        <v>4</v>
      </c>
      <c r="M160" s="642">
        <f t="shared" si="36"/>
        <v>1.52</v>
      </c>
      <c r="N160" s="870" t="s">
        <v>107</v>
      </c>
      <c r="O160" s="734">
        <v>0.35499999999999998</v>
      </c>
      <c r="P160" s="619">
        <v>43860</v>
      </c>
      <c r="Q160" s="619">
        <v>43878</v>
      </c>
      <c r="R160" s="642">
        <f t="shared" si="37"/>
        <v>7.0422535211267681</v>
      </c>
      <c r="S160" s="701">
        <f>IF(INDEX(Historical!$D$7:$D$1237,MATCH(B160,Historical!$B$7:$B$1261,0))=0,"n/a",(INDEX(Historical!$C$7:$C$1239,MATCH(B160,Historical!$B$7:$B$1261,0))/INDEX(Historical!$D$7:$D$1237,MATCH(B160,Historical!$B$7:$B$1261,0))-1)*100)</f>
        <v>5.9701492537313383</v>
      </c>
      <c r="T160" s="701">
        <f>IF(INDEX(Historical!$F$7:$F$1230,MATCH(B160,Historical!$B$7:$B$1261,0))=0,"n/a",((INDEX(Historical!$C$7:$C$1239,MATCH(B160,Historical!$B$7:$B$1261,0))/INDEX(Historical!$F$7:$F$1230,MATCH(B160,Historical!$B$7:$B$1261,0)))^(1/3)-1)*100)</f>
        <v>6.5164848676112941</v>
      </c>
      <c r="U160" s="701">
        <f>IF(INDEX(Historical!$H$7:$H$1230,MATCH(B160,Historical!$B$7:$B$1261,0))=0,"n/a",((INDEX(Historical!$C$7:$C$1239,MATCH(B160,Historical!$B$7:$B$1261,0))/INDEX(Historical!$H$7:$H$1230,MATCH(B160,Historical!$B$7:$B$1261,0)))^(1/5)-1)*100)</f>
        <v>6.840923807777366</v>
      </c>
      <c r="V160" s="701">
        <f>IF(INDEX(Historical!$O$7:$O$1230,MATCH(B160,Historical!$B$7:$B$1261,0))=0,"n/a",((INDEX(Historical!$C$7:$C$1239,MATCH(B160,Historical!$B$7:$B$1261,0))/INDEX(Historical!$O$7:$O$1230,MATCH(B160,Historical!$B$7:$B$1261,0)))^(1/10)-1)*100)</f>
        <v>6.5915329557377556</v>
      </c>
      <c r="W160" s="702">
        <f t="shared" si="38"/>
        <v>1.0378350307453932</v>
      </c>
      <c r="X160" s="703">
        <f t="shared" si="39"/>
        <v>1.1401539679628943</v>
      </c>
      <c r="Y160" s="661"/>
      <c r="Z160" s="651">
        <f t="shared" si="40"/>
        <v>56.71641791044776</v>
      </c>
      <c r="AA160" s="886">
        <f t="shared" si="41"/>
        <v>19.626865671641792</v>
      </c>
      <c r="AB160" s="887">
        <v>12</v>
      </c>
      <c r="AC160" s="865">
        <v>2.68</v>
      </c>
      <c r="AD160" s="865">
        <v>3.34</v>
      </c>
      <c r="AE160" s="865">
        <v>3.84</v>
      </c>
      <c r="AF160" s="865">
        <v>2.31</v>
      </c>
      <c r="AG160" s="865">
        <v>12.1</v>
      </c>
      <c r="AH160" s="865">
        <v>7.5</v>
      </c>
      <c r="AI160" s="865">
        <v>5.54</v>
      </c>
      <c r="AJ160" s="865">
        <v>6</v>
      </c>
      <c r="AK160" s="865">
        <v>5.8999999999999995</v>
      </c>
      <c r="AL160" s="878">
        <v>13360</v>
      </c>
      <c r="AM160" s="872">
        <v>0.13</v>
      </c>
      <c r="AN160" s="865">
        <v>1.23</v>
      </c>
      <c r="AO160" s="739">
        <f t="shared" si="42"/>
        <v>-9.8962080235602432</v>
      </c>
      <c r="AP160" s="740">
        <f t="shared" si="43"/>
        <v>9.7306576480815483</v>
      </c>
      <c r="AQ160" s="888">
        <f t="shared" si="44"/>
        <v>41.951571869489726</v>
      </c>
      <c r="AR160" s="651">
        <f>INDEX(Historical!$C$7:$C$1239,MATCH(B160,Historical!$B$7:$B$1261,0))*IF(AH160="n/a",1.03,IF(AH160&lt;0,1.01,IF(AH160&gt;10,1.1,(1+AH160/100))))</f>
        <v>1.5265</v>
      </c>
      <c r="AS160" s="886">
        <f t="shared" si="45"/>
        <v>1.6110680999999998</v>
      </c>
      <c r="AT160" s="886">
        <f t="shared" si="49"/>
        <v>1.7061211178999998</v>
      </c>
      <c r="AU160" s="886">
        <f t="shared" si="49"/>
        <v>1.8067822638560997</v>
      </c>
      <c r="AV160" s="886">
        <f t="shared" si="49"/>
        <v>1.9133824174236096</v>
      </c>
      <c r="AW160" s="651">
        <f t="shared" si="46"/>
        <v>8.5638538991797084</v>
      </c>
      <c r="AX160" s="747">
        <f t="shared" si="47"/>
        <v>16.281091063079291</v>
      </c>
      <c r="AY160" s="934">
        <v>0.3</v>
      </c>
      <c r="AZ160" s="872">
        <v>39.67</v>
      </c>
      <c r="BA160" s="872">
        <v>-12.740000000000002</v>
      </c>
      <c r="BB160" s="872">
        <v>-2.87</v>
      </c>
      <c r="BC160" s="872">
        <v>1.73</v>
      </c>
      <c r="BE160" s="624">
        <v>2004</v>
      </c>
      <c r="BF160" s="898">
        <f t="shared" si="48"/>
        <v>1</v>
      </c>
      <c r="BG160" s="882">
        <v>3.9</v>
      </c>
    </row>
    <row r="161" spans="1:59" ht="11.25" customHeight="1" x14ac:dyDescent="0.2">
      <c r="A161" s="871" t="s">
        <v>653</v>
      </c>
      <c r="B161" s="875" t="s">
        <v>654</v>
      </c>
      <c r="C161" s="932" t="s">
        <v>112</v>
      </c>
      <c r="D161" s="932" t="s">
        <v>4356</v>
      </c>
      <c r="E161" s="733">
        <v>16</v>
      </c>
      <c r="F161" s="1190">
        <v>239</v>
      </c>
      <c r="G161" s="1190" t="s">
        <v>106</v>
      </c>
      <c r="H161" s="1190" t="s">
        <v>106</v>
      </c>
      <c r="I161" s="874">
        <v>131.41999999999999</v>
      </c>
      <c r="J161" s="651">
        <f t="shared" si="35"/>
        <v>0.63917211992086442</v>
      </c>
      <c r="K161" s="877">
        <v>0.21</v>
      </c>
      <c r="L161" s="887">
        <v>4</v>
      </c>
      <c r="M161" s="642">
        <f t="shared" si="36"/>
        <v>0.84</v>
      </c>
      <c r="N161" s="870" t="s">
        <v>591</v>
      </c>
      <c r="O161" s="734">
        <v>0.185</v>
      </c>
      <c r="P161" s="861">
        <v>44050</v>
      </c>
      <c r="Q161" s="861">
        <v>44071</v>
      </c>
      <c r="R161" s="642">
        <f t="shared" si="37"/>
        <v>13.513513513513512</v>
      </c>
      <c r="S161" s="701">
        <f>IF(INDEX(Historical!$D$7:$D$1237,MATCH(B161,Historical!$B$7:$B$1261,0))=0,"n/a",(INDEX(Historical!$C$7:$C$1239,MATCH(B161,Historical!$B$7:$B$1261,0))/INDEX(Historical!$D$7:$D$1237,MATCH(B161,Historical!$B$7:$B$1261,0))-1)*100)</f>
        <v>11.111111111111093</v>
      </c>
      <c r="T161" s="701">
        <f>IF(INDEX(Historical!$F$7:$F$1230,MATCH(B161,Historical!$B$7:$B$1261,0))=0,"n/a",((INDEX(Historical!$C$7:$C$1239,MATCH(B161,Historical!$B$7:$B$1261,0))/INDEX(Historical!$F$7:$F$1230,MATCH(B161,Historical!$B$7:$B$1261,0)))^(1/3)-1)*100)</f>
        <v>27.215405814468284</v>
      </c>
      <c r="U161" s="701">
        <f>IF(INDEX(Historical!$H$7:$H$1230,MATCH(B161,Historical!$B$7:$B$1261,0))=0,"n/a",((INDEX(Historical!$C$7:$C$1239,MATCH(B161,Historical!$B$7:$B$1261,0))/INDEX(Historical!$H$7:$H$1230,MATCH(B161,Historical!$B$7:$B$1261,0)))^(1/5)-1)*100)</f>
        <v>21.905959874044001</v>
      </c>
      <c r="V161" s="701">
        <f>IF(INDEX(Historical!$O$7:$O$1230,MATCH(B161,Historical!$B$7:$B$1261,0))=0,"n/a",((INDEX(Historical!$C$7:$C$1239,MATCH(B161,Historical!$B$7:$B$1261,0))/INDEX(Historical!$O$7:$O$1230,MATCH(B161,Historical!$B$7:$B$1261,0)))^(1/10)-1)*100)</f>
        <v>15.203297938156513</v>
      </c>
      <c r="W161" s="702">
        <f t="shared" si="38"/>
        <v>1.4408689458795296</v>
      </c>
      <c r="X161" s="703">
        <f t="shared" si="39"/>
        <v>1.6595424147003031</v>
      </c>
      <c r="Y161" s="665"/>
      <c r="Z161" s="651">
        <f t="shared" si="40"/>
        <v>18.461538461538463</v>
      </c>
      <c r="AA161" s="886">
        <f t="shared" si="41"/>
        <v>28.88351648351648</v>
      </c>
      <c r="AB161" s="887">
        <v>12</v>
      </c>
      <c r="AC161" s="865">
        <v>4.55</v>
      </c>
      <c r="AD161" s="865">
        <v>5.62</v>
      </c>
      <c r="AE161" s="865">
        <v>1.3</v>
      </c>
      <c r="AF161" s="865">
        <v>7.09</v>
      </c>
      <c r="AG161" s="865">
        <v>26.200000000000003</v>
      </c>
      <c r="AH161" s="865">
        <v>11.700000000000001</v>
      </c>
      <c r="AI161" s="865">
        <v>26.369999999999997</v>
      </c>
      <c r="AJ161" s="865">
        <v>13.200000000000001</v>
      </c>
      <c r="AK161" s="865">
        <v>5.09</v>
      </c>
      <c r="AL161" s="878">
        <v>5000</v>
      </c>
      <c r="AM161" s="872">
        <v>0.70000000000000007</v>
      </c>
      <c r="AN161" s="865">
        <v>0.19</v>
      </c>
      <c r="AO161" s="739">
        <f t="shared" si="42"/>
        <v>-6.3383844895516148</v>
      </c>
      <c r="AP161" s="740">
        <f t="shared" si="43"/>
        <v>22.545131993964866</v>
      </c>
      <c r="AQ161" s="888">
        <f t="shared" si="44"/>
        <v>201.68720509688458</v>
      </c>
      <c r="AR161" s="651">
        <f>INDEX(Historical!$C$7:$C$1239,MATCH(B161,Historical!$B$7:$B$1261,0))*IF(AH161="n/a",1.03,IF(AH161&lt;0,1.01,IF(AH161&gt;10,1.1,(1+AH161/100))))</f>
        <v>0.77</v>
      </c>
      <c r="AS161" s="886">
        <f t="shared" si="45"/>
        <v>0.84700000000000009</v>
      </c>
      <c r="AT161" s="886">
        <f t="shared" si="49"/>
        <v>0.89011230000000008</v>
      </c>
      <c r="AU161" s="886">
        <f t="shared" si="49"/>
        <v>0.93541901607</v>
      </c>
      <c r="AV161" s="886">
        <f t="shared" si="49"/>
        <v>0.98303184398796295</v>
      </c>
      <c r="AW161" s="651">
        <f t="shared" si="46"/>
        <v>4.4255631600579628</v>
      </c>
      <c r="AX161" s="747">
        <f t="shared" si="47"/>
        <v>3.367495936735629</v>
      </c>
      <c r="AY161" s="934">
        <v>0.99</v>
      </c>
      <c r="AZ161" s="872">
        <v>54.069999999999993</v>
      </c>
      <c r="BA161" s="872">
        <v>-6.12</v>
      </c>
      <c r="BB161" s="872">
        <v>2.21</v>
      </c>
      <c r="BC161" s="872">
        <v>12.94</v>
      </c>
      <c r="BE161" s="624">
        <v>2005</v>
      </c>
      <c r="BF161" s="898">
        <f t="shared" si="48"/>
        <v>1</v>
      </c>
      <c r="BG161" s="882">
        <v>13.3</v>
      </c>
    </row>
    <row r="162" spans="1:59" ht="11.25" customHeight="1" x14ac:dyDescent="0.2">
      <c r="A162" s="863" t="s">
        <v>663</v>
      </c>
      <c r="B162" s="875" t="s">
        <v>664</v>
      </c>
      <c r="C162" s="932" t="s">
        <v>108</v>
      </c>
      <c r="D162" s="932" t="s">
        <v>4338</v>
      </c>
      <c r="E162" s="733">
        <v>20</v>
      </c>
      <c r="F162" s="1190">
        <v>161</v>
      </c>
      <c r="G162" s="1190" t="s">
        <v>106</v>
      </c>
      <c r="H162" s="1190" t="s">
        <v>106</v>
      </c>
      <c r="I162" s="874">
        <v>36</v>
      </c>
      <c r="J162" s="651">
        <f t="shared" si="35"/>
        <v>3.4444444444444446</v>
      </c>
      <c r="K162" s="877">
        <v>0.31</v>
      </c>
      <c r="L162" s="887">
        <v>4</v>
      </c>
      <c r="M162" s="642">
        <f t="shared" si="36"/>
        <v>1.24</v>
      </c>
      <c r="N162" s="870" t="s">
        <v>489</v>
      </c>
      <c r="O162" s="734">
        <v>0.3</v>
      </c>
      <c r="P162" s="866">
        <v>43735</v>
      </c>
      <c r="Q162" s="866">
        <v>43753</v>
      </c>
      <c r="R162" s="642">
        <f t="shared" si="37"/>
        <v>3.3333333333333366</v>
      </c>
      <c r="S162" s="701">
        <f>IF(INDEX(Historical!$D$7:$D$1237,MATCH(B162,Historical!$B$7:$B$1261,0))=0,"n/a",(INDEX(Historical!$C$7:$C$1239,MATCH(B162,Historical!$B$7:$B$1261,0))/INDEX(Historical!$D$7:$D$1237,MATCH(B162,Historical!$B$7:$B$1261,0))-1)*100)</f>
        <v>9.0090090090090058</v>
      </c>
      <c r="T162" s="701">
        <f>IF(INDEX(Historical!$F$7:$F$1230,MATCH(B162,Historical!$B$7:$B$1261,0))=0,"n/a",((INDEX(Historical!$C$7:$C$1239,MATCH(B162,Historical!$B$7:$B$1261,0))/INDEX(Historical!$F$7:$F$1230,MATCH(B162,Historical!$B$7:$B$1261,0)))^(1/3)-1)*100)</f>
        <v>8.3978300323569677</v>
      </c>
      <c r="U162" s="701">
        <f>IF(INDEX(Historical!$H$7:$H$1230,MATCH(B162,Historical!$B$7:$B$1261,0))=0,"n/a",((INDEX(Historical!$C$7:$C$1239,MATCH(B162,Historical!$B$7:$B$1261,0))/INDEX(Historical!$H$7:$H$1230,MATCH(B162,Historical!$B$7:$B$1261,0)))^(1/5)-1)*100)</f>
        <v>12.051831562628657</v>
      </c>
      <c r="V162" s="701">
        <f>IF(INDEX(Historical!$O$7:$O$1230,MATCH(B162,Historical!$B$7:$B$1261,0))=0,"n/a",((INDEX(Historical!$C$7:$C$1239,MATCH(B162,Historical!$B$7:$B$1261,0))/INDEX(Historical!$O$7:$O$1230,MATCH(B162,Historical!$B$7:$B$1261,0)))^(1/10)-1)*100)</f>
        <v>11.98815154641386</v>
      </c>
      <c r="W162" s="702">
        <f t="shared" si="38"/>
        <v>1.0053119128473018</v>
      </c>
      <c r="X162" s="703" t="str">
        <f t="shared" si="39"/>
        <v>n/a</v>
      </c>
      <c r="Y162" s="875"/>
      <c r="Z162" s="651" t="str">
        <f t="shared" si="40"/>
        <v>n/a</v>
      </c>
      <c r="AA162" s="886" t="str">
        <f t="shared" si="41"/>
        <v>n/a</v>
      </c>
      <c r="AB162" s="887">
        <v>12</v>
      </c>
      <c r="AC162" s="865" t="s">
        <v>136</v>
      </c>
      <c r="AD162" s="865" t="s">
        <v>136</v>
      </c>
      <c r="AE162" s="865" t="s">
        <v>136</v>
      </c>
      <c r="AF162" s="865" t="s">
        <v>136</v>
      </c>
      <c r="AG162" s="865" t="s">
        <v>136</v>
      </c>
      <c r="AH162" s="865" t="s">
        <v>136</v>
      </c>
      <c r="AI162" s="865" t="s">
        <v>136</v>
      </c>
      <c r="AJ162" s="865" t="s">
        <v>136</v>
      </c>
      <c r="AK162" s="865" t="s">
        <v>136</v>
      </c>
      <c r="AL162" s="878" t="s">
        <v>136</v>
      </c>
      <c r="AM162" s="872" t="s">
        <v>136</v>
      </c>
      <c r="AN162" s="865" t="s">
        <v>136</v>
      </c>
      <c r="AO162" s="739" t="str">
        <f t="shared" si="42"/>
        <v>n/a</v>
      </c>
      <c r="AP162" s="740">
        <f t="shared" si="43"/>
        <v>15.496276007073101</v>
      </c>
      <c r="AQ162" s="888" t="str">
        <f t="shared" si="44"/>
        <v>n/a</v>
      </c>
      <c r="AR162" s="651">
        <f>INDEX(Historical!$C$7:$C$1239,MATCH(B162,Historical!$B$7:$B$1261,0))*IF(AH162="n/a",1.03,IF(AH162&lt;0,1.01,IF(AH162&gt;10,1.1,(1+AH162/100))))</f>
        <v>1.2463</v>
      </c>
      <c r="AS162" s="886">
        <f t="shared" si="45"/>
        <v>1.2836890000000001</v>
      </c>
      <c r="AT162" s="886">
        <f t="shared" si="49"/>
        <v>1.32219967</v>
      </c>
      <c r="AU162" s="886">
        <f t="shared" si="49"/>
        <v>1.3618656601000001</v>
      </c>
      <c r="AV162" s="886">
        <f t="shared" si="49"/>
        <v>1.4027216299030001</v>
      </c>
      <c r="AW162" s="651">
        <f t="shared" si="46"/>
        <v>6.6167759600030003</v>
      </c>
      <c r="AX162" s="747">
        <f t="shared" si="47"/>
        <v>18.379933222230559</v>
      </c>
      <c r="AY162" s="934" t="s">
        <v>136</v>
      </c>
      <c r="AZ162" s="872" t="s">
        <v>136</v>
      </c>
      <c r="BA162" s="872" t="s">
        <v>136</v>
      </c>
      <c r="BB162" s="872" t="s">
        <v>136</v>
      </c>
      <c r="BC162" s="872" t="s">
        <v>136</v>
      </c>
      <c r="BD162" s="907" t="s">
        <v>4265</v>
      </c>
      <c r="BE162" s="624">
        <v>2001</v>
      </c>
      <c r="BF162" s="898">
        <f t="shared" si="48"/>
        <v>2</v>
      </c>
      <c r="BG162" s="882" t="s">
        <v>136</v>
      </c>
    </row>
    <row r="163" spans="1:59" ht="11.25" customHeight="1" x14ac:dyDescent="0.2">
      <c r="A163" s="863" t="s">
        <v>1466</v>
      </c>
      <c r="B163" s="875" t="s">
        <v>1467</v>
      </c>
      <c r="C163" s="932" t="s">
        <v>4319</v>
      </c>
      <c r="D163" s="932" t="s">
        <v>4320</v>
      </c>
      <c r="E163" s="733">
        <v>10</v>
      </c>
      <c r="F163" s="1190">
        <v>354</v>
      </c>
      <c r="G163" s="1190" t="s">
        <v>37</v>
      </c>
      <c r="H163" s="1190" t="s">
        <v>37</v>
      </c>
      <c r="I163" s="874">
        <v>126.16</v>
      </c>
      <c r="J163" s="651">
        <f t="shared" si="35"/>
        <v>3.1705770450221946</v>
      </c>
      <c r="K163" s="877">
        <v>1</v>
      </c>
      <c r="L163" s="887">
        <v>4</v>
      </c>
      <c r="M163" s="642">
        <f t="shared" si="36"/>
        <v>4</v>
      </c>
      <c r="N163" s="870" t="s">
        <v>160</v>
      </c>
      <c r="O163" s="734">
        <v>0.96</v>
      </c>
      <c r="P163" s="619">
        <v>43843</v>
      </c>
      <c r="Q163" s="619">
        <v>43860</v>
      </c>
      <c r="R163" s="642">
        <f t="shared" si="37"/>
        <v>4.1666666666666705</v>
      </c>
      <c r="S163" s="701">
        <f>IF(INDEX(Historical!$D$7:$D$1237,MATCH(B163,Historical!$B$7:$B$1261,0))=0,"n/a",(INDEX(Historical!$C$7:$C$1239,MATCH(B163,Historical!$B$7:$B$1261,0))/INDEX(Historical!$D$7:$D$1237,MATCH(B163,Historical!$B$7:$B$1261,0))-1)*100)</f>
        <v>4.0650406504064929</v>
      </c>
      <c r="T163" s="701">
        <f>IF(INDEX(Historical!$F$7:$F$1230,MATCH(B163,Historical!$B$7:$B$1261,0))=0,"n/a",((INDEX(Historical!$C$7:$C$1239,MATCH(B163,Historical!$B$7:$B$1261,0))/INDEX(Historical!$F$7:$F$1230,MATCH(B163,Historical!$B$7:$B$1261,0)))^(1/3)-1)*100)</f>
        <v>5.3947861260881913</v>
      </c>
      <c r="U163" s="701">
        <f>IF(INDEX(Historical!$H$7:$H$1230,MATCH(B163,Historical!$B$7:$B$1261,0))=0,"n/a",((INDEX(Historical!$C$7:$C$1239,MATCH(B163,Historical!$B$7:$B$1261,0))/INDEX(Historical!$H$7:$H$1230,MATCH(B163,Historical!$B$7:$B$1261,0)))^(1/5)-1)*100)</f>
        <v>5.6305824683380745</v>
      </c>
      <c r="V163" s="701">
        <f>IF(INDEX(Historical!$O$7:$O$1230,MATCH(B163,Historical!$B$7:$B$1261,0))=0,"n/a",((INDEX(Historical!$C$7:$C$1239,MATCH(B163,Historical!$B$7:$B$1261,0))/INDEX(Historical!$O$7:$O$1230,MATCH(B163,Historical!$B$7:$B$1261,0)))^(1/10)-1)*100)</f>
        <v>4.5537494162228631</v>
      </c>
      <c r="W163" s="702">
        <f t="shared" si="38"/>
        <v>1.2364717409084836</v>
      </c>
      <c r="X163" s="703">
        <f t="shared" si="39"/>
        <v>0.60543897509011546</v>
      </c>
      <c r="Y163" s="661"/>
      <c r="Z163" s="651">
        <f t="shared" si="40"/>
        <v>153.25670498084293</v>
      </c>
      <c r="AA163" s="886">
        <f t="shared" si="41"/>
        <v>48.337164750957854</v>
      </c>
      <c r="AB163" s="887">
        <v>12</v>
      </c>
      <c r="AC163" s="865">
        <v>2.61</v>
      </c>
      <c r="AD163" s="865">
        <v>6.78</v>
      </c>
      <c r="AE163" s="865">
        <v>8.56</v>
      </c>
      <c r="AF163" s="865">
        <v>2.4</v>
      </c>
      <c r="AG163" s="865">
        <v>5.3</v>
      </c>
      <c r="AH163" s="865">
        <v>53.800000000000004</v>
      </c>
      <c r="AI163" s="865">
        <v>6.76</v>
      </c>
      <c r="AJ163" s="865">
        <v>9.3000000000000007</v>
      </c>
      <c r="AK163" s="865">
        <v>7.0000000000000009</v>
      </c>
      <c r="AL163" s="878">
        <v>14300</v>
      </c>
      <c r="AM163" s="872">
        <v>0.1</v>
      </c>
      <c r="AN163" s="865">
        <v>0.75</v>
      </c>
      <c r="AO163" s="739">
        <f t="shared" si="42"/>
        <v>-39.536005237597585</v>
      </c>
      <c r="AP163" s="740">
        <f t="shared" si="43"/>
        <v>8.8011595133602682</v>
      </c>
      <c r="AQ163" s="888">
        <f t="shared" si="44"/>
        <v>127.06748424426979</v>
      </c>
      <c r="AR163" s="651">
        <f>INDEX(Historical!$C$7:$C$1239,MATCH(B163,Historical!$B$7:$B$1261,0))*IF(AH163="n/a",1.03,IF(AH163&lt;0,1.01,IF(AH163&gt;10,1.1,(1+AH163/100))))</f>
        <v>4.2240000000000002</v>
      </c>
      <c r="AS163" s="886">
        <f t="shared" si="45"/>
        <v>4.5095424000000008</v>
      </c>
      <c r="AT163" s="886">
        <f t="shared" si="49"/>
        <v>4.8252103680000014</v>
      </c>
      <c r="AU163" s="886">
        <f t="shared" si="49"/>
        <v>5.1629750937600019</v>
      </c>
      <c r="AV163" s="886">
        <f t="shared" si="49"/>
        <v>5.5243833503232027</v>
      </c>
      <c r="AW163" s="651">
        <f t="shared" si="46"/>
        <v>24.246111212083203</v>
      </c>
      <c r="AX163" s="747">
        <f t="shared" si="47"/>
        <v>19.218540910021563</v>
      </c>
      <c r="AY163" s="934">
        <v>0.64</v>
      </c>
      <c r="AZ163" s="872">
        <v>53.849999999999994</v>
      </c>
      <c r="BA163" s="872">
        <v>-15.260000000000002</v>
      </c>
      <c r="BB163" s="872">
        <v>3.81</v>
      </c>
      <c r="BC163" s="872">
        <v>7.39</v>
      </c>
      <c r="BE163" s="624">
        <v>2011</v>
      </c>
      <c r="BF163" s="898">
        <f t="shared" si="48"/>
        <v>0</v>
      </c>
      <c r="BG163" s="882">
        <v>2.8000000000000003</v>
      </c>
    </row>
    <row r="164" spans="1:59" s="773" customFormat="1" ht="11.25" customHeight="1" x14ac:dyDescent="0.2">
      <c r="A164" s="754" t="s">
        <v>1440</v>
      </c>
      <c r="B164" s="781" t="s">
        <v>1441</v>
      </c>
      <c r="C164" s="932" t="s">
        <v>112</v>
      </c>
      <c r="D164" s="932" t="s">
        <v>4361</v>
      </c>
      <c r="E164" s="755">
        <v>10</v>
      </c>
      <c r="F164" s="1190">
        <v>423</v>
      </c>
      <c r="G164" s="1189" t="s">
        <v>106</v>
      </c>
      <c r="H164" s="1189" t="s">
        <v>106</v>
      </c>
      <c r="I164" s="756">
        <v>86.65</v>
      </c>
      <c r="J164" s="757">
        <f t="shared" si="35"/>
        <v>2.7005193306405073</v>
      </c>
      <c r="K164" s="758">
        <v>1.17</v>
      </c>
      <c r="L164" s="759">
        <v>2</v>
      </c>
      <c r="M164" s="760">
        <f t="shared" si="36"/>
        <v>2.34</v>
      </c>
      <c r="N164" s="761" t="s">
        <v>1354</v>
      </c>
      <c r="O164" s="762">
        <v>1.0900000000000001</v>
      </c>
      <c r="P164" s="763">
        <v>44165</v>
      </c>
      <c r="Q164" s="763">
        <v>44180</v>
      </c>
      <c r="R164" s="760">
        <f t="shared" si="37"/>
        <v>7.339449541284389</v>
      </c>
      <c r="S164" s="701">
        <f>IF(INDEX(Historical!$D$7:$D$1237,MATCH(B164,Historical!$B$7:$B$1261,0))=0,"n/a",(INDEX(Historical!$C$7:$C$1239,MATCH(B164,Historical!$B$7:$B$1261,0))/INDEX(Historical!$D$7:$D$1237,MATCH(B164,Historical!$B$7:$B$1261,0))-1)*100)</f>
        <v>7.9207920792079278</v>
      </c>
      <c r="T164" s="701">
        <f>IF(INDEX(Historical!$F$7:$F$1230,MATCH(B164,Historical!$B$7:$B$1261,0))=0,"n/a",((INDEX(Historical!$C$7:$C$1239,MATCH(B164,Historical!$B$7:$B$1261,0))/INDEX(Historical!$F$7:$F$1230,MATCH(B164,Historical!$B$7:$B$1261,0)))^(1/3)-1)*100)</f>
        <v>9.5089131016265824</v>
      </c>
      <c r="U164" s="701">
        <f>IF(INDEX(Historical!$H$7:$H$1230,MATCH(B164,Historical!$B$7:$B$1261,0))=0,"n/a",((INDEX(Historical!$C$7:$C$1239,MATCH(B164,Historical!$B$7:$B$1261,0))/INDEX(Historical!$H$7:$H$1230,MATCH(B164,Historical!$B$7:$B$1261,0)))^(1/5)-1)*100)</f>
        <v>17.33999991951427</v>
      </c>
      <c r="V164" s="701">
        <f>IF(INDEX(Historical!$O$7:$O$1230,MATCH(B164,Historical!$B$7:$B$1261,0))=0,"n/a",((INDEX(Historical!$C$7:$C$1239,MATCH(B164,Historical!$B$7:$B$1261,0))/INDEX(Historical!$O$7:$O$1230,MATCH(B164,Historical!$B$7:$B$1261,0)))^(1/10)-1)*100)</f>
        <v>11.409564708094022</v>
      </c>
      <c r="W164" s="702">
        <f t="shared" si="38"/>
        <v>1.5197775167717973</v>
      </c>
      <c r="X164" s="703">
        <f t="shared" si="39"/>
        <v>2.2230769127582399</v>
      </c>
      <c r="Y164" s="774"/>
      <c r="Z164" s="757">
        <f t="shared" si="40"/>
        <v>162.5</v>
      </c>
      <c r="AA164" s="765">
        <f t="shared" si="41"/>
        <v>60.173611111111114</v>
      </c>
      <c r="AB164" s="759">
        <v>12</v>
      </c>
      <c r="AC164" s="766">
        <v>1.44</v>
      </c>
      <c r="AD164" s="766">
        <v>20.98</v>
      </c>
      <c r="AE164" s="766">
        <v>0.28999999999999998</v>
      </c>
      <c r="AF164" s="766">
        <v>2.0299999999999998</v>
      </c>
      <c r="AG164" s="766">
        <v>3.3000000000000003</v>
      </c>
      <c r="AH164" s="766">
        <v>-9.1999999999999993</v>
      </c>
      <c r="AI164" s="766">
        <v>62.3</v>
      </c>
      <c r="AJ164" s="766">
        <v>7.8</v>
      </c>
      <c r="AK164" s="766">
        <v>3</v>
      </c>
      <c r="AL164" s="767">
        <v>5210</v>
      </c>
      <c r="AM164" s="768">
        <v>0.65</v>
      </c>
      <c r="AN164" s="766">
        <v>0.42</v>
      </c>
      <c r="AO164" s="769">
        <f t="shared" si="42"/>
        <v>-40.133091860956341</v>
      </c>
      <c r="AP164" s="770">
        <f t="shared" si="43"/>
        <v>20.040519250154777</v>
      </c>
      <c r="AQ164" s="771">
        <f t="shared" si="44"/>
        <v>133.00207968128194</v>
      </c>
      <c r="AR164" s="651">
        <f>INDEX(Historical!$C$7:$C$1239,MATCH(B164,Historical!$B$7:$B$1261,0))*IF(AH164="n/a",1.03,IF(AH164&lt;0,1.01,IF(AH164&gt;10,1.1,(1+AH164/100))))</f>
        <v>2.2018</v>
      </c>
      <c r="AS164" s="765">
        <f t="shared" si="45"/>
        <v>2.42198</v>
      </c>
      <c r="AT164" s="765">
        <f t="shared" si="49"/>
        <v>2.4946394000000001</v>
      </c>
      <c r="AU164" s="765">
        <f t="shared" si="49"/>
        <v>2.5694785820000003</v>
      </c>
      <c r="AV164" s="765">
        <f t="shared" si="49"/>
        <v>2.6465629394600003</v>
      </c>
      <c r="AW164" s="757">
        <f t="shared" si="46"/>
        <v>12.334460921460002</v>
      </c>
      <c r="AX164" s="772">
        <f t="shared" si="47"/>
        <v>14.234807757022505</v>
      </c>
      <c r="AY164" s="935">
        <v>2.11</v>
      </c>
      <c r="AZ164" s="768">
        <v>74.8</v>
      </c>
      <c r="BA164" s="768">
        <v>-14.2</v>
      </c>
      <c r="BB164" s="768">
        <v>12.97</v>
      </c>
      <c r="BC164" s="768">
        <v>20.48</v>
      </c>
      <c r="BD164" s="908"/>
      <c r="BE164" s="624">
        <v>2011</v>
      </c>
      <c r="BF164" s="898">
        <f t="shared" si="48"/>
        <v>0</v>
      </c>
      <c r="BG164" s="824">
        <v>1</v>
      </c>
    </row>
    <row r="165" spans="1:59" ht="11.25" customHeight="1" x14ac:dyDescent="0.2">
      <c r="A165" s="871" t="s">
        <v>675</v>
      </c>
      <c r="B165" s="875" t="s">
        <v>676</v>
      </c>
      <c r="C165" s="932" t="s">
        <v>4193</v>
      </c>
      <c r="D165" s="932" t="s">
        <v>4326</v>
      </c>
      <c r="E165" s="733">
        <v>19</v>
      </c>
      <c r="F165" s="1190">
        <v>173</v>
      </c>
      <c r="G165" s="1190" t="s">
        <v>106</v>
      </c>
      <c r="H165" s="1190" t="s">
        <v>106</v>
      </c>
      <c r="I165" s="874">
        <v>134.38999999999999</v>
      </c>
      <c r="J165" s="651">
        <f t="shared" si="35"/>
        <v>1.096807798199271</v>
      </c>
      <c r="K165" s="877">
        <v>0.36849999999999999</v>
      </c>
      <c r="L165" s="887">
        <v>4</v>
      </c>
      <c r="M165" s="642">
        <f t="shared" si="36"/>
        <v>1.474</v>
      </c>
      <c r="N165" s="870" t="s">
        <v>790</v>
      </c>
      <c r="O165" s="734">
        <v>0.36799999999999999</v>
      </c>
      <c r="P165" s="861">
        <v>44154</v>
      </c>
      <c r="Q165" s="861">
        <v>44169</v>
      </c>
      <c r="R165" s="642">
        <f t="shared" si="37"/>
        <v>0.13586956521739144</v>
      </c>
      <c r="S165" s="701">
        <f>IF(INDEX(Historical!$D$7:$D$1237,MATCH(B165,Historical!$B$7:$B$1261,0))=0,"n/a",(INDEX(Historical!$C$7:$C$1239,MATCH(B165,Historical!$B$7:$B$1261,0))/INDEX(Historical!$D$7:$D$1237,MATCH(B165,Historical!$B$7:$B$1261,0))-1)*100)</f>
        <v>0.54982817869415612</v>
      </c>
      <c r="T165" s="701">
        <f>IF(INDEX(Historical!$F$7:$F$1230,MATCH(B165,Historical!$B$7:$B$1261,0))=0,"n/a",((INDEX(Historical!$C$7:$C$1239,MATCH(B165,Historical!$B$7:$B$1261,0))/INDEX(Historical!$F$7:$F$1230,MATCH(B165,Historical!$B$7:$B$1261,0)))^(1/3)-1)*100)</f>
        <v>0.55287923822167073</v>
      </c>
      <c r="U165" s="701">
        <f>IF(INDEX(Historical!$H$7:$H$1230,MATCH(B165,Historical!$B$7:$B$1261,0))=0,"n/a",((INDEX(Historical!$C$7:$C$1239,MATCH(B165,Historical!$B$7:$B$1261,0))/INDEX(Historical!$H$7:$H$1230,MATCH(B165,Historical!$B$7:$B$1261,0)))^(1/5)-1)*100)</f>
        <v>0.55597589981715156</v>
      </c>
      <c r="V165" s="701">
        <f>IF(INDEX(Historical!$O$7:$O$1230,MATCH(B165,Historical!$B$7:$B$1261,0))=0,"n/a",((INDEX(Historical!$C$7:$C$1239,MATCH(B165,Historical!$B$7:$B$1261,0))/INDEX(Historical!$O$7:$O$1230,MATCH(B165,Historical!$B$7:$B$1261,0)))^(1/10)-1)*100)</f>
        <v>0.75496299467809891</v>
      </c>
      <c r="W165" s="702">
        <f t="shared" si="38"/>
        <v>0.73642801532836522</v>
      </c>
      <c r="X165" s="703">
        <f t="shared" si="39"/>
        <v>8.9673532228572828E-2</v>
      </c>
      <c r="Y165" s="876"/>
      <c r="Z165" s="651">
        <f t="shared" si="40"/>
        <v>62.723404255319146</v>
      </c>
      <c r="AA165" s="886">
        <f t="shared" si="41"/>
        <v>57.187234042553186</v>
      </c>
      <c r="AB165" s="887">
        <v>3</v>
      </c>
      <c r="AC165" s="865">
        <v>2.35</v>
      </c>
      <c r="AD165" s="865">
        <v>5.61</v>
      </c>
      <c r="AE165" s="865">
        <v>6.56</v>
      </c>
      <c r="AF165" s="865">
        <v>6.26</v>
      </c>
      <c r="AG165" s="865">
        <v>11</v>
      </c>
      <c r="AH165" s="865">
        <v>50.8</v>
      </c>
      <c r="AI165" s="865">
        <v>13.18</v>
      </c>
      <c r="AJ165" s="865">
        <v>6.2</v>
      </c>
      <c r="AK165" s="865">
        <v>10.100000000000001</v>
      </c>
      <c r="AL165" s="878">
        <v>34350</v>
      </c>
      <c r="AM165" s="872">
        <v>2.06</v>
      </c>
      <c r="AN165" s="865">
        <v>1.69</v>
      </c>
      <c r="AO165" s="739">
        <f t="shared" si="42"/>
        <v>-55.534450344536765</v>
      </c>
      <c r="AP165" s="740">
        <f t="shared" si="43"/>
        <v>1.6527836980164226</v>
      </c>
      <c r="AQ165" s="888">
        <f t="shared" si="44"/>
        <v>298.88293192441148</v>
      </c>
      <c r="AR165" s="651">
        <f>INDEX(Historical!$C$7:$C$1239,MATCH(B165,Historical!$B$7:$B$1261,0))*IF(AH165="n/a",1.03,IF(AH165&lt;0,1.01,IF(AH165&gt;10,1.1,(1+AH165/100))))</f>
        <v>1.6093000000000002</v>
      </c>
      <c r="AS165" s="886">
        <f t="shared" si="45"/>
        <v>1.7702300000000004</v>
      </c>
      <c r="AT165" s="886">
        <f t="shared" si="49"/>
        <v>1.9472530000000006</v>
      </c>
      <c r="AU165" s="886">
        <f t="shared" si="49"/>
        <v>2.1419783000000008</v>
      </c>
      <c r="AV165" s="886">
        <f t="shared" si="49"/>
        <v>2.356176130000001</v>
      </c>
      <c r="AW165" s="651">
        <f t="shared" si="46"/>
        <v>9.8249374300000039</v>
      </c>
      <c r="AX165" s="747">
        <f t="shared" si="47"/>
        <v>7.3107652578316875</v>
      </c>
      <c r="AY165" s="934">
        <v>1.68</v>
      </c>
      <c r="AZ165" s="872">
        <v>152.85</v>
      </c>
      <c r="BA165" s="872">
        <v>-0.67</v>
      </c>
      <c r="BB165" s="872">
        <v>18.39</v>
      </c>
      <c r="BC165" s="872">
        <v>36.25</v>
      </c>
      <c r="BE165" s="624">
        <v>2002</v>
      </c>
      <c r="BF165" s="898">
        <f t="shared" si="48"/>
        <v>1</v>
      </c>
      <c r="BG165" s="882">
        <v>3.5000000000000004</v>
      </c>
    </row>
    <row r="166" spans="1:59" ht="11.25" customHeight="1" x14ac:dyDescent="0.2">
      <c r="A166" s="871" t="s">
        <v>671</v>
      </c>
      <c r="B166" s="875" t="s">
        <v>672</v>
      </c>
      <c r="C166" s="932" t="s">
        <v>153</v>
      </c>
      <c r="D166" s="932" t="s">
        <v>4321</v>
      </c>
      <c r="E166" s="733">
        <v>13</v>
      </c>
      <c r="F166" s="1190">
        <v>276</v>
      </c>
      <c r="G166" s="1190" t="s">
        <v>115</v>
      </c>
      <c r="H166" s="1190" t="s">
        <v>115</v>
      </c>
      <c r="I166" s="874">
        <v>179.91</v>
      </c>
      <c r="J166" s="651">
        <f t="shared" si="35"/>
        <v>0.93380023345005836</v>
      </c>
      <c r="K166" s="877">
        <v>0.42</v>
      </c>
      <c r="L166" s="887">
        <v>4</v>
      </c>
      <c r="M166" s="642">
        <f t="shared" si="36"/>
        <v>1.68</v>
      </c>
      <c r="N166" s="870" t="s">
        <v>163</v>
      </c>
      <c r="O166" s="734">
        <v>0.41</v>
      </c>
      <c r="P166" s="861">
        <v>44074</v>
      </c>
      <c r="Q166" s="861">
        <v>44105</v>
      </c>
      <c r="R166" s="642">
        <f t="shared" si="37"/>
        <v>2.4390243902439046</v>
      </c>
      <c r="S166" s="701">
        <f>IF(INDEX(Historical!$D$7:$D$1237,MATCH(B166,Historical!$B$7:$B$1261,0))=0,"n/a",(INDEX(Historical!$C$7:$C$1239,MATCH(B166,Historical!$B$7:$B$1261,0))/INDEX(Historical!$D$7:$D$1237,MATCH(B166,Historical!$B$7:$B$1261,0))-1)*100)</f>
        <v>12.056737588652489</v>
      </c>
      <c r="T166" s="701">
        <f>IF(INDEX(Historical!$F$7:$F$1230,MATCH(B166,Historical!$B$7:$B$1261,0))=0,"n/a",((INDEX(Historical!$C$7:$C$1239,MATCH(B166,Historical!$B$7:$B$1261,0))/INDEX(Historical!$F$7:$F$1230,MATCH(B166,Historical!$B$7:$B$1261,0)))^(1/3)-1)*100)</f>
        <v>12.15354911010289</v>
      </c>
      <c r="U166" s="701">
        <f>IF(INDEX(Historical!$H$7:$H$1230,MATCH(B166,Historical!$B$7:$B$1261,0))=0,"n/a",((INDEX(Historical!$C$7:$C$1239,MATCH(B166,Historical!$B$7:$B$1261,0))/INDEX(Historical!$H$7:$H$1230,MATCH(B166,Historical!$B$7:$B$1261,0)))^(1/5)-1)*100)</f>
        <v>10.478347805926491</v>
      </c>
      <c r="V166" s="701">
        <f>IF(INDEX(Historical!$O$7:$O$1230,MATCH(B166,Historical!$B$7:$B$1261,0))=0,"n/a",((INDEX(Historical!$C$7:$C$1239,MATCH(B166,Historical!$B$7:$B$1261,0))/INDEX(Historical!$O$7:$O$1230,MATCH(B166,Historical!$B$7:$B$1261,0)))^(1/10)-1)*100)</f>
        <v>12.652694769125716</v>
      </c>
      <c r="W166" s="702">
        <f t="shared" si="38"/>
        <v>0.8281514726408381</v>
      </c>
      <c r="X166" s="703" t="str">
        <f t="shared" si="39"/>
        <v>n/a</v>
      </c>
      <c r="Y166" s="664"/>
      <c r="Z166" s="651">
        <f t="shared" si="40"/>
        <v>12.923076923076923</v>
      </c>
      <c r="AA166" s="886">
        <f t="shared" si="41"/>
        <v>13.839230769230769</v>
      </c>
      <c r="AB166" s="887">
        <v>3</v>
      </c>
      <c r="AC166" s="865">
        <v>13</v>
      </c>
      <c r="AD166" s="865">
        <v>1.48</v>
      </c>
      <c r="AE166" s="865">
        <v>0.12</v>
      </c>
      <c r="AF166" s="865">
        <v>4.95</v>
      </c>
      <c r="AG166" s="865">
        <v>39.4</v>
      </c>
      <c r="AH166" s="865">
        <v>9.4</v>
      </c>
      <c r="AI166" s="865">
        <v>8.129999999999999</v>
      </c>
      <c r="AJ166" s="865">
        <v>-8</v>
      </c>
      <c r="AK166" s="865">
        <v>9.34</v>
      </c>
      <c r="AL166" s="878">
        <v>28820</v>
      </c>
      <c r="AM166" s="872">
        <v>0.05</v>
      </c>
      <c r="AN166" s="865">
        <v>1.29</v>
      </c>
      <c r="AO166" s="739">
        <f t="shared" si="42"/>
        <v>-2.4270827298542184</v>
      </c>
      <c r="AP166" s="740">
        <f t="shared" si="43"/>
        <v>11.41214803937655</v>
      </c>
      <c r="AQ166" s="888">
        <f t="shared" si="44"/>
        <v>74.488703623781021</v>
      </c>
      <c r="AR166" s="651">
        <f>INDEX(Historical!$C$7:$C$1239,MATCH(B166,Historical!$B$7:$B$1261,0))*IF(AH166="n/a",1.03,IF(AH166&lt;0,1.01,IF(AH166&gt;10,1.1,(1+AH166/100))))</f>
        <v>1.7285200000000003</v>
      </c>
      <c r="AS166" s="886">
        <f t="shared" si="45"/>
        <v>1.8690486760000002</v>
      </c>
      <c r="AT166" s="886">
        <f t="shared" si="49"/>
        <v>2.0436178223384003</v>
      </c>
      <c r="AU166" s="886">
        <f t="shared" si="49"/>
        <v>2.2344917269448068</v>
      </c>
      <c r="AV166" s="886">
        <f t="shared" si="49"/>
        <v>2.4431932542414514</v>
      </c>
      <c r="AW166" s="651">
        <f t="shared" si="46"/>
        <v>10.31887147952466</v>
      </c>
      <c r="AX166" s="747">
        <f t="shared" si="47"/>
        <v>5.7355741645959979</v>
      </c>
      <c r="AY166" s="934">
        <v>0.93</v>
      </c>
      <c r="AZ166" s="872">
        <v>59.78</v>
      </c>
      <c r="BA166" s="872">
        <v>-4.1300000000000008</v>
      </c>
      <c r="BB166" s="872">
        <v>12.94</v>
      </c>
      <c r="BC166" s="872">
        <v>19.93</v>
      </c>
      <c r="BE166" s="624">
        <v>2008</v>
      </c>
      <c r="BF166" s="898">
        <f t="shared" si="48"/>
        <v>1</v>
      </c>
      <c r="BG166" s="882">
        <v>3.6999999999999997</v>
      </c>
    </row>
    <row r="167" spans="1:59" ht="11.25" customHeight="1" x14ac:dyDescent="0.2">
      <c r="A167" s="863" t="s">
        <v>1476</v>
      </c>
      <c r="B167" s="875" t="s">
        <v>1477</v>
      </c>
      <c r="C167" s="932" t="s">
        <v>108</v>
      </c>
      <c r="D167" s="932" t="s">
        <v>4334</v>
      </c>
      <c r="E167" s="733">
        <v>11</v>
      </c>
      <c r="F167" s="1190">
        <v>305</v>
      </c>
      <c r="G167" s="1190" t="s">
        <v>106</v>
      </c>
      <c r="H167" s="1190" t="s">
        <v>106</v>
      </c>
      <c r="I167" s="874">
        <v>282.33999999999997</v>
      </c>
      <c r="J167" s="651">
        <f t="shared" si="35"/>
        <v>0.79336969611107189</v>
      </c>
      <c r="K167" s="877">
        <v>0.56000000000000005</v>
      </c>
      <c r="L167" s="887">
        <v>4</v>
      </c>
      <c r="M167" s="642">
        <f t="shared" si="36"/>
        <v>2.2400000000000002</v>
      </c>
      <c r="N167" s="870" t="s">
        <v>111</v>
      </c>
      <c r="O167" s="734">
        <v>0.5</v>
      </c>
      <c r="P167" s="861">
        <v>43885</v>
      </c>
      <c r="Q167" s="861">
        <v>43908</v>
      </c>
      <c r="R167" s="642">
        <f t="shared" si="37"/>
        <v>12.000000000000011</v>
      </c>
      <c r="S167" s="701">
        <f>IF(INDEX(Historical!$D$7:$D$1237,MATCH(B167,Historical!$B$7:$B$1261,0))=0,"n/a",(INDEX(Historical!$C$7:$C$1239,MATCH(B167,Historical!$B$7:$B$1261,0))/INDEX(Historical!$D$7:$D$1237,MATCH(B167,Historical!$B$7:$B$1261,0))-1)*100)</f>
        <v>13.636363636363647</v>
      </c>
      <c r="T167" s="701">
        <f>IF(INDEX(Historical!$F$7:$F$1230,MATCH(B167,Historical!$B$7:$B$1261,0))=0,"n/a",((INDEX(Historical!$C$7:$C$1239,MATCH(B167,Historical!$B$7:$B$1261,0))/INDEX(Historical!$F$7:$F$1230,MATCH(B167,Historical!$B$7:$B$1261,0)))^(1/3)-1)*100)</f>
        <v>11.060352259318783</v>
      </c>
      <c r="U167" s="701">
        <f>IF(INDEX(Historical!$H$7:$H$1230,MATCH(B167,Historical!$B$7:$B$1261,0))=0,"n/a",((INDEX(Historical!$C$7:$C$1239,MATCH(B167,Historical!$B$7:$B$1261,0))/INDEX(Historical!$H$7:$H$1230,MATCH(B167,Historical!$B$7:$B$1261,0)))^(1/5)-1)*100)</f>
        <v>12.295510705682089</v>
      </c>
      <c r="V167" s="701">
        <f>IF(INDEX(Historical!$O$7:$O$1230,MATCH(B167,Historical!$B$7:$B$1261,0))=0,"n/a",((INDEX(Historical!$C$7:$C$1239,MATCH(B167,Historical!$B$7:$B$1261,0))/INDEX(Historical!$O$7:$O$1230,MATCH(B167,Historical!$B$7:$B$1261,0)))^(1/10)-1)*100)</f>
        <v>17.461894308801895</v>
      </c>
      <c r="W167" s="702">
        <f t="shared" si="38"/>
        <v>0.70413384070732676</v>
      </c>
      <c r="X167" s="703">
        <f t="shared" si="39"/>
        <v>1.2295510705682089</v>
      </c>
      <c r="Y167" s="661"/>
      <c r="Z167" s="651">
        <f t="shared" si="40"/>
        <v>23.28482328482329</v>
      </c>
      <c r="AA167" s="886">
        <f t="shared" si="41"/>
        <v>29.349272349272351</v>
      </c>
      <c r="AB167" s="887">
        <v>12</v>
      </c>
      <c r="AC167" s="865">
        <v>9.6199999999999992</v>
      </c>
      <c r="AD167" s="865">
        <v>2.89</v>
      </c>
      <c r="AE167" s="865">
        <v>9.77</v>
      </c>
      <c r="AF167" s="865">
        <v>34.78</v>
      </c>
      <c r="AG167" s="868">
        <v>195.4</v>
      </c>
      <c r="AH167" s="865">
        <v>15.4</v>
      </c>
      <c r="AI167" s="865">
        <v>1.8399999999999999</v>
      </c>
      <c r="AJ167" s="865">
        <v>10</v>
      </c>
      <c r="AK167" s="865">
        <v>9.98</v>
      </c>
      <c r="AL167" s="878">
        <v>51940</v>
      </c>
      <c r="AM167" s="873">
        <v>0.3</v>
      </c>
      <c r="AN167" s="865">
        <v>0</v>
      </c>
      <c r="AO167" s="739">
        <f t="shared" si="42"/>
        <v>-16.260391947479192</v>
      </c>
      <c r="AP167" s="740">
        <f t="shared" si="43"/>
        <v>13.08888040179316</v>
      </c>
      <c r="AQ167" s="888">
        <f t="shared" si="44"/>
        <v>573.55365778424061</v>
      </c>
      <c r="AR167" s="651">
        <f>INDEX(Historical!$C$7:$C$1239,MATCH(B167,Historical!$B$7:$B$1261,0))*IF(AH167="n/a",1.03,IF(AH167&lt;0,1.01,IF(AH167&gt;10,1.1,(1+AH167/100))))</f>
        <v>2.2000000000000002</v>
      </c>
      <c r="AS167" s="886">
        <f t="shared" si="45"/>
        <v>2.2404800000000002</v>
      </c>
      <c r="AT167" s="886">
        <f t="shared" ref="AT167:AV186" si="50">IF($AK167="n/a",1.03*AS167,IF($AK167&lt;0,1.01*AS167,IF($AK167&gt;10,1.1*AS167,(1+$AK167/100)*AS167)))</f>
        <v>2.4640799040000005</v>
      </c>
      <c r="AU167" s="886">
        <f t="shared" si="50"/>
        <v>2.7099950784192011</v>
      </c>
      <c r="AV167" s="886">
        <f t="shared" si="50"/>
        <v>2.9804525872454377</v>
      </c>
      <c r="AW167" s="651">
        <f t="shared" si="46"/>
        <v>12.59500756966464</v>
      </c>
      <c r="AX167" s="747">
        <f t="shared" si="47"/>
        <v>4.4609363071703063</v>
      </c>
      <c r="AY167" s="934">
        <v>1.1599999999999999</v>
      </c>
      <c r="AZ167" s="872">
        <v>71.960000000000008</v>
      </c>
      <c r="BA167" s="872">
        <v>-7.7200000000000006</v>
      </c>
      <c r="BB167" s="872">
        <v>0.88</v>
      </c>
      <c r="BC167" s="872">
        <v>6.36</v>
      </c>
      <c r="BE167" s="624">
        <v>2010</v>
      </c>
      <c r="BF167" s="898">
        <f t="shared" si="48"/>
        <v>0</v>
      </c>
      <c r="BG167" s="882">
        <v>16.400000000000002</v>
      </c>
    </row>
    <row r="168" spans="1:59" ht="11.25" customHeight="1" x14ac:dyDescent="0.2">
      <c r="A168" s="863" t="s">
        <v>1430</v>
      </c>
      <c r="B168" s="875" t="s">
        <v>1431</v>
      </c>
      <c r="C168" s="932" t="s">
        <v>245</v>
      </c>
      <c r="D168" s="932" t="s">
        <v>4333</v>
      </c>
      <c r="E168" s="733">
        <v>11</v>
      </c>
      <c r="F168" s="1190">
        <v>306</v>
      </c>
      <c r="G168" s="1190" t="s">
        <v>106</v>
      </c>
      <c r="H168" s="1190" t="s">
        <v>106</v>
      </c>
      <c r="I168" s="874">
        <v>61.42</v>
      </c>
      <c r="J168" s="651">
        <f t="shared" si="35"/>
        <v>2.6050146532074243</v>
      </c>
      <c r="K168" s="877">
        <v>0.4</v>
      </c>
      <c r="L168" s="887">
        <v>4</v>
      </c>
      <c r="M168" s="642">
        <f t="shared" si="36"/>
        <v>1.6</v>
      </c>
      <c r="N168" s="870" t="s">
        <v>594</v>
      </c>
      <c r="O168" s="734">
        <v>0.36499999999999999</v>
      </c>
      <c r="P168" s="861">
        <v>43895</v>
      </c>
      <c r="Q168" s="861">
        <v>43910</v>
      </c>
      <c r="R168" s="642">
        <f t="shared" si="37"/>
        <v>9.5890410958904209</v>
      </c>
      <c r="S168" s="701">
        <f>IF(INDEX(Historical!$D$7:$D$1237,MATCH(B168,Historical!$B$7:$B$1261,0))=0,"n/a",(INDEX(Historical!$C$7:$C$1239,MATCH(B168,Historical!$B$7:$B$1261,0))/INDEX(Historical!$D$7:$D$1237,MATCH(B168,Historical!$B$7:$B$1261,0))-1)*100)</f>
        <v>10.606060606060597</v>
      </c>
      <c r="T168" s="701">
        <f>IF(INDEX(Historical!$F$7:$F$1230,MATCH(B168,Historical!$B$7:$B$1261,0))=0,"n/a",((INDEX(Historical!$C$7:$C$1239,MATCH(B168,Historical!$B$7:$B$1261,0))/INDEX(Historical!$F$7:$F$1230,MATCH(B168,Historical!$B$7:$B$1261,0)))^(1/3)-1)*100)</f>
        <v>13.444719403828165</v>
      </c>
      <c r="U168" s="701">
        <f>IF(INDEX(Historical!$H$7:$H$1230,MATCH(B168,Historical!$B$7:$B$1261,0))=0,"n/a",((INDEX(Historical!$C$7:$C$1239,MATCH(B168,Historical!$B$7:$B$1261,0))/INDEX(Historical!$H$7:$H$1230,MATCH(B168,Historical!$B$7:$B$1261,0)))^(1/5)-1)*100)</f>
        <v>13.948300628553811</v>
      </c>
      <c r="V168" s="701">
        <f>IF(INDEX(Historical!$O$7:$O$1230,MATCH(B168,Historical!$B$7:$B$1261,0))=0,"n/a",((INDEX(Historical!$C$7:$C$1239,MATCH(B168,Historical!$B$7:$B$1261,0))/INDEX(Historical!$O$7:$O$1230,MATCH(B168,Historical!$B$7:$B$1261,0)))^(1/10)-1)*100)</f>
        <v>41.616557862603209</v>
      </c>
      <c r="W168" s="702">
        <f t="shared" si="38"/>
        <v>0.33516228503577911</v>
      </c>
      <c r="X168" s="703">
        <f t="shared" si="39"/>
        <v>2.9677235379901723</v>
      </c>
      <c r="Y168" s="876" t="s">
        <v>817</v>
      </c>
      <c r="Z168" s="651">
        <f t="shared" si="40"/>
        <v>107.38255033557047</v>
      </c>
      <c r="AA168" s="886">
        <f t="shared" si="41"/>
        <v>41.221476510067113</v>
      </c>
      <c r="AB168" s="887">
        <v>12</v>
      </c>
      <c r="AC168" s="865">
        <v>1.49</v>
      </c>
      <c r="AD168" s="865">
        <v>4.33</v>
      </c>
      <c r="AE168" s="865">
        <v>0.57999999999999996</v>
      </c>
      <c r="AF168" s="865">
        <v>1.81</v>
      </c>
      <c r="AG168" s="865">
        <v>4.5</v>
      </c>
      <c r="AH168" s="865">
        <v>-15.8</v>
      </c>
      <c r="AI168" s="865">
        <v>105.66</v>
      </c>
      <c r="AJ168" s="865">
        <v>4.7</v>
      </c>
      <c r="AK168" s="865">
        <v>9.6100000000000012</v>
      </c>
      <c r="AL168" s="878">
        <v>18300</v>
      </c>
      <c r="AM168" s="872">
        <v>1.6</v>
      </c>
      <c r="AN168" s="865">
        <v>0.39</v>
      </c>
      <c r="AO168" s="739">
        <f t="shared" si="42"/>
        <v>-24.668161228305877</v>
      </c>
      <c r="AP168" s="740">
        <f t="shared" si="43"/>
        <v>16.553315281761236</v>
      </c>
      <c r="AQ168" s="888">
        <f t="shared" si="44"/>
        <v>82.099938962978953</v>
      </c>
      <c r="AR168" s="651">
        <f>INDEX(Historical!$C$7:$C$1239,MATCH(B168,Historical!$B$7:$B$1261,0))*IF(AH168="n/a",1.03,IF(AH168&lt;0,1.01,IF(AH168&gt;10,1.1,(1+AH168/100))))</f>
        <v>1.4745999999999999</v>
      </c>
      <c r="AS168" s="886">
        <f t="shared" si="45"/>
        <v>1.6220600000000001</v>
      </c>
      <c r="AT168" s="886">
        <f t="shared" si="50"/>
        <v>1.7779399660000001</v>
      </c>
      <c r="AU168" s="886">
        <f t="shared" si="50"/>
        <v>1.9487999967326004</v>
      </c>
      <c r="AV168" s="886">
        <f t="shared" si="50"/>
        <v>2.1360796764186034</v>
      </c>
      <c r="AW168" s="651">
        <f t="shared" si="46"/>
        <v>8.9594796391512048</v>
      </c>
      <c r="AX168" s="747">
        <f t="shared" si="47"/>
        <v>14.587234840689034</v>
      </c>
      <c r="AY168" s="934">
        <v>1.6</v>
      </c>
      <c r="AZ168" s="872">
        <v>169.98</v>
      </c>
      <c r="BA168" s="872">
        <v>-3.4000000000000004</v>
      </c>
      <c r="BB168" s="872">
        <v>15.14</v>
      </c>
      <c r="BC168" s="872">
        <v>34.89</v>
      </c>
      <c r="BE168" s="624">
        <v>2011</v>
      </c>
      <c r="BF168" s="898">
        <f t="shared" si="48"/>
        <v>0</v>
      </c>
      <c r="BG168" s="882">
        <v>1.7999999999999998</v>
      </c>
    </row>
    <row r="169" spans="1:59" ht="11.25" customHeight="1" x14ac:dyDescent="0.2">
      <c r="A169" s="863" t="s">
        <v>1444</v>
      </c>
      <c r="B169" s="875" t="s">
        <v>1445</v>
      </c>
      <c r="C169" s="932" t="s">
        <v>108</v>
      </c>
      <c r="D169" s="932" t="s">
        <v>4334</v>
      </c>
      <c r="E169" s="733">
        <v>12</v>
      </c>
      <c r="F169" s="1190">
        <v>284</v>
      </c>
      <c r="G169" s="1190" t="s">
        <v>106</v>
      </c>
      <c r="H169" s="1190" t="s">
        <v>106</v>
      </c>
      <c r="I169" s="874">
        <v>539.17999999999995</v>
      </c>
      <c r="J169" s="651">
        <f t="shared" si="35"/>
        <v>0.44512036796617088</v>
      </c>
      <c r="K169" s="877">
        <v>0.6</v>
      </c>
      <c r="L169" s="887">
        <v>4</v>
      </c>
      <c r="M169" s="642">
        <f t="shared" si="36"/>
        <v>2.4</v>
      </c>
      <c r="N169" s="870" t="s">
        <v>513</v>
      </c>
      <c r="O169" s="734">
        <v>0.51</v>
      </c>
      <c r="P169" s="861">
        <v>43872</v>
      </c>
      <c r="Q169" s="861">
        <v>43887</v>
      </c>
      <c r="R169" s="642">
        <f t="shared" si="37"/>
        <v>17.647058823529406</v>
      </c>
      <c r="S169" s="701">
        <f>IF(INDEX(Historical!$D$7:$D$1237,MATCH(B169,Historical!$B$7:$B$1261,0))=0,"n/a",(INDEX(Historical!$C$7:$C$1239,MATCH(B169,Historical!$B$7:$B$1261,0))/INDEX(Historical!$D$7:$D$1237,MATCH(B169,Historical!$B$7:$B$1261,0))-1)*100)</f>
        <v>21.428571428571441</v>
      </c>
      <c r="T169" s="701">
        <f>IF(INDEX(Historical!$F$7:$F$1230,MATCH(B169,Historical!$B$7:$B$1261,0))=0,"n/a",((INDEX(Historical!$C$7:$C$1239,MATCH(B169,Historical!$B$7:$B$1261,0))/INDEX(Historical!$F$7:$F$1230,MATCH(B169,Historical!$B$7:$B$1261,0)))^(1/3)-1)*100)</f>
        <v>25.179230069318905</v>
      </c>
      <c r="U169" s="701">
        <f>IF(INDEX(Historical!$H$7:$H$1230,MATCH(B169,Historical!$B$7:$B$1261,0))=0,"n/a",((INDEX(Historical!$C$7:$C$1239,MATCH(B169,Historical!$B$7:$B$1261,0))/INDEX(Historical!$H$7:$H$1230,MATCH(B169,Historical!$B$7:$B$1261,0)))^(1/5)-1)*100)</f>
        <v>26.092727406616344</v>
      </c>
      <c r="V169" s="701">
        <f>IF(INDEX(Historical!$O$7:$O$1230,MATCH(B169,Historical!$B$7:$B$1261,0))=0,"n/a",((INDEX(Historical!$C$7:$C$1239,MATCH(B169,Historical!$B$7:$B$1261,0))/INDEX(Historical!$O$7:$O$1230,MATCH(B169,Historical!$B$7:$B$1261,0)))^(1/10)-1)*100)</f>
        <v>40.104863953506012</v>
      </c>
      <c r="W169" s="702">
        <f t="shared" si="38"/>
        <v>0.650612540086557</v>
      </c>
      <c r="X169" s="703">
        <f t="shared" si="39"/>
        <v>1.1700774621801051</v>
      </c>
      <c r="Y169" s="875"/>
      <c r="Z169" s="651">
        <f t="shared" si="40"/>
        <v>33.057851239669425</v>
      </c>
      <c r="AA169" s="886">
        <f t="shared" si="41"/>
        <v>74.267217630853992</v>
      </c>
      <c r="AB169" s="887">
        <v>12</v>
      </c>
      <c r="AC169" s="865">
        <v>7.26</v>
      </c>
      <c r="AD169" s="865">
        <v>3.77</v>
      </c>
      <c r="AE169" s="865">
        <v>30.15</v>
      </c>
      <c r="AF169" s="865">
        <v>22.24</v>
      </c>
      <c r="AG169" s="865">
        <v>33.300000000000004</v>
      </c>
      <c r="AH169" s="865">
        <v>18.5</v>
      </c>
      <c r="AI169" s="865">
        <v>7.19</v>
      </c>
      <c r="AJ169" s="865">
        <v>22.3</v>
      </c>
      <c r="AK169" s="865">
        <v>19.489999999999998</v>
      </c>
      <c r="AL169" s="878">
        <v>19520</v>
      </c>
      <c r="AM169" s="872">
        <v>2.8000000000000003</v>
      </c>
      <c r="AN169" s="865">
        <v>0</v>
      </c>
      <c r="AO169" s="739">
        <f t="shared" si="42"/>
        <v>-47.729369856271475</v>
      </c>
      <c r="AP169" s="740">
        <f t="shared" si="43"/>
        <v>26.537847774582517</v>
      </c>
      <c r="AQ169" s="888">
        <f t="shared" si="44"/>
        <v>756.79063178564297</v>
      </c>
      <c r="AR169" s="651">
        <f>INDEX(Historical!$C$7:$C$1239,MATCH(B169,Historical!$B$7:$B$1261,0))*IF(AH169="n/a",1.03,IF(AH169&lt;0,1.01,IF(AH169&gt;10,1.1,(1+AH169/100))))</f>
        <v>2.2440000000000002</v>
      </c>
      <c r="AS169" s="886">
        <f t="shared" si="45"/>
        <v>2.4053436000000006</v>
      </c>
      <c r="AT169" s="886">
        <f t="shared" si="50"/>
        <v>2.6458779600000009</v>
      </c>
      <c r="AU169" s="886">
        <f t="shared" si="50"/>
        <v>2.9104657560000011</v>
      </c>
      <c r="AV169" s="886">
        <f t="shared" si="50"/>
        <v>3.2015123316000014</v>
      </c>
      <c r="AW169" s="651">
        <f t="shared" si="46"/>
        <v>13.407199647600004</v>
      </c>
      <c r="AX169" s="747">
        <f t="shared" si="47"/>
        <v>2.4865906835565128</v>
      </c>
      <c r="AY169" s="934">
        <v>0.36</v>
      </c>
      <c r="AZ169" s="872">
        <v>95.71</v>
      </c>
      <c r="BA169" s="872">
        <v>-11.09</v>
      </c>
      <c r="BB169" s="872">
        <v>3.37</v>
      </c>
      <c r="BC169" s="872">
        <v>15.049999999999999</v>
      </c>
      <c r="BE169" s="624">
        <v>2009</v>
      </c>
      <c r="BF169" s="898">
        <f t="shared" si="48"/>
        <v>0</v>
      </c>
      <c r="BG169" s="882">
        <v>26.3</v>
      </c>
    </row>
    <row r="170" spans="1:59" ht="11.25" customHeight="1" x14ac:dyDescent="0.2">
      <c r="A170" s="863" t="s">
        <v>1448</v>
      </c>
      <c r="B170" s="875" t="s">
        <v>1449</v>
      </c>
      <c r="C170" s="932" t="s">
        <v>108</v>
      </c>
      <c r="D170" s="932" t="s">
        <v>118</v>
      </c>
      <c r="E170" s="733">
        <v>11</v>
      </c>
      <c r="F170" s="1190">
        <v>317</v>
      </c>
      <c r="G170" s="1190" t="s">
        <v>115</v>
      </c>
      <c r="H170" s="1190" t="s">
        <v>115</v>
      </c>
      <c r="I170" s="874">
        <v>114.64</v>
      </c>
      <c r="J170" s="651">
        <f t="shared" si="35"/>
        <v>1.6224703419399862</v>
      </c>
      <c r="K170" s="877">
        <v>0.46500000000000002</v>
      </c>
      <c r="L170" s="887">
        <v>4</v>
      </c>
      <c r="M170" s="642">
        <f t="shared" si="36"/>
        <v>1.86</v>
      </c>
      <c r="N170" s="870" t="s">
        <v>107</v>
      </c>
      <c r="O170" s="734">
        <v>0.45500000000000002</v>
      </c>
      <c r="P170" s="861">
        <v>44036</v>
      </c>
      <c r="Q170" s="861">
        <v>44057</v>
      </c>
      <c r="R170" s="642">
        <f t="shared" si="37"/>
        <v>2.1978021978021998</v>
      </c>
      <c r="S170" s="701">
        <f>IF(INDEX(Historical!$D$7:$D$1237,MATCH(B170,Historical!$B$7:$B$1261,0))=0,"n/a",(INDEX(Historical!$C$7:$C$1239,MATCH(B170,Historical!$B$7:$B$1261,0))/INDEX(Historical!$D$7:$D$1237,MATCH(B170,Historical!$B$7:$B$1261,0))-1)*100)</f>
        <v>10.126582278480999</v>
      </c>
      <c r="T170" s="701">
        <f>IF(INDEX(Historical!$F$7:$F$1230,MATCH(B170,Historical!$B$7:$B$1261,0))=0,"n/a",((INDEX(Historical!$C$7:$C$1239,MATCH(B170,Historical!$B$7:$B$1261,0))/INDEX(Historical!$F$7:$F$1230,MATCH(B170,Historical!$B$7:$B$1261,0)))^(1/3)-1)*100)</f>
        <v>10.205169109781931</v>
      </c>
      <c r="U170" s="701">
        <f>IF(INDEX(Historical!$H$7:$H$1230,MATCH(B170,Historical!$B$7:$B$1261,0))=0,"n/a",((INDEX(Historical!$C$7:$C$1239,MATCH(B170,Historical!$B$7:$B$1261,0))/INDEX(Historical!$H$7:$H$1230,MATCH(B170,Historical!$B$7:$B$1261,0)))^(1/5)-1)*100)</f>
        <v>10.420237420114752</v>
      </c>
      <c r="V170" s="701">
        <f>IF(INDEX(Historical!$O$7:$O$1230,MATCH(B170,Historical!$B$7:$B$1261,0))=0,"n/a",((INDEX(Historical!$C$7:$C$1239,MATCH(B170,Historical!$B$7:$B$1261,0))/INDEX(Historical!$O$7:$O$1230,MATCH(B170,Historical!$B$7:$B$1261,0)))^(1/10)-1)*100)</f>
        <v>8.0801468581459535</v>
      </c>
      <c r="W170" s="702">
        <f t="shared" si="38"/>
        <v>1.2896099047518734</v>
      </c>
      <c r="X170" s="703">
        <f t="shared" si="39"/>
        <v>1.8607566821633483</v>
      </c>
      <c r="Y170" s="664"/>
      <c r="Z170" s="651">
        <f t="shared" si="40"/>
        <v>46.733668341708544</v>
      </c>
      <c r="AA170" s="886">
        <f t="shared" si="41"/>
        <v>28.804020100502512</v>
      </c>
      <c r="AB170" s="887">
        <v>12</v>
      </c>
      <c r="AC170" s="865">
        <v>3.98</v>
      </c>
      <c r="AD170" s="865">
        <v>4.49</v>
      </c>
      <c r="AE170" s="865">
        <v>3.42</v>
      </c>
      <c r="AF170" s="865">
        <v>6.75</v>
      </c>
      <c r="AG170" s="865">
        <v>25.5</v>
      </c>
      <c r="AH170" s="865">
        <v>5.8999999999999995</v>
      </c>
      <c r="AI170" s="865">
        <v>6.6000000000000005</v>
      </c>
      <c r="AJ170" s="865">
        <v>5.6000000000000005</v>
      </c>
      <c r="AK170" s="865">
        <v>6.4</v>
      </c>
      <c r="AL170" s="878">
        <v>58440</v>
      </c>
      <c r="AM170" s="872">
        <v>0.2</v>
      </c>
      <c r="AN170" s="865">
        <v>1.48</v>
      </c>
      <c r="AO170" s="739">
        <f t="shared" si="42"/>
        <v>-16.761312338447773</v>
      </c>
      <c r="AP170" s="740">
        <f t="shared" si="43"/>
        <v>12.042707762054738</v>
      </c>
      <c r="AQ170" s="888">
        <f t="shared" si="44"/>
        <v>193.95928340759633</v>
      </c>
      <c r="AR170" s="651">
        <f>INDEX(Historical!$C$7:$C$1239,MATCH(B170,Historical!$B$7:$B$1261,0))*IF(AH170="n/a",1.03,IF(AH170&lt;0,1.01,IF(AH170&gt;10,1.1,(1+AH170/100))))</f>
        <v>1.84266</v>
      </c>
      <c r="AS170" s="886">
        <f t="shared" si="45"/>
        <v>1.9642755600000001</v>
      </c>
      <c r="AT170" s="886">
        <f t="shared" si="50"/>
        <v>2.0899891958400003</v>
      </c>
      <c r="AU170" s="886">
        <f t="shared" si="50"/>
        <v>2.2237485043737606</v>
      </c>
      <c r="AV170" s="886">
        <f t="shared" si="50"/>
        <v>2.3660684086536814</v>
      </c>
      <c r="AW170" s="651">
        <f t="shared" si="46"/>
        <v>10.486741668867444</v>
      </c>
      <c r="AX170" s="747">
        <f t="shared" si="47"/>
        <v>9.1475415813568066</v>
      </c>
      <c r="AY170" s="934">
        <v>0.86</v>
      </c>
      <c r="AZ170" s="872">
        <v>54.22</v>
      </c>
      <c r="BA170" s="872">
        <v>-5.2299999999999995</v>
      </c>
      <c r="BB170" s="872">
        <v>1.6099999999999999</v>
      </c>
      <c r="BC170" s="872">
        <v>6.6199999999999992</v>
      </c>
      <c r="BE170" s="624">
        <v>2010</v>
      </c>
      <c r="BF170" s="898">
        <f t="shared" si="48"/>
        <v>0</v>
      </c>
      <c r="BG170" s="882">
        <v>6.4</v>
      </c>
    </row>
    <row r="171" spans="1:59" ht="11.25" customHeight="1" x14ac:dyDescent="0.2">
      <c r="A171" s="863" t="s">
        <v>665</v>
      </c>
      <c r="B171" s="875" t="s">
        <v>666</v>
      </c>
      <c r="C171" s="932" t="s">
        <v>178</v>
      </c>
      <c r="D171" s="932" t="s">
        <v>4336</v>
      </c>
      <c r="E171" s="733">
        <v>20</v>
      </c>
      <c r="F171" s="1190">
        <v>163</v>
      </c>
      <c r="G171" s="1190" t="s">
        <v>106</v>
      </c>
      <c r="H171" s="1190" t="s">
        <v>106</v>
      </c>
      <c r="I171" s="874">
        <v>41.15</v>
      </c>
      <c r="J171" s="651">
        <f t="shared" si="35"/>
        <v>9.987849331713246</v>
      </c>
      <c r="K171" s="884">
        <v>1.0275000000000001</v>
      </c>
      <c r="L171" s="887">
        <v>4</v>
      </c>
      <c r="M171" s="642">
        <f t="shared" si="36"/>
        <v>4.1100000000000003</v>
      </c>
      <c r="N171" s="870" t="s">
        <v>107</v>
      </c>
      <c r="O171" s="735">
        <v>1.02</v>
      </c>
      <c r="P171" s="861">
        <v>43867</v>
      </c>
      <c r="Q171" s="861">
        <v>43874</v>
      </c>
      <c r="R171" s="642">
        <f t="shared" si="37"/>
        <v>0.73529411764706487</v>
      </c>
      <c r="S171" s="701">
        <f>IF(INDEX(Historical!$D$7:$D$1237,MATCH(B171,Historical!$B$7:$B$1261,0))=0,"n/a",(INDEX(Historical!$C$7:$C$1239,MATCH(B171,Historical!$B$7:$B$1261,0))/INDEX(Historical!$D$7:$D$1237,MATCH(B171,Historical!$B$7:$B$1261,0))-1)*100)</f>
        <v>6.3941990771259061</v>
      </c>
      <c r="T171" s="701">
        <f>IF(INDEX(Historical!$F$7:$F$1230,MATCH(B171,Historical!$B$7:$B$1261,0))=0,"n/a",((INDEX(Historical!$C$7:$C$1239,MATCH(B171,Historical!$B$7:$B$1261,0))/INDEX(Historical!$F$7:$F$1230,MATCH(B171,Historical!$B$7:$B$1261,0)))^(1/3)-1)*100)</f>
        <v>7.5332931324033625</v>
      </c>
      <c r="U171" s="701">
        <f>IF(INDEX(Historical!$H$7:$H$1230,MATCH(B171,Historical!$B$7:$B$1261,0))=0,"n/a",((INDEX(Historical!$C$7:$C$1239,MATCH(B171,Historical!$B$7:$B$1261,0))/INDEX(Historical!$H$7:$H$1230,MATCH(B171,Historical!$B$7:$B$1261,0)))^(1/5)-1)*100)</f>
        <v>10.003666760709006</v>
      </c>
      <c r="V171" s="701">
        <f>IF(INDEX(Historical!$O$7:$O$1230,MATCH(B171,Historical!$B$7:$B$1261,0))=0,"n/a",((INDEX(Historical!$C$7:$C$1239,MATCH(B171,Historical!$B$7:$B$1261,0))/INDEX(Historical!$O$7:$O$1230,MATCH(B171,Historical!$B$7:$B$1261,0)))^(1/10)-1)*100)</f>
        <v>11.008317284809666</v>
      </c>
      <c r="W171" s="702">
        <f t="shared" si="38"/>
        <v>0.90873713955474622</v>
      </c>
      <c r="X171" s="703">
        <f t="shared" si="39"/>
        <v>2.5650427591561553</v>
      </c>
      <c r="Y171" s="876"/>
      <c r="Z171" s="651">
        <f t="shared" si="40"/>
        <v>101.48148148148148</v>
      </c>
      <c r="AA171" s="886">
        <f t="shared" si="41"/>
        <v>10.160493827160494</v>
      </c>
      <c r="AB171" s="887">
        <v>12</v>
      </c>
      <c r="AC171" s="865">
        <v>4.05</v>
      </c>
      <c r="AD171" s="865" t="s">
        <v>136</v>
      </c>
      <c r="AE171" s="865">
        <v>3.75</v>
      </c>
      <c r="AF171" s="865">
        <v>4.01</v>
      </c>
      <c r="AG171" s="865">
        <v>36.4</v>
      </c>
      <c r="AH171" s="865">
        <v>-23.599999999999998</v>
      </c>
      <c r="AI171" s="865">
        <v>8.2000000000000011</v>
      </c>
      <c r="AJ171" s="865">
        <v>3.9</v>
      </c>
      <c r="AK171" s="865">
        <v>-0.4</v>
      </c>
      <c r="AL171" s="878">
        <v>9680</v>
      </c>
      <c r="AM171" s="872">
        <v>0.28999999999999998</v>
      </c>
      <c r="AN171" s="865">
        <v>0</v>
      </c>
      <c r="AO171" s="739">
        <f t="shared" si="42"/>
        <v>9.8310222652617583</v>
      </c>
      <c r="AP171" s="740">
        <f t="shared" si="43"/>
        <v>19.991516092422252</v>
      </c>
      <c r="AQ171" s="888">
        <f t="shared" si="44"/>
        <v>34.566927168294747</v>
      </c>
      <c r="AR171" s="651">
        <f>INDEX(Historical!$C$7:$C$1239,MATCH(B171,Historical!$B$7:$B$1261,0))*IF(AH171="n/a",1.03,IF(AH171&lt;0,1.01,IF(AH171&gt;10,1.1,(1+AH171/100))))</f>
        <v>4.0753500000000003</v>
      </c>
      <c r="AS171" s="886">
        <f t="shared" si="45"/>
        <v>4.409528700000001</v>
      </c>
      <c r="AT171" s="886">
        <f t="shared" si="50"/>
        <v>4.4536239870000012</v>
      </c>
      <c r="AU171" s="886">
        <f t="shared" si="50"/>
        <v>4.4981602268700014</v>
      </c>
      <c r="AV171" s="886">
        <f t="shared" si="50"/>
        <v>4.5431418291387011</v>
      </c>
      <c r="AW171" s="651">
        <f t="shared" si="46"/>
        <v>21.979804743008707</v>
      </c>
      <c r="AX171" s="747">
        <f t="shared" si="47"/>
        <v>53.413863287992001</v>
      </c>
      <c r="AY171" s="934">
        <v>1.07</v>
      </c>
      <c r="AZ171" s="872">
        <v>86.88</v>
      </c>
      <c r="BA171" s="872">
        <v>-37.019999999999996</v>
      </c>
      <c r="BB171" s="872">
        <v>10.57</v>
      </c>
      <c r="BC171" s="872">
        <v>0.44999999999999996</v>
      </c>
      <c r="BE171" s="624">
        <v>2001</v>
      </c>
      <c r="BF171" s="898">
        <f t="shared" si="48"/>
        <v>2</v>
      </c>
      <c r="BG171" s="882">
        <v>11.200000000000001</v>
      </c>
    </row>
    <row r="172" spans="1:59" ht="11.25" customHeight="1" x14ac:dyDescent="0.2">
      <c r="A172" s="871" t="s">
        <v>4132</v>
      </c>
      <c r="B172" s="875" t="s">
        <v>681</v>
      </c>
      <c r="C172" s="932" t="s">
        <v>245</v>
      </c>
      <c r="D172" s="932" t="s">
        <v>4317</v>
      </c>
      <c r="E172" s="733">
        <v>15</v>
      </c>
      <c r="F172" s="1190">
        <v>245</v>
      </c>
      <c r="G172" s="1190" t="s">
        <v>106</v>
      </c>
      <c r="H172" s="1190" t="s">
        <v>106</v>
      </c>
      <c r="I172" s="874">
        <v>47.01</v>
      </c>
      <c r="J172" s="651">
        <f t="shared" si="35"/>
        <v>1.8719421399702192</v>
      </c>
      <c r="K172" s="877">
        <v>0.22</v>
      </c>
      <c r="L172" s="887">
        <v>4</v>
      </c>
      <c r="M172" s="642">
        <f t="shared" si="36"/>
        <v>0.88</v>
      </c>
      <c r="N172" s="870" t="s">
        <v>111</v>
      </c>
      <c r="O172" s="734">
        <v>0.2</v>
      </c>
      <c r="P172" s="866">
        <v>43616</v>
      </c>
      <c r="Q172" s="866">
        <v>43633</v>
      </c>
      <c r="R172" s="642">
        <f t="shared" si="37"/>
        <v>9.9999999999999947</v>
      </c>
      <c r="S172" s="701">
        <f>IF(INDEX(Historical!$D$7:$D$1237,MATCH(B172,Historical!$B$7:$B$1261,0))=0,"n/a",(INDEX(Historical!$C$7:$C$1239,MATCH(B172,Historical!$B$7:$B$1261,0))/INDEX(Historical!$D$7:$D$1237,MATCH(B172,Historical!$B$7:$B$1261,0))-1)*100)</f>
        <v>10.256410256410241</v>
      </c>
      <c r="T172" s="701">
        <f>IF(INDEX(Historical!$F$7:$F$1230,MATCH(B172,Historical!$B$7:$B$1261,0))=0,"n/a",((INDEX(Historical!$C$7:$C$1239,MATCH(B172,Historical!$B$7:$B$1261,0))/INDEX(Historical!$F$7:$F$1230,MATCH(B172,Historical!$B$7:$B$1261,0)))^(1/3)-1)*100)</f>
        <v>9.2240238124367213</v>
      </c>
      <c r="U172" s="701">
        <f>IF(INDEX(Historical!$H$7:$H$1230,MATCH(B172,Historical!$B$7:$B$1261,0))=0,"n/a",((INDEX(Historical!$C$7:$C$1239,MATCH(B172,Historical!$B$7:$B$1261,0))/INDEX(Historical!$H$7:$H$1230,MATCH(B172,Historical!$B$7:$B$1261,0)))^(1/5)-1)*100)</f>
        <v>11.456573996486764</v>
      </c>
      <c r="V172" s="701">
        <f>IF(INDEX(Historical!$O$7:$O$1230,MATCH(B172,Historical!$B$7:$B$1261,0))=0,"n/a",((INDEX(Historical!$C$7:$C$1239,MATCH(B172,Historical!$B$7:$B$1261,0))/INDEX(Historical!$O$7:$O$1230,MATCH(B172,Historical!$B$7:$B$1261,0)))^(1/10)-1)*100)</f>
        <v>16.928447094594866</v>
      </c>
      <c r="W172" s="702">
        <f t="shared" si="38"/>
        <v>0.67676461594311077</v>
      </c>
      <c r="X172" s="703" t="str">
        <f t="shared" si="39"/>
        <v>n/a</v>
      </c>
      <c r="Y172" s="661"/>
      <c r="Z172" s="651">
        <f t="shared" si="40"/>
        <v>97.777777777777771</v>
      </c>
      <c r="AA172" s="886">
        <f t="shared" si="41"/>
        <v>52.233333333333327</v>
      </c>
      <c r="AB172" s="887">
        <v>3</v>
      </c>
      <c r="AC172" s="865">
        <v>0.9</v>
      </c>
      <c r="AD172" s="865">
        <v>2.95</v>
      </c>
      <c r="AE172" s="865">
        <v>1.37</v>
      </c>
      <c r="AF172" s="865">
        <v>2.15</v>
      </c>
      <c r="AG172" s="865">
        <v>4.1000000000000005</v>
      </c>
      <c r="AH172" s="865">
        <v>-28.000000000000004</v>
      </c>
      <c r="AI172" s="865">
        <v>62.580000000000005</v>
      </c>
      <c r="AJ172" s="865">
        <v>-1.9</v>
      </c>
      <c r="AK172" s="865">
        <v>18</v>
      </c>
      <c r="AL172" s="878">
        <v>1580</v>
      </c>
      <c r="AM172" s="872">
        <v>2.1</v>
      </c>
      <c r="AN172" s="865">
        <v>0.86</v>
      </c>
      <c r="AO172" s="739">
        <f t="shared" si="42"/>
        <v>-38.904817196876344</v>
      </c>
      <c r="AP172" s="740">
        <f t="shared" si="43"/>
        <v>13.328516136456983</v>
      </c>
      <c r="AQ172" s="888">
        <f t="shared" si="44"/>
        <v>123.40960554965368</v>
      </c>
      <c r="AR172" s="651">
        <f>INDEX(Historical!$C$7:$C$1239,MATCH(B172,Historical!$B$7:$B$1261,0))*IF(AH172="n/a",1.03,IF(AH172&lt;0,1.01,IF(AH172&gt;10,1.1,(1+AH172/100))))</f>
        <v>0.86860000000000004</v>
      </c>
      <c r="AS172" s="886">
        <f t="shared" si="45"/>
        <v>0.95546000000000009</v>
      </c>
      <c r="AT172" s="886">
        <f t="shared" si="50"/>
        <v>1.0510060000000001</v>
      </c>
      <c r="AU172" s="886">
        <f t="shared" si="50"/>
        <v>1.1561066000000002</v>
      </c>
      <c r="AV172" s="886">
        <f t="shared" si="50"/>
        <v>1.2717172600000004</v>
      </c>
      <c r="AW172" s="651">
        <f t="shared" si="46"/>
        <v>5.3028898600000005</v>
      </c>
      <c r="AX172" s="747">
        <f t="shared" si="47"/>
        <v>11.280344309721338</v>
      </c>
      <c r="AY172" s="934">
        <v>1.1000000000000001</v>
      </c>
      <c r="AZ172" s="872">
        <v>26.740000000000002</v>
      </c>
      <c r="BA172" s="872">
        <v>-42.35</v>
      </c>
      <c r="BB172" s="872">
        <v>9.31</v>
      </c>
      <c r="BC172" s="872">
        <v>-6.419999999999999</v>
      </c>
      <c r="BE172" s="624">
        <v>2005</v>
      </c>
      <c r="BF172" s="898">
        <f t="shared" si="48"/>
        <v>1</v>
      </c>
      <c r="BG172" s="882">
        <v>1.6</v>
      </c>
    </row>
    <row r="173" spans="1:59" ht="11.25" customHeight="1" x14ac:dyDescent="0.2">
      <c r="A173" s="863" t="s">
        <v>1468</v>
      </c>
      <c r="B173" s="875" t="s">
        <v>1469</v>
      </c>
      <c r="C173" s="932" t="s">
        <v>108</v>
      </c>
      <c r="D173" s="932" t="s">
        <v>4338</v>
      </c>
      <c r="E173" s="733">
        <v>10</v>
      </c>
      <c r="F173" s="1190">
        <v>367</v>
      </c>
      <c r="G173" s="1190" t="s">
        <v>106</v>
      </c>
      <c r="H173" s="1190" t="s">
        <v>106</v>
      </c>
      <c r="I173" s="874">
        <v>23.26</v>
      </c>
      <c r="J173" s="651">
        <f t="shared" si="35"/>
        <v>3.7833190025795354</v>
      </c>
      <c r="K173" s="877">
        <v>0.22</v>
      </c>
      <c r="L173" s="887">
        <v>4</v>
      </c>
      <c r="M173" s="642">
        <f t="shared" si="36"/>
        <v>0.88</v>
      </c>
      <c r="N173" s="870" t="s">
        <v>148</v>
      </c>
      <c r="O173" s="734">
        <v>0.20250000000000001</v>
      </c>
      <c r="P173" s="861">
        <v>43889</v>
      </c>
      <c r="Q173" s="861">
        <v>43905</v>
      </c>
      <c r="R173" s="642">
        <f t="shared" si="37"/>
        <v>8.6419753086419693</v>
      </c>
      <c r="S173" s="701">
        <f>IF(INDEX(Historical!$D$7:$D$1237,MATCH(B173,Historical!$B$7:$B$1261,0))=0,"n/a",(INDEX(Historical!$C$7:$C$1239,MATCH(B173,Historical!$B$7:$B$1261,0))/INDEX(Historical!$D$7:$D$1237,MATCH(B173,Historical!$B$7:$B$1261,0))-1)*100)</f>
        <v>3.8461538461538547</v>
      </c>
      <c r="T173" s="701">
        <f>IF(INDEX(Historical!$F$7:$F$1230,MATCH(B173,Historical!$B$7:$B$1261,0))=0,"n/a",((INDEX(Historical!$C$7:$C$1239,MATCH(B173,Historical!$B$7:$B$1261,0))/INDEX(Historical!$F$7:$F$1230,MATCH(B173,Historical!$B$7:$B$1261,0)))^(1/3)-1)*100)</f>
        <v>8.1687177730556328</v>
      </c>
      <c r="U173" s="701">
        <f>IF(INDEX(Historical!$H$7:$H$1230,MATCH(B173,Historical!$B$7:$B$1261,0))=0,"n/a",((INDEX(Historical!$C$7:$C$1239,MATCH(B173,Historical!$B$7:$B$1261,0))/INDEX(Historical!$H$7:$H$1230,MATCH(B173,Historical!$B$7:$B$1261,0)))^(1/5)-1)*100)</f>
        <v>6.9082954178721234</v>
      </c>
      <c r="V173" s="701">
        <f>IF(INDEX(Historical!$O$7:$O$1230,MATCH(B173,Historical!$B$7:$B$1261,0))=0,"n/a",((INDEX(Historical!$C$7:$C$1239,MATCH(B173,Historical!$B$7:$B$1261,0))/INDEX(Historical!$O$7:$O$1230,MATCH(B173,Historical!$B$7:$B$1261,0)))^(1/10)-1)*100)</f>
        <v>10.350921459993479</v>
      </c>
      <c r="W173" s="702">
        <f t="shared" si="38"/>
        <v>0.66740873694895908</v>
      </c>
      <c r="X173" s="703">
        <f t="shared" si="39"/>
        <v>1.1708975284529024</v>
      </c>
      <c r="Y173" s="876"/>
      <c r="Z173" s="651">
        <f t="shared" si="40"/>
        <v>439.99999999999994</v>
      </c>
      <c r="AA173" s="886">
        <f t="shared" si="41"/>
        <v>116.3</v>
      </c>
      <c r="AB173" s="887">
        <v>12</v>
      </c>
      <c r="AC173" s="865">
        <v>0.2</v>
      </c>
      <c r="AD173" s="865">
        <v>15.42</v>
      </c>
      <c r="AE173" s="865">
        <v>2.09</v>
      </c>
      <c r="AF173" s="865">
        <v>0.79</v>
      </c>
      <c r="AG173" s="865">
        <v>0.6</v>
      </c>
      <c r="AH173" s="865">
        <v>18.2</v>
      </c>
      <c r="AI173" s="865">
        <v>8360.7100000000009</v>
      </c>
      <c r="AJ173" s="865">
        <v>5.8999999999999995</v>
      </c>
      <c r="AK173" s="865">
        <v>8</v>
      </c>
      <c r="AL173" s="878">
        <v>396.24</v>
      </c>
      <c r="AM173" s="872">
        <v>0.2</v>
      </c>
      <c r="AN173" s="865">
        <v>0.28999999999999998</v>
      </c>
      <c r="AO173" s="739">
        <f t="shared" si="42"/>
        <v>-105.60838557954834</v>
      </c>
      <c r="AP173" s="740">
        <f t="shared" si="43"/>
        <v>10.691614420451659</v>
      </c>
      <c r="AQ173" s="888">
        <f t="shared" si="44"/>
        <v>102.07479363399639</v>
      </c>
      <c r="AR173" s="651">
        <f>INDEX(Historical!$C$7:$C$1239,MATCH(B173,Historical!$B$7:$B$1261,0))*IF(AH173="n/a",1.03,IF(AH173&lt;0,1.01,IF(AH173&gt;10,1.1,(1+AH173/100))))</f>
        <v>0.89100000000000013</v>
      </c>
      <c r="AS173" s="886">
        <f t="shared" si="45"/>
        <v>0.98010000000000019</v>
      </c>
      <c r="AT173" s="886">
        <f t="shared" si="50"/>
        <v>1.0585080000000002</v>
      </c>
      <c r="AU173" s="886">
        <f t="shared" si="50"/>
        <v>1.1431886400000004</v>
      </c>
      <c r="AV173" s="886">
        <f t="shared" si="50"/>
        <v>1.2346437312000005</v>
      </c>
      <c r="AW173" s="651">
        <f t="shared" si="46"/>
        <v>5.3074403712000011</v>
      </c>
      <c r="AX173" s="747">
        <f t="shared" si="47"/>
        <v>22.817886376612211</v>
      </c>
      <c r="AY173" s="934">
        <v>1.08</v>
      </c>
      <c r="AZ173" s="872">
        <v>52.52</v>
      </c>
      <c r="BA173" s="872">
        <v>-40.400000000000006</v>
      </c>
      <c r="BB173" s="872">
        <v>10.58</v>
      </c>
      <c r="BC173" s="872">
        <v>12.76</v>
      </c>
      <c r="BE173" s="624">
        <v>2011</v>
      </c>
      <c r="BF173" s="898">
        <f t="shared" si="48"/>
        <v>0</v>
      </c>
      <c r="BG173" s="882">
        <v>0.1</v>
      </c>
    </row>
    <row r="174" spans="1:59" ht="11.25" customHeight="1" x14ac:dyDescent="0.2">
      <c r="A174" s="863" t="s">
        <v>1478</v>
      </c>
      <c r="B174" s="875" t="s">
        <v>1479</v>
      </c>
      <c r="C174" s="932" t="s">
        <v>108</v>
      </c>
      <c r="D174" s="932" t="s">
        <v>4334</v>
      </c>
      <c r="E174" s="733">
        <v>10</v>
      </c>
      <c r="F174" s="1190">
        <v>355</v>
      </c>
      <c r="G174" s="1190" t="s">
        <v>106</v>
      </c>
      <c r="H174" s="1190" t="s">
        <v>106</v>
      </c>
      <c r="I174" s="874">
        <v>200.1</v>
      </c>
      <c r="J174" s="651">
        <f t="shared" si="35"/>
        <v>0.59970014992503751</v>
      </c>
      <c r="K174" s="877">
        <v>0.3</v>
      </c>
      <c r="L174" s="887">
        <v>4</v>
      </c>
      <c r="M174" s="642">
        <f t="shared" si="36"/>
        <v>1.2</v>
      </c>
      <c r="N174" s="870" t="s">
        <v>160</v>
      </c>
      <c r="O174" s="734">
        <v>0.28000000000000003</v>
      </c>
      <c r="P174" s="619">
        <v>43831</v>
      </c>
      <c r="Q174" s="619">
        <v>43860</v>
      </c>
      <c r="R174" s="642">
        <f t="shared" si="37"/>
        <v>7.1428571428571281</v>
      </c>
      <c r="S174" s="701">
        <f>IF(INDEX(Historical!$D$7:$D$1237,MATCH(B174,Historical!$B$7:$B$1261,0))=0,"n/a",(INDEX(Historical!$C$7:$C$1239,MATCH(B174,Historical!$B$7:$B$1261,0))/INDEX(Historical!$D$7:$D$1237,MATCH(B174,Historical!$B$7:$B$1261,0))-1)*100)</f>
        <v>19.999999999999996</v>
      </c>
      <c r="T174" s="701">
        <f>IF(INDEX(Historical!$F$7:$F$1230,MATCH(B174,Historical!$B$7:$B$1261,0))=0,"n/a",((INDEX(Historical!$C$7:$C$1239,MATCH(B174,Historical!$B$7:$B$1261,0))/INDEX(Historical!$F$7:$F$1230,MATCH(B174,Historical!$B$7:$B$1261,0)))^(1/3)-1)*100)</f>
        <v>10.891823393038823</v>
      </c>
      <c r="U174" s="701">
        <f>IF(INDEX(Historical!$H$7:$H$1230,MATCH(B174,Historical!$B$7:$B$1261,0))=0,"n/a",((INDEX(Historical!$C$7:$C$1239,MATCH(B174,Historical!$B$7:$B$1261,0))/INDEX(Historical!$H$7:$H$1230,MATCH(B174,Historical!$B$7:$B$1261,0)))^(1/5)-1)*100)</f>
        <v>12.030033714161736</v>
      </c>
      <c r="V174" s="701" t="str">
        <f>IF(INDEX(Historical!$O$7:$O$1230,MATCH(B174,Historical!$B$7:$B$1261,0))=0,"n/a",((INDEX(Historical!$C$7:$C$1239,MATCH(B174,Historical!$B$7:$B$1261,0))/INDEX(Historical!$O$7:$O$1230,MATCH(B174,Historical!$B$7:$B$1261,0)))^(1/10)-1)*100)</f>
        <v>n/a</v>
      </c>
      <c r="W174" s="702" t="str">
        <f t="shared" si="38"/>
        <v>n/a</v>
      </c>
      <c r="X174" s="703">
        <f t="shared" si="39"/>
        <v>0.79669097444779702</v>
      </c>
      <c r="Y174" s="661"/>
      <c r="Z174" s="651">
        <f t="shared" si="40"/>
        <v>29.484029484029485</v>
      </c>
      <c r="AA174" s="886">
        <f t="shared" si="41"/>
        <v>49.164619164619161</v>
      </c>
      <c r="AB174" s="887">
        <v>12</v>
      </c>
      <c r="AC174" s="865">
        <v>4.07</v>
      </c>
      <c r="AD174" s="865">
        <v>3.07</v>
      </c>
      <c r="AE174" s="865">
        <v>6.32</v>
      </c>
      <c r="AF174" s="865">
        <v>7.27</v>
      </c>
      <c r="AG174" s="865">
        <v>16.100000000000001</v>
      </c>
      <c r="AH174" s="865">
        <v>-16.2</v>
      </c>
      <c r="AI174" s="865" t="s">
        <v>136</v>
      </c>
      <c r="AJ174" s="865">
        <v>15.1</v>
      </c>
      <c r="AK174" s="865">
        <v>16</v>
      </c>
      <c r="AL174" s="878">
        <v>8470</v>
      </c>
      <c r="AM174" s="872">
        <v>46.1</v>
      </c>
      <c r="AN174" s="865">
        <v>0.41</v>
      </c>
      <c r="AO174" s="739">
        <f t="shared" si="42"/>
        <v>-36.534885300532387</v>
      </c>
      <c r="AP174" s="740">
        <f t="shared" si="43"/>
        <v>12.629733864086774</v>
      </c>
      <c r="AQ174" s="888">
        <f t="shared" si="44"/>
        <v>298.56787032618075</v>
      </c>
      <c r="AR174" s="651">
        <f>INDEX(Historical!$C$7:$C$1239,MATCH(B174,Historical!$B$7:$B$1261,0))*IF(AH174="n/a",1.03,IF(AH174&lt;0,1.01,IF(AH174&gt;10,1.1,(1+AH174/100))))</f>
        <v>1.212</v>
      </c>
      <c r="AS174" s="886">
        <f t="shared" si="45"/>
        <v>1.2483599999999999</v>
      </c>
      <c r="AT174" s="886">
        <f t="shared" si="50"/>
        <v>1.3731960000000001</v>
      </c>
      <c r="AU174" s="886">
        <f t="shared" si="50"/>
        <v>1.5105156000000002</v>
      </c>
      <c r="AV174" s="886">
        <f t="shared" si="50"/>
        <v>1.6615671600000004</v>
      </c>
      <c r="AW174" s="651">
        <f t="shared" si="46"/>
        <v>7.0056387600000001</v>
      </c>
      <c r="AX174" s="747">
        <f t="shared" si="47"/>
        <v>3.5010688455772114</v>
      </c>
      <c r="AY174" s="934">
        <v>1.01</v>
      </c>
      <c r="AZ174" s="872">
        <v>95.05</v>
      </c>
      <c r="BA174" s="872">
        <v>-7.3</v>
      </c>
      <c r="BB174" s="872">
        <v>8.36</v>
      </c>
      <c r="BC174" s="872">
        <v>28.64</v>
      </c>
      <c r="BE174" s="624">
        <v>2011</v>
      </c>
      <c r="BF174" s="898">
        <f t="shared" si="48"/>
        <v>0</v>
      </c>
      <c r="BG174" s="882">
        <v>7.3</v>
      </c>
    </row>
    <row r="175" spans="1:59" ht="11.25" customHeight="1" x14ac:dyDescent="0.2">
      <c r="A175" s="871" t="s">
        <v>1442</v>
      </c>
      <c r="B175" s="875" t="s">
        <v>1443</v>
      </c>
      <c r="C175" s="932" t="s">
        <v>178</v>
      </c>
      <c r="D175" s="932" t="s">
        <v>4336</v>
      </c>
      <c r="E175" s="733">
        <v>10</v>
      </c>
      <c r="F175" s="1190">
        <v>366</v>
      </c>
      <c r="G175" s="1190" t="s">
        <v>37</v>
      </c>
      <c r="H175" s="1190" t="s">
        <v>37</v>
      </c>
      <c r="I175" s="874">
        <v>38.880000000000003</v>
      </c>
      <c r="J175" s="651">
        <f t="shared" si="35"/>
        <v>5.9670781893004108</v>
      </c>
      <c r="K175" s="877">
        <v>0.57999999999999996</v>
      </c>
      <c r="L175" s="887">
        <v>4</v>
      </c>
      <c r="M175" s="642">
        <f t="shared" si="36"/>
        <v>2.3199999999999998</v>
      </c>
      <c r="N175" s="870" t="s">
        <v>111</v>
      </c>
      <c r="O175" s="734">
        <v>0.53</v>
      </c>
      <c r="P175" s="861">
        <v>43879</v>
      </c>
      <c r="Q175" s="861">
        <v>43899</v>
      </c>
      <c r="R175" s="642">
        <f t="shared" si="37"/>
        <v>9.4339622641509298</v>
      </c>
      <c r="S175" s="701">
        <f>IF(INDEX(Historical!$D$7:$D$1237,MATCH(B175,Historical!$B$7:$B$1261,0))=0,"n/a",(INDEX(Historical!$C$7:$C$1239,MATCH(B175,Historical!$B$7:$B$1261,0))/INDEX(Historical!$D$7:$D$1237,MATCH(B175,Historical!$B$7:$B$1261,0))-1)*100)</f>
        <v>15.217391304347828</v>
      </c>
      <c r="T175" s="701">
        <f>IF(INDEX(Historical!$F$7:$F$1230,MATCH(B175,Historical!$B$7:$B$1261,0))=0,"n/a",((INDEX(Historical!$C$7:$C$1239,MATCH(B175,Historical!$B$7:$B$1261,0))/INDEX(Historical!$F$7:$F$1230,MATCH(B175,Historical!$B$7:$B$1261,0)))^(1/3)-1)*100)</f>
        <v>15.948637819501933</v>
      </c>
      <c r="U175" s="701">
        <f>IF(INDEX(Historical!$H$7:$H$1230,MATCH(B175,Historical!$B$7:$B$1261,0))=0,"n/a",((INDEX(Historical!$C$7:$C$1239,MATCH(B175,Historical!$B$7:$B$1261,0))/INDEX(Historical!$H$7:$H$1230,MATCH(B175,Historical!$B$7:$B$1261,0)))^(1/5)-1)*100)</f>
        <v>18.170645193625703</v>
      </c>
      <c r="V175" s="701" t="str">
        <f>IF(INDEX(Historical!$O$7:$O$1230,MATCH(B175,Historical!$B$7:$B$1261,0))=0,"n/a",((INDEX(Historical!$C$7:$C$1239,MATCH(B175,Historical!$B$7:$B$1261,0))/INDEX(Historical!$O$7:$O$1230,MATCH(B175,Historical!$B$7:$B$1261,0)))^(1/10)-1)*100)</f>
        <v>n/a</v>
      </c>
      <c r="W175" s="702" t="str">
        <f t="shared" si="38"/>
        <v>n/a</v>
      </c>
      <c r="X175" s="703" t="str">
        <f t="shared" si="39"/>
        <v>n/a</v>
      </c>
      <c r="Y175" s="876"/>
      <c r="Z175" s="651" t="str">
        <f t="shared" si="40"/>
        <v>n/a</v>
      </c>
      <c r="AA175" s="886" t="str">
        <f t="shared" si="41"/>
        <v>n/a</v>
      </c>
      <c r="AB175" s="887">
        <v>12</v>
      </c>
      <c r="AC175" s="865">
        <v>-16.239999999999998</v>
      </c>
      <c r="AD175" s="865" t="s">
        <v>136</v>
      </c>
      <c r="AE175" s="865">
        <v>0.33</v>
      </c>
      <c r="AF175" s="865">
        <v>1.2</v>
      </c>
      <c r="AG175" s="865">
        <v>-74.400000000000006</v>
      </c>
      <c r="AH175" s="865">
        <v>-24.8</v>
      </c>
      <c r="AI175" s="865">
        <v>68.5</v>
      </c>
      <c r="AJ175" s="865">
        <v>-2</v>
      </c>
      <c r="AK175" s="865">
        <v>-6.83</v>
      </c>
      <c r="AL175" s="878">
        <v>26990</v>
      </c>
      <c r="AM175" s="872">
        <v>0.1</v>
      </c>
      <c r="AN175" s="865">
        <v>1.42</v>
      </c>
      <c r="AO175" s="739" t="str">
        <f t="shared" si="42"/>
        <v>n/a</v>
      </c>
      <c r="AP175" s="740">
        <f t="shared" si="43"/>
        <v>24.137723382926112</v>
      </c>
      <c r="AQ175" s="888" t="str">
        <f t="shared" si="44"/>
        <v>n/a</v>
      </c>
      <c r="AR175" s="651">
        <f>INDEX(Historical!$C$7:$C$1239,MATCH(B175,Historical!$B$7:$B$1261,0))*IF(AH175="n/a",1.03,IF(AH175&lt;0,1.01,IF(AH175&gt;10,1.1,(1+AH175/100))))</f>
        <v>2.1412</v>
      </c>
      <c r="AS175" s="886">
        <f t="shared" si="45"/>
        <v>2.3553200000000003</v>
      </c>
      <c r="AT175" s="886">
        <f t="shared" si="50"/>
        <v>2.3788732000000001</v>
      </c>
      <c r="AU175" s="886">
        <f t="shared" si="50"/>
        <v>2.402661932</v>
      </c>
      <c r="AV175" s="886">
        <f t="shared" si="50"/>
        <v>2.4266885513199998</v>
      </c>
      <c r="AW175" s="651">
        <f t="shared" si="46"/>
        <v>11.70474368332</v>
      </c>
      <c r="AX175" s="747">
        <f t="shared" si="47"/>
        <v>30.10479342417695</v>
      </c>
      <c r="AY175" s="934">
        <v>2.31</v>
      </c>
      <c r="AZ175" s="872">
        <v>154.78</v>
      </c>
      <c r="BA175" s="872">
        <v>-37.44</v>
      </c>
      <c r="BB175" s="872">
        <v>20.190000000000001</v>
      </c>
      <c r="BC175" s="872">
        <v>14.71</v>
      </c>
      <c r="BE175" s="624">
        <v>2011</v>
      </c>
      <c r="BF175" s="898">
        <f t="shared" si="48"/>
        <v>0</v>
      </c>
      <c r="BG175" s="882">
        <v>-21.9</v>
      </c>
    </row>
    <row r="176" spans="1:59" ht="11.25" customHeight="1" x14ac:dyDescent="0.2">
      <c r="A176" s="871" t="s">
        <v>1458</v>
      </c>
      <c r="B176" s="875" t="s">
        <v>1459</v>
      </c>
      <c r="C176" s="932" t="s">
        <v>153</v>
      </c>
      <c r="D176" s="932" t="s">
        <v>4348</v>
      </c>
      <c r="E176" s="733">
        <v>10</v>
      </c>
      <c r="F176" s="1190">
        <v>450</v>
      </c>
      <c r="G176" s="1190" t="s">
        <v>115</v>
      </c>
      <c r="H176" s="1190" t="s">
        <v>115</v>
      </c>
      <c r="I176" s="874">
        <v>80.39</v>
      </c>
      <c r="J176" s="651">
        <f t="shared" si="35"/>
        <v>3.23423311357134</v>
      </c>
      <c r="K176" s="877">
        <v>0.65</v>
      </c>
      <c r="L176" s="887">
        <v>4</v>
      </c>
      <c r="M176" s="642">
        <f t="shared" si="36"/>
        <v>2.6</v>
      </c>
      <c r="N176" s="870" t="s">
        <v>597</v>
      </c>
      <c r="O176" s="734">
        <v>0.61</v>
      </c>
      <c r="P176" s="861">
        <v>44179</v>
      </c>
      <c r="Q176" s="861">
        <v>44204</v>
      </c>
      <c r="R176" s="642">
        <f t="shared" si="37"/>
        <v>6.5573770491803334</v>
      </c>
      <c r="S176" s="701">
        <f>IF(INDEX(Historical!$D$7:$D$1237,MATCH(B176,Historical!$B$7:$B$1261,0))=0,"n/a",(INDEX(Historical!$C$7:$C$1239,MATCH(B176,Historical!$B$7:$B$1261,0))/INDEX(Historical!$D$7:$D$1237,MATCH(B176,Historical!$B$7:$B$1261,0))-1)*100)</f>
        <v>14.583333333333348</v>
      </c>
      <c r="T176" s="701">
        <f>IF(INDEX(Historical!$F$7:$F$1230,MATCH(B176,Historical!$B$7:$B$1261,0))=0,"n/a",((INDEX(Historical!$C$7:$C$1239,MATCH(B176,Historical!$B$7:$B$1261,0))/INDEX(Historical!$F$7:$F$1230,MATCH(B176,Historical!$B$7:$B$1261,0)))^(1/3)-1)*100)</f>
        <v>6.1373611981101694</v>
      </c>
      <c r="U176" s="701">
        <f>IF(INDEX(Historical!$H$7:$H$1230,MATCH(B176,Historical!$B$7:$B$1261,0))=0,"n/a",((INDEX(Historical!$C$7:$C$1239,MATCH(B176,Historical!$B$7:$B$1261,0))/INDEX(Historical!$H$7:$H$1230,MATCH(B176,Historical!$B$7:$B$1261,0)))^(1/5)-1)*100)</f>
        <v>4.5639552591273169</v>
      </c>
      <c r="V176" s="701">
        <f>IF(INDEX(Historical!$O$7:$O$1230,MATCH(B176,Historical!$B$7:$B$1261,0))=0,"n/a",((INDEX(Historical!$C$7:$C$1239,MATCH(B176,Historical!$B$7:$B$1261,0))/INDEX(Historical!$O$7:$O$1230,MATCH(B176,Historical!$B$7:$B$1261,0)))^(1/10)-1)*100)</f>
        <v>3.7666770183517162</v>
      </c>
      <c r="W176" s="702">
        <f t="shared" si="38"/>
        <v>1.2116662078779685</v>
      </c>
      <c r="X176" s="703" t="str">
        <f t="shared" si="39"/>
        <v>n/a</v>
      </c>
      <c r="Y176" s="661"/>
      <c r="Z176" s="651">
        <f t="shared" si="40"/>
        <v>57.142857142857153</v>
      </c>
      <c r="AA176" s="886">
        <f t="shared" si="41"/>
        <v>17.668131868131869</v>
      </c>
      <c r="AB176" s="887">
        <v>12</v>
      </c>
      <c r="AC176" s="865">
        <v>4.55</v>
      </c>
      <c r="AD176" s="865">
        <v>2.62</v>
      </c>
      <c r="AE176" s="865">
        <v>4.28</v>
      </c>
      <c r="AF176" s="865">
        <v>6.92</v>
      </c>
      <c r="AG176" s="865">
        <v>42.3</v>
      </c>
      <c r="AH176" s="865">
        <v>58.9</v>
      </c>
      <c r="AI176" s="865">
        <v>6.67</v>
      </c>
      <c r="AJ176" s="865">
        <v>-1.0999999999999999</v>
      </c>
      <c r="AK176" s="865">
        <v>6.7</v>
      </c>
      <c r="AL176" s="878">
        <v>202550</v>
      </c>
      <c r="AM176" s="872">
        <v>0.08</v>
      </c>
      <c r="AN176" s="865">
        <v>0.98</v>
      </c>
      <c r="AO176" s="739">
        <f t="shared" si="42"/>
        <v>-9.8699434954332119</v>
      </c>
      <c r="AP176" s="740">
        <f t="shared" si="43"/>
        <v>7.7981883726986574</v>
      </c>
      <c r="AQ176" s="888">
        <f t="shared" si="44"/>
        <v>133.1079602315655</v>
      </c>
      <c r="AR176" s="651">
        <f>INDEX(Historical!$C$7:$C$1239,MATCH(B176,Historical!$B$7:$B$1261,0))*IF(AH176="n/a",1.03,IF(AH176&lt;0,1.01,IF(AH176&gt;10,1.1,(1+AH176/100))))</f>
        <v>2.4200000000000004</v>
      </c>
      <c r="AS176" s="886">
        <f t="shared" si="45"/>
        <v>2.5814140000000005</v>
      </c>
      <c r="AT176" s="886">
        <f t="shared" si="50"/>
        <v>2.7543687380000006</v>
      </c>
      <c r="AU176" s="886">
        <f t="shared" si="50"/>
        <v>2.9389114434460004</v>
      </c>
      <c r="AV176" s="886">
        <f t="shared" si="50"/>
        <v>3.1358185101568825</v>
      </c>
      <c r="AW176" s="651">
        <f t="shared" si="46"/>
        <v>13.830512691602884</v>
      </c>
      <c r="AX176" s="747">
        <f t="shared" si="47"/>
        <v>17.204270048019509</v>
      </c>
      <c r="AY176" s="934">
        <v>0.44</v>
      </c>
      <c r="AZ176" s="872">
        <v>23.200000000000003</v>
      </c>
      <c r="BA176" s="872">
        <v>-13.22</v>
      </c>
      <c r="BB176" s="872">
        <v>0.16999999999999998</v>
      </c>
      <c r="BC176" s="872">
        <v>0.76</v>
      </c>
      <c r="BE176" s="624">
        <v>2012</v>
      </c>
      <c r="BF176" s="898">
        <f t="shared" si="48"/>
        <v>0</v>
      </c>
      <c r="BG176" s="882">
        <v>13.200000000000001</v>
      </c>
    </row>
    <row r="177" spans="1:59" ht="11.25" customHeight="1" x14ac:dyDescent="0.2">
      <c r="A177" s="871" t="s">
        <v>677</v>
      </c>
      <c r="B177" s="875" t="s">
        <v>678</v>
      </c>
      <c r="C177" s="932" t="s">
        <v>4193</v>
      </c>
      <c r="D177" s="932" t="s">
        <v>4367</v>
      </c>
      <c r="E177" s="733">
        <v>19</v>
      </c>
      <c r="F177" s="1190">
        <v>174</v>
      </c>
      <c r="G177" s="1190" t="s">
        <v>37</v>
      </c>
      <c r="H177" s="1190" t="s">
        <v>115</v>
      </c>
      <c r="I177" s="874">
        <v>214.07</v>
      </c>
      <c r="J177" s="651">
        <f t="shared" si="35"/>
        <v>1.0463866959405803</v>
      </c>
      <c r="K177" s="877">
        <v>0.56000000000000005</v>
      </c>
      <c r="L177" s="887">
        <v>4</v>
      </c>
      <c r="M177" s="642">
        <f t="shared" si="36"/>
        <v>2.2400000000000002</v>
      </c>
      <c r="N177" s="870" t="s">
        <v>135</v>
      </c>
      <c r="O177" s="734">
        <v>0.51</v>
      </c>
      <c r="P177" s="861">
        <v>44153</v>
      </c>
      <c r="Q177" s="861">
        <v>44175</v>
      </c>
      <c r="R177" s="642">
        <f t="shared" si="37"/>
        <v>9.8039215686274588</v>
      </c>
      <c r="S177" s="701">
        <f>IF(INDEX(Historical!$D$7:$D$1237,MATCH(B177,Historical!$B$7:$B$1261,0))=0,"n/a",(INDEX(Historical!$C$7:$C$1239,MATCH(B177,Historical!$B$7:$B$1261,0))/INDEX(Historical!$D$7:$D$1237,MATCH(B177,Historical!$B$7:$B$1261,0))-1)*100)</f>
        <v>9.8837209302325526</v>
      </c>
      <c r="T177" s="701">
        <f>IF(INDEX(Historical!$F$7:$F$1230,MATCH(B177,Historical!$B$7:$B$1261,0))=0,"n/a",((INDEX(Historical!$C$7:$C$1239,MATCH(B177,Historical!$B$7:$B$1261,0))/INDEX(Historical!$F$7:$F$1230,MATCH(B177,Historical!$B$7:$B$1261,0)))^(1/3)-1)*100)</f>
        <v>8.7380373002892142</v>
      </c>
      <c r="U177" s="701">
        <f>IF(INDEX(Historical!$H$7:$H$1230,MATCH(B177,Historical!$B$7:$B$1261,0))=0,"n/a",((INDEX(Historical!$C$7:$C$1239,MATCH(B177,Historical!$B$7:$B$1261,0))/INDEX(Historical!$H$7:$H$1230,MATCH(B177,Historical!$B$7:$B$1261,0)))^(1/5)-1)*100)</f>
        <v>10.446712334725806</v>
      </c>
      <c r="V177" s="701">
        <f>IF(INDEX(Historical!$O$7:$O$1230,MATCH(B177,Historical!$B$7:$B$1261,0))=0,"n/a",((INDEX(Historical!$C$7:$C$1239,MATCH(B177,Historical!$B$7:$B$1261,0))/INDEX(Historical!$O$7:$O$1230,MATCH(B177,Historical!$B$7:$B$1261,0)))^(1/10)-1)*100)</f>
        <v>13.774738514996132</v>
      </c>
      <c r="W177" s="702">
        <f t="shared" si="38"/>
        <v>0.7583964169884454</v>
      </c>
      <c r="X177" s="703">
        <f t="shared" si="39"/>
        <v>0.33376077746727811</v>
      </c>
      <c r="Y177" s="875" t="s">
        <v>152</v>
      </c>
      <c r="Z177" s="651">
        <f t="shared" si="40"/>
        <v>36.12903225806452</v>
      </c>
      <c r="AA177" s="886">
        <f t="shared" si="41"/>
        <v>34.527419354838706</v>
      </c>
      <c r="AB177" s="887">
        <v>6</v>
      </c>
      <c r="AC177" s="865">
        <v>6.2</v>
      </c>
      <c r="AD177" s="865">
        <v>2.39</v>
      </c>
      <c r="AE177" s="865">
        <v>10.99</v>
      </c>
      <c r="AF177" s="865">
        <v>13.2</v>
      </c>
      <c r="AG177" s="865">
        <v>40.699999999999996</v>
      </c>
      <c r="AH177" s="865">
        <v>13.4</v>
      </c>
      <c r="AI177" s="865">
        <v>10.37</v>
      </c>
      <c r="AJ177" s="865">
        <v>31.3</v>
      </c>
      <c r="AK177" s="865">
        <v>14.530000000000001</v>
      </c>
      <c r="AL177" s="878">
        <v>1616960</v>
      </c>
      <c r="AM177" s="872">
        <v>0.1</v>
      </c>
      <c r="AN177" s="865">
        <v>0.6</v>
      </c>
      <c r="AO177" s="739">
        <f t="shared" si="42"/>
        <v>-23.03432032417232</v>
      </c>
      <c r="AP177" s="740">
        <f t="shared" si="43"/>
        <v>11.493099030666386</v>
      </c>
      <c r="AQ177" s="888">
        <f t="shared" si="44"/>
        <v>350.06761738104836</v>
      </c>
      <c r="AR177" s="651">
        <f>INDEX(Historical!$C$7:$C$1239,MATCH(B177,Historical!$B$7:$B$1261,0))*IF(AH177="n/a",1.03,IF(AH177&lt;0,1.01,IF(AH177&gt;10,1.1,(1+AH177/100))))</f>
        <v>2.0790000000000002</v>
      </c>
      <c r="AS177" s="886">
        <f t="shared" si="45"/>
        <v>2.2869000000000006</v>
      </c>
      <c r="AT177" s="886">
        <f t="shared" si="50"/>
        <v>2.5155900000000009</v>
      </c>
      <c r="AU177" s="886">
        <f t="shared" si="50"/>
        <v>2.7671490000000012</v>
      </c>
      <c r="AV177" s="886">
        <f t="shared" si="50"/>
        <v>3.0438639000000016</v>
      </c>
      <c r="AW177" s="651">
        <f t="shared" si="46"/>
        <v>12.692502900000004</v>
      </c>
      <c r="AX177" s="747">
        <f t="shared" si="47"/>
        <v>5.9291366842621596</v>
      </c>
      <c r="AY177" s="934">
        <v>0.82</v>
      </c>
      <c r="AZ177" s="872">
        <v>61.539999999999992</v>
      </c>
      <c r="BA177" s="872">
        <v>-8.07</v>
      </c>
      <c r="BB177" s="872">
        <v>0.96</v>
      </c>
      <c r="BC177" s="872">
        <v>10.52</v>
      </c>
      <c r="BE177" s="624">
        <v>2002</v>
      </c>
      <c r="BF177" s="898">
        <f t="shared" si="48"/>
        <v>1</v>
      </c>
      <c r="BG177" s="882">
        <v>16.2</v>
      </c>
    </row>
    <row r="178" spans="1:59" ht="11.25" customHeight="1" x14ac:dyDescent="0.2">
      <c r="A178" s="871" t="s">
        <v>1480</v>
      </c>
      <c r="B178" s="875" t="s">
        <v>1481</v>
      </c>
      <c r="C178" s="932" t="s">
        <v>4193</v>
      </c>
      <c r="D178" s="932" t="s">
        <v>4359</v>
      </c>
      <c r="E178" s="733">
        <v>11</v>
      </c>
      <c r="F178" s="1190">
        <v>353</v>
      </c>
      <c r="G178" s="1190" t="s">
        <v>106</v>
      </c>
      <c r="H178" s="1190" t="s">
        <v>106</v>
      </c>
      <c r="I178" s="874">
        <v>171.53</v>
      </c>
      <c r="J178" s="651">
        <f t="shared" si="35"/>
        <v>1.6556870518276687</v>
      </c>
      <c r="K178" s="877">
        <v>0.71</v>
      </c>
      <c r="L178" s="887">
        <v>4</v>
      </c>
      <c r="M178" s="642">
        <f t="shared" si="36"/>
        <v>2.84</v>
      </c>
      <c r="N178" s="870" t="s">
        <v>463</v>
      </c>
      <c r="O178" s="734">
        <v>0.64</v>
      </c>
      <c r="P178" s="861">
        <v>44179</v>
      </c>
      <c r="Q178" s="861">
        <v>44211</v>
      </c>
      <c r="R178" s="642">
        <f t="shared" si="37"/>
        <v>10.937499999999991</v>
      </c>
      <c r="S178" s="701">
        <f>IF(INDEX(Historical!$D$7:$D$1237,MATCH(B178,Historical!$B$7:$B$1261,0))=0,"n/a",(INDEX(Historical!$C$7:$C$1239,MATCH(B178,Historical!$B$7:$B$1261,0))/INDEX(Historical!$D$7:$D$1237,MATCH(B178,Historical!$B$7:$B$1261,0))-1)*100)</f>
        <v>12.98076923076923</v>
      </c>
      <c r="T178" s="701">
        <f>IF(INDEX(Historical!$F$7:$F$1230,MATCH(B178,Historical!$B$7:$B$1261,0))=0,"n/a",((INDEX(Historical!$C$7:$C$1239,MATCH(B178,Historical!$B$7:$B$1261,0))/INDEX(Historical!$F$7:$F$1230,MATCH(B178,Historical!$B$7:$B$1261,0)))^(1/3)-1)*100)</f>
        <v>12.739128009226185</v>
      </c>
      <c r="U178" s="701">
        <f>IF(INDEX(Historical!$H$7:$H$1230,MATCH(B178,Historical!$B$7:$B$1261,0))=0,"n/a",((INDEX(Historical!$C$7:$C$1239,MATCH(B178,Historical!$B$7:$B$1261,0))/INDEX(Historical!$H$7:$H$1230,MATCH(B178,Historical!$B$7:$B$1261,0)))^(1/5)-1)*100)</f>
        <v>13.097453967051752</v>
      </c>
      <c r="V178" s="701">
        <f>IF(INDEX(Historical!$O$7:$O$1230,MATCH(B178,Historical!$B$7:$B$1261,0))=0,"n/a",((INDEX(Historical!$C$7:$C$1239,MATCH(B178,Historical!$B$7:$B$1261,0))/INDEX(Historical!$O$7:$O$1230,MATCH(B178,Historical!$B$7:$B$1261,0)))^(1/10)-1)*100)</f>
        <v>27.80378284429905</v>
      </c>
      <c r="W178" s="702">
        <f t="shared" si="38"/>
        <v>0.47106733786540428</v>
      </c>
      <c r="X178" s="703">
        <f t="shared" si="39"/>
        <v>0.43369052871032293</v>
      </c>
      <c r="Y178" s="661"/>
      <c r="Z178" s="651">
        <f t="shared" si="40"/>
        <v>63.534675615212535</v>
      </c>
      <c r="AA178" s="886">
        <f t="shared" si="41"/>
        <v>38.373601789709177</v>
      </c>
      <c r="AB178" s="887">
        <v>12</v>
      </c>
      <c r="AC178" s="865">
        <v>4.47</v>
      </c>
      <c r="AD178" s="865">
        <v>6.6</v>
      </c>
      <c r="AE178" s="865">
        <v>3.88</v>
      </c>
      <c r="AF178" s="865" t="s">
        <v>136</v>
      </c>
      <c r="AG178" s="868">
        <v>-96.5</v>
      </c>
      <c r="AH178" s="867">
        <v>-4.1000000000000005</v>
      </c>
      <c r="AI178" s="867">
        <v>13.459999999999999</v>
      </c>
      <c r="AJ178" s="865">
        <v>30.2</v>
      </c>
      <c r="AK178" s="865">
        <v>5.88</v>
      </c>
      <c r="AL178" s="878">
        <v>29180</v>
      </c>
      <c r="AM178" s="872">
        <v>0.1</v>
      </c>
      <c r="AN178" s="865" t="s">
        <v>136</v>
      </c>
      <c r="AO178" s="739">
        <f t="shared" si="42"/>
        <v>-23.620460770829755</v>
      </c>
      <c r="AP178" s="740">
        <f t="shared" si="43"/>
        <v>14.753141018879422</v>
      </c>
      <c r="AQ178" s="888" t="str">
        <f t="shared" si="44"/>
        <v>n/a</v>
      </c>
      <c r="AR178" s="651">
        <f>INDEX(Historical!$C$7:$C$1239,MATCH(B178,Historical!$B$7:$B$1261,0))*IF(AH178="n/a",1.03,IF(AH178&lt;0,1.01,IF(AH178&gt;10,1.1,(1+AH178/100))))</f>
        <v>2.3734999999999999</v>
      </c>
      <c r="AS178" s="886">
        <f t="shared" si="45"/>
        <v>2.6108500000000001</v>
      </c>
      <c r="AT178" s="886">
        <f t="shared" si="50"/>
        <v>2.7643679799999998</v>
      </c>
      <c r="AU178" s="886">
        <f t="shared" si="50"/>
        <v>2.9269128172239998</v>
      </c>
      <c r="AV178" s="886">
        <f t="shared" si="50"/>
        <v>3.0990152908767707</v>
      </c>
      <c r="AW178" s="651">
        <f t="shared" si="46"/>
        <v>13.774646088100772</v>
      </c>
      <c r="AX178" s="747">
        <f t="shared" si="47"/>
        <v>8.0304588632313703</v>
      </c>
      <c r="AY178" s="934">
        <v>0.77</v>
      </c>
      <c r="AZ178" s="872">
        <v>42.03</v>
      </c>
      <c r="BA178" s="872">
        <v>-8.51</v>
      </c>
      <c r="BB178" s="872">
        <v>4.1399999999999997</v>
      </c>
      <c r="BC178" s="872">
        <v>13.4</v>
      </c>
      <c r="BE178" s="624">
        <v>2011</v>
      </c>
      <c r="BF178" s="898">
        <f t="shared" si="48"/>
        <v>0</v>
      </c>
      <c r="BG178" s="882">
        <v>7.3999999999999995</v>
      </c>
    </row>
    <row r="179" spans="1:59" ht="11.25" customHeight="1" x14ac:dyDescent="0.2">
      <c r="A179" s="871" t="s">
        <v>682</v>
      </c>
      <c r="B179" s="875" t="s">
        <v>683</v>
      </c>
      <c r="C179" s="932" t="s">
        <v>112</v>
      </c>
      <c r="D179" s="932" t="s">
        <v>4332</v>
      </c>
      <c r="E179" s="733">
        <v>17</v>
      </c>
      <c r="F179" s="1190">
        <v>199</v>
      </c>
      <c r="G179" s="1190" t="s">
        <v>106</v>
      </c>
      <c r="H179" s="1190" t="s">
        <v>106</v>
      </c>
      <c r="I179" s="874">
        <v>83.32</v>
      </c>
      <c r="J179" s="651">
        <f t="shared" si="35"/>
        <v>3.6005760921747481</v>
      </c>
      <c r="K179" s="877">
        <v>0.75</v>
      </c>
      <c r="L179" s="887">
        <v>4</v>
      </c>
      <c r="M179" s="642">
        <f t="shared" si="36"/>
        <v>3</v>
      </c>
      <c r="N179" s="870" t="s">
        <v>717</v>
      </c>
      <c r="O179" s="734">
        <v>0.63</v>
      </c>
      <c r="P179" s="866">
        <v>43668</v>
      </c>
      <c r="Q179" s="866">
        <v>43683</v>
      </c>
      <c r="R179" s="642">
        <f t="shared" si="37"/>
        <v>19.047619047619047</v>
      </c>
      <c r="S179" s="701">
        <f>IF(INDEX(Historical!$D$7:$D$1237,MATCH(B179,Historical!$B$7:$B$1261,0))=0,"n/a",(INDEX(Historical!$C$7:$C$1239,MATCH(B179,Historical!$B$7:$B$1261,0))/INDEX(Historical!$D$7:$D$1237,MATCH(B179,Historical!$B$7:$B$1261,0))-1)*100)</f>
        <v>16.455696202531623</v>
      </c>
      <c r="T179" s="701">
        <f>IF(INDEX(Historical!$F$7:$F$1230,MATCH(B179,Historical!$B$7:$B$1261,0))=0,"n/a",((INDEX(Historical!$C$7:$C$1239,MATCH(B179,Historical!$B$7:$B$1261,0))/INDEX(Historical!$F$7:$F$1230,MATCH(B179,Historical!$B$7:$B$1261,0)))^(1/3)-1)*100)</f>
        <v>16.623645096110362</v>
      </c>
      <c r="U179" s="701">
        <f>IF(INDEX(Historical!$H$7:$H$1230,MATCH(B179,Historical!$B$7:$B$1261,0))=0,"n/a",((INDEX(Historical!$C$7:$C$1239,MATCH(B179,Historical!$B$7:$B$1261,0))/INDEX(Historical!$H$7:$H$1230,MATCH(B179,Historical!$B$7:$B$1261,0)))^(1/5)-1)*100)</f>
        <v>14.704077470518939</v>
      </c>
      <c r="V179" s="701">
        <f>IF(INDEX(Historical!$O$7:$O$1230,MATCH(B179,Historical!$B$7:$B$1261,0))=0,"n/a",((INDEX(Historical!$C$7:$C$1239,MATCH(B179,Historical!$B$7:$B$1261,0))/INDEX(Historical!$O$7:$O$1230,MATCH(B179,Historical!$B$7:$B$1261,0)))^(1/10)-1)*100)</f>
        <v>13.183184633250011</v>
      </c>
      <c r="W179" s="702">
        <f t="shared" si="38"/>
        <v>1.1153661182468009</v>
      </c>
      <c r="X179" s="703">
        <f t="shared" si="39"/>
        <v>3.8694940711891945</v>
      </c>
      <c r="Y179" s="663"/>
      <c r="Z179" s="651">
        <f t="shared" si="40"/>
        <v>66.518847006651896</v>
      </c>
      <c r="AA179" s="886">
        <f t="shared" si="41"/>
        <v>18.474501108647448</v>
      </c>
      <c r="AB179" s="887">
        <v>8</v>
      </c>
      <c r="AC179" s="865">
        <v>4.51</v>
      </c>
      <c r="AD179" s="865">
        <v>2.93</v>
      </c>
      <c r="AE179" s="865">
        <v>1.43</v>
      </c>
      <c r="AF179" s="865">
        <v>3.53</v>
      </c>
      <c r="AG179" s="865">
        <v>18.7</v>
      </c>
      <c r="AH179" s="865">
        <v>-13.200000000000001</v>
      </c>
      <c r="AI179" s="865">
        <v>8.24</v>
      </c>
      <c r="AJ179" s="865">
        <v>3.8</v>
      </c>
      <c r="AK179" s="865">
        <v>6.32</v>
      </c>
      <c r="AL179" s="878">
        <v>4560</v>
      </c>
      <c r="AM179" s="872">
        <v>0.8</v>
      </c>
      <c r="AN179" s="865">
        <v>0.47</v>
      </c>
      <c r="AO179" s="739">
        <f t="shared" si="42"/>
        <v>-0.16984754595376117</v>
      </c>
      <c r="AP179" s="740">
        <f t="shared" si="43"/>
        <v>18.304653562693687</v>
      </c>
      <c r="AQ179" s="888">
        <f t="shared" si="44"/>
        <v>70.24817037819362</v>
      </c>
      <c r="AR179" s="651">
        <f>INDEX(Historical!$C$7:$C$1239,MATCH(B179,Historical!$B$7:$B$1261,0))*IF(AH179="n/a",1.03,IF(AH179&lt;0,1.01,IF(AH179&gt;10,1.1,(1+AH179/100))))</f>
        <v>2.7875999999999999</v>
      </c>
      <c r="AS179" s="886">
        <f t="shared" si="45"/>
        <v>3.0172982400000001</v>
      </c>
      <c r="AT179" s="886">
        <f t="shared" si="50"/>
        <v>3.2079914887680001</v>
      </c>
      <c r="AU179" s="886">
        <f t="shared" si="50"/>
        <v>3.4107365508581373</v>
      </c>
      <c r="AV179" s="886">
        <f t="shared" si="50"/>
        <v>3.6262951008723712</v>
      </c>
      <c r="AW179" s="651">
        <f t="shared" si="46"/>
        <v>16.04992138049851</v>
      </c>
      <c r="AX179" s="747">
        <f t="shared" si="47"/>
        <v>19.262987734635757</v>
      </c>
      <c r="AY179" s="934">
        <v>0.96</v>
      </c>
      <c r="AZ179" s="872">
        <v>93.22</v>
      </c>
      <c r="BA179" s="872">
        <v>-1.1599999999999999</v>
      </c>
      <c r="BB179" s="872">
        <v>22.03</v>
      </c>
      <c r="BC179" s="872">
        <v>31.69</v>
      </c>
      <c r="BE179" s="624">
        <v>2003</v>
      </c>
      <c r="BF179" s="898">
        <f t="shared" si="48"/>
        <v>1</v>
      </c>
      <c r="BG179" s="882">
        <v>10.199999999999999</v>
      </c>
    </row>
    <row r="180" spans="1:59" ht="11.25" customHeight="1" x14ac:dyDescent="0.2">
      <c r="A180" s="871" t="s">
        <v>669</v>
      </c>
      <c r="B180" s="875" t="s">
        <v>670</v>
      </c>
      <c r="C180" s="932" t="s">
        <v>4193</v>
      </c>
      <c r="D180" s="932" t="s">
        <v>4326</v>
      </c>
      <c r="E180" s="733">
        <v>18</v>
      </c>
      <c r="F180" s="1190">
        <v>176</v>
      </c>
      <c r="G180" s="1190" t="s">
        <v>106</v>
      </c>
      <c r="H180" s="1190" t="s">
        <v>106</v>
      </c>
      <c r="I180" s="874">
        <v>83.04</v>
      </c>
      <c r="J180" s="651">
        <f t="shared" si="35"/>
        <v>2.3121387283236992</v>
      </c>
      <c r="K180" s="877">
        <v>0.48</v>
      </c>
      <c r="L180" s="887">
        <v>4</v>
      </c>
      <c r="M180" s="642">
        <f t="shared" si="36"/>
        <v>1.92</v>
      </c>
      <c r="N180" s="870" t="s">
        <v>148</v>
      </c>
      <c r="O180" s="734">
        <v>0.46</v>
      </c>
      <c r="P180" s="866">
        <v>43705</v>
      </c>
      <c r="Q180" s="866">
        <v>43721</v>
      </c>
      <c r="R180" s="642">
        <f t="shared" si="37"/>
        <v>4.3478260869565135</v>
      </c>
      <c r="S180" s="701">
        <f>IF(INDEX(Historical!$D$7:$D$1237,MATCH(B180,Historical!$B$7:$B$1261,0))=0,"n/a",(INDEX(Historical!$C$7:$C$1239,MATCH(B180,Historical!$B$7:$B$1261,0))/INDEX(Historical!$D$7:$D$1237,MATCH(B180,Historical!$B$7:$B$1261,0))-1)*100)</f>
        <v>6.8181818181818121</v>
      </c>
      <c r="T180" s="701">
        <f>IF(INDEX(Historical!$F$7:$F$1230,MATCH(B180,Historical!$B$7:$B$1261,0))=0,"n/a",((INDEX(Historical!$C$7:$C$1239,MATCH(B180,Historical!$B$7:$B$1261,0))/INDEX(Historical!$F$7:$F$1230,MATCH(B180,Historical!$B$7:$B$1261,0)))^(1/3)-1)*100)</f>
        <v>14.269177501474516</v>
      </c>
      <c r="U180" s="701">
        <f>IF(INDEX(Historical!$H$7:$H$1230,MATCH(B180,Historical!$B$7:$B$1261,0))=0,"n/a",((INDEX(Historical!$C$7:$C$1239,MATCH(B180,Historical!$B$7:$B$1261,0))/INDEX(Historical!$H$7:$H$1230,MATCH(B180,Historical!$B$7:$B$1261,0)))^(1/5)-1)*100)</f>
        <v>11.724088138874865</v>
      </c>
      <c r="V180" s="701">
        <f>IF(INDEX(Historical!$O$7:$O$1230,MATCH(B180,Historical!$B$7:$B$1261,0))=0,"n/a",((INDEX(Historical!$C$7:$C$1239,MATCH(B180,Historical!$B$7:$B$1261,0))/INDEX(Historical!$O$7:$O$1230,MATCH(B180,Historical!$B$7:$B$1261,0)))^(1/10)-1)*100)</f>
        <v>8.91978771492421</v>
      </c>
      <c r="W180" s="702">
        <f t="shared" si="38"/>
        <v>1.3143909377191365</v>
      </c>
      <c r="X180" s="703">
        <f t="shared" si="39"/>
        <v>0.42633047777726779</v>
      </c>
      <c r="Y180" s="875"/>
      <c r="Z180" s="651">
        <f t="shared" si="40"/>
        <v>75.889328063241109</v>
      </c>
      <c r="AA180" s="886">
        <f t="shared" si="41"/>
        <v>32.822134387351781</v>
      </c>
      <c r="AB180" s="887">
        <v>6</v>
      </c>
      <c r="AC180" s="865">
        <v>2.5299999999999998</v>
      </c>
      <c r="AD180" s="865">
        <v>2.0699999999999998</v>
      </c>
      <c r="AE180" s="865">
        <v>9.5500000000000007</v>
      </c>
      <c r="AF180" s="865">
        <v>12.86</v>
      </c>
      <c r="AG180" s="865">
        <v>40.699999999999996</v>
      </c>
      <c r="AH180" s="865">
        <v>-21</v>
      </c>
      <c r="AI180" s="865">
        <v>7.7399999999999993</v>
      </c>
      <c r="AJ180" s="865">
        <v>27.500000000000004</v>
      </c>
      <c r="AK180" s="865">
        <v>15.709999999999999</v>
      </c>
      <c r="AL180" s="878">
        <v>21750</v>
      </c>
      <c r="AM180" s="872">
        <v>0.2</v>
      </c>
      <c r="AN180" s="865">
        <v>0.57999999999999996</v>
      </c>
      <c r="AO180" s="739">
        <f t="shared" si="42"/>
        <v>-18.785907520153216</v>
      </c>
      <c r="AP180" s="740">
        <f t="shared" si="43"/>
        <v>14.036226867198565</v>
      </c>
      <c r="AQ180" s="888">
        <f t="shared" si="44"/>
        <v>333.1243846088783</v>
      </c>
      <c r="AR180" s="651">
        <f>INDEX(Historical!$C$7:$C$1239,MATCH(B180,Historical!$B$7:$B$1261,0))*IF(AH180="n/a",1.03,IF(AH180&lt;0,1.01,IF(AH180&gt;10,1.1,(1+AH180/100))))</f>
        <v>1.8987999999999998</v>
      </c>
      <c r="AS180" s="886">
        <f t="shared" si="45"/>
        <v>2.0457671199999998</v>
      </c>
      <c r="AT180" s="886">
        <f t="shared" si="50"/>
        <v>2.250343832</v>
      </c>
      <c r="AU180" s="886">
        <f t="shared" si="50"/>
        <v>2.4753782152000001</v>
      </c>
      <c r="AV180" s="886">
        <f t="shared" si="50"/>
        <v>2.7229160367200005</v>
      </c>
      <c r="AW180" s="651">
        <f t="shared" si="46"/>
        <v>11.393205203920001</v>
      </c>
      <c r="AX180" s="747">
        <f t="shared" si="47"/>
        <v>13.720141141522157</v>
      </c>
      <c r="AY180" s="934">
        <v>1.24</v>
      </c>
      <c r="AZ180" s="872">
        <v>98.04</v>
      </c>
      <c r="BA180" s="872">
        <v>-0.76</v>
      </c>
      <c r="BB180" s="872">
        <v>13.03</v>
      </c>
      <c r="BC180" s="872">
        <v>31.740000000000002</v>
      </c>
      <c r="BE180" s="624">
        <v>2002</v>
      </c>
      <c r="BF180" s="898">
        <f t="shared" si="48"/>
        <v>1</v>
      </c>
      <c r="BG180" s="882">
        <v>18.899999999999999</v>
      </c>
    </row>
    <row r="181" spans="1:59" ht="11.25" customHeight="1" x14ac:dyDescent="0.2">
      <c r="A181" s="863" t="s">
        <v>684</v>
      </c>
      <c r="B181" s="875" t="s">
        <v>685</v>
      </c>
      <c r="C181" s="932" t="s">
        <v>108</v>
      </c>
      <c r="D181" s="932" t="s">
        <v>4338</v>
      </c>
      <c r="E181" s="733">
        <v>19</v>
      </c>
      <c r="F181" s="1190">
        <v>177</v>
      </c>
      <c r="G181" s="1190" t="s">
        <v>37</v>
      </c>
      <c r="H181" s="1190" t="s">
        <v>106</v>
      </c>
      <c r="I181" s="874">
        <v>36.9</v>
      </c>
      <c r="J181" s="651">
        <f t="shared" si="35"/>
        <v>3.9024390243902438</v>
      </c>
      <c r="K181" s="884">
        <v>0.36</v>
      </c>
      <c r="L181" s="887">
        <v>4</v>
      </c>
      <c r="M181" s="642">
        <f t="shared" si="36"/>
        <v>1.44</v>
      </c>
      <c r="N181" s="870" t="s">
        <v>148</v>
      </c>
      <c r="O181" s="735">
        <v>0.35</v>
      </c>
      <c r="P181" s="861">
        <v>44168</v>
      </c>
      <c r="Q181" s="861">
        <v>44180</v>
      </c>
      <c r="R181" s="642">
        <f t="shared" si="37"/>
        <v>2.8571428571428599</v>
      </c>
      <c r="S181" s="701">
        <f>IF(INDEX(Historical!$D$7:$D$1237,MATCH(B181,Historical!$B$7:$B$1261,0))=0,"n/a",(INDEX(Historical!$C$7:$C$1239,MATCH(B181,Historical!$B$7:$B$1261,0))/INDEX(Historical!$D$7:$D$1237,MATCH(B181,Historical!$B$7:$B$1261,0))-1)*100)</f>
        <v>3.0769230769230882</v>
      </c>
      <c r="T181" s="701">
        <f>IF(INDEX(Historical!$F$7:$F$1230,MATCH(B181,Historical!$B$7:$B$1261,0))=0,"n/a",((INDEX(Historical!$C$7:$C$1239,MATCH(B181,Historical!$B$7:$B$1261,0))/INDEX(Historical!$F$7:$F$1230,MATCH(B181,Historical!$B$7:$B$1261,0)))^(1/3)-1)*100)</f>
        <v>7.4550954544485792</v>
      </c>
      <c r="U181" s="701">
        <f>IF(INDEX(Historical!$H$7:$H$1230,MATCH(B181,Historical!$B$7:$B$1261,0))=0,"n/a",((INDEX(Historical!$C$7:$C$1239,MATCH(B181,Historical!$B$7:$B$1261,0))/INDEX(Historical!$H$7:$H$1230,MATCH(B181,Historical!$B$7:$B$1261,0)))^(1/5)-1)*100)</f>
        <v>8.7738311618946732</v>
      </c>
      <c r="V181" s="701">
        <f>IF(INDEX(Historical!$O$7:$O$1230,MATCH(B181,Historical!$B$7:$B$1261,0))=0,"n/a",((INDEX(Historical!$C$7:$C$1239,MATCH(B181,Historical!$B$7:$B$1261,0))/INDEX(Historical!$O$7:$O$1230,MATCH(B181,Historical!$B$7:$B$1261,0)))^(1/10)-1)*100)</f>
        <v>8.8287636432508254</v>
      </c>
      <c r="W181" s="702">
        <f t="shared" si="38"/>
        <v>0.99377800974453023</v>
      </c>
      <c r="X181" s="703" t="str">
        <f t="shared" si="39"/>
        <v>n/a</v>
      </c>
      <c r="Y181" s="876"/>
      <c r="Z181" s="651" t="str">
        <f t="shared" si="40"/>
        <v>n/a</v>
      </c>
      <c r="AA181" s="886" t="str">
        <f t="shared" si="41"/>
        <v>n/a</v>
      </c>
      <c r="AB181" s="887">
        <v>12</v>
      </c>
      <c r="AC181" s="865" t="s">
        <v>136</v>
      </c>
      <c r="AD181" s="865" t="s">
        <v>136</v>
      </c>
      <c r="AE181" s="865" t="s">
        <v>136</v>
      </c>
      <c r="AF181" s="865" t="s">
        <v>136</v>
      </c>
      <c r="AG181" s="865" t="s">
        <v>136</v>
      </c>
      <c r="AH181" s="865" t="s">
        <v>136</v>
      </c>
      <c r="AI181" s="865" t="s">
        <v>136</v>
      </c>
      <c r="AJ181" s="865" t="s">
        <v>136</v>
      </c>
      <c r="AK181" s="865" t="s">
        <v>136</v>
      </c>
      <c r="AL181" s="878" t="s">
        <v>136</v>
      </c>
      <c r="AM181" s="872" t="s">
        <v>136</v>
      </c>
      <c r="AN181" s="865" t="s">
        <v>136</v>
      </c>
      <c r="AO181" s="739" t="str">
        <f t="shared" si="42"/>
        <v>n/a</v>
      </c>
      <c r="AP181" s="740">
        <f t="shared" si="43"/>
        <v>12.676270186284917</v>
      </c>
      <c r="AQ181" s="888" t="str">
        <f t="shared" si="44"/>
        <v>n/a</v>
      </c>
      <c r="AR181" s="651">
        <f>INDEX(Historical!$C$7:$C$1239,MATCH(B181,Historical!$B$7:$B$1261,0))*IF(AH181="n/a",1.03,IF(AH181&lt;0,1.01,IF(AH181&gt;10,1.1,(1+AH181/100))))</f>
        <v>1.3802000000000001</v>
      </c>
      <c r="AS181" s="886">
        <f t="shared" si="45"/>
        <v>1.4216060000000001</v>
      </c>
      <c r="AT181" s="886">
        <f t="shared" si="50"/>
        <v>1.4642541800000002</v>
      </c>
      <c r="AU181" s="886">
        <f t="shared" si="50"/>
        <v>1.5081818054000002</v>
      </c>
      <c r="AV181" s="886">
        <f t="shared" si="50"/>
        <v>1.5534272595620002</v>
      </c>
      <c r="AW181" s="651">
        <f t="shared" si="46"/>
        <v>7.3276692449620011</v>
      </c>
      <c r="AX181" s="747">
        <f t="shared" si="47"/>
        <v>19.858182235669382</v>
      </c>
      <c r="AY181" s="934" t="s">
        <v>136</v>
      </c>
      <c r="AZ181" s="872" t="s">
        <v>136</v>
      </c>
      <c r="BA181" s="872" t="s">
        <v>136</v>
      </c>
      <c r="BB181" s="872" t="s">
        <v>136</v>
      </c>
      <c r="BC181" s="872" t="s">
        <v>136</v>
      </c>
      <c r="BD181" s="907" t="s">
        <v>4265</v>
      </c>
      <c r="BE181" s="624">
        <v>2002</v>
      </c>
      <c r="BF181" s="898">
        <f t="shared" si="48"/>
        <v>1</v>
      </c>
      <c r="BG181" s="882" t="s">
        <v>136</v>
      </c>
    </row>
    <row r="182" spans="1:59" ht="11.25" customHeight="1" x14ac:dyDescent="0.2">
      <c r="A182" s="871" t="s">
        <v>695</v>
      </c>
      <c r="B182" s="875" t="s">
        <v>696</v>
      </c>
      <c r="C182" s="932" t="s">
        <v>123</v>
      </c>
      <c r="D182" s="932" t="s">
        <v>4174</v>
      </c>
      <c r="E182" s="733">
        <v>14</v>
      </c>
      <c r="F182" s="1190">
        <v>259</v>
      </c>
      <c r="G182" s="1190" t="s">
        <v>106</v>
      </c>
      <c r="H182" s="1190" t="s">
        <v>106</v>
      </c>
      <c r="I182" s="874">
        <v>369.76</v>
      </c>
      <c r="J182" s="651">
        <f t="shared" si="35"/>
        <v>2.0553872782345306</v>
      </c>
      <c r="K182" s="877">
        <v>1.9</v>
      </c>
      <c r="L182" s="887">
        <v>4</v>
      </c>
      <c r="M182" s="642">
        <f t="shared" si="36"/>
        <v>7.6</v>
      </c>
      <c r="N182" s="870" t="s">
        <v>188</v>
      </c>
      <c r="O182" s="734">
        <v>1.75</v>
      </c>
      <c r="P182" s="866">
        <v>43721</v>
      </c>
      <c r="Q182" s="866">
        <v>43739</v>
      </c>
      <c r="R182" s="642">
        <f t="shared" si="37"/>
        <v>8.5714285714285658</v>
      </c>
      <c r="S182" s="701">
        <f>IF(INDEX(Historical!$D$7:$D$1237,MATCH(B182,Historical!$B$7:$B$1261,0))=0,"n/a",(INDEX(Historical!$C$7:$C$1239,MATCH(B182,Historical!$B$7:$B$1261,0))/INDEX(Historical!$D$7:$D$1237,MATCH(B182,Historical!$B$7:$B$1261,0))-1)*100)</f>
        <v>2.1428571428571574</v>
      </c>
      <c r="T182" s="701">
        <f>IF(INDEX(Historical!$F$7:$F$1230,MATCH(B182,Historical!$B$7:$B$1261,0))=0,"n/a",((INDEX(Historical!$C$7:$C$1239,MATCH(B182,Historical!$B$7:$B$1261,0))/INDEX(Historical!$F$7:$F$1230,MATCH(B182,Historical!$B$7:$B$1261,0)))^(1/3)-1)*100)</f>
        <v>3.7628812573675452</v>
      </c>
      <c r="U182" s="701">
        <f>IF(INDEX(Historical!$H$7:$H$1230,MATCH(B182,Historical!$B$7:$B$1261,0))=0,"n/a",((INDEX(Historical!$C$7:$C$1239,MATCH(B182,Historical!$B$7:$B$1261,0))/INDEX(Historical!$H$7:$H$1230,MATCH(B182,Historical!$B$7:$B$1261,0)))^(1/5)-1)*100)</f>
        <v>10.197228772148016</v>
      </c>
      <c r="V182" s="701">
        <f>IF(INDEX(Historical!$O$7:$O$1230,MATCH(B182,Historical!$B$7:$B$1261,0))=0,"n/a",((INDEX(Historical!$C$7:$C$1239,MATCH(B182,Historical!$B$7:$B$1261,0))/INDEX(Historical!$O$7:$O$1230,MATCH(B182,Historical!$B$7:$B$1261,0)))^(1/10)-1)*100)</f>
        <v>23.028676838213524</v>
      </c>
      <c r="W182" s="702">
        <f t="shared" si="38"/>
        <v>0.44280567415088523</v>
      </c>
      <c r="X182" s="703">
        <f t="shared" si="39"/>
        <v>2.3714485516623292</v>
      </c>
      <c r="Y182" s="673"/>
      <c r="Z182" s="651">
        <f t="shared" si="40"/>
        <v>33.086634740966481</v>
      </c>
      <c r="AA182" s="886">
        <f t="shared" si="41"/>
        <v>16.097518502394429</v>
      </c>
      <c r="AB182" s="887">
        <v>12</v>
      </c>
      <c r="AC182" s="865">
        <v>22.97</v>
      </c>
      <c r="AD182" s="865">
        <v>2.1</v>
      </c>
      <c r="AE182" s="865">
        <v>2.0299999999999998</v>
      </c>
      <c r="AF182" s="865">
        <v>5.59</v>
      </c>
      <c r="AG182" s="865">
        <v>37.799999999999997</v>
      </c>
      <c r="AH182" s="865">
        <v>14.7</v>
      </c>
      <c r="AI182" s="865" t="s">
        <v>136</v>
      </c>
      <c r="AJ182" s="865">
        <v>4.3</v>
      </c>
      <c r="AK182" s="865">
        <v>7.7</v>
      </c>
      <c r="AL182" s="878">
        <v>4100</v>
      </c>
      <c r="AM182" s="872">
        <v>0.2</v>
      </c>
      <c r="AN182" s="865">
        <v>0</v>
      </c>
      <c r="AO182" s="739">
        <f t="shared" si="42"/>
        <v>-3.8449024520118833</v>
      </c>
      <c r="AP182" s="740">
        <f t="shared" si="43"/>
        <v>12.252616050382546</v>
      </c>
      <c r="AQ182" s="888">
        <f t="shared" si="44"/>
        <v>99.9834753488785</v>
      </c>
      <c r="AR182" s="651">
        <f>INDEX(Historical!$C$7:$C$1239,MATCH(B182,Historical!$B$7:$B$1261,0))*IF(AH182="n/a",1.03,IF(AH182&lt;0,1.01,IF(AH182&gt;10,1.1,(1+AH182/100))))</f>
        <v>7.8650000000000011</v>
      </c>
      <c r="AS182" s="886">
        <f t="shared" si="45"/>
        <v>8.100950000000001</v>
      </c>
      <c r="AT182" s="886">
        <f t="shared" si="50"/>
        <v>8.7247231500000009</v>
      </c>
      <c r="AU182" s="886">
        <f t="shared" si="50"/>
        <v>9.3965268325500002</v>
      </c>
      <c r="AV182" s="886">
        <f t="shared" si="50"/>
        <v>10.12005939865635</v>
      </c>
      <c r="AW182" s="651">
        <f t="shared" si="46"/>
        <v>44.207259381206356</v>
      </c>
      <c r="AX182" s="747">
        <f t="shared" si="47"/>
        <v>11.955662965492849</v>
      </c>
      <c r="AY182" s="934">
        <v>0.43</v>
      </c>
      <c r="AZ182" s="872">
        <v>21.37</v>
      </c>
      <c r="BA182" s="872">
        <v>-25.590000000000003</v>
      </c>
      <c r="BB182" s="872">
        <v>2.9899999999999998</v>
      </c>
      <c r="BC182" s="872">
        <v>-4.92</v>
      </c>
      <c r="BE182" s="624">
        <v>2006</v>
      </c>
      <c r="BF182" s="898">
        <f t="shared" si="48"/>
        <v>1</v>
      </c>
      <c r="BG182" s="882">
        <v>13.5</v>
      </c>
    </row>
    <row r="183" spans="1:59" ht="11.25" customHeight="1" x14ac:dyDescent="0.2">
      <c r="A183" s="871" t="s">
        <v>691</v>
      </c>
      <c r="B183" s="875" t="s">
        <v>692</v>
      </c>
      <c r="C183" s="932" t="s">
        <v>153</v>
      </c>
      <c r="D183" s="932" t="s">
        <v>4321</v>
      </c>
      <c r="E183" s="733">
        <v>16</v>
      </c>
      <c r="F183" s="1190">
        <v>225</v>
      </c>
      <c r="G183" s="1190" t="s">
        <v>106</v>
      </c>
      <c r="H183" s="1190" t="s">
        <v>106</v>
      </c>
      <c r="I183" s="874">
        <v>62.22</v>
      </c>
      <c r="J183" s="651">
        <f t="shared" si="35"/>
        <v>3.3429765348762457</v>
      </c>
      <c r="K183" s="877">
        <v>0.52</v>
      </c>
      <c r="L183" s="887">
        <v>4</v>
      </c>
      <c r="M183" s="642">
        <f t="shared" si="36"/>
        <v>2.08</v>
      </c>
      <c r="N183" s="870" t="s">
        <v>119</v>
      </c>
      <c r="O183" s="734">
        <v>0.5</v>
      </c>
      <c r="P183" s="1116">
        <v>43643</v>
      </c>
      <c r="Q183" s="1116">
        <v>43707</v>
      </c>
      <c r="R183" s="642">
        <f t="shared" si="37"/>
        <v>4.0000000000000036</v>
      </c>
      <c r="S183" s="701">
        <f>IF(INDEX(Historical!$D$7:$D$1237,MATCH(B183,Historical!$B$7:$B$1261,0))=0,"n/a",(INDEX(Historical!$C$7:$C$1239,MATCH(B183,Historical!$B$7:$B$1261,0))/INDEX(Historical!$D$7:$D$1237,MATCH(B183,Historical!$B$7:$B$1261,0))-1)*100)</f>
        <v>4.081632653061229</v>
      </c>
      <c r="T183" s="701">
        <f>IF(INDEX(Historical!$F$7:$F$1230,MATCH(B183,Historical!$B$7:$B$1261,0))=0,"n/a",((INDEX(Historical!$C$7:$C$1239,MATCH(B183,Historical!$B$7:$B$1261,0))/INDEX(Historical!$F$7:$F$1230,MATCH(B183,Historical!$B$7:$B$1261,0)))^(1/3)-1)*100)</f>
        <v>6.2658569182611146</v>
      </c>
      <c r="U183" s="701">
        <f>IF(INDEX(Historical!$H$7:$H$1230,MATCH(B183,Historical!$B$7:$B$1261,0))=0,"n/a",((INDEX(Historical!$C$7:$C$1239,MATCH(B183,Historical!$B$7:$B$1261,0))/INDEX(Historical!$H$7:$H$1230,MATCH(B183,Historical!$B$7:$B$1261,0)))^(1/5)-1)*100)</f>
        <v>9.0966078501449665</v>
      </c>
      <c r="V183" s="701">
        <f>IF(INDEX(Historical!$O$7:$O$1230,MATCH(B183,Historical!$B$7:$B$1261,0))=0,"n/a",((INDEX(Historical!$C$7:$C$1239,MATCH(B183,Historical!$B$7:$B$1261,0))/INDEX(Historical!$O$7:$O$1230,MATCH(B183,Historical!$B$7:$B$1261,0)))^(1/10)-1)*100)</f>
        <v>7.3897958414493869</v>
      </c>
      <c r="W183" s="702">
        <f t="shared" si="38"/>
        <v>1.2309687635918256</v>
      </c>
      <c r="X183" s="703">
        <f t="shared" si="39"/>
        <v>1.2634177569645788</v>
      </c>
      <c r="Y183" s="664"/>
      <c r="Z183" s="651">
        <f t="shared" si="40"/>
        <v>114.28571428571428</v>
      </c>
      <c r="AA183" s="886">
        <f t="shared" si="41"/>
        <v>34.186813186813183</v>
      </c>
      <c r="AB183" s="887">
        <v>12</v>
      </c>
      <c r="AC183" s="865">
        <v>1.82</v>
      </c>
      <c r="AD183" s="865" t="s">
        <v>136</v>
      </c>
      <c r="AE183" s="865">
        <v>0.96</v>
      </c>
      <c r="AF183" s="865">
        <v>1.28</v>
      </c>
      <c r="AG183" s="865">
        <v>3.6999999999999997</v>
      </c>
      <c r="AH183" s="865">
        <v>12</v>
      </c>
      <c r="AI183" s="865" t="s">
        <v>136</v>
      </c>
      <c r="AJ183" s="865">
        <v>7.1999999999999993</v>
      </c>
      <c r="AK183" s="865" t="s">
        <v>136</v>
      </c>
      <c r="AL183" s="878">
        <v>982.71</v>
      </c>
      <c r="AM183" s="872">
        <v>1.7999999999999998</v>
      </c>
      <c r="AN183" s="865">
        <v>0.02</v>
      </c>
      <c r="AO183" s="739">
        <f t="shared" si="42"/>
        <v>-21.747228801791969</v>
      </c>
      <c r="AP183" s="740">
        <f t="shared" si="43"/>
        <v>12.439584385021213</v>
      </c>
      <c r="AQ183" s="888">
        <f t="shared" si="44"/>
        <v>39.457872379074274</v>
      </c>
      <c r="AR183" s="651">
        <f>INDEX(Historical!$C$7:$C$1239,MATCH(B183,Historical!$B$7:$B$1261,0))*IF(AH183="n/a",1.03,IF(AH183&lt;0,1.01,IF(AH183&gt;10,1.1,(1+AH183/100))))</f>
        <v>2.2440000000000002</v>
      </c>
      <c r="AS183" s="886">
        <f t="shared" si="45"/>
        <v>2.3113200000000003</v>
      </c>
      <c r="AT183" s="886">
        <f t="shared" si="50"/>
        <v>2.3806596000000004</v>
      </c>
      <c r="AU183" s="886">
        <f t="shared" si="50"/>
        <v>2.4520793880000005</v>
      </c>
      <c r="AV183" s="886">
        <f t="shared" si="50"/>
        <v>2.5256417696400004</v>
      </c>
      <c r="AW183" s="651">
        <f t="shared" si="46"/>
        <v>11.913700757640001</v>
      </c>
      <c r="AX183" s="747">
        <f t="shared" si="47"/>
        <v>19.147702921311478</v>
      </c>
      <c r="AY183" s="934">
        <v>0.24</v>
      </c>
      <c r="AZ183" s="872">
        <v>11.35</v>
      </c>
      <c r="BA183" s="872">
        <v>-30.18</v>
      </c>
      <c r="BB183" s="872">
        <v>-4.03</v>
      </c>
      <c r="BC183" s="872">
        <v>-6.0600000000000005</v>
      </c>
      <c r="BE183" s="624">
        <v>2004</v>
      </c>
      <c r="BF183" s="898">
        <f t="shared" si="48"/>
        <v>1</v>
      </c>
      <c r="BG183" s="882">
        <v>2.1999999999999997</v>
      </c>
    </row>
    <row r="184" spans="1:59" ht="11.25" customHeight="1" x14ac:dyDescent="0.2">
      <c r="A184" s="863" t="s">
        <v>688</v>
      </c>
      <c r="B184" s="875" t="s">
        <v>689</v>
      </c>
      <c r="C184" s="932" t="s">
        <v>4319</v>
      </c>
      <c r="D184" s="932" t="s">
        <v>4320</v>
      </c>
      <c r="E184" s="733">
        <v>18</v>
      </c>
      <c r="F184" s="1190">
        <v>186</v>
      </c>
      <c r="G184" s="1190" t="s">
        <v>115</v>
      </c>
      <c r="H184" s="1190" t="s">
        <v>115</v>
      </c>
      <c r="I184" s="874">
        <v>64.66</v>
      </c>
      <c r="J184" s="651">
        <f t="shared" si="35"/>
        <v>6.8202907516238795</v>
      </c>
      <c r="K184" s="877">
        <v>1.1025</v>
      </c>
      <c r="L184" s="887">
        <v>4</v>
      </c>
      <c r="M184" s="642">
        <f t="shared" si="36"/>
        <v>4.41</v>
      </c>
      <c r="N184" s="870" t="s">
        <v>690</v>
      </c>
      <c r="O184" s="734">
        <v>1.05</v>
      </c>
      <c r="P184" s="861">
        <v>43920</v>
      </c>
      <c r="Q184" s="861">
        <v>43959</v>
      </c>
      <c r="R184" s="642">
        <f t="shared" si="37"/>
        <v>4.9999999999999991</v>
      </c>
      <c r="S184" s="701">
        <f>IF(INDEX(Historical!$D$7:$D$1237,MATCH(B184,Historical!$B$7:$B$1261,0))=0,"n/a",(INDEX(Historical!$C$7:$C$1239,MATCH(B184,Historical!$B$7:$B$1261,0))/INDEX(Historical!$D$7:$D$1237,MATCH(B184,Historical!$B$7:$B$1261,0))-1)*100)</f>
        <v>5.0632911392405111</v>
      </c>
      <c r="T184" s="701">
        <f>IF(INDEX(Historical!$F$7:$F$1230,MATCH(B184,Historical!$B$7:$B$1261,0))=0,"n/a",((INDEX(Historical!$C$7:$C$1239,MATCH(B184,Historical!$B$7:$B$1261,0))/INDEX(Historical!$F$7:$F$1230,MATCH(B184,Historical!$B$7:$B$1261,0)))^(1/3)-1)*100)</f>
        <v>5.343218065147215</v>
      </c>
      <c r="U184" s="701">
        <f>IF(INDEX(Historical!$H$7:$H$1230,MATCH(B184,Historical!$B$7:$B$1261,0))=0,"n/a",((INDEX(Historical!$C$7:$C$1239,MATCH(B184,Historical!$B$7:$B$1261,0))/INDEX(Historical!$H$7:$H$1230,MATCH(B184,Historical!$B$7:$B$1261,0)))^(1/5)-1)*100)</f>
        <v>6.3878812723292544</v>
      </c>
      <c r="V184" s="701">
        <f>IF(INDEX(Historical!$O$7:$O$1230,MATCH(B184,Historical!$B$7:$B$1261,0))=0,"n/a",((INDEX(Historical!$C$7:$C$1239,MATCH(B184,Historical!$B$7:$B$1261,0))/INDEX(Historical!$O$7:$O$1230,MATCH(B184,Historical!$B$7:$B$1261,0)))^(1/10)-1)*100)</f>
        <v>6.5522295641014416</v>
      </c>
      <c r="W184" s="702">
        <f t="shared" si="38"/>
        <v>0.97491719571722213</v>
      </c>
      <c r="X184" s="703">
        <f t="shared" si="39"/>
        <v>1.681021387455067</v>
      </c>
      <c r="Y184" s="876"/>
      <c r="Z184" s="651">
        <f t="shared" si="40"/>
        <v>103.52112676056339</v>
      </c>
      <c r="AA184" s="886">
        <f t="shared" si="41"/>
        <v>15.178403755868544</v>
      </c>
      <c r="AB184" s="887">
        <v>12</v>
      </c>
      <c r="AC184" s="865">
        <v>4.26</v>
      </c>
      <c r="AD184" s="865">
        <v>1.54</v>
      </c>
      <c r="AE184" s="865">
        <v>8.8699999999999992</v>
      </c>
      <c r="AF184" s="865">
        <v>1.97</v>
      </c>
      <c r="AG184" s="865">
        <v>12.7</v>
      </c>
      <c r="AH184" s="865">
        <v>0.1</v>
      </c>
      <c r="AI184" s="865">
        <v>-13.089999999999998</v>
      </c>
      <c r="AJ184" s="865">
        <v>3.8</v>
      </c>
      <c r="AK184" s="865">
        <v>10</v>
      </c>
      <c r="AL184" s="878">
        <v>2960</v>
      </c>
      <c r="AM184" s="872">
        <v>4.7</v>
      </c>
      <c r="AN184" s="865">
        <v>1.02</v>
      </c>
      <c r="AO184" s="739">
        <f t="shared" si="42"/>
        <v>-1.9702317319154101</v>
      </c>
      <c r="AP184" s="740">
        <f t="shared" si="43"/>
        <v>13.208172023953134</v>
      </c>
      <c r="AQ184" s="888">
        <f t="shared" si="44"/>
        <v>15.280248667826935</v>
      </c>
      <c r="AR184" s="651">
        <f>INDEX(Historical!$C$7:$C$1239,MATCH(B184,Historical!$B$7:$B$1261,0))*IF(AH184="n/a",1.03,IF(AH184&lt;0,1.01,IF(AH184&gt;10,1.1,(1+AH184/100))))</f>
        <v>4.1541499999999996</v>
      </c>
      <c r="AS184" s="886">
        <f t="shared" si="45"/>
        <v>4.1956914999999997</v>
      </c>
      <c r="AT184" s="886">
        <f t="shared" si="50"/>
        <v>4.6152606499999997</v>
      </c>
      <c r="AU184" s="886">
        <f t="shared" si="50"/>
        <v>5.0767867149999999</v>
      </c>
      <c r="AV184" s="886">
        <f t="shared" si="50"/>
        <v>5.5844653865000007</v>
      </c>
      <c r="AW184" s="651">
        <f t="shared" si="46"/>
        <v>23.6263542515</v>
      </c>
      <c r="AX184" s="747">
        <f t="shared" si="47"/>
        <v>36.539366302969377</v>
      </c>
      <c r="AY184" s="934">
        <v>0.9</v>
      </c>
      <c r="AZ184" s="872">
        <v>106.11999999999999</v>
      </c>
      <c r="BA184" s="872">
        <v>-29.04</v>
      </c>
      <c r="BB184" s="872">
        <v>6.1899999999999995</v>
      </c>
      <c r="BC184" s="872">
        <v>6.97</v>
      </c>
      <c r="BE184" s="624">
        <v>2003</v>
      </c>
      <c r="BF184" s="898">
        <f t="shared" si="48"/>
        <v>1</v>
      </c>
      <c r="BG184" s="882">
        <v>6.1</v>
      </c>
    </row>
    <row r="185" spans="1:59" s="773" customFormat="1" ht="11.25" customHeight="1" x14ac:dyDescent="0.2">
      <c r="A185" s="754" t="s">
        <v>699</v>
      </c>
      <c r="B185" s="781" t="s">
        <v>700</v>
      </c>
      <c r="C185" s="932" t="s">
        <v>245</v>
      </c>
      <c r="D185" s="932" t="s">
        <v>4357</v>
      </c>
      <c r="E185" s="755">
        <v>18</v>
      </c>
      <c r="F185" s="1190">
        <v>179</v>
      </c>
      <c r="G185" s="1189" t="s">
        <v>115</v>
      </c>
      <c r="H185" s="1189" t="s">
        <v>115</v>
      </c>
      <c r="I185" s="756">
        <v>134.69999999999999</v>
      </c>
      <c r="J185" s="757">
        <f t="shared" si="35"/>
        <v>0.81662954714179681</v>
      </c>
      <c r="K185" s="758">
        <v>0.27500000000000002</v>
      </c>
      <c r="L185" s="759">
        <v>4</v>
      </c>
      <c r="M185" s="760">
        <f t="shared" si="36"/>
        <v>1.1000000000000001</v>
      </c>
      <c r="N185" s="761" t="s">
        <v>163</v>
      </c>
      <c r="O185" s="762">
        <v>0.245</v>
      </c>
      <c r="P185" s="763">
        <v>44169</v>
      </c>
      <c r="Q185" s="763">
        <v>44194</v>
      </c>
      <c r="R185" s="760">
        <f t="shared" si="37"/>
        <v>12.244897959183684</v>
      </c>
      <c r="S185" s="701">
        <f>IF(INDEX(Historical!$D$7:$D$1237,MATCH(B185,Historical!$B$7:$B$1261,0))=0,"n/a",(INDEX(Historical!$C$7:$C$1239,MATCH(B185,Historical!$B$7:$B$1261,0))/INDEX(Historical!$D$7:$D$1237,MATCH(B185,Historical!$B$7:$B$1261,0))-1)*100)</f>
        <v>9.9999999999999858</v>
      </c>
      <c r="T185" s="701">
        <f>IF(INDEX(Historical!$F$7:$F$1230,MATCH(B185,Historical!$B$7:$B$1261,0))=0,"n/a",((INDEX(Historical!$C$7:$C$1239,MATCH(B185,Historical!$B$7:$B$1261,0))/INDEX(Historical!$F$7:$F$1230,MATCH(B185,Historical!$B$7:$B$1261,0)))^(1/3)-1)*100)</f>
        <v>11.199004528465784</v>
      </c>
      <c r="U185" s="701">
        <f>IF(INDEX(Historical!$H$7:$H$1230,MATCH(B185,Historical!$B$7:$B$1261,0))=0,"n/a",((INDEX(Historical!$C$7:$C$1239,MATCH(B185,Historical!$B$7:$B$1261,0))/INDEX(Historical!$H$7:$H$1230,MATCH(B185,Historical!$B$7:$B$1261,0)))^(1/5)-1)*100)</f>
        <v>12.888132073019754</v>
      </c>
      <c r="V185" s="701">
        <f>IF(INDEX(Historical!$O$7:$O$1230,MATCH(B185,Historical!$B$7:$B$1261,0))=0,"n/a",((INDEX(Historical!$C$7:$C$1239,MATCH(B185,Historical!$B$7:$B$1261,0))/INDEX(Historical!$O$7:$O$1230,MATCH(B185,Historical!$B$7:$B$1261,0)))^(1/10)-1)*100)</f>
        <v>13.18640056714273</v>
      </c>
      <c r="W185" s="702">
        <f t="shared" si="38"/>
        <v>0.97738059809390387</v>
      </c>
      <c r="X185" s="703" t="str">
        <f t="shared" si="39"/>
        <v>n/a</v>
      </c>
      <c r="Y185" s="764"/>
      <c r="Z185" s="757">
        <f t="shared" si="40"/>
        <v>65.476190476190482</v>
      </c>
      <c r="AA185" s="765">
        <f t="shared" si="41"/>
        <v>80.178571428571431</v>
      </c>
      <c r="AB185" s="759">
        <v>5</v>
      </c>
      <c r="AC185" s="766">
        <v>1.68</v>
      </c>
      <c r="AD185" s="766">
        <v>3.19</v>
      </c>
      <c r="AE185" s="766">
        <v>5.7</v>
      </c>
      <c r="AF185" s="766">
        <v>22.72</v>
      </c>
      <c r="AG185" s="766">
        <v>30.2</v>
      </c>
      <c r="AH185" s="766">
        <v>-35.9</v>
      </c>
      <c r="AI185" s="766">
        <v>28.84</v>
      </c>
      <c r="AJ185" s="766">
        <v>-2.9000000000000004</v>
      </c>
      <c r="AK185" s="766">
        <v>25.14</v>
      </c>
      <c r="AL185" s="767">
        <v>212770</v>
      </c>
      <c r="AM185" s="768">
        <v>1.3</v>
      </c>
      <c r="AN185" s="766">
        <v>1.03</v>
      </c>
      <c r="AO185" s="769">
        <f t="shared" si="42"/>
        <v>-66.473809808409882</v>
      </c>
      <c r="AP185" s="770">
        <f t="shared" si="43"/>
        <v>13.704761620161552</v>
      </c>
      <c r="AQ185" s="771">
        <f t="shared" si="44"/>
        <v>799.79186305800579</v>
      </c>
      <c r="AR185" s="651">
        <f>INDEX(Historical!$C$7:$C$1239,MATCH(B185,Historical!$B$7:$B$1261,0))*IF(AH185="n/a",1.03,IF(AH185&lt;0,1.01,IF(AH185&gt;10,1.1,(1+AH185/100))))</f>
        <v>0.88880000000000003</v>
      </c>
      <c r="AS185" s="765">
        <f t="shared" si="45"/>
        <v>0.9776800000000001</v>
      </c>
      <c r="AT185" s="765">
        <f t="shared" si="50"/>
        <v>1.0754480000000002</v>
      </c>
      <c r="AU185" s="765">
        <f t="shared" si="50"/>
        <v>1.1829928000000003</v>
      </c>
      <c r="AV185" s="765">
        <f t="shared" si="50"/>
        <v>1.3012920800000005</v>
      </c>
      <c r="AW185" s="757">
        <f t="shared" si="46"/>
        <v>5.4262128800000013</v>
      </c>
      <c r="AX185" s="772">
        <f t="shared" si="47"/>
        <v>4.0283688789903502</v>
      </c>
      <c r="AY185" s="935">
        <v>0.85</v>
      </c>
      <c r="AZ185" s="768">
        <v>124.50000000000001</v>
      </c>
      <c r="BA185" s="768">
        <v>-1.21</v>
      </c>
      <c r="BB185" s="768">
        <v>5.62</v>
      </c>
      <c r="BC185" s="768">
        <v>30.209999999999997</v>
      </c>
      <c r="BD185" s="908"/>
      <c r="BE185" s="624">
        <v>2003</v>
      </c>
      <c r="BF185" s="898">
        <f t="shared" si="48"/>
        <v>1</v>
      </c>
      <c r="BG185" s="824">
        <v>9.1999999999999993</v>
      </c>
    </row>
    <row r="186" spans="1:59" ht="11.25" customHeight="1" x14ac:dyDescent="0.2">
      <c r="A186" s="871" t="s">
        <v>704</v>
      </c>
      <c r="B186" s="875" t="s">
        <v>705</v>
      </c>
      <c r="C186" s="932" t="s">
        <v>112</v>
      </c>
      <c r="D186" s="932" t="s">
        <v>4344</v>
      </c>
      <c r="E186" s="733">
        <v>17</v>
      </c>
      <c r="F186" s="1190">
        <v>218</v>
      </c>
      <c r="G186" s="1190" t="s">
        <v>37</v>
      </c>
      <c r="H186" s="1190" t="s">
        <v>37</v>
      </c>
      <c r="I186" s="874">
        <v>302.26</v>
      </c>
      <c r="J186" s="651">
        <f t="shared" si="35"/>
        <v>1.9188777873354066</v>
      </c>
      <c r="K186" s="877">
        <v>1.45</v>
      </c>
      <c r="L186" s="887">
        <v>4</v>
      </c>
      <c r="M186" s="642">
        <f t="shared" si="36"/>
        <v>5.8</v>
      </c>
      <c r="N186" s="870" t="s">
        <v>706</v>
      </c>
      <c r="O186" s="734">
        <v>1.32</v>
      </c>
      <c r="P186" s="861">
        <v>43980</v>
      </c>
      <c r="Q186" s="861">
        <v>43999</v>
      </c>
      <c r="R186" s="642">
        <f t="shared" si="37"/>
        <v>9.8484848484848406</v>
      </c>
      <c r="S186" s="701">
        <f>IF(INDEX(Historical!$D$7:$D$1237,MATCH(B186,Historical!$B$7:$B$1261,0))=0,"n/a",(INDEX(Historical!$C$7:$C$1239,MATCH(B186,Historical!$B$7:$B$1261,0))/INDEX(Historical!$D$7:$D$1237,MATCH(B186,Historical!$B$7:$B$1261,0))-1)*100)</f>
        <v>9.7872340425531945</v>
      </c>
      <c r="T186" s="701">
        <f>IF(INDEX(Historical!$F$7:$F$1230,MATCH(B186,Historical!$B$7:$B$1261,0))=0,"n/a",((INDEX(Historical!$C$7:$C$1239,MATCH(B186,Historical!$B$7:$B$1261,0))/INDEX(Historical!$F$7:$F$1230,MATCH(B186,Historical!$B$7:$B$1261,0)))^(1/3)-1)*100)</f>
        <v>13.81352797806934</v>
      </c>
      <c r="U186" s="701">
        <f>IF(INDEX(Historical!$H$7:$H$1230,MATCH(B186,Historical!$B$7:$B$1261,0))=0,"n/a",((INDEX(Historical!$C$7:$C$1239,MATCH(B186,Historical!$B$7:$B$1261,0))/INDEX(Historical!$H$7:$H$1230,MATCH(B186,Historical!$B$7:$B$1261,0)))^(1/5)-1)*100)</f>
        <v>13.745986638356689</v>
      </c>
      <c r="V186" s="701">
        <f>IF(INDEX(Historical!$O$7:$O$1230,MATCH(B186,Historical!$B$7:$B$1261,0))=0,"n/a",((INDEX(Historical!$C$7:$C$1239,MATCH(B186,Historical!$B$7:$B$1261,0))/INDEX(Historical!$O$7:$O$1230,MATCH(B186,Historical!$B$7:$B$1261,0)))^(1/10)-1)*100)</f>
        <v>12.949284466830413</v>
      </c>
      <c r="W186" s="702">
        <f t="shared" si="38"/>
        <v>1.0615248026689836</v>
      </c>
      <c r="X186" s="703">
        <f t="shared" si="39"/>
        <v>2.1819026410089983</v>
      </c>
      <c r="Y186" s="875"/>
      <c r="Z186" s="651">
        <f t="shared" si="40"/>
        <v>39.644565960355429</v>
      </c>
      <c r="AA186" s="886">
        <f t="shared" si="41"/>
        <v>20.66028708133971</v>
      </c>
      <c r="AB186" s="887">
        <v>12</v>
      </c>
      <c r="AC186" s="865">
        <v>14.63</v>
      </c>
      <c r="AD186" s="865">
        <v>2.75</v>
      </c>
      <c r="AE186" s="865">
        <v>1.47</v>
      </c>
      <c r="AF186" s="865">
        <v>4.88</v>
      </c>
      <c r="AG186" s="865">
        <v>25.7</v>
      </c>
      <c r="AH186" s="865">
        <v>-26.6</v>
      </c>
      <c r="AI186" s="865">
        <v>6.21</v>
      </c>
      <c r="AJ186" s="865">
        <v>6.3</v>
      </c>
      <c r="AK186" s="865">
        <v>7.62</v>
      </c>
      <c r="AL186" s="878">
        <v>52060</v>
      </c>
      <c r="AM186" s="872">
        <v>0.1</v>
      </c>
      <c r="AN186" s="865">
        <v>1.53</v>
      </c>
      <c r="AO186" s="739">
        <f t="shared" si="42"/>
        <v>-4.9954226556476158</v>
      </c>
      <c r="AP186" s="740">
        <f t="shared" si="43"/>
        <v>15.664864425692095</v>
      </c>
      <c r="AQ186" s="888">
        <f t="shared" si="44"/>
        <v>111.68341241574021</v>
      </c>
      <c r="AR186" s="651">
        <f>INDEX(Historical!$C$7:$C$1239,MATCH(B186,Historical!$B$7:$B$1261,0))*IF(AH186="n/a",1.03,IF(AH186&lt;0,1.01,IF(AH186&gt;10,1.1,(1+AH186/100))))</f>
        <v>5.2115999999999998</v>
      </c>
      <c r="AS186" s="886">
        <f t="shared" si="45"/>
        <v>5.5352403600000004</v>
      </c>
      <c r="AT186" s="886">
        <f t="shared" si="50"/>
        <v>5.9570256754320008</v>
      </c>
      <c r="AU186" s="886">
        <f t="shared" si="50"/>
        <v>6.4109510318999199</v>
      </c>
      <c r="AV186" s="886">
        <f t="shared" si="50"/>
        <v>6.8994655005306944</v>
      </c>
      <c r="AW186" s="651">
        <f t="shared" si="46"/>
        <v>30.014282567862615</v>
      </c>
      <c r="AX186" s="747">
        <f t="shared" si="47"/>
        <v>9.9299551934965322</v>
      </c>
      <c r="AY186" s="934">
        <v>0.78</v>
      </c>
      <c r="AZ186" s="872">
        <v>14.790000000000001</v>
      </c>
      <c r="BA186" s="872">
        <v>-21.490000000000002</v>
      </c>
      <c r="BB186" s="872">
        <v>-3.16</v>
      </c>
      <c r="BC186" s="872">
        <v>-6.34</v>
      </c>
      <c r="BE186" s="624">
        <v>2004</v>
      </c>
      <c r="BF186" s="898">
        <f t="shared" si="48"/>
        <v>1</v>
      </c>
      <c r="BG186" s="882">
        <v>5.7</v>
      </c>
    </row>
    <row r="187" spans="1:59" ht="11.25" customHeight="1" x14ac:dyDescent="0.2">
      <c r="A187" s="863" t="s">
        <v>1488</v>
      </c>
      <c r="B187" s="875" t="s">
        <v>1489</v>
      </c>
      <c r="C187" s="932" t="s">
        <v>123</v>
      </c>
      <c r="D187" s="932" t="s">
        <v>4365</v>
      </c>
      <c r="E187" s="733">
        <v>10</v>
      </c>
      <c r="F187" s="1190">
        <v>362</v>
      </c>
      <c r="G187" s="1190" t="s">
        <v>106</v>
      </c>
      <c r="H187" s="1190" t="s">
        <v>106</v>
      </c>
      <c r="I187" s="874">
        <v>48.51</v>
      </c>
      <c r="J187" s="651">
        <f t="shared" si="35"/>
        <v>3.8754895897753041</v>
      </c>
      <c r="K187" s="877">
        <v>0.47</v>
      </c>
      <c r="L187" s="887">
        <v>4</v>
      </c>
      <c r="M187" s="642">
        <f t="shared" si="36"/>
        <v>1.88</v>
      </c>
      <c r="N187" s="870" t="s">
        <v>994</v>
      </c>
      <c r="O187" s="734">
        <v>0.45</v>
      </c>
      <c r="P187" s="861">
        <v>43874</v>
      </c>
      <c r="Q187" s="861">
        <v>43893</v>
      </c>
      <c r="R187" s="642">
        <f t="shared" si="37"/>
        <v>4.4444444444444366</v>
      </c>
      <c r="S187" s="701">
        <f>IF(INDEX(Historical!$D$7:$D$1237,MATCH(B187,Historical!$B$7:$B$1261,0))=0,"n/a",(INDEX(Historical!$C$7:$C$1239,MATCH(B187,Historical!$B$7:$B$1261,0))/INDEX(Historical!$D$7:$D$1237,MATCH(B187,Historical!$B$7:$B$1261,0))-1)*100)</f>
        <v>9.7560975609756184</v>
      </c>
      <c r="T187" s="701">
        <f>IF(INDEX(Historical!$F$7:$F$1230,MATCH(B187,Historical!$B$7:$B$1261,0))=0,"n/a",((INDEX(Historical!$C$7:$C$1239,MATCH(B187,Historical!$B$7:$B$1261,0))/INDEX(Historical!$F$7:$F$1230,MATCH(B187,Historical!$B$7:$B$1261,0)))^(1/3)-1)*100)</f>
        <v>10.891823393038823</v>
      </c>
      <c r="U187" s="701">
        <f>IF(INDEX(Historical!$H$7:$H$1230,MATCH(B187,Historical!$B$7:$B$1261,0))=0,"n/a",((INDEX(Historical!$C$7:$C$1239,MATCH(B187,Historical!$B$7:$B$1261,0))/INDEX(Historical!$H$7:$H$1230,MATCH(B187,Historical!$B$7:$B$1261,0)))^(1/5)-1)*100)</f>
        <v>12.030033714161736</v>
      </c>
      <c r="V187" s="701">
        <f>IF(INDEX(Historical!$O$7:$O$1230,MATCH(B187,Historical!$B$7:$B$1261,0))=0,"n/a",((INDEX(Historical!$C$7:$C$1239,MATCH(B187,Historical!$B$7:$B$1261,0))/INDEX(Historical!$O$7:$O$1230,MATCH(B187,Historical!$B$7:$B$1261,0)))^(1/10)-1)*100)</f>
        <v>16.23080652394242</v>
      </c>
      <c r="W187" s="702">
        <f t="shared" si="38"/>
        <v>0.74118520828992496</v>
      </c>
      <c r="X187" s="703" t="str">
        <f t="shared" si="39"/>
        <v>n/a</v>
      </c>
      <c r="Y187" s="673"/>
      <c r="Z187" s="651" t="str">
        <f t="shared" si="40"/>
        <v>n/a</v>
      </c>
      <c r="AA187" s="886" t="str">
        <f t="shared" si="41"/>
        <v>n/a</v>
      </c>
      <c r="AB187" s="887">
        <v>12</v>
      </c>
      <c r="AC187" s="865">
        <v>-0.63</v>
      </c>
      <c r="AD187" s="865" t="s">
        <v>136</v>
      </c>
      <c r="AE187" s="865">
        <v>1.01</v>
      </c>
      <c r="AF187" s="865">
        <v>2.21</v>
      </c>
      <c r="AG187" s="865">
        <v>-2.7</v>
      </c>
      <c r="AH187" s="865">
        <v>49.9</v>
      </c>
      <c r="AI187" s="865">
        <v>43.53</v>
      </c>
      <c r="AJ187" s="865">
        <v>-3.9</v>
      </c>
      <c r="AK187" s="865">
        <v>5</v>
      </c>
      <c r="AL187" s="878">
        <v>806.29</v>
      </c>
      <c r="AM187" s="872">
        <v>0.3</v>
      </c>
      <c r="AN187" s="865">
        <v>0.53</v>
      </c>
      <c r="AO187" s="739" t="str">
        <f t="shared" si="42"/>
        <v>n/a</v>
      </c>
      <c r="AP187" s="740">
        <f t="shared" si="43"/>
        <v>15.90552330393704</v>
      </c>
      <c r="AQ187" s="888" t="str">
        <f t="shared" si="44"/>
        <v>n/a</v>
      </c>
      <c r="AR187" s="651">
        <f>INDEX(Historical!$C$7:$C$1239,MATCH(B187,Historical!$B$7:$B$1261,0))*IF(AH187="n/a",1.03,IF(AH187&lt;0,1.01,IF(AH187&gt;10,1.1,(1+AH187/100))))</f>
        <v>1.9800000000000002</v>
      </c>
      <c r="AS187" s="886">
        <f t="shared" si="45"/>
        <v>2.1780000000000004</v>
      </c>
      <c r="AT187" s="886">
        <f t="shared" ref="AT187:AV206" si="51">IF($AK187="n/a",1.03*AS187,IF($AK187&lt;0,1.01*AS187,IF($AK187&gt;10,1.1*AS187,(1+$AK187/100)*AS187)))</f>
        <v>2.2869000000000006</v>
      </c>
      <c r="AU187" s="886">
        <f t="shared" si="51"/>
        <v>2.4012450000000007</v>
      </c>
      <c r="AV187" s="886">
        <f t="shared" si="51"/>
        <v>2.5213072500000009</v>
      </c>
      <c r="AW187" s="651">
        <f t="shared" si="46"/>
        <v>11.367452250000003</v>
      </c>
      <c r="AX187" s="747">
        <f t="shared" si="47"/>
        <v>23.433214285714293</v>
      </c>
      <c r="AY187" s="934">
        <v>1.46</v>
      </c>
      <c r="AZ187" s="872">
        <v>45.07</v>
      </c>
      <c r="BA187" s="872">
        <v>-34.589999999999996</v>
      </c>
      <c r="BB187" s="872">
        <v>19.34</v>
      </c>
      <c r="BC187" s="872">
        <v>5.27</v>
      </c>
      <c r="BE187" s="624">
        <v>2011</v>
      </c>
      <c r="BF187" s="898">
        <f t="shared" si="48"/>
        <v>0</v>
      </c>
      <c r="BG187" s="882">
        <v>-1.2</v>
      </c>
    </row>
    <row r="188" spans="1:59" ht="11.25" customHeight="1" x14ac:dyDescent="0.2">
      <c r="A188" s="871" t="s">
        <v>1504</v>
      </c>
      <c r="B188" s="875" t="s">
        <v>1505</v>
      </c>
      <c r="C188" s="932" t="s">
        <v>108</v>
      </c>
      <c r="D188" s="932" t="s">
        <v>4338</v>
      </c>
      <c r="E188" s="733">
        <v>11</v>
      </c>
      <c r="F188" s="1190">
        <v>324</v>
      </c>
      <c r="G188" s="1190" t="s">
        <v>106</v>
      </c>
      <c r="H188" s="1190" t="s">
        <v>106</v>
      </c>
      <c r="I188" s="874">
        <v>31.77</v>
      </c>
      <c r="J188" s="651">
        <f t="shared" si="35"/>
        <v>4.4066729619137543</v>
      </c>
      <c r="K188" s="877">
        <v>0.35</v>
      </c>
      <c r="L188" s="887">
        <v>4</v>
      </c>
      <c r="M188" s="642">
        <f t="shared" si="36"/>
        <v>1.4</v>
      </c>
      <c r="N188" s="870" t="s">
        <v>591</v>
      </c>
      <c r="O188" s="734">
        <v>0.34</v>
      </c>
      <c r="P188" s="861">
        <v>44083</v>
      </c>
      <c r="Q188" s="861">
        <v>44092</v>
      </c>
      <c r="R188" s="642">
        <f t="shared" si="37"/>
        <v>2.9411764705882213</v>
      </c>
      <c r="S188" s="701">
        <f>IF(INDEX(Historical!$D$7:$D$1237,MATCH(B188,Historical!$B$7:$B$1261,0))=0,"n/a",(INDEX(Historical!$C$7:$C$1239,MATCH(B188,Historical!$B$7:$B$1261,0))/INDEX(Historical!$D$7:$D$1237,MATCH(B188,Historical!$B$7:$B$1261,0))-1)*100)</f>
        <v>23.529411764705888</v>
      </c>
      <c r="T188" s="701">
        <f>IF(INDEX(Historical!$F$7:$F$1230,MATCH(B188,Historical!$B$7:$B$1261,0))=0,"n/a",((INDEX(Historical!$C$7:$C$1239,MATCH(B188,Historical!$B$7:$B$1261,0))/INDEX(Historical!$F$7:$F$1230,MATCH(B188,Historical!$B$7:$B$1261,0)))^(1/3)-1)*100)</f>
        <v>17.33438845558204</v>
      </c>
      <c r="U188" s="701">
        <f>IF(INDEX(Historical!$H$7:$H$1230,MATCH(B188,Historical!$B$7:$B$1261,0))=0,"n/a",((INDEX(Historical!$C$7:$C$1239,MATCH(B188,Historical!$B$7:$B$1261,0))/INDEX(Historical!$H$7:$H$1230,MATCH(B188,Historical!$B$7:$B$1261,0)))^(1/5)-1)*100)</f>
        <v>12.474611314209483</v>
      </c>
      <c r="V188" s="701">
        <f>IF(INDEX(Historical!$O$7:$O$1230,MATCH(B188,Historical!$B$7:$B$1261,0))=0,"n/a",((INDEX(Historical!$C$7:$C$1239,MATCH(B188,Historical!$B$7:$B$1261,0))/INDEX(Historical!$O$7:$O$1230,MATCH(B188,Historical!$B$7:$B$1261,0)))^(1/10)-1)*100)</f>
        <v>12.158206350003109</v>
      </c>
      <c r="W188" s="702">
        <f t="shared" si="38"/>
        <v>1.0260239837273606</v>
      </c>
      <c r="X188" s="703">
        <f t="shared" si="39"/>
        <v>3.4651698095026346</v>
      </c>
      <c r="Y188" s="875"/>
      <c r="Z188" s="651">
        <f t="shared" si="40"/>
        <v>33.09692671394798</v>
      </c>
      <c r="AA188" s="886">
        <f t="shared" si="41"/>
        <v>7.5106382978723394</v>
      </c>
      <c r="AB188" s="887">
        <v>12</v>
      </c>
      <c r="AC188" s="865">
        <v>4.2300000000000004</v>
      </c>
      <c r="AD188" s="865" t="s">
        <v>136</v>
      </c>
      <c r="AE188" s="865">
        <v>2.86</v>
      </c>
      <c r="AF188" s="865">
        <v>1</v>
      </c>
      <c r="AG188" s="865">
        <v>13.200000000000001</v>
      </c>
      <c r="AH188" s="865">
        <v>8.6</v>
      </c>
      <c r="AI188" s="865">
        <v>-29.580000000000002</v>
      </c>
      <c r="AJ188" s="865">
        <v>3.5999999999999996</v>
      </c>
      <c r="AK188" s="865" t="s">
        <v>136</v>
      </c>
      <c r="AL188" s="878">
        <v>212.49</v>
      </c>
      <c r="AM188" s="872">
        <v>1.3</v>
      </c>
      <c r="AN188" s="865">
        <v>0.05</v>
      </c>
      <c r="AO188" s="739">
        <f t="shared" si="42"/>
        <v>9.3706459782508986</v>
      </c>
      <c r="AP188" s="740">
        <f t="shared" si="43"/>
        <v>16.881284276123239</v>
      </c>
      <c r="AQ188" s="888">
        <f t="shared" si="44"/>
        <v>-42.224040763298099</v>
      </c>
      <c r="AR188" s="651">
        <f>INDEX(Historical!$C$7:$C$1239,MATCH(B188,Historical!$B$7:$B$1261,0))*IF(AH188="n/a",1.03,IF(AH188&lt;0,1.01,IF(AH188&gt;10,1.1,(1+AH188/100))))</f>
        <v>1.36836</v>
      </c>
      <c r="AS188" s="886">
        <f t="shared" si="45"/>
        <v>1.3820436</v>
      </c>
      <c r="AT188" s="886">
        <f t="shared" si="51"/>
        <v>1.4235049080000002</v>
      </c>
      <c r="AU188" s="886">
        <f t="shared" si="51"/>
        <v>1.4662100552400001</v>
      </c>
      <c r="AV188" s="886">
        <f t="shared" si="51"/>
        <v>1.5101963568972001</v>
      </c>
      <c r="AW188" s="651">
        <f t="shared" si="46"/>
        <v>7.1503149201372009</v>
      </c>
      <c r="AX188" s="747">
        <f t="shared" si="47"/>
        <v>22.506499591240797</v>
      </c>
      <c r="AY188" s="934">
        <v>0.87</v>
      </c>
      <c r="AZ188" s="872">
        <v>83.43</v>
      </c>
      <c r="BA188" s="872">
        <v>-21.81</v>
      </c>
      <c r="BB188" s="872">
        <v>6.9</v>
      </c>
      <c r="BC188" s="872">
        <v>19.34</v>
      </c>
      <c r="BE188" s="624">
        <v>2010</v>
      </c>
      <c r="BF188" s="898">
        <f t="shared" si="48"/>
        <v>0</v>
      </c>
      <c r="BG188" s="882">
        <v>1.5</v>
      </c>
    </row>
    <row r="189" spans="1:59" ht="11.25" customHeight="1" x14ac:dyDescent="0.2">
      <c r="A189" s="863" t="s">
        <v>1322</v>
      </c>
      <c r="B189" s="875" t="s">
        <v>1323</v>
      </c>
      <c r="C189" s="932" t="s">
        <v>112</v>
      </c>
      <c r="D189" s="932" t="s">
        <v>4361</v>
      </c>
      <c r="E189" s="733">
        <v>10</v>
      </c>
      <c r="F189" s="1190">
        <v>369</v>
      </c>
      <c r="G189" s="1190" t="s">
        <v>106</v>
      </c>
      <c r="H189" s="1190" t="s">
        <v>106</v>
      </c>
      <c r="I189" s="874">
        <v>85.5</v>
      </c>
      <c r="J189" s="651">
        <f t="shared" si="35"/>
        <v>1.8713450292397662</v>
      </c>
      <c r="K189" s="877">
        <v>0.4</v>
      </c>
      <c r="L189" s="887">
        <v>4</v>
      </c>
      <c r="M189" s="642">
        <f t="shared" si="36"/>
        <v>1.6</v>
      </c>
      <c r="N189" s="870" t="s">
        <v>604</v>
      </c>
      <c r="O189" s="734">
        <v>0.3</v>
      </c>
      <c r="P189" s="861">
        <v>43894</v>
      </c>
      <c r="Q189" s="861">
        <v>43909</v>
      </c>
      <c r="R189" s="642">
        <f t="shared" si="37"/>
        <v>33.33333333333335</v>
      </c>
      <c r="S189" s="701">
        <f>IF(INDEX(Historical!$D$7:$D$1237,MATCH(B189,Historical!$B$7:$B$1261,0))=0,"n/a",(INDEX(Historical!$C$7:$C$1239,MATCH(B189,Historical!$B$7:$B$1261,0))/INDEX(Historical!$D$7:$D$1237,MATCH(B189,Historical!$B$7:$B$1261,0))-1)*100)</f>
        <v>49.999999999999979</v>
      </c>
      <c r="T189" s="701">
        <f>IF(INDEX(Historical!$F$7:$F$1230,MATCH(B189,Historical!$B$7:$B$1261,0))=0,"n/a",((INDEX(Historical!$C$7:$C$1239,MATCH(B189,Historical!$B$7:$B$1261,0))/INDEX(Historical!$F$7:$F$1230,MATCH(B189,Historical!$B$7:$B$1261,0)))^(1/3)-1)*100)</f>
        <v>35.252874076045316</v>
      </c>
      <c r="U189" s="701">
        <f>IF(INDEX(Historical!$H$7:$H$1230,MATCH(B189,Historical!$B$7:$B$1261,0))=0,"n/a",((INDEX(Historical!$C$7:$C$1239,MATCH(B189,Historical!$B$7:$B$1261,0))/INDEX(Historical!$H$7:$H$1230,MATCH(B189,Historical!$B$7:$B$1261,0)))^(1/5)-1)*100)</f>
        <v>26.530698170992761</v>
      </c>
      <c r="V189" s="701">
        <f>IF(INDEX(Historical!$O$7:$O$1230,MATCH(B189,Historical!$B$7:$B$1261,0))=0,"n/a",((INDEX(Historical!$C$7:$C$1239,MATCH(B189,Historical!$B$7:$B$1261,0))/INDEX(Historical!$O$7:$O$1230,MATCH(B189,Historical!$B$7:$B$1261,0)))^(1/10)-1)*100)</f>
        <v>16.525450277397582</v>
      </c>
      <c r="W189" s="702">
        <f t="shared" si="38"/>
        <v>1.6054447973063521</v>
      </c>
      <c r="X189" s="703">
        <f t="shared" si="39"/>
        <v>0.5550355265898067</v>
      </c>
      <c r="Y189" s="661"/>
      <c r="Z189" s="651">
        <f t="shared" si="40"/>
        <v>40.506329113924053</v>
      </c>
      <c r="AA189" s="886">
        <f t="shared" si="41"/>
        <v>21.645569620253163</v>
      </c>
      <c r="AB189" s="887">
        <v>12</v>
      </c>
      <c r="AC189" s="865">
        <v>3.95</v>
      </c>
      <c r="AD189" s="865">
        <v>1.49</v>
      </c>
      <c r="AE189" s="865">
        <v>0.79</v>
      </c>
      <c r="AF189" s="865">
        <v>83.46</v>
      </c>
      <c r="AG189" s="867">
        <v>905.59999999999991</v>
      </c>
      <c r="AH189" s="865">
        <v>14.7</v>
      </c>
      <c r="AI189" s="865">
        <v>-12.23</v>
      </c>
      <c r="AJ189" s="865">
        <v>47.8</v>
      </c>
      <c r="AK189" s="865">
        <v>15</v>
      </c>
      <c r="AL189" s="878">
        <v>3400</v>
      </c>
      <c r="AM189" s="872">
        <v>2.5</v>
      </c>
      <c r="AN189" s="865">
        <v>9.1</v>
      </c>
      <c r="AO189" s="739">
        <f t="shared" si="42"/>
        <v>6.7564735799793638</v>
      </c>
      <c r="AP189" s="740">
        <f t="shared" si="43"/>
        <v>28.402043200232526</v>
      </c>
      <c r="AQ189" s="888">
        <f t="shared" si="44"/>
        <v>796.05040545380245</v>
      </c>
      <c r="AR189" s="651">
        <f>INDEX(Historical!$C$7:$C$1239,MATCH(B189,Historical!$B$7:$B$1261,0))*IF(AH189="n/a",1.03,IF(AH189&lt;0,1.01,IF(AH189&gt;10,1.1,(1+AH189/100))))</f>
        <v>1.32</v>
      </c>
      <c r="AS189" s="886">
        <f t="shared" si="45"/>
        <v>1.3332000000000002</v>
      </c>
      <c r="AT189" s="886">
        <f t="shared" si="51"/>
        <v>1.4665200000000003</v>
      </c>
      <c r="AU189" s="886">
        <f t="shared" si="51"/>
        <v>1.6131720000000005</v>
      </c>
      <c r="AV189" s="886">
        <f t="shared" si="51"/>
        <v>1.7744892000000008</v>
      </c>
      <c r="AW189" s="651">
        <f t="shared" si="46"/>
        <v>7.5073812000000011</v>
      </c>
      <c r="AX189" s="747">
        <f t="shared" si="47"/>
        <v>8.7805628070175441</v>
      </c>
      <c r="AY189" s="934">
        <v>1.56</v>
      </c>
      <c r="AZ189" s="872">
        <v>278.49</v>
      </c>
      <c r="BA189" s="872">
        <v>-10.73</v>
      </c>
      <c r="BB189" s="872">
        <v>10.459999999999999</v>
      </c>
      <c r="BC189" s="872">
        <v>37.380000000000003</v>
      </c>
      <c r="BE189" s="624">
        <v>2011</v>
      </c>
      <c r="BF189" s="898">
        <f t="shared" si="48"/>
        <v>0</v>
      </c>
      <c r="BG189" s="882">
        <v>13.100000000000001</v>
      </c>
    </row>
    <row r="190" spans="1:59" ht="11.25" customHeight="1" x14ac:dyDescent="0.2">
      <c r="A190" s="871" t="s">
        <v>711</v>
      </c>
      <c r="B190" s="875" t="s">
        <v>712</v>
      </c>
      <c r="C190" s="932" t="s">
        <v>128</v>
      </c>
      <c r="D190" s="932" t="s">
        <v>191</v>
      </c>
      <c r="E190" s="733">
        <v>20</v>
      </c>
      <c r="F190" s="1190">
        <v>164</v>
      </c>
      <c r="G190" s="1190" t="s">
        <v>106</v>
      </c>
      <c r="H190" s="1190" t="s">
        <v>106</v>
      </c>
      <c r="I190" s="874">
        <v>51.51</v>
      </c>
      <c r="J190" s="651">
        <f t="shared" si="35"/>
        <v>2.9120559114735003</v>
      </c>
      <c r="K190" s="877">
        <v>0.375</v>
      </c>
      <c r="L190" s="887">
        <v>4</v>
      </c>
      <c r="M190" s="642">
        <f t="shared" si="36"/>
        <v>1.5</v>
      </c>
      <c r="N190" s="870" t="s">
        <v>135</v>
      </c>
      <c r="O190" s="734">
        <v>0.37</v>
      </c>
      <c r="P190" s="861">
        <v>43888</v>
      </c>
      <c r="Q190" s="861">
        <v>43901</v>
      </c>
      <c r="R190" s="642">
        <f t="shared" si="37"/>
        <v>1.3513513513513526</v>
      </c>
      <c r="S190" s="701">
        <f>IF(INDEX(Historical!$D$7:$D$1237,MATCH(B190,Historical!$B$7:$B$1261,0))=0,"n/a",(INDEX(Historical!$C$7:$C$1239,MATCH(B190,Historical!$B$7:$B$1261,0))/INDEX(Historical!$D$7:$D$1237,MATCH(B190,Historical!$B$7:$B$1261,0))-1)*100)</f>
        <v>1.3698630136986356</v>
      </c>
      <c r="T190" s="701">
        <f>IF(INDEX(Historical!$F$7:$F$1230,MATCH(B190,Historical!$B$7:$B$1261,0))=0,"n/a",((INDEX(Historical!$C$7:$C$1239,MATCH(B190,Historical!$B$7:$B$1261,0))/INDEX(Historical!$F$7:$F$1230,MATCH(B190,Historical!$B$7:$B$1261,0)))^(1/3)-1)*100)</f>
        <v>1.3890663116861823</v>
      </c>
      <c r="U190" s="701">
        <f>IF(INDEX(Historical!$H$7:$H$1230,MATCH(B190,Historical!$B$7:$B$1261,0))=0,"n/a",((INDEX(Historical!$C$7:$C$1239,MATCH(B190,Historical!$B$7:$B$1261,0))/INDEX(Historical!$H$7:$H$1230,MATCH(B190,Historical!$B$7:$B$1261,0)))^(1/5)-1)*100)</f>
        <v>1.4090059927290843</v>
      </c>
      <c r="V190" s="701">
        <f>IF(INDEX(Historical!$O$7:$O$1230,MATCH(B190,Historical!$B$7:$B$1261,0))=0,"n/a",((INDEX(Historical!$C$7:$C$1239,MATCH(B190,Historical!$B$7:$B$1261,0))/INDEX(Historical!$O$7:$O$1230,MATCH(B190,Historical!$B$7:$B$1261,0)))^(1/10)-1)*100)</f>
        <v>12.395879070719506</v>
      </c>
      <c r="W190" s="702">
        <f t="shared" si="38"/>
        <v>0.11366729093520433</v>
      </c>
      <c r="X190" s="703" t="str">
        <f t="shared" si="39"/>
        <v>n/a</v>
      </c>
      <c r="Y190" s="664"/>
      <c r="Z190" s="651">
        <f t="shared" si="40"/>
        <v>50.675675675675677</v>
      </c>
      <c r="AA190" s="886">
        <f t="shared" si="41"/>
        <v>17.402027027027028</v>
      </c>
      <c r="AB190" s="887">
        <v>12</v>
      </c>
      <c r="AC190" s="865">
        <v>2.96</v>
      </c>
      <c r="AD190" s="865">
        <v>2.2599999999999998</v>
      </c>
      <c r="AE190" s="865">
        <v>1.1000000000000001</v>
      </c>
      <c r="AF190" s="865">
        <v>3.25</v>
      </c>
      <c r="AG190" s="865">
        <v>19.2</v>
      </c>
      <c r="AH190" s="865">
        <v>43.8</v>
      </c>
      <c r="AI190" s="865">
        <v>10.76</v>
      </c>
      <c r="AJ190" s="865">
        <v>0</v>
      </c>
      <c r="AK190" s="865">
        <v>7.84</v>
      </c>
      <c r="AL190" s="878">
        <v>2660</v>
      </c>
      <c r="AM190" s="872">
        <v>1.2</v>
      </c>
      <c r="AN190" s="865">
        <v>0.41</v>
      </c>
      <c r="AO190" s="739">
        <f t="shared" si="42"/>
        <v>-13.080965122824443</v>
      </c>
      <c r="AP190" s="740">
        <f t="shared" si="43"/>
        <v>4.3210619042025851</v>
      </c>
      <c r="AQ190" s="888">
        <f t="shared" si="44"/>
        <v>58.544193401276168</v>
      </c>
      <c r="AR190" s="651">
        <f>INDEX(Historical!$C$7:$C$1239,MATCH(B190,Historical!$B$7:$B$1261,0))*IF(AH190="n/a",1.03,IF(AH190&lt;0,1.01,IF(AH190&gt;10,1.1,(1+AH190/100))))</f>
        <v>1.6280000000000001</v>
      </c>
      <c r="AS190" s="886">
        <f t="shared" si="45"/>
        <v>1.7908000000000002</v>
      </c>
      <c r="AT190" s="886">
        <f t="shared" si="51"/>
        <v>1.9311987200000003</v>
      </c>
      <c r="AU190" s="886">
        <f t="shared" si="51"/>
        <v>2.0826046996480003</v>
      </c>
      <c r="AV190" s="886">
        <f t="shared" si="51"/>
        <v>2.2458809081004034</v>
      </c>
      <c r="AW190" s="651">
        <f t="shared" si="46"/>
        <v>9.6784843277484036</v>
      </c>
      <c r="AX190" s="747">
        <f t="shared" si="47"/>
        <v>18.789525000482243</v>
      </c>
      <c r="AY190" s="934">
        <v>1.35</v>
      </c>
      <c r="AZ190" s="872">
        <v>318.61</v>
      </c>
      <c r="BA190" s="872">
        <v>-9.65</v>
      </c>
      <c r="BB190" s="872">
        <v>-1.82</v>
      </c>
      <c r="BC190" s="872">
        <v>29.38</v>
      </c>
      <c r="BE190" s="624">
        <v>2001</v>
      </c>
      <c r="BF190" s="898">
        <f t="shared" si="48"/>
        <v>2</v>
      </c>
      <c r="BG190" s="882">
        <v>8.9</v>
      </c>
    </row>
    <row r="191" spans="1:59" ht="11.25" customHeight="1" x14ac:dyDescent="0.2">
      <c r="A191" s="863" t="s">
        <v>1506</v>
      </c>
      <c r="B191" s="875" t="s">
        <v>1507</v>
      </c>
      <c r="C191" s="932" t="s">
        <v>108</v>
      </c>
      <c r="D191" s="932" t="s">
        <v>4331</v>
      </c>
      <c r="E191" s="733">
        <v>11</v>
      </c>
      <c r="F191" s="1190">
        <v>298</v>
      </c>
      <c r="G191" s="1190" t="s">
        <v>37</v>
      </c>
      <c r="H191" s="1190" t="s">
        <v>37</v>
      </c>
      <c r="I191" s="874">
        <v>11.83</v>
      </c>
      <c r="J191" s="651">
        <f t="shared" si="35"/>
        <v>6.4243448858833467</v>
      </c>
      <c r="K191" s="877">
        <v>0.19</v>
      </c>
      <c r="L191" s="887">
        <v>4</v>
      </c>
      <c r="M191" s="642">
        <f t="shared" si="36"/>
        <v>0.76</v>
      </c>
      <c r="N191" s="870" t="s">
        <v>107</v>
      </c>
      <c r="O191" s="734">
        <v>0.18</v>
      </c>
      <c r="P191" s="861">
        <v>43866</v>
      </c>
      <c r="Q191" s="861">
        <v>43875</v>
      </c>
      <c r="R191" s="642">
        <f t="shared" si="37"/>
        <v>5.5555555555555607</v>
      </c>
      <c r="S191" s="701">
        <f>IF(INDEX(Historical!$D$7:$D$1237,MATCH(B191,Historical!$B$7:$B$1261,0))=0,"n/a",(INDEX(Historical!$C$7:$C$1239,MATCH(B191,Historical!$B$7:$B$1261,0))/INDEX(Historical!$D$7:$D$1237,MATCH(B191,Historical!$B$7:$B$1261,0))-1)*100)</f>
        <v>5.8823529411764497</v>
      </c>
      <c r="T191" s="701">
        <f>IF(INDEX(Historical!$F$7:$F$1230,MATCH(B191,Historical!$B$7:$B$1261,0))=0,"n/a",((INDEX(Historical!$C$7:$C$1239,MATCH(B191,Historical!$B$7:$B$1261,0))/INDEX(Historical!$F$7:$F$1230,MATCH(B191,Historical!$B$7:$B$1261,0)))^(1/3)-1)*100)</f>
        <v>6.2658569182611146</v>
      </c>
      <c r="U191" s="701">
        <f>IF(INDEX(Historical!$H$7:$H$1230,MATCH(B191,Historical!$B$7:$B$1261,0))=0,"n/a",((INDEX(Historical!$C$7:$C$1239,MATCH(B191,Historical!$B$7:$B$1261,0))/INDEX(Historical!$H$7:$H$1230,MATCH(B191,Historical!$B$7:$B$1261,0)))^(1/5)-1)*100)</f>
        <v>6.7249181879538877</v>
      </c>
      <c r="V191" s="701">
        <f>IF(INDEX(Historical!$O$7:$O$1230,MATCH(B191,Historical!$B$7:$B$1261,0))=0,"n/a",((INDEX(Historical!$C$7:$C$1239,MATCH(B191,Historical!$B$7:$B$1261,0))/INDEX(Historical!$O$7:$O$1230,MATCH(B191,Historical!$B$7:$B$1261,0)))^(1/10)-1)*100)</f>
        <v>6.2924083266070685</v>
      </c>
      <c r="W191" s="702">
        <f t="shared" si="38"/>
        <v>1.0687351867357331</v>
      </c>
      <c r="X191" s="703">
        <f t="shared" si="39"/>
        <v>0.73096936825585745</v>
      </c>
      <c r="Y191" s="661"/>
      <c r="Z191" s="651">
        <f t="shared" si="40"/>
        <v>135.71428571428569</v>
      </c>
      <c r="AA191" s="886">
        <f t="shared" si="41"/>
        <v>21.124999999999996</v>
      </c>
      <c r="AB191" s="887">
        <v>12</v>
      </c>
      <c r="AC191" s="865">
        <v>0.56000000000000005</v>
      </c>
      <c r="AD191" s="865">
        <v>3.07</v>
      </c>
      <c r="AE191" s="865">
        <v>3.71</v>
      </c>
      <c r="AF191" s="865">
        <v>1</v>
      </c>
      <c r="AG191" s="865">
        <v>4.5</v>
      </c>
      <c r="AH191" s="865">
        <v>2.4</v>
      </c>
      <c r="AI191" s="865">
        <v>57.89</v>
      </c>
      <c r="AJ191" s="865">
        <v>9.1999999999999993</v>
      </c>
      <c r="AK191" s="865">
        <v>7.0000000000000009</v>
      </c>
      <c r="AL191" s="878">
        <v>1580</v>
      </c>
      <c r="AM191" s="872">
        <v>0.1</v>
      </c>
      <c r="AN191" s="865">
        <v>0.34</v>
      </c>
      <c r="AO191" s="739">
        <f t="shared" si="42"/>
        <v>-7.975736926162762</v>
      </c>
      <c r="AP191" s="740">
        <f t="shared" si="43"/>
        <v>13.149263073837234</v>
      </c>
      <c r="AQ191" s="888">
        <f t="shared" si="44"/>
        <v>-3.1037209750091166</v>
      </c>
      <c r="AR191" s="651">
        <f>INDEX(Historical!$C$7:$C$1239,MATCH(B191,Historical!$B$7:$B$1261,0))*IF(AH191="n/a",1.03,IF(AH191&lt;0,1.01,IF(AH191&gt;10,1.1,(1+AH191/100))))</f>
        <v>0.73727999999999994</v>
      </c>
      <c r="AS191" s="886">
        <f t="shared" si="45"/>
        <v>0.81100799999999995</v>
      </c>
      <c r="AT191" s="886">
        <f t="shared" si="51"/>
        <v>0.86777855999999998</v>
      </c>
      <c r="AU191" s="886">
        <f t="shared" si="51"/>
        <v>0.9285230592</v>
      </c>
      <c r="AV191" s="886">
        <f t="shared" si="51"/>
        <v>0.99351967334400004</v>
      </c>
      <c r="AW191" s="651">
        <f t="shared" si="46"/>
        <v>4.3381092925439999</v>
      </c>
      <c r="AX191" s="747">
        <f t="shared" si="47"/>
        <v>36.670408220997466</v>
      </c>
      <c r="AY191" s="934">
        <v>0.69</v>
      </c>
      <c r="AZ191" s="872">
        <v>38.85</v>
      </c>
      <c r="BA191" s="872">
        <v>-30.330000000000002</v>
      </c>
      <c r="BB191" s="872">
        <v>11.95</v>
      </c>
      <c r="BC191" s="872">
        <v>10.18</v>
      </c>
      <c r="BE191" s="624">
        <v>2010</v>
      </c>
      <c r="BF191" s="898">
        <f t="shared" si="48"/>
        <v>0</v>
      </c>
      <c r="BG191" s="882">
        <v>0.5</v>
      </c>
    </row>
    <row r="192" spans="1:59" s="773" customFormat="1" ht="11.25" customHeight="1" x14ac:dyDescent="0.2">
      <c r="A192" s="754" t="s">
        <v>707</v>
      </c>
      <c r="B192" s="781" t="s">
        <v>708</v>
      </c>
      <c r="C192" s="932" t="s">
        <v>131</v>
      </c>
      <c r="D192" s="932" t="s">
        <v>4328</v>
      </c>
      <c r="E192" s="755">
        <v>16</v>
      </c>
      <c r="F192" s="1190">
        <v>235</v>
      </c>
      <c r="G192" s="1189" t="s">
        <v>37</v>
      </c>
      <c r="H192" s="1189" t="s">
        <v>37</v>
      </c>
      <c r="I192" s="756">
        <v>58</v>
      </c>
      <c r="J192" s="757">
        <f t="shared" si="35"/>
        <v>4.1379310344827589</v>
      </c>
      <c r="K192" s="758">
        <v>0.6</v>
      </c>
      <c r="L192" s="759">
        <v>4</v>
      </c>
      <c r="M192" s="760">
        <f t="shared" si="36"/>
        <v>2.4</v>
      </c>
      <c r="N192" s="761" t="s">
        <v>318</v>
      </c>
      <c r="O192" s="762">
        <v>0.57499999999999996</v>
      </c>
      <c r="P192" s="763">
        <v>43902</v>
      </c>
      <c r="Q192" s="763">
        <v>43921</v>
      </c>
      <c r="R192" s="760">
        <f t="shared" si="37"/>
        <v>4.3478260869565259</v>
      </c>
      <c r="S192" s="701">
        <f>IF(INDEX(Historical!$D$7:$D$1237,MATCH(B192,Historical!$B$7:$B$1261,0))=0,"n/a",(INDEX(Historical!$C$7:$C$1239,MATCH(B192,Historical!$B$7:$B$1261,0))/INDEX(Historical!$D$7:$D$1237,MATCH(B192,Historical!$B$7:$B$1261,0))-1)*100)</f>
        <v>4.5454545454545192</v>
      </c>
      <c r="T192" s="701">
        <f>IF(INDEX(Historical!$F$7:$F$1230,MATCH(B192,Historical!$B$7:$B$1261,0))=0,"n/a",((INDEX(Historical!$C$7:$C$1239,MATCH(B192,Historical!$B$7:$B$1261,0))/INDEX(Historical!$F$7:$F$1230,MATCH(B192,Historical!$B$7:$B$1261,0)))^(1/3)-1)*100)</f>
        <v>4.7689553171647248</v>
      </c>
      <c r="U192" s="701">
        <f>IF(INDEX(Historical!$H$7:$H$1230,MATCH(B192,Historical!$B$7:$B$1261,0))=0,"n/a",((INDEX(Historical!$C$7:$C$1239,MATCH(B192,Historical!$B$7:$B$1261,0))/INDEX(Historical!$H$7:$H$1230,MATCH(B192,Historical!$B$7:$B$1261,0)))^(1/5)-1)*100)</f>
        <v>7.5280006405569644</v>
      </c>
      <c r="V192" s="701">
        <f>IF(INDEX(Historical!$O$7:$O$1230,MATCH(B192,Historical!$B$7:$B$1261,0))=0,"n/a",((INDEX(Historical!$C$7:$C$1239,MATCH(B192,Historical!$B$7:$B$1261,0))/INDEX(Historical!$O$7:$O$1230,MATCH(B192,Historical!$B$7:$B$1261,0)))^(1/10)-1)*100)</f>
        <v>5.5509882261051802</v>
      </c>
      <c r="W192" s="702">
        <f t="shared" si="38"/>
        <v>1.3561550365310258</v>
      </c>
      <c r="X192" s="703">
        <f t="shared" si="39"/>
        <v>1.2979311449236144</v>
      </c>
      <c r="Y192" s="778"/>
      <c r="Z192" s="757">
        <f t="shared" si="40"/>
        <v>75.23510971786834</v>
      </c>
      <c r="AA192" s="765">
        <f t="shared" si="41"/>
        <v>18.181818181818183</v>
      </c>
      <c r="AB192" s="759">
        <v>12</v>
      </c>
      <c r="AC192" s="766">
        <v>3.19</v>
      </c>
      <c r="AD192" s="766">
        <v>7.08</v>
      </c>
      <c r="AE192" s="766">
        <v>2.59</v>
      </c>
      <c r="AF192" s="766">
        <v>1.5</v>
      </c>
      <c r="AG192" s="766">
        <v>7.9</v>
      </c>
      <c r="AH192" s="766">
        <v>12.8</v>
      </c>
      <c r="AI192" s="766">
        <v>6.21</v>
      </c>
      <c r="AJ192" s="766">
        <v>5.8000000000000007</v>
      </c>
      <c r="AK192" s="766">
        <v>2.7</v>
      </c>
      <c r="AL192" s="767">
        <v>3140</v>
      </c>
      <c r="AM192" s="768">
        <v>0.6</v>
      </c>
      <c r="AN192" s="766">
        <v>1.1200000000000001</v>
      </c>
      <c r="AO192" s="769">
        <f t="shared" si="42"/>
        <v>-6.515886506778461</v>
      </c>
      <c r="AP192" s="770">
        <f t="shared" si="43"/>
        <v>11.665931675039722</v>
      </c>
      <c r="AQ192" s="771">
        <f t="shared" si="44"/>
        <v>10.096376512636063</v>
      </c>
      <c r="AR192" s="651">
        <f>INDEX(Historical!$C$7:$C$1239,MATCH(B192,Historical!$B$7:$B$1261,0))*IF(AH192="n/a",1.03,IF(AH192&lt;0,1.01,IF(AH192&gt;10,1.1,(1+AH192/100))))</f>
        <v>2.5299999999999998</v>
      </c>
      <c r="AS192" s="765">
        <f t="shared" si="45"/>
        <v>2.6871130000000001</v>
      </c>
      <c r="AT192" s="765">
        <f t="shared" si="51"/>
        <v>2.7596650509999998</v>
      </c>
      <c r="AU192" s="765">
        <f t="shared" si="51"/>
        <v>2.8341760073769997</v>
      </c>
      <c r="AV192" s="765">
        <f t="shared" si="51"/>
        <v>2.9106987595761784</v>
      </c>
      <c r="AW192" s="757">
        <f t="shared" si="46"/>
        <v>13.721652817953178</v>
      </c>
      <c r="AX192" s="772">
        <f t="shared" si="47"/>
        <v>23.658022099919272</v>
      </c>
      <c r="AY192" s="935">
        <v>0.44</v>
      </c>
      <c r="AZ192" s="768">
        <v>28.720000000000002</v>
      </c>
      <c r="BA192" s="768">
        <v>-27.97</v>
      </c>
      <c r="BB192" s="768">
        <v>7.7700000000000005</v>
      </c>
      <c r="BC192" s="768">
        <v>1.05</v>
      </c>
      <c r="BD192" s="908"/>
      <c r="BE192" s="624">
        <v>2005</v>
      </c>
      <c r="BF192" s="898">
        <f t="shared" si="48"/>
        <v>1</v>
      </c>
      <c r="BG192" s="824">
        <v>2.7</v>
      </c>
    </row>
    <row r="193" spans="1:59" ht="11.25" customHeight="1" x14ac:dyDescent="0.2">
      <c r="A193" s="863" t="s">
        <v>709</v>
      </c>
      <c r="B193" s="875" t="s">
        <v>710</v>
      </c>
      <c r="C193" s="932" t="s">
        <v>108</v>
      </c>
      <c r="D193" s="932" t="s">
        <v>4338</v>
      </c>
      <c r="E193" s="733">
        <v>22</v>
      </c>
      <c r="F193" s="1190">
        <v>151</v>
      </c>
      <c r="G193" s="1190" t="s">
        <v>37</v>
      </c>
      <c r="H193" s="1190" t="s">
        <v>37</v>
      </c>
      <c r="I193" s="874">
        <v>26.96</v>
      </c>
      <c r="J193" s="651">
        <f t="shared" si="35"/>
        <v>3.7091988130563793</v>
      </c>
      <c r="K193" s="884">
        <v>0.25</v>
      </c>
      <c r="L193" s="887">
        <v>4</v>
      </c>
      <c r="M193" s="642">
        <f t="shared" si="36"/>
        <v>1</v>
      </c>
      <c r="N193" s="870" t="s">
        <v>139</v>
      </c>
      <c r="O193" s="735">
        <v>0.24</v>
      </c>
      <c r="P193" s="619">
        <v>43843</v>
      </c>
      <c r="Q193" s="619">
        <v>43863</v>
      </c>
      <c r="R193" s="642">
        <f t="shared" si="37"/>
        <v>4.1666666666666705</v>
      </c>
      <c r="S193" s="701">
        <f>IF(INDEX(Historical!$D$7:$D$1237,MATCH(B193,Historical!$B$7:$B$1261,0))=0,"n/a",(INDEX(Historical!$C$7:$C$1239,MATCH(B193,Historical!$B$7:$B$1261,0))/INDEX(Historical!$D$7:$D$1237,MATCH(B193,Historical!$B$7:$B$1261,0))-1)*100)</f>
        <v>9.0909090909090828</v>
      </c>
      <c r="T193" s="701">
        <f>IF(INDEX(Historical!$F$7:$F$1230,MATCH(B193,Historical!$B$7:$B$1261,0))=0,"n/a",((INDEX(Historical!$C$7:$C$1239,MATCH(B193,Historical!$B$7:$B$1261,0))/INDEX(Historical!$F$7:$F$1230,MATCH(B193,Historical!$B$7:$B$1261,0)))^(1/3)-1)*100)</f>
        <v>5.1107017667857857</v>
      </c>
      <c r="U193" s="701">
        <f>IF(INDEX(Historical!$H$7:$H$1230,MATCH(B193,Historical!$B$7:$B$1261,0))=0,"n/a",((INDEX(Historical!$C$7:$C$1239,MATCH(B193,Historical!$B$7:$B$1261,0))/INDEX(Historical!$H$7:$H$1230,MATCH(B193,Historical!$B$7:$B$1261,0)))^(1/5)-1)*100)</f>
        <v>3.7137289336648172</v>
      </c>
      <c r="V193" s="701">
        <f>IF(INDEX(Historical!$O$7:$O$1230,MATCH(B193,Historical!$B$7:$B$1261,0))=0,"n/a",((INDEX(Historical!$C$7:$C$1239,MATCH(B193,Historical!$B$7:$B$1261,0))/INDEX(Historical!$O$7:$O$1230,MATCH(B193,Historical!$B$7:$B$1261,0)))^(1/10)-1)*100)</f>
        <v>3.904209397242564</v>
      </c>
      <c r="W193" s="702">
        <f t="shared" si="38"/>
        <v>0.95121151449707642</v>
      </c>
      <c r="X193" s="703">
        <f t="shared" si="39"/>
        <v>0.37137289336648172</v>
      </c>
      <c r="Y193" s="660"/>
      <c r="Z193" s="651">
        <f t="shared" si="40"/>
        <v>52.631578947368418</v>
      </c>
      <c r="AA193" s="886">
        <f t="shared" si="41"/>
        <v>14.189473684210528</v>
      </c>
      <c r="AB193" s="887">
        <v>12</v>
      </c>
      <c r="AC193" s="865">
        <v>1.9</v>
      </c>
      <c r="AD193" s="865" t="s">
        <v>136</v>
      </c>
      <c r="AE193" s="865">
        <v>4.45</v>
      </c>
      <c r="AF193" s="865">
        <v>1.19</v>
      </c>
      <c r="AG193" s="865">
        <v>8.6</v>
      </c>
      <c r="AH193" s="865">
        <v>3.4000000000000004</v>
      </c>
      <c r="AI193" s="865" t="s">
        <v>136</v>
      </c>
      <c r="AJ193" s="865">
        <v>10</v>
      </c>
      <c r="AK193" s="865" t="s">
        <v>136</v>
      </c>
      <c r="AL193" s="878">
        <v>235.74</v>
      </c>
      <c r="AM193" s="872">
        <v>1.0999999999999999</v>
      </c>
      <c r="AN193" s="865">
        <v>0</v>
      </c>
      <c r="AO193" s="739">
        <f t="shared" si="42"/>
        <v>-6.7665459374893313</v>
      </c>
      <c r="AP193" s="740">
        <f t="shared" si="43"/>
        <v>7.4229277467211965</v>
      </c>
      <c r="AQ193" s="888">
        <f t="shared" si="44"/>
        <v>-13.370588304201014</v>
      </c>
      <c r="AR193" s="651">
        <f>INDEX(Historical!$C$7:$C$1239,MATCH(B193,Historical!$B$7:$B$1261,0))*IF(AH193="n/a",1.03,IF(AH193&lt;0,1.01,IF(AH193&gt;10,1.1,(1+AH193/100))))</f>
        <v>0.99263999999999997</v>
      </c>
      <c r="AS193" s="886">
        <f t="shared" si="45"/>
        <v>1.0224192000000001</v>
      </c>
      <c r="AT193" s="886">
        <f t="shared" si="51"/>
        <v>1.053091776</v>
      </c>
      <c r="AU193" s="886">
        <f t="shared" si="51"/>
        <v>1.08468452928</v>
      </c>
      <c r="AV193" s="886">
        <f t="shared" si="51"/>
        <v>1.1172250651584001</v>
      </c>
      <c r="AW193" s="651">
        <f t="shared" si="46"/>
        <v>5.2700605704384005</v>
      </c>
      <c r="AX193" s="747">
        <f t="shared" si="47"/>
        <v>19.547702412605343</v>
      </c>
      <c r="AY193" s="934">
        <v>0.63</v>
      </c>
      <c r="AZ193" s="872">
        <v>27.169999999999998</v>
      </c>
      <c r="BA193" s="872">
        <v>-32.07</v>
      </c>
      <c r="BB193" s="872">
        <v>5.19</v>
      </c>
      <c r="BC193" s="872">
        <v>4.3999999999999995</v>
      </c>
      <c r="BE193" s="624">
        <v>2000</v>
      </c>
      <c r="BF193" s="898">
        <f t="shared" si="48"/>
        <v>2</v>
      </c>
      <c r="BG193" s="882">
        <v>0.89999999999999991</v>
      </c>
    </row>
    <row r="194" spans="1:59" ht="11.25" customHeight="1" x14ac:dyDescent="0.2">
      <c r="A194" s="871" t="s">
        <v>718</v>
      </c>
      <c r="B194" s="875" t="s">
        <v>719</v>
      </c>
      <c r="C194" s="932" t="s">
        <v>128</v>
      </c>
      <c r="D194" s="932" t="s">
        <v>4353</v>
      </c>
      <c r="E194" s="733">
        <v>18</v>
      </c>
      <c r="F194" s="1190">
        <v>193</v>
      </c>
      <c r="G194" s="1190" t="s">
        <v>106</v>
      </c>
      <c r="H194" s="1190" t="s">
        <v>106</v>
      </c>
      <c r="I194" s="874">
        <v>34.43</v>
      </c>
      <c r="J194" s="651">
        <f t="shared" si="35"/>
        <v>3.0206215509729888</v>
      </c>
      <c r="K194" s="877">
        <v>0.26</v>
      </c>
      <c r="L194" s="887">
        <v>4</v>
      </c>
      <c r="M194" s="642">
        <f t="shared" si="36"/>
        <v>1.04</v>
      </c>
      <c r="N194" s="870" t="s">
        <v>119</v>
      </c>
      <c r="O194" s="734">
        <v>0.25</v>
      </c>
      <c r="P194" s="861">
        <v>44056</v>
      </c>
      <c r="Q194" s="861">
        <v>44071</v>
      </c>
      <c r="R194" s="642">
        <f t="shared" si="37"/>
        <v>4.0000000000000036</v>
      </c>
      <c r="S194" s="701">
        <f>IF(INDEX(Historical!$D$7:$D$1237,MATCH(B194,Historical!$B$7:$B$1261,0))=0,"n/a",(INDEX(Historical!$C$7:$C$1239,MATCH(B194,Historical!$B$7:$B$1261,0))/INDEX(Historical!$D$7:$D$1237,MATCH(B194,Historical!$B$7:$B$1261,0))-1)*100)</f>
        <v>4.2553191489361764</v>
      </c>
      <c r="T194" s="701">
        <f>IF(INDEX(Historical!$F$7:$F$1230,MATCH(B194,Historical!$B$7:$B$1261,0))=0,"n/a",((INDEX(Historical!$C$7:$C$1239,MATCH(B194,Historical!$B$7:$B$1261,0))/INDEX(Historical!$F$7:$F$1230,MATCH(B194,Historical!$B$7:$B$1261,0)))^(1/3)-1)*100)</f>
        <v>4.4501837059028659</v>
      </c>
      <c r="U194" s="701">
        <f>IF(INDEX(Historical!$H$7:$H$1230,MATCH(B194,Historical!$B$7:$B$1261,0))=0,"n/a",((INDEX(Historical!$C$7:$C$1239,MATCH(B194,Historical!$B$7:$B$1261,0))/INDEX(Historical!$H$7:$H$1230,MATCH(B194,Historical!$B$7:$B$1261,0)))^(1/5)-1)*100)</f>
        <v>4.67098102600354</v>
      </c>
      <c r="V194" s="701">
        <f>IF(INDEX(Historical!$O$7:$O$1230,MATCH(B194,Historical!$B$7:$B$1261,0))=0,"n/a",((INDEX(Historical!$C$7:$C$1239,MATCH(B194,Historical!$B$7:$B$1261,0))/INDEX(Historical!$O$7:$O$1230,MATCH(B194,Historical!$B$7:$B$1261,0)))^(1/10)-1)*100)</f>
        <v>5.3852446843885904</v>
      </c>
      <c r="W194" s="702">
        <f t="shared" si="38"/>
        <v>0.86736653573872968</v>
      </c>
      <c r="X194" s="703">
        <f t="shared" si="39"/>
        <v>0.44065858735882457</v>
      </c>
      <c r="Y194" s="665"/>
      <c r="Z194" s="651">
        <f t="shared" si="40"/>
        <v>39.846743295019159</v>
      </c>
      <c r="AA194" s="886">
        <f t="shared" si="41"/>
        <v>13.191570881226054</v>
      </c>
      <c r="AB194" s="887">
        <v>7</v>
      </c>
      <c r="AC194" s="865">
        <v>2.61</v>
      </c>
      <c r="AD194" s="865" t="s">
        <v>136</v>
      </c>
      <c r="AE194" s="865">
        <v>0.95</v>
      </c>
      <c r="AF194" s="865">
        <v>1.7</v>
      </c>
      <c r="AG194" s="865">
        <v>12.9</v>
      </c>
      <c r="AH194" s="865">
        <v>57.699999999999996</v>
      </c>
      <c r="AI194" s="865" t="s">
        <v>136</v>
      </c>
      <c r="AJ194" s="865">
        <v>10.6</v>
      </c>
      <c r="AK194" s="865" t="s">
        <v>136</v>
      </c>
      <c r="AL194" s="878">
        <v>268.74</v>
      </c>
      <c r="AM194" s="872">
        <v>1.2</v>
      </c>
      <c r="AN194" s="865">
        <v>7.0000000000000007E-2</v>
      </c>
      <c r="AO194" s="739">
        <f t="shared" si="42"/>
        <v>-5.499968304249526</v>
      </c>
      <c r="AP194" s="740">
        <f t="shared" si="43"/>
        <v>7.6916025769765284</v>
      </c>
      <c r="AQ194" s="888">
        <f t="shared" si="44"/>
        <v>-0.16531331338169863</v>
      </c>
      <c r="AR194" s="651">
        <f>INDEX(Historical!$C$7:$C$1239,MATCH(B194,Historical!$B$7:$B$1261,0))*IF(AH194="n/a",1.03,IF(AH194&lt;0,1.01,IF(AH194&gt;10,1.1,(1+AH194/100))))</f>
        <v>1.0780000000000001</v>
      </c>
      <c r="AS194" s="886">
        <f t="shared" si="45"/>
        <v>1.1103400000000001</v>
      </c>
      <c r="AT194" s="886">
        <f t="shared" si="51"/>
        <v>1.1436502000000002</v>
      </c>
      <c r="AU194" s="886">
        <f t="shared" si="51"/>
        <v>1.1779597060000002</v>
      </c>
      <c r="AV194" s="886">
        <f t="shared" si="51"/>
        <v>1.2132984971800003</v>
      </c>
      <c r="AW194" s="651">
        <f t="shared" si="46"/>
        <v>5.7232484031800013</v>
      </c>
      <c r="AX194" s="747">
        <f t="shared" si="47"/>
        <v>16.622853334824285</v>
      </c>
      <c r="AY194" s="934">
        <v>0.54</v>
      </c>
      <c r="AZ194" s="872">
        <v>20.669999999999998</v>
      </c>
      <c r="BA194" s="872">
        <v>-11.26</v>
      </c>
      <c r="BB194" s="872">
        <v>-3.7900000000000005</v>
      </c>
      <c r="BC194" s="872">
        <v>-1.2</v>
      </c>
      <c r="BE194" s="624">
        <v>2003</v>
      </c>
      <c r="BF194" s="898">
        <f t="shared" si="48"/>
        <v>1</v>
      </c>
      <c r="BG194" s="882">
        <v>8.6</v>
      </c>
    </row>
    <row r="195" spans="1:59" ht="11.25" customHeight="1" x14ac:dyDescent="0.2">
      <c r="A195" s="871" t="s">
        <v>715</v>
      </c>
      <c r="B195" s="875" t="s">
        <v>716</v>
      </c>
      <c r="C195" s="932" t="s">
        <v>131</v>
      </c>
      <c r="D195" s="932" t="s">
        <v>4329</v>
      </c>
      <c r="E195" s="733">
        <v>14</v>
      </c>
      <c r="F195" s="1190">
        <v>267</v>
      </c>
      <c r="G195" s="1190" t="s">
        <v>37</v>
      </c>
      <c r="H195" s="1190" t="s">
        <v>37</v>
      </c>
      <c r="I195" s="874">
        <v>32.39</v>
      </c>
      <c r="J195" s="651">
        <f t="shared" si="35"/>
        <v>4.9706699598641562</v>
      </c>
      <c r="K195" s="877">
        <v>0.40250000000000002</v>
      </c>
      <c r="L195" s="887">
        <v>4</v>
      </c>
      <c r="M195" s="642">
        <f t="shared" si="36"/>
        <v>1.61</v>
      </c>
      <c r="N195" s="870" t="s">
        <v>717</v>
      </c>
      <c r="O195" s="734">
        <v>0.38750000000000001</v>
      </c>
      <c r="P195" s="861">
        <v>44113</v>
      </c>
      <c r="Q195" s="861">
        <v>44134</v>
      </c>
      <c r="R195" s="642">
        <f t="shared" si="37"/>
        <v>3.8709677419354875</v>
      </c>
      <c r="S195" s="701">
        <f>IF(INDEX(Historical!$D$7:$D$1237,MATCH(B195,Historical!$B$7:$B$1261,0))=0,"n/a",(INDEX(Historical!$C$7:$C$1239,MATCH(B195,Historical!$B$7:$B$1261,0))/INDEX(Historical!$D$7:$D$1237,MATCH(B195,Historical!$B$7:$B$1261,0))-1)*100)</f>
        <v>8.8073394495412849</v>
      </c>
      <c r="T195" s="701">
        <f>IF(INDEX(Historical!$F$7:$F$1230,MATCH(B195,Historical!$B$7:$B$1261,0))=0,"n/a",((INDEX(Historical!$C$7:$C$1239,MATCH(B195,Historical!$B$7:$B$1261,0))/INDEX(Historical!$F$7:$F$1230,MATCH(B195,Historical!$B$7:$B$1261,0)))^(1/3)-1)*100)</f>
        <v>9.5534479336375497</v>
      </c>
      <c r="U195" s="701">
        <f>IF(INDEX(Historical!$H$7:$H$1230,MATCH(B195,Historical!$B$7:$B$1261,0))=0,"n/a",((INDEX(Historical!$C$7:$C$1239,MATCH(B195,Historical!$B$7:$B$1261,0))/INDEX(Historical!$H$7:$H$1230,MATCH(B195,Historical!$B$7:$B$1261,0)))^(1/5)-1)*100)</f>
        <v>9.8931428111550765</v>
      </c>
      <c r="V195" s="701">
        <f>IF(INDEX(Historical!$O$7:$O$1230,MATCH(B195,Historical!$B$7:$B$1261,0))=0,"n/a",((INDEX(Historical!$C$7:$C$1239,MATCH(B195,Historical!$B$7:$B$1261,0))/INDEX(Historical!$O$7:$O$1230,MATCH(B195,Historical!$B$7:$B$1261,0)))^(1/10)-1)*100)</f>
        <v>7.6399866755722634</v>
      </c>
      <c r="W195" s="702">
        <f t="shared" si="38"/>
        <v>1.2949162388969799</v>
      </c>
      <c r="X195" s="703">
        <f t="shared" si="39"/>
        <v>5.4961904506417101</v>
      </c>
      <c r="Y195" s="876"/>
      <c r="Z195" s="651" t="str">
        <f t="shared" si="40"/>
        <v>n/a</v>
      </c>
      <c r="AA195" s="886" t="str">
        <f t="shared" si="41"/>
        <v>n/a</v>
      </c>
      <c r="AB195" s="887">
        <v>12</v>
      </c>
      <c r="AC195" s="865">
        <v>-0.97</v>
      </c>
      <c r="AD195" s="865" t="s">
        <v>136</v>
      </c>
      <c r="AE195" s="865">
        <v>3.28</v>
      </c>
      <c r="AF195" s="865">
        <v>1.84</v>
      </c>
      <c r="AG195" s="865">
        <v>-5.2</v>
      </c>
      <c r="AH195" s="865">
        <v>1.7999999999999998</v>
      </c>
      <c r="AI195" s="865">
        <v>5.79</v>
      </c>
      <c r="AJ195" s="865">
        <v>1.7999999999999998</v>
      </c>
      <c r="AK195" s="865">
        <v>2.1</v>
      </c>
      <c r="AL195" s="878">
        <v>6930</v>
      </c>
      <c r="AM195" s="872">
        <v>0.1</v>
      </c>
      <c r="AN195" s="865">
        <v>0.95</v>
      </c>
      <c r="AO195" s="739" t="str">
        <f t="shared" si="42"/>
        <v>n/a</v>
      </c>
      <c r="AP195" s="740">
        <f t="shared" si="43"/>
        <v>14.863812771019234</v>
      </c>
      <c r="AQ195" s="888" t="str">
        <f t="shared" si="44"/>
        <v>n/a</v>
      </c>
      <c r="AR195" s="651">
        <f>INDEX(Historical!$C$7:$C$1239,MATCH(B195,Historical!$B$7:$B$1261,0))*IF(AH195="n/a",1.03,IF(AH195&lt;0,1.01,IF(AH195&gt;10,1.1,(1+AH195/100))))</f>
        <v>1.509185</v>
      </c>
      <c r="AS195" s="886">
        <f t="shared" si="45"/>
        <v>1.5965668115</v>
      </c>
      <c r="AT195" s="886">
        <f t="shared" si="51"/>
        <v>1.6300947145414999</v>
      </c>
      <c r="AU195" s="886">
        <f t="shared" si="51"/>
        <v>1.6643267035468712</v>
      </c>
      <c r="AV195" s="886">
        <f t="shared" si="51"/>
        <v>1.6992775643213553</v>
      </c>
      <c r="AW195" s="651">
        <f t="shared" si="46"/>
        <v>8.0994507939097282</v>
      </c>
      <c r="AX195" s="747">
        <f t="shared" si="47"/>
        <v>25.006022827754641</v>
      </c>
      <c r="AY195" s="934">
        <v>0.72</v>
      </c>
      <c r="AZ195" s="872">
        <v>40.799999999999997</v>
      </c>
      <c r="BA195" s="872">
        <v>-30.240000000000002</v>
      </c>
      <c r="BB195" s="872">
        <v>1.4500000000000002</v>
      </c>
      <c r="BC195" s="872">
        <v>0.54999999999999993</v>
      </c>
      <c r="BE195" s="624">
        <v>2007</v>
      </c>
      <c r="BF195" s="898">
        <f t="shared" si="48"/>
        <v>1</v>
      </c>
      <c r="BG195" s="882">
        <v>-1.7999999999999998</v>
      </c>
    </row>
    <row r="196" spans="1:59" ht="11.25" customHeight="1" x14ac:dyDescent="0.2">
      <c r="A196" s="871" t="s">
        <v>720</v>
      </c>
      <c r="B196" s="875" t="s">
        <v>721</v>
      </c>
      <c r="C196" s="932" t="s">
        <v>4319</v>
      </c>
      <c r="D196" s="932" t="s">
        <v>4320</v>
      </c>
      <c r="E196" s="733">
        <v>17</v>
      </c>
      <c r="F196" s="1190">
        <v>200</v>
      </c>
      <c r="G196" s="1190" t="s">
        <v>37</v>
      </c>
      <c r="H196" s="1190" t="s">
        <v>37</v>
      </c>
      <c r="I196" s="874">
        <v>35.22</v>
      </c>
      <c r="J196" s="651">
        <f t="shared" si="35"/>
        <v>7.6093128904031806</v>
      </c>
      <c r="K196" s="877">
        <v>0.67</v>
      </c>
      <c r="L196" s="887">
        <v>4</v>
      </c>
      <c r="M196" s="642">
        <f t="shared" si="36"/>
        <v>2.68</v>
      </c>
      <c r="N196" s="870" t="s">
        <v>107</v>
      </c>
      <c r="O196" s="734">
        <v>0.66</v>
      </c>
      <c r="P196" s="866">
        <v>43768</v>
      </c>
      <c r="Q196" s="866">
        <v>43784</v>
      </c>
      <c r="R196" s="642">
        <f t="shared" si="37"/>
        <v>1.5151515151515165</v>
      </c>
      <c r="S196" s="701">
        <f>IF(INDEX(Historical!$D$7:$D$1237,MATCH(B196,Historical!$B$7:$B$1261,0))=0,"n/a",(INDEX(Historical!$C$7:$C$1239,MATCH(B196,Historical!$B$7:$B$1261,0))/INDEX(Historical!$D$7:$D$1237,MATCH(B196,Historical!$B$7:$B$1261,0))-1)*100)</f>
        <v>0.37878787878786735</v>
      </c>
      <c r="T196" s="701">
        <f>IF(INDEX(Historical!$F$7:$F$1230,MATCH(B196,Historical!$B$7:$B$1261,0))=0,"n/a",((INDEX(Historical!$C$7:$C$1239,MATCH(B196,Historical!$B$7:$B$1261,0))/INDEX(Historical!$F$7:$F$1230,MATCH(B196,Historical!$B$7:$B$1261,0)))^(1/3)-1)*100)</f>
        <v>3.9388618696061917</v>
      </c>
      <c r="U196" s="701">
        <f>IF(INDEX(Historical!$H$7:$H$1230,MATCH(B196,Historical!$B$7:$B$1261,0))=0,"n/a",((INDEX(Historical!$C$7:$C$1239,MATCH(B196,Historical!$B$7:$B$1261,0))/INDEX(Historical!$H$7:$H$1230,MATCH(B196,Historical!$B$7:$B$1261,0)))^(1/5)-1)*100)</f>
        <v>5.5793298129772406</v>
      </c>
      <c r="V196" s="701">
        <f>IF(INDEX(Historical!$O$7:$O$1230,MATCH(B196,Historical!$B$7:$B$1261,0))=0,"n/a",((INDEX(Historical!$C$7:$C$1239,MATCH(B196,Historical!$B$7:$B$1261,0))/INDEX(Historical!$O$7:$O$1230,MATCH(B196,Historical!$B$7:$B$1261,0)))^(1/10)-1)*100)</f>
        <v>8.2446555507904371</v>
      </c>
      <c r="W196" s="702">
        <f t="shared" si="38"/>
        <v>0.67672078943823621</v>
      </c>
      <c r="X196" s="703" t="str">
        <f t="shared" si="39"/>
        <v>n/a</v>
      </c>
      <c r="Y196" s="876"/>
      <c r="Z196" s="651">
        <f t="shared" si="40"/>
        <v>400</v>
      </c>
      <c r="AA196" s="886">
        <f t="shared" si="41"/>
        <v>52.567164179104473</v>
      </c>
      <c r="AB196" s="887">
        <v>12</v>
      </c>
      <c r="AC196" s="865">
        <v>0.67</v>
      </c>
      <c r="AD196" s="865">
        <v>3.4</v>
      </c>
      <c r="AE196" s="865">
        <v>9.41</v>
      </c>
      <c r="AF196" s="865">
        <v>2.1800000000000002</v>
      </c>
      <c r="AG196" s="865">
        <v>4</v>
      </c>
      <c r="AH196" s="865">
        <v>14.399999999999999</v>
      </c>
      <c r="AI196" s="865">
        <v>57.36</v>
      </c>
      <c r="AJ196" s="865">
        <v>-2.5</v>
      </c>
      <c r="AK196" s="865">
        <v>15.8</v>
      </c>
      <c r="AL196" s="878">
        <v>8240</v>
      </c>
      <c r="AM196" s="872">
        <v>0.3</v>
      </c>
      <c r="AN196" s="865">
        <v>1.38</v>
      </c>
      <c r="AO196" s="739">
        <f t="shared" si="42"/>
        <v>-39.378521475724057</v>
      </c>
      <c r="AP196" s="740">
        <f t="shared" si="43"/>
        <v>13.18864270338042</v>
      </c>
      <c r="AQ196" s="888">
        <f t="shared" si="44"/>
        <v>125.68061789514036</v>
      </c>
      <c r="AR196" s="651">
        <f>INDEX(Historical!$C$7:$C$1239,MATCH(B196,Historical!$B$7:$B$1261,0))*IF(AH196="n/a",1.03,IF(AH196&lt;0,1.01,IF(AH196&gt;10,1.1,(1+AH196/100))))</f>
        <v>2.915</v>
      </c>
      <c r="AS196" s="886">
        <f t="shared" si="45"/>
        <v>3.2065000000000001</v>
      </c>
      <c r="AT196" s="886">
        <f t="shared" si="51"/>
        <v>3.5271500000000002</v>
      </c>
      <c r="AU196" s="886">
        <f t="shared" si="51"/>
        <v>3.8798650000000006</v>
      </c>
      <c r="AV196" s="886">
        <f t="shared" si="51"/>
        <v>4.2678515000000008</v>
      </c>
      <c r="AW196" s="651">
        <f t="shared" si="46"/>
        <v>17.796366500000001</v>
      </c>
      <c r="AX196" s="747">
        <f t="shared" si="47"/>
        <v>50.529149630891546</v>
      </c>
      <c r="AY196" s="934">
        <v>1.02</v>
      </c>
      <c r="AZ196" s="872">
        <v>164.22</v>
      </c>
      <c r="BA196" s="872">
        <v>-22.11</v>
      </c>
      <c r="BB196" s="872">
        <v>11.25</v>
      </c>
      <c r="BC196" s="872">
        <v>12.78</v>
      </c>
      <c r="BE196" s="624">
        <v>2003</v>
      </c>
      <c r="BF196" s="898">
        <f t="shared" si="48"/>
        <v>1</v>
      </c>
      <c r="BG196" s="882">
        <v>1.6</v>
      </c>
    </row>
    <row r="197" spans="1:59" ht="11.25" customHeight="1" x14ac:dyDescent="0.2">
      <c r="A197" s="871" t="s">
        <v>722</v>
      </c>
      <c r="B197" s="875" t="s">
        <v>723</v>
      </c>
      <c r="C197" s="932" t="s">
        <v>178</v>
      </c>
      <c r="D197" s="932" t="s">
        <v>4336</v>
      </c>
      <c r="E197" s="733">
        <v>18</v>
      </c>
      <c r="F197" s="1190">
        <v>182</v>
      </c>
      <c r="G197" s="1190" t="s">
        <v>37</v>
      </c>
      <c r="H197" s="1190" t="s">
        <v>37</v>
      </c>
      <c r="I197" s="874">
        <v>35.869999999999997</v>
      </c>
      <c r="J197" s="651">
        <f t="shared" si="35"/>
        <v>10.42654028436019</v>
      </c>
      <c r="K197" s="877">
        <v>0.93500000000000005</v>
      </c>
      <c r="L197" s="887">
        <v>4</v>
      </c>
      <c r="M197" s="642">
        <f t="shared" si="36"/>
        <v>3.74</v>
      </c>
      <c r="N197" s="870" t="s">
        <v>107</v>
      </c>
      <c r="O197" s="734">
        <v>0.91500000000000004</v>
      </c>
      <c r="P197" s="619">
        <v>43854</v>
      </c>
      <c r="Q197" s="619">
        <v>43874</v>
      </c>
      <c r="R197" s="642">
        <f t="shared" si="37"/>
        <v>2.1857923497267775</v>
      </c>
      <c r="S197" s="701">
        <f>IF(INDEX(Historical!$D$7:$D$1237,MATCH(B197,Historical!$B$7:$B$1261,0))=0,"n/a",(INDEX(Historical!$C$7:$C$1239,MATCH(B197,Historical!$B$7:$B$1261,0))/INDEX(Historical!$D$7:$D$1237,MATCH(B197,Historical!$B$7:$B$1261,0))-1)*100)</f>
        <v>8.7827426810477505</v>
      </c>
      <c r="T197" s="701">
        <f>IF(INDEX(Historical!$F$7:$F$1230,MATCH(B197,Historical!$B$7:$B$1261,0))=0,"n/a",((INDEX(Historical!$C$7:$C$1239,MATCH(B197,Historical!$B$7:$B$1261,0))/INDEX(Historical!$F$7:$F$1230,MATCH(B197,Historical!$B$7:$B$1261,0)))^(1/3)-1)*100)</f>
        <v>12.792407378220251</v>
      </c>
      <c r="U197" s="701">
        <f>IF(INDEX(Historical!$H$7:$H$1230,MATCH(B197,Historical!$B$7:$B$1261,0))=0,"n/a",((INDEX(Historical!$C$7:$C$1239,MATCH(B197,Historical!$B$7:$B$1261,0))/INDEX(Historical!$H$7:$H$1230,MATCH(B197,Historical!$B$7:$B$1261,0)))^(1/5)-1)*100)</f>
        <v>10.683568910136021</v>
      </c>
      <c r="V197" s="701">
        <f>IF(INDEX(Historical!$O$7:$O$1230,MATCH(B197,Historical!$B$7:$B$1261,0))=0,"n/a",((INDEX(Historical!$C$7:$C$1239,MATCH(B197,Historical!$B$7:$B$1261,0))/INDEX(Historical!$O$7:$O$1230,MATCH(B197,Historical!$B$7:$B$1261,0)))^(1/10)-1)*100)</f>
        <v>17.296407944983883</v>
      </c>
      <c r="W197" s="702">
        <f t="shared" si="38"/>
        <v>0.61767558582788595</v>
      </c>
      <c r="X197" s="703">
        <f t="shared" si="39"/>
        <v>0.70752111987655775</v>
      </c>
      <c r="Y197" s="876"/>
      <c r="Z197" s="651">
        <f t="shared" si="40"/>
        <v>257.93103448275866</v>
      </c>
      <c r="AA197" s="886">
        <f t="shared" si="41"/>
        <v>24.737931034482756</v>
      </c>
      <c r="AB197" s="887">
        <v>12</v>
      </c>
      <c r="AC197" s="865">
        <v>1.45</v>
      </c>
      <c r="AD197" s="865">
        <v>44.54</v>
      </c>
      <c r="AE197" s="865">
        <v>1.93</v>
      </c>
      <c r="AF197" s="865">
        <v>2.7</v>
      </c>
      <c r="AG197" s="867">
        <v>10.299999999999999</v>
      </c>
      <c r="AH197" s="865">
        <v>10.7</v>
      </c>
      <c r="AI197" s="865">
        <v>10.58</v>
      </c>
      <c r="AJ197" s="865">
        <v>15.1</v>
      </c>
      <c r="AK197" s="865">
        <v>0.57999999999999996</v>
      </c>
      <c r="AL197" s="878">
        <v>16680</v>
      </c>
      <c r="AM197" s="872">
        <v>0.64</v>
      </c>
      <c r="AN197" s="867">
        <v>2.3199999999999998</v>
      </c>
      <c r="AO197" s="739">
        <f t="shared" si="42"/>
        <v>-3.6278218399865452</v>
      </c>
      <c r="AP197" s="740">
        <f t="shared" si="43"/>
        <v>21.110109194496211</v>
      </c>
      <c r="AQ197" s="888">
        <f t="shared" si="44"/>
        <v>72.294855527898179</v>
      </c>
      <c r="AR197" s="651">
        <f>INDEX(Historical!$C$7:$C$1239,MATCH(B197,Historical!$B$7:$B$1261,0))*IF(AH197="n/a",1.03,IF(AH197&lt;0,1.01,IF(AH197&gt;10,1.1,(1+AH197/100))))</f>
        <v>3.883</v>
      </c>
      <c r="AS197" s="886">
        <f t="shared" si="45"/>
        <v>4.2713000000000001</v>
      </c>
      <c r="AT197" s="886">
        <f t="shared" si="51"/>
        <v>4.2960735400000001</v>
      </c>
      <c r="AU197" s="886">
        <f t="shared" si="51"/>
        <v>4.3209907665319998</v>
      </c>
      <c r="AV197" s="886">
        <f t="shared" si="51"/>
        <v>4.3460525129778853</v>
      </c>
      <c r="AW197" s="651">
        <f t="shared" si="46"/>
        <v>21.117416819509884</v>
      </c>
      <c r="AX197" s="747">
        <f t="shared" si="47"/>
        <v>58.872084804878412</v>
      </c>
      <c r="AY197" s="934">
        <v>2.0299999999999998</v>
      </c>
      <c r="AZ197" s="872">
        <v>194.98</v>
      </c>
      <c r="BA197" s="872">
        <v>-54.290000000000006</v>
      </c>
      <c r="BB197" s="872">
        <v>21.26</v>
      </c>
      <c r="BC197" s="872">
        <v>8.91</v>
      </c>
      <c r="BE197" s="624">
        <v>2003</v>
      </c>
      <c r="BF197" s="898">
        <f t="shared" si="48"/>
        <v>1</v>
      </c>
      <c r="BG197" s="882">
        <v>2.8000000000000003</v>
      </c>
    </row>
    <row r="198" spans="1:59" ht="11.25" customHeight="1" x14ac:dyDescent="0.2">
      <c r="A198" s="863" t="s">
        <v>1512</v>
      </c>
      <c r="B198" s="875" t="s">
        <v>1513</v>
      </c>
      <c r="C198" s="932" t="s">
        <v>4342</v>
      </c>
      <c r="D198" s="932" t="s">
        <v>519</v>
      </c>
      <c r="E198" s="733">
        <v>10</v>
      </c>
      <c r="F198" s="1190">
        <v>325</v>
      </c>
      <c r="G198" s="1190" t="s">
        <v>37</v>
      </c>
      <c r="H198" s="1190" t="s">
        <v>37</v>
      </c>
      <c r="I198" s="874">
        <v>63</v>
      </c>
      <c r="J198" s="651">
        <f t="shared" si="35"/>
        <v>4.1269841269841265</v>
      </c>
      <c r="K198" s="877">
        <v>0.65</v>
      </c>
      <c r="L198" s="887">
        <v>4</v>
      </c>
      <c r="M198" s="642">
        <f t="shared" si="36"/>
        <v>2.6</v>
      </c>
      <c r="N198" s="870" t="s">
        <v>1514</v>
      </c>
      <c r="O198" s="734">
        <v>0.6</v>
      </c>
      <c r="P198" s="866">
        <v>43532</v>
      </c>
      <c r="Q198" s="866">
        <v>43564</v>
      </c>
      <c r="R198" s="642">
        <f t="shared" si="37"/>
        <v>8.333333333333341</v>
      </c>
      <c r="S198" s="701">
        <f>IF(INDEX(Historical!$D$7:$D$1237,MATCH(B198,Historical!$B$7:$B$1261,0))=0,"n/a",(INDEX(Historical!$C$7:$C$1239,MATCH(B198,Historical!$B$7:$B$1261,0))/INDEX(Historical!$D$7:$D$1237,MATCH(B198,Historical!$B$7:$B$1261,0))-1)*100)</f>
        <v>6.25</v>
      </c>
      <c r="T198" s="701">
        <f>IF(INDEX(Historical!$F$7:$F$1230,MATCH(B198,Historical!$B$7:$B$1261,0))=0,"n/a",((INDEX(Historical!$C$7:$C$1239,MATCH(B198,Historical!$B$7:$B$1261,0))/INDEX(Historical!$F$7:$F$1230,MATCH(B198,Historical!$B$7:$B$1261,0)))^(1/3)-1)*100)</f>
        <v>6.6858844342181811</v>
      </c>
      <c r="U198" s="701">
        <f>IF(INDEX(Historical!$H$7:$H$1230,MATCH(B198,Historical!$B$7:$B$1261,0))=0,"n/a",((INDEX(Historical!$C$7:$C$1239,MATCH(B198,Historical!$B$7:$B$1261,0))/INDEX(Historical!$H$7:$H$1230,MATCH(B198,Historical!$B$7:$B$1261,0)))^(1/5)-1)*100)</f>
        <v>7.2145025900850923</v>
      </c>
      <c r="V198" s="701">
        <f>IF(INDEX(Historical!$O$7:$O$1230,MATCH(B198,Historical!$B$7:$B$1261,0))=0,"n/a",((INDEX(Historical!$C$7:$C$1239,MATCH(B198,Historical!$B$7:$B$1261,0))/INDEX(Historical!$O$7:$O$1230,MATCH(B198,Historical!$B$7:$B$1261,0)))^(1/10)-1)*100)</f>
        <v>15.568344736764761</v>
      </c>
      <c r="W198" s="702">
        <f t="shared" si="38"/>
        <v>0.46340845555969679</v>
      </c>
      <c r="X198" s="703">
        <f t="shared" si="39"/>
        <v>1.030643227155013</v>
      </c>
      <c r="Y198" s="661"/>
      <c r="Z198" s="651">
        <f t="shared" si="40"/>
        <v>58.82352941176471</v>
      </c>
      <c r="AA198" s="886">
        <f t="shared" si="41"/>
        <v>14.253393665158372</v>
      </c>
      <c r="AB198" s="887">
        <v>12</v>
      </c>
      <c r="AC198" s="865">
        <v>4.42</v>
      </c>
      <c r="AD198" s="865">
        <v>4.45</v>
      </c>
      <c r="AE198" s="865">
        <v>1.02</v>
      </c>
      <c r="AF198" s="865">
        <v>5.14</v>
      </c>
      <c r="AG198" s="865">
        <v>37.200000000000003</v>
      </c>
      <c r="AH198" s="865">
        <v>1.7999999999999998</v>
      </c>
      <c r="AI198" s="865">
        <v>12.97</v>
      </c>
      <c r="AJ198" s="865">
        <v>7.0000000000000009</v>
      </c>
      <c r="AK198" s="865">
        <v>3.2</v>
      </c>
      <c r="AL198" s="878">
        <v>13800</v>
      </c>
      <c r="AM198" s="872">
        <v>0.6</v>
      </c>
      <c r="AN198" s="865">
        <v>2.19</v>
      </c>
      <c r="AO198" s="739">
        <f t="shared" si="42"/>
        <v>-2.9119069480891522</v>
      </c>
      <c r="AP198" s="740">
        <f t="shared" si="43"/>
        <v>11.34148671706922</v>
      </c>
      <c r="AQ198" s="888">
        <f t="shared" si="44"/>
        <v>80.446906243500521</v>
      </c>
      <c r="AR198" s="651">
        <f>INDEX(Historical!$C$7:$C$1239,MATCH(B198,Historical!$B$7:$B$1261,0))*IF(AH198="n/a",1.03,IF(AH198&lt;0,1.01,IF(AH198&gt;10,1.1,(1+AH198/100))))</f>
        <v>2.5958999999999999</v>
      </c>
      <c r="AS198" s="886">
        <f t="shared" si="45"/>
        <v>2.8554900000000001</v>
      </c>
      <c r="AT198" s="886">
        <f t="shared" si="51"/>
        <v>2.9468656800000002</v>
      </c>
      <c r="AU198" s="886">
        <f t="shared" si="51"/>
        <v>3.0411653817600004</v>
      </c>
      <c r="AV198" s="886">
        <f t="shared" si="51"/>
        <v>3.1384826739763203</v>
      </c>
      <c r="AW198" s="651">
        <f t="shared" si="46"/>
        <v>14.577903735736321</v>
      </c>
      <c r="AX198" s="747">
        <f t="shared" si="47"/>
        <v>23.139529739263999</v>
      </c>
      <c r="AY198" s="934">
        <v>0.9</v>
      </c>
      <c r="AZ198" s="872">
        <v>41.57</v>
      </c>
      <c r="BA198" s="872">
        <v>-23.849999999999998</v>
      </c>
      <c r="BB198" s="872">
        <v>18.759999999999998</v>
      </c>
      <c r="BC198" s="872">
        <v>13.38</v>
      </c>
      <c r="BE198" s="624">
        <v>2010</v>
      </c>
      <c r="BF198" s="898">
        <f t="shared" si="48"/>
        <v>0</v>
      </c>
      <c r="BG198" s="882">
        <v>4</v>
      </c>
    </row>
    <row r="199" spans="1:59" ht="11.25" customHeight="1" x14ac:dyDescent="0.2">
      <c r="A199" s="863" t="s">
        <v>1519</v>
      </c>
      <c r="B199" s="875" t="s">
        <v>1520</v>
      </c>
      <c r="C199" s="932" t="s">
        <v>4193</v>
      </c>
      <c r="D199" s="932" t="s">
        <v>4367</v>
      </c>
      <c r="E199" s="733">
        <v>11</v>
      </c>
      <c r="F199" s="1190">
        <v>290</v>
      </c>
      <c r="G199" s="1190" t="s">
        <v>106</v>
      </c>
      <c r="H199" s="1190" t="s">
        <v>106</v>
      </c>
      <c r="I199" s="874">
        <v>57.72</v>
      </c>
      <c r="J199" s="651">
        <f t="shared" ref="J199:J262" si="52">(M199/I199)*100</f>
        <v>1.6632016632016633</v>
      </c>
      <c r="K199" s="877">
        <v>0.24</v>
      </c>
      <c r="L199" s="887">
        <v>4</v>
      </c>
      <c r="M199" s="642">
        <f t="shared" ref="M199:M262" si="53">K199*L199</f>
        <v>0.96</v>
      </c>
      <c r="N199" s="870" t="s">
        <v>283</v>
      </c>
      <c r="O199" s="734">
        <v>0.19</v>
      </c>
      <c r="P199" s="866">
        <v>43566</v>
      </c>
      <c r="Q199" s="866">
        <v>43580</v>
      </c>
      <c r="R199" s="642">
        <f t="shared" ref="R199:R262" si="54">(K199-O199)/O199*100</f>
        <v>26.315789473684205</v>
      </c>
      <c r="S199" s="701">
        <f>IF(INDEX(Historical!$D$7:$D$1237,MATCH(B199,Historical!$B$7:$B$1261,0))=0,"n/a",(INDEX(Historical!$C$7:$C$1239,MATCH(B199,Historical!$B$7:$B$1261,0))/INDEX(Historical!$D$7:$D$1237,MATCH(B199,Historical!$B$7:$B$1261,0))-1)*100)</f>
        <v>19.736842105263165</v>
      </c>
      <c r="T199" s="701">
        <f>IF(INDEX(Historical!$F$7:$F$1230,MATCH(B199,Historical!$B$7:$B$1261,0))=0,"n/a",((INDEX(Historical!$C$7:$C$1239,MATCH(B199,Historical!$B$7:$B$1261,0))/INDEX(Historical!$F$7:$F$1230,MATCH(B199,Historical!$B$7:$B$1261,0)))^(1/3)-1)*100)</f>
        <v>14.89383186228137</v>
      </c>
      <c r="U199" s="701">
        <f>IF(INDEX(Historical!$H$7:$H$1230,MATCH(B199,Historical!$B$7:$B$1261,0))=0,"n/a",((INDEX(Historical!$C$7:$C$1239,MATCH(B199,Historical!$B$7:$B$1261,0))/INDEX(Historical!$H$7:$H$1230,MATCH(B199,Historical!$B$7:$B$1261,0)))^(1/5)-1)*100)</f>
        <v>13.647537777980112</v>
      </c>
      <c r="V199" s="701">
        <f>IF(INDEX(Historical!$O$7:$O$1230,MATCH(B199,Historical!$B$7:$B$1261,0))=0,"n/a",((INDEX(Historical!$C$7:$C$1239,MATCH(B199,Historical!$B$7:$B$1261,0))/INDEX(Historical!$O$7:$O$1230,MATCH(B199,Historical!$B$7:$B$1261,0)))^(1/10)-1)*100)</f>
        <v>19.755374529168222</v>
      </c>
      <c r="W199" s="702">
        <f t="shared" ref="W199:W262" si="55">IF(OR(U199&lt;=0,U199="n/a",V199&lt;=0,V199="n/a"),"n/a",U199/V199)</f>
        <v>0.69082657774115741</v>
      </c>
      <c r="X199" s="703">
        <f t="shared" ref="X199:X262" si="56">IF(OR(AJ199&lt;=0,AJ199="n/a",U199&lt;=0,U199="n/a"),"n/a",U199/AJ199)</f>
        <v>1.9779040257942191</v>
      </c>
      <c r="Y199" s="664"/>
      <c r="Z199" s="651">
        <f t="shared" ref="Z199:Z262" si="57">IF(OR(AC199&lt;0.01,AC199="n/a"),"n/a",M199/AC199*100)</f>
        <v>30.094043887147336</v>
      </c>
      <c r="AA199" s="886">
        <f t="shared" ref="AA199:AA262" si="58">IF(OR(AC199&lt;0.01,AC199="n/a"),"n/a",I199/AC199)</f>
        <v>18.094043887147336</v>
      </c>
      <c r="AB199" s="887">
        <v>5</v>
      </c>
      <c r="AC199" s="865">
        <v>3.19</v>
      </c>
      <c r="AD199" s="865">
        <v>2.35</v>
      </c>
      <c r="AE199" s="865">
        <v>4.4000000000000004</v>
      </c>
      <c r="AF199" s="865">
        <v>18.510000000000002</v>
      </c>
      <c r="AG199" s="865">
        <v>79.800000000000011</v>
      </c>
      <c r="AH199" s="865">
        <v>7.3999999999999995</v>
      </c>
      <c r="AI199" s="865">
        <v>8.3000000000000007</v>
      </c>
      <c r="AJ199" s="865">
        <v>6.9</v>
      </c>
      <c r="AK199" s="865">
        <v>7.7200000000000006</v>
      </c>
      <c r="AL199" s="878">
        <v>172640</v>
      </c>
      <c r="AM199" s="872">
        <v>38</v>
      </c>
      <c r="AN199" s="865">
        <v>7.46</v>
      </c>
      <c r="AO199" s="739">
        <f t="shared" ref="AO199:AO262" si="59">IF(U199="n/a","n/a",IF(AA199&lt;0,"n/a",IF(AA199="n/a","n/a",J199+U199-AA199)))</f>
        <v>-2.7833044459655607</v>
      </c>
      <c r="AP199" s="740">
        <f t="shared" ref="AP199:AP262" si="60">IF(U199="n/a","n/a",J199+U199)</f>
        <v>15.310739441181775</v>
      </c>
      <c r="AQ199" s="888">
        <f t="shared" ref="AQ199:AQ262" si="61">IF(OR(AC199&lt;0.01,AF199="n/a"),"n/a",(I199/SQRT(22.5*AC199*(I199/AF199))-1)*100)</f>
        <v>285.81558769909583</v>
      </c>
      <c r="AR199" s="651">
        <f>INDEX(Historical!$C$7:$C$1239,MATCH(B199,Historical!$B$7:$B$1261,0))*IF(AH199="n/a",1.03,IF(AH199&lt;0,1.01,IF(AH199&gt;10,1.1,(1+AH199/100))))</f>
        <v>0.9773400000000001</v>
      </c>
      <c r="AS199" s="886">
        <f t="shared" ref="AS199:AS262" si="62">IF($AI199="n/a",1.03*AR199,IF($AI199&lt;0,1.01*AR199,IF($AI199&gt;10,1.1*AR199,(1+$AI199/100)*AR199)))</f>
        <v>1.05845922</v>
      </c>
      <c r="AT199" s="886">
        <f t="shared" si="51"/>
        <v>1.1401722717839999</v>
      </c>
      <c r="AU199" s="886">
        <f t="shared" si="51"/>
        <v>1.2281935711657246</v>
      </c>
      <c r="AV199" s="886">
        <f t="shared" si="51"/>
        <v>1.3230101148597184</v>
      </c>
      <c r="AW199" s="651">
        <f t="shared" ref="AW199:AW262" si="63">SUM(AR199:AV199)</f>
        <v>5.7271751778094426</v>
      </c>
      <c r="AX199" s="747">
        <f t="shared" ref="AX199:AX262" si="64">AW199/I199*100</f>
        <v>9.9223409178957773</v>
      </c>
      <c r="AY199" s="934">
        <v>0.73</v>
      </c>
      <c r="AZ199" s="872">
        <v>45.35</v>
      </c>
      <c r="BA199" s="872">
        <v>-7.8</v>
      </c>
      <c r="BB199" s="872">
        <v>-1.24</v>
      </c>
      <c r="BC199" s="872">
        <v>5.65</v>
      </c>
      <c r="BE199" s="624">
        <v>2010</v>
      </c>
      <c r="BF199" s="898">
        <f t="shared" ref="BF199:BF262" si="65">IF(BE199&gt;2008,0,IF(BE199&gt;2001,1,IF(BE199&gt;1990,2,IF(BE199&gt;1980,3,IF(BE199&gt;1973,4,IF(BE199&gt;1970,5,IF(BE199&gt;1960,6,IF(BE199&gt;1958,7,IF(BE199&gt;1953,8,9)))))))))</f>
        <v>0</v>
      </c>
      <c r="BG199" s="882">
        <v>9.7000000000000011</v>
      </c>
    </row>
    <row r="200" spans="1:59" s="773" customFormat="1" ht="11.25" customHeight="1" x14ac:dyDescent="0.2">
      <c r="A200" s="646" t="s">
        <v>4382</v>
      </c>
      <c r="B200" s="781" t="s">
        <v>4185</v>
      </c>
      <c r="C200" s="932" t="s">
        <v>108</v>
      </c>
      <c r="D200" s="932" t="s">
        <v>4338</v>
      </c>
      <c r="E200" s="755">
        <v>24</v>
      </c>
      <c r="F200" s="1190">
        <v>142</v>
      </c>
      <c r="G200" s="1189" t="s">
        <v>106</v>
      </c>
      <c r="H200" s="1189" t="s">
        <v>106</v>
      </c>
      <c r="I200" s="756">
        <v>27.96</v>
      </c>
      <c r="J200" s="757">
        <f t="shared" si="52"/>
        <v>3.9341917024320461</v>
      </c>
      <c r="K200" s="779">
        <v>0.27500000000000002</v>
      </c>
      <c r="L200" s="759">
        <v>4</v>
      </c>
      <c r="M200" s="760">
        <f t="shared" si="53"/>
        <v>1.1000000000000001</v>
      </c>
      <c r="N200" s="761" t="s">
        <v>456</v>
      </c>
      <c r="O200" s="780">
        <v>0.27250000000000002</v>
      </c>
      <c r="P200" s="763">
        <v>44112</v>
      </c>
      <c r="Q200" s="763">
        <v>44123</v>
      </c>
      <c r="R200" s="760">
        <f t="shared" si="54"/>
        <v>0.91743119266055118</v>
      </c>
      <c r="S200" s="701">
        <f>IF(INDEX(Historical!$D$7:$D$1237,MATCH(B200,Historical!$B$7:$B$1261,0))=0,"n/a",(INDEX(Historical!$C$7:$C$1239,MATCH(B200,Historical!$B$7:$B$1261,0))/INDEX(Historical!$D$7:$D$1237,MATCH(B200,Historical!$B$7:$B$1261,0))-1)*100)</f>
        <v>18.238993710691819</v>
      </c>
      <c r="T200" s="701">
        <f>IF(INDEX(Historical!$F$7:$F$1230,MATCH(B200,Historical!$B$7:$B$1261,0))=0,"n/a",((INDEX(Historical!$C$7:$C$1239,MATCH(B200,Historical!$B$7:$B$1261,0))/INDEX(Historical!$F$7:$F$1230,MATCH(B200,Historical!$B$7:$B$1261,0)))^(1/3)-1)*100)</f>
        <v>14.269177501474516</v>
      </c>
      <c r="U200" s="701">
        <f>IF(INDEX(Historical!$H$7:$H$1230,MATCH(B200,Historical!$B$7:$B$1261,0))=0,"n/a",((INDEX(Historical!$C$7:$C$1239,MATCH(B200,Historical!$B$7:$B$1261,0))/INDEX(Historical!$H$7:$H$1230,MATCH(B200,Historical!$B$7:$B$1261,0)))^(1/5)-1)*100)</f>
        <v>14.869835499703509</v>
      </c>
      <c r="V200" s="701">
        <f>IF(INDEX(Historical!$O$7:$O$1230,MATCH(B200,Historical!$B$7:$B$1261,0))=0,"n/a",((INDEX(Historical!$C$7:$C$1239,MATCH(B200,Historical!$B$7:$B$1261,0))/INDEX(Historical!$O$7:$O$1230,MATCH(B200,Historical!$B$7:$B$1261,0)))^(1/10)-1)*100)</f>
        <v>21.876072401237323</v>
      </c>
      <c r="W200" s="702">
        <f t="shared" si="55"/>
        <v>0.67973058540720788</v>
      </c>
      <c r="X200" s="703">
        <f t="shared" si="56"/>
        <v>0.88510925593473266</v>
      </c>
      <c r="Y200" s="774" t="s">
        <v>4407</v>
      </c>
      <c r="Z200" s="757">
        <f t="shared" si="57"/>
        <v>52.132701421800952</v>
      </c>
      <c r="AA200" s="765">
        <f t="shared" si="58"/>
        <v>13.251184834123224</v>
      </c>
      <c r="AB200" s="759">
        <v>12</v>
      </c>
      <c r="AC200" s="766">
        <v>2.11</v>
      </c>
      <c r="AD200" s="766">
        <v>1.1499999999999999</v>
      </c>
      <c r="AE200" s="766">
        <v>3.49</v>
      </c>
      <c r="AF200" s="766">
        <v>0.89</v>
      </c>
      <c r="AG200" s="766">
        <v>6.6000000000000005</v>
      </c>
      <c r="AH200" s="766">
        <v>1.9</v>
      </c>
      <c r="AI200" s="766">
        <v>35.47</v>
      </c>
      <c r="AJ200" s="766">
        <v>16.8</v>
      </c>
      <c r="AK200" s="766">
        <v>12</v>
      </c>
      <c r="AL200" s="767">
        <v>3800</v>
      </c>
      <c r="AM200" s="768">
        <v>0.2</v>
      </c>
      <c r="AN200" s="766">
        <v>0.26</v>
      </c>
      <c r="AO200" s="769">
        <f t="shared" si="59"/>
        <v>5.55284236801233</v>
      </c>
      <c r="AP200" s="770">
        <f t="shared" si="60"/>
        <v>18.804027202135554</v>
      </c>
      <c r="AQ200" s="771">
        <f t="shared" si="61"/>
        <v>-27.601244632031385</v>
      </c>
      <c r="AR200" s="651">
        <f>INDEX(Historical!$C$7:$C$1239,MATCH(B200,Historical!$B$7:$B$1261,0))*IF(AH200="n/a",1.03,IF(AH200&lt;0,1.01,IF(AH200&gt;10,1.1,(1+AH200/100))))</f>
        <v>0.95785999999999982</v>
      </c>
      <c r="AS200" s="765">
        <f t="shared" si="62"/>
        <v>1.0536459999999999</v>
      </c>
      <c r="AT200" s="765">
        <f t="shared" si="51"/>
        <v>1.1590106</v>
      </c>
      <c r="AU200" s="765">
        <f t="shared" si="51"/>
        <v>1.2749116600000001</v>
      </c>
      <c r="AV200" s="765">
        <f t="shared" si="51"/>
        <v>1.4024028260000003</v>
      </c>
      <c r="AW200" s="757">
        <f t="shared" si="63"/>
        <v>5.8478310860000002</v>
      </c>
      <c r="AX200" s="772">
        <f t="shared" si="64"/>
        <v>20.914989577968527</v>
      </c>
      <c r="AY200" s="935">
        <v>1.92</v>
      </c>
      <c r="AZ200" s="768">
        <v>96.899999999999991</v>
      </c>
      <c r="BA200" s="768">
        <v>-11.959999999999999</v>
      </c>
      <c r="BB200" s="768">
        <v>14.89</v>
      </c>
      <c r="BC200" s="768">
        <v>21.69</v>
      </c>
      <c r="BD200" s="908"/>
      <c r="BE200" s="624">
        <v>1997</v>
      </c>
      <c r="BF200" s="898">
        <f t="shared" si="65"/>
        <v>2</v>
      </c>
      <c r="BG200" s="824">
        <v>1.0999999999999999</v>
      </c>
    </row>
    <row r="201" spans="1:59" ht="11.25" customHeight="1" x14ac:dyDescent="0.2">
      <c r="A201" s="863" t="s">
        <v>737</v>
      </c>
      <c r="B201" s="875" t="s">
        <v>738</v>
      </c>
      <c r="C201" s="932" t="s">
        <v>108</v>
      </c>
      <c r="D201" s="932" t="s">
        <v>4338</v>
      </c>
      <c r="E201" s="733">
        <v>23</v>
      </c>
      <c r="F201" s="1190">
        <v>149</v>
      </c>
      <c r="G201" s="1190" t="s">
        <v>37</v>
      </c>
      <c r="H201" s="1190" t="s">
        <v>37</v>
      </c>
      <c r="I201" s="874">
        <v>62.83</v>
      </c>
      <c r="J201" s="651">
        <f t="shared" si="52"/>
        <v>3.1195288874741363</v>
      </c>
      <c r="K201" s="884">
        <v>0.49</v>
      </c>
      <c r="L201" s="887">
        <v>4</v>
      </c>
      <c r="M201" s="642">
        <f t="shared" si="53"/>
        <v>1.96</v>
      </c>
      <c r="N201" s="870" t="s">
        <v>163</v>
      </c>
      <c r="O201" s="735">
        <v>0.46</v>
      </c>
      <c r="P201" s="861">
        <v>44179</v>
      </c>
      <c r="Q201" s="861">
        <v>44200</v>
      </c>
      <c r="R201" s="642">
        <f t="shared" si="54"/>
        <v>6.5217391304347752</v>
      </c>
      <c r="S201" s="701">
        <f>IF(INDEX(Historical!$D$7:$D$1237,MATCH(B201,Historical!$B$7:$B$1261,0))=0,"n/a",(INDEX(Historical!$C$7:$C$1239,MATCH(B201,Historical!$B$7:$B$1261,0))/INDEX(Historical!$D$7:$D$1237,MATCH(B201,Historical!$B$7:$B$1261,0))-1)*100)</f>
        <v>13.888888888888884</v>
      </c>
      <c r="T201" s="701">
        <f>IF(INDEX(Historical!$F$7:$F$1230,MATCH(B201,Historical!$B$7:$B$1261,0))=0,"n/a",((INDEX(Historical!$C$7:$C$1239,MATCH(B201,Historical!$B$7:$B$1261,0))/INDEX(Historical!$F$7:$F$1230,MATCH(B201,Historical!$B$7:$B$1261,0)))^(1/3)-1)*100)</f>
        <v>10.973904713454852</v>
      </c>
      <c r="U201" s="701">
        <f>IF(INDEX(Historical!$H$7:$H$1230,MATCH(B201,Historical!$B$7:$B$1261,0))=0,"n/a",((INDEX(Historical!$C$7:$C$1239,MATCH(B201,Historical!$B$7:$B$1261,0))/INDEX(Historical!$H$7:$H$1230,MATCH(B201,Historical!$B$7:$B$1261,0)))^(1/5)-1)*100)</f>
        <v>11.304961305610561</v>
      </c>
      <c r="V201" s="701">
        <f>IF(INDEX(Historical!$O$7:$O$1230,MATCH(B201,Historical!$B$7:$B$1261,0))=0,"n/a",((INDEX(Historical!$C$7:$C$1239,MATCH(B201,Historical!$B$7:$B$1261,0))/INDEX(Historical!$O$7:$O$1230,MATCH(B201,Historical!$B$7:$B$1261,0)))^(1/10)-1)*100)</f>
        <v>11.544488380248442</v>
      </c>
      <c r="W201" s="702">
        <f t="shared" si="55"/>
        <v>0.97925182418237877</v>
      </c>
      <c r="X201" s="703">
        <f t="shared" si="56"/>
        <v>12.561068117345069</v>
      </c>
      <c r="Y201" s="659"/>
      <c r="Z201" s="651">
        <f t="shared" si="57"/>
        <v>37.619961612284072</v>
      </c>
      <c r="AA201" s="886">
        <f t="shared" si="58"/>
        <v>12.059500959692897</v>
      </c>
      <c r="AB201" s="887">
        <v>12</v>
      </c>
      <c r="AC201" s="865">
        <v>5.21</v>
      </c>
      <c r="AD201" s="865">
        <v>1.36</v>
      </c>
      <c r="AE201" s="865">
        <v>5.25</v>
      </c>
      <c r="AF201" s="865">
        <v>0.99</v>
      </c>
      <c r="AG201" s="865">
        <v>8</v>
      </c>
      <c r="AH201" s="865">
        <v>-1.9</v>
      </c>
      <c r="AI201" s="865">
        <v>-8.5299999999999994</v>
      </c>
      <c r="AJ201" s="865">
        <v>0.89999999999999991</v>
      </c>
      <c r="AK201" s="865">
        <v>9.120000000000001</v>
      </c>
      <c r="AL201" s="878">
        <v>5980</v>
      </c>
      <c r="AM201" s="872">
        <v>0.8</v>
      </c>
      <c r="AN201" s="865">
        <v>0.02</v>
      </c>
      <c r="AO201" s="739">
        <f t="shared" si="59"/>
        <v>2.3649892333917997</v>
      </c>
      <c r="AP201" s="740">
        <f t="shared" si="60"/>
        <v>14.424490193084697</v>
      </c>
      <c r="AQ201" s="888">
        <f t="shared" si="61"/>
        <v>-27.15646616023577</v>
      </c>
      <c r="AR201" s="651">
        <f>INDEX(Historical!$C$7:$C$1239,MATCH(B201,Historical!$B$7:$B$1261,0))*IF(AH201="n/a",1.03,IF(AH201&lt;0,1.01,IF(AH201&gt;10,1.1,(1+AH201/100))))</f>
        <v>1.6563999999999999</v>
      </c>
      <c r="AS201" s="886">
        <f t="shared" si="62"/>
        <v>1.6729639999999999</v>
      </c>
      <c r="AT201" s="886">
        <f t="shared" si="51"/>
        <v>1.8255383167999999</v>
      </c>
      <c r="AU201" s="886">
        <f t="shared" si="51"/>
        <v>1.9920274112921599</v>
      </c>
      <c r="AV201" s="886">
        <f t="shared" si="51"/>
        <v>2.1737003112020048</v>
      </c>
      <c r="AW201" s="651">
        <f t="shared" si="63"/>
        <v>9.3206300392941639</v>
      </c>
      <c r="AX201" s="747">
        <f t="shared" si="64"/>
        <v>14.834680947468032</v>
      </c>
      <c r="AY201" s="934">
        <v>1.42</v>
      </c>
      <c r="AZ201" s="872">
        <v>49.519999999999996</v>
      </c>
      <c r="BA201" s="872">
        <v>-16.470000000000002</v>
      </c>
      <c r="BB201" s="872">
        <v>10.84</v>
      </c>
      <c r="BC201" s="872">
        <v>9.9500000000000011</v>
      </c>
      <c r="BE201" s="624">
        <v>2000</v>
      </c>
      <c r="BF201" s="898">
        <f t="shared" si="65"/>
        <v>2</v>
      </c>
      <c r="BG201" s="882">
        <v>1.5</v>
      </c>
    </row>
    <row r="202" spans="1:59" ht="11.25" customHeight="1" x14ac:dyDescent="0.2">
      <c r="A202" s="863" t="s">
        <v>1547</v>
      </c>
      <c r="B202" s="875" t="s">
        <v>1548</v>
      </c>
      <c r="C202" s="932" t="s">
        <v>245</v>
      </c>
      <c r="D202" s="932" t="s">
        <v>4363</v>
      </c>
      <c r="E202" s="733">
        <v>12</v>
      </c>
      <c r="F202" s="1190">
        <v>287</v>
      </c>
      <c r="G202" s="1190" t="s">
        <v>106</v>
      </c>
      <c r="H202" s="1190" t="s">
        <v>106</v>
      </c>
      <c r="I202" s="874">
        <v>30.7</v>
      </c>
      <c r="J202" s="651">
        <f t="shared" si="52"/>
        <v>3.6482084690553753</v>
      </c>
      <c r="K202" s="877">
        <v>0.28000000000000003</v>
      </c>
      <c r="L202" s="887">
        <v>4</v>
      </c>
      <c r="M202" s="642">
        <f t="shared" si="53"/>
        <v>1.1200000000000001</v>
      </c>
      <c r="N202" s="870" t="s">
        <v>965</v>
      </c>
      <c r="O202" s="734">
        <v>0.27</v>
      </c>
      <c r="P202" s="861">
        <v>43965</v>
      </c>
      <c r="Q202" s="861">
        <v>43973</v>
      </c>
      <c r="R202" s="642">
        <f t="shared" si="54"/>
        <v>3.7037037037037068</v>
      </c>
      <c r="S202" s="701">
        <f>IF(INDEX(Historical!$D$7:$D$1237,MATCH(B202,Historical!$B$7:$B$1261,0))=0,"n/a",(INDEX(Historical!$C$7:$C$1239,MATCH(B202,Historical!$B$7:$B$1261,0))/INDEX(Historical!$D$7:$D$1237,MATCH(B202,Historical!$B$7:$B$1261,0))-1)*100)</f>
        <v>3.8461538461538547</v>
      </c>
      <c r="T202" s="701">
        <f>IF(INDEX(Historical!$F$7:$F$1230,MATCH(B202,Historical!$B$7:$B$1261,0))=0,"n/a",((INDEX(Historical!$C$7:$C$1239,MATCH(B202,Historical!$B$7:$B$1261,0))/INDEX(Historical!$F$7:$F$1230,MATCH(B202,Historical!$B$7:$B$1261,0)))^(1/3)-1)*100)</f>
        <v>12.924323465723431</v>
      </c>
      <c r="U202" s="701">
        <f>IF(INDEX(Historical!$H$7:$H$1230,MATCH(B202,Historical!$B$7:$B$1261,0))=0,"n/a",((INDEX(Historical!$C$7:$C$1239,MATCH(B202,Historical!$B$7:$B$1261,0))/INDEX(Historical!$H$7:$H$1230,MATCH(B202,Historical!$B$7:$B$1261,0)))^(1/5)-1)*100)</f>
        <v>9.6940240464664651</v>
      </c>
      <c r="V202" s="701">
        <f>IF(INDEX(Historical!$O$7:$O$1230,MATCH(B202,Historical!$B$7:$B$1261,0))=0,"n/a",((INDEX(Historical!$C$7:$C$1239,MATCH(B202,Historical!$B$7:$B$1261,0))/INDEX(Historical!$O$7:$O$1230,MATCH(B202,Historical!$B$7:$B$1261,0)))^(1/10)-1)*100)</f>
        <v>18.369380853048423</v>
      </c>
      <c r="W202" s="702">
        <f t="shared" si="55"/>
        <v>0.52772731558111985</v>
      </c>
      <c r="X202" s="703">
        <f t="shared" si="56"/>
        <v>1.1679547043935499</v>
      </c>
      <c r="Y202" s="673"/>
      <c r="Z202" s="651">
        <f t="shared" si="57"/>
        <v>74.666666666666671</v>
      </c>
      <c r="AA202" s="886">
        <f t="shared" si="58"/>
        <v>20.466666666666665</v>
      </c>
      <c r="AB202" s="887">
        <v>3</v>
      </c>
      <c r="AC202" s="865">
        <v>1.5</v>
      </c>
      <c r="AD202" s="865">
        <v>1.84</v>
      </c>
      <c r="AE202" s="865">
        <v>2</v>
      </c>
      <c r="AF202" s="865">
        <v>4.47</v>
      </c>
      <c r="AG202" s="865">
        <v>22.8</v>
      </c>
      <c r="AH202" s="865">
        <v>-30</v>
      </c>
      <c r="AI202" s="865">
        <v>12.19</v>
      </c>
      <c r="AJ202" s="865">
        <v>8.3000000000000007</v>
      </c>
      <c r="AK202" s="865">
        <v>11.04</v>
      </c>
      <c r="AL202" s="878">
        <v>610.13</v>
      </c>
      <c r="AM202" s="872">
        <v>3.8</v>
      </c>
      <c r="AN202" s="865">
        <v>0</v>
      </c>
      <c r="AO202" s="739">
        <f t="shared" si="59"/>
        <v>-7.1244341511448255</v>
      </c>
      <c r="AP202" s="740">
        <f t="shared" si="60"/>
        <v>13.34223251552184</v>
      </c>
      <c r="AQ202" s="888">
        <f t="shared" si="61"/>
        <v>101.64435138243877</v>
      </c>
      <c r="AR202" s="651">
        <f>INDEX(Historical!$C$7:$C$1239,MATCH(B202,Historical!$B$7:$B$1261,0))*IF(AH202="n/a",1.03,IF(AH202&lt;0,1.01,IF(AH202&gt;10,1.1,(1+AH202/100))))</f>
        <v>1.0908</v>
      </c>
      <c r="AS202" s="886">
        <f t="shared" si="62"/>
        <v>1.1998800000000001</v>
      </c>
      <c r="AT202" s="886">
        <f t="shared" si="51"/>
        <v>1.3198680000000003</v>
      </c>
      <c r="AU202" s="886">
        <f t="shared" si="51"/>
        <v>1.4518548000000004</v>
      </c>
      <c r="AV202" s="886">
        <f t="shared" si="51"/>
        <v>1.5970402800000005</v>
      </c>
      <c r="AW202" s="651">
        <f t="shared" si="63"/>
        <v>6.6594430800000017</v>
      </c>
      <c r="AX202" s="747">
        <f t="shared" si="64"/>
        <v>21.691997003257335</v>
      </c>
      <c r="AY202" s="934">
        <v>0.67</v>
      </c>
      <c r="AZ202" s="872">
        <v>44.800000000000004</v>
      </c>
      <c r="BA202" s="872">
        <v>-28.410000000000004</v>
      </c>
      <c r="BB202" s="872">
        <v>0.02</v>
      </c>
      <c r="BC202" s="872">
        <v>-4.3099999999999996</v>
      </c>
      <c r="BE202" s="624">
        <v>2009</v>
      </c>
      <c r="BF202" s="898">
        <f t="shared" si="65"/>
        <v>0</v>
      </c>
      <c r="BG202" s="882">
        <v>19.2</v>
      </c>
    </row>
    <row r="203" spans="1:59" ht="11.25" customHeight="1" x14ac:dyDescent="0.2">
      <c r="A203" s="863" t="s">
        <v>1549</v>
      </c>
      <c r="B203" s="875" t="s">
        <v>1550</v>
      </c>
      <c r="C203" s="932" t="s">
        <v>153</v>
      </c>
      <c r="D203" s="932" t="s">
        <v>4348</v>
      </c>
      <c r="E203" s="733">
        <v>10</v>
      </c>
      <c r="F203" s="1190">
        <v>365</v>
      </c>
      <c r="G203" s="1190" t="s">
        <v>37</v>
      </c>
      <c r="H203" s="1190" t="s">
        <v>37</v>
      </c>
      <c r="I203" s="874">
        <v>38.31</v>
      </c>
      <c r="J203" s="651">
        <f t="shared" si="52"/>
        <v>3.9676324719394409</v>
      </c>
      <c r="K203" s="877">
        <v>0.38</v>
      </c>
      <c r="L203" s="887">
        <v>4</v>
      </c>
      <c r="M203" s="642">
        <f t="shared" si="53"/>
        <v>1.52</v>
      </c>
      <c r="N203" s="870" t="s">
        <v>119</v>
      </c>
      <c r="O203" s="734">
        <v>0.36</v>
      </c>
      <c r="P203" s="619">
        <v>43859</v>
      </c>
      <c r="Q203" s="619">
        <v>43895</v>
      </c>
      <c r="R203" s="642">
        <f t="shared" si="54"/>
        <v>5.5555555555555607</v>
      </c>
      <c r="S203" s="701">
        <f>IF(INDEX(Historical!$D$7:$D$1237,MATCH(B203,Historical!$B$7:$B$1261,0))=0,"n/a",(INDEX(Historical!$C$7:$C$1239,MATCH(B203,Historical!$B$7:$B$1261,0))/INDEX(Historical!$D$7:$D$1237,MATCH(B203,Historical!$B$7:$B$1261,0))-1)*100)</f>
        <v>5.8823529411764497</v>
      </c>
      <c r="T203" s="701">
        <f>IF(INDEX(Historical!$F$7:$F$1230,MATCH(B203,Historical!$B$7:$B$1261,0))=0,"n/a",((INDEX(Historical!$C$7:$C$1239,MATCH(B203,Historical!$B$7:$B$1261,0))/INDEX(Historical!$F$7:$F$1230,MATCH(B203,Historical!$B$7:$B$1261,0)))^(1/3)-1)*100)</f>
        <v>6.2658569182611146</v>
      </c>
      <c r="U203" s="701">
        <f>IF(INDEX(Historical!$H$7:$H$1230,MATCH(B203,Historical!$B$7:$B$1261,0))=0,"n/a",((INDEX(Historical!$C$7:$C$1239,MATCH(B203,Historical!$B$7:$B$1261,0))/INDEX(Historical!$H$7:$H$1230,MATCH(B203,Historical!$B$7:$B$1261,0)))^(1/5)-1)*100)</f>
        <v>6.7249181879538877</v>
      </c>
      <c r="V203" s="701">
        <f>IF(INDEX(Historical!$O$7:$O$1230,MATCH(B203,Historical!$B$7:$B$1261,0))=0,"n/a",((INDEX(Historical!$C$7:$C$1239,MATCH(B203,Historical!$B$7:$B$1261,0))/INDEX(Historical!$O$7:$O$1230,MATCH(B203,Historical!$B$7:$B$1261,0)))^(1/10)-1)*100)</f>
        <v>6.0540481614018704</v>
      </c>
      <c r="W203" s="702">
        <f t="shared" si="55"/>
        <v>1.1108134604592692</v>
      </c>
      <c r="X203" s="703">
        <f t="shared" si="56"/>
        <v>0.45747742775196515</v>
      </c>
      <c r="Y203" s="661"/>
      <c r="Z203" s="651">
        <f t="shared" si="57"/>
        <v>102.01342281879195</v>
      </c>
      <c r="AA203" s="886">
        <f t="shared" si="58"/>
        <v>25.711409395973156</v>
      </c>
      <c r="AB203" s="887">
        <v>12</v>
      </c>
      <c r="AC203" s="865">
        <v>1.49</v>
      </c>
      <c r="AD203" s="865" t="s">
        <v>136</v>
      </c>
      <c r="AE203" s="865">
        <v>4.18</v>
      </c>
      <c r="AF203" s="865">
        <v>3.17</v>
      </c>
      <c r="AG203" s="865">
        <v>13.5</v>
      </c>
      <c r="AH203" s="865">
        <v>62.3</v>
      </c>
      <c r="AI203" s="865">
        <v>1.55</v>
      </c>
      <c r="AJ203" s="865">
        <v>14.7</v>
      </c>
      <c r="AK203" s="865">
        <v>-1</v>
      </c>
      <c r="AL203" s="878">
        <v>203110</v>
      </c>
      <c r="AM203" s="872">
        <v>0.05</v>
      </c>
      <c r="AN203" s="865">
        <v>0.97</v>
      </c>
      <c r="AO203" s="739">
        <f t="shared" si="59"/>
        <v>-15.018858736079828</v>
      </c>
      <c r="AP203" s="740">
        <f t="shared" si="60"/>
        <v>10.692550659893328</v>
      </c>
      <c r="AQ203" s="888">
        <f t="shared" si="61"/>
        <v>90.327399540003057</v>
      </c>
      <c r="AR203" s="651">
        <f>INDEX(Historical!$C$7:$C$1239,MATCH(B203,Historical!$B$7:$B$1261,0))*IF(AH203="n/a",1.03,IF(AH203&lt;0,1.01,IF(AH203&gt;10,1.1,(1+AH203/100))))</f>
        <v>1.5840000000000001</v>
      </c>
      <c r="AS203" s="886">
        <f t="shared" si="62"/>
        <v>1.6085520000000002</v>
      </c>
      <c r="AT203" s="886">
        <f t="shared" si="51"/>
        <v>1.6246375200000003</v>
      </c>
      <c r="AU203" s="886">
        <f t="shared" si="51"/>
        <v>1.6408838952000002</v>
      </c>
      <c r="AV203" s="886">
        <f t="shared" si="51"/>
        <v>1.6572927341520003</v>
      </c>
      <c r="AW203" s="651">
        <f t="shared" si="63"/>
        <v>8.1153661493520008</v>
      </c>
      <c r="AX203" s="747">
        <f t="shared" si="64"/>
        <v>21.183414642004699</v>
      </c>
      <c r="AY203" s="934">
        <v>0.66</v>
      </c>
      <c r="AZ203" s="872">
        <v>45</v>
      </c>
      <c r="BA203" s="872">
        <v>-3.73</v>
      </c>
      <c r="BB203" s="872">
        <v>8.84</v>
      </c>
      <c r="BC203" s="872">
        <v>12.09</v>
      </c>
      <c r="BE203" s="624">
        <v>2011</v>
      </c>
      <c r="BF203" s="898">
        <f t="shared" si="65"/>
        <v>0</v>
      </c>
      <c r="BG203" s="882">
        <v>5</v>
      </c>
    </row>
    <row r="204" spans="1:59" ht="11.25" customHeight="1" x14ac:dyDescent="0.2">
      <c r="A204" s="871" t="s">
        <v>1577</v>
      </c>
      <c r="B204" s="875" t="s">
        <v>1578</v>
      </c>
      <c r="C204" s="932" t="s">
        <v>108</v>
      </c>
      <c r="D204" s="932" t="s">
        <v>118</v>
      </c>
      <c r="E204" s="733">
        <v>12</v>
      </c>
      <c r="F204" s="1190">
        <v>286</v>
      </c>
      <c r="G204" s="1190" t="s">
        <v>106</v>
      </c>
      <c r="H204" s="1190" t="s">
        <v>106</v>
      </c>
      <c r="I204" s="874">
        <v>49.79</v>
      </c>
      <c r="J204" s="651">
        <f t="shared" si="52"/>
        <v>4.4988953605141599</v>
      </c>
      <c r="K204" s="877">
        <v>0.56000000000000005</v>
      </c>
      <c r="L204" s="887">
        <v>4</v>
      </c>
      <c r="M204" s="642">
        <f t="shared" si="53"/>
        <v>2.2400000000000002</v>
      </c>
      <c r="N204" s="870" t="s">
        <v>151</v>
      </c>
      <c r="O204" s="734">
        <v>0.55000000000000004</v>
      </c>
      <c r="P204" s="861">
        <v>43889</v>
      </c>
      <c r="Q204" s="861">
        <v>43917</v>
      </c>
      <c r="R204" s="642">
        <f t="shared" si="54"/>
        <v>1.8181818181818195</v>
      </c>
      <c r="S204" s="701">
        <f>IF(INDEX(Historical!$D$7:$D$1237,MATCH(B204,Historical!$B$7:$B$1261,0))=0,"n/a",(INDEX(Historical!$C$7:$C$1239,MATCH(B204,Historical!$B$7:$B$1261,0))/INDEX(Historical!$D$7:$D$1237,MATCH(B204,Historical!$B$7:$B$1261,0))-1)*100)</f>
        <v>3.8095238095238182</v>
      </c>
      <c r="T204" s="701">
        <f>IF(INDEX(Historical!$F$7:$F$1230,MATCH(B204,Historical!$B$7:$B$1261,0))=0,"n/a",((INDEX(Historical!$C$7:$C$1239,MATCH(B204,Historical!$B$7:$B$1261,0))/INDEX(Historical!$F$7:$F$1230,MATCH(B204,Historical!$B$7:$B$1261,0)))^(1/3)-1)*100)</f>
        <v>10.631008788990837</v>
      </c>
      <c r="U204" s="701">
        <f>IF(INDEX(Historical!$H$7:$H$1230,MATCH(B204,Historical!$B$7:$B$1261,0))=0,"n/a",((INDEX(Historical!$C$7:$C$1239,MATCH(B204,Historical!$B$7:$B$1261,0))/INDEX(Historical!$H$7:$H$1230,MATCH(B204,Historical!$B$7:$B$1261,0)))^(1/5)-1)*100)</f>
        <v>10.554522330964854</v>
      </c>
      <c r="V204" s="701">
        <f>IF(INDEX(Historical!$O$7:$O$1230,MATCH(B204,Historical!$B$7:$B$1261,0))=0,"n/a",((INDEX(Historical!$C$7:$C$1239,MATCH(B204,Historical!$B$7:$B$1261,0))/INDEX(Historical!$O$7:$O$1230,MATCH(B204,Historical!$B$7:$B$1261,0)))^(1/10)-1)*100)</f>
        <v>15.864035017075739</v>
      </c>
      <c r="W204" s="702">
        <f t="shared" si="55"/>
        <v>0.66531133596239367</v>
      </c>
      <c r="X204" s="703">
        <f t="shared" si="56"/>
        <v>1.7889020899940433</v>
      </c>
      <c r="Y204" s="876"/>
      <c r="Z204" s="651">
        <f t="shared" si="57"/>
        <v>50.793650793650805</v>
      </c>
      <c r="AA204" s="886">
        <f t="shared" si="58"/>
        <v>11.290249433106576</v>
      </c>
      <c r="AB204" s="887">
        <v>12</v>
      </c>
      <c r="AC204" s="865">
        <v>4.41</v>
      </c>
      <c r="AD204" s="865">
        <v>1.73</v>
      </c>
      <c r="AE204" s="865">
        <v>0.95</v>
      </c>
      <c r="AF204" s="865">
        <v>0.9</v>
      </c>
      <c r="AG204" s="865">
        <v>8.4</v>
      </c>
      <c r="AH204" s="865">
        <v>-7.3</v>
      </c>
      <c r="AI204" s="865">
        <v>23.630000000000003</v>
      </c>
      <c r="AJ204" s="865">
        <v>5.8999999999999995</v>
      </c>
      <c r="AK204" s="865">
        <v>6.72</v>
      </c>
      <c r="AL204" s="878">
        <v>14290</v>
      </c>
      <c r="AM204" s="872">
        <v>0.3</v>
      </c>
      <c r="AN204" s="865">
        <v>0.28000000000000003</v>
      </c>
      <c r="AO204" s="739">
        <f t="shared" si="59"/>
        <v>3.7631682583724384</v>
      </c>
      <c r="AP204" s="740">
        <f t="shared" si="60"/>
        <v>15.053417691479014</v>
      </c>
      <c r="AQ204" s="888">
        <f t="shared" si="61"/>
        <v>-32.798067191169046</v>
      </c>
      <c r="AR204" s="651">
        <f>INDEX(Historical!$C$7:$C$1239,MATCH(B204,Historical!$B$7:$B$1261,0))*IF(AH204="n/a",1.03,IF(AH204&lt;0,1.01,IF(AH204&gt;10,1.1,(1+AH204/100))))</f>
        <v>2.2018</v>
      </c>
      <c r="AS204" s="886">
        <f t="shared" si="62"/>
        <v>2.42198</v>
      </c>
      <c r="AT204" s="886">
        <f t="shared" si="51"/>
        <v>2.5847370559999998</v>
      </c>
      <c r="AU204" s="886">
        <f t="shared" si="51"/>
        <v>2.7584313861631995</v>
      </c>
      <c r="AV204" s="886">
        <f t="shared" si="51"/>
        <v>2.9437979753133665</v>
      </c>
      <c r="AW204" s="651">
        <f t="shared" si="63"/>
        <v>12.910746417476565</v>
      </c>
      <c r="AX204" s="747">
        <f t="shared" si="64"/>
        <v>25.930400517125058</v>
      </c>
      <c r="AY204" s="934">
        <v>1.72</v>
      </c>
      <c r="AZ204" s="872">
        <v>113.6</v>
      </c>
      <c r="BA204" s="872">
        <v>-12.889999999999999</v>
      </c>
      <c r="BB204" s="872">
        <v>15.659999999999998</v>
      </c>
      <c r="BC204" s="872">
        <v>22.939999999999998</v>
      </c>
      <c r="BE204" s="624">
        <v>2009</v>
      </c>
      <c r="BF204" s="898">
        <f t="shared" si="65"/>
        <v>0</v>
      </c>
      <c r="BG204" s="882">
        <v>0.5</v>
      </c>
    </row>
    <row r="205" spans="1:59" ht="11.25" customHeight="1" x14ac:dyDescent="0.2">
      <c r="A205" s="863" t="s">
        <v>1119</v>
      </c>
      <c r="B205" s="875" t="s">
        <v>1120</v>
      </c>
      <c r="C205" s="932" t="s">
        <v>112</v>
      </c>
      <c r="D205" s="932" t="s">
        <v>211</v>
      </c>
      <c r="E205" s="733">
        <v>11</v>
      </c>
      <c r="F205" s="1190">
        <v>313</v>
      </c>
      <c r="G205" s="1190" t="s">
        <v>115</v>
      </c>
      <c r="H205" s="1190" t="s">
        <v>115</v>
      </c>
      <c r="I205" s="874">
        <v>39.119999999999997</v>
      </c>
      <c r="J205" s="651">
        <f t="shared" si="52"/>
        <v>2.8629856850715751</v>
      </c>
      <c r="K205" s="877">
        <v>0.28000000000000003</v>
      </c>
      <c r="L205" s="887">
        <v>4</v>
      </c>
      <c r="M205" s="642">
        <f t="shared" si="53"/>
        <v>1.1200000000000001</v>
      </c>
      <c r="N205" s="870" t="s">
        <v>318</v>
      </c>
      <c r="O205" s="734">
        <v>0.27250000000000002</v>
      </c>
      <c r="P205" s="861">
        <v>43909</v>
      </c>
      <c r="Q205" s="861">
        <v>43921</v>
      </c>
      <c r="R205" s="642">
        <f t="shared" si="54"/>
        <v>2.7522935779816535</v>
      </c>
      <c r="S205" s="701">
        <f>IF(INDEX(Historical!$D$7:$D$1237,MATCH(B205,Historical!$B$7:$B$1261,0))=0,"n/a",(INDEX(Historical!$C$7:$C$1239,MATCH(B205,Historical!$B$7:$B$1261,0))/INDEX(Historical!$D$7:$D$1237,MATCH(B205,Historical!$B$7:$B$1261,0))-1)*100)</f>
        <v>2.8301886792452935</v>
      </c>
      <c r="T205" s="701">
        <f>IF(INDEX(Historical!$F$7:$F$1230,MATCH(B205,Historical!$B$7:$B$1261,0))=0,"n/a",((INDEX(Historical!$C$7:$C$1239,MATCH(B205,Historical!$B$7:$B$1261,0))/INDEX(Historical!$F$7:$F$1230,MATCH(B205,Historical!$B$7:$B$1261,0)))^(1/3)-1)*100)</f>
        <v>5.0589077790132775</v>
      </c>
      <c r="U205" s="701">
        <f>IF(INDEX(Historical!$H$7:$H$1230,MATCH(B205,Historical!$B$7:$B$1261,0))=0,"n/a",((INDEX(Historical!$C$7:$C$1239,MATCH(B205,Historical!$B$7:$B$1261,0))/INDEX(Historical!$H$7:$H$1230,MATCH(B205,Historical!$B$7:$B$1261,0)))^(1/5)-1)*100)</f>
        <v>4.6119864944856648</v>
      </c>
      <c r="V205" s="701" t="str">
        <f>IF(INDEX(Historical!$O$7:$O$1230,MATCH(B205,Historical!$B$7:$B$1261,0))=0,"n/a",((INDEX(Historical!$C$7:$C$1239,MATCH(B205,Historical!$B$7:$B$1261,0))/INDEX(Historical!$O$7:$O$1230,MATCH(B205,Historical!$B$7:$B$1261,0)))^(1/10)-1)*100)</f>
        <v>n/a</v>
      </c>
      <c r="W205" s="702" t="str">
        <f t="shared" si="55"/>
        <v>n/a</v>
      </c>
      <c r="X205" s="703">
        <f t="shared" si="56"/>
        <v>1.2464828363474771</v>
      </c>
      <c r="Y205" s="661"/>
      <c r="Z205" s="651" t="str">
        <f t="shared" si="57"/>
        <v>n/a</v>
      </c>
      <c r="AA205" s="886" t="str">
        <f t="shared" si="58"/>
        <v>n/a</v>
      </c>
      <c r="AB205" s="887">
        <v>12</v>
      </c>
      <c r="AC205" s="865">
        <v>-4.08</v>
      </c>
      <c r="AD205" s="865" t="s">
        <v>136</v>
      </c>
      <c r="AE205" s="865">
        <v>1.9</v>
      </c>
      <c r="AF205" s="865">
        <v>4.87</v>
      </c>
      <c r="AG205" s="865">
        <v>-38.1</v>
      </c>
      <c r="AH205" s="865">
        <v>13.700000000000001</v>
      </c>
      <c r="AI205" s="865">
        <v>80.95</v>
      </c>
      <c r="AJ205" s="865">
        <v>3.6999999999999997</v>
      </c>
      <c r="AK205" s="865">
        <v>15</v>
      </c>
      <c r="AL205" s="878">
        <v>915.6</v>
      </c>
      <c r="AM205" s="872">
        <v>2.36</v>
      </c>
      <c r="AN205" s="865">
        <v>1.49</v>
      </c>
      <c r="AO205" s="739" t="str">
        <f t="shared" si="59"/>
        <v>n/a</v>
      </c>
      <c r="AP205" s="740">
        <f t="shared" si="60"/>
        <v>7.4749721795572395</v>
      </c>
      <c r="AQ205" s="888" t="str">
        <f t="shared" si="61"/>
        <v>n/a</v>
      </c>
      <c r="AR205" s="651">
        <f>INDEX(Historical!$C$7:$C$1239,MATCH(B205,Historical!$B$7:$B$1261,0))*IF(AH205="n/a",1.03,IF(AH205&lt;0,1.01,IF(AH205&gt;10,1.1,(1+AH205/100))))</f>
        <v>1.1990000000000003</v>
      </c>
      <c r="AS205" s="886">
        <f t="shared" si="62"/>
        <v>1.3189000000000004</v>
      </c>
      <c r="AT205" s="886">
        <f t="shared" si="51"/>
        <v>1.4507900000000005</v>
      </c>
      <c r="AU205" s="886">
        <f t="shared" si="51"/>
        <v>1.5958690000000006</v>
      </c>
      <c r="AV205" s="886">
        <f t="shared" si="51"/>
        <v>1.755455900000001</v>
      </c>
      <c r="AW205" s="651">
        <f t="shared" si="63"/>
        <v>7.320014900000003</v>
      </c>
      <c r="AX205" s="747">
        <f t="shared" si="64"/>
        <v>18.711694529652362</v>
      </c>
      <c r="AY205" s="934">
        <v>0.91</v>
      </c>
      <c r="AZ205" s="872">
        <v>62.19</v>
      </c>
      <c r="BA205" s="872">
        <v>-31.240000000000002</v>
      </c>
      <c r="BB205" s="872">
        <v>7.89</v>
      </c>
      <c r="BC205" s="872">
        <v>7.01</v>
      </c>
      <c r="BE205" s="624">
        <v>2010</v>
      </c>
      <c r="BF205" s="898">
        <f t="shared" si="65"/>
        <v>0</v>
      </c>
      <c r="BG205" s="882">
        <v>-14.399999999999999</v>
      </c>
    </row>
    <row r="206" spans="1:59" ht="11.25" customHeight="1" x14ac:dyDescent="0.2">
      <c r="A206" s="863" t="s">
        <v>729</v>
      </c>
      <c r="B206" s="875" t="s">
        <v>730</v>
      </c>
      <c r="C206" s="932" t="s">
        <v>128</v>
      </c>
      <c r="D206" s="932" t="s">
        <v>126</v>
      </c>
      <c r="E206" s="733">
        <v>13</v>
      </c>
      <c r="F206" s="1190">
        <v>277</v>
      </c>
      <c r="G206" s="1190" t="s">
        <v>115</v>
      </c>
      <c r="H206" s="1190" t="s">
        <v>115</v>
      </c>
      <c r="I206" s="874">
        <v>75.75</v>
      </c>
      <c r="J206" s="651">
        <f t="shared" si="52"/>
        <v>6.3366336633663369</v>
      </c>
      <c r="K206" s="877">
        <v>1.2</v>
      </c>
      <c r="L206" s="887">
        <v>4</v>
      </c>
      <c r="M206" s="642">
        <f t="shared" si="53"/>
        <v>4.8</v>
      </c>
      <c r="N206" s="870" t="s">
        <v>111</v>
      </c>
      <c r="O206" s="734">
        <v>1.17</v>
      </c>
      <c r="P206" s="861">
        <v>44097</v>
      </c>
      <c r="Q206" s="861">
        <v>44117</v>
      </c>
      <c r="R206" s="642">
        <f t="shared" si="54"/>
        <v>2.5641025641025665</v>
      </c>
      <c r="S206" s="701">
        <f>IF(INDEX(Historical!$D$7:$D$1237,MATCH(B206,Historical!$B$7:$B$1261,0))=0,"n/a",(INDEX(Historical!$C$7:$C$1239,MATCH(B206,Historical!$B$7:$B$1261,0))/INDEX(Historical!$D$7:$D$1237,MATCH(B206,Historical!$B$7:$B$1261,0))-1)*100)</f>
        <v>3.8461538461538547</v>
      </c>
      <c r="T206" s="701">
        <f>IF(INDEX(Historical!$F$7:$F$1230,MATCH(B206,Historical!$B$7:$B$1261,0))=0,"n/a",((INDEX(Historical!$C$7:$C$1239,MATCH(B206,Historical!$B$7:$B$1261,0))/INDEX(Historical!$F$7:$F$1230,MATCH(B206,Historical!$B$7:$B$1261,0)))^(1/3)-1)*100)</f>
        <v>3.8348029193370436</v>
      </c>
      <c r="U206" s="701">
        <f>IF(INDEX(Historical!$H$7:$H$1230,MATCH(B206,Historical!$B$7:$B$1261,0))=0,"n/a",((INDEX(Historical!$C$7:$C$1239,MATCH(B206,Historical!$B$7:$B$1261,0))/INDEX(Historical!$H$7:$H$1230,MATCH(B206,Historical!$B$7:$B$1261,0)))^(1/5)-1)*100)</f>
        <v>3.418013642250517</v>
      </c>
      <c r="V206" s="701">
        <f>IF(INDEX(Historical!$O$7:$O$1230,MATCH(B206,Historical!$B$7:$B$1261,0))=0,"n/a",((INDEX(Historical!$C$7:$C$1239,MATCH(B206,Historical!$B$7:$B$1261,0))/INDEX(Historical!$O$7:$O$1230,MATCH(B206,Historical!$B$7:$B$1261,0)))^(1/10)-1)*100)</f>
        <v>7.6314027598324286</v>
      </c>
      <c r="W206" s="702">
        <f t="shared" si="55"/>
        <v>0.44788798990417461</v>
      </c>
      <c r="X206" s="703" t="str">
        <f t="shared" si="56"/>
        <v>n/a</v>
      </c>
      <c r="Y206" s="875"/>
      <c r="Z206" s="651">
        <f t="shared" si="57"/>
        <v>97.363083164300207</v>
      </c>
      <c r="AA206" s="886">
        <f t="shared" si="58"/>
        <v>15.365111561866126</v>
      </c>
      <c r="AB206" s="887">
        <v>12</v>
      </c>
      <c r="AC206" s="865">
        <v>4.93</v>
      </c>
      <c r="AD206" s="865">
        <v>2.68</v>
      </c>
      <c r="AE206" s="865">
        <v>4.13</v>
      </c>
      <c r="AF206" s="865" t="s">
        <v>136</v>
      </c>
      <c r="AG206" s="865">
        <v>-63.2</v>
      </c>
      <c r="AH206" s="865">
        <v>-9.6</v>
      </c>
      <c r="AI206" s="865">
        <v>11</v>
      </c>
      <c r="AJ206" s="865">
        <v>-0.70000000000000007</v>
      </c>
      <c r="AK206" s="865">
        <v>5.74</v>
      </c>
      <c r="AL206" s="878">
        <v>119740</v>
      </c>
      <c r="AM206" s="872">
        <v>0.19</v>
      </c>
      <c r="AN206" s="865" t="s">
        <v>136</v>
      </c>
      <c r="AO206" s="739">
        <f t="shared" si="59"/>
        <v>-5.6104642562492728</v>
      </c>
      <c r="AP206" s="740">
        <f t="shared" si="60"/>
        <v>9.754647305616853</v>
      </c>
      <c r="AQ206" s="888" t="str">
        <f t="shared" si="61"/>
        <v>n/a</v>
      </c>
      <c r="AR206" s="651">
        <f>INDEX(Historical!$C$7:$C$1239,MATCH(B206,Historical!$B$7:$B$1261,0))*IF(AH206="n/a",1.03,IF(AH206&lt;0,1.01,IF(AH206&gt;10,1.1,(1+AH206/100))))</f>
        <v>4.6358999999999995</v>
      </c>
      <c r="AS206" s="886">
        <f t="shared" si="62"/>
        <v>5.0994899999999994</v>
      </c>
      <c r="AT206" s="886">
        <f t="shared" si="51"/>
        <v>5.3922007259999987</v>
      </c>
      <c r="AU206" s="886">
        <f t="shared" si="51"/>
        <v>5.7017130476723983</v>
      </c>
      <c r="AV206" s="886">
        <f t="shared" si="51"/>
        <v>6.0289913766087935</v>
      </c>
      <c r="AW206" s="651">
        <f t="shared" si="63"/>
        <v>26.85829515028119</v>
      </c>
      <c r="AX206" s="747">
        <f t="shared" si="64"/>
        <v>35.456495247895958</v>
      </c>
      <c r="AY206" s="934">
        <v>0.78</v>
      </c>
      <c r="AZ206" s="872">
        <v>35.24</v>
      </c>
      <c r="BA206" s="872">
        <v>-15.989999999999998</v>
      </c>
      <c r="BB206" s="872">
        <v>0.38</v>
      </c>
      <c r="BC206" s="872">
        <v>0.18</v>
      </c>
      <c r="BE206" s="624">
        <v>2008</v>
      </c>
      <c r="BF206" s="898">
        <f t="shared" si="65"/>
        <v>1</v>
      </c>
      <c r="BG206" s="882">
        <v>19.400000000000002</v>
      </c>
    </row>
    <row r="207" spans="1:59" ht="11.25" customHeight="1" x14ac:dyDescent="0.2">
      <c r="A207" s="871" t="s">
        <v>1561</v>
      </c>
      <c r="B207" s="875" t="s">
        <v>1562</v>
      </c>
      <c r="C207" s="932" t="s">
        <v>108</v>
      </c>
      <c r="D207" s="932" t="s">
        <v>4338</v>
      </c>
      <c r="E207" s="733">
        <v>11</v>
      </c>
      <c r="F207" s="1190">
        <v>314</v>
      </c>
      <c r="G207" s="1190" t="s">
        <v>106</v>
      </c>
      <c r="H207" s="1190" t="s">
        <v>106</v>
      </c>
      <c r="I207" s="874">
        <v>23</v>
      </c>
      <c r="J207" s="651">
        <f t="shared" si="52"/>
        <v>4</v>
      </c>
      <c r="K207" s="877">
        <v>0.23</v>
      </c>
      <c r="L207" s="887">
        <v>4</v>
      </c>
      <c r="M207" s="642">
        <f t="shared" si="53"/>
        <v>0.92</v>
      </c>
      <c r="N207" s="870" t="s">
        <v>318</v>
      </c>
      <c r="O207" s="734">
        <v>0.22</v>
      </c>
      <c r="P207" s="861">
        <v>43909</v>
      </c>
      <c r="Q207" s="861">
        <v>43921</v>
      </c>
      <c r="R207" s="642">
        <f t="shared" si="54"/>
        <v>4.5454545454545494</v>
      </c>
      <c r="S207" s="701">
        <f>IF(INDEX(Historical!$D$7:$D$1237,MATCH(B207,Historical!$B$7:$B$1261,0))=0,"n/a",(INDEX(Historical!$C$7:$C$1239,MATCH(B207,Historical!$B$7:$B$1261,0))/INDEX(Historical!$D$7:$D$1237,MATCH(B207,Historical!$B$7:$B$1261,0))-1)*100)</f>
        <v>4.7619047619047672</v>
      </c>
      <c r="T207" s="701">
        <f>IF(INDEX(Historical!$F$7:$F$1230,MATCH(B207,Historical!$B$7:$B$1261,0))=0,"n/a",((INDEX(Historical!$C$7:$C$1239,MATCH(B207,Historical!$B$7:$B$1261,0))/INDEX(Historical!$F$7:$F$1230,MATCH(B207,Historical!$B$7:$B$1261,0)))^(1/3)-1)*100)</f>
        <v>5.0081546755695205</v>
      </c>
      <c r="U207" s="701">
        <f>IF(INDEX(Historical!$H$7:$H$1230,MATCH(B207,Historical!$B$7:$B$1261,0))=0,"n/a",((INDEX(Historical!$C$7:$C$1239,MATCH(B207,Historical!$B$7:$B$1261,0))/INDEX(Historical!$H$7:$H$1230,MATCH(B207,Historical!$B$7:$B$1261,0)))^(1/5)-1)*100)</f>
        <v>5.291848906511043</v>
      </c>
      <c r="V207" s="701">
        <f>IF(INDEX(Historical!$O$7:$O$1230,MATCH(B207,Historical!$B$7:$B$1261,0))=0,"n/a",((INDEX(Historical!$C$7:$C$1239,MATCH(B207,Historical!$B$7:$B$1261,0))/INDEX(Historical!$O$7:$O$1230,MATCH(B207,Historical!$B$7:$B$1261,0)))^(1/10)-1)*100)</f>
        <v>4.4385375182802056</v>
      </c>
      <c r="W207" s="702">
        <f t="shared" si="55"/>
        <v>1.1922505745904945</v>
      </c>
      <c r="X207" s="703" t="str">
        <f t="shared" si="56"/>
        <v>n/a</v>
      </c>
      <c r="Y207" s="670"/>
      <c r="Z207" s="651" t="str">
        <f t="shared" si="57"/>
        <v>n/a</v>
      </c>
      <c r="AA207" s="886" t="str">
        <f t="shared" si="58"/>
        <v>n/a</v>
      </c>
      <c r="AB207" s="887">
        <v>12</v>
      </c>
      <c r="AC207" s="865" t="s">
        <v>136</v>
      </c>
      <c r="AD207" s="865" t="s">
        <v>136</v>
      </c>
      <c r="AE207" s="865" t="s">
        <v>136</v>
      </c>
      <c r="AF207" s="865" t="s">
        <v>136</v>
      </c>
      <c r="AG207" s="865" t="s">
        <v>136</v>
      </c>
      <c r="AH207" s="865" t="s">
        <v>136</v>
      </c>
      <c r="AI207" s="865" t="s">
        <v>136</v>
      </c>
      <c r="AJ207" s="865" t="s">
        <v>136</v>
      </c>
      <c r="AK207" s="865" t="s">
        <v>136</v>
      </c>
      <c r="AL207" s="878" t="s">
        <v>136</v>
      </c>
      <c r="AM207" s="872" t="s">
        <v>136</v>
      </c>
      <c r="AN207" s="865" t="s">
        <v>136</v>
      </c>
      <c r="AO207" s="739" t="str">
        <f t="shared" si="59"/>
        <v>n/a</v>
      </c>
      <c r="AP207" s="740">
        <f t="shared" si="60"/>
        <v>9.2918489065110421</v>
      </c>
      <c r="AQ207" s="888" t="str">
        <f t="shared" si="61"/>
        <v>n/a</v>
      </c>
      <c r="AR207" s="651">
        <f>INDEX(Historical!$C$7:$C$1239,MATCH(B207,Historical!$B$7:$B$1261,0))*IF(AH207="n/a",1.03,IF(AH207&lt;0,1.01,IF(AH207&gt;10,1.1,(1+AH207/100))))</f>
        <v>0.90639999999999998</v>
      </c>
      <c r="AS207" s="886">
        <f t="shared" si="62"/>
        <v>0.93359199999999998</v>
      </c>
      <c r="AT207" s="886">
        <f t="shared" ref="AT207:AV226" si="66">IF($AK207="n/a",1.03*AS207,IF($AK207&lt;0,1.01*AS207,IF($AK207&gt;10,1.1*AS207,(1+$AK207/100)*AS207)))</f>
        <v>0.96159976000000003</v>
      </c>
      <c r="AU207" s="886">
        <f t="shared" si="66"/>
        <v>0.99044775280000008</v>
      </c>
      <c r="AV207" s="886">
        <f t="shared" si="66"/>
        <v>1.020161185384</v>
      </c>
      <c r="AW207" s="651">
        <f t="shared" si="63"/>
        <v>4.8122006981840002</v>
      </c>
      <c r="AX207" s="747">
        <f t="shared" si="64"/>
        <v>20.922611731234785</v>
      </c>
      <c r="AY207" s="934" t="s">
        <v>136</v>
      </c>
      <c r="AZ207" s="872" t="s">
        <v>136</v>
      </c>
      <c r="BA207" s="872" t="s">
        <v>136</v>
      </c>
      <c r="BB207" s="872" t="s">
        <v>136</v>
      </c>
      <c r="BC207" s="872" t="s">
        <v>136</v>
      </c>
      <c r="BD207" s="907" t="s">
        <v>4265</v>
      </c>
      <c r="BE207" s="624">
        <v>2010</v>
      </c>
      <c r="BF207" s="898">
        <f t="shared" si="65"/>
        <v>0</v>
      </c>
      <c r="BG207" s="882" t="s">
        <v>136</v>
      </c>
    </row>
    <row r="208" spans="1:59" ht="11.25" customHeight="1" x14ac:dyDescent="0.2">
      <c r="A208" s="863" t="s">
        <v>1569</v>
      </c>
      <c r="B208" s="875" t="s">
        <v>1570</v>
      </c>
      <c r="C208" s="932" t="s">
        <v>245</v>
      </c>
      <c r="D208" s="932" t="s">
        <v>4358</v>
      </c>
      <c r="E208" s="733">
        <v>10</v>
      </c>
      <c r="F208" s="1190">
        <v>398</v>
      </c>
      <c r="G208" s="1190" t="s">
        <v>106</v>
      </c>
      <c r="H208" s="1190" t="s">
        <v>106</v>
      </c>
      <c r="I208" s="874">
        <v>346.11</v>
      </c>
      <c r="J208" s="651">
        <f t="shared" si="52"/>
        <v>0.6703071277917424</v>
      </c>
      <c r="K208" s="877">
        <v>0.57999999999999996</v>
      </c>
      <c r="L208" s="887">
        <v>4</v>
      </c>
      <c r="M208" s="642">
        <f t="shared" si="53"/>
        <v>2.3199999999999998</v>
      </c>
      <c r="N208" s="870" t="s">
        <v>208</v>
      </c>
      <c r="O208" s="734">
        <v>0.55000000000000004</v>
      </c>
      <c r="P208" s="861">
        <v>43965</v>
      </c>
      <c r="Q208" s="861">
        <v>43980</v>
      </c>
      <c r="R208" s="642">
        <f t="shared" si="54"/>
        <v>5.454545454545439</v>
      </c>
      <c r="S208" s="701">
        <f>IF(INDEX(Historical!$D$7:$D$1237,MATCH(B208,Historical!$B$7:$B$1261,0))=0,"n/a",(INDEX(Historical!$C$7:$C$1239,MATCH(B208,Historical!$B$7:$B$1261,0))/INDEX(Historical!$D$7:$D$1237,MATCH(B208,Historical!$B$7:$B$1261,0))-1)*100)</f>
        <v>22.093023255813971</v>
      </c>
      <c r="T208" s="701">
        <f>IF(INDEX(Historical!$F$7:$F$1230,MATCH(B208,Historical!$B$7:$B$1261,0))=0,"n/a",((INDEX(Historical!$C$7:$C$1239,MATCH(B208,Historical!$B$7:$B$1261,0))/INDEX(Historical!$F$7:$F$1230,MATCH(B208,Historical!$B$7:$B$1261,0)))^(1/3)-1)*100)</f>
        <v>20.843727005349997</v>
      </c>
      <c r="U208" s="701">
        <f>IF(INDEX(Historical!$H$7:$H$1230,MATCH(B208,Historical!$B$7:$B$1261,0))=0,"n/a",((INDEX(Historical!$C$7:$C$1239,MATCH(B208,Historical!$B$7:$B$1261,0))/INDEX(Historical!$H$7:$H$1230,MATCH(B208,Historical!$B$7:$B$1261,0)))^(1/5)-1)*100)</f>
        <v>19.828486453496662</v>
      </c>
      <c r="V208" s="701">
        <f>IF(INDEX(Historical!$O$7:$O$1230,MATCH(B208,Historical!$B$7:$B$1261,0))=0,"n/a",((INDEX(Historical!$C$7:$C$1239,MATCH(B208,Historical!$B$7:$B$1261,0))/INDEX(Historical!$O$7:$O$1230,MATCH(B208,Historical!$B$7:$B$1261,0)))^(1/10)-1)*100)</f>
        <v>14.979812238566502</v>
      </c>
      <c r="W208" s="702">
        <f t="shared" si="55"/>
        <v>1.3236805734084525</v>
      </c>
      <c r="X208" s="703">
        <f t="shared" si="56"/>
        <v>0.93091485697167431</v>
      </c>
      <c r="Y208" s="654"/>
      <c r="Z208" s="651">
        <f t="shared" si="57"/>
        <v>29.072681704260649</v>
      </c>
      <c r="AA208" s="886">
        <f t="shared" si="58"/>
        <v>43.372180451127818</v>
      </c>
      <c r="AB208" s="887">
        <v>12</v>
      </c>
      <c r="AC208" s="865">
        <v>7.98</v>
      </c>
      <c r="AD208" s="865">
        <v>2.5299999999999998</v>
      </c>
      <c r="AE208" s="865">
        <v>3.64</v>
      </c>
      <c r="AF208" s="865">
        <v>23.36</v>
      </c>
      <c r="AG208" s="865">
        <v>71</v>
      </c>
      <c r="AH208" s="865">
        <v>13.8</v>
      </c>
      <c r="AI208" s="865">
        <v>8.7099999999999991</v>
      </c>
      <c r="AJ208" s="865">
        <v>21.3</v>
      </c>
      <c r="AK208" s="865">
        <v>17</v>
      </c>
      <c r="AL208" s="878">
        <v>13400</v>
      </c>
      <c r="AM208" s="872">
        <v>0.70000000000000007</v>
      </c>
      <c r="AN208" s="865">
        <v>0.57999999999999996</v>
      </c>
      <c r="AO208" s="739">
        <f t="shared" si="59"/>
        <v>-22.873386869839415</v>
      </c>
      <c r="AP208" s="740">
        <f t="shared" si="60"/>
        <v>20.498793581288403</v>
      </c>
      <c r="AQ208" s="888">
        <f t="shared" si="61"/>
        <v>571.04367645178775</v>
      </c>
      <c r="AR208" s="651">
        <f>INDEX(Historical!$C$7:$C$1239,MATCH(B208,Historical!$B$7:$B$1261,0))*IF(AH208="n/a",1.03,IF(AH208&lt;0,1.01,IF(AH208&gt;10,1.1,(1+AH208/100))))</f>
        <v>2.3100000000000005</v>
      </c>
      <c r="AS208" s="886">
        <f t="shared" si="62"/>
        <v>2.5112010000000002</v>
      </c>
      <c r="AT208" s="886">
        <f t="shared" si="66"/>
        <v>2.7623211000000003</v>
      </c>
      <c r="AU208" s="886">
        <f t="shared" si="66"/>
        <v>3.0385532100000008</v>
      </c>
      <c r="AV208" s="886">
        <f t="shared" si="66"/>
        <v>3.3424085310000011</v>
      </c>
      <c r="AW208" s="651">
        <f t="shared" si="63"/>
        <v>13.964483841000003</v>
      </c>
      <c r="AX208" s="747">
        <f t="shared" si="64"/>
        <v>4.034695282135738</v>
      </c>
      <c r="AY208" s="934">
        <v>0.68</v>
      </c>
      <c r="AZ208" s="872">
        <v>115.85000000000001</v>
      </c>
      <c r="BA208" s="872">
        <v>-11.59</v>
      </c>
      <c r="BB208" s="872">
        <v>1.29</v>
      </c>
      <c r="BC208" s="872">
        <v>25.369999999999997</v>
      </c>
      <c r="BE208" s="624">
        <v>2011</v>
      </c>
      <c r="BF208" s="898">
        <f t="shared" si="65"/>
        <v>0</v>
      </c>
      <c r="BG208" s="882">
        <v>20.100000000000001</v>
      </c>
    </row>
    <row r="209" spans="1:59" s="773" customFormat="1" ht="11.25" customHeight="1" x14ac:dyDescent="0.2">
      <c r="A209" s="754" t="s">
        <v>733</v>
      </c>
      <c r="B209" s="781" t="s">
        <v>734</v>
      </c>
      <c r="C209" s="932" t="s">
        <v>131</v>
      </c>
      <c r="D209" s="932" t="s">
        <v>4329</v>
      </c>
      <c r="E209" s="755">
        <v>15</v>
      </c>
      <c r="F209" s="1190">
        <v>256</v>
      </c>
      <c r="G209" s="1189" t="s">
        <v>106</v>
      </c>
      <c r="H209" s="1189" t="s">
        <v>106</v>
      </c>
      <c r="I209" s="756">
        <v>41.38</v>
      </c>
      <c r="J209" s="757">
        <f t="shared" si="52"/>
        <v>3.9391010149830832</v>
      </c>
      <c r="K209" s="758">
        <v>0.40749999999999997</v>
      </c>
      <c r="L209" s="759">
        <v>4</v>
      </c>
      <c r="M209" s="760">
        <f t="shared" si="53"/>
        <v>1.63</v>
      </c>
      <c r="N209" s="761" t="s">
        <v>218</v>
      </c>
      <c r="O209" s="762">
        <v>0.38500000000000001</v>
      </c>
      <c r="P209" s="763">
        <v>44098</v>
      </c>
      <c r="Q209" s="763">
        <v>44119</v>
      </c>
      <c r="R209" s="760">
        <f t="shared" si="54"/>
        <v>5.8441558441558348</v>
      </c>
      <c r="S209" s="701">
        <f>IF(INDEX(Historical!$D$7:$D$1237,MATCH(B209,Historical!$B$7:$B$1261,0))=0,"n/a",(INDEX(Historical!$C$7:$C$1239,MATCH(B209,Historical!$B$7:$B$1261,0))/INDEX(Historical!$D$7:$D$1237,MATCH(B209,Historical!$B$7:$B$1261,0))-1)*100)</f>
        <v>6.4056939501779375</v>
      </c>
      <c r="T209" s="701">
        <f>IF(INDEX(Historical!$F$7:$F$1230,MATCH(B209,Historical!$B$7:$B$1261,0))=0,"n/a",((INDEX(Historical!$C$7:$C$1239,MATCH(B209,Historical!$B$7:$B$1261,0))/INDEX(Historical!$F$7:$F$1230,MATCH(B209,Historical!$B$7:$B$1261,0)))^(1/3)-1)*100)</f>
        <v>6.4322318261276212</v>
      </c>
      <c r="U209" s="701">
        <f>IF(INDEX(Historical!$H$7:$H$1230,MATCH(B209,Historical!$B$7:$B$1261,0))=0,"n/a",((INDEX(Historical!$C$7:$C$1239,MATCH(B209,Historical!$B$7:$B$1261,0))/INDEX(Historical!$H$7:$H$1230,MATCH(B209,Historical!$B$7:$B$1261,0)))^(1/5)-1)*100)</f>
        <v>6.1362264602003336</v>
      </c>
      <c r="V209" s="701">
        <f>IF(INDEX(Historical!$O$7:$O$1230,MATCH(B209,Historical!$B$7:$B$1261,0))=0,"n/a",((INDEX(Historical!$C$7:$C$1239,MATCH(B209,Historical!$B$7:$B$1261,0))/INDEX(Historical!$O$7:$O$1230,MATCH(B209,Historical!$B$7:$B$1261,0)))^(1/10)-1)*100)</f>
        <v>4.1032095619310205</v>
      </c>
      <c r="W209" s="702">
        <f t="shared" si="55"/>
        <v>1.495469916314133</v>
      </c>
      <c r="X209" s="703">
        <f t="shared" si="56"/>
        <v>3.2295928737896493</v>
      </c>
      <c r="Y209" s="781"/>
      <c r="Z209" s="757">
        <f t="shared" si="57"/>
        <v>89.071038251366105</v>
      </c>
      <c r="AA209" s="765">
        <f t="shared" si="58"/>
        <v>22.612021857923498</v>
      </c>
      <c r="AB209" s="759">
        <v>12</v>
      </c>
      <c r="AC209" s="766">
        <v>1.83</v>
      </c>
      <c r="AD209" s="766">
        <v>4.2300000000000004</v>
      </c>
      <c r="AE209" s="766">
        <v>1.79</v>
      </c>
      <c r="AF209" s="766">
        <v>1.47</v>
      </c>
      <c r="AG209" s="766">
        <v>6.3</v>
      </c>
      <c r="AH209" s="766">
        <v>0.70000000000000007</v>
      </c>
      <c r="AI209" s="766">
        <v>66.05</v>
      </c>
      <c r="AJ209" s="766">
        <v>1.9</v>
      </c>
      <c r="AK209" s="766">
        <v>5.5</v>
      </c>
      <c r="AL209" s="767">
        <v>3830</v>
      </c>
      <c r="AM209" s="768">
        <v>0.47000000000000003</v>
      </c>
      <c r="AN209" s="766">
        <v>1.23</v>
      </c>
      <c r="AO209" s="769">
        <f t="shared" si="59"/>
        <v>-12.53669438274008</v>
      </c>
      <c r="AP209" s="770">
        <f t="shared" si="60"/>
        <v>10.075327475183418</v>
      </c>
      <c r="AQ209" s="771">
        <f t="shared" si="61"/>
        <v>21.545002422326487</v>
      </c>
      <c r="AR209" s="651">
        <f>INDEX(Historical!$C$7:$C$1239,MATCH(B209,Historical!$B$7:$B$1261,0))*IF(AH209="n/a",1.03,IF(AH209&lt;0,1.01,IF(AH209&gt;10,1.1,(1+AH209/100))))</f>
        <v>1.5054650000000001</v>
      </c>
      <c r="AS209" s="765">
        <f t="shared" si="62"/>
        <v>1.6560115000000002</v>
      </c>
      <c r="AT209" s="765">
        <f t="shared" si="66"/>
        <v>1.7470921325000002</v>
      </c>
      <c r="AU209" s="765">
        <f t="shared" si="66"/>
        <v>1.8431821997875</v>
      </c>
      <c r="AV209" s="765">
        <f t="shared" si="66"/>
        <v>1.9445572207758124</v>
      </c>
      <c r="AW209" s="757">
        <f t="shared" si="63"/>
        <v>8.6963080530633121</v>
      </c>
      <c r="AX209" s="772">
        <f t="shared" si="64"/>
        <v>21.015727532777458</v>
      </c>
      <c r="AY209" s="935">
        <v>0.3</v>
      </c>
      <c r="AZ209" s="768">
        <v>29.470000000000002</v>
      </c>
      <c r="BA209" s="768">
        <v>-34.4</v>
      </c>
      <c r="BB209" s="768">
        <v>5.42</v>
      </c>
      <c r="BC209" s="768">
        <v>-5.89</v>
      </c>
      <c r="BD209" s="908"/>
      <c r="BE209" s="624">
        <v>2006</v>
      </c>
      <c r="BF209" s="898">
        <f t="shared" si="65"/>
        <v>1</v>
      </c>
      <c r="BG209" s="824">
        <v>1.9</v>
      </c>
    </row>
    <row r="210" spans="1:59" ht="11.25" customHeight="1" x14ac:dyDescent="0.2">
      <c r="A210" s="871" t="s">
        <v>735</v>
      </c>
      <c r="B210" s="875" t="s">
        <v>736</v>
      </c>
      <c r="C210" s="932" t="s">
        <v>131</v>
      </c>
      <c r="D210" s="932" t="s">
        <v>4329</v>
      </c>
      <c r="E210" s="733">
        <v>19</v>
      </c>
      <c r="F210" s="1190">
        <v>170</v>
      </c>
      <c r="G210" s="1190" t="s">
        <v>37</v>
      </c>
      <c r="H210" s="1190" t="s">
        <v>37</v>
      </c>
      <c r="I210" s="874">
        <v>28.42</v>
      </c>
      <c r="J210" s="651">
        <f t="shared" si="52"/>
        <v>5.8409570724841657</v>
      </c>
      <c r="K210" s="877">
        <v>0.41499999999999998</v>
      </c>
      <c r="L210" s="887">
        <v>4</v>
      </c>
      <c r="M210" s="642">
        <f t="shared" si="53"/>
        <v>1.66</v>
      </c>
      <c r="N210" s="870" t="s">
        <v>163</v>
      </c>
      <c r="O210" s="734">
        <v>0.41249999999999998</v>
      </c>
      <c r="P210" s="861">
        <v>43899</v>
      </c>
      <c r="Q210" s="861">
        <v>43922</v>
      </c>
      <c r="R210" s="642">
        <f t="shared" si="54"/>
        <v>0.60606060606060663</v>
      </c>
      <c r="S210" s="701">
        <f>IF(INDEX(Historical!$D$7:$D$1237,MATCH(B210,Historical!$B$7:$B$1261,0))=0,"n/a",(INDEX(Historical!$C$7:$C$1239,MATCH(B210,Historical!$B$7:$B$1261,0))/INDEX(Historical!$D$7:$D$1237,MATCH(B210,Historical!$B$7:$B$1261,0))-1)*100)</f>
        <v>1.3846153846153841</v>
      </c>
      <c r="T210" s="701">
        <f>IF(INDEX(Historical!$F$7:$F$1230,MATCH(B210,Historical!$B$7:$B$1261,0))=0,"n/a",((INDEX(Historical!$C$7:$C$1239,MATCH(B210,Historical!$B$7:$B$1261,0))/INDEX(Historical!$F$7:$F$1230,MATCH(B210,Historical!$B$7:$B$1261,0)))^(1/3)-1)*100)</f>
        <v>2.8342054447811016</v>
      </c>
      <c r="U210" s="701">
        <f>IF(INDEX(Historical!$H$7:$H$1230,MATCH(B210,Historical!$B$7:$B$1261,0))=0,"n/a",((INDEX(Historical!$C$7:$C$1239,MATCH(B210,Historical!$B$7:$B$1261,0))/INDEX(Historical!$H$7:$H$1230,MATCH(B210,Historical!$B$7:$B$1261,0)))^(1/5)-1)*100)</f>
        <v>3.5601205252174362</v>
      </c>
      <c r="V210" s="701">
        <f>IF(INDEX(Historical!$O$7:$O$1230,MATCH(B210,Historical!$B$7:$B$1261,0))=0,"n/a",((INDEX(Historical!$C$7:$C$1239,MATCH(B210,Historical!$B$7:$B$1261,0))/INDEX(Historical!$O$7:$O$1230,MATCH(B210,Historical!$B$7:$B$1261,0)))^(1/10)-1)*100)</f>
        <v>2.5134879476043315</v>
      </c>
      <c r="W210" s="702">
        <f t="shared" si="55"/>
        <v>1.4164064437272024</v>
      </c>
      <c r="X210" s="703">
        <f t="shared" si="56"/>
        <v>1.8737476448512822</v>
      </c>
      <c r="Y210" s="876"/>
      <c r="Z210" s="651">
        <f t="shared" si="57"/>
        <v>82.178217821782169</v>
      </c>
      <c r="AA210" s="886">
        <f t="shared" si="58"/>
        <v>14.06930693069307</v>
      </c>
      <c r="AB210" s="887">
        <v>12</v>
      </c>
      <c r="AC210" s="865">
        <v>2.02</v>
      </c>
      <c r="AD210" s="865" t="s">
        <v>136</v>
      </c>
      <c r="AE210" s="867">
        <v>2.96</v>
      </c>
      <c r="AF210" s="865">
        <v>1.64</v>
      </c>
      <c r="AG210" s="865">
        <v>11.700000000000001</v>
      </c>
      <c r="AH210" s="865">
        <v>-8</v>
      </c>
      <c r="AI210" s="865">
        <v>1.9</v>
      </c>
      <c r="AJ210" s="865">
        <v>1.9</v>
      </c>
      <c r="AK210" s="865" t="s">
        <v>136</v>
      </c>
      <c r="AL210" s="878">
        <v>22600</v>
      </c>
      <c r="AM210" s="872">
        <v>0.11</v>
      </c>
      <c r="AN210" s="865">
        <v>1.76</v>
      </c>
      <c r="AO210" s="739">
        <f t="shared" si="59"/>
        <v>-4.6682293329914692</v>
      </c>
      <c r="AP210" s="740">
        <f t="shared" si="60"/>
        <v>9.401077597701601</v>
      </c>
      <c r="AQ210" s="888">
        <f t="shared" si="61"/>
        <v>1.2667837750840016</v>
      </c>
      <c r="AR210" s="651">
        <f>INDEX(Historical!$C$7:$C$1239,MATCH(B210,Historical!$B$7:$B$1261,0))*IF(AH210="n/a",1.03,IF(AH210&lt;0,1.01,IF(AH210&gt;10,1.1,(1+AH210/100))))</f>
        <v>1.663975</v>
      </c>
      <c r="AS210" s="886">
        <f t="shared" si="62"/>
        <v>1.6955905249999998</v>
      </c>
      <c r="AT210" s="886">
        <f t="shared" si="66"/>
        <v>1.7464582407499998</v>
      </c>
      <c r="AU210" s="886">
        <f t="shared" si="66"/>
        <v>1.7988519879724998</v>
      </c>
      <c r="AV210" s="886">
        <f t="shared" si="66"/>
        <v>1.8528175476116748</v>
      </c>
      <c r="AW210" s="651">
        <f t="shared" si="63"/>
        <v>8.7576933013341751</v>
      </c>
      <c r="AX210" s="747">
        <f t="shared" si="64"/>
        <v>30.815247365707865</v>
      </c>
      <c r="AY210" s="934">
        <v>0.77</v>
      </c>
      <c r="AZ210" s="872">
        <v>56.84</v>
      </c>
      <c r="BA210" s="872">
        <v>-22.830000000000002</v>
      </c>
      <c r="BB210" s="872">
        <v>0.37</v>
      </c>
      <c r="BC210" s="872">
        <v>4.1099999999999994</v>
      </c>
      <c r="BE210" s="624">
        <v>2002</v>
      </c>
      <c r="BF210" s="898">
        <f t="shared" si="65"/>
        <v>1</v>
      </c>
      <c r="BG210" s="882">
        <v>3.3000000000000003</v>
      </c>
    </row>
    <row r="211" spans="1:59" ht="11.25" customHeight="1" x14ac:dyDescent="0.2">
      <c r="A211" s="871" t="s">
        <v>726</v>
      </c>
      <c r="B211" s="875" t="s">
        <v>727</v>
      </c>
      <c r="C211" s="932" t="s">
        <v>153</v>
      </c>
      <c r="D211" s="932" t="s">
        <v>4348</v>
      </c>
      <c r="E211" s="733">
        <v>18</v>
      </c>
      <c r="F211" s="1190">
        <v>185</v>
      </c>
      <c r="G211" s="1190" t="s">
        <v>106</v>
      </c>
      <c r="H211" s="1190" t="s">
        <v>106</v>
      </c>
      <c r="I211" s="874">
        <v>48.22</v>
      </c>
      <c r="J211" s="651">
        <f t="shared" si="52"/>
        <v>1.8664454583160517</v>
      </c>
      <c r="K211" s="877">
        <v>0.22500000000000001</v>
      </c>
      <c r="L211" s="887">
        <v>4</v>
      </c>
      <c r="M211" s="642">
        <f t="shared" si="53"/>
        <v>0.9</v>
      </c>
      <c r="N211" s="870" t="s">
        <v>325</v>
      </c>
      <c r="O211" s="734">
        <v>0.21</v>
      </c>
      <c r="P211" s="861">
        <v>43888</v>
      </c>
      <c r="Q211" s="861">
        <v>43907</v>
      </c>
      <c r="R211" s="642">
        <f t="shared" si="54"/>
        <v>7.1428571428571495</v>
      </c>
      <c r="S211" s="701">
        <f>IF(INDEX(Historical!$D$7:$D$1237,MATCH(B211,Historical!$B$7:$B$1261,0))=0,"n/a",(INDEX(Historical!$C$7:$C$1239,MATCH(B211,Historical!$B$7:$B$1261,0))/INDEX(Historical!$D$7:$D$1237,MATCH(B211,Historical!$B$7:$B$1261,0))-1)*100)</f>
        <v>7.8947368421052655</v>
      </c>
      <c r="T211" s="701">
        <f>IF(INDEX(Historical!$F$7:$F$1230,MATCH(B211,Historical!$B$7:$B$1261,0))=0,"n/a",((INDEX(Historical!$C$7:$C$1239,MATCH(B211,Historical!$B$7:$B$1261,0))/INDEX(Historical!$F$7:$F$1230,MATCH(B211,Historical!$B$7:$B$1261,0)))^(1/3)-1)*100)</f>
        <v>12.23507977934435</v>
      </c>
      <c r="U211" s="701">
        <f>IF(INDEX(Historical!$H$7:$H$1230,MATCH(B211,Historical!$B$7:$B$1261,0))=0,"n/a",((INDEX(Historical!$C$7:$C$1239,MATCH(B211,Historical!$B$7:$B$1261,0))/INDEX(Historical!$H$7:$H$1230,MATCH(B211,Historical!$B$7:$B$1261,0)))^(1/5)-1)*100)</f>
        <v>14.31755108178514</v>
      </c>
      <c r="V211" s="701">
        <f>IF(INDEX(Historical!$O$7:$O$1230,MATCH(B211,Historical!$B$7:$B$1261,0))=0,"n/a",((INDEX(Historical!$C$7:$C$1239,MATCH(B211,Historical!$B$7:$B$1261,0))/INDEX(Historical!$O$7:$O$1230,MATCH(B211,Historical!$B$7:$B$1261,0)))^(1/10)-1)*100)</f>
        <v>13.67978541624022</v>
      </c>
      <c r="W211" s="702">
        <f t="shared" si="55"/>
        <v>1.0466210284839546</v>
      </c>
      <c r="X211" s="703">
        <f t="shared" si="56"/>
        <v>4.4742347130578564</v>
      </c>
      <c r="Y211" s="876" t="s">
        <v>728</v>
      </c>
      <c r="Z211" s="651" t="str">
        <f t="shared" si="57"/>
        <v>n/a</v>
      </c>
      <c r="AA211" s="886" t="str">
        <f t="shared" si="58"/>
        <v>n/a</v>
      </c>
      <c r="AB211" s="887">
        <v>6</v>
      </c>
      <c r="AC211" s="865">
        <v>-0.06</v>
      </c>
      <c r="AD211" s="865" t="s">
        <v>136</v>
      </c>
      <c r="AE211" s="865">
        <v>1.28</v>
      </c>
      <c r="AF211" s="865">
        <v>1.1299999999999999</v>
      </c>
      <c r="AG211" s="865">
        <v>-0.1</v>
      </c>
      <c r="AH211" s="865">
        <v>13</v>
      </c>
      <c r="AI211" s="865">
        <v>4.74</v>
      </c>
      <c r="AJ211" s="865">
        <v>3.2</v>
      </c>
      <c r="AK211" s="865">
        <v>10</v>
      </c>
      <c r="AL211" s="878">
        <v>6540</v>
      </c>
      <c r="AM211" s="872">
        <v>0.1</v>
      </c>
      <c r="AN211" s="865">
        <v>0.61</v>
      </c>
      <c r="AO211" s="739" t="str">
        <f t="shared" si="59"/>
        <v>n/a</v>
      </c>
      <c r="AP211" s="740">
        <f t="shared" si="60"/>
        <v>16.183996540101191</v>
      </c>
      <c r="AQ211" s="888" t="str">
        <f t="shared" si="61"/>
        <v>n/a</v>
      </c>
      <c r="AR211" s="651">
        <f>INDEX(Historical!$C$7:$C$1239,MATCH(B211,Historical!$B$7:$B$1261,0))*IF(AH211="n/a",1.03,IF(AH211&lt;0,1.01,IF(AH211&gt;10,1.1,(1+AH211/100))))</f>
        <v>0.90200000000000002</v>
      </c>
      <c r="AS211" s="886">
        <f t="shared" si="62"/>
        <v>0.94475480000000012</v>
      </c>
      <c r="AT211" s="886">
        <f t="shared" si="66"/>
        <v>1.0392302800000002</v>
      </c>
      <c r="AU211" s="886">
        <f t="shared" si="66"/>
        <v>1.1431533080000003</v>
      </c>
      <c r="AV211" s="886">
        <f t="shared" si="66"/>
        <v>1.2574686388000005</v>
      </c>
      <c r="AW211" s="651">
        <f t="shared" si="63"/>
        <v>5.2866070268000014</v>
      </c>
      <c r="AX211" s="747">
        <f t="shared" si="64"/>
        <v>10.963515194525096</v>
      </c>
      <c r="AY211" s="934">
        <v>1.19</v>
      </c>
      <c r="AZ211" s="872">
        <v>20.52</v>
      </c>
      <c r="BA211" s="872">
        <v>-24.490000000000002</v>
      </c>
      <c r="BB211" s="872">
        <v>4.7</v>
      </c>
      <c r="BC211" s="872">
        <v>-5.36</v>
      </c>
      <c r="BE211" s="624">
        <v>2003</v>
      </c>
      <c r="BF211" s="898">
        <f t="shared" si="65"/>
        <v>1</v>
      </c>
      <c r="BG211" s="882">
        <v>-0.1</v>
      </c>
    </row>
    <row r="212" spans="1:59" ht="11.25" customHeight="1" x14ac:dyDescent="0.2">
      <c r="A212" s="863" t="s">
        <v>1575</v>
      </c>
      <c r="B212" s="875" t="s">
        <v>1576</v>
      </c>
      <c r="C212" s="932" t="s">
        <v>108</v>
      </c>
      <c r="D212" s="932" t="s">
        <v>118</v>
      </c>
      <c r="E212" s="733">
        <v>11</v>
      </c>
      <c r="F212" s="1190">
        <v>304</v>
      </c>
      <c r="G212" s="1190" t="s">
        <v>106</v>
      </c>
      <c r="H212" s="1190" t="s">
        <v>106</v>
      </c>
      <c r="I212" s="874">
        <v>130.27000000000001</v>
      </c>
      <c r="J212" s="651">
        <f t="shared" si="52"/>
        <v>1.2282183158056343</v>
      </c>
      <c r="K212" s="877">
        <v>0.4</v>
      </c>
      <c r="L212" s="887">
        <v>4</v>
      </c>
      <c r="M212" s="642">
        <f t="shared" si="53"/>
        <v>1.6</v>
      </c>
      <c r="N212" s="870" t="s">
        <v>591</v>
      </c>
      <c r="O212" s="734">
        <v>0.34</v>
      </c>
      <c r="P212" s="861">
        <v>43882</v>
      </c>
      <c r="Q212" s="861">
        <v>43906</v>
      </c>
      <c r="R212" s="642">
        <f t="shared" si="54"/>
        <v>17.647058823529409</v>
      </c>
      <c r="S212" s="701">
        <f>IF(INDEX(Historical!$D$7:$D$1237,MATCH(B212,Historical!$B$7:$B$1261,0))=0,"n/a",(INDEX(Historical!$C$7:$C$1239,MATCH(B212,Historical!$B$7:$B$1261,0))/INDEX(Historical!$D$7:$D$1237,MATCH(B212,Historical!$B$7:$B$1261,0))-1)*100)</f>
        <v>36.000000000000007</v>
      </c>
      <c r="T212" s="701">
        <f>IF(INDEX(Historical!$F$7:$F$1230,MATCH(B212,Historical!$B$7:$B$1261,0))=0,"n/a",((INDEX(Historical!$C$7:$C$1239,MATCH(B212,Historical!$B$7:$B$1261,0))/INDEX(Historical!$F$7:$F$1230,MATCH(B212,Historical!$B$7:$B$1261,0)))^(1/3)-1)*100)</f>
        <v>24.780567401032737</v>
      </c>
      <c r="U212" s="701">
        <f>IF(INDEX(Historical!$H$7:$H$1230,MATCH(B212,Historical!$B$7:$B$1261,0))=0,"n/a",((INDEX(Historical!$C$7:$C$1239,MATCH(B212,Historical!$B$7:$B$1261,0))/INDEX(Historical!$H$7:$H$1230,MATCH(B212,Historical!$B$7:$B$1261,0)))^(1/5)-1)*100)</f>
        <v>23.157122757056104</v>
      </c>
      <c r="V212" s="701" t="str">
        <f>IF(INDEX(Historical!$O$7:$O$1230,MATCH(B212,Historical!$B$7:$B$1261,0))=0,"n/a",((INDEX(Historical!$C$7:$C$1239,MATCH(B212,Historical!$B$7:$B$1261,0))/INDEX(Historical!$O$7:$O$1230,MATCH(B212,Historical!$B$7:$B$1261,0)))^(1/10)-1)*100)</f>
        <v>n/a</v>
      </c>
      <c r="W212" s="702" t="str">
        <f t="shared" si="55"/>
        <v>n/a</v>
      </c>
      <c r="X212" s="703">
        <f t="shared" si="56"/>
        <v>1.0770754770723769</v>
      </c>
      <c r="Y212" s="876"/>
      <c r="Z212" s="651">
        <f t="shared" si="57"/>
        <v>17.185821697099893</v>
      </c>
      <c r="AA212" s="886">
        <f t="shared" si="58"/>
        <v>13.99248120300752</v>
      </c>
      <c r="AB212" s="887">
        <v>12</v>
      </c>
      <c r="AC212" s="865">
        <v>9.31</v>
      </c>
      <c r="AD212" s="865">
        <v>1.19</v>
      </c>
      <c r="AE212" s="865">
        <v>2.46</v>
      </c>
      <c r="AF212" s="865">
        <v>3.1</v>
      </c>
      <c r="AG212" s="865">
        <v>23.1</v>
      </c>
      <c r="AH212" s="865">
        <v>18.7</v>
      </c>
      <c r="AI212" s="865">
        <v>11.540000000000001</v>
      </c>
      <c r="AJ212" s="865">
        <v>21.5</v>
      </c>
      <c r="AK212" s="865">
        <v>12.17</v>
      </c>
      <c r="AL212" s="878">
        <v>5300</v>
      </c>
      <c r="AM212" s="872">
        <v>0.6</v>
      </c>
      <c r="AN212" s="865">
        <v>0.99</v>
      </c>
      <c r="AO212" s="739">
        <f t="shared" si="59"/>
        <v>10.392859869854219</v>
      </c>
      <c r="AP212" s="740">
        <f t="shared" si="60"/>
        <v>24.385341072861738</v>
      </c>
      <c r="AQ212" s="888">
        <f t="shared" si="61"/>
        <v>38.847144938155019</v>
      </c>
      <c r="AR212" s="651">
        <f>INDEX(Historical!$C$7:$C$1239,MATCH(B212,Historical!$B$7:$B$1261,0))*IF(AH212="n/a",1.03,IF(AH212&lt;0,1.01,IF(AH212&gt;10,1.1,(1+AH212/100))))</f>
        <v>1.4960000000000002</v>
      </c>
      <c r="AS212" s="886">
        <f t="shared" si="62"/>
        <v>1.6456000000000004</v>
      </c>
      <c r="AT212" s="886">
        <f t="shared" si="66"/>
        <v>1.8101600000000007</v>
      </c>
      <c r="AU212" s="886">
        <f t="shared" si="66"/>
        <v>1.9911760000000009</v>
      </c>
      <c r="AV212" s="886">
        <f t="shared" si="66"/>
        <v>2.1902936000000013</v>
      </c>
      <c r="AW212" s="651">
        <f t="shared" si="63"/>
        <v>9.1332296000000035</v>
      </c>
      <c r="AX212" s="747">
        <f t="shared" si="64"/>
        <v>7.0109999232363576</v>
      </c>
      <c r="AY212" s="934">
        <v>1.49</v>
      </c>
      <c r="AZ212" s="872">
        <v>112.86</v>
      </c>
      <c r="BA212" s="872">
        <v>-5.64</v>
      </c>
      <c r="BB212" s="872">
        <v>9.59</v>
      </c>
      <c r="BC212" s="872">
        <v>14.799999999999999</v>
      </c>
      <c r="BE212" s="624">
        <v>2010</v>
      </c>
      <c r="BF212" s="898">
        <f t="shared" si="65"/>
        <v>0</v>
      </c>
      <c r="BG212" s="882">
        <v>2.7</v>
      </c>
    </row>
    <row r="213" spans="1:59" ht="11.25" customHeight="1" x14ac:dyDescent="0.2">
      <c r="A213" s="863" t="s">
        <v>1583</v>
      </c>
      <c r="B213" s="875" t="s">
        <v>1584</v>
      </c>
      <c r="C213" s="932" t="s">
        <v>108</v>
      </c>
      <c r="D213" s="932" t="s">
        <v>118</v>
      </c>
      <c r="E213" s="733">
        <v>12</v>
      </c>
      <c r="F213" s="1190">
        <v>285</v>
      </c>
      <c r="G213" s="1190" t="s">
        <v>106</v>
      </c>
      <c r="H213" s="1190" t="s">
        <v>106</v>
      </c>
      <c r="I213" s="874">
        <v>75.62</v>
      </c>
      <c r="J213" s="651">
        <f t="shared" si="52"/>
        <v>5.8185665167944993</v>
      </c>
      <c r="K213" s="877">
        <v>1.1000000000000001</v>
      </c>
      <c r="L213" s="887">
        <v>4</v>
      </c>
      <c r="M213" s="642">
        <f t="shared" si="53"/>
        <v>4.4000000000000004</v>
      </c>
      <c r="N213" s="870" t="s">
        <v>148</v>
      </c>
      <c r="O213" s="734">
        <v>1</v>
      </c>
      <c r="P213" s="861">
        <v>43875</v>
      </c>
      <c r="Q213" s="861">
        <v>43902</v>
      </c>
      <c r="R213" s="642">
        <f t="shared" si="54"/>
        <v>10.000000000000009</v>
      </c>
      <c r="S213" s="701">
        <f>IF(INDEX(Historical!$D$7:$D$1237,MATCH(B213,Historical!$B$7:$B$1261,0))=0,"n/a",(INDEX(Historical!$C$7:$C$1239,MATCH(B213,Historical!$B$7:$B$1261,0))/INDEX(Historical!$D$7:$D$1237,MATCH(B213,Historical!$B$7:$B$1261,0))-1)*100)</f>
        <v>11.111111111111116</v>
      </c>
      <c r="T213" s="701">
        <f>IF(INDEX(Historical!$F$7:$F$1230,MATCH(B213,Historical!$B$7:$B$1261,0))=0,"n/a",((INDEX(Historical!$C$7:$C$1239,MATCH(B213,Historical!$B$7:$B$1261,0))/INDEX(Historical!$F$7:$F$1230,MATCH(B213,Historical!$B$7:$B$1261,0)))^(1/3)-1)*100)</f>
        <v>12.624788044360603</v>
      </c>
      <c r="U213" s="701">
        <f>IF(INDEX(Historical!$H$7:$H$1230,MATCH(B213,Historical!$B$7:$B$1261,0))=0,"n/a",((INDEX(Historical!$C$7:$C$1239,MATCH(B213,Historical!$B$7:$B$1261,0))/INDEX(Historical!$H$7:$H$1230,MATCH(B213,Historical!$B$7:$B$1261,0)))^(1/5)-1)*100)</f>
        <v>13.010826595403913</v>
      </c>
      <c r="V213" s="701">
        <f>IF(INDEX(Historical!$O$7:$O$1230,MATCH(B213,Historical!$B$7:$B$1261,0))=0,"n/a",((INDEX(Historical!$C$7:$C$1239,MATCH(B213,Historical!$B$7:$B$1261,0))/INDEX(Historical!$O$7:$O$1230,MATCH(B213,Historical!$B$7:$B$1261,0)))^(1/10)-1)*100)</f>
        <v>19.040898208896493</v>
      </c>
      <c r="W213" s="702">
        <f t="shared" si="55"/>
        <v>0.68330949793769991</v>
      </c>
      <c r="X213" s="703">
        <f t="shared" si="56"/>
        <v>0.45492400683230466</v>
      </c>
      <c r="Y213" s="664"/>
      <c r="Z213" s="651" t="str">
        <f t="shared" si="57"/>
        <v>n/a</v>
      </c>
      <c r="AA213" s="886" t="str">
        <f t="shared" si="58"/>
        <v>n/a</v>
      </c>
      <c r="AB213" s="887">
        <v>12</v>
      </c>
      <c r="AC213" s="865">
        <v>-0.31</v>
      </c>
      <c r="AD213" s="865" t="s">
        <v>136</v>
      </c>
      <c r="AE213" s="865">
        <v>0.52</v>
      </c>
      <c r="AF213" s="865">
        <v>0.47</v>
      </c>
      <c r="AG213" s="865">
        <v>-2.2999999999999998</v>
      </c>
      <c r="AH213" s="867">
        <v>10.6</v>
      </c>
      <c r="AI213" s="867">
        <v>18.440000000000001</v>
      </c>
      <c r="AJ213" s="865">
        <v>28.599999999999998</v>
      </c>
      <c r="AK213" s="865">
        <v>3.91</v>
      </c>
      <c r="AL213" s="878">
        <v>31180</v>
      </c>
      <c r="AM213" s="872">
        <v>0.2</v>
      </c>
      <c r="AN213" s="865">
        <v>0.34</v>
      </c>
      <c r="AO213" s="739" t="str">
        <f t="shared" si="59"/>
        <v>n/a</v>
      </c>
      <c r="AP213" s="740">
        <f t="shared" si="60"/>
        <v>18.82939311219841</v>
      </c>
      <c r="AQ213" s="888" t="str">
        <f t="shared" si="61"/>
        <v>n/a</v>
      </c>
      <c r="AR213" s="651">
        <f>INDEX(Historical!$C$7:$C$1239,MATCH(B213,Historical!$B$7:$B$1261,0))*IF(AH213="n/a",1.03,IF(AH213&lt;0,1.01,IF(AH213&gt;10,1.1,(1+AH213/100))))</f>
        <v>4.4000000000000004</v>
      </c>
      <c r="AS213" s="886">
        <f t="shared" si="62"/>
        <v>4.8400000000000007</v>
      </c>
      <c r="AT213" s="886">
        <f t="shared" si="66"/>
        <v>5.0292440000000003</v>
      </c>
      <c r="AU213" s="886">
        <f t="shared" si="66"/>
        <v>5.2258874404000002</v>
      </c>
      <c r="AV213" s="886">
        <f t="shared" si="66"/>
        <v>5.43021963931964</v>
      </c>
      <c r="AW213" s="651">
        <f t="shared" si="63"/>
        <v>24.92535107971964</v>
      </c>
      <c r="AX213" s="747">
        <f t="shared" si="64"/>
        <v>32.961321184500974</v>
      </c>
      <c r="AY213" s="934">
        <v>1.75</v>
      </c>
      <c r="AZ213" s="872">
        <v>95.81</v>
      </c>
      <c r="BA213" s="872">
        <v>-22.24</v>
      </c>
      <c r="BB213" s="872">
        <v>10.99</v>
      </c>
      <c r="BC213" s="872">
        <v>17.78</v>
      </c>
      <c r="BE213" s="624">
        <v>2009</v>
      </c>
      <c r="BF213" s="898">
        <f t="shared" si="65"/>
        <v>0</v>
      </c>
      <c r="BG213" s="882">
        <v>-0.2</v>
      </c>
    </row>
    <row r="214" spans="1:59" ht="11.25" customHeight="1" x14ac:dyDescent="0.2">
      <c r="A214" s="871" t="s">
        <v>745</v>
      </c>
      <c r="B214" s="875" t="s">
        <v>746</v>
      </c>
      <c r="C214" s="932" t="s">
        <v>4193</v>
      </c>
      <c r="D214" s="932" t="s">
        <v>4326</v>
      </c>
      <c r="E214" s="733">
        <v>18</v>
      </c>
      <c r="F214" s="1190">
        <v>191</v>
      </c>
      <c r="G214" s="1190" t="s">
        <v>37</v>
      </c>
      <c r="H214" s="1190" t="s">
        <v>115</v>
      </c>
      <c r="I214" s="874">
        <v>147.16999999999999</v>
      </c>
      <c r="J214" s="651">
        <f t="shared" si="52"/>
        <v>1.7666644017123059</v>
      </c>
      <c r="K214" s="877">
        <v>0.65</v>
      </c>
      <c r="L214" s="887">
        <v>4</v>
      </c>
      <c r="M214" s="642">
        <f t="shared" si="53"/>
        <v>2.6</v>
      </c>
      <c r="N214" s="870" t="s">
        <v>325</v>
      </c>
      <c r="O214" s="734">
        <v>0.62</v>
      </c>
      <c r="P214" s="861">
        <v>43985</v>
      </c>
      <c r="Q214" s="861">
        <v>44007</v>
      </c>
      <c r="R214" s="642">
        <f t="shared" si="54"/>
        <v>4.8387096774193585</v>
      </c>
      <c r="S214" s="701">
        <f>IF(INDEX(Historical!$D$7:$D$1237,MATCH(B214,Historical!$B$7:$B$1261,0))=0,"n/a",(INDEX(Historical!$C$7:$C$1239,MATCH(B214,Historical!$B$7:$B$1261,0))/INDEX(Historical!$D$7:$D$1237,MATCH(B214,Historical!$B$7:$B$1261,0))-1)*100)</f>
        <v>2.0576131687242816</v>
      </c>
      <c r="T214" s="701">
        <f>IF(INDEX(Historical!$F$7:$F$1230,MATCH(B214,Historical!$B$7:$B$1261,0))=0,"n/a",((INDEX(Historical!$C$7:$C$1239,MATCH(B214,Historical!$B$7:$B$1261,0))/INDEX(Historical!$F$7:$F$1230,MATCH(B214,Historical!$B$7:$B$1261,0)))^(1/3)-1)*100)</f>
        <v>6.2087860926127281</v>
      </c>
      <c r="U214" s="701">
        <f>IF(INDEX(Historical!$H$7:$H$1230,MATCH(B214,Historical!$B$7:$B$1261,0))=0,"n/a",((INDEX(Historical!$C$7:$C$1239,MATCH(B214,Historical!$B$7:$B$1261,0))/INDEX(Historical!$H$7:$H$1230,MATCH(B214,Historical!$B$7:$B$1261,0)))^(1/5)-1)*100)</f>
        <v>9.0247654324595139</v>
      </c>
      <c r="V214" s="701">
        <f>IF(INDEX(Historical!$O$7:$O$1230,MATCH(B214,Historical!$B$7:$B$1261,0))=0,"n/a",((INDEX(Historical!$C$7:$C$1239,MATCH(B214,Historical!$B$7:$B$1261,0))/INDEX(Historical!$O$7:$O$1230,MATCH(B214,Historical!$B$7:$B$1261,0)))^(1/10)-1)*100)</f>
        <v>13.982371294066143</v>
      </c>
      <c r="W214" s="702">
        <f t="shared" si="55"/>
        <v>0.64543883456230744</v>
      </c>
      <c r="X214" s="703">
        <f t="shared" si="56"/>
        <v>1.2710937228816217</v>
      </c>
      <c r="Y214" s="673"/>
      <c r="Z214" s="651">
        <f t="shared" si="57"/>
        <v>57.395143487858711</v>
      </c>
      <c r="AA214" s="886">
        <f t="shared" si="58"/>
        <v>32.487858719646795</v>
      </c>
      <c r="AB214" s="887">
        <v>9</v>
      </c>
      <c r="AC214" s="865">
        <v>4.53</v>
      </c>
      <c r="AD214" s="865">
        <v>1.31</v>
      </c>
      <c r="AE214" s="865">
        <v>6.92</v>
      </c>
      <c r="AF214" s="865">
        <v>26.73</v>
      </c>
      <c r="AG214" s="865">
        <v>122.7</v>
      </c>
      <c r="AH214" s="865">
        <v>25.8</v>
      </c>
      <c r="AI214" s="865">
        <v>11.08</v>
      </c>
      <c r="AJ214" s="865">
        <v>7.1</v>
      </c>
      <c r="AK214" s="865">
        <v>24.18</v>
      </c>
      <c r="AL214" s="878">
        <v>162960</v>
      </c>
      <c r="AM214" s="872">
        <v>0.13</v>
      </c>
      <c r="AN214" s="865">
        <v>2.59</v>
      </c>
      <c r="AO214" s="739">
        <f t="shared" si="59"/>
        <v>-21.696428885474973</v>
      </c>
      <c r="AP214" s="740">
        <f t="shared" si="60"/>
        <v>10.79142983417182</v>
      </c>
      <c r="AQ214" s="888">
        <f t="shared" si="61"/>
        <v>521.25337953962378</v>
      </c>
      <c r="AR214" s="651">
        <f>INDEX(Historical!$C$7:$C$1239,MATCH(B214,Historical!$B$7:$B$1261,0))*IF(AH214="n/a",1.03,IF(AH214&lt;0,1.01,IF(AH214&gt;10,1.1,(1+AH214/100))))</f>
        <v>2.7280000000000002</v>
      </c>
      <c r="AS214" s="886">
        <f t="shared" si="62"/>
        <v>3.0008000000000004</v>
      </c>
      <c r="AT214" s="886">
        <f t="shared" si="66"/>
        <v>3.3008800000000007</v>
      </c>
      <c r="AU214" s="886">
        <f t="shared" si="66"/>
        <v>3.6309680000000011</v>
      </c>
      <c r="AV214" s="886">
        <f t="shared" si="66"/>
        <v>3.9940648000000016</v>
      </c>
      <c r="AW214" s="651">
        <f t="shared" si="63"/>
        <v>16.654712800000002</v>
      </c>
      <c r="AX214" s="747">
        <f t="shared" si="64"/>
        <v>11.316649317116262</v>
      </c>
      <c r="AY214" s="934">
        <v>1.34</v>
      </c>
      <c r="AZ214" s="872">
        <v>153.74</v>
      </c>
      <c r="BA214" s="872">
        <v>-4.0199999999999996</v>
      </c>
      <c r="BB214" s="872">
        <v>13.489999999999998</v>
      </c>
      <c r="BC214" s="872">
        <v>49.13</v>
      </c>
      <c r="BE214" s="624">
        <v>2003</v>
      </c>
      <c r="BF214" s="898">
        <f t="shared" si="65"/>
        <v>1</v>
      </c>
      <c r="BG214" s="882">
        <v>15.6</v>
      </c>
    </row>
    <row r="215" spans="1:59" ht="11.25" customHeight="1" x14ac:dyDescent="0.2">
      <c r="A215" s="863" t="s">
        <v>1588</v>
      </c>
      <c r="B215" s="875" t="s">
        <v>1589</v>
      </c>
      <c r="C215" s="932" t="s">
        <v>108</v>
      </c>
      <c r="D215" s="932" t="s">
        <v>4338</v>
      </c>
      <c r="E215" s="733">
        <v>10</v>
      </c>
      <c r="F215" s="1190">
        <v>375</v>
      </c>
      <c r="G215" s="1190" t="s">
        <v>106</v>
      </c>
      <c r="H215" s="1190" t="s">
        <v>106</v>
      </c>
      <c r="I215" s="874">
        <v>31.75</v>
      </c>
      <c r="J215" s="651">
        <f t="shared" si="52"/>
        <v>4.2834645669291342</v>
      </c>
      <c r="K215" s="877">
        <v>0.34</v>
      </c>
      <c r="L215" s="887">
        <v>4</v>
      </c>
      <c r="M215" s="642">
        <f t="shared" si="53"/>
        <v>1.36</v>
      </c>
      <c r="N215" s="870" t="s">
        <v>318</v>
      </c>
      <c r="O215" s="734">
        <v>0.33</v>
      </c>
      <c r="P215" s="861">
        <v>43902</v>
      </c>
      <c r="Q215" s="861">
        <v>43917</v>
      </c>
      <c r="R215" s="642">
        <f t="shared" si="54"/>
        <v>3.0303030303030329</v>
      </c>
      <c r="S215" s="701">
        <f>IF(INDEX(Historical!$D$7:$D$1237,MATCH(B215,Historical!$B$7:$B$1261,0))=0,"n/a",(INDEX(Historical!$C$7:$C$1239,MATCH(B215,Historical!$B$7:$B$1261,0))/INDEX(Historical!$D$7:$D$1237,MATCH(B215,Historical!$B$7:$B$1261,0))-1)*100)</f>
        <v>3.125</v>
      </c>
      <c r="T215" s="701">
        <f>IF(INDEX(Historical!$F$7:$F$1230,MATCH(B215,Historical!$B$7:$B$1261,0))=0,"n/a",((INDEX(Historical!$C$7:$C$1239,MATCH(B215,Historical!$B$7:$B$1261,0))/INDEX(Historical!$F$7:$F$1230,MATCH(B215,Historical!$B$7:$B$1261,0)))^(1/3)-1)*100)</f>
        <v>3.228011545636722</v>
      </c>
      <c r="U215" s="701">
        <f>IF(INDEX(Historical!$H$7:$H$1230,MATCH(B215,Historical!$B$7:$B$1261,0))=0,"n/a",((INDEX(Historical!$C$7:$C$1239,MATCH(B215,Historical!$B$7:$B$1261,0))/INDEX(Historical!$H$7:$H$1230,MATCH(B215,Historical!$B$7:$B$1261,0)))^(1/5)-1)*100)</f>
        <v>3.3406482938779236</v>
      </c>
      <c r="V215" s="701">
        <f>IF(INDEX(Historical!$O$7:$O$1230,MATCH(B215,Historical!$B$7:$B$1261,0))=0,"n/a",((INDEX(Historical!$C$7:$C$1239,MATCH(B215,Historical!$B$7:$B$1261,0))/INDEX(Historical!$O$7:$O$1230,MATCH(B215,Historical!$B$7:$B$1261,0)))^(1/10)-1)*100)</f>
        <v>3.2357862679155636</v>
      </c>
      <c r="W215" s="702">
        <f t="shared" si="55"/>
        <v>1.0324069692124351</v>
      </c>
      <c r="X215" s="703" t="str">
        <f t="shared" si="56"/>
        <v>n/a</v>
      </c>
      <c r="Y215" s="665"/>
      <c r="Z215" s="651" t="str">
        <f t="shared" si="57"/>
        <v>n/a</v>
      </c>
      <c r="AA215" s="886" t="str">
        <f t="shared" si="58"/>
        <v>n/a</v>
      </c>
      <c r="AB215" s="887">
        <v>12</v>
      </c>
      <c r="AC215" s="865" t="s">
        <v>136</v>
      </c>
      <c r="AD215" s="865" t="s">
        <v>136</v>
      </c>
      <c r="AE215" s="865" t="s">
        <v>136</v>
      </c>
      <c r="AF215" s="865" t="s">
        <v>136</v>
      </c>
      <c r="AG215" s="865" t="s">
        <v>136</v>
      </c>
      <c r="AH215" s="865" t="s">
        <v>136</v>
      </c>
      <c r="AI215" s="865" t="s">
        <v>136</v>
      </c>
      <c r="AJ215" s="865" t="s">
        <v>136</v>
      </c>
      <c r="AK215" s="865" t="s">
        <v>136</v>
      </c>
      <c r="AL215" s="878" t="s">
        <v>136</v>
      </c>
      <c r="AM215" s="872" t="s">
        <v>136</v>
      </c>
      <c r="AN215" s="865" t="s">
        <v>136</v>
      </c>
      <c r="AO215" s="739" t="str">
        <f t="shared" si="59"/>
        <v>n/a</v>
      </c>
      <c r="AP215" s="740">
        <f t="shared" si="60"/>
        <v>7.6241128608070579</v>
      </c>
      <c r="AQ215" s="888" t="str">
        <f t="shared" si="61"/>
        <v>n/a</v>
      </c>
      <c r="AR215" s="651">
        <f>INDEX(Historical!$C$7:$C$1239,MATCH(B215,Historical!$B$7:$B$1261,0))*IF(AH215="n/a",1.03,IF(AH215&lt;0,1.01,IF(AH215&gt;10,1.1,(1+AH215/100))))</f>
        <v>1.3596000000000001</v>
      </c>
      <c r="AS215" s="886">
        <f t="shared" si="62"/>
        <v>1.4003880000000002</v>
      </c>
      <c r="AT215" s="886">
        <f t="shared" si="66"/>
        <v>1.4423996400000003</v>
      </c>
      <c r="AU215" s="886">
        <f t="shared" si="66"/>
        <v>1.4856716292000003</v>
      </c>
      <c r="AV215" s="886">
        <f t="shared" si="66"/>
        <v>1.5302417780760003</v>
      </c>
      <c r="AW215" s="651">
        <f t="shared" si="63"/>
        <v>7.2183010472760012</v>
      </c>
      <c r="AX215" s="747">
        <f t="shared" si="64"/>
        <v>22.734806448113389</v>
      </c>
      <c r="AY215" s="934" t="s">
        <v>136</v>
      </c>
      <c r="AZ215" s="872" t="s">
        <v>136</v>
      </c>
      <c r="BA215" s="872" t="s">
        <v>136</v>
      </c>
      <c r="BB215" s="872" t="s">
        <v>136</v>
      </c>
      <c r="BC215" s="872" t="s">
        <v>136</v>
      </c>
      <c r="BD215" s="907" t="s">
        <v>4265</v>
      </c>
      <c r="BE215" s="624">
        <v>2011</v>
      </c>
      <c r="BF215" s="898">
        <f t="shared" si="65"/>
        <v>0</v>
      </c>
      <c r="BG215" s="882" t="s">
        <v>136</v>
      </c>
    </row>
    <row r="216" spans="1:59" s="773" customFormat="1" ht="11.25" customHeight="1" x14ac:dyDescent="0.2">
      <c r="A216" s="754" t="s">
        <v>741</v>
      </c>
      <c r="B216" s="781" t="s">
        <v>742</v>
      </c>
      <c r="C216" s="932" t="s">
        <v>108</v>
      </c>
      <c r="D216" s="932" t="s">
        <v>4331</v>
      </c>
      <c r="E216" s="755">
        <v>12</v>
      </c>
      <c r="F216" s="1190">
        <v>280</v>
      </c>
      <c r="G216" s="1189" t="s">
        <v>106</v>
      </c>
      <c r="H216" s="1189" t="s">
        <v>106</v>
      </c>
      <c r="I216" s="756">
        <v>12.5</v>
      </c>
      <c r="J216" s="757">
        <f t="shared" si="52"/>
        <v>2.88</v>
      </c>
      <c r="K216" s="758">
        <v>0.09</v>
      </c>
      <c r="L216" s="759">
        <v>4</v>
      </c>
      <c r="M216" s="760">
        <f t="shared" si="53"/>
        <v>0.36</v>
      </c>
      <c r="N216" s="761" t="s">
        <v>563</v>
      </c>
      <c r="O216" s="762">
        <v>7.0000000000000007E-2</v>
      </c>
      <c r="P216" s="782">
        <v>43573</v>
      </c>
      <c r="Q216" s="782">
        <v>43591</v>
      </c>
      <c r="R216" s="760">
        <f t="shared" si="54"/>
        <v>28.571428571428552</v>
      </c>
      <c r="S216" s="701">
        <f>IF(INDEX(Historical!$D$7:$D$1237,MATCH(B216,Historical!$B$7:$B$1261,0))=0,"n/a",(INDEX(Historical!$C$7:$C$1239,MATCH(B216,Historical!$B$7:$B$1261,0))/INDEX(Historical!$D$7:$D$1237,MATCH(B216,Historical!$B$7:$B$1261,0))-1)*100)</f>
        <v>30.76923076923077</v>
      </c>
      <c r="T216" s="701">
        <f>IF(INDEX(Historical!$F$7:$F$1230,MATCH(B216,Historical!$B$7:$B$1261,0))=0,"n/a",((INDEX(Historical!$C$7:$C$1239,MATCH(B216,Historical!$B$7:$B$1261,0))/INDEX(Historical!$F$7:$F$1230,MATCH(B216,Historical!$B$7:$B$1261,0)))^(1/3)-1)*100)</f>
        <v>29.240745046618464</v>
      </c>
      <c r="U216" s="701">
        <f>IF(INDEX(Historical!$H$7:$H$1230,MATCH(B216,Historical!$B$7:$B$1261,0))=0,"n/a",((INDEX(Historical!$C$7:$C$1239,MATCH(B216,Historical!$B$7:$B$1261,0))/INDEX(Historical!$H$7:$H$1230,MATCH(B216,Historical!$B$7:$B$1261,0)))^(1/5)-1)*100)</f>
        <v>24.209900915409776</v>
      </c>
      <c r="V216" s="701">
        <f>IF(INDEX(Historical!$O$7:$O$1230,MATCH(B216,Historical!$B$7:$B$1261,0))=0,"n/a",((INDEX(Historical!$C$7:$C$1239,MATCH(B216,Historical!$B$7:$B$1261,0))/INDEX(Historical!$O$7:$O$1230,MATCH(B216,Historical!$B$7:$B$1261,0)))^(1/10)-1)*100)</f>
        <v>21.129769632470129</v>
      </c>
      <c r="W216" s="702">
        <f t="shared" si="55"/>
        <v>1.1457721185093475</v>
      </c>
      <c r="X216" s="703" t="str">
        <f t="shared" si="56"/>
        <v>n/a</v>
      </c>
      <c r="Y216" s="774"/>
      <c r="Z216" s="757" t="str">
        <f t="shared" si="57"/>
        <v>n/a</v>
      </c>
      <c r="AA216" s="765" t="str">
        <f t="shared" si="58"/>
        <v>n/a</v>
      </c>
      <c r="AB216" s="759">
        <v>12</v>
      </c>
      <c r="AC216" s="766" t="s">
        <v>136</v>
      </c>
      <c r="AD216" s="766" t="s">
        <v>136</v>
      </c>
      <c r="AE216" s="766" t="s">
        <v>136</v>
      </c>
      <c r="AF216" s="766" t="s">
        <v>136</v>
      </c>
      <c r="AG216" s="766" t="s">
        <v>136</v>
      </c>
      <c r="AH216" s="766" t="s">
        <v>136</v>
      </c>
      <c r="AI216" s="766" t="s">
        <v>136</v>
      </c>
      <c r="AJ216" s="766" t="s">
        <v>136</v>
      </c>
      <c r="AK216" s="766" t="s">
        <v>136</v>
      </c>
      <c r="AL216" s="767" t="s">
        <v>136</v>
      </c>
      <c r="AM216" s="768" t="s">
        <v>136</v>
      </c>
      <c r="AN216" s="766" t="s">
        <v>136</v>
      </c>
      <c r="AO216" s="769" t="str">
        <f t="shared" si="59"/>
        <v>n/a</v>
      </c>
      <c r="AP216" s="770">
        <f t="shared" si="60"/>
        <v>27.089900915409775</v>
      </c>
      <c r="AQ216" s="771" t="str">
        <f t="shared" si="61"/>
        <v>n/a</v>
      </c>
      <c r="AR216" s="651">
        <f>INDEX(Historical!$C$7:$C$1239,MATCH(B216,Historical!$B$7:$B$1261,0))*IF(AH216="n/a",1.03,IF(AH216&lt;0,1.01,IF(AH216&gt;10,1.1,(1+AH216/100))))</f>
        <v>0.35020000000000001</v>
      </c>
      <c r="AS216" s="765">
        <f t="shared" si="62"/>
        <v>0.36070600000000003</v>
      </c>
      <c r="AT216" s="765">
        <f t="shared" si="66"/>
        <v>0.37152718000000001</v>
      </c>
      <c r="AU216" s="765">
        <f t="shared" si="66"/>
        <v>0.38267299540000005</v>
      </c>
      <c r="AV216" s="765">
        <f t="shared" si="66"/>
        <v>0.39415318526200005</v>
      </c>
      <c r="AW216" s="757">
        <f t="shared" si="63"/>
        <v>1.859259360662</v>
      </c>
      <c r="AX216" s="772">
        <f t="shared" si="64"/>
        <v>14.874074885296002</v>
      </c>
      <c r="AY216" s="935" t="s">
        <v>136</v>
      </c>
      <c r="AZ216" s="768" t="s">
        <v>136</v>
      </c>
      <c r="BA216" s="768" t="s">
        <v>136</v>
      </c>
      <c r="BB216" s="768" t="s">
        <v>136</v>
      </c>
      <c r="BC216" s="768" t="s">
        <v>136</v>
      </c>
      <c r="BD216" s="908" t="s">
        <v>4265</v>
      </c>
      <c r="BE216" s="624">
        <v>2008</v>
      </c>
      <c r="BF216" s="898">
        <f t="shared" si="65"/>
        <v>1</v>
      </c>
      <c r="BG216" s="824" t="s">
        <v>136</v>
      </c>
    </row>
    <row r="217" spans="1:59" ht="11.25" customHeight="1" x14ac:dyDescent="0.2">
      <c r="A217" s="871" t="s">
        <v>776</v>
      </c>
      <c r="B217" s="875" t="s">
        <v>777</v>
      </c>
      <c r="C217" s="932" t="s">
        <v>112</v>
      </c>
      <c r="D217" s="932" t="s">
        <v>4356</v>
      </c>
      <c r="E217" s="733">
        <v>15</v>
      </c>
      <c r="F217" s="1190">
        <v>247</v>
      </c>
      <c r="G217" s="1190" t="s">
        <v>115</v>
      </c>
      <c r="H217" s="1190" t="s">
        <v>115</v>
      </c>
      <c r="I217" s="874">
        <v>59.22</v>
      </c>
      <c r="J217" s="651">
        <f t="shared" si="52"/>
        <v>3.7825059101654852</v>
      </c>
      <c r="K217" s="877">
        <v>0.56000000000000005</v>
      </c>
      <c r="L217" s="887">
        <v>4</v>
      </c>
      <c r="M217" s="642">
        <f t="shared" si="53"/>
        <v>2.2400000000000002</v>
      </c>
      <c r="N217" s="870" t="s">
        <v>591</v>
      </c>
      <c r="O217" s="734">
        <v>0.54</v>
      </c>
      <c r="P217" s="866">
        <v>43693</v>
      </c>
      <c r="Q217" s="866">
        <v>43728</v>
      </c>
      <c r="R217" s="642">
        <f t="shared" si="54"/>
        <v>3.7037037037037068</v>
      </c>
      <c r="S217" s="701">
        <f>IF(INDEX(Historical!$D$7:$D$1237,MATCH(B217,Historical!$B$7:$B$1261,0))=0,"n/a",(INDEX(Historical!$C$7:$C$1239,MATCH(B217,Historical!$B$7:$B$1261,0))/INDEX(Historical!$D$7:$D$1237,MATCH(B217,Historical!$B$7:$B$1261,0))-1)*100)</f>
        <v>3.7735849056603765</v>
      </c>
      <c r="T217" s="701">
        <f>IF(INDEX(Historical!$F$7:$F$1230,MATCH(B217,Historical!$B$7:$B$1261,0))=0,"n/a",((INDEX(Historical!$C$7:$C$1239,MATCH(B217,Historical!$B$7:$B$1261,0))/INDEX(Historical!$F$7:$F$1230,MATCH(B217,Historical!$B$7:$B$1261,0)))^(1/3)-1)*100)</f>
        <v>8.9744250818549531</v>
      </c>
      <c r="U217" s="701">
        <f>IF(INDEX(Historical!$H$7:$H$1230,MATCH(B217,Historical!$B$7:$B$1261,0))=0,"n/a",((INDEX(Historical!$C$7:$C$1239,MATCH(B217,Historical!$B$7:$B$1261,0))/INDEX(Historical!$H$7:$H$1230,MATCH(B217,Historical!$B$7:$B$1261,0)))^(1/5)-1)*100)</f>
        <v>9.1507859638582101</v>
      </c>
      <c r="V217" s="701">
        <f>IF(INDEX(Historical!$O$7:$O$1230,MATCH(B217,Historical!$B$7:$B$1261,0))=0,"n/a",((INDEX(Historical!$C$7:$C$1239,MATCH(B217,Historical!$B$7:$B$1261,0))/INDEX(Historical!$O$7:$O$1230,MATCH(B217,Historical!$B$7:$B$1261,0)))^(1/10)-1)*100)</f>
        <v>8.6463510264826802</v>
      </c>
      <c r="W217" s="702">
        <f t="shared" si="55"/>
        <v>1.0583407885974685</v>
      </c>
      <c r="X217" s="703" t="str">
        <f t="shared" si="56"/>
        <v>n/a</v>
      </c>
      <c r="Y217" s="875"/>
      <c r="Z217" s="651" t="str">
        <f t="shared" si="57"/>
        <v>n/a</v>
      </c>
      <c r="AA217" s="886" t="str">
        <f t="shared" si="58"/>
        <v>n/a</v>
      </c>
      <c r="AB217" s="887">
        <v>12</v>
      </c>
      <c r="AC217" s="865">
        <v>-3.23</v>
      </c>
      <c r="AD217" s="865" t="s">
        <v>136</v>
      </c>
      <c r="AE217" s="865">
        <v>0.39</v>
      </c>
      <c r="AF217" s="865">
        <v>1.48</v>
      </c>
      <c r="AG217" s="865">
        <v>-11.4</v>
      </c>
      <c r="AH217" s="865">
        <v>-106.89999999999999</v>
      </c>
      <c r="AI217" s="865">
        <v>2105.3000000000002</v>
      </c>
      <c r="AJ217" s="865">
        <v>-15.9</v>
      </c>
      <c r="AK217" s="865" t="s">
        <v>136</v>
      </c>
      <c r="AL217" s="878">
        <v>3270</v>
      </c>
      <c r="AM217" s="872">
        <v>0.2</v>
      </c>
      <c r="AN217" s="865">
        <v>3.46</v>
      </c>
      <c r="AO217" s="739" t="str">
        <f t="shared" si="59"/>
        <v>n/a</v>
      </c>
      <c r="AP217" s="740">
        <f t="shared" si="60"/>
        <v>12.933291874023695</v>
      </c>
      <c r="AQ217" s="888" t="str">
        <f t="shared" si="61"/>
        <v>n/a</v>
      </c>
      <c r="AR217" s="651">
        <f>INDEX(Historical!$C$7:$C$1239,MATCH(B217,Historical!$B$7:$B$1261,0))*IF(AH217="n/a",1.03,IF(AH217&lt;0,1.01,IF(AH217&gt;10,1.1,(1+AH217/100))))</f>
        <v>2.2220000000000004</v>
      </c>
      <c r="AS217" s="886">
        <f t="shared" si="62"/>
        <v>2.4442000000000008</v>
      </c>
      <c r="AT217" s="886">
        <f t="shared" si="66"/>
        <v>2.517526000000001</v>
      </c>
      <c r="AU217" s="886">
        <f t="shared" si="66"/>
        <v>2.593051780000001</v>
      </c>
      <c r="AV217" s="886">
        <f t="shared" si="66"/>
        <v>2.670843333400001</v>
      </c>
      <c r="AW217" s="651">
        <f t="shared" si="63"/>
        <v>12.447621113400004</v>
      </c>
      <c r="AX217" s="747">
        <f t="shared" si="64"/>
        <v>21.019285905775085</v>
      </c>
      <c r="AY217" s="934">
        <v>2.02</v>
      </c>
      <c r="AZ217" s="872">
        <v>161.80000000000001</v>
      </c>
      <c r="BA217" s="872">
        <v>-3.16</v>
      </c>
      <c r="BB217" s="872">
        <v>18</v>
      </c>
      <c r="BC217" s="872">
        <v>50.6</v>
      </c>
      <c r="BE217" s="624">
        <v>2005</v>
      </c>
      <c r="BF217" s="898">
        <f t="shared" si="65"/>
        <v>1</v>
      </c>
      <c r="BG217" s="882">
        <v>-1.7999999999999998</v>
      </c>
    </row>
    <row r="218" spans="1:59" ht="11.25" customHeight="1" x14ac:dyDescent="0.2">
      <c r="A218" s="871" t="s">
        <v>764</v>
      </c>
      <c r="B218" s="875" t="s">
        <v>765</v>
      </c>
      <c r="C218" s="932" t="s">
        <v>112</v>
      </c>
      <c r="D218" s="932" t="s">
        <v>4322</v>
      </c>
      <c r="E218" s="733">
        <v>20</v>
      </c>
      <c r="F218" s="1190">
        <v>166</v>
      </c>
      <c r="G218" s="1190" t="s">
        <v>106</v>
      </c>
      <c r="H218" s="1190" t="s">
        <v>106</v>
      </c>
      <c r="I218" s="874">
        <v>71.81</v>
      </c>
      <c r="J218" s="651">
        <f t="shared" si="52"/>
        <v>1.2254560646149559</v>
      </c>
      <c r="K218" s="877">
        <v>0.22</v>
      </c>
      <c r="L218" s="887">
        <v>4</v>
      </c>
      <c r="M218" s="642">
        <f t="shared" si="53"/>
        <v>0.88</v>
      </c>
      <c r="N218" s="870" t="s">
        <v>594</v>
      </c>
      <c r="O218" s="734">
        <v>0.2</v>
      </c>
      <c r="P218" s="861">
        <v>44068</v>
      </c>
      <c r="Q218" s="861">
        <v>44090</v>
      </c>
      <c r="R218" s="642">
        <f t="shared" si="54"/>
        <v>9.9999999999999947</v>
      </c>
      <c r="S218" s="701">
        <f>IF(INDEX(Historical!$D$7:$D$1237,MATCH(B218,Historical!$B$7:$B$1261,0))=0,"n/a",(INDEX(Historical!$C$7:$C$1239,MATCH(B218,Historical!$B$7:$B$1261,0))/INDEX(Historical!$D$7:$D$1237,MATCH(B218,Historical!$B$7:$B$1261,0))-1)*100)</f>
        <v>8.5714285714285854</v>
      </c>
      <c r="T218" s="701">
        <f>IF(INDEX(Historical!$F$7:$F$1230,MATCH(B218,Historical!$B$7:$B$1261,0))=0,"n/a",((INDEX(Historical!$C$7:$C$1239,MATCH(B218,Historical!$B$7:$B$1261,0))/INDEX(Historical!$F$7:$F$1230,MATCH(B218,Historical!$B$7:$B$1261,0)))^(1/3)-1)*100)</f>
        <v>4.8149469628073316</v>
      </c>
      <c r="U218" s="701">
        <f>IF(INDEX(Historical!$H$7:$H$1230,MATCH(B218,Historical!$B$7:$B$1261,0))=0,"n/a",((INDEX(Historical!$C$7:$C$1239,MATCH(B218,Historical!$B$7:$B$1261,0))/INDEX(Historical!$H$7:$H$1230,MATCH(B218,Historical!$B$7:$B$1261,0)))^(1/5)-1)*100)</f>
        <v>7.0739850656267755</v>
      </c>
      <c r="V218" s="701">
        <f>IF(INDEX(Historical!$O$7:$O$1230,MATCH(B218,Historical!$B$7:$B$1261,0))=0,"n/a",((INDEX(Historical!$C$7:$C$1239,MATCH(B218,Historical!$B$7:$B$1261,0))/INDEX(Historical!$O$7:$O$1230,MATCH(B218,Historical!$B$7:$B$1261,0)))^(1/10)-1)*100)</f>
        <v>7.1773462536293131</v>
      </c>
      <c r="W218" s="702">
        <f t="shared" si="55"/>
        <v>0.98559896870653663</v>
      </c>
      <c r="X218" s="703">
        <f t="shared" si="56"/>
        <v>0.71454394602290661</v>
      </c>
      <c r="Y218" s="655" t="s">
        <v>4207</v>
      </c>
      <c r="Z218" s="651">
        <f t="shared" si="57"/>
        <v>53.658536585365859</v>
      </c>
      <c r="AA218" s="886">
        <f t="shared" si="58"/>
        <v>43.786585365853661</v>
      </c>
      <c r="AB218" s="887">
        <v>12</v>
      </c>
      <c r="AC218" s="865">
        <v>1.64</v>
      </c>
      <c r="AD218" s="865">
        <v>5.96</v>
      </c>
      <c r="AE218" s="865">
        <v>5.62</v>
      </c>
      <c r="AF218" s="865">
        <v>7.76</v>
      </c>
      <c r="AG218" s="865">
        <v>19.2</v>
      </c>
      <c r="AH218" s="865">
        <v>22.3</v>
      </c>
      <c r="AI218" s="865">
        <v>18.350000000000001</v>
      </c>
      <c r="AJ218" s="865">
        <v>9.9</v>
      </c>
      <c r="AK218" s="865">
        <v>7.0000000000000009</v>
      </c>
      <c r="AL218" s="878">
        <v>7450</v>
      </c>
      <c r="AM218" s="872">
        <v>14.299999999999999</v>
      </c>
      <c r="AN218" s="865">
        <v>0.71</v>
      </c>
      <c r="AO218" s="739">
        <f t="shared" si="59"/>
        <v>-35.487144235611929</v>
      </c>
      <c r="AP218" s="740">
        <f t="shared" si="60"/>
        <v>8.2994411302417319</v>
      </c>
      <c r="AQ218" s="888">
        <f t="shared" si="61"/>
        <v>288.60657193449197</v>
      </c>
      <c r="AR218" s="651">
        <f>INDEX(Historical!$C$7:$C$1239,MATCH(B218,Historical!$B$7:$B$1261,0))*IF(AH218="n/a",1.03,IF(AH218&lt;0,1.01,IF(AH218&gt;10,1.1,(1+AH218/100))))</f>
        <v>0.83600000000000008</v>
      </c>
      <c r="AS218" s="886">
        <f t="shared" si="62"/>
        <v>0.9196000000000002</v>
      </c>
      <c r="AT218" s="886">
        <f t="shared" si="66"/>
        <v>0.98397200000000029</v>
      </c>
      <c r="AU218" s="886">
        <f t="shared" si="66"/>
        <v>1.0528500400000003</v>
      </c>
      <c r="AV218" s="886">
        <f t="shared" si="66"/>
        <v>1.1265495428000003</v>
      </c>
      <c r="AW218" s="651">
        <f t="shared" si="63"/>
        <v>4.9189715828000011</v>
      </c>
      <c r="AX218" s="747">
        <f t="shared" si="64"/>
        <v>6.849981315694194</v>
      </c>
      <c r="AY218" s="934">
        <v>1.1100000000000001</v>
      </c>
      <c r="AZ218" s="872">
        <v>177.04</v>
      </c>
      <c r="BA218" s="872">
        <v>-8.6900000000000013</v>
      </c>
      <c r="BB218" s="872">
        <v>14.06</v>
      </c>
      <c r="BC218" s="872">
        <v>47.13</v>
      </c>
      <c r="BE218" s="624">
        <v>2001</v>
      </c>
      <c r="BF218" s="898">
        <f t="shared" si="65"/>
        <v>2</v>
      </c>
      <c r="BG218" s="882">
        <v>7.3</v>
      </c>
    </row>
    <row r="219" spans="1:59" ht="11.25" customHeight="1" x14ac:dyDescent="0.2">
      <c r="A219" s="871" t="s">
        <v>752</v>
      </c>
      <c r="B219" s="875" t="s">
        <v>753</v>
      </c>
      <c r="C219" s="932" t="s">
        <v>112</v>
      </c>
      <c r="D219" s="932" t="s">
        <v>4362</v>
      </c>
      <c r="E219" s="733">
        <v>15</v>
      </c>
      <c r="F219" s="1190">
        <v>246</v>
      </c>
      <c r="G219" s="1190" t="s">
        <v>106</v>
      </c>
      <c r="H219" s="1190" t="s">
        <v>106</v>
      </c>
      <c r="I219" s="874">
        <v>119.04</v>
      </c>
      <c r="J219" s="651">
        <f t="shared" si="52"/>
        <v>1.0080645161290323</v>
      </c>
      <c r="K219" s="877">
        <v>0.3</v>
      </c>
      <c r="L219" s="887">
        <v>4</v>
      </c>
      <c r="M219" s="642">
        <f t="shared" si="53"/>
        <v>1.2</v>
      </c>
      <c r="N219" s="870" t="s">
        <v>239</v>
      </c>
      <c r="O219" s="734">
        <v>0.28000000000000003</v>
      </c>
      <c r="P219" s="1116">
        <v>43643</v>
      </c>
      <c r="Q219" s="1116">
        <v>43658</v>
      </c>
      <c r="R219" s="642">
        <f t="shared" si="54"/>
        <v>7.1428571428571281</v>
      </c>
      <c r="S219" s="701">
        <f>IF(INDEX(Historical!$D$7:$D$1237,MATCH(B219,Historical!$B$7:$B$1261,0))=0,"n/a",(INDEX(Historical!$C$7:$C$1239,MATCH(B219,Historical!$B$7:$B$1261,0))/INDEX(Historical!$D$7:$D$1237,MATCH(B219,Historical!$B$7:$B$1261,0))-1)*100)</f>
        <v>7.4074074074073959</v>
      </c>
      <c r="T219" s="701">
        <f>IF(INDEX(Historical!$F$7:$F$1230,MATCH(B219,Historical!$B$7:$B$1261,0))=0,"n/a",((INDEX(Historical!$C$7:$C$1239,MATCH(B219,Historical!$B$7:$B$1261,0))/INDEX(Historical!$F$7:$F$1230,MATCH(B219,Historical!$B$7:$B$1261,0)))^(1/3)-1)*100)</f>
        <v>7.2613795918652579</v>
      </c>
      <c r="U219" s="701">
        <f>IF(INDEX(Historical!$H$7:$H$1230,MATCH(B219,Historical!$B$7:$B$1261,0))=0,"n/a",((INDEX(Historical!$C$7:$C$1239,MATCH(B219,Historical!$B$7:$B$1261,0))/INDEX(Historical!$H$7:$H$1230,MATCH(B219,Historical!$B$7:$B$1261,0)))^(1/5)-1)*100)</f>
        <v>6.6683901275273794</v>
      </c>
      <c r="V219" s="701">
        <f>IF(INDEX(Historical!$O$7:$O$1230,MATCH(B219,Historical!$B$7:$B$1261,0))=0,"n/a",((INDEX(Historical!$C$7:$C$1239,MATCH(B219,Historical!$B$7:$B$1261,0))/INDEX(Historical!$O$7:$O$1230,MATCH(B219,Historical!$B$7:$B$1261,0)))^(1/10)-1)*100)</f>
        <v>6.1274676611179135</v>
      </c>
      <c r="W219" s="702">
        <f t="shared" si="55"/>
        <v>1.0882783061984824</v>
      </c>
      <c r="X219" s="703">
        <f t="shared" si="56"/>
        <v>0.12677547770964598</v>
      </c>
      <c r="Y219" s="875"/>
      <c r="Z219" s="651">
        <f t="shared" si="57"/>
        <v>27.777777777777775</v>
      </c>
      <c r="AA219" s="886">
        <f t="shared" si="58"/>
        <v>27.555555555555554</v>
      </c>
      <c r="AB219" s="887">
        <v>12</v>
      </c>
      <c r="AC219" s="865">
        <v>4.32</v>
      </c>
      <c r="AD219" s="865">
        <v>2.61</v>
      </c>
      <c r="AE219" s="865">
        <v>1.73</v>
      </c>
      <c r="AF219" s="865">
        <v>2.0499999999999998</v>
      </c>
      <c r="AG219" s="865">
        <v>7.5</v>
      </c>
      <c r="AH219" s="865">
        <v>19.3</v>
      </c>
      <c r="AI219" s="865">
        <v>20.13</v>
      </c>
      <c r="AJ219" s="865">
        <v>52.6</v>
      </c>
      <c r="AK219" s="865">
        <v>10.85</v>
      </c>
      <c r="AL219" s="878">
        <v>4950</v>
      </c>
      <c r="AM219" s="872">
        <v>0.2</v>
      </c>
      <c r="AN219" s="865">
        <v>0.44</v>
      </c>
      <c r="AO219" s="739">
        <f t="shared" si="59"/>
        <v>-19.879100911899144</v>
      </c>
      <c r="AP219" s="740">
        <f t="shared" si="60"/>
        <v>7.6764546436564114</v>
      </c>
      <c r="AQ219" s="888">
        <f t="shared" si="61"/>
        <v>58.449275288674542</v>
      </c>
      <c r="AR219" s="651">
        <f>INDEX(Historical!$C$7:$C$1239,MATCH(B219,Historical!$B$7:$B$1261,0))*IF(AH219="n/a",1.03,IF(AH219&lt;0,1.01,IF(AH219&gt;10,1.1,(1+AH219/100))))</f>
        <v>1.276</v>
      </c>
      <c r="AS219" s="886">
        <f t="shared" si="62"/>
        <v>1.4036000000000002</v>
      </c>
      <c r="AT219" s="886">
        <f t="shared" si="66"/>
        <v>1.5439600000000002</v>
      </c>
      <c r="AU219" s="886">
        <f t="shared" si="66"/>
        <v>1.6983560000000004</v>
      </c>
      <c r="AV219" s="886">
        <f t="shared" si="66"/>
        <v>1.8681916000000005</v>
      </c>
      <c r="AW219" s="651">
        <f t="shared" si="63"/>
        <v>7.7901076000000016</v>
      </c>
      <c r="AX219" s="747">
        <f t="shared" si="64"/>
        <v>6.5441092069892486</v>
      </c>
      <c r="AY219" s="934">
        <v>1.43</v>
      </c>
      <c r="AZ219" s="872">
        <v>128.97</v>
      </c>
      <c r="BA219" s="872">
        <v>-4.63</v>
      </c>
      <c r="BB219" s="872">
        <v>14.649999999999999</v>
      </c>
      <c r="BC219" s="872">
        <v>36.49</v>
      </c>
      <c r="BE219" s="624">
        <v>2005</v>
      </c>
      <c r="BF219" s="898">
        <f t="shared" si="65"/>
        <v>1</v>
      </c>
      <c r="BG219" s="882">
        <v>3.9</v>
      </c>
    </row>
    <row r="220" spans="1:59" ht="11.25" customHeight="1" x14ac:dyDescent="0.2">
      <c r="A220" s="863" t="s">
        <v>757</v>
      </c>
      <c r="B220" s="875" t="s">
        <v>758</v>
      </c>
      <c r="C220" s="932" t="s">
        <v>108</v>
      </c>
      <c r="D220" s="932" t="s">
        <v>4338</v>
      </c>
      <c r="E220" s="733">
        <v>22</v>
      </c>
      <c r="F220" s="1190">
        <v>154</v>
      </c>
      <c r="G220" s="1190" t="s">
        <v>37</v>
      </c>
      <c r="H220" s="1190" t="s">
        <v>115</v>
      </c>
      <c r="I220" s="874">
        <v>35.299999999999997</v>
      </c>
      <c r="J220" s="651">
        <f t="shared" si="52"/>
        <v>3.2407932011331444</v>
      </c>
      <c r="K220" s="884">
        <v>0.28599999999999998</v>
      </c>
      <c r="L220" s="887">
        <v>4</v>
      </c>
      <c r="M220" s="642">
        <f t="shared" si="53"/>
        <v>1.1439999999999999</v>
      </c>
      <c r="N220" s="870" t="s">
        <v>456</v>
      </c>
      <c r="O220" s="735">
        <v>0.26400000000000001</v>
      </c>
      <c r="P220" s="861">
        <v>43909</v>
      </c>
      <c r="Q220" s="861">
        <v>43937</v>
      </c>
      <c r="R220" s="642">
        <f t="shared" si="54"/>
        <v>8.3333333333333197</v>
      </c>
      <c r="S220" s="701">
        <f>IF(INDEX(Historical!$D$7:$D$1237,MATCH(B220,Historical!$B$7:$B$1261,0))=0,"n/a",(INDEX(Historical!$C$7:$C$1239,MATCH(B220,Historical!$B$7:$B$1261,0))/INDEX(Historical!$D$7:$D$1237,MATCH(B220,Historical!$B$7:$B$1261,0))-1)*100)</f>
        <v>9.3023255813953654</v>
      </c>
      <c r="T220" s="701">
        <f>IF(INDEX(Historical!$F$7:$F$1230,MATCH(B220,Historical!$B$7:$B$1261,0))=0,"n/a",((INDEX(Historical!$C$7:$C$1239,MATCH(B220,Historical!$B$7:$B$1261,0))/INDEX(Historical!$F$7:$F$1230,MATCH(B220,Historical!$B$7:$B$1261,0)))^(1/3)-1)*100)</f>
        <v>8.3008947425307955</v>
      </c>
      <c r="U220" s="701">
        <f>IF(INDEX(Historical!$H$7:$H$1230,MATCH(B220,Historical!$B$7:$B$1261,0))=0,"n/a",((INDEX(Historical!$C$7:$C$1239,MATCH(B220,Historical!$B$7:$B$1261,0))/INDEX(Historical!$H$7:$H$1230,MATCH(B220,Historical!$B$7:$B$1261,0)))^(1/5)-1)*100)</f>
        <v>7.3289260123837519</v>
      </c>
      <c r="V220" s="701">
        <f>IF(INDEX(Historical!$O$7:$O$1230,MATCH(B220,Historical!$B$7:$B$1261,0))=0,"n/a",((INDEX(Historical!$C$7:$C$1239,MATCH(B220,Historical!$B$7:$B$1261,0))/INDEX(Historical!$O$7:$O$1230,MATCH(B220,Historical!$B$7:$B$1261,0)))^(1/10)-1)*100)</f>
        <v>7.1773462536293131</v>
      </c>
      <c r="W220" s="702">
        <f t="shared" si="55"/>
        <v>1.0211191927208181</v>
      </c>
      <c r="X220" s="703">
        <f t="shared" si="56"/>
        <v>0.28406689970479659</v>
      </c>
      <c r="Y220" s="670"/>
      <c r="Z220" s="651">
        <f t="shared" si="57"/>
        <v>27.173396674584321</v>
      </c>
      <c r="AA220" s="886">
        <f t="shared" si="58"/>
        <v>8.3847980997624703</v>
      </c>
      <c r="AB220" s="887">
        <v>12</v>
      </c>
      <c r="AC220" s="865">
        <v>4.21</v>
      </c>
      <c r="AD220" s="865">
        <v>0.89</v>
      </c>
      <c r="AE220" s="865">
        <v>3.02</v>
      </c>
      <c r="AF220" s="865">
        <v>0.97</v>
      </c>
      <c r="AG220" s="865">
        <v>11.200000000000001</v>
      </c>
      <c r="AH220" s="865">
        <v>17.399999999999999</v>
      </c>
      <c r="AI220" s="865">
        <v>-14.360000000000001</v>
      </c>
      <c r="AJ220" s="865">
        <v>25.8</v>
      </c>
      <c r="AK220" s="865">
        <v>10</v>
      </c>
      <c r="AL220" s="878">
        <v>782.25</v>
      </c>
      <c r="AM220" s="872">
        <v>40.200000000000003</v>
      </c>
      <c r="AN220" s="865">
        <v>0.05</v>
      </c>
      <c r="AO220" s="739">
        <f t="shared" si="59"/>
        <v>2.1849211137544255</v>
      </c>
      <c r="AP220" s="740">
        <f t="shared" si="60"/>
        <v>10.569719213516896</v>
      </c>
      <c r="AQ220" s="888">
        <f t="shared" si="61"/>
        <v>-39.87696260807401</v>
      </c>
      <c r="AR220" s="651">
        <f>INDEX(Historical!$C$7:$C$1239,MATCH(B220,Historical!$B$7:$B$1261,0))*IF(AH220="n/a",1.03,IF(AH220&lt;0,1.01,IF(AH220&gt;10,1.1,(1+AH220/100))))</f>
        <v>1.1374000000000002</v>
      </c>
      <c r="AS220" s="886">
        <f t="shared" si="62"/>
        <v>1.1487740000000002</v>
      </c>
      <c r="AT220" s="886">
        <f t="shared" si="66"/>
        <v>1.2636514000000003</v>
      </c>
      <c r="AU220" s="886">
        <f t="shared" si="66"/>
        <v>1.3900165400000004</v>
      </c>
      <c r="AV220" s="886">
        <f t="shared" si="66"/>
        <v>1.5290181940000005</v>
      </c>
      <c r="AW220" s="651">
        <f t="shared" si="63"/>
        <v>6.4688601340000016</v>
      </c>
      <c r="AX220" s="747">
        <f t="shared" si="64"/>
        <v>18.325382815864028</v>
      </c>
      <c r="AY220" s="934">
        <v>0.66</v>
      </c>
      <c r="AZ220" s="872">
        <v>30.5</v>
      </c>
      <c r="BA220" s="872">
        <v>-28.84</v>
      </c>
      <c r="BB220" s="872">
        <v>7.42</v>
      </c>
      <c r="BC220" s="872">
        <v>8.99</v>
      </c>
      <c r="BE220" s="624">
        <v>1999</v>
      </c>
      <c r="BF220" s="898">
        <f t="shared" si="65"/>
        <v>2</v>
      </c>
      <c r="BG220" s="882">
        <v>1.5</v>
      </c>
    </row>
    <row r="221" spans="1:59" ht="11.25" customHeight="1" x14ac:dyDescent="0.2">
      <c r="A221" s="863" t="s">
        <v>1598</v>
      </c>
      <c r="B221" s="875" t="s">
        <v>1599</v>
      </c>
      <c r="C221" s="932" t="s">
        <v>108</v>
      </c>
      <c r="D221" s="932" t="s">
        <v>118</v>
      </c>
      <c r="E221" s="733">
        <v>11</v>
      </c>
      <c r="F221" s="1190">
        <v>292</v>
      </c>
      <c r="G221" s="1190" t="s">
        <v>106</v>
      </c>
      <c r="H221" s="1190" t="s">
        <v>106</v>
      </c>
      <c r="I221" s="874">
        <v>115.28</v>
      </c>
      <c r="J221" s="651">
        <f t="shared" si="52"/>
        <v>2.4288688410825814</v>
      </c>
      <c r="K221" s="877">
        <v>0.7</v>
      </c>
      <c r="L221" s="887">
        <v>4</v>
      </c>
      <c r="M221" s="642">
        <f t="shared" si="53"/>
        <v>2.8</v>
      </c>
      <c r="N221" s="870" t="s">
        <v>797</v>
      </c>
      <c r="O221" s="734">
        <v>0.6</v>
      </c>
      <c r="P221" s="866">
        <v>43684</v>
      </c>
      <c r="Q221" s="866">
        <v>43706</v>
      </c>
      <c r="R221" s="642">
        <f t="shared" si="54"/>
        <v>16.666666666666664</v>
      </c>
      <c r="S221" s="701">
        <f>IF(INDEX(Historical!$D$7:$D$1237,MATCH(B221,Historical!$B$7:$B$1261,0))=0,"n/a",(INDEX(Historical!$C$7:$C$1239,MATCH(B221,Historical!$B$7:$B$1261,0))/INDEX(Historical!$D$7:$D$1237,MATCH(B221,Historical!$B$7:$B$1261,0))-1)*100)</f>
        <v>18.181818181818166</v>
      </c>
      <c r="T221" s="701">
        <f>IF(INDEX(Historical!$F$7:$F$1230,MATCH(B221,Historical!$B$7:$B$1261,0))=0,"n/a",((INDEX(Historical!$C$7:$C$1239,MATCH(B221,Historical!$B$7:$B$1261,0))/INDEX(Historical!$F$7:$F$1230,MATCH(B221,Historical!$B$7:$B$1261,0)))^(1/3)-1)*100)</f>
        <v>18.563110149668759</v>
      </c>
      <c r="U221" s="701">
        <f>IF(INDEX(Historical!$H$7:$H$1230,MATCH(B221,Historical!$B$7:$B$1261,0))=0,"n/a",((INDEX(Historical!$C$7:$C$1239,MATCH(B221,Historical!$B$7:$B$1261,0))/INDEX(Historical!$H$7:$H$1230,MATCH(B221,Historical!$B$7:$B$1261,0)))^(1/5)-1)*100)</f>
        <v>15.590079005182321</v>
      </c>
      <c r="V221" s="701">
        <f>IF(INDEX(Historical!$O$7:$O$1230,MATCH(B221,Historical!$B$7:$B$1261,0))=0,"n/a",((INDEX(Historical!$C$7:$C$1239,MATCH(B221,Historical!$B$7:$B$1261,0))/INDEX(Historical!$O$7:$O$1230,MATCH(B221,Historical!$B$7:$B$1261,0)))^(1/10)-1)*100)</f>
        <v>21.861658577517183</v>
      </c>
      <c r="W221" s="702">
        <f t="shared" si="55"/>
        <v>0.71312425587029171</v>
      </c>
      <c r="X221" s="703">
        <f t="shared" si="56"/>
        <v>2.2594317398814958</v>
      </c>
      <c r="Y221" s="876"/>
      <c r="Z221" s="651">
        <f t="shared" si="57"/>
        <v>35.48795944233207</v>
      </c>
      <c r="AA221" s="886">
        <f t="shared" si="58"/>
        <v>14.610899873257289</v>
      </c>
      <c r="AB221" s="887">
        <v>12</v>
      </c>
      <c r="AC221" s="865">
        <v>7.89</v>
      </c>
      <c r="AD221" s="865">
        <v>20.29</v>
      </c>
      <c r="AE221" s="865">
        <v>0.57999999999999996</v>
      </c>
      <c r="AF221" s="865">
        <v>0.62</v>
      </c>
      <c r="AG221" s="865">
        <v>4.3999999999999995</v>
      </c>
      <c r="AH221" s="865">
        <v>35.6</v>
      </c>
      <c r="AI221" s="865">
        <v>41.21</v>
      </c>
      <c r="AJ221" s="865">
        <v>6.9</v>
      </c>
      <c r="AK221" s="865">
        <v>0.75</v>
      </c>
      <c r="AL221" s="878">
        <v>8240</v>
      </c>
      <c r="AM221" s="872">
        <v>0.48</v>
      </c>
      <c r="AN221" s="865">
        <v>0.3</v>
      </c>
      <c r="AO221" s="739">
        <f t="shared" si="59"/>
        <v>3.4080479730076156</v>
      </c>
      <c r="AP221" s="740">
        <f t="shared" si="60"/>
        <v>18.018947846264904</v>
      </c>
      <c r="AQ221" s="888">
        <f t="shared" si="61"/>
        <v>-36.548328377086804</v>
      </c>
      <c r="AR221" s="651">
        <f>INDEX(Historical!$C$7:$C$1239,MATCH(B221,Historical!$B$7:$B$1261,0))*IF(AH221="n/a",1.03,IF(AH221&lt;0,1.01,IF(AH221&gt;10,1.1,(1+AH221/100))))</f>
        <v>2.8600000000000003</v>
      </c>
      <c r="AS221" s="886">
        <f t="shared" si="62"/>
        <v>3.1460000000000008</v>
      </c>
      <c r="AT221" s="886">
        <f t="shared" si="66"/>
        <v>3.1695950000000011</v>
      </c>
      <c r="AU221" s="886">
        <f t="shared" si="66"/>
        <v>3.1933669625000012</v>
      </c>
      <c r="AV221" s="886">
        <f t="shared" si="66"/>
        <v>3.2173172147187512</v>
      </c>
      <c r="AW221" s="651">
        <f t="shared" si="63"/>
        <v>15.586279177218753</v>
      </c>
      <c r="AX221" s="747">
        <f t="shared" si="64"/>
        <v>13.5203670864146</v>
      </c>
      <c r="AY221" s="934">
        <v>1.22</v>
      </c>
      <c r="AZ221" s="872">
        <v>108.11999999999999</v>
      </c>
      <c r="BA221" s="872">
        <v>-31.269999999999996</v>
      </c>
      <c r="BB221" s="872">
        <v>8.77</v>
      </c>
      <c r="BC221" s="872">
        <v>18.579999999999998</v>
      </c>
      <c r="BE221" s="624">
        <v>2009</v>
      </c>
      <c r="BF221" s="898">
        <f t="shared" si="65"/>
        <v>0</v>
      </c>
      <c r="BG221" s="882">
        <v>0.70000000000000007</v>
      </c>
    </row>
    <row r="222" spans="1:59" ht="11.25" customHeight="1" x14ac:dyDescent="0.2">
      <c r="A222" s="871" t="s">
        <v>762</v>
      </c>
      <c r="B222" s="875" t="s">
        <v>763</v>
      </c>
      <c r="C222" s="932" t="s">
        <v>131</v>
      </c>
      <c r="D222" s="932" t="s">
        <v>4339</v>
      </c>
      <c r="E222" s="733">
        <v>16</v>
      </c>
      <c r="F222" s="1190">
        <v>229</v>
      </c>
      <c r="G222" s="1190" t="s">
        <v>37</v>
      </c>
      <c r="H222" s="1190" t="s">
        <v>37</v>
      </c>
      <c r="I222" s="874">
        <v>24.26</v>
      </c>
      <c r="J222" s="651">
        <f t="shared" si="52"/>
        <v>2.8854080791426213</v>
      </c>
      <c r="K222" s="877">
        <v>0.17499999999999999</v>
      </c>
      <c r="L222" s="887">
        <v>4</v>
      </c>
      <c r="M222" s="642">
        <f t="shared" si="53"/>
        <v>0.7</v>
      </c>
      <c r="N222" s="870" t="s">
        <v>139</v>
      </c>
      <c r="O222" s="734">
        <v>0.16500000000000001</v>
      </c>
      <c r="P222" s="619">
        <v>43844</v>
      </c>
      <c r="Q222" s="619">
        <v>43862</v>
      </c>
      <c r="R222" s="642">
        <f t="shared" si="54"/>
        <v>6.060606060606049</v>
      </c>
      <c r="S222" s="701">
        <f>IF(INDEX(Historical!$D$7:$D$1237,MATCH(B222,Historical!$B$7:$B$1261,0))=0,"n/a",(INDEX(Historical!$C$7:$C$1239,MATCH(B222,Historical!$B$7:$B$1261,0))/INDEX(Historical!$D$7:$D$1237,MATCH(B222,Historical!$B$7:$B$1261,0))-1)*100)</f>
        <v>6.4516129032258229</v>
      </c>
      <c r="T222" s="701">
        <f>IF(INDEX(Historical!$F$7:$F$1230,MATCH(B222,Historical!$B$7:$B$1261,0))=0,"n/a",((INDEX(Historical!$C$7:$C$1239,MATCH(B222,Historical!$B$7:$B$1261,0))/INDEX(Historical!$F$7:$F$1230,MATCH(B222,Historical!$B$7:$B$1261,0)))^(1/3)-1)*100)</f>
        <v>6.917810999860885</v>
      </c>
      <c r="U222" s="701">
        <f>IF(INDEX(Historical!$H$7:$H$1230,MATCH(B222,Historical!$B$7:$B$1261,0))=0,"n/a",((INDEX(Historical!$C$7:$C$1239,MATCH(B222,Historical!$B$7:$B$1261,0))/INDEX(Historical!$H$7:$H$1230,MATCH(B222,Historical!$B$7:$B$1261,0)))^(1/5)-1)*100)</f>
        <v>5.9938567638061713</v>
      </c>
      <c r="V222" s="701">
        <f>IF(INDEX(Historical!$O$7:$O$1230,MATCH(B222,Historical!$B$7:$B$1261,0))=0,"n/a",((INDEX(Historical!$C$7:$C$1239,MATCH(B222,Historical!$B$7:$B$1261,0))/INDEX(Historical!$O$7:$O$1230,MATCH(B222,Historical!$B$7:$B$1261,0)))^(1/10)-1)*100)</f>
        <v>4.4589177642213595</v>
      </c>
      <c r="W222" s="702">
        <f t="shared" si="55"/>
        <v>1.3442402575578452</v>
      </c>
      <c r="X222" s="703">
        <f t="shared" si="56"/>
        <v>0.59345116473328419</v>
      </c>
      <c r="Y222" s="667"/>
      <c r="Z222" s="651">
        <f t="shared" si="57"/>
        <v>53.846153846153847</v>
      </c>
      <c r="AA222" s="886">
        <f t="shared" si="58"/>
        <v>18.661538461538463</v>
      </c>
      <c r="AB222" s="887">
        <v>9</v>
      </c>
      <c r="AC222" s="865">
        <v>1.3</v>
      </c>
      <c r="AD222" s="865" t="s">
        <v>136</v>
      </c>
      <c r="AE222" s="865">
        <v>3.17</v>
      </c>
      <c r="AF222" s="865">
        <v>2.15</v>
      </c>
      <c r="AG222" s="865">
        <v>12.9</v>
      </c>
      <c r="AH222" s="865">
        <v>13.5</v>
      </c>
      <c r="AI222" s="865" t="s">
        <v>136</v>
      </c>
      <c r="AJ222" s="865">
        <v>10.100000000000001</v>
      </c>
      <c r="AK222" s="865" t="s">
        <v>136</v>
      </c>
      <c r="AL222" s="878">
        <v>200.34</v>
      </c>
      <c r="AM222" s="872">
        <v>5.3</v>
      </c>
      <c r="AN222" s="865">
        <v>1.29</v>
      </c>
      <c r="AO222" s="739">
        <f t="shared" si="59"/>
        <v>-9.7822736185896701</v>
      </c>
      <c r="AP222" s="740">
        <f t="shared" si="60"/>
        <v>8.8792648429487926</v>
      </c>
      <c r="AQ222" s="888">
        <f t="shared" si="61"/>
        <v>33.53702390025304</v>
      </c>
      <c r="AR222" s="651">
        <f>INDEX(Historical!$C$7:$C$1239,MATCH(B222,Historical!$B$7:$B$1261,0))*IF(AH222="n/a",1.03,IF(AH222&lt;0,1.01,IF(AH222&gt;10,1.1,(1+AH222/100))))</f>
        <v>0.72600000000000009</v>
      </c>
      <c r="AS222" s="886">
        <f t="shared" si="62"/>
        <v>0.74778000000000011</v>
      </c>
      <c r="AT222" s="886">
        <f t="shared" si="66"/>
        <v>0.77021340000000016</v>
      </c>
      <c r="AU222" s="886">
        <f t="shared" si="66"/>
        <v>0.79331980200000018</v>
      </c>
      <c r="AV222" s="886">
        <f t="shared" si="66"/>
        <v>0.81711939606000017</v>
      </c>
      <c r="AW222" s="651">
        <f t="shared" si="63"/>
        <v>3.8544325980600007</v>
      </c>
      <c r="AX222" s="747">
        <f t="shared" si="64"/>
        <v>15.888015655647159</v>
      </c>
      <c r="AY222" s="934">
        <v>-0.44</v>
      </c>
      <c r="AZ222" s="872">
        <v>7.46</v>
      </c>
      <c r="BA222" s="872">
        <v>-24.14</v>
      </c>
      <c r="BB222" s="872">
        <v>0.74</v>
      </c>
      <c r="BC222" s="872">
        <v>-2.65</v>
      </c>
      <c r="BE222" s="624">
        <v>2004</v>
      </c>
      <c r="BF222" s="898">
        <f t="shared" si="65"/>
        <v>1</v>
      </c>
      <c r="BG222" s="882">
        <v>4.2</v>
      </c>
    </row>
    <row r="223" spans="1:59" ht="11.25" customHeight="1" x14ac:dyDescent="0.2">
      <c r="A223" s="871" t="s">
        <v>774</v>
      </c>
      <c r="B223" s="875" t="s">
        <v>775</v>
      </c>
      <c r="C223" s="932" t="s">
        <v>123</v>
      </c>
      <c r="D223" s="932" t="s">
        <v>4355</v>
      </c>
      <c r="E223" s="733">
        <v>20</v>
      </c>
      <c r="F223" s="1190">
        <v>167</v>
      </c>
      <c r="G223" s="1190" t="s">
        <v>106</v>
      </c>
      <c r="H223" s="1190" t="s">
        <v>106</v>
      </c>
      <c r="I223" s="874">
        <v>110.47</v>
      </c>
      <c r="J223" s="651">
        <f t="shared" si="52"/>
        <v>1.0862677650040735</v>
      </c>
      <c r="K223" s="877">
        <v>0.3</v>
      </c>
      <c r="L223" s="887">
        <v>4</v>
      </c>
      <c r="M223" s="642">
        <f t="shared" si="53"/>
        <v>1.2</v>
      </c>
      <c r="N223" s="870" t="s">
        <v>423</v>
      </c>
      <c r="O223" s="734">
        <v>0.28000000000000003</v>
      </c>
      <c r="P223" s="861">
        <v>44203</v>
      </c>
      <c r="Q223" s="861">
        <v>44218</v>
      </c>
      <c r="R223" s="642">
        <f t="shared" si="54"/>
        <v>7.1428571428571281</v>
      </c>
      <c r="S223" s="701">
        <f>IF(INDEX(Historical!$D$7:$D$1237,MATCH(B223,Historical!$B$7:$B$1261,0))=0,"n/a",(INDEX(Historical!$C$7:$C$1239,MATCH(B223,Historical!$B$7:$B$1261,0))/INDEX(Historical!$D$7:$D$1237,MATCH(B223,Historical!$B$7:$B$1261,0))-1)*100)</f>
        <v>6.0000000000000053</v>
      </c>
      <c r="T223" s="701">
        <f>IF(INDEX(Historical!$F$7:$F$1230,MATCH(B223,Historical!$B$7:$B$1261,0))=0,"n/a",((INDEX(Historical!$C$7:$C$1239,MATCH(B223,Historical!$B$7:$B$1261,0))/INDEX(Historical!$F$7:$F$1230,MATCH(B223,Historical!$B$7:$B$1261,0)))^(1/3)-1)*100)</f>
        <v>4.8349307472692393</v>
      </c>
      <c r="U223" s="701">
        <f>IF(INDEX(Historical!$H$7:$H$1230,MATCH(B223,Historical!$B$7:$B$1261,0))=0,"n/a",((INDEX(Historical!$C$7:$C$1239,MATCH(B223,Historical!$B$7:$B$1261,0))/INDEX(Historical!$H$7:$H$1230,MATCH(B223,Historical!$B$7:$B$1261,0)))^(1/5)-1)*100)</f>
        <v>4.762370263962179</v>
      </c>
      <c r="V223" s="701">
        <f>IF(INDEX(Historical!$O$7:$O$1230,MATCH(B223,Historical!$B$7:$B$1261,0))=0,"n/a",((INDEX(Historical!$C$7:$C$1239,MATCH(B223,Historical!$B$7:$B$1261,0))/INDEX(Historical!$O$7:$O$1230,MATCH(B223,Historical!$B$7:$B$1261,0)))^(1/10)-1)*100)</f>
        <v>12.723791686028797</v>
      </c>
      <c r="W223" s="702">
        <f t="shared" si="55"/>
        <v>0.37428860684597981</v>
      </c>
      <c r="X223" s="703">
        <f t="shared" si="56"/>
        <v>0.24675493595658957</v>
      </c>
      <c r="Y223" s="661"/>
      <c r="Z223" s="651">
        <f t="shared" si="57"/>
        <v>48.192771084337345</v>
      </c>
      <c r="AA223" s="886">
        <f t="shared" si="58"/>
        <v>44.365461847389554</v>
      </c>
      <c r="AB223" s="887">
        <v>6</v>
      </c>
      <c r="AC223" s="865">
        <v>2.4900000000000002</v>
      </c>
      <c r="AD223" s="865">
        <v>2.4</v>
      </c>
      <c r="AE223" s="865">
        <v>13.63</v>
      </c>
      <c r="AF223" s="865">
        <v>3.07</v>
      </c>
      <c r="AG223" s="865">
        <v>10.4</v>
      </c>
      <c r="AH223" s="867">
        <v>34.699999999999996</v>
      </c>
      <c r="AI223" s="867">
        <v>6.2600000000000007</v>
      </c>
      <c r="AJ223" s="865">
        <v>19.3</v>
      </c>
      <c r="AK223" s="865">
        <v>18.399999999999999</v>
      </c>
      <c r="AL223" s="878">
        <v>7180</v>
      </c>
      <c r="AM223" s="872">
        <v>0.2</v>
      </c>
      <c r="AN223" s="865">
        <v>0.12</v>
      </c>
      <c r="AO223" s="739">
        <f t="shared" si="59"/>
        <v>-38.516823818423305</v>
      </c>
      <c r="AP223" s="740">
        <f t="shared" si="60"/>
        <v>5.8486380289662527</v>
      </c>
      <c r="AQ223" s="888">
        <f t="shared" si="61"/>
        <v>146.03700523068196</v>
      </c>
      <c r="AR223" s="651">
        <f>INDEX(Historical!$C$7:$C$1239,MATCH(B223,Historical!$B$7:$B$1261,0))*IF(AH223="n/a",1.03,IF(AH223&lt;0,1.01,IF(AH223&gt;10,1.1,(1+AH223/100))))</f>
        <v>1.1660000000000001</v>
      </c>
      <c r="AS223" s="886">
        <f t="shared" si="62"/>
        <v>1.2389916000000001</v>
      </c>
      <c r="AT223" s="886">
        <f t="shared" si="66"/>
        <v>1.3628907600000002</v>
      </c>
      <c r="AU223" s="886">
        <f t="shared" si="66"/>
        <v>1.4991798360000004</v>
      </c>
      <c r="AV223" s="886">
        <f t="shared" si="66"/>
        <v>1.6490978196000006</v>
      </c>
      <c r="AW223" s="651">
        <f t="shared" si="63"/>
        <v>6.9161600156000018</v>
      </c>
      <c r="AX223" s="747">
        <f t="shared" si="64"/>
        <v>6.26066806879696</v>
      </c>
      <c r="AY223" s="934">
        <v>0.68</v>
      </c>
      <c r="AZ223" s="872">
        <v>84.789999999999992</v>
      </c>
      <c r="BA223" s="872">
        <v>-25.180000000000003</v>
      </c>
      <c r="BB223" s="872">
        <v>-7.08</v>
      </c>
      <c r="BC223" s="872">
        <v>-7.55</v>
      </c>
      <c r="BE223" s="624">
        <v>2002</v>
      </c>
      <c r="BF223" s="898">
        <f t="shared" si="65"/>
        <v>1</v>
      </c>
      <c r="BG223" s="882">
        <v>8.7999999999999989</v>
      </c>
    </row>
    <row r="224" spans="1:59" ht="11.25" customHeight="1" x14ac:dyDescent="0.2">
      <c r="A224" s="863" t="s">
        <v>1604</v>
      </c>
      <c r="B224" s="875" t="s">
        <v>4591</v>
      </c>
      <c r="C224" s="932" t="s">
        <v>112</v>
      </c>
      <c r="D224" s="932" t="s">
        <v>4361</v>
      </c>
      <c r="E224" s="733">
        <v>10</v>
      </c>
      <c r="F224" s="1190">
        <v>333</v>
      </c>
      <c r="G224" s="1190" t="s">
        <v>106</v>
      </c>
      <c r="H224" s="1190" t="s">
        <v>106</v>
      </c>
      <c r="I224" s="874">
        <v>12.11</v>
      </c>
      <c r="J224" s="651">
        <f t="shared" si="52"/>
        <v>4.6242774566473992</v>
      </c>
      <c r="K224" s="877">
        <v>0.14000000000000001</v>
      </c>
      <c r="L224" s="887">
        <v>4</v>
      </c>
      <c r="M224" s="642">
        <f t="shared" si="53"/>
        <v>0.56000000000000005</v>
      </c>
      <c r="N224" s="870" t="s">
        <v>706</v>
      </c>
      <c r="O224" s="734">
        <v>0.13</v>
      </c>
      <c r="P224" s="866">
        <v>43698</v>
      </c>
      <c r="Q224" s="866">
        <v>43727</v>
      </c>
      <c r="R224" s="642">
        <f t="shared" si="54"/>
        <v>7.6923076923076987</v>
      </c>
      <c r="S224" s="701">
        <f>IF(INDEX(Historical!$D$7:$D$1237,MATCH(B224,Historical!$B$7:$B$1261,0))=0,"n/a",(INDEX(Historical!$C$7:$C$1239,MATCH(B224,Historical!$B$7:$B$1261,0))/INDEX(Historical!$D$7:$D$1237,MATCH(B224,Historical!$B$7:$B$1261,0))-1)*100)</f>
        <v>8.0000000000000071</v>
      </c>
      <c r="T224" s="701">
        <f>IF(INDEX(Historical!$F$7:$F$1230,MATCH(B224,Historical!$B$7:$B$1261,0))=0,"n/a",((INDEX(Historical!$C$7:$C$1239,MATCH(B224,Historical!$B$7:$B$1261,0))/INDEX(Historical!$F$7:$F$1230,MATCH(B224,Historical!$B$7:$B$1261,0)))^(1/3)-1)*100)</f>
        <v>8.7380373002892142</v>
      </c>
      <c r="U224" s="701">
        <f>IF(INDEX(Historical!$H$7:$H$1230,MATCH(B224,Historical!$B$7:$B$1261,0))=0,"n/a",((INDEX(Historical!$C$7:$C$1239,MATCH(B224,Historical!$B$7:$B$1261,0))/INDEX(Historical!$H$7:$H$1230,MATCH(B224,Historical!$B$7:$B$1261,0)))^(1/5)-1)*100)</f>
        <v>12.474611314209483</v>
      </c>
      <c r="V224" s="701" t="str">
        <f>IF(INDEX(Historical!$O$7:$O$1230,MATCH(B224,Historical!$B$7:$B$1261,0))=0,"n/a",((INDEX(Historical!$C$7:$C$1239,MATCH(B224,Historical!$B$7:$B$1261,0))/INDEX(Historical!$O$7:$O$1230,MATCH(B224,Historical!$B$7:$B$1261,0)))^(1/10)-1)*100)</f>
        <v>n/a</v>
      </c>
      <c r="W224" s="702" t="str">
        <f t="shared" si="55"/>
        <v>n/a</v>
      </c>
      <c r="X224" s="703">
        <f t="shared" si="56"/>
        <v>3.1186528285523707</v>
      </c>
      <c r="Y224" s="664"/>
      <c r="Z224" s="651">
        <f t="shared" si="57"/>
        <v>70.886075949367083</v>
      </c>
      <c r="AA224" s="886">
        <f t="shared" si="58"/>
        <v>15.329113924050631</v>
      </c>
      <c r="AB224" s="887">
        <v>5</v>
      </c>
      <c r="AC224" s="865">
        <v>0.79</v>
      </c>
      <c r="AD224" s="865">
        <v>1.97</v>
      </c>
      <c r="AE224" s="865">
        <v>0.59</v>
      </c>
      <c r="AF224" s="865">
        <v>1.3</v>
      </c>
      <c r="AG224" s="865" t="s">
        <v>136</v>
      </c>
      <c r="AH224" s="865">
        <v>-10.199999999999999</v>
      </c>
      <c r="AI224" s="865">
        <v>52.61</v>
      </c>
      <c r="AJ224" s="865">
        <v>4</v>
      </c>
      <c r="AK224" s="865">
        <v>8</v>
      </c>
      <c r="AL224" s="878">
        <v>403.13</v>
      </c>
      <c r="AM224" s="872">
        <v>1.0999999999999999</v>
      </c>
      <c r="AN224" s="865">
        <v>0.28000000000000003</v>
      </c>
      <c r="AO224" s="739">
        <f t="shared" si="59"/>
        <v>1.76977484680625</v>
      </c>
      <c r="AP224" s="740">
        <f t="shared" si="60"/>
        <v>17.098888770856881</v>
      </c>
      <c r="AQ224" s="888">
        <f t="shared" si="61"/>
        <v>-5.8893131555168949</v>
      </c>
      <c r="AR224" s="651">
        <f>INDEX(Historical!$C$7:$C$1239,MATCH(B224,Historical!$B$7:$B$1261,0))*IF(AH224="n/a",1.03,IF(AH224&lt;0,1.01,IF(AH224&gt;10,1.1,(1+AH224/100))))</f>
        <v>0.5454</v>
      </c>
      <c r="AS224" s="886">
        <f t="shared" si="62"/>
        <v>0.59994000000000003</v>
      </c>
      <c r="AT224" s="886">
        <f t="shared" si="66"/>
        <v>0.64793520000000004</v>
      </c>
      <c r="AU224" s="886">
        <f t="shared" si="66"/>
        <v>0.69977001600000011</v>
      </c>
      <c r="AV224" s="886">
        <f t="shared" si="66"/>
        <v>0.75575161728000018</v>
      </c>
      <c r="AW224" s="651">
        <f t="shared" si="63"/>
        <v>3.2487968332800001</v>
      </c>
      <c r="AX224" s="747">
        <f t="shared" si="64"/>
        <v>26.827389209578861</v>
      </c>
      <c r="AY224" s="934">
        <v>1.07</v>
      </c>
      <c r="AZ224" s="872">
        <v>39.839999999999996</v>
      </c>
      <c r="BA224" s="872">
        <v>-32.04</v>
      </c>
      <c r="BB224" s="872">
        <v>4.0599999999999996</v>
      </c>
      <c r="BC224" s="872">
        <v>5.8000000000000007</v>
      </c>
      <c r="BE224" s="624">
        <v>2010</v>
      </c>
      <c r="BF224" s="898">
        <f t="shared" si="65"/>
        <v>0</v>
      </c>
      <c r="BG224" s="882" t="s">
        <v>136</v>
      </c>
    </row>
    <row r="225" spans="1:59" ht="11.25" customHeight="1" x14ac:dyDescent="0.2">
      <c r="A225" s="871" t="s">
        <v>766</v>
      </c>
      <c r="B225" s="875" t="s">
        <v>767</v>
      </c>
      <c r="C225" s="932" t="s">
        <v>112</v>
      </c>
      <c r="D225" s="932" t="s">
        <v>4361</v>
      </c>
      <c r="E225" s="733">
        <v>17</v>
      </c>
      <c r="F225" s="1190">
        <v>210</v>
      </c>
      <c r="G225" s="1190" t="s">
        <v>106</v>
      </c>
      <c r="H225" s="1190" t="s">
        <v>106</v>
      </c>
      <c r="I225" s="874">
        <v>64.180000000000007</v>
      </c>
      <c r="J225" s="651">
        <f t="shared" si="52"/>
        <v>2.1190401994390777</v>
      </c>
      <c r="K225" s="877">
        <v>0.34</v>
      </c>
      <c r="L225" s="887">
        <v>4</v>
      </c>
      <c r="M225" s="642">
        <f t="shared" si="53"/>
        <v>1.36</v>
      </c>
      <c r="N225" s="870" t="s">
        <v>148</v>
      </c>
      <c r="O225" s="734">
        <v>0.31</v>
      </c>
      <c r="P225" s="861">
        <v>43885</v>
      </c>
      <c r="Q225" s="861">
        <v>43906</v>
      </c>
      <c r="R225" s="642">
        <f t="shared" si="54"/>
        <v>9.6774193548387171</v>
      </c>
      <c r="S225" s="701">
        <f>IF(INDEX(Historical!$D$7:$D$1237,MATCH(B225,Historical!$B$7:$B$1261,0))=0,"n/a",(INDEX(Historical!$C$7:$C$1239,MATCH(B225,Historical!$B$7:$B$1261,0))/INDEX(Historical!$D$7:$D$1237,MATCH(B225,Historical!$B$7:$B$1261,0))-1)*100)</f>
        <v>10.714285714285698</v>
      </c>
      <c r="T225" s="701">
        <f>IF(INDEX(Historical!$F$7:$F$1230,MATCH(B225,Historical!$B$7:$B$1261,0))=0,"n/a",((INDEX(Historical!$C$7:$C$1239,MATCH(B225,Historical!$B$7:$B$1261,0))/INDEX(Historical!$F$7:$F$1230,MATCH(B225,Historical!$B$7:$B$1261,0)))^(1/3)-1)*100)</f>
        <v>12.110512440831279</v>
      </c>
      <c r="U225" s="701">
        <f>IF(INDEX(Historical!$H$7:$H$1230,MATCH(B225,Historical!$B$7:$B$1261,0))=0,"n/a",((INDEX(Historical!$C$7:$C$1239,MATCH(B225,Historical!$B$7:$B$1261,0))/INDEX(Historical!$H$7:$H$1230,MATCH(B225,Historical!$B$7:$B$1261,0)))^(1/5)-1)*100)</f>
        <v>11.485359272536089</v>
      </c>
      <c r="V225" s="701">
        <f>IF(INDEX(Historical!$O$7:$O$1230,MATCH(B225,Historical!$B$7:$B$1261,0))=0,"n/a",((INDEX(Historical!$C$7:$C$1239,MATCH(B225,Historical!$B$7:$B$1261,0))/INDEX(Historical!$O$7:$O$1230,MATCH(B225,Historical!$B$7:$B$1261,0)))^(1/10)-1)*100)</f>
        <v>9.9557752157197967</v>
      </c>
      <c r="W225" s="702">
        <f t="shared" si="55"/>
        <v>1.153637865828985</v>
      </c>
      <c r="X225" s="703">
        <f t="shared" si="56"/>
        <v>0.99011717866690407</v>
      </c>
      <c r="Y225" s="875"/>
      <c r="Z225" s="651">
        <f t="shared" si="57"/>
        <v>47.719298245614041</v>
      </c>
      <c r="AA225" s="886">
        <f t="shared" si="58"/>
        <v>22.519298245614038</v>
      </c>
      <c r="AB225" s="887">
        <v>12</v>
      </c>
      <c r="AC225" s="865">
        <v>2.85</v>
      </c>
      <c r="AD225" s="865">
        <v>8.52</v>
      </c>
      <c r="AE225" s="865">
        <v>1.4</v>
      </c>
      <c r="AF225" s="865">
        <v>6.19</v>
      </c>
      <c r="AG225" s="865">
        <v>28.1</v>
      </c>
      <c r="AH225" s="865">
        <v>8.1</v>
      </c>
      <c r="AI225" s="865">
        <v>21.25</v>
      </c>
      <c r="AJ225" s="865">
        <v>11.600000000000001</v>
      </c>
      <c r="AK225" s="865">
        <v>2.7</v>
      </c>
      <c r="AL225" s="878">
        <v>7500</v>
      </c>
      <c r="AM225" s="872">
        <v>0.3</v>
      </c>
      <c r="AN225" s="865">
        <v>0</v>
      </c>
      <c r="AO225" s="739">
        <f t="shared" si="59"/>
        <v>-8.9148987736388712</v>
      </c>
      <c r="AP225" s="740">
        <f t="shared" si="60"/>
        <v>13.604399471975167</v>
      </c>
      <c r="AQ225" s="888">
        <f t="shared" si="61"/>
        <v>148.90377983858286</v>
      </c>
      <c r="AR225" s="651">
        <f>INDEX(Historical!$C$7:$C$1239,MATCH(B225,Historical!$B$7:$B$1261,0))*IF(AH225="n/a",1.03,IF(AH225&lt;0,1.01,IF(AH225&gt;10,1.1,(1+AH225/100))))</f>
        <v>1.3404399999999999</v>
      </c>
      <c r="AS225" s="886">
        <f t="shared" si="62"/>
        <v>1.4744839999999999</v>
      </c>
      <c r="AT225" s="886">
        <f t="shared" si="66"/>
        <v>1.5142950679999998</v>
      </c>
      <c r="AU225" s="886">
        <f t="shared" si="66"/>
        <v>1.5551810348359996</v>
      </c>
      <c r="AV225" s="886">
        <f t="shared" si="66"/>
        <v>1.5971709227765714</v>
      </c>
      <c r="AW225" s="651">
        <f t="shared" si="63"/>
        <v>7.4815710256125705</v>
      </c>
      <c r="AX225" s="747">
        <f t="shared" si="64"/>
        <v>11.657168939876238</v>
      </c>
      <c r="AY225" s="934">
        <v>1.7</v>
      </c>
      <c r="AZ225" s="872">
        <v>98.21</v>
      </c>
      <c r="BA225" s="872">
        <v>-4.54</v>
      </c>
      <c r="BB225" s="872">
        <v>13.28</v>
      </c>
      <c r="BC225" s="872">
        <v>25.009999999999998</v>
      </c>
      <c r="BE225" s="624">
        <v>2004</v>
      </c>
      <c r="BF225" s="898">
        <f t="shared" si="65"/>
        <v>1</v>
      </c>
      <c r="BG225" s="882">
        <v>13.600000000000001</v>
      </c>
    </row>
    <row r="226" spans="1:59" ht="11.25" customHeight="1" x14ac:dyDescent="0.2">
      <c r="A226" s="863" t="s">
        <v>1608</v>
      </c>
      <c r="B226" s="875" t="s">
        <v>1609</v>
      </c>
      <c r="C226" s="932" t="s">
        <v>112</v>
      </c>
      <c r="D226" s="932" t="s">
        <v>4362</v>
      </c>
      <c r="E226" s="733">
        <v>11</v>
      </c>
      <c r="F226" s="1190">
        <v>342</v>
      </c>
      <c r="G226" s="1190" t="s">
        <v>37</v>
      </c>
      <c r="H226" s="1190" t="s">
        <v>115</v>
      </c>
      <c r="I226" s="874">
        <v>255.56</v>
      </c>
      <c r="J226" s="651">
        <f t="shared" si="52"/>
        <v>1.6747534825481296</v>
      </c>
      <c r="K226" s="877">
        <v>1.07</v>
      </c>
      <c r="L226" s="887">
        <v>4</v>
      </c>
      <c r="M226" s="642">
        <f t="shared" si="53"/>
        <v>4.28</v>
      </c>
      <c r="N226" s="870" t="s">
        <v>142</v>
      </c>
      <c r="O226" s="734">
        <v>1.02</v>
      </c>
      <c r="P226" s="861">
        <v>44148</v>
      </c>
      <c r="Q226" s="861">
        <v>44175</v>
      </c>
      <c r="R226" s="642">
        <f t="shared" si="54"/>
        <v>4.9019607843137294</v>
      </c>
      <c r="S226" s="701">
        <f>IF(INDEX(Historical!$D$7:$D$1237,MATCH(B226,Historical!$B$7:$B$1261,0))=0,"n/a",(INDEX(Historical!$C$7:$C$1239,MATCH(B226,Historical!$B$7:$B$1261,0))/INDEX(Historical!$D$7:$D$1237,MATCH(B226,Historical!$B$7:$B$1261,0))-1)*100)</f>
        <v>7.8189300411522611</v>
      </c>
      <c r="T226" s="701">
        <f>IF(INDEX(Historical!$F$7:$F$1230,MATCH(B226,Historical!$B$7:$B$1261,0))=0,"n/a",((INDEX(Historical!$C$7:$C$1239,MATCH(B226,Historical!$B$7:$B$1261,0))/INDEX(Historical!$F$7:$F$1230,MATCH(B226,Historical!$B$7:$B$1261,0)))^(1/3)-1)*100)</f>
        <v>10.220272802189868</v>
      </c>
      <c r="U226" s="701">
        <f>IF(INDEX(Historical!$H$7:$H$1230,MATCH(B226,Historical!$B$7:$B$1261,0))=0,"n/a",((INDEX(Historical!$C$7:$C$1239,MATCH(B226,Historical!$B$7:$B$1261,0))/INDEX(Historical!$H$7:$H$1230,MATCH(B226,Historical!$B$7:$B$1261,0)))^(1/5)-1)*100)</f>
        <v>10.458446225625305</v>
      </c>
      <c r="V226" s="701">
        <f>IF(INDEX(Historical!$O$7:$O$1230,MATCH(B226,Historical!$B$7:$B$1261,0))=0,"n/a",((INDEX(Historical!$C$7:$C$1239,MATCH(B226,Historical!$B$7:$B$1261,0))/INDEX(Historical!$O$7:$O$1230,MATCH(B226,Historical!$B$7:$B$1261,0)))^(1/10)-1)*100)</f>
        <v>12.977889120297315</v>
      </c>
      <c r="W226" s="702">
        <f t="shared" si="55"/>
        <v>0.80586651100820239</v>
      </c>
      <c r="X226" s="703">
        <f t="shared" si="56"/>
        <v>1.3944594967500408</v>
      </c>
      <c r="Y226" s="670"/>
      <c r="Z226" s="651">
        <f t="shared" si="57"/>
        <v>48.802736602052455</v>
      </c>
      <c r="AA226" s="886">
        <f t="shared" si="58"/>
        <v>29.140250855188143</v>
      </c>
      <c r="AB226" s="887">
        <v>9</v>
      </c>
      <c r="AC226" s="865">
        <v>8.77</v>
      </c>
      <c r="AD226" s="865">
        <v>3.39</v>
      </c>
      <c r="AE226" s="865">
        <v>4.71</v>
      </c>
      <c r="AF226" s="865">
        <v>28.82</v>
      </c>
      <c r="AG226" s="865">
        <v>130.4</v>
      </c>
      <c r="AH226" s="865">
        <v>50.5</v>
      </c>
      <c r="AI226" s="865">
        <v>10.119999999999999</v>
      </c>
      <c r="AJ226" s="865">
        <v>7.5</v>
      </c>
      <c r="AK226" s="865">
        <v>8.6</v>
      </c>
      <c r="AL226" s="878">
        <v>29790</v>
      </c>
      <c r="AM226" s="873">
        <v>0.2</v>
      </c>
      <c r="AN226" s="865">
        <v>1.95</v>
      </c>
      <c r="AO226" s="739">
        <f t="shared" si="59"/>
        <v>-17.007051147014707</v>
      </c>
      <c r="AP226" s="740">
        <f t="shared" si="60"/>
        <v>12.133199708173436</v>
      </c>
      <c r="AQ226" s="888">
        <f t="shared" si="61"/>
        <v>510.94536204021909</v>
      </c>
      <c r="AR226" s="651">
        <f>INDEX(Historical!$C$7:$C$1239,MATCH(B226,Historical!$B$7:$B$1261,0))*IF(AH226="n/a",1.03,IF(AH226&lt;0,1.01,IF(AH226&gt;10,1.1,(1+AH226/100))))</f>
        <v>4.3230000000000004</v>
      </c>
      <c r="AS226" s="886">
        <f t="shared" si="62"/>
        <v>4.755300000000001</v>
      </c>
      <c r="AT226" s="886">
        <f t="shared" si="66"/>
        <v>5.1642558000000012</v>
      </c>
      <c r="AU226" s="886">
        <f t="shared" si="66"/>
        <v>5.6083817988000018</v>
      </c>
      <c r="AV226" s="886">
        <f t="shared" si="66"/>
        <v>6.090702633496802</v>
      </c>
      <c r="AW226" s="651">
        <f t="shared" si="63"/>
        <v>25.941640232296805</v>
      </c>
      <c r="AX226" s="747">
        <f t="shared" si="64"/>
        <v>10.150900075245268</v>
      </c>
      <c r="AY226" s="934">
        <v>1.39</v>
      </c>
      <c r="AZ226" s="872">
        <v>121.49000000000001</v>
      </c>
      <c r="BA226" s="872">
        <v>-4.46</v>
      </c>
      <c r="BB226" s="872">
        <v>7.35</v>
      </c>
      <c r="BC226" s="872">
        <v>22.07</v>
      </c>
      <c r="BE226" s="624">
        <v>2010</v>
      </c>
      <c r="BF226" s="898">
        <f t="shared" si="65"/>
        <v>0</v>
      </c>
      <c r="BG226" s="882">
        <v>14.399999999999999</v>
      </c>
    </row>
    <row r="227" spans="1:59" ht="11.25" customHeight="1" x14ac:dyDescent="0.2">
      <c r="A227" s="863" t="s">
        <v>1600</v>
      </c>
      <c r="B227" s="875" t="s">
        <v>1601</v>
      </c>
      <c r="C227" s="932" t="s">
        <v>123</v>
      </c>
      <c r="D227" s="932" t="s">
        <v>4355</v>
      </c>
      <c r="E227" s="733">
        <v>10</v>
      </c>
      <c r="F227" s="1190">
        <v>376</v>
      </c>
      <c r="G227" s="1190" t="s">
        <v>106</v>
      </c>
      <c r="H227" s="1190" t="s">
        <v>106</v>
      </c>
      <c r="I227" s="874">
        <v>117.8</v>
      </c>
      <c r="J227" s="651">
        <f t="shared" si="52"/>
        <v>2.1222410865874362</v>
      </c>
      <c r="K227" s="877">
        <v>0.625</v>
      </c>
      <c r="L227" s="887">
        <v>4</v>
      </c>
      <c r="M227" s="642">
        <f t="shared" si="53"/>
        <v>2.5</v>
      </c>
      <c r="N227" s="870" t="s">
        <v>318</v>
      </c>
      <c r="O227" s="734">
        <v>0.55000000000000004</v>
      </c>
      <c r="P227" s="861">
        <v>43902</v>
      </c>
      <c r="Q227" s="861">
        <v>43917</v>
      </c>
      <c r="R227" s="642">
        <f t="shared" si="54"/>
        <v>13.636363636363628</v>
      </c>
      <c r="S227" s="701">
        <f>IF(INDEX(Historical!$D$7:$D$1237,MATCH(B227,Historical!$B$7:$B$1261,0))=0,"n/a",(INDEX(Historical!$C$7:$C$1239,MATCH(B227,Historical!$B$7:$B$1261,0))/INDEX(Historical!$D$7:$D$1237,MATCH(B227,Historical!$B$7:$B$1261,0))-1)*100)</f>
        <v>10.000000000000009</v>
      </c>
      <c r="T227" s="701">
        <f>IF(INDEX(Historical!$F$7:$F$1230,MATCH(B227,Historical!$B$7:$B$1261,0))=0,"n/a",((INDEX(Historical!$C$7:$C$1239,MATCH(B227,Historical!$B$7:$B$1261,0))/INDEX(Historical!$F$7:$F$1230,MATCH(B227,Historical!$B$7:$B$1261,0)))^(1/3)-1)*100)</f>
        <v>10.064241629820891</v>
      </c>
      <c r="U227" s="701">
        <f>IF(INDEX(Historical!$H$7:$H$1230,MATCH(B227,Historical!$B$7:$B$1261,0))=0,"n/a",((INDEX(Historical!$C$7:$C$1239,MATCH(B227,Historical!$B$7:$B$1261,0))/INDEX(Historical!$H$7:$H$1230,MATCH(B227,Historical!$B$7:$B$1261,0)))^(1/5)-1)*100)</f>
        <v>9.4608784223157549</v>
      </c>
      <c r="V227" s="701">
        <f>IF(INDEX(Historical!$O$7:$O$1230,MATCH(B227,Historical!$B$7:$B$1261,0))=0,"n/a",((INDEX(Historical!$C$7:$C$1239,MATCH(B227,Historical!$B$7:$B$1261,0))/INDEX(Historical!$O$7:$O$1230,MATCH(B227,Historical!$B$7:$B$1261,0)))^(1/10)-1)*100)</f>
        <v>18.586777862780089</v>
      </c>
      <c r="W227" s="702">
        <f t="shared" si="55"/>
        <v>0.5090112171223129</v>
      </c>
      <c r="X227" s="703">
        <f t="shared" si="56"/>
        <v>0.55981529126128715</v>
      </c>
      <c r="Y227" s="670"/>
      <c r="Z227" s="651">
        <f t="shared" si="57"/>
        <v>40.916530278232408</v>
      </c>
      <c r="AA227" s="886">
        <f t="shared" si="58"/>
        <v>19.279869067103107</v>
      </c>
      <c r="AB227" s="887">
        <v>12</v>
      </c>
      <c r="AC227" s="865">
        <v>6.11</v>
      </c>
      <c r="AD227" s="865">
        <v>7.18</v>
      </c>
      <c r="AE227" s="865">
        <v>0.85</v>
      </c>
      <c r="AF227" s="865">
        <v>1.53</v>
      </c>
      <c r="AG227" s="865">
        <v>8.1</v>
      </c>
      <c r="AH227" s="865">
        <v>17.599999999999998</v>
      </c>
      <c r="AI227" s="865">
        <v>4.01</v>
      </c>
      <c r="AJ227" s="865">
        <v>16.900000000000002</v>
      </c>
      <c r="AK227" s="865">
        <v>2.77</v>
      </c>
      <c r="AL227" s="878">
        <v>7740</v>
      </c>
      <c r="AM227" s="872">
        <v>0.3</v>
      </c>
      <c r="AN227" s="865">
        <v>0.33</v>
      </c>
      <c r="AO227" s="739">
        <f t="shared" si="59"/>
        <v>-7.6967495581999152</v>
      </c>
      <c r="AP227" s="740">
        <f t="shared" si="60"/>
        <v>11.583119508903192</v>
      </c>
      <c r="AQ227" s="888">
        <f t="shared" si="61"/>
        <v>14.500266225149506</v>
      </c>
      <c r="AR227" s="651">
        <f>INDEX(Historical!$C$7:$C$1239,MATCH(B227,Historical!$B$7:$B$1261,0))*IF(AH227="n/a",1.03,IF(AH227&lt;0,1.01,IF(AH227&gt;10,1.1,(1+AH227/100))))</f>
        <v>2.4200000000000004</v>
      </c>
      <c r="AS227" s="886">
        <f t="shared" si="62"/>
        <v>2.5170420000000004</v>
      </c>
      <c r="AT227" s="886">
        <f t="shared" ref="AT227:AV246" si="67">IF($AK227="n/a",1.03*AS227,IF($AK227&lt;0,1.01*AS227,IF($AK227&gt;10,1.1*AS227,(1+$AK227/100)*AS227)))</f>
        <v>2.5867640634000004</v>
      </c>
      <c r="AU227" s="886">
        <f t="shared" si="67"/>
        <v>2.6584174279561807</v>
      </c>
      <c r="AV227" s="886">
        <f t="shared" si="67"/>
        <v>2.732055590710567</v>
      </c>
      <c r="AW227" s="651">
        <f t="shared" si="63"/>
        <v>12.91427908206675</v>
      </c>
      <c r="AX227" s="747">
        <f t="shared" si="64"/>
        <v>10.962885468647496</v>
      </c>
      <c r="AY227" s="934">
        <v>1.05</v>
      </c>
      <c r="AZ227" s="872">
        <v>66.930000000000007</v>
      </c>
      <c r="BA227" s="872">
        <v>-4.3</v>
      </c>
      <c r="BB227" s="872">
        <v>5.7799999999999994</v>
      </c>
      <c r="BC227" s="872">
        <v>17.91</v>
      </c>
      <c r="BE227" s="624">
        <v>2011</v>
      </c>
      <c r="BF227" s="898">
        <f t="shared" si="65"/>
        <v>0</v>
      </c>
      <c r="BG227" s="882">
        <v>5.0999999999999996</v>
      </c>
    </row>
    <row r="228" spans="1:59" ht="11.25" customHeight="1" x14ac:dyDescent="0.2">
      <c r="A228" s="871" t="s">
        <v>759</v>
      </c>
      <c r="B228" s="875" t="s">
        <v>760</v>
      </c>
      <c r="C228" s="932" t="s">
        <v>112</v>
      </c>
      <c r="D228" s="932" t="s">
        <v>4322</v>
      </c>
      <c r="E228" s="733">
        <v>18</v>
      </c>
      <c r="F228" s="1190">
        <v>196</v>
      </c>
      <c r="G228" s="1190" t="s">
        <v>106</v>
      </c>
      <c r="H228" s="1190" t="s">
        <v>106</v>
      </c>
      <c r="I228" s="874">
        <v>96.72</v>
      </c>
      <c r="J228" s="651">
        <f t="shared" si="52"/>
        <v>1.7576509511993383</v>
      </c>
      <c r="K228" s="877">
        <v>0.42499999999999999</v>
      </c>
      <c r="L228" s="887">
        <v>4</v>
      </c>
      <c r="M228" s="642">
        <f t="shared" si="53"/>
        <v>1.7</v>
      </c>
      <c r="N228" s="870" t="s">
        <v>218</v>
      </c>
      <c r="O228" s="734">
        <v>0.40500000000000003</v>
      </c>
      <c r="P228" s="861">
        <v>44104</v>
      </c>
      <c r="Q228" s="861">
        <v>44119</v>
      </c>
      <c r="R228" s="642">
        <f t="shared" si="54"/>
        <v>4.9382716049382616</v>
      </c>
      <c r="S228" s="701">
        <f>IF(INDEX(Historical!$D$7:$D$1237,MATCH(B228,Historical!$B$7:$B$1261,0))=0,"n/a",(INDEX(Historical!$C$7:$C$1239,MATCH(B228,Historical!$B$7:$B$1261,0))/INDEX(Historical!$D$7:$D$1237,MATCH(B228,Historical!$B$7:$B$1261,0))-1)*100)</f>
        <v>8.5106382978723527</v>
      </c>
      <c r="T228" s="701">
        <f>IF(INDEX(Historical!$F$7:$F$1230,MATCH(B228,Historical!$B$7:$B$1261,0))=0,"n/a",((INDEX(Historical!$C$7:$C$1239,MATCH(B228,Historical!$B$7:$B$1261,0))/INDEX(Historical!$F$7:$F$1230,MATCH(B228,Historical!$B$7:$B$1261,0)))^(1/3)-1)*100)</f>
        <v>7.8393347418176162</v>
      </c>
      <c r="U228" s="701">
        <f>IF(INDEX(Historical!$H$7:$H$1230,MATCH(B228,Historical!$B$7:$B$1261,0))=0,"n/a",((INDEX(Historical!$C$7:$C$1239,MATCH(B228,Historical!$B$7:$B$1261,0))/INDEX(Historical!$H$7:$H$1230,MATCH(B228,Historical!$B$7:$B$1261,0)))^(1/5)-1)*100)</f>
        <v>7.6160662792411182</v>
      </c>
      <c r="V228" s="701">
        <f>IF(INDEX(Historical!$O$7:$O$1230,MATCH(B228,Historical!$B$7:$B$1261,0))=0,"n/a",((INDEX(Historical!$C$7:$C$1239,MATCH(B228,Historical!$B$7:$B$1261,0))/INDEX(Historical!$O$7:$O$1230,MATCH(B228,Historical!$B$7:$B$1261,0)))^(1/10)-1)*100)</f>
        <v>7.2476497804153217</v>
      </c>
      <c r="W228" s="702">
        <f t="shared" si="55"/>
        <v>1.0508325470997972</v>
      </c>
      <c r="X228" s="703">
        <f t="shared" si="56"/>
        <v>0.45065480942255132</v>
      </c>
      <c r="Y228" s="875"/>
      <c r="Z228" s="651">
        <f t="shared" si="57"/>
        <v>53.291536050156743</v>
      </c>
      <c r="AA228" s="886">
        <f t="shared" si="58"/>
        <v>30.319749216300941</v>
      </c>
      <c r="AB228" s="887">
        <v>12</v>
      </c>
      <c r="AC228" s="865">
        <v>3.19</v>
      </c>
      <c r="AD228" s="865">
        <v>3.68</v>
      </c>
      <c r="AE228" s="865">
        <v>3.06</v>
      </c>
      <c r="AF228" s="865">
        <v>3.7</v>
      </c>
      <c r="AG228" s="865">
        <v>12.4</v>
      </c>
      <c r="AH228" s="865">
        <v>5.5</v>
      </c>
      <c r="AI228" s="865">
        <v>9.99</v>
      </c>
      <c r="AJ228" s="865">
        <v>16.900000000000002</v>
      </c>
      <c r="AK228" s="865">
        <v>8.27</v>
      </c>
      <c r="AL228" s="878">
        <v>31060</v>
      </c>
      <c r="AM228" s="872">
        <v>0.1</v>
      </c>
      <c r="AN228" s="865">
        <v>1.05</v>
      </c>
      <c r="AO228" s="739">
        <f t="shared" si="59"/>
        <v>-20.946031985860486</v>
      </c>
      <c r="AP228" s="740">
        <f t="shared" si="60"/>
        <v>9.373717230440457</v>
      </c>
      <c r="AQ228" s="888">
        <f t="shared" si="61"/>
        <v>123.29161013279224</v>
      </c>
      <c r="AR228" s="651">
        <f>INDEX(Historical!$C$7:$C$1239,MATCH(B228,Historical!$B$7:$B$1261,0))*IF(AH228="n/a",1.03,IF(AH228&lt;0,1.01,IF(AH228&gt;10,1.1,(1+AH228/100))))</f>
        <v>1.61415</v>
      </c>
      <c r="AS228" s="886">
        <f t="shared" si="62"/>
        <v>1.7754035850000001</v>
      </c>
      <c r="AT228" s="886">
        <f t="shared" si="67"/>
        <v>1.9222294614795001</v>
      </c>
      <c r="AU228" s="886">
        <f t="shared" si="67"/>
        <v>2.0811978379438547</v>
      </c>
      <c r="AV228" s="886">
        <f t="shared" si="67"/>
        <v>2.2533128991418114</v>
      </c>
      <c r="AW228" s="651">
        <f t="shared" si="63"/>
        <v>9.6462937835651648</v>
      </c>
      <c r="AX228" s="747">
        <f t="shared" si="64"/>
        <v>9.9734220260185751</v>
      </c>
      <c r="AY228" s="934">
        <v>0.66</v>
      </c>
      <c r="AZ228" s="872">
        <v>47.96</v>
      </c>
      <c r="BA228" s="872">
        <v>-6.81</v>
      </c>
      <c r="BB228" s="872">
        <v>2.1</v>
      </c>
      <c r="BC228" s="872">
        <v>10.69</v>
      </c>
      <c r="BE228" s="624">
        <v>2003</v>
      </c>
      <c r="BF228" s="898">
        <f t="shared" si="65"/>
        <v>1</v>
      </c>
      <c r="BG228" s="882">
        <v>4.5</v>
      </c>
    </row>
    <row r="229" spans="1:59" ht="11.25" customHeight="1" x14ac:dyDescent="0.2">
      <c r="A229" s="863" t="s">
        <v>1683</v>
      </c>
      <c r="B229" s="875" t="s">
        <v>1684</v>
      </c>
      <c r="C229" s="932" t="s">
        <v>245</v>
      </c>
      <c r="D229" s="932" t="s">
        <v>4352</v>
      </c>
      <c r="E229" s="733">
        <v>11</v>
      </c>
      <c r="F229" s="1190">
        <v>339</v>
      </c>
      <c r="G229" s="1190" t="s">
        <v>115</v>
      </c>
      <c r="H229" s="1190" t="s">
        <v>115</v>
      </c>
      <c r="I229" s="874">
        <v>98.02</v>
      </c>
      <c r="J229" s="651">
        <f t="shared" si="52"/>
        <v>1.836359926545603</v>
      </c>
      <c r="K229" s="877">
        <v>0.45</v>
      </c>
      <c r="L229" s="887">
        <v>4</v>
      </c>
      <c r="M229" s="642">
        <f t="shared" si="53"/>
        <v>1.8</v>
      </c>
      <c r="N229" s="870" t="s">
        <v>119</v>
      </c>
      <c r="O229" s="734">
        <v>0.41</v>
      </c>
      <c r="P229" s="861">
        <v>44145</v>
      </c>
      <c r="Q229" s="861">
        <v>44162</v>
      </c>
      <c r="R229" s="642">
        <f t="shared" si="54"/>
        <v>9.7560975609756184</v>
      </c>
      <c r="S229" s="701">
        <f>IF(INDEX(Historical!$D$7:$D$1237,MATCH(B229,Historical!$B$7:$B$1261,0))=0,"n/a",(INDEX(Historical!$C$7:$C$1239,MATCH(B229,Historical!$B$7:$B$1261,0))/INDEX(Historical!$D$7:$D$1237,MATCH(B229,Historical!$B$7:$B$1261,0))-1)*100)</f>
        <v>12.878787878787868</v>
      </c>
      <c r="T229" s="701">
        <f>IF(INDEX(Historical!$F$7:$F$1230,MATCH(B229,Historical!$B$7:$B$1261,0))=0,"n/a",((INDEX(Historical!$C$7:$C$1239,MATCH(B229,Historical!$B$7:$B$1261,0))/INDEX(Historical!$F$7:$F$1230,MATCH(B229,Historical!$B$7:$B$1261,0)))^(1/3)-1)*100)</f>
        <v>20.574586410546303</v>
      </c>
      <c r="U229" s="701">
        <f>IF(INDEX(Historical!$H$7:$H$1230,MATCH(B229,Historical!$B$7:$B$1261,0))=0,"n/a",((INDEX(Historical!$C$7:$C$1239,MATCH(B229,Historical!$B$7:$B$1261,0))/INDEX(Historical!$H$7:$H$1230,MATCH(B229,Historical!$B$7:$B$1261,0)))^(1/5)-1)*100)</f>
        <v>22.057568956939953</v>
      </c>
      <c r="V229" s="701" t="str">
        <f>IF(INDEX(Historical!$O$7:$O$1230,MATCH(B229,Historical!$B$7:$B$1261,0))=0,"n/a",((INDEX(Historical!$C$7:$C$1239,MATCH(B229,Historical!$B$7:$B$1261,0))/INDEX(Historical!$O$7:$O$1230,MATCH(B229,Historical!$B$7:$B$1261,0)))^(1/10)-1)*100)</f>
        <v>n/a</v>
      </c>
      <c r="W229" s="702" t="str">
        <f t="shared" si="55"/>
        <v>n/a</v>
      </c>
      <c r="X229" s="703" t="str">
        <f t="shared" si="56"/>
        <v>n/a</v>
      </c>
      <c r="Y229" s="664"/>
      <c r="Z229" s="651">
        <f t="shared" si="57"/>
        <v>233.76623376623377</v>
      </c>
      <c r="AA229" s="886">
        <f t="shared" si="58"/>
        <v>127.29870129870129</v>
      </c>
      <c r="AB229" s="887">
        <v>9</v>
      </c>
      <c r="AC229" s="865">
        <v>0.77</v>
      </c>
      <c r="AD229" s="865">
        <v>2.74</v>
      </c>
      <c r="AE229" s="865">
        <v>4.88</v>
      </c>
      <c r="AF229" s="865" t="s">
        <v>136</v>
      </c>
      <c r="AG229" s="865">
        <v>-12.1</v>
      </c>
      <c r="AH229" s="865">
        <v>-73.099999999999994</v>
      </c>
      <c r="AI229" s="865">
        <v>16.989999999999998</v>
      </c>
      <c r="AJ229" s="865">
        <v>-15.5</v>
      </c>
      <c r="AK229" s="865">
        <v>46.589999999999996</v>
      </c>
      <c r="AL229" s="878">
        <v>114800</v>
      </c>
      <c r="AM229" s="872">
        <v>0.1</v>
      </c>
      <c r="AN229" s="865" t="s">
        <v>136</v>
      </c>
      <c r="AO229" s="739">
        <f t="shared" si="59"/>
        <v>-103.40477241521573</v>
      </c>
      <c r="AP229" s="740">
        <f t="shared" si="60"/>
        <v>23.893928883485557</v>
      </c>
      <c r="AQ229" s="888" t="str">
        <f t="shared" si="61"/>
        <v>n/a</v>
      </c>
      <c r="AR229" s="651">
        <f>INDEX(Historical!$C$7:$C$1239,MATCH(B229,Historical!$B$7:$B$1261,0))*IF(AH229="n/a",1.03,IF(AH229&lt;0,1.01,IF(AH229&gt;10,1.1,(1+AH229/100))))</f>
        <v>1.5048999999999999</v>
      </c>
      <c r="AS229" s="886">
        <f t="shared" si="62"/>
        <v>1.6553900000000001</v>
      </c>
      <c r="AT229" s="886">
        <f t="shared" si="67"/>
        <v>1.8209290000000002</v>
      </c>
      <c r="AU229" s="886">
        <f t="shared" si="67"/>
        <v>2.0030219000000002</v>
      </c>
      <c r="AV229" s="886">
        <f t="shared" si="67"/>
        <v>2.2033240900000006</v>
      </c>
      <c r="AW229" s="651">
        <f t="shared" si="63"/>
        <v>9.187564990000002</v>
      </c>
      <c r="AX229" s="747">
        <f t="shared" si="64"/>
        <v>9.3731534278718645</v>
      </c>
      <c r="AY229" s="934">
        <v>0.81</v>
      </c>
      <c r="AZ229" s="872">
        <v>95.960000000000008</v>
      </c>
      <c r="BA229" s="872">
        <v>-1.32</v>
      </c>
      <c r="BB229" s="872">
        <v>8.64</v>
      </c>
      <c r="BC229" s="872">
        <v>23.080000000000002</v>
      </c>
      <c r="BD229" s="645"/>
      <c r="BE229" s="624">
        <v>2010</v>
      </c>
      <c r="BF229" s="898">
        <f t="shared" si="65"/>
        <v>0</v>
      </c>
      <c r="BG229" s="882">
        <v>3.3000000000000003</v>
      </c>
    </row>
    <row r="230" spans="1:59" ht="11.25" customHeight="1" x14ac:dyDescent="0.2">
      <c r="A230" s="871" t="s">
        <v>1634</v>
      </c>
      <c r="B230" s="875" t="s">
        <v>1635</v>
      </c>
      <c r="C230" s="932" t="s">
        <v>245</v>
      </c>
      <c r="D230" s="932" t="s">
        <v>4369</v>
      </c>
      <c r="E230" s="733">
        <v>10</v>
      </c>
      <c r="F230" s="1190">
        <v>381</v>
      </c>
      <c r="G230" s="1190" t="s">
        <v>106</v>
      </c>
      <c r="H230" s="1190" t="s">
        <v>106</v>
      </c>
      <c r="I230" s="874">
        <v>48.64</v>
      </c>
      <c r="J230" s="651">
        <f t="shared" si="52"/>
        <v>1.7269736842105261</v>
      </c>
      <c r="K230" s="877">
        <v>0.21</v>
      </c>
      <c r="L230" s="887">
        <v>4</v>
      </c>
      <c r="M230" s="642">
        <f t="shared" si="53"/>
        <v>0.84</v>
      </c>
      <c r="N230" s="870" t="s">
        <v>318</v>
      </c>
      <c r="O230" s="734">
        <v>0.19</v>
      </c>
      <c r="P230" s="861">
        <v>44179</v>
      </c>
      <c r="Q230" s="861">
        <v>44196</v>
      </c>
      <c r="R230" s="642">
        <f t="shared" si="54"/>
        <v>10.52631578947368</v>
      </c>
      <c r="S230" s="701">
        <f>IF(INDEX(Historical!$D$7:$D$1237,MATCH(B230,Historical!$B$7:$B$1261,0))=0,"n/a",(INDEX(Historical!$C$7:$C$1239,MATCH(B230,Historical!$B$7:$B$1261,0))/INDEX(Historical!$D$7:$D$1237,MATCH(B230,Historical!$B$7:$B$1261,0))-1)*100)</f>
        <v>5.8823529411764497</v>
      </c>
      <c r="T230" s="701">
        <f>IF(INDEX(Historical!$F$7:$F$1230,MATCH(B230,Historical!$B$7:$B$1261,0))=0,"n/a",((INDEX(Historical!$C$7:$C$1239,MATCH(B230,Historical!$B$7:$B$1261,0))/INDEX(Historical!$F$7:$F$1230,MATCH(B230,Historical!$B$7:$B$1261,0)))^(1/3)-1)*100)</f>
        <v>12.181378776036711</v>
      </c>
      <c r="U230" s="701">
        <f>IF(INDEX(Historical!$H$7:$H$1230,MATCH(B230,Historical!$B$7:$B$1261,0))=0,"n/a",((INDEX(Historical!$C$7:$C$1239,MATCH(B230,Historical!$B$7:$B$1261,0))/INDEX(Historical!$H$7:$H$1230,MATCH(B230,Historical!$B$7:$B$1261,0)))^(1/5)-1)*100)</f>
        <v>16.190525490598983</v>
      </c>
      <c r="V230" s="701">
        <f>IF(INDEX(Historical!$O$7:$O$1230,MATCH(B230,Historical!$B$7:$B$1261,0))=0,"n/a",((INDEX(Historical!$C$7:$C$1239,MATCH(B230,Historical!$B$7:$B$1261,0))/INDEX(Historical!$O$7:$O$1230,MATCH(B230,Historical!$B$7:$B$1261,0)))^(1/10)-1)*100)</f>
        <v>16.23080652394242</v>
      </c>
      <c r="W230" s="702">
        <f t="shared" si="55"/>
        <v>0.99751823587546207</v>
      </c>
      <c r="X230" s="703">
        <f t="shared" si="56"/>
        <v>0.8015111629009396</v>
      </c>
      <c r="Y230" s="876"/>
      <c r="Z230" s="651">
        <f t="shared" si="57"/>
        <v>33.070866141732282</v>
      </c>
      <c r="AA230" s="886">
        <f t="shared" si="58"/>
        <v>19.1496062992126</v>
      </c>
      <c r="AB230" s="887">
        <v>12</v>
      </c>
      <c r="AC230" s="865">
        <v>2.54</v>
      </c>
      <c r="AD230" s="865">
        <v>1.69</v>
      </c>
      <c r="AE230" s="865">
        <v>2.5299999999999998</v>
      </c>
      <c r="AF230" s="865">
        <v>5</v>
      </c>
      <c r="AG230" s="865">
        <v>26.1</v>
      </c>
      <c r="AH230" s="865">
        <v>-13.600000000000001</v>
      </c>
      <c r="AI230" s="865">
        <v>-1.27</v>
      </c>
      <c r="AJ230" s="865">
        <v>20.200000000000003</v>
      </c>
      <c r="AK230" s="865">
        <v>11.540000000000001</v>
      </c>
      <c r="AL230" s="878">
        <v>8600</v>
      </c>
      <c r="AM230" s="872">
        <v>1</v>
      </c>
      <c r="AN230" s="865">
        <v>2.11</v>
      </c>
      <c r="AO230" s="739">
        <f t="shared" si="59"/>
        <v>-1.2321071244030897</v>
      </c>
      <c r="AP230" s="740">
        <f t="shared" si="60"/>
        <v>17.91749917480951</v>
      </c>
      <c r="AQ230" s="888">
        <f t="shared" si="61"/>
        <v>106.28785874335134</v>
      </c>
      <c r="AR230" s="651">
        <f>INDEX(Historical!$C$7:$C$1239,MATCH(B230,Historical!$B$7:$B$1261,0))*IF(AH230="n/a",1.03,IF(AH230&lt;0,1.01,IF(AH230&gt;10,1.1,(1+AH230/100))))</f>
        <v>0.72719999999999996</v>
      </c>
      <c r="AS230" s="886">
        <f t="shared" si="62"/>
        <v>0.73447200000000001</v>
      </c>
      <c r="AT230" s="886">
        <f t="shared" si="67"/>
        <v>0.80791920000000006</v>
      </c>
      <c r="AU230" s="886">
        <f t="shared" si="67"/>
        <v>0.88871112000000019</v>
      </c>
      <c r="AV230" s="886">
        <f t="shared" si="67"/>
        <v>0.97758223200000027</v>
      </c>
      <c r="AW230" s="651">
        <f t="shared" si="63"/>
        <v>4.1358845520000012</v>
      </c>
      <c r="AX230" s="747">
        <f t="shared" si="64"/>
        <v>8.5030521217105282</v>
      </c>
      <c r="AY230" s="934">
        <v>0.73</v>
      </c>
      <c r="AZ230" s="872">
        <v>43.35</v>
      </c>
      <c r="BA230" s="872">
        <v>-8.2100000000000009</v>
      </c>
      <c r="BB230" s="872">
        <v>6.5299999999999994</v>
      </c>
      <c r="BC230" s="872">
        <v>14.249999999999998</v>
      </c>
      <c r="BE230" s="624">
        <v>2011</v>
      </c>
      <c r="BF230" s="898">
        <f t="shared" si="65"/>
        <v>0</v>
      </c>
      <c r="BG230" s="882">
        <v>3.4000000000000004</v>
      </c>
    </row>
    <row r="231" spans="1:59" ht="11.25" customHeight="1" x14ac:dyDescent="0.2">
      <c r="A231" s="863" t="s">
        <v>786</v>
      </c>
      <c r="B231" s="875" t="s">
        <v>787</v>
      </c>
      <c r="C231" s="932" t="s">
        <v>131</v>
      </c>
      <c r="D231" s="932" t="s">
        <v>4339</v>
      </c>
      <c r="E231" s="733">
        <v>22</v>
      </c>
      <c r="F231" s="1190">
        <v>157</v>
      </c>
      <c r="G231" s="1190" t="s">
        <v>37</v>
      </c>
      <c r="H231" s="1190" t="s">
        <v>37</v>
      </c>
      <c r="I231" s="874">
        <v>23.02</v>
      </c>
      <c r="J231" s="651">
        <f t="shared" si="52"/>
        <v>5.2562988705473508</v>
      </c>
      <c r="K231" s="884">
        <v>0.30249999999999999</v>
      </c>
      <c r="L231" s="887">
        <v>4</v>
      </c>
      <c r="M231" s="642">
        <f t="shared" si="53"/>
        <v>1.21</v>
      </c>
      <c r="N231" s="870" t="s">
        <v>194</v>
      </c>
      <c r="O231" s="735">
        <v>0.29499999999999998</v>
      </c>
      <c r="P231" s="861">
        <v>44174</v>
      </c>
      <c r="Q231" s="861">
        <v>44194</v>
      </c>
      <c r="R231" s="642">
        <f t="shared" si="54"/>
        <v>2.5423728813559343</v>
      </c>
      <c r="S231" s="701">
        <f>IF(INDEX(Historical!$D$7:$D$1237,MATCH(B231,Historical!$B$7:$B$1261,0))=0,"n/a",(INDEX(Historical!$C$7:$C$1239,MATCH(B231,Historical!$B$7:$B$1261,0))/INDEX(Historical!$D$7:$D$1237,MATCH(B231,Historical!$B$7:$B$1261,0))-1)*100)</f>
        <v>2.6607538802660757</v>
      </c>
      <c r="T231" s="701">
        <f>IF(INDEX(Historical!$F$7:$F$1230,MATCH(B231,Historical!$B$7:$B$1261,0))=0,"n/a",((INDEX(Historical!$C$7:$C$1239,MATCH(B231,Historical!$B$7:$B$1261,0))/INDEX(Historical!$F$7:$F$1230,MATCH(B231,Historical!$B$7:$B$1261,0)))^(1/3)-1)*100)</f>
        <v>2.8554105919373907</v>
      </c>
      <c r="U231" s="701">
        <f>IF(INDEX(Historical!$H$7:$H$1230,MATCH(B231,Historical!$B$7:$B$1261,0))=0,"n/a",((INDEX(Historical!$C$7:$C$1239,MATCH(B231,Historical!$B$7:$B$1261,0))/INDEX(Historical!$H$7:$H$1230,MATCH(B231,Historical!$B$7:$B$1261,0)))^(1/5)-1)*100)</f>
        <v>4.1400635198653335</v>
      </c>
      <c r="V231" s="701">
        <f>IF(INDEX(Historical!$O$7:$O$1230,MATCH(B231,Historical!$B$7:$B$1261,0))=0,"n/a",((INDEX(Historical!$C$7:$C$1239,MATCH(B231,Historical!$B$7:$B$1261,0))/INDEX(Historical!$O$7:$O$1230,MATCH(B231,Historical!$B$7:$B$1261,0)))^(1/10)-1)*100)</f>
        <v>6.8809741345420949</v>
      </c>
      <c r="W231" s="702">
        <f t="shared" si="55"/>
        <v>0.60166822878790549</v>
      </c>
      <c r="X231" s="703" t="str">
        <f t="shared" si="56"/>
        <v>n/a</v>
      </c>
      <c r="Y231" s="664"/>
      <c r="Z231" s="651">
        <f t="shared" si="57"/>
        <v>87.050359712230218</v>
      </c>
      <c r="AA231" s="886">
        <f t="shared" si="58"/>
        <v>16.561151079136692</v>
      </c>
      <c r="AB231" s="887">
        <v>12</v>
      </c>
      <c r="AC231" s="865">
        <v>1.39</v>
      </c>
      <c r="AD231" s="865">
        <v>1.65</v>
      </c>
      <c r="AE231" s="865">
        <v>1.63</v>
      </c>
      <c r="AF231" s="865">
        <v>1.47</v>
      </c>
      <c r="AG231" s="865">
        <v>8.2000000000000011</v>
      </c>
      <c r="AH231" s="867">
        <v>294.8</v>
      </c>
      <c r="AI231" s="867">
        <v>7.41</v>
      </c>
      <c r="AJ231" s="865">
        <v>-10.7</v>
      </c>
      <c r="AK231" s="865">
        <v>10.4</v>
      </c>
      <c r="AL231" s="878">
        <v>2480</v>
      </c>
      <c r="AM231" s="872">
        <v>0.2</v>
      </c>
      <c r="AN231" s="865">
        <v>2.0099999999999998</v>
      </c>
      <c r="AO231" s="739">
        <f t="shared" si="59"/>
        <v>-7.1647886887240091</v>
      </c>
      <c r="AP231" s="740">
        <f t="shared" si="60"/>
        <v>9.3963623904126834</v>
      </c>
      <c r="AQ231" s="888">
        <f t="shared" si="61"/>
        <v>4.0189984491742159</v>
      </c>
      <c r="AR231" s="651">
        <f>INDEX(Historical!$C$7:$C$1239,MATCH(B231,Historical!$B$7:$B$1261,0))*IF(AH231="n/a",1.03,IF(AH231&lt;0,1.01,IF(AH231&gt;10,1.1,(1+AH231/100))))</f>
        <v>1.27325</v>
      </c>
      <c r="AS231" s="886">
        <f t="shared" si="62"/>
        <v>1.367597825</v>
      </c>
      <c r="AT231" s="886">
        <f t="shared" si="67"/>
        <v>1.5043576075000002</v>
      </c>
      <c r="AU231" s="886">
        <f t="shared" si="67"/>
        <v>1.6547933682500005</v>
      </c>
      <c r="AV231" s="886">
        <f t="shared" si="67"/>
        <v>1.8202727050750007</v>
      </c>
      <c r="AW231" s="651">
        <f t="shared" si="63"/>
        <v>7.6202715058250003</v>
      </c>
      <c r="AX231" s="747">
        <f t="shared" si="64"/>
        <v>33.102830173001742</v>
      </c>
      <c r="AY231" s="934">
        <v>0.94</v>
      </c>
      <c r="AZ231" s="872">
        <v>26.21</v>
      </c>
      <c r="BA231" s="872">
        <v>-31.14</v>
      </c>
      <c r="BB231" s="872">
        <v>10.979999999999999</v>
      </c>
      <c r="BC231" s="872">
        <v>-4.83</v>
      </c>
      <c r="BE231" s="624">
        <v>2000</v>
      </c>
      <c r="BF231" s="898">
        <f t="shared" si="65"/>
        <v>2</v>
      </c>
      <c r="BG231" s="882">
        <v>2</v>
      </c>
    </row>
    <row r="232" spans="1:59" s="773" customFormat="1" ht="11.25" customHeight="1" x14ac:dyDescent="0.2">
      <c r="A232" s="646" t="s">
        <v>635</v>
      </c>
      <c r="B232" s="781" t="s">
        <v>636</v>
      </c>
      <c r="C232" s="932" t="s">
        <v>128</v>
      </c>
      <c r="D232" s="932" t="s">
        <v>4327</v>
      </c>
      <c r="E232" s="755">
        <v>23</v>
      </c>
      <c r="F232" s="1190">
        <v>146</v>
      </c>
      <c r="G232" s="1189" t="s">
        <v>37</v>
      </c>
      <c r="H232" s="1189" t="s">
        <v>115</v>
      </c>
      <c r="I232" s="756">
        <v>117.2</v>
      </c>
      <c r="J232" s="757">
        <f t="shared" si="52"/>
        <v>3.0716723549488054</v>
      </c>
      <c r="K232" s="779">
        <v>0.9</v>
      </c>
      <c r="L232" s="759">
        <v>4</v>
      </c>
      <c r="M232" s="760">
        <f t="shared" si="53"/>
        <v>3.6</v>
      </c>
      <c r="N232" s="761" t="s">
        <v>119</v>
      </c>
      <c r="O232" s="780">
        <v>0.88</v>
      </c>
      <c r="P232" s="763">
        <v>44056</v>
      </c>
      <c r="Q232" s="763">
        <v>44075</v>
      </c>
      <c r="R232" s="760">
        <f t="shared" si="54"/>
        <v>2.2727272727272747</v>
      </c>
      <c r="S232" s="701">
        <f>IF(INDEX(Historical!$D$7:$D$1237,MATCH(B232,Historical!$B$7:$B$1261,0))=0,"n/a",(INDEX(Historical!$C$7:$C$1239,MATCH(B232,Historical!$B$7:$B$1261,0))/INDEX(Historical!$D$7:$D$1237,MATCH(B232,Historical!$B$7:$B$1261,0))-1)*100)</f>
        <v>6.1349693251533832</v>
      </c>
      <c r="T232" s="701">
        <f>IF(INDEX(Historical!$F$7:$F$1230,MATCH(B232,Historical!$B$7:$B$1261,0))=0,"n/a",((INDEX(Historical!$C$7:$C$1239,MATCH(B232,Historical!$B$7:$B$1261,0))/INDEX(Historical!$F$7:$F$1230,MATCH(B232,Historical!$B$7:$B$1261,0)))^(1/3)-1)*100)</f>
        <v>6.8036068849623987</v>
      </c>
      <c r="U232" s="701">
        <f>IF(INDEX(Historical!$H$7:$H$1230,MATCH(B232,Historical!$B$7:$B$1261,0))=0,"n/a",((INDEX(Historical!$C$7:$C$1239,MATCH(B232,Historical!$B$7:$B$1261,0))/INDEX(Historical!$H$7:$H$1230,MATCH(B232,Historical!$B$7:$B$1261,0)))^(1/5)-1)*100)</f>
        <v>7.2351724398169504</v>
      </c>
      <c r="V232" s="701">
        <f>IF(INDEX(Historical!$O$7:$O$1230,MATCH(B232,Historical!$B$7:$B$1261,0))=0,"n/a",((INDEX(Historical!$C$7:$C$1239,MATCH(B232,Historical!$B$7:$B$1261,0))/INDEX(Historical!$O$7:$O$1230,MATCH(B232,Historical!$B$7:$B$1261,0)))^(1/10)-1)*100)</f>
        <v>9.7073066615187784</v>
      </c>
      <c r="W232" s="702">
        <f t="shared" si="55"/>
        <v>0.74533263366431601</v>
      </c>
      <c r="X232" s="703">
        <f t="shared" si="56"/>
        <v>0.46678531869786777</v>
      </c>
      <c r="Y232" s="774"/>
      <c r="Z232" s="757">
        <f t="shared" si="57"/>
        <v>46.632124352331608</v>
      </c>
      <c r="AA232" s="765">
        <f t="shared" si="58"/>
        <v>15.181347150259068</v>
      </c>
      <c r="AB232" s="759">
        <v>4</v>
      </c>
      <c r="AC232" s="766">
        <v>7.72</v>
      </c>
      <c r="AD232" s="766" t="s">
        <v>136</v>
      </c>
      <c r="AE232" s="766">
        <v>1.67</v>
      </c>
      <c r="AF232" s="766">
        <v>1.56</v>
      </c>
      <c r="AG232" s="766">
        <v>10.6</v>
      </c>
      <c r="AH232" s="766">
        <v>51</v>
      </c>
      <c r="AI232" s="766">
        <v>-4.24</v>
      </c>
      <c r="AJ232" s="766">
        <v>15.5</v>
      </c>
      <c r="AK232" s="766">
        <v>-0.01</v>
      </c>
      <c r="AL232" s="767">
        <v>13460</v>
      </c>
      <c r="AM232" s="768">
        <v>0.70000000000000007</v>
      </c>
      <c r="AN232" s="766">
        <v>0.61</v>
      </c>
      <c r="AO232" s="769">
        <f t="shared" si="59"/>
        <v>-4.8745023554933127</v>
      </c>
      <c r="AP232" s="770">
        <f t="shared" si="60"/>
        <v>10.306844794765755</v>
      </c>
      <c r="AQ232" s="771">
        <f t="shared" si="61"/>
        <v>2.5949999960018566</v>
      </c>
      <c r="AR232" s="651">
        <f>INDEX(Historical!$C$7:$C$1239,MATCH(B232,Historical!$B$7:$B$1261,0))*IF(AH232="n/a",1.03,IF(AH232&lt;0,1.01,IF(AH232&gt;10,1.1,(1+AH232/100))))</f>
        <v>3.806</v>
      </c>
      <c r="AS232" s="765">
        <f t="shared" si="62"/>
        <v>3.8440600000000003</v>
      </c>
      <c r="AT232" s="765">
        <f t="shared" si="67"/>
        <v>3.8825006000000002</v>
      </c>
      <c r="AU232" s="765">
        <f t="shared" si="67"/>
        <v>3.9213256060000004</v>
      </c>
      <c r="AV232" s="765">
        <f t="shared" si="67"/>
        <v>3.9605388620600004</v>
      </c>
      <c r="AW232" s="757">
        <f t="shared" si="63"/>
        <v>19.414425068060002</v>
      </c>
      <c r="AX232" s="772">
        <f t="shared" si="64"/>
        <v>16.565209102440274</v>
      </c>
      <c r="AY232" s="935">
        <v>0.27</v>
      </c>
      <c r="AZ232" s="768">
        <v>27.560000000000002</v>
      </c>
      <c r="BA232" s="768">
        <v>-6.7</v>
      </c>
      <c r="BB232" s="768">
        <v>1.38</v>
      </c>
      <c r="BC232" s="768">
        <v>4.4400000000000004</v>
      </c>
      <c r="BD232" s="908"/>
      <c r="BE232" s="624">
        <v>1998</v>
      </c>
      <c r="BF232" s="898">
        <f t="shared" si="65"/>
        <v>2</v>
      </c>
      <c r="BG232" s="824">
        <v>5.2</v>
      </c>
    </row>
    <row r="233" spans="1:59" ht="11.25" customHeight="1" x14ac:dyDescent="0.2">
      <c r="A233" s="871" t="s">
        <v>784</v>
      </c>
      <c r="B233" s="875" t="s">
        <v>785</v>
      </c>
      <c r="C233" s="932" t="s">
        <v>123</v>
      </c>
      <c r="D233" s="932" t="s">
        <v>4341</v>
      </c>
      <c r="E233" s="733">
        <v>17</v>
      </c>
      <c r="F233" s="1190">
        <v>213</v>
      </c>
      <c r="G233" s="1190" t="s">
        <v>106</v>
      </c>
      <c r="H233" s="1190" t="s">
        <v>106</v>
      </c>
      <c r="I233" s="874">
        <v>33.799999999999997</v>
      </c>
      <c r="J233" s="651">
        <f t="shared" si="52"/>
        <v>1.4201183431952664</v>
      </c>
      <c r="K233" s="877">
        <v>0.12</v>
      </c>
      <c r="L233" s="887">
        <v>4</v>
      </c>
      <c r="M233" s="642">
        <f t="shared" si="53"/>
        <v>0.48</v>
      </c>
      <c r="N233" s="870" t="s">
        <v>318</v>
      </c>
      <c r="O233" s="734">
        <v>0.11</v>
      </c>
      <c r="P233" s="861">
        <v>43906</v>
      </c>
      <c r="Q233" s="861">
        <v>43921</v>
      </c>
      <c r="R233" s="642">
        <f t="shared" si="54"/>
        <v>9.0909090909090864</v>
      </c>
      <c r="S233" s="701">
        <f>IF(INDEX(Historical!$D$7:$D$1237,MATCH(B233,Historical!$B$7:$B$1261,0))=0,"n/a",(INDEX(Historical!$C$7:$C$1239,MATCH(B233,Historical!$B$7:$B$1261,0))/INDEX(Historical!$D$7:$D$1237,MATCH(B233,Historical!$B$7:$B$1261,0))-1)*100)</f>
        <v>9.9999999999999858</v>
      </c>
      <c r="T233" s="701">
        <f>IF(INDEX(Historical!$F$7:$F$1230,MATCH(B233,Historical!$B$7:$B$1261,0))=0,"n/a",((INDEX(Historical!$C$7:$C$1239,MATCH(B233,Historical!$B$7:$B$1261,0))/INDEX(Historical!$F$7:$F$1230,MATCH(B233,Historical!$B$7:$B$1261,0)))^(1/3)-1)*100)</f>
        <v>8.9744250818549531</v>
      </c>
      <c r="U233" s="701">
        <f>IF(INDEX(Historical!$H$7:$H$1230,MATCH(B233,Historical!$B$7:$B$1261,0))=0,"n/a",((INDEX(Historical!$C$7:$C$1239,MATCH(B233,Historical!$B$7:$B$1261,0))/INDEX(Historical!$H$7:$H$1230,MATCH(B233,Historical!$B$7:$B$1261,0)))^(1/5)-1)*100)</f>
        <v>7.9608473046602901</v>
      </c>
      <c r="V233" s="701">
        <f>IF(INDEX(Historical!$O$7:$O$1230,MATCH(B233,Historical!$B$7:$B$1261,0))=0,"n/a",((INDEX(Historical!$C$7:$C$1239,MATCH(B233,Historical!$B$7:$B$1261,0))/INDEX(Historical!$O$7:$O$1230,MATCH(B233,Historical!$B$7:$B$1261,0)))^(1/10)-1)*100)</f>
        <v>8.7601774637283913</v>
      </c>
      <c r="W233" s="702">
        <f t="shared" si="55"/>
        <v>0.90875411344373602</v>
      </c>
      <c r="X233" s="703">
        <f t="shared" si="56"/>
        <v>1.9902118261650725</v>
      </c>
      <c r="Y233" s="661"/>
      <c r="Z233" s="651">
        <f t="shared" si="57"/>
        <v>18.897637795275589</v>
      </c>
      <c r="AA233" s="886">
        <f t="shared" si="58"/>
        <v>13.307086614173228</v>
      </c>
      <c r="AB233" s="887">
        <v>12</v>
      </c>
      <c r="AC233" s="865">
        <v>2.54</v>
      </c>
      <c r="AD233" s="865">
        <v>1.49</v>
      </c>
      <c r="AE233" s="865">
        <v>0.79</v>
      </c>
      <c r="AF233" s="865">
        <v>3.11</v>
      </c>
      <c r="AG233" s="865">
        <v>26.1</v>
      </c>
      <c r="AH233" s="865">
        <v>-13.4</v>
      </c>
      <c r="AI233" s="865">
        <v>3.19</v>
      </c>
      <c r="AJ233" s="865">
        <v>4</v>
      </c>
      <c r="AK233" s="865">
        <v>8.99</v>
      </c>
      <c r="AL233" s="878">
        <v>3760</v>
      </c>
      <c r="AM233" s="872">
        <v>8.3000000000000007</v>
      </c>
      <c r="AN233" s="865">
        <v>2.83</v>
      </c>
      <c r="AO233" s="739">
        <f t="shared" si="59"/>
        <v>-3.9261209663176704</v>
      </c>
      <c r="AP233" s="740">
        <f t="shared" si="60"/>
        <v>9.3809656478555574</v>
      </c>
      <c r="AQ233" s="888">
        <f t="shared" si="61"/>
        <v>35.622088286333749</v>
      </c>
      <c r="AR233" s="651">
        <f>INDEX(Historical!$C$7:$C$1239,MATCH(B233,Historical!$B$7:$B$1261,0))*IF(AH233="n/a",1.03,IF(AH233&lt;0,1.01,IF(AH233&gt;10,1.1,(1+AH233/100))))</f>
        <v>0.44440000000000002</v>
      </c>
      <c r="AS233" s="886">
        <f t="shared" si="62"/>
        <v>0.45857636000000002</v>
      </c>
      <c r="AT233" s="886">
        <f t="shared" si="67"/>
        <v>0.49980237476400008</v>
      </c>
      <c r="AU233" s="886">
        <f t="shared" si="67"/>
        <v>0.54473460825528375</v>
      </c>
      <c r="AV233" s="886">
        <f t="shared" si="67"/>
        <v>0.59370624953743378</v>
      </c>
      <c r="AW233" s="651">
        <f t="shared" si="63"/>
        <v>2.5412195925567178</v>
      </c>
      <c r="AX233" s="747">
        <f t="shared" si="64"/>
        <v>7.5184011614104085</v>
      </c>
      <c r="AY233" s="934">
        <v>0.72</v>
      </c>
      <c r="AZ233" s="872">
        <v>37.15</v>
      </c>
      <c r="BA233" s="872">
        <v>-16.420000000000002</v>
      </c>
      <c r="BB233" s="872">
        <v>-6.72</v>
      </c>
      <c r="BC233" s="872">
        <v>-0.77999999999999992</v>
      </c>
      <c r="BE233" s="624">
        <v>2004</v>
      </c>
      <c r="BF233" s="898">
        <f t="shared" si="65"/>
        <v>1</v>
      </c>
      <c r="BG233" s="882">
        <v>4.9000000000000004</v>
      </c>
    </row>
    <row r="234" spans="1:59" ht="11.25" customHeight="1" x14ac:dyDescent="0.2">
      <c r="A234" s="871" t="s">
        <v>1628</v>
      </c>
      <c r="B234" s="875" t="s">
        <v>1629</v>
      </c>
      <c r="C234" s="932" t="s">
        <v>123</v>
      </c>
      <c r="D234" s="932" t="s">
        <v>4174</v>
      </c>
      <c r="E234" s="733">
        <v>11</v>
      </c>
      <c r="F234" s="1190">
        <v>321</v>
      </c>
      <c r="G234" s="1190" t="s">
        <v>106</v>
      </c>
      <c r="H234" s="1190" t="s">
        <v>106</v>
      </c>
      <c r="I234" s="874">
        <v>175.77</v>
      </c>
      <c r="J234" s="651">
        <f t="shared" si="52"/>
        <v>1.4109347442680775</v>
      </c>
      <c r="K234" s="877">
        <v>0.62</v>
      </c>
      <c r="L234" s="887">
        <v>4</v>
      </c>
      <c r="M234" s="642">
        <f t="shared" si="53"/>
        <v>2.48</v>
      </c>
      <c r="N234" s="870" t="s">
        <v>248</v>
      </c>
      <c r="O234" s="734">
        <v>0.57999999999999996</v>
      </c>
      <c r="P234" s="861">
        <v>44069</v>
      </c>
      <c r="Q234" s="861">
        <v>44084</v>
      </c>
      <c r="R234" s="642">
        <f t="shared" si="54"/>
        <v>6.8965517241379377</v>
      </c>
      <c r="S234" s="701">
        <f>IF(INDEX(Historical!$D$7:$D$1237,MATCH(B234,Historical!$B$7:$B$1261,0))=0,"n/a",(INDEX(Historical!$C$7:$C$1239,MATCH(B234,Historical!$B$7:$B$1261,0))/INDEX(Historical!$D$7:$D$1237,MATCH(B234,Historical!$B$7:$B$1261,0))-1)*100)</f>
        <v>4.6296296296296058</v>
      </c>
      <c r="T234" s="701">
        <f>IF(INDEX(Historical!$F$7:$F$1230,MATCH(B234,Historical!$B$7:$B$1261,0))=0,"n/a",((INDEX(Historical!$C$7:$C$1239,MATCH(B234,Historical!$B$7:$B$1261,0))/INDEX(Historical!$F$7:$F$1230,MATCH(B234,Historical!$B$7:$B$1261,0)))^(1/3)-1)*100)</f>
        <v>5.2209543239575495</v>
      </c>
      <c r="U234" s="701">
        <f>IF(INDEX(Historical!$H$7:$H$1230,MATCH(B234,Historical!$B$7:$B$1261,0))=0,"n/a",((INDEX(Historical!$C$7:$C$1239,MATCH(B234,Historical!$B$7:$B$1261,0))/INDEX(Historical!$H$7:$H$1230,MATCH(B234,Historical!$B$7:$B$1261,0)))^(1/5)-1)*100)</f>
        <v>4.9498969174062823</v>
      </c>
      <c r="V234" s="701">
        <f>IF(INDEX(Historical!$O$7:$O$1230,MATCH(B234,Historical!$B$7:$B$1261,0))=0,"n/a",((INDEX(Historical!$C$7:$C$1239,MATCH(B234,Historical!$B$7:$B$1261,0))/INDEX(Historical!$O$7:$O$1230,MATCH(B234,Historical!$B$7:$B$1261,0)))^(1/10)-1)*100)</f>
        <v>16.282361633785158</v>
      </c>
      <c r="W234" s="702">
        <f t="shared" si="55"/>
        <v>0.30400362236983314</v>
      </c>
      <c r="X234" s="703">
        <f t="shared" si="56"/>
        <v>0.18608635027843165</v>
      </c>
      <c r="Y234" s="664"/>
      <c r="Z234" s="651">
        <f t="shared" si="57"/>
        <v>36.578171091445427</v>
      </c>
      <c r="AA234" s="886">
        <f t="shared" si="58"/>
        <v>25.924778761061948</v>
      </c>
      <c r="AB234" s="887">
        <v>9</v>
      </c>
      <c r="AC234" s="865">
        <v>6.78</v>
      </c>
      <c r="AD234" s="865">
        <v>2.5099999999999998</v>
      </c>
      <c r="AE234" s="865">
        <v>2.29</v>
      </c>
      <c r="AF234" s="865">
        <v>13.72</v>
      </c>
      <c r="AG234" s="865">
        <v>49.8</v>
      </c>
      <c r="AH234" s="865">
        <v>-12.7</v>
      </c>
      <c r="AI234" s="865">
        <v>3.74</v>
      </c>
      <c r="AJ234" s="865">
        <v>26.6</v>
      </c>
      <c r="AK234" s="865">
        <v>10.100000000000001</v>
      </c>
      <c r="AL234" s="878">
        <v>9440</v>
      </c>
      <c r="AM234" s="873">
        <v>26.6</v>
      </c>
      <c r="AN234" s="865">
        <v>2.1800000000000002</v>
      </c>
      <c r="AO234" s="739">
        <f t="shared" si="59"/>
        <v>-19.563947099387587</v>
      </c>
      <c r="AP234" s="740">
        <f t="shared" si="60"/>
        <v>6.3608316616743599</v>
      </c>
      <c r="AQ234" s="888">
        <f t="shared" si="61"/>
        <v>297.59720801711984</v>
      </c>
      <c r="AR234" s="651">
        <f>INDEX(Historical!$C$7:$C$1239,MATCH(B234,Historical!$B$7:$B$1261,0))*IF(AH234="n/a",1.03,IF(AH234&lt;0,1.01,IF(AH234&gt;10,1.1,(1+AH234/100))))</f>
        <v>2.2826</v>
      </c>
      <c r="AS234" s="886">
        <f t="shared" si="62"/>
        <v>2.3679692400000003</v>
      </c>
      <c r="AT234" s="886">
        <f t="shared" si="67"/>
        <v>2.6047661640000004</v>
      </c>
      <c r="AU234" s="886">
        <f t="shared" si="67"/>
        <v>2.8652427804000005</v>
      </c>
      <c r="AV234" s="886">
        <f t="shared" si="67"/>
        <v>3.1517670584400008</v>
      </c>
      <c r="AW234" s="651">
        <f t="shared" si="63"/>
        <v>13.272345242840002</v>
      </c>
      <c r="AX234" s="747">
        <f t="shared" si="64"/>
        <v>7.5509730004210063</v>
      </c>
      <c r="AY234" s="934">
        <v>1.0900000000000001</v>
      </c>
      <c r="AZ234" s="872">
        <v>136.53</v>
      </c>
      <c r="BA234" s="872">
        <v>-2.33</v>
      </c>
      <c r="BB234" s="872">
        <v>10</v>
      </c>
      <c r="BC234" s="872">
        <v>27.47</v>
      </c>
      <c r="BE234" s="624">
        <v>2010</v>
      </c>
      <c r="BF234" s="898">
        <f t="shared" si="65"/>
        <v>0</v>
      </c>
      <c r="BG234" s="882">
        <v>10.4</v>
      </c>
    </row>
    <row r="235" spans="1:59" ht="11.25" customHeight="1" x14ac:dyDescent="0.2">
      <c r="A235" s="863" t="s">
        <v>1654</v>
      </c>
      <c r="B235" s="875" t="s">
        <v>1655</v>
      </c>
      <c r="C235" s="932" t="s">
        <v>112</v>
      </c>
      <c r="D235" s="932" t="s">
        <v>211</v>
      </c>
      <c r="E235" s="733">
        <v>11</v>
      </c>
      <c r="F235" s="1190">
        <v>340</v>
      </c>
      <c r="G235" s="1190" t="s">
        <v>37</v>
      </c>
      <c r="H235" s="1190" t="s">
        <v>37</v>
      </c>
      <c r="I235" s="874">
        <v>175.85</v>
      </c>
      <c r="J235" s="651">
        <f t="shared" si="52"/>
        <v>2.7978390673869775</v>
      </c>
      <c r="K235" s="877">
        <v>1.23</v>
      </c>
      <c r="L235" s="887">
        <v>4</v>
      </c>
      <c r="M235" s="642">
        <f t="shared" si="53"/>
        <v>4.92</v>
      </c>
      <c r="N235" s="870" t="s">
        <v>248</v>
      </c>
      <c r="O235" s="734">
        <v>1.08</v>
      </c>
      <c r="P235" s="861">
        <v>44154</v>
      </c>
      <c r="Q235" s="861">
        <v>44175</v>
      </c>
      <c r="R235" s="642">
        <f t="shared" si="54"/>
        <v>13.888888888888879</v>
      </c>
      <c r="S235" s="701">
        <f>IF(INDEX(Historical!$D$7:$D$1237,MATCH(B235,Historical!$B$7:$B$1261,0))=0,"n/a",(INDEX(Historical!$C$7:$C$1239,MATCH(B235,Historical!$B$7:$B$1261,0))/INDEX(Historical!$D$7:$D$1237,MATCH(B235,Historical!$B$7:$B$1261,0))-1)*100)</f>
        <v>15.249266862170096</v>
      </c>
      <c r="T235" s="701">
        <f>IF(INDEX(Historical!$F$7:$F$1230,MATCH(B235,Historical!$B$7:$B$1261,0))=0,"n/a",((INDEX(Historical!$C$7:$C$1239,MATCH(B235,Historical!$B$7:$B$1261,0))/INDEX(Historical!$F$7:$F$1230,MATCH(B235,Historical!$B$7:$B$1261,0)))^(1/3)-1)*100)</f>
        <v>15.660822909361549</v>
      </c>
      <c r="U235" s="701">
        <f>IF(INDEX(Historical!$H$7:$H$1230,MATCH(B235,Historical!$B$7:$B$1261,0))=0,"n/a",((INDEX(Historical!$C$7:$C$1239,MATCH(B235,Historical!$B$7:$B$1261,0))/INDEX(Historical!$H$7:$H$1230,MATCH(B235,Historical!$B$7:$B$1261,0)))^(1/5)-1)*100)</f>
        <v>16.263706552639732</v>
      </c>
      <c r="V235" s="701">
        <f>IF(INDEX(Historical!$O$7:$O$1230,MATCH(B235,Historical!$B$7:$B$1261,0))=0,"n/a",((INDEX(Historical!$C$7:$C$1239,MATCH(B235,Historical!$B$7:$B$1261,0))/INDEX(Historical!$O$7:$O$1230,MATCH(B235,Historical!$B$7:$B$1261,0)))^(1/10)-1)*100)</f>
        <v>12.595525048655865</v>
      </c>
      <c r="W235" s="702">
        <f t="shared" si="55"/>
        <v>1.2912289475677965</v>
      </c>
      <c r="X235" s="703">
        <f t="shared" si="56"/>
        <v>1.3900603891145069</v>
      </c>
      <c r="Y235" s="875"/>
      <c r="Z235" s="651">
        <f t="shared" si="57"/>
        <v>46.024321796071092</v>
      </c>
      <c r="AA235" s="886">
        <f t="shared" si="58"/>
        <v>16.449953227315248</v>
      </c>
      <c r="AB235" s="887">
        <v>12</v>
      </c>
      <c r="AC235" s="865">
        <v>10.69</v>
      </c>
      <c r="AD235" s="865">
        <v>1.66</v>
      </c>
      <c r="AE235" s="865">
        <v>2.4900000000000002</v>
      </c>
      <c r="AF235" s="865">
        <v>2.66</v>
      </c>
      <c r="AG235" s="865">
        <v>17</v>
      </c>
      <c r="AH235" s="865">
        <v>4</v>
      </c>
      <c r="AI235" s="865">
        <v>7.46</v>
      </c>
      <c r="AJ235" s="865">
        <v>11.700000000000001</v>
      </c>
      <c r="AK235" s="865">
        <v>10</v>
      </c>
      <c r="AL235" s="878">
        <v>9490</v>
      </c>
      <c r="AM235" s="872">
        <v>1.2</v>
      </c>
      <c r="AN235" s="865">
        <v>0.4</v>
      </c>
      <c r="AO235" s="739">
        <f t="shared" si="59"/>
        <v>2.6115923927114615</v>
      </c>
      <c r="AP235" s="740">
        <f t="shared" si="60"/>
        <v>19.06154562002671</v>
      </c>
      <c r="AQ235" s="888">
        <f t="shared" si="61"/>
        <v>39.454294519201703</v>
      </c>
      <c r="AR235" s="651">
        <f>INDEX(Historical!$C$7:$C$1239,MATCH(B235,Historical!$B$7:$B$1261,0))*IF(AH235="n/a",1.03,IF(AH235&lt;0,1.01,IF(AH235&gt;10,1.1,(1+AH235/100))))</f>
        <v>4.0872000000000002</v>
      </c>
      <c r="AS235" s="886">
        <f t="shared" si="62"/>
        <v>4.3921051200000001</v>
      </c>
      <c r="AT235" s="886">
        <f t="shared" si="67"/>
        <v>4.8313156320000008</v>
      </c>
      <c r="AU235" s="886">
        <f t="shared" si="67"/>
        <v>5.3144471952000014</v>
      </c>
      <c r="AV235" s="886">
        <f t="shared" si="67"/>
        <v>5.8458919147200019</v>
      </c>
      <c r="AW235" s="651">
        <f t="shared" si="63"/>
        <v>24.470959861920004</v>
      </c>
      <c r="AX235" s="747">
        <f t="shared" si="64"/>
        <v>13.915814536206996</v>
      </c>
      <c r="AY235" s="934">
        <v>1.29</v>
      </c>
      <c r="AZ235" s="872">
        <v>93.84</v>
      </c>
      <c r="BA235" s="872">
        <v>-2.68</v>
      </c>
      <c r="BB235" s="872">
        <v>10.119999999999999</v>
      </c>
      <c r="BC235" s="872">
        <v>24.63</v>
      </c>
      <c r="BE235" s="624">
        <v>2011</v>
      </c>
      <c r="BF235" s="898">
        <f t="shared" si="65"/>
        <v>0</v>
      </c>
      <c r="BG235" s="882">
        <v>10</v>
      </c>
    </row>
    <row r="236" spans="1:59" ht="11.25" customHeight="1" x14ac:dyDescent="0.2">
      <c r="A236" s="863" t="s">
        <v>788</v>
      </c>
      <c r="B236" s="875" t="s">
        <v>789</v>
      </c>
      <c r="C236" s="932" t="s">
        <v>131</v>
      </c>
      <c r="D236" s="932" t="s">
        <v>4329</v>
      </c>
      <c r="E236" s="733">
        <v>20</v>
      </c>
      <c r="F236" s="1190">
        <v>165</v>
      </c>
      <c r="G236" s="1190" t="s">
        <v>37</v>
      </c>
      <c r="H236" s="1190" t="s">
        <v>115</v>
      </c>
      <c r="I236" s="874">
        <v>59.85</v>
      </c>
      <c r="J236" s="651">
        <f t="shared" si="52"/>
        <v>4.2773600668337508</v>
      </c>
      <c r="K236" s="877">
        <v>0.64</v>
      </c>
      <c r="L236" s="887">
        <v>4</v>
      </c>
      <c r="M236" s="642">
        <f t="shared" si="53"/>
        <v>2.56</v>
      </c>
      <c r="N236" s="870" t="s">
        <v>790</v>
      </c>
      <c r="O236" s="734">
        <v>0.62</v>
      </c>
      <c r="P236" s="861">
        <v>43966</v>
      </c>
      <c r="Q236" s="861">
        <v>43990</v>
      </c>
      <c r="R236" s="642">
        <f t="shared" si="54"/>
        <v>3.2258064516129057</v>
      </c>
      <c r="S236" s="701">
        <f>IF(INDEX(Historical!$D$7:$D$1237,MATCH(B236,Historical!$B$7:$B$1261,0))=0,"n/a",(INDEX(Historical!$C$7:$C$1239,MATCH(B236,Historical!$B$7:$B$1261,0))/INDEX(Historical!$D$7:$D$1237,MATCH(B236,Historical!$B$7:$B$1261,0))-1)*100)</f>
        <v>3.3613445378151363</v>
      </c>
      <c r="T236" s="701">
        <f>IF(INDEX(Historical!$F$7:$F$1230,MATCH(B236,Historical!$B$7:$B$1261,0))=0,"n/a",((INDEX(Historical!$C$7:$C$1239,MATCH(B236,Historical!$B$7:$B$1261,0))/INDEX(Historical!$F$7:$F$1230,MATCH(B236,Historical!$B$7:$B$1261,0)))^(1/3)-1)*100)</f>
        <v>3.4422072990857977</v>
      </c>
      <c r="U236" s="701">
        <f>IF(INDEX(Historical!$H$7:$H$1230,MATCH(B236,Historical!$B$7:$B$1261,0))=0,"n/a",((INDEX(Historical!$C$7:$C$1239,MATCH(B236,Historical!$B$7:$B$1261,0))/INDEX(Historical!$H$7:$H$1230,MATCH(B236,Historical!$B$7:$B$1261,0)))^(1/5)-1)*100)</f>
        <v>3.3879726832663826</v>
      </c>
      <c r="V236" s="701">
        <f>IF(INDEX(Historical!$O$7:$O$1230,MATCH(B236,Historical!$B$7:$B$1261,0))=0,"n/a",((INDEX(Historical!$C$7:$C$1239,MATCH(B236,Historical!$B$7:$B$1261,0))/INDEX(Historical!$O$7:$O$1230,MATCH(B236,Historical!$B$7:$B$1261,0)))^(1/10)-1)*100)</f>
        <v>3.568142299544097</v>
      </c>
      <c r="W236" s="702">
        <f t="shared" si="55"/>
        <v>0.94950604512024794</v>
      </c>
      <c r="X236" s="703">
        <f t="shared" si="56"/>
        <v>0.2171777361068194</v>
      </c>
      <c r="Y236" s="875"/>
      <c r="Z236" s="651">
        <f t="shared" si="57"/>
        <v>85.90604026845638</v>
      </c>
      <c r="AA236" s="886">
        <f t="shared" si="58"/>
        <v>20.083892617449663</v>
      </c>
      <c r="AB236" s="887">
        <v>12</v>
      </c>
      <c r="AC236" s="865">
        <v>2.98</v>
      </c>
      <c r="AD236" s="865">
        <v>4.68</v>
      </c>
      <c r="AE236" s="865">
        <v>3.19</v>
      </c>
      <c r="AF236" s="865">
        <v>2.27</v>
      </c>
      <c r="AG236" s="865">
        <v>11.4</v>
      </c>
      <c r="AH236" s="865">
        <v>109.89999999999999</v>
      </c>
      <c r="AI236" s="865">
        <v>3.91</v>
      </c>
      <c r="AJ236" s="865">
        <v>15.6</v>
      </c>
      <c r="AK236" s="865">
        <v>4.3499999999999996</v>
      </c>
      <c r="AL236" s="878">
        <v>64310</v>
      </c>
      <c r="AM236" s="872">
        <v>0.13999999999999999</v>
      </c>
      <c r="AN236" s="865">
        <v>1.77</v>
      </c>
      <c r="AO236" s="739">
        <f t="shared" si="59"/>
        <v>-12.418559867349529</v>
      </c>
      <c r="AP236" s="740">
        <f t="shared" si="60"/>
        <v>7.6653327501001334</v>
      </c>
      <c r="AQ236" s="888">
        <f t="shared" si="61"/>
        <v>42.346113776887329</v>
      </c>
      <c r="AR236" s="651">
        <f>INDEX(Historical!$C$7:$C$1239,MATCH(B236,Historical!$B$7:$B$1261,0))*IF(AH236="n/a",1.03,IF(AH236&lt;0,1.01,IF(AH236&gt;10,1.1,(1+AH236/100))))</f>
        <v>2.706</v>
      </c>
      <c r="AS236" s="886">
        <f t="shared" si="62"/>
        <v>2.8118045999999999</v>
      </c>
      <c r="AT236" s="886">
        <f t="shared" si="67"/>
        <v>2.9341181001000001</v>
      </c>
      <c r="AU236" s="886">
        <f t="shared" si="67"/>
        <v>3.0617522374543502</v>
      </c>
      <c r="AV236" s="886">
        <f t="shared" si="67"/>
        <v>3.1949384597836148</v>
      </c>
      <c r="AW236" s="651">
        <f t="shared" si="63"/>
        <v>14.708613397337963</v>
      </c>
      <c r="AX236" s="747">
        <f t="shared" si="64"/>
        <v>24.575795150105201</v>
      </c>
      <c r="AY236" s="934">
        <v>0.39</v>
      </c>
      <c r="AZ236" s="872">
        <v>42.64</v>
      </c>
      <c r="BA236" s="872">
        <v>-15.82</v>
      </c>
      <c r="BB236" s="872">
        <v>1.9800000000000002</v>
      </c>
      <c r="BC236" s="872">
        <v>6.04</v>
      </c>
      <c r="BE236" s="624">
        <v>2001</v>
      </c>
      <c r="BF236" s="898">
        <f t="shared" si="65"/>
        <v>2</v>
      </c>
      <c r="BG236" s="882">
        <v>2.6</v>
      </c>
    </row>
    <row r="237" spans="1:59" ht="11.25" customHeight="1" x14ac:dyDescent="0.2">
      <c r="A237" s="871" t="s">
        <v>1670</v>
      </c>
      <c r="B237" s="875" t="s">
        <v>1671</v>
      </c>
      <c r="C237" s="932" t="s">
        <v>128</v>
      </c>
      <c r="D237" s="932" t="s">
        <v>4335</v>
      </c>
      <c r="E237" s="733">
        <v>10</v>
      </c>
      <c r="F237" s="1190">
        <v>382</v>
      </c>
      <c r="G237" s="1190" t="s">
        <v>106</v>
      </c>
      <c r="H237" s="1190" t="s">
        <v>106</v>
      </c>
      <c r="I237" s="874">
        <v>18.88</v>
      </c>
      <c r="J237" s="651">
        <f t="shared" si="52"/>
        <v>4.0783898305084749</v>
      </c>
      <c r="K237" s="877">
        <v>0.1925</v>
      </c>
      <c r="L237" s="887">
        <v>4</v>
      </c>
      <c r="M237" s="642">
        <f t="shared" si="53"/>
        <v>0.77</v>
      </c>
      <c r="N237" s="870" t="s">
        <v>151</v>
      </c>
      <c r="O237" s="734">
        <v>0.19</v>
      </c>
      <c r="P237" s="861">
        <v>43899</v>
      </c>
      <c r="Q237" s="861">
        <v>43921</v>
      </c>
      <c r="R237" s="642">
        <f t="shared" si="54"/>
        <v>1.3157894736842117</v>
      </c>
      <c r="S237" s="701">
        <f>IF(INDEX(Historical!$D$7:$D$1237,MATCH(B237,Historical!$B$7:$B$1261,0))=0,"n/a",(INDEX(Historical!$C$7:$C$1239,MATCH(B237,Historical!$B$7:$B$1261,0))/INDEX(Historical!$D$7:$D$1237,MATCH(B237,Historical!$B$7:$B$1261,0))-1)*100)</f>
        <v>5.555555555555558</v>
      </c>
      <c r="T237" s="701">
        <f>IF(INDEX(Historical!$F$7:$F$1230,MATCH(B237,Historical!$B$7:$B$1261,0))=0,"n/a",((INDEX(Historical!$C$7:$C$1239,MATCH(B237,Historical!$B$7:$B$1261,0))/INDEX(Historical!$F$7:$F$1230,MATCH(B237,Historical!$B$7:$B$1261,0)))^(1/3)-1)*100)</f>
        <v>8.1983855523197757</v>
      </c>
      <c r="U237" s="701">
        <f>IF(INDEX(Historical!$H$7:$H$1230,MATCH(B237,Historical!$B$7:$B$1261,0))=0,"n/a",((INDEX(Historical!$C$7:$C$1239,MATCH(B237,Historical!$B$7:$B$1261,0))/INDEX(Historical!$H$7:$H$1230,MATCH(B237,Historical!$B$7:$B$1261,0)))^(1/5)-1)*100)</f>
        <v>9.6262279352954181</v>
      </c>
      <c r="V237" s="701">
        <f>IF(INDEX(Historical!$O$7:$O$1230,MATCH(B237,Historical!$B$7:$B$1261,0))=0,"n/a",((INDEX(Historical!$C$7:$C$1239,MATCH(B237,Historical!$B$7:$B$1261,0))/INDEX(Historical!$O$7:$O$1230,MATCH(B237,Historical!$B$7:$B$1261,0)))^(1/10)-1)*100)</f>
        <v>14.282138804355625</v>
      </c>
      <c r="W237" s="702">
        <f t="shared" si="55"/>
        <v>0.67400464784446057</v>
      </c>
      <c r="X237" s="703" t="str">
        <f t="shared" si="56"/>
        <v>n/a</v>
      </c>
      <c r="Y237" s="875"/>
      <c r="Z237" s="651">
        <f t="shared" si="57"/>
        <v>39.896373056994818</v>
      </c>
      <c r="AA237" s="886">
        <f t="shared" si="58"/>
        <v>9.7823834196891184</v>
      </c>
      <c r="AB237" s="887">
        <v>12</v>
      </c>
      <c r="AC237" s="865">
        <v>1.93</v>
      </c>
      <c r="AD237" s="865">
        <v>0.48</v>
      </c>
      <c r="AE237" s="865">
        <v>0.08</v>
      </c>
      <c r="AF237" s="865">
        <v>0.92</v>
      </c>
      <c r="AG237" s="865" t="s">
        <v>136</v>
      </c>
      <c r="AH237" s="867">
        <v>-82.399999999999991</v>
      </c>
      <c r="AI237" s="867">
        <v>-18.48</v>
      </c>
      <c r="AJ237" s="865">
        <v>-36.4</v>
      </c>
      <c r="AK237" s="865">
        <v>20.65</v>
      </c>
      <c r="AL237" s="878">
        <v>685.28</v>
      </c>
      <c r="AM237" s="872">
        <v>2.1999999999999997</v>
      </c>
      <c r="AN237" s="865">
        <v>0.75</v>
      </c>
      <c r="AO237" s="739">
        <f t="shared" si="59"/>
        <v>3.9222343461147737</v>
      </c>
      <c r="AP237" s="740">
        <f t="shared" si="60"/>
        <v>13.704617765803892</v>
      </c>
      <c r="AQ237" s="888">
        <f t="shared" si="61"/>
        <v>-36.755175016751181</v>
      </c>
      <c r="AR237" s="651">
        <f>INDEX(Historical!$C$7:$C$1239,MATCH(B237,Historical!$B$7:$B$1261,0))*IF(AH237="n/a",1.03,IF(AH237&lt;0,1.01,IF(AH237&gt;10,1.1,(1+AH237/100))))</f>
        <v>0.76760000000000006</v>
      </c>
      <c r="AS237" s="886">
        <f t="shared" si="62"/>
        <v>0.77527600000000008</v>
      </c>
      <c r="AT237" s="886">
        <f t="shared" si="67"/>
        <v>0.85280360000000011</v>
      </c>
      <c r="AU237" s="886">
        <f t="shared" si="67"/>
        <v>0.93808396000000016</v>
      </c>
      <c r="AV237" s="886">
        <f t="shared" si="67"/>
        <v>1.0318923560000002</v>
      </c>
      <c r="AW237" s="651">
        <f t="shared" si="63"/>
        <v>4.3656559160000006</v>
      </c>
      <c r="AX237" s="747">
        <f t="shared" si="64"/>
        <v>23.123177521186445</v>
      </c>
      <c r="AY237" s="934">
        <v>0.87</v>
      </c>
      <c r="AZ237" s="872">
        <v>109.78000000000002</v>
      </c>
      <c r="BA237" s="872">
        <v>-21.14</v>
      </c>
      <c r="BB237" s="872">
        <v>1.4200000000000002</v>
      </c>
      <c r="BC237" s="872">
        <v>5.0500000000000007</v>
      </c>
      <c r="BE237" s="624">
        <v>2011</v>
      </c>
      <c r="BF237" s="898">
        <f t="shared" si="65"/>
        <v>0</v>
      </c>
      <c r="BG237" s="882" t="s">
        <v>136</v>
      </c>
    </row>
    <row r="238" spans="1:59" ht="11.25" customHeight="1" x14ac:dyDescent="0.2">
      <c r="A238" s="871" t="s">
        <v>798</v>
      </c>
      <c r="B238" s="875" t="s">
        <v>799</v>
      </c>
      <c r="C238" s="932" t="s">
        <v>131</v>
      </c>
      <c r="D238" s="932" t="s">
        <v>4339</v>
      </c>
      <c r="E238" s="733">
        <v>18</v>
      </c>
      <c r="F238" s="1190">
        <v>202</v>
      </c>
      <c r="G238" s="1190" t="s">
        <v>37</v>
      </c>
      <c r="H238" s="1190" t="s">
        <v>37</v>
      </c>
      <c r="I238" s="874">
        <v>63.96</v>
      </c>
      <c r="J238" s="651">
        <f t="shared" si="52"/>
        <v>4.0650406504065035</v>
      </c>
      <c r="K238" s="877">
        <v>0.65</v>
      </c>
      <c r="L238" s="887">
        <v>4</v>
      </c>
      <c r="M238" s="642">
        <f t="shared" si="53"/>
        <v>2.6</v>
      </c>
      <c r="N238" s="870" t="s">
        <v>188</v>
      </c>
      <c r="O238" s="734">
        <v>0.62250000000000005</v>
      </c>
      <c r="P238" s="861">
        <v>44175</v>
      </c>
      <c r="Q238" s="861">
        <v>44201</v>
      </c>
      <c r="R238" s="642">
        <f t="shared" si="54"/>
        <v>4.4176706827309182</v>
      </c>
      <c r="S238" s="701">
        <f>IF(INDEX(Historical!$D$7:$D$1237,MATCH(B238,Historical!$B$7:$B$1261,0))=0,"n/a",(INDEX(Historical!$C$7:$C$1239,MATCH(B238,Historical!$B$7:$B$1261,0))/INDEX(Historical!$D$7:$D$1237,MATCH(B238,Historical!$B$7:$B$1261,0))-1)*100)</f>
        <v>5.3333333333333455</v>
      </c>
      <c r="T238" s="701">
        <f>IF(INDEX(Historical!$F$7:$F$1230,MATCH(B238,Historical!$B$7:$B$1261,0))=0,"n/a",((INDEX(Historical!$C$7:$C$1239,MATCH(B238,Historical!$B$7:$B$1261,0))/INDEX(Historical!$F$7:$F$1230,MATCH(B238,Historical!$B$7:$B$1261,0)))^(1/3)-1)*100)</f>
        <v>6.5362546664217813</v>
      </c>
      <c r="U238" s="701">
        <f>IF(INDEX(Historical!$H$7:$H$1230,MATCH(B238,Historical!$B$7:$B$1261,0))=0,"n/a",((INDEX(Historical!$C$7:$C$1239,MATCH(B238,Historical!$B$7:$B$1261,0))/INDEX(Historical!$H$7:$H$1230,MATCH(B238,Historical!$B$7:$B$1261,0)))^(1/5)-1)*100)</f>
        <v>6.1321923960891089</v>
      </c>
      <c r="V238" s="701">
        <f>IF(INDEX(Historical!$O$7:$O$1230,MATCH(B238,Historical!$B$7:$B$1261,0))=0,"n/a",((INDEX(Historical!$C$7:$C$1239,MATCH(B238,Historical!$B$7:$B$1261,0))/INDEX(Historical!$O$7:$O$1230,MATCH(B238,Historical!$B$7:$B$1261,0)))^(1/10)-1)*100)</f>
        <v>4.4053521417678487</v>
      </c>
      <c r="W238" s="702">
        <f t="shared" si="55"/>
        <v>1.3919868829437745</v>
      </c>
      <c r="X238" s="703" t="str">
        <f t="shared" si="56"/>
        <v>n/a</v>
      </c>
      <c r="Y238" s="659"/>
      <c r="Z238" s="651">
        <f t="shared" si="57"/>
        <v>179.31034482758622</v>
      </c>
      <c r="AA238" s="886">
        <f t="shared" si="58"/>
        <v>44.110344827586211</v>
      </c>
      <c r="AB238" s="887">
        <v>9</v>
      </c>
      <c r="AC238" s="865">
        <v>1.45</v>
      </c>
      <c r="AD238" s="865">
        <v>8.44</v>
      </c>
      <c r="AE238" s="865">
        <v>1.85</v>
      </c>
      <c r="AF238" s="865">
        <v>1.48</v>
      </c>
      <c r="AG238" s="865">
        <v>3.1</v>
      </c>
      <c r="AH238" s="865">
        <v>-59.199999999999996</v>
      </c>
      <c r="AI238" s="865">
        <v>6.04</v>
      </c>
      <c r="AJ238" s="865">
        <v>-14.499999999999998</v>
      </c>
      <c r="AK238" s="865">
        <v>5.37</v>
      </c>
      <c r="AL238" s="878">
        <v>3430</v>
      </c>
      <c r="AM238" s="872">
        <v>0.3</v>
      </c>
      <c r="AN238" s="865">
        <v>1.37</v>
      </c>
      <c r="AO238" s="739">
        <f t="shared" si="59"/>
        <v>-33.913111781090599</v>
      </c>
      <c r="AP238" s="740">
        <f t="shared" si="60"/>
        <v>10.197233046495612</v>
      </c>
      <c r="AQ238" s="888">
        <f t="shared" si="61"/>
        <v>70.337325908625075</v>
      </c>
      <c r="AR238" s="651">
        <f>INDEX(Historical!$C$7:$C$1239,MATCH(B238,Historical!$B$7:$B$1261,0))*IF(AH238="n/a",1.03,IF(AH238&lt;0,1.01,IF(AH238&gt;10,1.1,(1+AH238/100))))</f>
        <v>2.3936999999999999</v>
      </c>
      <c r="AS238" s="886">
        <f t="shared" si="62"/>
        <v>2.5382794799999999</v>
      </c>
      <c r="AT238" s="886">
        <f t="shared" si="67"/>
        <v>2.6745850880760003</v>
      </c>
      <c r="AU238" s="886">
        <f t="shared" si="67"/>
        <v>2.8182103073056819</v>
      </c>
      <c r="AV238" s="886">
        <f t="shared" si="67"/>
        <v>2.9695482008079974</v>
      </c>
      <c r="AW238" s="651">
        <f t="shared" si="63"/>
        <v>13.39432307618968</v>
      </c>
      <c r="AX238" s="747">
        <f t="shared" si="64"/>
        <v>20.941718380534208</v>
      </c>
      <c r="AY238" s="934">
        <v>0.24</v>
      </c>
      <c r="AZ238" s="872">
        <v>26.450000000000003</v>
      </c>
      <c r="BA238" s="872">
        <v>-27.29</v>
      </c>
      <c r="BB238" s="872">
        <v>10.58</v>
      </c>
      <c r="BC238" s="872">
        <v>-2.91</v>
      </c>
      <c r="BE238" s="624">
        <v>2004</v>
      </c>
      <c r="BF238" s="898">
        <f t="shared" si="65"/>
        <v>1</v>
      </c>
      <c r="BG238" s="882">
        <v>0.89999999999999991</v>
      </c>
    </row>
    <row r="239" spans="1:59" ht="11.25" customHeight="1" x14ac:dyDescent="0.2">
      <c r="A239" s="871" t="s">
        <v>778</v>
      </c>
      <c r="B239" s="875" t="s">
        <v>779</v>
      </c>
      <c r="C239" s="932" t="s">
        <v>131</v>
      </c>
      <c r="D239" s="932" t="s">
        <v>4328</v>
      </c>
      <c r="E239" s="733">
        <v>17</v>
      </c>
      <c r="F239" s="1190">
        <v>215</v>
      </c>
      <c r="G239" s="1190" t="s">
        <v>37</v>
      </c>
      <c r="H239" s="1190" t="s">
        <v>37</v>
      </c>
      <c r="I239" s="874">
        <v>127.48</v>
      </c>
      <c r="J239" s="651">
        <f t="shared" si="52"/>
        <v>3.2789457169752114</v>
      </c>
      <c r="K239" s="877">
        <v>1.0449999999999999</v>
      </c>
      <c r="L239" s="887">
        <v>4</v>
      </c>
      <c r="M239" s="642">
        <f t="shared" si="53"/>
        <v>4.18</v>
      </c>
      <c r="N239" s="870" t="s">
        <v>489</v>
      </c>
      <c r="O239" s="734">
        <v>0.96750000000000003</v>
      </c>
      <c r="P239" s="861">
        <v>43909</v>
      </c>
      <c r="Q239" s="861">
        <v>43936</v>
      </c>
      <c r="R239" s="642">
        <f t="shared" si="54"/>
        <v>8.010335917312652</v>
      </c>
      <c r="S239" s="701">
        <f>IF(INDEX(Historical!$D$7:$D$1237,MATCH(B239,Historical!$B$7:$B$1261,0))=0,"n/a",(INDEX(Historical!$C$7:$C$1239,MATCH(B239,Historical!$B$7:$B$1261,0))/INDEX(Historical!$D$7:$D$1237,MATCH(B239,Historical!$B$7:$B$1261,0))-1)*100)</f>
        <v>8.2679971489665114</v>
      </c>
      <c r="T239" s="701">
        <f>IF(INDEX(Historical!$F$7:$F$1230,MATCH(B239,Historical!$B$7:$B$1261,0))=0,"n/a",((INDEX(Historical!$C$7:$C$1239,MATCH(B239,Historical!$B$7:$B$1261,0))/INDEX(Historical!$F$7:$F$1230,MATCH(B239,Historical!$B$7:$B$1261,0)))^(1/3)-1)*100)</f>
        <v>8.5986337663978887</v>
      </c>
      <c r="U239" s="701">
        <f>IF(INDEX(Historical!$H$7:$H$1230,MATCH(B239,Historical!$B$7:$B$1261,0))=0,"n/a",((INDEX(Historical!$C$7:$C$1239,MATCH(B239,Historical!$B$7:$B$1261,0))/INDEX(Historical!$H$7:$H$1230,MATCH(B239,Historical!$B$7:$B$1261,0)))^(1/5)-1)*100)</f>
        <v>7.7882584537545485</v>
      </c>
      <c r="V239" s="701">
        <f>IF(INDEX(Historical!$O$7:$O$1230,MATCH(B239,Historical!$B$7:$B$1261,0))=0,"n/a",((INDEX(Historical!$C$7:$C$1239,MATCH(B239,Historical!$B$7:$B$1261,0))/INDEX(Historical!$O$7:$O$1230,MATCH(B239,Historical!$B$7:$B$1261,0)))^(1/10)-1)*100)</f>
        <v>9.5886102515285732</v>
      </c>
      <c r="W239" s="702">
        <f t="shared" si="55"/>
        <v>0.81224059060206133</v>
      </c>
      <c r="X239" s="703">
        <f t="shared" si="56"/>
        <v>1.4694827271234998</v>
      </c>
      <c r="Y239" s="875"/>
      <c r="Z239" s="651">
        <f t="shared" si="57"/>
        <v>66.666666666666657</v>
      </c>
      <c r="AA239" s="886">
        <f t="shared" si="58"/>
        <v>20.331738437001597</v>
      </c>
      <c r="AB239" s="887">
        <v>12</v>
      </c>
      <c r="AC239" s="865">
        <v>6.27</v>
      </c>
      <c r="AD239" s="865">
        <v>2.83</v>
      </c>
      <c r="AE239" s="865">
        <v>3.44</v>
      </c>
      <c r="AF239" s="865">
        <v>1.88</v>
      </c>
      <c r="AG239" s="865">
        <v>20</v>
      </c>
      <c r="AH239" s="865">
        <v>120</v>
      </c>
      <c r="AI239" s="865">
        <v>4.7699999999999996</v>
      </c>
      <c r="AJ239" s="865">
        <v>5.3</v>
      </c>
      <c r="AK239" s="865">
        <v>7.35</v>
      </c>
      <c r="AL239" s="878">
        <v>38070</v>
      </c>
      <c r="AM239" s="872">
        <v>6.9999999999999993E-2</v>
      </c>
      <c r="AN239" s="865">
        <v>1.27</v>
      </c>
      <c r="AO239" s="739">
        <f t="shared" si="59"/>
        <v>-9.2645342662718377</v>
      </c>
      <c r="AP239" s="740">
        <f t="shared" si="60"/>
        <v>11.067204170729759</v>
      </c>
      <c r="AQ239" s="888">
        <f t="shared" si="61"/>
        <v>30.339161440984853</v>
      </c>
      <c r="AR239" s="651">
        <f>INDEX(Historical!$C$7:$C$1239,MATCH(B239,Historical!$B$7:$B$1261,0))*IF(AH239="n/a",1.03,IF(AH239&lt;0,1.01,IF(AH239&gt;10,1.1,(1+AH239/100))))</f>
        <v>4.1772499999999999</v>
      </c>
      <c r="AS239" s="886">
        <f t="shared" si="62"/>
        <v>4.3765048250000005</v>
      </c>
      <c r="AT239" s="886">
        <f t="shared" si="67"/>
        <v>4.6981779296374997</v>
      </c>
      <c r="AU239" s="886">
        <f t="shared" si="67"/>
        <v>5.0434940074658554</v>
      </c>
      <c r="AV239" s="886">
        <f t="shared" si="67"/>
        <v>5.4141908170145951</v>
      </c>
      <c r="AW239" s="651">
        <f t="shared" si="63"/>
        <v>23.709617579117953</v>
      </c>
      <c r="AX239" s="747">
        <f t="shared" si="64"/>
        <v>18.598695935925598</v>
      </c>
      <c r="AY239" s="934">
        <v>0.66</v>
      </c>
      <c r="AZ239" s="872">
        <v>44.86</v>
      </c>
      <c r="BA239" s="872">
        <v>-21.25</v>
      </c>
      <c r="BB239" s="872">
        <v>0.57999999999999996</v>
      </c>
      <c r="BC239" s="872">
        <v>1.91</v>
      </c>
      <c r="BE239" s="624">
        <v>2004</v>
      </c>
      <c r="BF239" s="898">
        <f t="shared" si="65"/>
        <v>1</v>
      </c>
      <c r="BG239" s="882">
        <v>5.6000000000000005</v>
      </c>
    </row>
    <row r="240" spans="1:59" s="773" customFormat="1" ht="11.25" customHeight="1" x14ac:dyDescent="0.2">
      <c r="A240" s="646" t="s">
        <v>1675</v>
      </c>
      <c r="B240" s="781" t="s">
        <v>1676</v>
      </c>
      <c r="C240" s="932" t="s">
        <v>4319</v>
      </c>
      <c r="D240" s="932" t="s">
        <v>4320</v>
      </c>
      <c r="E240" s="755">
        <v>10</v>
      </c>
      <c r="F240" s="1190">
        <v>390</v>
      </c>
      <c r="G240" s="1189" t="s">
        <v>106</v>
      </c>
      <c r="H240" s="1189" t="s">
        <v>106</v>
      </c>
      <c r="I240" s="756">
        <v>29.78</v>
      </c>
      <c r="J240" s="757">
        <f t="shared" si="52"/>
        <v>4.8354600402954997</v>
      </c>
      <c r="K240" s="758">
        <v>0.12</v>
      </c>
      <c r="L240" s="759">
        <v>12</v>
      </c>
      <c r="M240" s="760">
        <f t="shared" si="53"/>
        <v>1.44</v>
      </c>
      <c r="N240" s="761" t="s">
        <v>1050</v>
      </c>
      <c r="O240" s="762">
        <v>0.119167</v>
      </c>
      <c r="P240" s="763">
        <v>43888</v>
      </c>
      <c r="Q240" s="763">
        <v>43935</v>
      </c>
      <c r="R240" s="760">
        <f t="shared" si="54"/>
        <v>0.69901902372301095</v>
      </c>
      <c r="S240" s="701">
        <f>IF(INDEX(Historical!$D$7:$D$1237,MATCH(B240,Historical!$B$7:$B$1261,0))=0,"n/a",(INDEX(Historical!$C$7:$C$1239,MATCH(B240,Historical!$B$7:$B$1261,0))/INDEX(Historical!$D$7:$D$1237,MATCH(B240,Historical!$B$7:$B$1261,0))-1)*100)</f>
        <v>0.66901408450703581</v>
      </c>
      <c r="T240" s="701">
        <f>IF(INDEX(Historical!$F$7:$F$1230,MATCH(B240,Historical!$B$7:$B$1261,0))=0,"n/a",((INDEX(Historical!$C$7:$C$1239,MATCH(B240,Historical!$B$7:$B$1261,0))/INDEX(Historical!$F$7:$F$1230,MATCH(B240,Historical!$B$7:$B$1261,0)))^(1/3)-1)*100)</f>
        <v>0.91905129840876842</v>
      </c>
      <c r="U240" s="701">
        <f>IF(INDEX(Historical!$H$7:$H$1230,MATCH(B240,Historical!$B$7:$B$1261,0))=0,"n/a",((INDEX(Historical!$C$7:$C$1239,MATCH(B240,Historical!$B$7:$B$1261,0))/INDEX(Historical!$H$7:$H$1230,MATCH(B240,Historical!$B$7:$B$1261,0)))^(1/5)-1)*100)</f>
        <v>2.2338786990910187</v>
      </c>
      <c r="V240" s="701" t="str">
        <f>IF(INDEX(Historical!$O$7:$O$1230,MATCH(B240,Historical!$B$7:$B$1261,0))=0,"n/a",((INDEX(Historical!$C$7:$C$1239,MATCH(B240,Historical!$B$7:$B$1261,0))/INDEX(Historical!$O$7:$O$1230,MATCH(B240,Historical!$B$7:$B$1261,0)))^(1/10)-1)*100)</f>
        <v>n/a</v>
      </c>
      <c r="W240" s="702" t="str">
        <f t="shared" si="55"/>
        <v>n/a</v>
      </c>
      <c r="X240" s="703">
        <f t="shared" si="56"/>
        <v>8.3665868879813421E-2</v>
      </c>
      <c r="Y240" s="774"/>
      <c r="Z240" s="757">
        <f t="shared" si="57"/>
        <v>179.99999999999997</v>
      </c>
      <c r="AA240" s="765">
        <f t="shared" si="58"/>
        <v>37.225000000000001</v>
      </c>
      <c r="AB240" s="759">
        <v>12</v>
      </c>
      <c r="AC240" s="766">
        <v>0.8</v>
      </c>
      <c r="AD240" s="766">
        <v>5.34</v>
      </c>
      <c r="AE240" s="766">
        <v>9.73</v>
      </c>
      <c r="AF240" s="766">
        <v>1.92</v>
      </c>
      <c r="AG240" s="766">
        <v>5.0999999999999996</v>
      </c>
      <c r="AH240" s="775">
        <v>-56.100000000000009</v>
      </c>
      <c r="AI240" s="775">
        <v>-51.449999999999996</v>
      </c>
      <c r="AJ240" s="766">
        <v>26.700000000000003</v>
      </c>
      <c r="AK240" s="766">
        <v>7.0000000000000009</v>
      </c>
      <c r="AL240" s="767">
        <v>4520</v>
      </c>
      <c r="AM240" s="768">
        <v>0.2</v>
      </c>
      <c r="AN240" s="766">
        <v>0.69</v>
      </c>
      <c r="AO240" s="769">
        <f t="shared" si="59"/>
        <v>-30.155661260613485</v>
      </c>
      <c r="AP240" s="770">
        <f t="shared" si="60"/>
        <v>7.0693387393865184</v>
      </c>
      <c r="AQ240" s="771">
        <f t="shared" si="61"/>
        <v>78.228317989407429</v>
      </c>
      <c r="AR240" s="651">
        <f>INDEX(Historical!$C$7:$C$1239,MATCH(B240,Historical!$B$7:$B$1261,0))*IF(AH240="n/a",1.03,IF(AH240&lt;0,1.01,IF(AH240&gt;10,1.1,(1+AH240/100))))</f>
        <v>1.4437949999999999</v>
      </c>
      <c r="AS240" s="765">
        <f t="shared" si="62"/>
        <v>1.45823295</v>
      </c>
      <c r="AT240" s="765">
        <f t="shared" si="67"/>
        <v>1.5603092565000001</v>
      </c>
      <c r="AU240" s="765">
        <f t="shared" si="67"/>
        <v>1.6695309044550002</v>
      </c>
      <c r="AV240" s="765">
        <f t="shared" si="67"/>
        <v>1.7863980677668503</v>
      </c>
      <c r="AW240" s="757">
        <f t="shared" si="63"/>
        <v>7.9182661787218507</v>
      </c>
      <c r="AX240" s="772">
        <f t="shared" si="64"/>
        <v>26.58920812196726</v>
      </c>
      <c r="AY240" s="935">
        <v>0.94</v>
      </c>
      <c r="AZ240" s="768">
        <v>69.78</v>
      </c>
      <c r="BA240" s="768">
        <v>-13.68</v>
      </c>
      <c r="BB240" s="768">
        <v>-5.26</v>
      </c>
      <c r="BC240" s="768">
        <v>2.54</v>
      </c>
      <c r="BD240" s="908"/>
      <c r="BE240" s="624">
        <v>2011</v>
      </c>
      <c r="BF240" s="898">
        <f t="shared" si="65"/>
        <v>0</v>
      </c>
      <c r="BG240" s="824">
        <v>2.7</v>
      </c>
    </row>
    <row r="241" spans="1:59" ht="11.25" customHeight="1" x14ac:dyDescent="0.2">
      <c r="A241" s="871" t="s">
        <v>800</v>
      </c>
      <c r="B241" s="875" t="s">
        <v>801</v>
      </c>
      <c r="C241" s="932" t="s">
        <v>153</v>
      </c>
      <c r="D241" s="932" t="s">
        <v>4324</v>
      </c>
      <c r="E241" s="733">
        <v>16</v>
      </c>
      <c r="F241" s="1190">
        <v>241</v>
      </c>
      <c r="G241" s="1190" t="s">
        <v>106</v>
      </c>
      <c r="H241" s="1190" t="s">
        <v>106</v>
      </c>
      <c r="I241" s="874">
        <v>193.81</v>
      </c>
      <c r="J241" s="651">
        <f t="shared" si="52"/>
        <v>0.82555079717248847</v>
      </c>
      <c r="K241" s="877">
        <v>0.4</v>
      </c>
      <c r="L241" s="887">
        <v>4</v>
      </c>
      <c r="M241" s="642">
        <f t="shared" si="53"/>
        <v>1.6</v>
      </c>
      <c r="N241" s="870" t="s">
        <v>287</v>
      </c>
      <c r="O241" s="734">
        <v>0.37</v>
      </c>
      <c r="P241" s="861">
        <v>44069</v>
      </c>
      <c r="Q241" s="861">
        <v>44098</v>
      </c>
      <c r="R241" s="642">
        <f t="shared" si="54"/>
        <v>8.1081081081081159</v>
      </c>
      <c r="S241" s="701">
        <f>IF(INDEX(Historical!$D$7:$D$1237,MATCH(B241,Historical!$B$7:$B$1261,0))=0,"n/a",(INDEX(Historical!$C$7:$C$1239,MATCH(B241,Historical!$B$7:$B$1261,0))/INDEX(Historical!$D$7:$D$1237,MATCH(B241,Historical!$B$7:$B$1261,0))-1)*100)</f>
        <v>9.2307692307692193</v>
      </c>
      <c r="T241" s="701">
        <f>IF(INDEX(Historical!$F$7:$F$1230,MATCH(B241,Historical!$B$7:$B$1261,0))=0,"n/a",((INDEX(Historical!$C$7:$C$1239,MATCH(B241,Historical!$B$7:$B$1261,0))/INDEX(Historical!$F$7:$F$1230,MATCH(B241,Historical!$B$7:$B$1261,0)))^(1/3)-1)*100)</f>
        <v>10.237027222161377</v>
      </c>
      <c r="U241" s="701">
        <f>IF(INDEX(Historical!$H$7:$H$1230,MATCH(B241,Historical!$B$7:$B$1261,0))=0,"n/a",((INDEX(Historical!$C$7:$C$1239,MATCH(B241,Historical!$B$7:$B$1261,0))/INDEX(Historical!$H$7:$H$1230,MATCH(B241,Historical!$B$7:$B$1261,0)))^(1/5)-1)*100)</f>
        <v>10.04267384562354</v>
      </c>
      <c r="V241" s="701">
        <f>IF(INDEX(Historical!$O$7:$O$1230,MATCH(B241,Historical!$B$7:$B$1261,0))=0,"n/a",((INDEX(Historical!$C$7:$C$1239,MATCH(B241,Historical!$B$7:$B$1261,0))/INDEX(Historical!$O$7:$O$1230,MATCH(B241,Historical!$B$7:$B$1261,0)))^(1/10)-1)*100)</f>
        <v>13.227116833118234</v>
      </c>
      <c r="W241" s="702">
        <f t="shared" si="55"/>
        <v>0.75924889545683583</v>
      </c>
      <c r="X241" s="703">
        <f t="shared" si="56"/>
        <v>0.61991813861873701</v>
      </c>
      <c r="Y241" s="875" t="s">
        <v>728</v>
      </c>
      <c r="Z241" s="651">
        <f t="shared" si="57"/>
        <v>32.454361054766743</v>
      </c>
      <c r="AA241" s="886">
        <f t="shared" si="58"/>
        <v>39.312373225152136</v>
      </c>
      <c r="AB241" s="887">
        <v>3</v>
      </c>
      <c r="AC241" s="865">
        <v>4.93</v>
      </c>
      <c r="AD241" s="865">
        <v>3.89</v>
      </c>
      <c r="AE241" s="865">
        <v>5.34</v>
      </c>
      <c r="AF241" s="865">
        <v>4.4800000000000004</v>
      </c>
      <c r="AG241" s="865">
        <v>12.2</v>
      </c>
      <c r="AH241" s="865">
        <v>33.800000000000004</v>
      </c>
      <c r="AI241" s="865">
        <v>13.639999999999999</v>
      </c>
      <c r="AJ241" s="865">
        <v>16.2</v>
      </c>
      <c r="AK241" s="865">
        <v>10</v>
      </c>
      <c r="AL241" s="878">
        <v>16149.999999999998</v>
      </c>
      <c r="AM241" s="872">
        <v>0.3</v>
      </c>
      <c r="AN241" s="865">
        <v>0</v>
      </c>
      <c r="AO241" s="739">
        <f t="shared" si="59"/>
        <v>-28.444148582356107</v>
      </c>
      <c r="AP241" s="740">
        <f t="shared" si="60"/>
        <v>10.868224642796028</v>
      </c>
      <c r="AQ241" s="888">
        <f t="shared" si="61"/>
        <v>179.77723841075309</v>
      </c>
      <c r="AR241" s="651">
        <f>INDEX(Historical!$C$7:$C$1239,MATCH(B241,Historical!$B$7:$B$1261,0))*IF(AH241="n/a",1.03,IF(AH241&lt;0,1.01,IF(AH241&gt;10,1.1,(1+AH241/100))))</f>
        <v>1.5620000000000001</v>
      </c>
      <c r="AS241" s="886">
        <f t="shared" si="62"/>
        <v>1.7182000000000002</v>
      </c>
      <c r="AT241" s="886">
        <f t="shared" si="67"/>
        <v>1.8900200000000003</v>
      </c>
      <c r="AU241" s="886">
        <f t="shared" si="67"/>
        <v>2.0790220000000006</v>
      </c>
      <c r="AV241" s="886">
        <f t="shared" si="67"/>
        <v>2.286924200000001</v>
      </c>
      <c r="AW241" s="651">
        <f t="shared" si="63"/>
        <v>9.536166200000002</v>
      </c>
      <c r="AX241" s="747">
        <f t="shared" si="64"/>
        <v>4.9203685052370894</v>
      </c>
      <c r="AY241" s="934">
        <v>0.57999999999999996</v>
      </c>
      <c r="AZ241" s="872">
        <v>83.38</v>
      </c>
      <c r="BA241" s="872">
        <v>-1.52</v>
      </c>
      <c r="BB241" s="872">
        <v>5.6899999999999995</v>
      </c>
      <c r="BC241" s="872">
        <v>20.669999999999998</v>
      </c>
      <c r="BE241" s="624">
        <v>2005</v>
      </c>
      <c r="BF241" s="898">
        <f t="shared" si="65"/>
        <v>1</v>
      </c>
      <c r="BG241" s="882">
        <v>7.8</v>
      </c>
    </row>
    <row r="242" spans="1:59" ht="11.25" customHeight="1" x14ac:dyDescent="0.2">
      <c r="A242" s="881" t="s">
        <v>1687</v>
      </c>
      <c r="B242" s="875" t="s">
        <v>1688</v>
      </c>
      <c r="C242" s="932" t="s">
        <v>123</v>
      </c>
      <c r="D242" s="932" t="s">
        <v>4355</v>
      </c>
      <c r="E242" s="733">
        <v>10</v>
      </c>
      <c r="F242" s="1190">
        <v>388</v>
      </c>
      <c r="G242" s="1190" t="s">
        <v>37</v>
      </c>
      <c r="H242" s="1190" t="s">
        <v>115</v>
      </c>
      <c r="I242" s="874">
        <v>36.21</v>
      </c>
      <c r="J242" s="651">
        <f t="shared" si="52"/>
        <v>2.7616680475006903</v>
      </c>
      <c r="K242" s="877">
        <v>0.25</v>
      </c>
      <c r="L242" s="887">
        <v>4</v>
      </c>
      <c r="M242" s="642">
        <f t="shared" si="53"/>
        <v>1</v>
      </c>
      <c r="N242" s="870" t="s">
        <v>239</v>
      </c>
      <c r="O242" s="734">
        <v>0.24</v>
      </c>
      <c r="P242" s="861">
        <v>43920</v>
      </c>
      <c r="Q242" s="861">
        <v>43931</v>
      </c>
      <c r="R242" s="642">
        <f t="shared" si="54"/>
        <v>4.1666666666666705</v>
      </c>
      <c r="S242" s="701">
        <f>IF(INDEX(Historical!$D$7:$D$1237,MATCH(B242,Historical!$B$7:$B$1261,0))=0,"n/a",(INDEX(Historical!$C$7:$C$1239,MATCH(B242,Historical!$B$7:$B$1261,0))/INDEX(Historical!$D$7:$D$1237,MATCH(B242,Historical!$B$7:$B$1261,0))-1)*100)</f>
        <v>26.480836236933779</v>
      </c>
      <c r="T242" s="701">
        <f>IF(INDEX(Historical!$F$7:$F$1230,MATCH(B242,Historical!$B$7:$B$1261,0))=0,"n/a",((INDEX(Historical!$C$7:$C$1239,MATCH(B242,Historical!$B$7:$B$1261,0))/INDEX(Historical!$F$7:$F$1230,MATCH(B242,Historical!$B$7:$B$1261,0)))^(1/3)-1)*100)</f>
        <v>17.634285960534825</v>
      </c>
      <c r="U242" s="701">
        <f>IF(INDEX(Historical!$H$7:$H$1230,MATCH(B242,Historical!$B$7:$B$1261,0))=0,"n/a",((INDEX(Historical!$C$7:$C$1239,MATCH(B242,Historical!$B$7:$B$1261,0))/INDEX(Historical!$H$7:$H$1230,MATCH(B242,Historical!$B$7:$B$1261,0)))^(1/5)-1)*100)</f>
        <v>14.806650733460902</v>
      </c>
      <c r="V242" s="701">
        <f>IF(INDEX(Historical!$O$7:$O$1230,MATCH(B242,Historical!$B$7:$B$1261,0))=0,"n/a",((INDEX(Historical!$C$7:$C$1239,MATCH(B242,Historical!$B$7:$B$1261,0))/INDEX(Historical!$O$7:$O$1230,MATCH(B242,Historical!$B$7:$B$1261,0)))^(1/10)-1)*100)</f>
        <v>9.9962448138341209</v>
      </c>
      <c r="W242" s="702">
        <f t="shared" si="55"/>
        <v>1.4812212995193463</v>
      </c>
      <c r="X242" s="703">
        <f t="shared" si="56"/>
        <v>0.41708875305523668</v>
      </c>
      <c r="Y242" s="664"/>
      <c r="Z242" s="651">
        <f t="shared" si="57"/>
        <v>44.052863436123346</v>
      </c>
      <c r="AA242" s="886">
        <f t="shared" si="58"/>
        <v>15.951541850220265</v>
      </c>
      <c r="AB242" s="887">
        <v>12</v>
      </c>
      <c r="AC242" s="865">
        <v>2.27</v>
      </c>
      <c r="AD242" s="865" t="s">
        <v>136</v>
      </c>
      <c r="AE242" s="865">
        <v>0.85</v>
      </c>
      <c r="AF242" s="865">
        <v>1.89</v>
      </c>
      <c r="AG242" s="865">
        <v>11.700000000000001</v>
      </c>
      <c r="AH242" s="867">
        <v>-43.2</v>
      </c>
      <c r="AI242" s="867">
        <v>7.93</v>
      </c>
      <c r="AJ242" s="865">
        <v>35.5</v>
      </c>
      <c r="AK242" s="865">
        <v>-3.82</v>
      </c>
      <c r="AL242" s="878">
        <v>7970</v>
      </c>
      <c r="AM242" s="872">
        <v>5.0999999999999996</v>
      </c>
      <c r="AN242" s="865">
        <v>0.65</v>
      </c>
      <c r="AO242" s="739">
        <f t="shared" si="59"/>
        <v>1.6167769307413291</v>
      </c>
      <c r="AP242" s="740">
        <f t="shared" si="60"/>
        <v>17.568318780961594</v>
      </c>
      <c r="AQ242" s="888">
        <f t="shared" si="61"/>
        <v>15.755324517643764</v>
      </c>
      <c r="AR242" s="651">
        <f>INDEX(Historical!$C$7:$C$1239,MATCH(B242,Historical!$B$7:$B$1261,0))*IF(AH242="n/a",1.03,IF(AH242&lt;0,1.01,IF(AH242&gt;10,1.1,(1+AH242/100))))</f>
        <v>0.91657500000000003</v>
      </c>
      <c r="AS242" s="886">
        <f t="shared" si="62"/>
        <v>0.98925939749999992</v>
      </c>
      <c r="AT242" s="886">
        <f t="shared" si="67"/>
        <v>0.99915199147499989</v>
      </c>
      <c r="AU242" s="886">
        <f t="shared" si="67"/>
        <v>1.00914351138975</v>
      </c>
      <c r="AV242" s="886">
        <f t="shared" si="67"/>
        <v>1.0192349465036474</v>
      </c>
      <c r="AW242" s="651">
        <f t="shared" si="63"/>
        <v>4.9333648468683968</v>
      </c>
      <c r="AX242" s="747">
        <f t="shared" si="64"/>
        <v>13.624316064259586</v>
      </c>
      <c r="AY242" s="934">
        <v>1.45</v>
      </c>
      <c r="AZ242" s="872">
        <v>141.72</v>
      </c>
      <c r="BA242" s="872">
        <v>-6.29</v>
      </c>
      <c r="BB242" s="872">
        <v>11.43</v>
      </c>
      <c r="BC242" s="872">
        <v>31.069999999999997</v>
      </c>
      <c r="BE242" s="624">
        <v>2011</v>
      </c>
      <c r="BF242" s="898">
        <f t="shared" si="65"/>
        <v>0</v>
      </c>
      <c r="BG242" s="882">
        <v>5.7</v>
      </c>
    </row>
    <row r="243" spans="1:59" ht="11.25" customHeight="1" x14ac:dyDescent="0.2">
      <c r="A243" s="871" t="s">
        <v>793</v>
      </c>
      <c r="B243" s="875" t="s">
        <v>794</v>
      </c>
      <c r="C243" s="932" t="s">
        <v>131</v>
      </c>
      <c r="D243" s="932" t="s">
        <v>4339</v>
      </c>
      <c r="E243" s="733">
        <v>14</v>
      </c>
      <c r="F243" s="1190">
        <v>263</v>
      </c>
      <c r="G243" s="1190" t="s">
        <v>37</v>
      </c>
      <c r="H243" s="1190" t="s">
        <v>37</v>
      </c>
      <c r="I243" s="874">
        <v>64.25</v>
      </c>
      <c r="J243" s="651">
        <f t="shared" si="52"/>
        <v>3.5486381322957192</v>
      </c>
      <c r="K243" s="877">
        <v>0.56999999999999995</v>
      </c>
      <c r="L243" s="887">
        <v>4</v>
      </c>
      <c r="M243" s="642">
        <f t="shared" si="53"/>
        <v>2.2799999999999998</v>
      </c>
      <c r="N243" s="870" t="s">
        <v>119</v>
      </c>
      <c r="O243" s="734">
        <v>0.54500000000000004</v>
      </c>
      <c r="P243" s="861">
        <v>43965</v>
      </c>
      <c r="Q243" s="861">
        <v>43983</v>
      </c>
      <c r="R243" s="642">
        <f t="shared" si="54"/>
        <v>4.5871559633027363</v>
      </c>
      <c r="S243" s="701">
        <f>IF(INDEX(Historical!$D$7:$D$1237,MATCH(B243,Historical!$B$7:$B$1261,0))=0,"n/a",(INDEX(Historical!$C$7:$C$1239,MATCH(B243,Historical!$B$7:$B$1261,0))/INDEX(Historical!$D$7:$D$1237,MATCH(B243,Historical!$B$7:$B$1261,0))-1)*100)</f>
        <v>4.8661800486617723</v>
      </c>
      <c r="T243" s="701">
        <f>IF(INDEX(Historical!$F$7:$F$1230,MATCH(B243,Historical!$B$7:$B$1261,0))=0,"n/a",((INDEX(Historical!$C$7:$C$1239,MATCH(B243,Historical!$B$7:$B$1261,0))/INDEX(Historical!$F$7:$F$1230,MATCH(B243,Historical!$B$7:$B$1261,0)))^(1/3)-1)*100)</f>
        <v>7.0837039129185264</v>
      </c>
      <c r="U243" s="701">
        <f>IF(INDEX(Historical!$H$7:$H$1230,MATCH(B243,Historical!$B$7:$B$1261,0))=0,"n/a",((INDEX(Historical!$C$7:$C$1239,MATCH(B243,Historical!$B$7:$B$1261,0))/INDEX(Historical!$H$7:$H$1230,MATCH(B243,Historical!$B$7:$B$1261,0)))^(1/5)-1)*100)</f>
        <v>8.6241727552928804</v>
      </c>
      <c r="V243" s="701">
        <f>IF(INDEX(Historical!$O$7:$O$1230,MATCH(B243,Historical!$B$7:$B$1261,0))=0,"n/a",((INDEX(Historical!$C$7:$C$1239,MATCH(B243,Historical!$B$7:$B$1261,0))/INDEX(Historical!$O$7:$O$1230,MATCH(B243,Historical!$B$7:$B$1261,0)))^(1/10)-1)*100)</f>
        <v>8.6794920199201329</v>
      </c>
      <c r="W243" s="702">
        <f t="shared" si="55"/>
        <v>0.99362643983077692</v>
      </c>
      <c r="X243" s="703">
        <f t="shared" si="56"/>
        <v>1.5400308491594428</v>
      </c>
      <c r="Y243" s="664"/>
      <c r="Z243" s="651">
        <f t="shared" si="57"/>
        <v>57.286432160804011</v>
      </c>
      <c r="AA243" s="886">
        <f t="shared" si="58"/>
        <v>16.143216080402009</v>
      </c>
      <c r="AB243" s="887">
        <v>12</v>
      </c>
      <c r="AC243" s="865">
        <v>3.98</v>
      </c>
      <c r="AD243" s="865">
        <v>4.18</v>
      </c>
      <c r="AE243" s="865">
        <v>1.19</v>
      </c>
      <c r="AF243" s="865">
        <v>1.43</v>
      </c>
      <c r="AG243" s="865">
        <v>8.6</v>
      </c>
      <c r="AH243" s="865">
        <v>15.8</v>
      </c>
      <c r="AI243" s="865">
        <v>12.22</v>
      </c>
      <c r="AJ243" s="865">
        <v>5.6000000000000005</v>
      </c>
      <c r="AK243" s="865">
        <v>4</v>
      </c>
      <c r="AL243" s="878">
        <v>3840</v>
      </c>
      <c r="AM243" s="872">
        <v>0.1</v>
      </c>
      <c r="AN243" s="865">
        <v>1.06</v>
      </c>
      <c r="AO243" s="739">
        <f t="shared" si="59"/>
        <v>-3.9704051928134092</v>
      </c>
      <c r="AP243" s="740">
        <f t="shared" si="60"/>
        <v>12.1728108875886</v>
      </c>
      <c r="AQ243" s="888">
        <f t="shared" si="61"/>
        <v>1.291217113989096</v>
      </c>
      <c r="AR243" s="651">
        <f>INDEX(Historical!$C$7:$C$1239,MATCH(B243,Historical!$B$7:$B$1261,0))*IF(AH243="n/a",1.03,IF(AH243&lt;0,1.01,IF(AH243&gt;10,1.1,(1+AH243/100))))</f>
        <v>2.3704999999999998</v>
      </c>
      <c r="AS243" s="886">
        <f t="shared" si="62"/>
        <v>2.6075499999999998</v>
      </c>
      <c r="AT243" s="886">
        <f t="shared" si="67"/>
        <v>2.7118519999999999</v>
      </c>
      <c r="AU243" s="886">
        <f t="shared" si="67"/>
        <v>2.8203260800000001</v>
      </c>
      <c r="AV243" s="886">
        <f t="shared" si="67"/>
        <v>2.9331391232000001</v>
      </c>
      <c r="AW243" s="651">
        <f t="shared" si="63"/>
        <v>13.443367203200001</v>
      </c>
      <c r="AX243" s="747">
        <f t="shared" si="64"/>
        <v>20.923528720933852</v>
      </c>
      <c r="AY243" s="934">
        <v>0.17</v>
      </c>
      <c r="AZ243" s="872">
        <v>40.65</v>
      </c>
      <c r="BA243" s="872">
        <v>-21.279999999999998</v>
      </c>
      <c r="BB243" s="872">
        <v>-3.63</v>
      </c>
      <c r="BC243" s="872">
        <v>-6.75</v>
      </c>
      <c r="BE243" s="624">
        <v>2007</v>
      </c>
      <c r="BF243" s="898">
        <f t="shared" si="65"/>
        <v>1</v>
      </c>
      <c r="BG243" s="882">
        <v>2.7</v>
      </c>
    </row>
    <row r="244" spans="1:59" ht="11.25" customHeight="1" x14ac:dyDescent="0.2">
      <c r="A244" s="871" t="s">
        <v>1679</v>
      </c>
      <c r="B244" s="875" t="s">
        <v>1680</v>
      </c>
      <c r="C244" s="932" t="s">
        <v>112</v>
      </c>
      <c r="D244" s="932" t="s">
        <v>211</v>
      </c>
      <c r="E244" s="733">
        <v>10</v>
      </c>
      <c r="F244" s="1190">
        <v>444</v>
      </c>
      <c r="G244" s="1190" t="s">
        <v>106</v>
      </c>
      <c r="H244" s="1190" t="s">
        <v>106</v>
      </c>
      <c r="I244" s="874">
        <v>75.459999999999994</v>
      </c>
      <c r="J244" s="651">
        <f t="shared" si="52"/>
        <v>1.2721971905645375</v>
      </c>
      <c r="K244" s="877">
        <v>0.24</v>
      </c>
      <c r="L244" s="887">
        <v>4</v>
      </c>
      <c r="M244" s="642">
        <f t="shared" si="53"/>
        <v>0.96</v>
      </c>
      <c r="N244" s="870" t="s">
        <v>513</v>
      </c>
      <c r="O244" s="734">
        <v>0.22</v>
      </c>
      <c r="P244" s="861">
        <v>44144</v>
      </c>
      <c r="Q244" s="861">
        <v>44160</v>
      </c>
      <c r="R244" s="642">
        <f t="shared" si="54"/>
        <v>9.0909090909090864</v>
      </c>
      <c r="S244" s="701">
        <f>IF(INDEX(Historical!$D$7:$D$1237,MATCH(B244,Historical!$B$7:$B$1261,0))=0,"n/a",(INDEX(Historical!$C$7:$C$1239,MATCH(B244,Historical!$B$7:$B$1261,0))/INDEX(Historical!$D$7:$D$1237,MATCH(B244,Historical!$B$7:$B$1261,0))-1)*100)</f>
        <v>10.810810810810811</v>
      </c>
      <c r="T244" s="701">
        <f>IF(INDEX(Historical!$F$7:$F$1230,MATCH(B244,Historical!$B$7:$B$1261,0))=0,"n/a",((INDEX(Historical!$C$7:$C$1239,MATCH(B244,Historical!$B$7:$B$1261,0))/INDEX(Historical!$F$7:$F$1230,MATCH(B244,Historical!$B$7:$B$1261,0)))^(1/3)-1)*100)</f>
        <v>12.23507977934435</v>
      </c>
      <c r="U244" s="701">
        <f>IF(INDEX(Historical!$H$7:$H$1230,MATCH(B244,Historical!$B$7:$B$1261,0))=0,"n/a",((INDEX(Historical!$C$7:$C$1239,MATCH(B244,Historical!$B$7:$B$1261,0))/INDEX(Historical!$H$7:$H$1230,MATCH(B244,Historical!$B$7:$B$1261,0)))^(1/5)-1)*100)</f>
        <v>14.31755108178514</v>
      </c>
      <c r="V244" s="701">
        <f>IF(INDEX(Historical!$O$7:$O$1230,MATCH(B244,Historical!$B$7:$B$1261,0))=0,"n/a",((INDEX(Historical!$C$7:$C$1239,MATCH(B244,Historical!$B$7:$B$1261,0))/INDEX(Historical!$O$7:$O$1230,MATCH(B244,Historical!$B$7:$B$1261,0)))^(1/10)-1)*100)</f>
        <v>8.5803244800448439</v>
      </c>
      <c r="W244" s="702">
        <f t="shared" si="55"/>
        <v>1.6686491420089409</v>
      </c>
      <c r="X244" s="703" t="str">
        <f t="shared" si="56"/>
        <v>n/a</v>
      </c>
      <c r="Y244" s="876"/>
      <c r="Z244" s="651">
        <f t="shared" si="57"/>
        <v>29.00302114803625</v>
      </c>
      <c r="AA244" s="886">
        <f t="shared" si="58"/>
        <v>22.797583081570995</v>
      </c>
      <c r="AB244" s="887">
        <v>6</v>
      </c>
      <c r="AC244" s="865">
        <v>3.31</v>
      </c>
      <c r="AD244" s="865">
        <v>2.36</v>
      </c>
      <c r="AE244" s="865">
        <v>1.62</v>
      </c>
      <c r="AF244" s="865">
        <v>2</v>
      </c>
      <c r="AG244" s="865" t="s">
        <v>136</v>
      </c>
      <c r="AH244" s="865">
        <v>-15.6</v>
      </c>
      <c r="AI244" s="865">
        <v>11.4</v>
      </c>
      <c r="AJ244" s="865">
        <v>-5.2</v>
      </c>
      <c r="AK244" s="865">
        <v>10</v>
      </c>
      <c r="AL244" s="878">
        <v>969.88</v>
      </c>
      <c r="AM244" s="872">
        <v>1.4000000000000001</v>
      </c>
      <c r="AN244" s="865">
        <v>0.42</v>
      </c>
      <c r="AO244" s="739">
        <f t="shared" si="59"/>
        <v>-7.2078348092213176</v>
      </c>
      <c r="AP244" s="740">
        <f t="shared" si="60"/>
        <v>15.589748272349677</v>
      </c>
      <c r="AQ244" s="888">
        <f t="shared" si="61"/>
        <v>42.353497655413364</v>
      </c>
      <c r="AR244" s="651">
        <f>INDEX(Historical!$C$7:$C$1239,MATCH(B244,Historical!$B$7:$B$1261,0))*IF(AH244="n/a",1.03,IF(AH244&lt;0,1.01,IF(AH244&gt;10,1.1,(1+AH244/100))))</f>
        <v>0.82819999999999994</v>
      </c>
      <c r="AS244" s="886">
        <f t="shared" si="62"/>
        <v>0.91102000000000005</v>
      </c>
      <c r="AT244" s="886">
        <f t="shared" si="67"/>
        <v>1.0021220000000002</v>
      </c>
      <c r="AU244" s="886">
        <f t="shared" si="67"/>
        <v>1.1023342000000003</v>
      </c>
      <c r="AV244" s="886">
        <f t="shared" si="67"/>
        <v>1.2125676200000004</v>
      </c>
      <c r="AW244" s="651">
        <f t="shared" si="63"/>
        <v>5.0562438200000015</v>
      </c>
      <c r="AX244" s="747">
        <f t="shared" si="64"/>
        <v>6.7005616485555279</v>
      </c>
      <c r="AY244" s="934">
        <v>1.42</v>
      </c>
      <c r="AZ244" s="872">
        <v>101.23</v>
      </c>
      <c r="BA244" s="872">
        <v>-7.6300000000000008</v>
      </c>
      <c r="BB244" s="872">
        <v>13.68</v>
      </c>
      <c r="BC244" s="872">
        <v>31.69</v>
      </c>
      <c r="BE244" s="624">
        <v>2012</v>
      </c>
      <c r="BF244" s="898">
        <f t="shared" si="65"/>
        <v>0</v>
      </c>
      <c r="BG244" s="882" t="s">
        <v>136</v>
      </c>
    </row>
    <row r="245" spans="1:59" s="773" customFormat="1" ht="11.25" customHeight="1" x14ac:dyDescent="0.2">
      <c r="A245" s="754" t="s">
        <v>780</v>
      </c>
      <c r="B245" s="781" t="s">
        <v>781</v>
      </c>
      <c r="C245" s="932" t="s">
        <v>123</v>
      </c>
      <c r="D245" s="932" t="s">
        <v>4174</v>
      </c>
      <c r="E245" s="755">
        <v>14</v>
      </c>
      <c r="F245" s="1190">
        <v>261</v>
      </c>
      <c r="G245" s="1189" t="s">
        <v>37</v>
      </c>
      <c r="H245" s="1189" t="s">
        <v>37</v>
      </c>
      <c r="I245" s="756">
        <v>71.72</v>
      </c>
      <c r="J245" s="757">
        <f t="shared" si="52"/>
        <v>2.1751254880089239</v>
      </c>
      <c r="K245" s="758">
        <v>0.39</v>
      </c>
      <c r="L245" s="759">
        <v>4</v>
      </c>
      <c r="M245" s="760">
        <f t="shared" si="53"/>
        <v>1.56</v>
      </c>
      <c r="N245" s="761" t="s">
        <v>119</v>
      </c>
      <c r="O245" s="762">
        <v>0.36</v>
      </c>
      <c r="P245" s="782">
        <v>43770</v>
      </c>
      <c r="Q245" s="782">
        <v>43801</v>
      </c>
      <c r="R245" s="760">
        <f t="shared" si="54"/>
        <v>8.333333333333341</v>
      </c>
      <c r="S245" s="701">
        <f>IF(INDEX(Historical!$D$7:$D$1237,MATCH(B245,Historical!$B$7:$B$1261,0))=0,"n/a",(INDEX(Historical!$C$7:$C$1239,MATCH(B245,Historical!$B$7:$B$1261,0))/INDEX(Historical!$D$7:$D$1237,MATCH(B245,Historical!$B$7:$B$1261,0))-1)*100)</f>
        <v>8.8888888888888786</v>
      </c>
      <c r="T245" s="701">
        <f>IF(INDEX(Historical!$F$7:$F$1230,MATCH(B245,Historical!$B$7:$B$1261,0))=0,"n/a",((INDEX(Historical!$C$7:$C$1239,MATCH(B245,Historical!$B$7:$B$1261,0))/INDEX(Historical!$F$7:$F$1230,MATCH(B245,Historical!$B$7:$B$1261,0)))^(1/3)-1)*100)</f>
        <v>9.8157887721507677</v>
      </c>
      <c r="U245" s="701">
        <f>IF(INDEX(Historical!$H$7:$H$1230,MATCH(B245,Historical!$B$7:$B$1261,0))=0,"n/a",((INDEX(Historical!$C$7:$C$1239,MATCH(B245,Historical!$B$7:$B$1261,0))/INDEX(Historical!$H$7:$H$1230,MATCH(B245,Historical!$B$7:$B$1261,0)))^(1/5)-1)*100)</f>
        <v>8.4471771197698544</v>
      </c>
      <c r="V245" s="701">
        <f>IF(INDEX(Historical!$O$7:$O$1230,MATCH(B245,Historical!$B$7:$B$1261,0))=0,"n/a",((INDEX(Historical!$C$7:$C$1239,MATCH(B245,Historical!$B$7:$B$1261,0))/INDEX(Historical!$O$7:$O$1230,MATCH(B245,Historical!$B$7:$B$1261,0)))^(1/10)-1)*100)</f>
        <v>6.8194590355898921</v>
      </c>
      <c r="W245" s="702">
        <f t="shared" si="55"/>
        <v>1.2386872735337375</v>
      </c>
      <c r="X245" s="703">
        <f t="shared" si="56"/>
        <v>2.8157257065899515</v>
      </c>
      <c r="Y245" s="781"/>
      <c r="Z245" s="757">
        <f t="shared" si="57"/>
        <v>98.113207547169807</v>
      </c>
      <c r="AA245" s="765">
        <f t="shared" si="58"/>
        <v>45.106918238993707</v>
      </c>
      <c r="AB245" s="759">
        <v>12</v>
      </c>
      <c r="AC245" s="766">
        <v>1.59</v>
      </c>
      <c r="AD245" s="766">
        <v>12.02</v>
      </c>
      <c r="AE245" s="766">
        <v>2.35</v>
      </c>
      <c r="AF245" s="766">
        <v>3.42</v>
      </c>
      <c r="AG245" s="766">
        <v>7.7</v>
      </c>
      <c r="AH245" s="766">
        <v>-43.9</v>
      </c>
      <c r="AI245" s="766">
        <v>8.52</v>
      </c>
      <c r="AJ245" s="766">
        <v>3</v>
      </c>
      <c r="AK245" s="766">
        <v>3.8</v>
      </c>
      <c r="AL245" s="767">
        <v>3090</v>
      </c>
      <c r="AM245" s="768">
        <v>0.1</v>
      </c>
      <c r="AN245" s="766">
        <v>0.63</v>
      </c>
      <c r="AO245" s="769">
        <f t="shared" si="59"/>
        <v>-34.484615631214929</v>
      </c>
      <c r="AP245" s="770">
        <f t="shared" si="60"/>
        <v>10.622302607778778</v>
      </c>
      <c r="AQ245" s="771">
        <f t="shared" si="61"/>
        <v>161.8444494795917</v>
      </c>
      <c r="AR245" s="651">
        <f>INDEX(Historical!$C$7:$C$1239,MATCH(B245,Historical!$B$7:$B$1261,0))*IF(AH245="n/a",1.03,IF(AH245&lt;0,1.01,IF(AH245&gt;10,1.1,(1+AH245/100))))</f>
        <v>1.4846999999999999</v>
      </c>
      <c r="AS245" s="765">
        <f t="shared" si="62"/>
        <v>1.6111964399999998</v>
      </c>
      <c r="AT245" s="765">
        <f t="shared" si="67"/>
        <v>1.67242190472</v>
      </c>
      <c r="AU245" s="765">
        <f t="shared" si="67"/>
        <v>1.7359739370993601</v>
      </c>
      <c r="AV245" s="765">
        <f t="shared" si="67"/>
        <v>1.8019409467091358</v>
      </c>
      <c r="AW245" s="757">
        <f t="shared" si="63"/>
        <v>8.3062332285284963</v>
      </c>
      <c r="AX245" s="772">
        <f t="shared" si="64"/>
        <v>11.581474105589091</v>
      </c>
      <c r="AY245" s="935">
        <v>0.98</v>
      </c>
      <c r="AZ245" s="768">
        <v>87.55</v>
      </c>
      <c r="BA245" s="768">
        <v>-4.75</v>
      </c>
      <c r="BB245" s="768">
        <v>8.94</v>
      </c>
      <c r="BC245" s="768">
        <v>32.56</v>
      </c>
      <c r="BD245" s="1188"/>
      <c r="BE245" s="624">
        <v>2007</v>
      </c>
      <c r="BF245" s="898">
        <f t="shared" si="65"/>
        <v>1</v>
      </c>
      <c r="BG245" s="824">
        <v>3.9</v>
      </c>
    </row>
    <row r="246" spans="1:59" ht="11.25" customHeight="1" x14ac:dyDescent="0.2">
      <c r="A246" s="863" t="s">
        <v>1691</v>
      </c>
      <c r="B246" s="875" t="s">
        <v>1692</v>
      </c>
      <c r="C246" s="932" t="s">
        <v>108</v>
      </c>
      <c r="D246" s="932" t="s">
        <v>4338</v>
      </c>
      <c r="E246" s="733">
        <v>10</v>
      </c>
      <c r="F246" s="1190">
        <v>345</v>
      </c>
      <c r="G246" s="1190" t="s">
        <v>37</v>
      </c>
      <c r="H246" s="1190" t="s">
        <v>37</v>
      </c>
      <c r="I246" s="874">
        <v>39.840000000000003</v>
      </c>
      <c r="J246" s="651">
        <f t="shared" si="52"/>
        <v>2.7108433734939759</v>
      </c>
      <c r="K246" s="877">
        <v>0.27</v>
      </c>
      <c r="L246" s="887">
        <v>4</v>
      </c>
      <c r="M246" s="642">
        <f t="shared" si="53"/>
        <v>1.08</v>
      </c>
      <c r="N246" s="870" t="s">
        <v>163</v>
      </c>
      <c r="O246" s="734">
        <v>0.26</v>
      </c>
      <c r="P246" s="619">
        <v>43811</v>
      </c>
      <c r="Q246" s="619">
        <v>43829</v>
      </c>
      <c r="R246" s="642">
        <f t="shared" si="54"/>
        <v>3.8461538461538494</v>
      </c>
      <c r="S246" s="701">
        <f>IF(INDEX(Historical!$D$7:$D$1237,MATCH(B246,Historical!$B$7:$B$1261,0))=0,"n/a",(INDEX(Historical!$C$7:$C$1239,MATCH(B246,Historical!$B$7:$B$1261,0))/INDEX(Historical!$D$7:$D$1237,MATCH(B246,Historical!$B$7:$B$1261,0))-1)*100)</f>
        <v>8.3333333333333481</v>
      </c>
      <c r="T246" s="701">
        <f>IF(INDEX(Historical!$F$7:$F$1230,MATCH(B246,Historical!$B$7:$B$1261,0))=0,"n/a",((INDEX(Historical!$C$7:$C$1239,MATCH(B246,Historical!$B$7:$B$1261,0))/INDEX(Historical!$F$7:$F$1230,MATCH(B246,Historical!$B$7:$B$1261,0)))^(1/3)-1)*100)</f>
        <v>13.215349270944788</v>
      </c>
      <c r="U246" s="701">
        <f>IF(INDEX(Historical!$H$7:$H$1230,MATCH(B246,Historical!$B$7:$B$1261,0))=0,"n/a",((INDEX(Historical!$C$7:$C$1239,MATCH(B246,Historical!$B$7:$B$1261,0))/INDEX(Historical!$H$7:$H$1230,MATCH(B246,Historical!$B$7:$B$1261,0)))^(1/5)-1)*100)</f>
        <v>12.131694529164561</v>
      </c>
      <c r="V246" s="701">
        <f>IF(INDEX(Historical!$O$7:$O$1230,MATCH(B246,Historical!$B$7:$B$1261,0))=0,"n/a",((INDEX(Historical!$C$7:$C$1239,MATCH(B246,Historical!$B$7:$B$1261,0))/INDEX(Historical!$O$7:$O$1230,MATCH(B246,Historical!$B$7:$B$1261,0)))^(1/10)-1)*100)</f>
        <v>8.6579653683789726</v>
      </c>
      <c r="W246" s="702">
        <f t="shared" si="55"/>
        <v>1.4012177241401893</v>
      </c>
      <c r="X246" s="703">
        <f t="shared" si="56"/>
        <v>0.94044143636934574</v>
      </c>
      <c r="Y246" s="876"/>
      <c r="Z246" s="651">
        <f t="shared" si="57"/>
        <v>42.519685039370081</v>
      </c>
      <c r="AA246" s="886">
        <f t="shared" si="58"/>
        <v>15.685039370078741</v>
      </c>
      <c r="AB246" s="887">
        <v>12</v>
      </c>
      <c r="AC246" s="865">
        <v>2.54</v>
      </c>
      <c r="AD246" s="865">
        <v>1.63</v>
      </c>
      <c r="AE246" s="865">
        <v>6.49</v>
      </c>
      <c r="AF246" s="865">
        <v>2.17</v>
      </c>
      <c r="AG246" s="865">
        <v>13.900000000000002</v>
      </c>
      <c r="AH246" s="865">
        <v>19.400000000000002</v>
      </c>
      <c r="AI246" s="865">
        <v>-3.5000000000000004</v>
      </c>
      <c r="AJ246" s="865">
        <v>12.9</v>
      </c>
      <c r="AK246" s="865">
        <v>10</v>
      </c>
      <c r="AL246" s="878">
        <v>956.41</v>
      </c>
      <c r="AM246" s="872">
        <v>3.2</v>
      </c>
      <c r="AN246" s="865">
        <v>0</v>
      </c>
      <c r="AO246" s="739">
        <f t="shared" si="59"/>
        <v>-0.84250146742020426</v>
      </c>
      <c r="AP246" s="740">
        <f t="shared" si="60"/>
        <v>14.842537902658536</v>
      </c>
      <c r="AQ246" s="888">
        <f t="shared" si="61"/>
        <v>22.993288765545383</v>
      </c>
      <c r="AR246" s="651">
        <f>INDEX(Historical!$C$7:$C$1239,MATCH(B246,Historical!$B$7:$B$1261,0))*IF(AH246="n/a",1.03,IF(AH246&lt;0,1.01,IF(AH246&gt;10,1.1,(1+AH246/100))))</f>
        <v>1.1440000000000001</v>
      </c>
      <c r="AS246" s="886">
        <f t="shared" si="62"/>
        <v>1.1554400000000002</v>
      </c>
      <c r="AT246" s="886">
        <f t="shared" si="67"/>
        <v>1.2709840000000003</v>
      </c>
      <c r="AU246" s="886">
        <f t="shared" si="67"/>
        <v>1.3980824000000005</v>
      </c>
      <c r="AV246" s="886">
        <f t="shared" si="67"/>
        <v>1.5378906400000008</v>
      </c>
      <c r="AW246" s="651">
        <f t="shared" si="63"/>
        <v>6.5063970400000022</v>
      </c>
      <c r="AX246" s="747">
        <f t="shared" si="64"/>
        <v>16.331317871485947</v>
      </c>
      <c r="AY246" s="934">
        <v>0.88</v>
      </c>
      <c r="AZ246" s="872">
        <v>73.37</v>
      </c>
      <c r="BA246" s="872">
        <v>-10.93</v>
      </c>
      <c r="BB246" s="872">
        <v>4.25</v>
      </c>
      <c r="BC246" s="872">
        <v>10.100000000000001</v>
      </c>
      <c r="BE246" s="624">
        <v>2010</v>
      </c>
      <c r="BF246" s="898">
        <f t="shared" si="65"/>
        <v>0</v>
      </c>
      <c r="BG246" s="882">
        <v>1.4000000000000001</v>
      </c>
    </row>
    <row r="247" spans="1:59" ht="11.25" customHeight="1" x14ac:dyDescent="0.2">
      <c r="A247" s="871" t="s">
        <v>1710</v>
      </c>
      <c r="B247" s="875" t="s">
        <v>1711</v>
      </c>
      <c r="C247" s="932" t="s">
        <v>108</v>
      </c>
      <c r="D247" s="932" t="s">
        <v>4331</v>
      </c>
      <c r="E247" s="733">
        <v>10</v>
      </c>
      <c r="F247" s="1190">
        <v>337</v>
      </c>
      <c r="G247" s="1190" t="s">
        <v>106</v>
      </c>
      <c r="H247" s="1190" t="s">
        <v>106</v>
      </c>
      <c r="I247" s="874">
        <v>22.31</v>
      </c>
      <c r="J247" s="651">
        <f t="shared" si="52"/>
        <v>4.123711340206186</v>
      </c>
      <c r="K247" s="877">
        <v>0.23</v>
      </c>
      <c r="L247" s="887">
        <v>4</v>
      </c>
      <c r="M247" s="642">
        <f t="shared" si="53"/>
        <v>0.92</v>
      </c>
      <c r="N247" s="870" t="s">
        <v>432</v>
      </c>
      <c r="O247" s="734">
        <v>0.22</v>
      </c>
      <c r="P247" s="866">
        <v>43775</v>
      </c>
      <c r="Q247" s="866">
        <v>43790</v>
      </c>
      <c r="R247" s="642">
        <f t="shared" si="54"/>
        <v>4.5454545454545494</v>
      </c>
      <c r="S247" s="701">
        <f>IF(INDEX(Historical!$D$7:$D$1237,MATCH(B247,Historical!$B$7:$B$1261,0))=0,"n/a",(INDEX(Historical!$C$7:$C$1239,MATCH(B247,Historical!$B$7:$B$1261,0))/INDEX(Historical!$D$7:$D$1237,MATCH(B247,Historical!$B$7:$B$1261,0))-1)*100)</f>
        <v>5.9523809523809534</v>
      </c>
      <c r="T247" s="701">
        <f>IF(INDEX(Historical!$F$7:$F$1230,MATCH(B247,Historical!$B$7:$B$1261,0))=0,"n/a",((INDEX(Historical!$C$7:$C$1239,MATCH(B247,Historical!$B$7:$B$1261,0))/INDEX(Historical!$F$7:$F$1230,MATCH(B247,Historical!$B$7:$B$1261,0)))^(1/3)-1)*100)</f>
        <v>7.3212782606484783</v>
      </c>
      <c r="U247" s="701">
        <f>IF(INDEX(Historical!$H$7:$H$1230,MATCH(B247,Historical!$B$7:$B$1261,0))=0,"n/a",((INDEX(Historical!$C$7:$C$1239,MATCH(B247,Historical!$B$7:$B$1261,0))/INDEX(Historical!$H$7:$H$1230,MATCH(B247,Historical!$B$7:$B$1261,0)))^(1/5)-1)*100)</f>
        <v>8.2051051130405117</v>
      </c>
      <c r="V247" s="701" t="str">
        <f>IF(INDEX(Historical!$O$7:$O$1230,MATCH(B247,Historical!$B$7:$B$1261,0))=0,"n/a",((INDEX(Historical!$C$7:$C$1239,MATCH(B247,Historical!$B$7:$B$1261,0))/INDEX(Historical!$O$7:$O$1230,MATCH(B247,Historical!$B$7:$B$1261,0)))^(1/10)-1)*100)</f>
        <v>n/a</v>
      </c>
      <c r="W247" s="702" t="str">
        <f t="shared" si="55"/>
        <v>n/a</v>
      </c>
      <c r="X247" s="703">
        <f t="shared" si="56"/>
        <v>0.90165990253192441</v>
      </c>
      <c r="Y247" s="665"/>
      <c r="Z247" s="651">
        <f t="shared" si="57"/>
        <v>46.938775510204081</v>
      </c>
      <c r="AA247" s="886">
        <f t="shared" si="58"/>
        <v>11.38265306122449</v>
      </c>
      <c r="AB247" s="887">
        <v>12</v>
      </c>
      <c r="AC247" s="865">
        <v>1.96</v>
      </c>
      <c r="AD247" s="865">
        <v>2.98</v>
      </c>
      <c r="AE247" s="865">
        <v>3.07</v>
      </c>
      <c r="AF247" s="865">
        <v>0.86</v>
      </c>
      <c r="AG247" s="865">
        <v>7.1999999999999993</v>
      </c>
      <c r="AH247" s="865">
        <v>15.2</v>
      </c>
      <c r="AI247" s="865">
        <v>-1.73</v>
      </c>
      <c r="AJ247" s="865">
        <v>9.1</v>
      </c>
      <c r="AK247" s="865">
        <v>4</v>
      </c>
      <c r="AL247" s="878">
        <v>222.38</v>
      </c>
      <c r="AM247" s="872">
        <v>4.7</v>
      </c>
      <c r="AN247" s="865">
        <v>0</v>
      </c>
      <c r="AO247" s="739">
        <f t="shared" si="59"/>
        <v>0.94616339202220878</v>
      </c>
      <c r="AP247" s="740">
        <f t="shared" si="60"/>
        <v>12.328816453246699</v>
      </c>
      <c r="AQ247" s="888">
        <f t="shared" si="61"/>
        <v>-34.040141390040837</v>
      </c>
      <c r="AR247" s="651">
        <f>INDEX(Historical!$C$7:$C$1239,MATCH(B247,Historical!$B$7:$B$1261,0))*IF(AH247="n/a",1.03,IF(AH247&lt;0,1.01,IF(AH247&gt;10,1.1,(1+AH247/100))))</f>
        <v>0.97900000000000009</v>
      </c>
      <c r="AS247" s="886">
        <f t="shared" si="62"/>
        <v>0.98879000000000006</v>
      </c>
      <c r="AT247" s="886">
        <f t="shared" ref="AT247:AV266" si="68">IF($AK247="n/a",1.03*AS247,IF($AK247&lt;0,1.01*AS247,IF($AK247&gt;10,1.1*AS247,(1+$AK247/100)*AS247)))</f>
        <v>1.0283416000000001</v>
      </c>
      <c r="AU247" s="886">
        <f t="shared" si="68"/>
        <v>1.069475264</v>
      </c>
      <c r="AV247" s="886">
        <f t="shared" si="68"/>
        <v>1.1122542745600001</v>
      </c>
      <c r="AW247" s="651">
        <f t="shared" si="63"/>
        <v>5.1778611385600009</v>
      </c>
      <c r="AX247" s="747">
        <f t="shared" si="64"/>
        <v>23.208700755535638</v>
      </c>
      <c r="AY247" s="934">
        <v>0.59</v>
      </c>
      <c r="AZ247" s="872">
        <v>16.05</v>
      </c>
      <c r="BA247" s="872">
        <v>-31.25</v>
      </c>
      <c r="BB247" s="872">
        <v>3.71</v>
      </c>
      <c r="BC247" s="872">
        <v>-3.6700000000000004</v>
      </c>
      <c r="BE247" s="624">
        <v>2010</v>
      </c>
      <c r="BF247" s="898">
        <f t="shared" si="65"/>
        <v>0</v>
      </c>
      <c r="BG247" s="882">
        <v>0.8</v>
      </c>
    </row>
    <row r="248" spans="1:59" ht="11.25" customHeight="1" x14ac:dyDescent="0.2">
      <c r="A248" s="871" t="s">
        <v>602</v>
      </c>
      <c r="B248" s="875" t="s">
        <v>603</v>
      </c>
      <c r="C248" s="932" t="s">
        <v>108</v>
      </c>
      <c r="D248" s="932" t="s">
        <v>118</v>
      </c>
      <c r="E248" s="733">
        <v>15</v>
      </c>
      <c r="F248" s="1190">
        <v>251</v>
      </c>
      <c r="G248" s="1190" t="s">
        <v>106</v>
      </c>
      <c r="H248" s="1190" t="s">
        <v>106</v>
      </c>
      <c r="I248" s="874">
        <v>112.35</v>
      </c>
      <c r="J248" s="651">
        <f t="shared" si="52"/>
        <v>2.3141967067200713</v>
      </c>
      <c r="K248" s="877">
        <v>0.65</v>
      </c>
      <c r="L248" s="887">
        <v>4</v>
      </c>
      <c r="M248" s="642">
        <f t="shared" si="53"/>
        <v>2.6</v>
      </c>
      <c r="N248" s="870" t="s">
        <v>151</v>
      </c>
      <c r="O248" s="734">
        <v>0.6</v>
      </c>
      <c r="P248" s="619">
        <v>43811</v>
      </c>
      <c r="Q248" s="619">
        <v>43825</v>
      </c>
      <c r="R248" s="642">
        <f t="shared" si="54"/>
        <v>8.333333333333341</v>
      </c>
      <c r="S248" s="701">
        <f>IF(INDEX(Historical!$D$7:$D$1237,MATCH(B248,Historical!$B$7:$B$1261,0))=0,"n/a",(INDEX(Historical!$C$7:$C$1239,MATCH(B248,Historical!$B$7:$B$1261,0))/INDEX(Historical!$D$7:$D$1237,MATCH(B248,Historical!$B$7:$B$1261,0))-1)*100)</f>
        <v>10.360360360360366</v>
      </c>
      <c r="T248" s="701">
        <f>IF(INDEX(Historical!$F$7:$F$1230,MATCH(B248,Historical!$B$7:$B$1261,0))=0,"n/a",((INDEX(Historical!$C$7:$C$1239,MATCH(B248,Historical!$B$7:$B$1261,0))/INDEX(Historical!$F$7:$F$1230,MATCH(B248,Historical!$B$7:$B$1261,0)))^(1/3)-1)*100)</f>
        <v>9.2285273387607383</v>
      </c>
      <c r="U248" s="701">
        <f>IF(INDEX(Historical!$H$7:$H$1230,MATCH(B248,Historical!$B$7:$B$1261,0))=0,"n/a",((INDEX(Historical!$C$7:$C$1239,MATCH(B248,Historical!$B$7:$B$1261,0))/INDEX(Historical!$H$7:$H$1230,MATCH(B248,Historical!$B$7:$B$1261,0)))^(1/5)-1)*100)</f>
        <v>10.018190898855295</v>
      </c>
      <c r="V248" s="701">
        <f>IF(INDEX(Historical!$O$7:$O$1230,MATCH(B248,Historical!$B$7:$B$1261,0))=0,"n/a",((INDEX(Historical!$C$7:$C$1239,MATCH(B248,Historical!$B$7:$B$1261,0))/INDEX(Historical!$O$7:$O$1230,MATCH(B248,Historical!$B$7:$B$1261,0)))^(1/10)-1)*100)</f>
        <v>12.566841929221884</v>
      </c>
      <c r="W248" s="702">
        <f t="shared" si="55"/>
        <v>0.79719240166137773</v>
      </c>
      <c r="X248" s="703">
        <f t="shared" si="56"/>
        <v>0.91910008246378849</v>
      </c>
      <c r="Y248" s="876"/>
      <c r="Z248" s="651">
        <f t="shared" si="57"/>
        <v>32.828282828282831</v>
      </c>
      <c r="AA248" s="886">
        <f t="shared" si="58"/>
        <v>14.185606060606061</v>
      </c>
      <c r="AB248" s="887">
        <v>12</v>
      </c>
      <c r="AC248" s="865">
        <v>7.92</v>
      </c>
      <c r="AD248" s="865">
        <v>3.76</v>
      </c>
      <c r="AE248" s="865">
        <v>0.9</v>
      </c>
      <c r="AF248" s="865">
        <v>1.39</v>
      </c>
      <c r="AG248" s="865">
        <v>10.199999999999999</v>
      </c>
      <c r="AH248" s="865">
        <v>90.100000000000009</v>
      </c>
      <c r="AI248" s="865">
        <v>5.92</v>
      </c>
      <c r="AJ248" s="867">
        <v>10.9</v>
      </c>
      <c r="AK248" s="867">
        <v>3.8899999999999997</v>
      </c>
      <c r="AL248" s="878">
        <v>4370</v>
      </c>
      <c r="AM248" s="872">
        <v>0.4</v>
      </c>
      <c r="AN248" s="865">
        <v>0</v>
      </c>
      <c r="AO248" s="739">
        <f t="shared" si="59"/>
        <v>-1.853218455030694</v>
      </c>
      <c r="AP248" s="740">
        <f t="shared" si="60"/>
        <v>12.332387605575367</v>
      </c>
      <c r="AQ248" s="888">
        <f t="shared" si="61"/>
        <v>-6.3861538630519359</v>
      </c>
      <c r="AR248" s="651">
        <f>INDEX(Historical!$C$7:$C$1239,MATCH(B248,Historical!$B$7:$B$1261,0))*IF(AH248="n/a",1.03,IF(AH248&lt;0,1.01,IF(AH248&gt;10,1.1,(1+AH248/100))))</f>
        <v>2.6950000000000003</v>
      </c>
      <c r="AS248" s="886">
        <f t="shared" si="62"/>
        <v>2.8545440000000002</v>
      </c>
      <c r="AT248" s="886">
        <f t="shared" si="68"/>
        <v>2.9655857615999999</v>
      </c>
      <c r="AU248" s="886">
        <f t="shared" si="68"/>
        <v>3.0809470477262395</v>
      </c>
      <c r="AV248" s="886">
        <f t="shared" si="68"/>
        <v>3.2007958878827902</v>
      </c>
      <c r="AW248" s="651">
        <f t="shared" si="63"/>
        <v>14.796872697209031</v>
      </c>
      <c r="AX248" s="747">
        <f t="shared" si="64"/>
        <v>13.17033617909126</v>
      </c>
      <c r="AY248" s="934">
        <v>0.98</v>
      </c>
      <c r="AZ248" s="872">
        <v>49.58</v>
      </c>
      <c r="BA248" s="872">
        <v>-22.36</v>
      </c>
      <c r="BB248" s="872">
        <v>10.979999999999999</v>
      </c>
      <c r="BC248" s="872">
        <v>10.69</v>
      </c>
      <c r="BE248" s="624">
        <v>2006</v>
      </c>
      <c r="BF248" s="898">
        <f t="shared" si="65"/>
        <v>1</v>
      </c>
      <c r="BG248" s="882">
        <v>2.4</v>
      </c>
    </row>
    <row r="249" spans="1:59" ht="11.25" customHeight="1" x14ac:dyDescent="0.2">
      <c r="A249" s="863" t="s">
        <v>1714</v>
      </c>
      <c r="B249" s="875" t="s">
        <v>1715</v>
      </c>
      <c r="C249" s="932" t="s">
        <v>245</v>
      </c>
      <c r="D249" s="932" t="s">
        <v>4366</v>
      </c>
      <c r="E249" s="733">
        <v>11</v>
      </c>
      <c r="F249" s="1190">
        <v>335</v>
      </c>
      <c r="G249" s="1190" t="s">
        <v>106</v>
      </c>
      <c r="H249" s="1190" t="s">
        <v>106</v>
      </c>
      <c r="I249" s="874">
        <v>96.51</v>
      </c>
      <c r="J249" s="651">
        <f t="shared" si="52"/>
        <v>1.6993057714226503</v>
      </c>
      <c r="K249" s="877">
        <v>0.41</v>
      </c>
      <c r="L249" s="887">
        <v>4</v>
      </c>
      <c r="M249" s="642">
        <f t="shared" si="53"/>
        <v>1.64</v>
      </c>
      <c r="N249" s="870" t="s">
        <v>563</v>
      </c>
      <c r="O249" s="734">
        <v>0.4</v>
      </c>
      <c r="P249" s="861">
        <v>44126</v>
      </c>
      <c r="Q249" s="861">
        <v>44141</v>
      </c>
      <c r="R249" s="642">
        <f t="shared" si="54"/>
        <v>2.4999999999999885</v>
      </c>
      <c r="S249" s="701">
        <f>IF(INDEX(Historical!$D$7:$D$1237,MATCH(B249,Historical!$B$7:$B$1261,0))=0,"n/a",(INDEX(Historical!$C$7:$C$1239,MATCH(B249,Historical!$B$7:$B$1261,0))/INDEX(Historical!$D$7:$D$1237,MATCH(B249,Historical!$B$7:$B$1261,0))-1)*100)</f>
        <v>4.6666666666666634</v>
      </c>
      <c r="T249" s="701">
        <f>IF(INDEX(Historical!$F$7:$F$1230,MATCH(B249,Historical!$B$7:$B$1261,0))=0,"n/a",((INDEX(Historical!$C$7:$C$1239,MATCH(B249,Historical!$B$7:$B$1261,0))/INDEX(Historical!$F$7:$F$1230,MATCH(B249,Historical!$B$7:$B$1261,0)))^(1/3)-1)*100)</f>
        <v>7.6076224092933575</v>
      </c>
      <c r="U249" s="701">
        <f>IF(INDEX(Historical!$H$7:$H$1230,MATCH(B249,Historical!$B$7:$B$1261,0))=0,"n/a",((INDEX(Historical!$C$7:$C$1239,MATCH(B249,Historical!$B$7:$B$1261,0))/INDEX(Historical!$H$7:$H$1230,MATCH(B249,Historical!$B$7:$B$1261,0)))^(1/5)-1)*100)</f>
        <v>10.338146405071269</v>
      </c>
      <c r="V249" s="701">
        <f>IF(INDEX(Historical!$O$7:$O$1230,MATCH(B249,Historical!$B$7:$B$1261,0))=0,"n/a",((INDEX(Historical!$C$7:$C$1239,MATCH(B249,Historical!$B$7:$B$1261,0))/INDEX(Historical!$O$7:$O$1230,MATCH(B249,Historical!$B$7:$B$1261,0)))^(1/10)-1)*100)</f>
        <v>18.815790588259706</v>
      </c>
      <c r="W249" s="702">
        <f t="shared" si="55"/>
        <v>0.54943991625426869</v>
      </c>
      <c r="X249" s="703">
        <f t="shared" si="56"/>
        <v>8.6151220042260572</v>
      </c>
      <c r="Y249" s="661"/>
      <c r="Z249" s="651">
        <f t="shared" si="57"/>
        <v>40.796019900497512</v>
      </c>
      <c r="AA249" s="886">
        <f t="shared" si="58"/>
        <v>24.00746268656717</v>
      </c>
      <c r="AB249" s="887">
        <v>7</v>
      </c>
      <c r="AC249" s="865">
        <v>4.0199999999999996</v>
      </c>
      <c r="AD249" s="865">
        <v>0.99</v>
      </c>
      <c r="AE249" s="865">
        <v>0.64</v>
      </c>
      <c r="AF249" s="865">
        <v>2.2999999999999998</v>
      </c>
      <c r="AG249" s="865">
        <v>10.299999999999999</v>
      </c>
      <c r="AH249" s="865">
        <v>63.2</v>
      </c>
      <c r="AI249" s="865">
        <v>11.87</v>
      </c>
      <c r="AJ249" s="865">
        <v>1.2</v>
      </c>
      <c r="AK249" s="865">
        <v>24.4</v>
      </c>
      <c r="AL249" s="878">
        <v>5270</v>
      </c>
      <c r="AM249" s="872">
        <v>2.5</v>
      </c>
      <c r="AN249" s="865">
        <v>0.74</v>
      </c>
      <c r="AO249" s="739">
        <f t="shared" si="59"/>
        <v>-11.97001051007325</v>
      </c>
      <c r="AP249" s="740">
        <f t="shared" si="60"/>
        <v>12.03745217649392</v>
      </c>
      <c r="AQ249" s="888">
        <f t="shared" si="61"/>
        <v>56.655551632809264</v>
      </c>
      <c r="AR249" s="651">
        <f>INDEX(Historical!$C$7:$C$1239,MATCH(B249,Historical!$B$7:$B$1261,0))*IF(AH249="n/a",1.03,IF(AH249&lt;0,1.01,IF(AH249&gt;10,1.1,(1+AH249/100))))</f>
        <v>1.7270000000000003</v>
      </c>
      <c r="AS249" s="886">
        <f t="shared" si="62"/>
        <v>1.8997000000000004</v>
      </c>
      <c r="AT249" s="886">
        <f t="shared" si="68"/>
        <v>2.0896700000000008</v>
      </c>
      <c r="AU249" s="886">
        <f t="shared" si="68"/>
        <v>2.2986370000000012</v>
      </c>
      <c r="AV249" s="886">
        <f t="shared" si="68"/>
        <v>2.5285007000000013</v>
      </c>
      <c r="AW249" s="651">
        <f t="shared" si="63"/>
        <v>10.543507700000003</v>
      </c>
      <c r="AX249" s="747">
        <f t="shared" si="64"/>
        <v>10.924782613200707</v>
      </c>
      <c r="AY249" s="934">
        <v>2.42</v>
      </c>
      <c r="AZ249" s="872">
        <v>198.79</v>
      </c>
      <c r="BA249" s="872">
        <v>-20.46</v>
      </c>
      <c r="BB249" s="872">
        <v>4.49</v>
      </c>
      <c r="BC249" s="872">
        <v>11.799999999999999</v>
      </c>
      <c r="BE249" s="624">
        <v>2011</v>
      </c>
      <c r="BF249" s="898">
        <f t="shared" si="65"/>
        <v>0</v>
      </c>
      <c r="BG249" s="882">
        <v>3.9</v>
      </c>
    </row>
    <row r="250" spans="1:59" ht="11.25" customHeight="1" x14ac:dyDescent="0.2">
      <c r="A250" s="871" t="s">
        <v>818</v>
      </c>
      <c r="B250" s="875" t="s">
        <v>819</v>
      </c>
      <c r="C250" s="932" t="s">
        <v>245</v>
      </c>
      <c r="D250" s="932" t="s">
        <v>4317</v>
      </c>
      <c r="E250" s="733">
        <v>17</v>
      </c>
      <c r="F250" s="1190">
        <v>198</v>
      </c>
      <c r="G250" s="1190" t="s">
        <v>37</v>
      </c>
      <c r="H250" s="1190" t="s">
        <v>115</v>
      </c>
      <c r="I250" s="874">
        <v>131.47999999999999</v>
      </c>
      <c r="J250" s="651">
        <f t="shared" si="52"/>
        <v>1.7645269242470336</v>
      </c>
      <c r="K250" s="877">
        <v>0.57999999999999996</v>
      </c>
      <c r="L250" s="887">
        <v>4</v>
      </c>
      <c r="M250" s="642">
        <f t="shared" si="53"/>
        <v>2.3199999999999998</v>
      </c>
      <c r="N250" s="870" t="s">
        <v>127</v>
      </c>
      <c r="O250" s="734">
        <v>0.55000000000000004</v>
      </c>
      <c r="P250" s="1116">
        <v>43635</v>
      </c>
      <c r="Q250" s="1116">
        <v>43656</v>
      </c>
      <c r="R250" s="642">
        <f t="shared" si="54"/>
        <v>5.454545454545439</v>
      </c>
      <c r="S250" s="701">
        <f>IF(INDEX(Historical!$D$7:$D$1237,MATCH(B250,Historical!$B$7:$B$1261,0))=0,"n/a",(INDEX(Historical!$C$7:$C$1239,MATCH(B250,Historical!$B$7:$B$1261,0))/INDEX(Historical!$D$7:$D$1237,MATCH(B250,Historical!$B$7:$B$1261,0))-1)*100)</f>
        <v>7.6190476190476142</v>
      </c>
      <c r="T250" s="701">
        <f>IF(INDEX(Historical!$F$7:$F$1230,MATCH(B250,Historical!$B$7:$B$1261,0))=0,"n/a",((INDEX(Historical!$C$7:$C$1239,MATCH(B250,Historical!$B$7:$B$1261,0))/INDEX(Historical!$F$7:$F$1230,MATCH(B250,Historical!$B$7:$B$1261,0)))^(1/3)-1)*100)</f>
        <v>9.9562295470633231</v>
      </c>
      <c r="U250" s="701">
        <f>IF(INDEX(Historical!$H$7:$H$1230,MATCH(B250,Historical!$B$7:$B$1261,0))=0,"n/a",((INDEX(Historical!$C$7:$C$1239,MATCH(B250,Historical!$B$7:$B$1261,0))/INDEX(Historical!$H$7:$H$1230,MATCH(B250,Historical!$B$7:$B$1261,0)))^(1/5)-1)*100)</f>
        <v>9.4332228153428908</v>
      </c>
      <c r="V250" s="701">
        <f>IF(INDEX(Historical!$O$7:$O$1230,MATCH(B250,Historical!$B$7:$B$1261,0))=0,"n/a",((INDEX(Historical!$C$7:$C$1239,MATCH(B250,Historical!$B$7:$B$1261,0))/INDEX(Historical!$O$7:$O$1230,MATCH(B250,Historical!$B$7:$B$1261,0)))^(1/10)-1)*100)</f>
        <v>12.761268461491238</v>
      </c>
      <c r="W250" s="702">
        <f t="shared" si="55"/>
        <v>0.73920730088931597</v>
      </c>
      <c r="X250" s="703">
        <f t="shared" si="56"/>
        <v>2.6203396709285811</v>
      </c>
      <c r="Y250" s="875"/>
      <c r="Z250" s="651">
        <f t="shared" si="57"/>
        <v>98.723404255319139</v>
      </c>
      <c r="AA250" s="886">
        <f t="shared" si="58"/>
        <v>55.948936170212761</v>
      </c>
      <c r="AB250" s="887">
        <v>1</v>
      </c>
      <c r="AC250" s="865">
        <v>2.35</v>
      </c>
      <c r="AD250" s="865" t="s">
        <v>136</v>
      </c>
      <c r="AE250" s="865">
        <v>4.3499999999999996</v>
      </c>
      <c r="AF250" s="865">
        <v>4.8899999999999997</v>
      </c>
      <c r="AG250" s="865">
        <v>8.9</v>
      </c>
      <c r="AH250" s="865">
        <v>-3.6999999999999997</v>
      </c>
      <c r="AI250" s="865">
        <v>84.36</v>
      </c>
      <c r="AJ250" s="865">
        <v>3.5999999999999996</v>
      </c>
      <c r="AK250" s="865">
        <v>-0.83</v>
      </c>
      <c r="AL250" s="878">
        <v>15980</v>
      </c>
      <c r="AM250" s="872">
        <v>0.3</v>
      </c>
      <c r="AN250" s="865">
        <v>0.44</v>
      </c>
      <c r="AO250" s="739">
        <f t="shared" si="59"/>
        <v>-44.751186430622838</v>
      </c>
      <c r="AP250" s="740">
        <f t="shared" si="60"/>
        <v>11.197749739589923</v>
      </c>
      <c r="AQ250" s="888">
        <f t="shared" si="61"/>
        <v>248.70573259305962</v>
      </c>
      <c r="AR250" s="651">
        <f>INDEX(Historical!$C$7:$C$1239,MATCH(B250,Historical!$B$7:$B$1261,0))*IF(AH250="n/a",1.03,IF(AH250&lt;0,1.01,IF(AH250&gt;10,1.1,(1+AH250/100))))</f>
        <v>2.2826</v>
      </c>
      <c r="AS250" s="886">
        <f t="shared" si="62"/>
        <v>2.5108600000000001</v>
      </c>
      <c r="AT250" s="886">
        <f t="shared" si="68"/>
        <v>2.5359685999999999</v>
      </c>
      <c r="AU250" s="886">
        <f t="shared" si="68"/>
        <v>2.5613282859999997</v>
      </c>
      <c r="AV250" s="886">
        <f t="shared" si="68"/>
        <v>2.5869415688599999</v>
      </c>
      <c r="AW250" s="651">
        <f t="shared" si="63"/>
        <v>12.477698454860001</v>
      </c>
      <c r="AX250" s="747">
        <f t="shared" si="64"/>
        <v>9.4901874466534846</v>
      </c>
      <c r="AY250" s="934">
        <v>0.76</v>
      </c>
      <c r="AZ250" s="872">
        <v>26.56</v>
      </c>
      <c r="BA250" s="872">
        <v>-2.19</v>
      </c>
      <c r="BB250" s="872">
        <v>5.72</v>
      </c>
      <c r="BC250" s="872">
        <v>5.29</v>
      </c>
      <c r="BE250" s="624">
        <v>2003</v>
      </c>
      <c r="BF250" s="898">
        <f t="shared" si="65"/>
        <v>1</v>
      </c>
      <c r="BG250" s="882">
        <v>4.2</v>
      </c>
    </row>
    <row r="251" spans="1:59" ht="11.25" customHeight="1" x14ac:dyDescent="0.2">
      <c r="A251" s="871" t="s">
        <v>810</v>
      </c>
      <c r="B251" s="875" t="s">
        <v>811</v>
      </c>
      <c r="C251" s="932" t="s">
        <v>178</v>
      </c>
      <c r="D251" s="932" t="s">
        <v>4336</v>
      </c>
      <c r="E251" s="733">
        <v>15</v>
      </c>
      <c r="F251" s="1190">
        <v>253</v>
      </c>
      <c r="G251" s="1190" t="s">
        <v>106</v>
      </c>
      <c r="H251" s="1190" t="s">
        <v>106</v>
      </c>
      <c r="I251" s="874">
        <v>609.91999999999996</v>
      </c>
      <c r="J251" s="651">
        <f t="shared" si="52"/>
        <v>1.6395592864637987</v>
      </c>
      <c r="K251" s="877">
        <v>10</v>
      </c>
      <c r="L251" s="887">
        <v>1</v>
      </c>
      <c r="M251" s="642">
        <f t="shared" si="53"/>
        <v>10</v>
      </c>
      <c r="N251" s="870" t="s">
        <v>812</v>
      </c>
      <c r="O251" s="734">
        <v>1.75</v>
      </c>
      <c r="P251" s="861">
        <v>43896</v>
      </c>
      <c r="Q251" s="861">
        <v>43906</v>
      </c>
      <c r="R251" s="642">
        <f t="shared" si="54"/>
        <v>471.42857142857144</v>
      </c>
      <c r="S251" s="701">
        <f>IF(INDEX(Historical!$D$7:$D$1237,MATCH(B251,Historical!$B$7:$B$1261,0))=0,"n/a",(INDEX(Historical!$C$7:$C$1239,MATCH(B251,Historical!$B$7:$B$1261,0))/INDEX(Historical!$D$7:$D$1237,MATCH(B251,Historical!$B$7:$B$1261,0))-1)*100)</f>
        <v>66.666666666666657</v>
      </c>
      <c r="T251" s="701">
        <f>IF(INDEX(Historical!$F$7:$F$1230,MATCH(B251,Historical!$B$7:$B$1261,0))=0,"n/a",((INDEX(Historical!$C$7:$C$1239,MATCH(B251,Historical!$B$7:$B$1261,0))/INDEX(Historical!$F$7:$F$1230,MATCH(B251,Historical!$B$7:$B$1261,0)))^(1/3)-1)*100)</f>
        <v>78.056890563356092</v>
      </c>
      <c r="U251" s="701">
        <f>IF(INDEX(Historical!$H$7:$H$1230,MATCH(B251,Historical!$B$7:$B$1261,0))=0,"n/a",((INDEX(Historical!$C$7:$C$1239,MATCH(B251,Historical!$B$7:$B$1261,0))/INDEX(Historical!$H$7:$H$1230,MATCH(B251,Historical!$B$7:$B$1261,0)))^(1/5)-1)*100)</f>
        <v>45.323168042346374</v>
      </c>
      <c r="V251" s="701">
        <f>IF(INDEX(Historical!$O$7:$O$1230,MATCH(B251,Historical!$B$7:$B$1261,0))=0,"n/a",((INDEX(Historical!$C$7:$C$1239,MATCH(B251,Historical!$B$7:$B$1261,0))/INDEX(Historical!$O$7:$O$1230,MATCH(B251,Historical!$B$7:$B$1261,0)))^(1/10)-1)*100)</f>
        <v>24.861470338816073</v>
      </c>
      <c r="W251" s="702">
        <f t="shared" si="55"/>
        <v>1.8230284623023107</v>
      </c>
      <c r="X251" s="703">
        <f t="shared" si="56"/>
        <v>0.77741283091503222</v>
      </c>
      <c r="Y251" s="876"/>
      <c r="Z251" s="651">
        <f t="shared" si="57"/>
        <v>38.699690402476783</v>
      </c>
      <c r="AA251" s="886">
        <f t="shared" si="58"/>
        <v>23.603715170278637</v>
      </c>
      <c r="AB251" s="887">
        <v>12</v>
      </c>
      <c r="AC251" s="865">
        <v>25.84</v>
      </c>
      <c r="AD251" s="865" t="s">
        <v>136</v>
      </c>
      <c r="AE251" s="865">
        <v>14</v>
      </c>
      <c r="AF251" s="865">
        <v>8.8000000000000007</v>
      </c>
      <c r="AG251" s="867">
        <v>38.700000000000003</v>
      </c>
      <c r="AH251" s="865">
        <v>52.6</v>
      </c>
      <c r="AI251" s="865">
        <v>-4.6100000000000003</v>
      </c>
      <c r="AJ251" s="865">
        <v>58.3</v>
      </c>
      <c r="AK251" s="865" t="s">
        <v>136</v>
      </c>
      <c r="AL251" s="878">
        <v>4780</v>
      </c>
      <c r="AM251" s="872">
        <v>3.5999999999999996</v>
      </c>
      <c r="AN251" s="865">
        <v>0</v>
      </c>
      <c r="AO251" s="739">
        <f t="shared" si="59"/>
        <v>23.359012158531538</v>
      </c>
      <c r="AP251" s="740">
        <f t="shared" si="60"/>
        <v>46.962727328810175</v>
      </c>
      <c r="AQ251" s="888">
        <f t="shared" si="61"/>
        <v>203.83672040419785</v>
      </c>
      <c r="AR251" s="651">
        <f>INDEX(Historical!$C$7:$C$1239,MATCH(B251,Historical!$B$7:$B$1261,0))*IF(AH251="n/a",1.03,IF(AH251&lt;0,1.01,IF(AH251&gt;10,1.1,(1+AH251/100))))</f>
        <v>1.9250000000000003</v>
      </c>
      <c r="AS251" s="886">
        <f t="shared" si="62"/>
        <v>1.9442500000000003</v>
      </c>
      <c r="AT251" s="886">
        <f t="shared" si="68"/>
        <v>2.0025775000000001</v>
      </c>
      <c r="AU251" s="886">
        <f t="shared" si="68"/>
        <v>2.0626548250000001</v>
      </c>
      <c r="AV251" s="886">
        <f t="shared" si="68"/>
        <v>2.1245344697499999</v>
      </c>
      <c r="AW251" s="651">
        <f t="shared" si="63"/>
        <v>10.059016794750001</v>
      </c>
      <c r="AX251" s="747">
        <f t="shared" si="64"/>
        <v>1.6492354398527678</v>
      </c>
      <c r="AY251" s="934">
        <v>2.13</v>
      </c>
      <c r="AZ251" s="872">
        <v>106.72</v>
      </c>
      <c r="BA251" s="872">
        <v>-26.590000000000003</v>
      </c>
      <c r="BB251" s="872">
        <v>22.64</v>
      </c>
      <c r="BC251" s="872">
        <v>13.68</v>
      </c>
      <c r="BE251" s="624">
        <v>2004</v>
      </c>
      <c r="BF251" s="898">
        <f t="shared" si="65"/>
        <v>1</v>
      </c>
      <c r="BG251" s="882">
        <v>32.800000000000004</v>
      </c>
    </row>
    <row r="252" spans="1:59" ht="11.25" customHeight="1" x14ac:dyDescent="0.2">
      <c r="A252" s="880" t="s">
        <v>1728</v>
      </c>
      <c r="B252" s="875" t="s">
        <v>1729</v>
      </c>
      <c r="C252" s="932" t="s">
        <v>112</v>
      </c>
      <c r="D252" s="932" t="s">
        <v>211</v>
      </c>
      <c r="E252" s="733">
        <v>10</v>
      </c>
      <c r="F252" s="1190">
        <v>356</v>
      </c>
      <c r="G252" s="1190" t="s">
        <v>106</v>
      </c>
      <c r="H252" s="1190" t="s">
        <v>106</v>
      </c>
      <c r="I252" s="874">
        <v>22.85</v>
      </c>
      <c r="J252" s="651">
        <f t="shared" si="52"/>
        <v>3.3260393873085339</v>
      </c>
      <c r="K252" s="877">
        <v>0.19</v>
      </c>
      <c r="L252" s="887">
        <v>4</v>
      </c>
      <c r="M252" s="642">
        <f t="shared" si="53"/>
        <v>0.76</v>
      </c>
      <c r="N252" s="870" t="s">
        <v>160</v>
      </c>
      <c r="O252" s="734">
        <v>0.17</v>
      </c>
      <c r="P252" s="619">
        <v>43843</v>
      </c>
      <c r="Q252" s="619">
        <v>43860</v>
      </c>
      <c r="R252" s="642">
        <f t="shared" si="54"/>
        <v>11.764705882352935</v>
      </c>
      <c r="S252" s="701">
        <f>IF(INDEX(Historical!$D$7:$D$1237,MATCH(B252,Historical!$B$7:$B$1261,0))=0,"n/a",(INDEX(Historical!$C$7:$C$1239,MATCH(B252,Historical!$B$7:$B$1261,0))/INDEX(Historical!$D$7:$D$1237,MATCH(B252,Historical!$B$7:$B$1261,0))-1)*100)</f>
        <v>23.076923076923084</v>
      </c>
      <c r="T252" s="701">
        <f>IF(INDEX(Historical!$F$7:$F$1230,MATCH(B252,Historical!$B$7:$B$1261,0))=0,"n/a",((INDEX(Historical!$C$7:$C$1239,MATCH(B252,Historical!$B$7:$B$1261,0))/INDEX(Historical!$F$7:$F$1230,MATCH(B252,Historical!$B$7:$B$1261,0)))^(1/3)-1)*100)</f>
        <v>13.30326698854094</v>
      </c>
      <c r="U252" s="701">
        <f>IF(INDEX(Historical!$H$7:$H$1230,MATCH(B252,Historical!$B$7:$B$1261,0))=0,"n/a",((INDEX(Historical!$C$7:$C$1239,MATCH(B252,Historical!$B$7:$B$1261,0))/INDEX(Historical!$H$7:$H$1230,MATCH(B252,Historical!$B$7:$B$1261,0)))^(1/5)-1)*100)</f>
        <v>12.829427864416676</v>
      </c>
      <c r="V252" s="701">
        <f>IF(INDEX(Historical!$O$7:$O$1230,MATCH(B252,Historical!$B$7:$B$1261,0))=0,"n/a",((INDEX(Historical!$C$7:$C$1239,MATCH(B252,Historical!$B$7:$B$1261,0))/INDEX(Historical!$O$7:$O$1230,MATCH(B252,Historical!$B$7:$B$1261,0)))^(1/10)-1)*100)</f>
        <v>14.869835499703509</v>
      </c>
      <c r="W252" s="702">
        <f t="shared" si="55"/>
        <v>0.86278209766829517</v>
      </c>
      <c r="X252" s="703" t="str">
        <f t="shared" si="56"/>
        <v>n/a</v>
      </c>
      <c r="Y252" s="673"/>
      <c r="Z252" s="651" t="str">
        <f t="shared" si="57"/>
        <v>n/a</v>
      </c>
      <c r="AA252" s="886" t="str">
        <f t="shared" si="58"/>
        <v>n/a</v>
      </c>
      <c r="AB252" s="887">
        <v>12</v>
      </c>
      <c r="AC252" s="865">
        <v>-1.48</v>
      </c>
      <c r="AD252" s="865" t="s">
        <v>136</v>
      </c>
      <c r="AE252" s="865">
        <v>1.1100000000000001</v>
      </c>
      <c r="AF252" s="865">
        <v>1.52</v>
      </c>
      <c r="AG252" s="865">
        <v>0</v>
      </c>
      <c r="AH252" s="865">
        <v>64.5</v>
      </c>
      <c r="AI252" s="865">
        <v>55.05</v>
      </c>
      <c r="AJ252" s="865">
        <v>-23.599999999999998</v>
      </c>
      <c r="AK252" s="865">
        <v>10</v>
      </c>
      <c r="AL252" s="878">
        <v>2710</v>
      </c>
      <c r="AM252" s="872">
        <v>0.1</v>
      </c>
      <c r="AN252" s="865">
        <v>2.72</v>
      </c>
      <c r="AO252" s="739" t="str">
        <f t="shared" si="59"/>
        <v>n/a</v>
      </c>
      <c r="AP252" s="740">
        <f t="shared" si="60"/>
        <v>16.155467251725209</v>
      </c>
      <c r="AQ252" s="888" t="str">
        <f t="shared" si="61"/>
        <v>n/a</v>
      </c>
      <c r="AR252" s="651">
        <f>INDEX(Historical!$C$7:$C$1239,MATCH(B252,Historical!$B$7:$B$1261,0))*IF(AH252="n/a",1.03,IF(AH252&lt;0,1.01,IF(AH252&gt;10,1.1,(1+AH252/100))))</f>
        <v>0.70400000000000007</v>
      </c>
      <c r="AS252" s="886">
        <f t="shared" si="62"/>
        <v>0.77440000000000009</v>
      </c>
      <c r="AT252" s="886">
        <f t="shared" si="68"/>
        <v>0.85184000000000015</v>
      </c>
      <c r="AU252" s="886">
        <f t="shared" si="68"/>
        <v>0.93702400000000019</v>
      </c>
      <c r="AV252" s="886">
        <f t="shared" si="68"/>
        <v>1.0307264000000003</v>
      </c>
      <c r="AW252" s="651">
        <f t="shared" si="63"/>
        <v>4.2979904000000007</v>
      </c>
      <c r="AX252" s="747">
        <f t="shared" si="64"/>
        <v>18.809585995623635</v>
      </c>
      <c r="AY252" s="934">
        <v>1.6</v>
      </c>
      <c r="AZ252" s="872">
        <v>57.26</v>
      </c>
      <c r="BA252" s="872">
        <v>-7.26</v>
      </c>
      <c r="BB252" s="872">
        <v>9.9699999999999989</v>
      </c>
      <c r="BC252" s="872">
        <v>14.760000000000002</v>
      </c>
      <c r="BE252" s="624">
        <v>2012</v>
      </c>
      <c r="BF252" s="898">
        <f t="shared" si="65"/>
        <v>0</v>
      </c>
      <c r="BG252" s="882">
        <v>0</v>
      </c>
    </row>
    <row r="253" spans="1:59" ht="11.25" customHeight="1" x14ac:dyDescent="0.2">
      <c r="A253" s="871" t="s">
        <v>1708</v>
      </c>
      <c r="B253" s="875" t="s">
        <v>1709</v>
      </c>
      <c r="C253" s="932" t="s">
        <v>4319</v>
      </c>
      <c r="D253" s="932" t="s">
        <v>4320</v>
      </c>
      <c r="E253" s="733">
        <v>10</v>
      </c>
      <c r="F253" s="1190">
        <v>405</v>
      </c>
      <c r="G253" s="1190" t="s">
        <v>106</v>
      </c>
      <c r="H253" s="1190" t="s">
        <v>106</v>
      </c>
      <c r="I253" s="874">
        <v>57.94</v>
      </c>
      <c r="J253" s="651">
        <f t="shared" si="52"/>
        <v>2.0020711080428031</v>
      </c>
      <c r="K253" s="877">
        <v>0.28999999999999998</v>
      </c>
      <c r="L253" s="887">
        <v>4</v>
      </c>
      <c r="M253" s="642">
        <f t="shared" si="53"/>
        <v>1.1599999999999999</v>
      </c>
      <c r="N253" s="870" t="s">
        <v>456</v>
      </c>
      <c r="O253" s="734">
        <v>0.27</v>
      </c>
      <c r="P253" s="861">
        <v>44105</v>
      </c>
      <c r="Q253" s="861">
        <v>44120</v>
      </c>
      <c r="R253" s="642">
        <f t="shared" si="54"/>
        <v>7.4074074074073932</v>
      </c>
      <c r="S253" s="701">
        <f>IF(INDEX(Historical!$D$7:$D$1237,MATCH(B253,Historical!$B$7:$B$1261,0))=0,"n/a",(INDEX(Historical!$C$7:$C$1239,MATCH(B253,Historical!$B$7:$B$1261,0))/INDEX(Historical!$D$7:$D$1237,MATCH(B253,Historical!$B$7:$B$1261,0))-1)*100)</f>
        <v>9.9999999999999858</v>
      </c>
      <c r="T253" s="701">
        <f>IF(INDEX(Historical!$F$7:$F$1230,MATCH(B253,Historical!$B$7:$B$1261,0))=0,"n/a",((INDEX(Historical!$C$7:$C$1239,MATCH(B253,Historical!$B$7:$B$1261,0))/INDEX(Historical!$F$7:$F$1230,MATCH(B253,Historical!$B$7:$B$1261,0)))^(1/3)-1)*100)</f>
        <v>9.2128819145921526</v>
      </c>
      <c r="U253" s="701">
        <f>IF(INDEX(Historical!$H$7:$H$1230,MATCH(B253,Historical!$B$7:$B$1261,0))=0,"n/a",((INDEX(Historical!$C$7:$C$1239,MATCH(B253,Historical!$B$7:$B$1261,0))/INDEX(Historical!$H$7:$H$1230,MATCH(B253,Historical!$B$7:$B$1261,0)))^(1/5)-1)*100)</f>
        <v>12.888132073019754</v>
      </c>
      <c r="V253" s="701" t="str">
        <f>IF(INDEX(Historical!$O$7:$O$1230,MATCH(B253,Historical!$B$7:$B$1261,0))=0,"n/a",((INDEX(Historical!$C$7:$C$1239,MATCH(B253,Historical!$B$7:$B$1261,0))/INDEX(Historical!$O$7:$O$1230,MATCH(B253,Historical!$B$7:$B$1261,0)))^(1/10)-1)*100)</f>
        <v>n/a</v>
      </c>
      <c r="W253" s="702" t="str">
        <f t="shared" si="55"/>
        <v>n/a</v>
      </c>
      <c r="X253" s="703">
        <f t="shared" si="56"/>
        <v>0.43688583298372047</v>
      </c>
      <c r="Y253" s="876"/>
      <c r="Z253" s="651">
        <f t="shared" si="57"/>
        <v>97.47899159663865</v>
      </c>
      <c r="AA253" s="886">
        <f t="shared" si="58"/>
        <v>48.689075630252098</v>
      </c>
      <c r="AB253" s="887">
        <v>12</v>
      </c>
      <c r="AC253" s="865">
        <v>1.19</v>
      </c>
      <c r="AD253" s="865">
        <v>4.91</v>
      </c>
      <c r="AE253" s="865">
        <v>21.89</v>
      </c>
      <c r="AF253" s="865">
        <v>2.5099999999999998</v>
      </c>
      <c r="AG253" s="865">
        <v>5.0999999999999996</v>
      </c>
      <c r="AH253" s="865">
        <v>-22.1</v>
      </c>
      <c r="AI253" s="865">
        <v>-21.87</v>
      </c>
      <c r="AJ253" s="865">
        <v>29.5</v>
      </c>
      <c r="AK253" s="865">
        <v>10</v>
      </c>
      <c r="AL253" s="878">
        <v>4010</v>
      </c>
      <c r="AM253" s="872">
        <v>1.6</v>
      </c>
      <c r="AN253" s="865">
        <v>0.28999999999999998</v>
      </c>
      <c r="AO253" s="739">
        <f t="shared" si="59"/>
        <v>-33.798872449189545</v>
      </c>
      <c r="AP253" s="740">
        <f t="shared" si="60"/>
        <v>14.890203181062557</v>
      </c>
      <c r="AQ253" s="888">
        <f t="shared" si="61"/>
        <v>133.05657856879373</v>
      </c>
      <c r="AR253" s="651">
        <f>INDEX(Historical!$C$7:$C$1239,MATCH(B253,Historical!$B$7:$B$1261,0))*IF(AH253="n/a",1.03,IF(AH253&lt;0,1.01,IF(AH253&gt;10,1.1,(1+AH253/100))))</f>
        <v>0.99990000000000001</v>
      </c>
      <c r="AS253" s="886">
        <f t="shared" si="62"/>
        <v>1.0098990000000001</v>
      </c>
      <c r="AT253" s="886">
        <f t="shared" si="68"/>
        <v>1.1108889000000002</v>
      </c>
      <c r="AU253" s="886">
        <f t="shared" si="68"/>
        <v>1.2219777900000004</v>
      </c>
      <c r="AV253" s="886">
        <f t="shared" si="68"/>
        <v>1.3441755690000006</v>
      </c>
      <c r="AW253" s="651">
        <f t="shared" si="63"/>
        <v>5.6868412590000013</v>
      </c>
      <c r="AX253" s="747">
        <f t="shared" si="64"/>
        <v>9.8150522247152239</v>
      </c>
      <c r="AY253" s="934">
        <v>0.56999999999999995</v>
      </c>
      <c r="AZ253" s="872">
        <v>37.580000000000005</v>
      </c>
      <c r="BA253" s="872">
        <v>-9.81</v>
      </c>
      <c r="BB253" s="872">
        <v>-0.59</v>
      </c>
      <c r="BC253" s="872">
        <v>4.9000000000000004</v>
      </c>
      <c r="BE253" s="624">
        <v>2011</v>
      </c>
      <c r="BF253" s="898">
        <f t="shared" si="65"/>
        <v>0</v>
      </c>
      <c r="BG253" s="882">
        <v>3.6999999999999997</v>
      </c>
    </row>
    <row r="254" spans="1:59" s="773" customFormat="1" ht="11.25" customHeight="1" x14ac:dyDescent="0.2">
      <c r="A254" s="754" t="s">
        <v>826</v>
      </c>
      <c r="B254" s="781" t="s">
        <v>827</v>
      </c>
      <c r="C254" s="932" t="s">
        <v>108</v>
      </c>
      <c r="D254" s="932" t="s">
        <v>118</v>
      </c>
      <c r="E254" s="755">
        <v>16</v>
      </c>
      <c r="F254" s="1190">
        <v>238</v>
      </c>
      <c r="G254" s="1189" t="s">
        <v>115</v>
      </c>
      <c r="H254" s="1189" t="s">
        <v>115</v>
      </c>
      <c r="I254" s="756">
        <v>129.65</v>
      </c>
      <c r="J254" s="757">
        <f t="shared" si="52"/>
        <v>2.6224450443501737</v>
      </c>
      <c r="K254" s="758">
        <v>0.85</v>
      </c>
      <c r="L254" s="759">
        <v>4</v>
      </c>
      <c r="M254" s="760">
        <f t="shared" si="53"/>
        <v>3.4</v>
      </c>
      <c r="N254" s="761" t="s">
        <v>151</v>
      </c>
      <c r="O254" s="762">
        <v>0.82</v>
      </c>
      <c r="P254" s="763">
        <v>43991</v>
      </c>
      <c r="Q254" s="763">
        <v>44012</v>
      </c>
      <c r="R254" s="760">
        <f t="shared" si="54"/>
        <v>3.6585365853658569</v>
      </c>
      <c r="S254" s="701">
        <f>IF(INDEX(Historical!$D$7:$D$1237,MATCH(B254,Historical!$B$7:$B$1261,0))=0,"n/a",(INDEX(Historical!$C$7:$C$1239,MATCH(B254,Historical!$B$7:$B$1261,0))/INDEX(Historical!$D$7:$D$1237,MATCH(B254,Historical!$B$7:$B$1261,0))-1)*100)</f>
        <v>6.6006600660066139</v>
      </c>
      <c r="T254" s="701">
        <f>IF(INDEX(Historical!$F$7:$F$1230,MATCH(B254,Historical!$B$7:$B$1261,0))=0,"n/a",((INDEX(Historical!$C$7:$C$1239,MATCH(B254,Historical!$B$7:$B$1261,0))/INDEX(Historical!$F$7:$F$1230,MATCH(B254,Historical!$B$7:$B$1261,0)))^(1/3)-1)*100)</f>
        <v>7.2260753369314479</v>
      </c>
      <c r="U254" s="701">
        <f>IF(INDEX(Historical!$H$7:$H$1230,MATCH(B254,Historical!$B$7:$B$1261,0))=0,"n/a",((INDEX(Historical!$C$7:$C$1239,MATCH(B254,Historical!$B$7:$B$1261,0))/INDEX(Historical!$H$7:$H$1230,MATCH(B254,Historical!$B$7:$B$1261,0)))^(1/5)-1)*100)</f>
        <v>8.4807833168397906</v>
      </c>
      <c r="V254" s="701">
        <f>IF(INDEX(Historical!$O$7:$O$1230,MATCH(B254,Historical!$B$7:$B$1261,0))=0,"n/a",((INDEX(Historical!$C$7:$C$1239,MATCH(B254,Historical!$B$7:$B$1261,0))/INDEX(Historical!$O$7:$O$1230,MATCH(B254,Historical!$B$7:$B$1261,0)))^(1/10)-1)*100)</f>
        <v>10.136112009742714</v>
      </c>
      <c r="W254" s="702">
        <f t="shared" si="55"/>
        <v>0.83668997626389285</v>
      </c>
      <c r="X254" s="703" t="str">
        <f t="shared" si="56"/>
        <v>n/a</v>
      </c>
      <c r="Y254" s="781"/>
      <c r="Z254" s="757">
        <f t="shared" si="57"/>
        <v>38.94616265750286</v>
      </c>
      <c r="AA254" s="765">
        <f t="shared" si="58"/>
        <v>14.851088201603666</v>
      </c>
      <c r="AB254" s="759">
        <v>12</v>
      </c>
      <c r="AC254" s="766">
        <v>8.73</v>
      </c>
      <c r="AD254" s="766">
        <v>3.44</v>
      </c>
      <c r="AE254" s="766">
        <v>1.0900000000000001</v>
      </c>
      <c r="AF254" s="766">
        <v>1.22</v>
      </c>
      <c r="AG254" s="766">
        <v>8.5</v>
      </c>
      <c r="AH254" s="766">
        <v>6.9</v>
      </c>
      <c r="AI254" s="766">
        <v>19.989999999999998</v>
      </c>
      <c r="AJ254" s="766">
        <v>-1.5</v>
      </c>
      <c r="AK254" s="766">
        <v>4.4799999999999995</v>
      </c>
      <c r="AL254" s="767">
        <v>34460</v>
      </c>
      <c r="AM254" s="768">
        <v>0.2</v>
      </c>
      <c r="AN254" s="766">
        <v>0.25</v>
      </c>
      <c r="AO254" s="769">
        <f t="shared" si="59"/>
        <v>-3.7478598404137013</v>
      </c>
      <c r="AP254" s="770">
        <f t="shared" si="60"/>
        <v>11.103228361189965</v>
      </c>
      <c r="AQ254" s="771">
        <f t="shared" si="61"/>
        <v>-10.263775168041732</v>
      </c>
      <c r="AR254" s="651">
        <f>INDEX(Historical!$C$7:$C$1239,MATCH(B254,Historical!$B$7:$B$1261,0))*IF(AH254="n/a",1.03,IF(AH254&lt;0,1.01,IF(AH254&gt;10,1.1,(1+AH254/100))))</f>
        <v>3.4528699999999999</v>
      </c>
      <c r="AS254" s="765">
        <f t="shared" si="62"/>
        <v>3.7981570000000002</v>
      </c>
      <c r="AT254" s="765">
        <f t="shared" si="68"/>
        <v>3.9683144336000002</v>
      </c>
      <c r="AU254" s="765">
        <f t="shared" si="68"/>
        <v>4.1460949202252797</v>
      </c>
      <c r="AV254" s="765">
        <f t="shared" si="68"/>
        <v>4.3318399726513723</v>
      </c>
      <c r="AW254" s="757">
        <f t="shared" si="63"/>
        <v>19.697276326476654</v>
      </c>
      <c r="AX254" s="772">
        <f t="shared" si="64"/>
        <v>15.192654320460203</v>
      </c>
      <c r="AY254" s="935">
        <v>0.81</v>
      </c>
      <c r="AZ254" s="768">
        <v>68.400000000000006</v>
      </c>
      <c r="BA254" s="768">
        <v>-8.61</v>
      </c>
      <c r="BB254" s="768">
        <v>6.9599999999999991</v>
      </c>
      <c r="BC254" s="768">
        <v>14.32</v>
      </c>
      <c r="BD254" s="908"/>
      <c r="BE254" s="624">
        <v>2005</v>
      </c>
      <c r="BF254" s="898">
        <f t="shared" si="65"/>
        <v>1</v>
      </c>
      <c r="BG254" s="824">
        <v>2</v>
      </c>
    </row>
    <row r="255" spans="1:59" ht="11.25" customHeight="1" x14ac:dyDescent="0.2">
      <c r="A255" s="863" t="s">
        <v>1722</v>
      </c>
      <c r="B255" s="875" t="s">
        <v>1723</v>
      </c>
      <c r="C255" s="932" t="s">
        <v>245</v>
      </c>
      <c r="D255" s="932" t="s">
        <v>4317</v>
      </c>
      <c r="E255" s="733">
        <v>11</v>
      </c>
      <c r="F255" s="1190">
        <v>320</v>
      </c>
      <c r="G255" s="1190" t="s">
        <v>106</v>
      </c>
      <c r="H255" s="1190" t="s">
        <v>106</v>
      </c>
      <c r="I255" s="874">
        <v>140.81</v>
      </c>
      <c r="J255" s="651">
        <f t="shared" si="52"/>
        <v>1.1362829344506782</v>
      </c>
      <c r="K255" s="877">
        <v>0.4</v>
      </c>
      <c r="L255" s="887">
        <v>4</v>
      </c>
      <c r="M255" s="642">
        <f t="shared" si="53"/>
        <v>1.6</v>
      </c>
      <c r="N255" s="870" t="s">
        <v>790</v>
      </c>
      <c r="O255" s="734">
        <v>0.35</v>
      </c>
      <c r="P255" s="861">
        <v>44064</v>
      </c>
      <c r="Q255" s="861">
        <v>44083</v>
      </c>
      <c r="R255" s="642">
        <f t="shared" si="54"/>
        <v>14.285714285714299</v>
      </c>
      <c r="S255" s="701">
        <f>IF(INDEX(Historical!$D$7:$D$1237,MATCH(B255,Historical!$B$7:$B$1261,0))=0,"n/a",(INDEX(Historical!$C$7:$C$1239,MATCH(B255,Historical!$B$7:$B$1261,0))/INDEX(Historical!$D$7:$D$1237,MATCH(B255,Historical!$B$7:$B$1261,0))-1)*100)</f>
        <v>13.333333333333353</v>
      </c>
      <c r="T255" s="701">
        <f>IF(INDEX(Historical!$F$7:$F$1230,MATCH(B255,Historical!$B$7:$B$1261,0))=0,"n/a",((INDEX(Historical!$C$7:$C$1239,MATCH(B255,Historical!$B$7:$B$1261,0))/INDEX(Historical!$F$7:$F$1230,MATCH(B255,Historical!$B$7:$B$1261,0)))^(1/3)-1)*100)</f>
        <v>13.915728978525355</v>
      </c>
      <c r="U255" s="701">
        <f>IF(INDEX(Historical!$H$7:$H$1230,MATCH(B255,Historical!$B$7:$B$1261,0))=0,"n/a",((INDEX(Historical!$C$7:$C$1239,MATCH(B255,Historical!$B$7:$B$1261,0))/INDEX(Historical!$H$7:$H$1230,MATCH(B255,Historical!$B$7:$B$1261,0)))^(1/5)-1)*100)</f>
        <v>17.392895508213702</v>
      </c>
      <c r="V255" s="701" t="str">
        <f>IF(INDEX(Historical!$O$7:$O$1230,MATCH(B255,Historical!$B$7:$B$1261,0))=0,"n/a",((INDEX(Historical!$C$7:$C$1239,MATCH(B255,Historical!$B$7:$B$1261,0))/INDEX(Historical!$O$7:$O$1230,MATCH(B255,Historical!$B$7:$B$1261,0)))^(1/10)-1)*100)</f>
        <v>n/a</v>
      </c>
      <c r="W255" s="702" t="str">
        <f t="shared" si="55"/>
        <v>n/a</v>
      </c>
      <c r="X255" s="703">
        <f t="shared" si="56"/>
        <v>1.4615878578330843</v>
      </c>
      <c r="Y255" s="875"/>
      <c r="Z255" s="651">
        <f t="shared" si="57"/>
        <v>24.844720496894411</v>
      </c>
      <c r="AA255" s="886">
        <f t="shared" si="58"/>
        <v>21.864906832298136</v>
      </c>
      <c r="AB255" s="887">
        <v>12</v>
      </c>
      <c r="AC255" s="865">
        <v>6.44</v>
      </c>
      <c r="AD255" s="865">
        <v>1.42</v>
      </c>
      <c r="AE255" s="865">
        <v>1.57</v>
      </c>
      <c r="AF255" s="865">
        <v>8.65</v>
      </c>
      <c r="AG255" s="865">
        <v>46.7</v>
      </c>
      <c r="AH255" s="865">
        <v>8</v>
      </c>
      <c r="AI255" s="865">
        <v>-3.42</v>
      </c>
      <c r="AJ255" s="865">
        <v>11.899999999999999</v>
      </c>
      <c r="AK255" s="865">
        <v>15.290000000000001</v>
      </c>
      <c r="AL255" s="878">
        <v>15600</v>
      </c>
      <c r="AM255" s="872">
        <v>0.1</v>
      </c>
      <c r="AN255" s="865">
        <v>0.5</v>
      </c>
      <c r="AO255" s="739">
        <f t="shared" si="59"/>
        <v>-3.3357283896337542</v>
      </c>
      <c r="AP255" s="740">
        <f t="shared" si="60"/>
        <v>18.529178442664382</v>
      </c>
      <c r="AQ255" s="888">
        <f t="shared" si="61"/>
        <v>189.92830079128865</v>
      </c>
      <c r="AR255" s="651">
        <f>INDEX(Historical!$C$7:$C$1239,MATCH(B255,Historical!$B$7:$B$1261,0))*IF(AH255="n/a",1.03,IF(AH255&lt;0,1.01,IF(AH255&gt;10,1.1,(1+AH255/100))))</f>
        <v>1.4688000000000001</v>
      </c>
      <c r="AS255" s="886">
        <f t="shared" si="62"/>
        <v>1.4834880000000001</v>
      </c>
      <c r="AT255" s="886">
        <f t="shared" si="68"/>
        <v>1.6318368000000003</v>
      </c>
      <c r="AU255" s="886">
        <f t="shared" si="68"/>
        <v>1.7950204800000005</v>
      </c>
      <c r="AV255" s="886">
        <f t="shared" si="68"/>
        <v>1.9745225280000007</v>
      </c>
      <c r="AW255" s="651">
        <f t="shared" si="63"/>
        <v>8.3536678080000026</v>
      </c>
      <c r="AX255" s="747">
        <f t="shared" si="64"/>
        <v>5.9325813564377547</v>
      </c>
      <c r="AY255" s="934">
        <v>0.93</v>
      </c>
      <c r="AZ255" s="872">
        <v>120.39</v>
      </c>
      <c r="BA255" s="872">
        <v>-10.35</v>
      </c>
      <c r="BB255" s="872">
        <v>1.0699999999999998</v>
      </c>
      <c r="BC255" s="872">
        <v>14.719999999999999</v>
      </c>
      <c r="BE255" s="624">
        <v>2010</v>
      </c>
      <c r="BF255" s="898">
        <f t="shared" si="65"/>
        <v>0</v>
      </c>
      <c r="BG255" s="882">
        <v>12.2</v>
      </c>
    </row>
    <row r="256" spans="1:59" ht="11.25" customHeight="1" x14ac:dyDescent="0.2">
      <c r="A256" s="863" t="s">
        <v>1718</v>
      </c>
      <c r="B256" s="875" t="s">
        <v>1719</v>
      </c>
      <c r="C256" s="932" t="s">
        <v>112</v>
      </c>
      <c r="D256" s="932" t="s">
        <v>211</v>
      </c>
      <c r="E256" s="733">
        <v>11</v>
      </c>
      <c r="F256" s="1190">
        <v>293</v>
      </c>
      <c r="G256" s="1190" t="s">
        <v>37</v>
      </c>
      <c r="H256" s="1190" t="s">
        <v>115</v>
      </c>
      <c r="I256" s="874">
        <v>90.71</v>
      </c>
      <c r="J256" s="651">
        <f t="shared" si="52"/>
        <v>1.1024142872891634</v>
      </c>
      <c r="K256" s="877">
        <v>0.25</v>
      </c>
      <c r="L256" s="887">
        <v>4</v>
      </c>
      <c r="M256" s="642">
        <f t="shared" si="53"/>
        <v>1</v>
      </c>
      <c r="N256" s="870" t="s">
        <v>127</v>
      </c>
      <c r="O256" s="734">
        <v>0.22500000000000001</v>
      </c>
      <c r="P256" s="619">
        <v>43822</v>
      </c>
      <c r="Q256" s="619">
        <v>43838</v>
      </c>
      <c r="R256" s="642">
        <f t="shared" si="54"/>
        <v>11.111111111111107</v>
      </c>
      <c r="S256" s="701">
        <f>IF(INDEX(Historical!$D$7:$D$1237,MATCH(B256,Historical!$B$7:$B$1261,0))=0,"n/a",(INDEX(Historical!$C$7:$C$1239,MATCH(B256,Historical!$B$7:$B$1261,0))/INDEX(Historical!$D$7:$D$1237,MATCH(B256,Historical!$B$7:$B$1261,0))-1)*100)</f>
        <v>12.5</v>
      </c>
      <c r="T256" s="701">
        <f>IF(INDEX(Historical!$F$7:$F$1230,MATCH(B256,Historical!$B$7:$B$1261,0))=0,"n/a",((INDEX(Historical!$C$7:$C$1239,MATCH(B256,Historical!$B$7:$B$1261,0))/INDEX(Historical!$F$7:$F$1230,MATCH(B256,Historical!$B$7:$B$1261,0)))^(1/3)-1)*100)</f>
        <v>14.471424255333186</v>
      </c>
      <c r="U256" s="701">
        <f>IF(INDEX(Historical!$H$7:$H$1230,MATCH(B256,Historical!$B$7:$B$1261,0))=0,"n/a",((INDEX(Historical!$C$7:$C$1239,MATCH(B256,Historical!$B$7:$B$1261,0))/INDEX(Historical!$H$7:$H$1230,MATCH(B256,Historical!$B$7:$B$1261,0)))^(1/5)-1)*100)</f>
        <v>17.607902252467355</v>
      </c>
      <c r="V256" s="701">
        <f>IF(INDEX(Historical!$O$7:$O$1230,MATCH(B256,Historical!$B$7:$B$1261,0))=0,"n/a",((INDEX(Historical!$C$7:$C$1239,MATCH(B256,Historical!$B$7:$B$1261,0))/INDEX(Historical!$O$7:$O$1230,MATCH(B256,Historical!$B$7:$B$1261,0)))^(1/10)-1)*100)</f>
        <v>19.623119885131544</v>
      </c>
      <c r="W256" s="702">
        <f t="shared" si="55"/>
        <v>0.89730391270803367</v>
      </c>
      <c r="X256" s="703">
        <f t="shared" si="56"/>
        <v>1.6154038763731517</v>
      </c>
      <c r="Y256" s="661"/>
      <c r="Z256" s="651">
        <f t="shared" si="57"/>
        <v>36.630036630036628</v>
      </c>
      <c r="AA256" s="886">
        <f t="shared" si="58"/>
        <v>33.227106227106226</v>
      </c>
      <c r="AB256" s="887">
        <v>10</v>
      </c>
      <c r="AC256" s="865">
        <v>2.73</v>
      </c>
      <c r="AD256" s="865">
        <v>1.72</v>
      </c>
      <c r="AE256" s="865">
        <v>2.96</v>
      </c>
      <c r="AF256" s="865">
        <v>9.31</v>
      </c>
      <c r="AG256" s="865">
        <v>31</v>
      </c>
      <c r="AH256" s="865">
        <v>-9.9</v>
      </c>
      <c r="AI256" s="865">
        <v>18.440000000000001</v>
      </c>
      <c r="AJ256" s="865">
        <v>10.9</v>
      </c>
      <c r="AK256" s="865">
        <v>19.5</v>
      </c>
      <c r="AL256" s="878">
        <v>9680</v>
      </c>
      <c r="AM256" s="872">
        <v>0.3</v>
      </c>
      <c r="AN256" s="865">
        <v>0.85</v>
      </c>
      <c r="AO256" s="739">
        <f t="shared" si="59"/>
        <v>-14.516789687349707</v>
      </c>
      <c r="AP256" s="740">
        <f t="shared" si="60"/>
        <v>18.710316539756519</v>
      </c>
      <c r="AQ256" s="888">
        <f t="shared" si="61"/>
        <v>270.79156107762452</v>
      </c>
      <c r="AR256" s="651">
        <f>INDEX(Historical!$C$7:$C$1239,MATCH(B256,Historical!$B$7:$B$1261,0))*IF(AH256="n/a",1.03,IF(AH256&lt;0,1.01,IF(AH256&gt;10,1.1,(1+AH256/100))))</f>
        <v>0.90900000000000003</v>
      </c>
      <c r="AS256" s="886">
        <f t="shared" si="62"/>
        <v>0.99990000000000012</v>
      </c>
      <c r="AT256" s="886">
        <f t="shared" si="68"/>
        <v>1.0998900000000003</v>
      </c>
      <c r="AU256" s="886">
        <f t="shared" si="68"/>
        <v>1.2098790000000004</v>
      </c>
      <c r="AV256" s="886">
        <f t="shared" si="68"/>
        <v>1.3308669000000004</v>
      </c>
      <c r="AW256" s="651">
        <f t="shared" si="63"/>
        <v>5.5495359000000004</v>
      </c>
      <c r="AX256" s="747">
        <f t="shared" si="64"/>
        <v>6.117887663984126</v>
      </c>
      <c r="AY256" s="934">
        <v>0.74</v>
      </c>
      <c r="AZ256" s="872">
        <v>74.209999999999994</v>
      </c>
      <c r="BA256" s="872">
        <v>-1.82</v>
      </c>
      <c r="BB256" s="872">
        <v>5.8999999999999995</v>
      </c>
      <c r="BC256" s="872">
        <v>23.330000000000002</v>
      </c>
      <c r="BE256" s="624">
        <v>2010</v>
      </c>
      <c r="BF256" s="898">
        <f t="shared" si="65"/>
        <v>0</v>
      </c>
      <c r="BG256" s="882">
        <v>11.3</v>
      </c>
    </row>
    <row r="257" spans="1:59" ht="11.25" customHeight="1" x14ac:dyDescent="0.2">
      <c r="A257" s="871" t="s">
        <v>807</v>
      </c>
      <c r="B257" s="875" t="s">
        <v>808</v>
      </c>
      <c r="C257" s="932" t="s">
        <v>4193</v>
      </c>
      <c r="D257" s="932" t="s">
        <v>4326</v>
      </c>
      <c r="E257" s="733">
        <v>17</v>
      </c>
      <c r="F257" s="1190">
        <v>221</v>
      </c>
      <c r="G257" s="1190" t="s">
        <v>37</v>
      </c>
      <c r="H257" s="1190" t="s">
        <v>115</v>
      </c>
      <c r="I257" s="874">
        <v>161.25</v>
      </c>
      <c r="J257" s="651">
        <f t="shared" si="52"/>
        <v>2.5302325581395348</v>
      </c>
      <c r="K257" s="877">
        <v>1.02</v>
      </c>
      <c r="L257" s="887">
        <v>4</v>
      </c>
      <c r="M257" s="642">
        <f t="shared" si="53"/>
        <v>4.08</v>
      </c>
      <c r="N257" s="870" t="s">
        <v>809</v>
      </c>
      <c r="O257" s="734">
        <v>0.9</v>
      </c>
      <c r="P257" s="861">
        <v>44133</v>
      </c>
      <c r="Q257" s="861">
        <v>44151</v>
      </c>
      <c r="R257" s="642">
        <f t="shared" si="54"/>
        <v>13.333333333333334</v>
      </c>
      <c r="S257" s="701">
        <f>IF(INDEX(Historical!$D$7:$D$1237,MATCH(B257,Historical!$B$7:$B$1261,0))=0,"n/a",(INDEX(Historical!$C$7:$C$1239,MATCH(B257,Historical!$B$7:$B$1261,0))/INDEX(Historical!$D$7:$D$1237,MATCH(B257,Historical!$B$7:$B$1261,0))-1)*100)</f>
        <v>22.05323193916351</v>
      </c>
      <c r="T257" s="701">
        <f>IF(INDEX(Historical!$F$7:$F$1230,MATCH(B257,Historical!$B$7:$B$1261,0))=0,"n/a",((INDEX(Historical!$C$7:$C$1239,MATCH(B257,Historical!$B$7:$B$1261,0))/INDEX(Historical!$F$7:$F$1230,MATCH(B257,Historical!$B$7:$B$1261,0)))^(1/3)-1)*100)</f>
        <v>25.089366987415286</v>
      </c>
      <c r="U257" s="701">
        <f>IF(INDEX(Historical!$H$7:$H$1230,MATCH(B257,Historical!$B$7:$B$1261,0))=0,"n/a",((INDEX(Historical!$C$7:$C$1239,MATCH(B257,Historical!$B$7:$B$1261,0))/INDEX(Historical!$H$7:$H$1230,MATCH(B257,Historical!$B$7:$B$1261,0)))^(1/5)-1)*100)</f>
        <v>20.953006907237672</v>
      </c>
      <c r="V257" s="701">
        <f>IF(INDEX(Historical!$O$7:$O$1230,MATCH(B257,Historical!$B$7:$B$1261,0))=0,"n/a",((INDEX(Historical!$C$7:$C$1239,MATCH(B257,Historical!$B$7:$B$1261,0))/INDEX(Historical!$O$7:$O$1230,MATCH(B257,Historical!$B$7:$B$1261,0)))^(1/10)-1)*100)</f>
        <v>21.710837786073167</v>
      </c>
      <c r="W257" s="702">
        <f t="shared" si="55"/>
        <v>0.96509435120363618</v>
      </c>
      <c r="X257" s="703">
        <f t="shared" si="56"/>
        <v>1.3694775756364492</v>
      </c>
      <c r="Y257" s="876"/>
      <c r="Z257" s="651">
        <f t="shared" si="57"/>
        <v>77.126654064272216</v>
      </c>
      <c r="AA257" s="886">
        <f t="shared" si="58"/>
        <v>30.482041587901701</v>
      </c>
      <c r="AB257" s="887">
        <v>12</v>
      </c>
      <c r="AC257" s="865">
        <v>5.29</v>
      </c>
      <c r="AD257" s="865">
        <v>3</v>
      </c>
      <c r="AE257" s="865">
        <v>10.53</v>
      </c>
      <c r="AF257" s="865">
        <v>17.510000000000002</v>
      </c>
      <c r="AG257" s="865">
        <v>60.699999999999996</v>
      </c>
      <c r="AH257" s="865">
        <v>-5.6000000000000005</v>
      </c>
      <c r="AI257" s="865">
        <v>5.72</v>
      </c>
      <c r="AJ257" s="865">
        <v>15.299999999999999</v>
      </c>
      <c r="AK257" s="865">
        <v>10</v>
      </c>
      <c r="AL257" s="878">
        <v>144670</v>
      </c>
      <c r="AM257" s="872">
        <v>0.1</v>
      </c>
      <c r="AN257" s="865">
        <v>0.82</v>
      </c>
      <c r="AO257" s="739">
        <f t="shared" si="59"/>
        <v>-6.998802122524495</v>
      </c>
      <c r="AP257" s="740">
        <f t="shared" si="60"/>
        <v>23.483239465377206</v>
      </c>
      <c r="AQ257" s="888">
        <f t="shared" si="61"/>
        <v>387.05032740371968</v>
      </c>
      <c r="AR257" s="651">
        <f>INDEX(Historical!$C$7:$C$1239,MATCH(B257,Historical!$B$7:$B$1261,0))*IF(AH257="n/a",1.03,IF(AH257&lt;0,1.01,IF(AH257&gt;10,1.1,(1+AH257/100))))</f>
        <v>3.2421000000000002</v>
      </c>
      <c r="AS257" s="886">
        <f t="shared" si="62"/>
        <v>3.42754812</v>
      </c>
      <c r="AT257" s="886">
        <f t="shared" si="68"/>
        <v>3.7703029320000003</v>
      </c>
      <c r="AU257" s="886">
        <f t="shared" si="68"/>
        <v>4.1473332252000006</v>
      </c>
      <c r="AV257" s="886">
        <f t="shared" si="68"/>
        <v>4.5620665477200006</v>
      </c>
      <c r="AW257" s="651">
        <f t="shared" si="63"/>
        <v>19.149350824919999</v>
      </c>
      <c r="AX257" s="747">
        <f t="shared" si="64"/>
        <v>11.875566403051161</v>
      </c>
      <c r="AY257" s="934">
        <v>1.05</v>
      </c>
      <c r="AZ257" s="872">
        <v>73.22</v>
      </c>
      <c r="BA257" s="872">
        <v>-2.0500000000000003</v>
      </c>
      <c r="BB257" s="872">
        <v>8.1</v>
      </c>
      <c r="BC257" s="872">
        <v>24.93</v>
      </c>
      <c r="BE257" s="624">
        <v>2004</v>
      </c>
      <c r="BF257" s="898">
        <f t="shared" si="65"/>
        <v>1</v>
      </c>
      <c r="BG257" s="882">
        <v>27.900000000000002</v>
      </c>
    </row>
    <row r="258" spans="1:59" ht="11.25" customHeight="1" x14ac:dyDescent="0.2">
      <c r="A258" s="863" t="s">
        <v>1740</v>
      </c>
      <c r="B258" s="875" t="s">
        <v>1741</v>
      </c>
      <c r="C258" s="932" t="s">
        <v>4319</v>
      </c>
      <c r="D258" s="932" t="s">
        <v>4320</v>
      </c>
      <c r="E258" s="733">
        <v>10</v>
      </c>
      <c r="F258" s="1190">
        <v>396</v>
      </c>
      <c r="G258" s="1190" t="s">
        <v>37</v>
      </c>
      <c r="H258" s="1190" t="s">
        <v>37</v>
      </c>
      <c r="I258" s="874">
        <v>38.47</v>
      </c>
      <c r="J258" s="651">
        <f t="shared" si="52"/>
        <v>3.7431765011697427</v>
      </c>
      <c r="K258" s="877">
        <v>0.36</v>
      </c>
      <c r="L258" s="887">
        <v>4</v>
      </c>
      <c r="M258" s="642">
        <f t="shared" si="53"/>
        <v>1.44</v>
      </c>
      <c r="N258" s="870" t="s">
        <v>717</v>
      </c>
      <c r="O258" s="734">
        <v>0.34250000000000003</v>
      </c>
      <c r="P258" s="861">
        <v>43929</v>
      </c>
      <c r="Q258" s="861">
        <v>43951</v>
      </c>
      <c r="R258" s="642">
        <f t="shared" si="54"/>
        <v>5.1094890510948785</v>
      </c>
      <c r="S258" s="701">
        <f>IF(INDEX(Historical!$D$7:$D$1237,MATCH(B258,Historical!$B$7:$B$1261,0))=0,"n/a",(INDEX(Historical!$C$7:$C$1239,MATCH(B258,Historical!$B$7:$B$1261,0))/INDEX(Historical!$D$7:$D$1237,MATCH(B258,Historical!$B$7:$B$1261,0))-1)*100)</f>
        <v>5.6751467710371761</v>
      </c>
      <c r="T258" s="701">
        <f>IF(INDEX(Historical!$F$7:$F$1230,MATCH(B258,Historical!$B$7:$B$1261,0))=0,"n/a",((INDEX(Historical!$C$7:$C$1239,MATCH(B258,Historical!$B$7:$B$1261,0))/INDEX(Historical!$F$7:$F$1230,MATCH(B258,Historical!$B$7:$B$1261,0)))^(1/3)-1)*100)</f>
        <v>5.1107017667857857</v>
      </c>
      <c r="U258" s="701">
        <f>IF(INDEX(Historical!$H$7:$H$1230,MATCH(B258,Historical!$B$7:$B$1261,0))=0,"n/a",((INDEX(Historical!$C$7:$C$1239,MATCH(B258,Historical!$B$7:$B$1261,0))/INDEX(Historical!$H$7:$H$1230,MATCH(B258,Historical!$B$7:$B$1261,0)))^(1/5)-1)*100)</f>
        <v>5.8701541070377949</v>
      </c>
      <c r="V258" s="701">
        <f>IF(INDEX(Historical!$O$7:$O$1230,MATCH(B258,Historical!$B$7:$B$1261,0))=0,"n/a",((INDEX(Historical!$C$7:$C$1239,MATCH(B258,Historical!$B$7:$B$1261,0))/INDEX(Historical!$O$7:$O$1230,MATCH(B258,Historical!$B$7:$B$1261,0)))^(1/10)-1)*100)</f>
        <v>3.4143116457993727</v>
      </c>
      <c r="W258" s="702">
        <f t="shared" si="55"/>
        <v>1.7192789399467518</v>
      </c>
      <c r="X258" s="703">
        <f t="shared" si="56"/>
        <v>6.755068017304712E-2</v>
      </c>
      <c r="Y258" s="665"/>
      <c r="Z258" s="651">
        <f t="shared" si="57"/>
        <v>320</v>
      </c>
      <c r="AA258" s="886">
        <f t="shared" si="58"/>
        <v>85.48888888888888</v>
      </c>
      <c r="AB258" s="887">
        <v>12</v>
      </c>
      <c r="AC258" s="865">
        <v>0.45</v>
      </c>
      <c r="AD258" s="865" t="s">
        <v>136</v>
      </c>
      <c r="AE258" s="865">
        <v>9.42</v>
      </c>
      <c r="AF258" s="865">
        <v>3.54</v>
      </c>
      <c r="AG258" s="865">
        <v>3.9</v>
      </c>
      <c r="AH258" s="865">
        <v>-14.499999999999998</v>
      </c>
      <c r="AI258" s="865">
        <v>-91.58</v>
      </c>
      <c r="AJ258" s="865">
        <v>86.9</v>
      </c>
      <c r="AK258" s="865" t="s">
        <v>136</v>
      </c>
      <c r="AL258" s="878">
        <v>11710</v>
      </c>
      <c r="AM258" s="872">
        <v>0.5</v>
      </c>
      <c r="AN258" s="865">
        <v>1.5</v>
      </c>
      <c r="AO258" s="739">
        <f t="shared" si="59"/>
        <v>-75.875558280681346</v>
      </c>
      <c r="AP258" s="740">
        <f t="shared" si="60"/>
        <v>9.6133306082075372</v>
      </c>
      <c r="AQ258" s="888">
        <f t="shared" si="61"/>
        <v>266.74585003585042</v>
      </c>
      <c r="AR258" s="651">
        <f>INDEX(Historical!$C$7:$C$1239,MATCH(B258,Historical!$B$7:$B$1261,0))*IF(AH258="n/a",1.03,IF(AH258&lt;0,1.01,IF(AH258&gt;10,1.1,(1+AH258/100))))</f>
        <v>1.3635000000000002</v>
      </c>
      <c r="AS258" s="886">
        <f t="shared" si="62"/>
        <v>1.3771350000000002</v>
      </c>
      <c r="AT258" s="886">
        <f t="shared" si="68"/>
        <v>1.4184490500000002</v>
      </c>
      <c r="AU258" s="886">
        <f t="shared" si="68"/>
        <v>1.4610025215000002</v>
      </c>
      <c r="AV258" s="886">
        <f t="shared" si="68"/>
        <v>1.5048325971450003</v>
      </c>
      <c r="AW258" s="651">
        <f t="shared" si="63"/>
        <v>7.1249191686450013</v>
      </c>
      <c r="AX258" s="747">
        <f t="shared" si="64"/>
        <v>18.520715281115159</v>
      </c>
      <c r="AY258" s="934">
        <v>0.79</v>
      </c>
      <c r="AZ258" s="872">
        <v>31.75</v>
      </c>
      <c r="BA258" s="872">
        <v>-24.94</v>
      </c>
      <c r="BB258" s="872">
        <v>10.31</v>
      </c>
      <c r="BC258" s="872">
        <v>3.5999999999999996</v>
      </c>
      <c r="BE258" s="624">
        <v>2011</v>
      </c>
      <c r="BF258" s="898">
        <f t="shared" si="65"/>
        <v>0</v>
      </c>
      <c r="BG258" s="882">
        <v>1.4000000000000001</v>
      </c>
    </row>
    <row r="259" spans="1:59" ht="11.25" customHeight="1" x14ac:dyDescent="0.2">
      <c r="A259" s="863" t="s">
        <v>1752</v>
      </c>
      <c r="B259" s="875" t="s">
        <v>1753</v>
      </c>
      <c r="C259" s="932" t="s">
        <v>153</v>
      </c>
      <c r="D259" s="932" t="s">
        <v>4321</v>
      </c>
      <c r="E259" s="733">
        <v>11</v>
      </c>
      <c r="F259" s="1190">
        <v>316</v>
      </c>
      <c r="G259" s="1190" t="s">
        <v>106</v>
      </c>
      <c r="H259" s="1190" t="s">
        <v>106</v>
      </c>
      <c r="I259" s="874">
        <v>336.34</v>
      </c>
      <c r="J259" s="651">
        <f t="shared" si="52"/>
        <v>1.4865909496342988</v>
      </c>
      <c r="K259" s="877">
        <v>1.25</v>
      </c>
      <c r="L259" s="887">
        <v>4</v>
      </c>
      <c r="M259" s="642">
        <f t="shared" si="53"/>
        <v>5</v>
      </c>
      <c r="N259" s="870" t="s">
        <v>194</v>
      </c>
      <c r="O259" s="734">
        <v>1.08</v>
      </c>
      <c r="P259" s="861">
        <v>44001</v>
      </c>
      <c r="Q259" s="861">
        <v>44012</v>
      </c>
      <c r="R259" s="642">
        <f t="shared" si="54"/>
        <v>15.740740740740733</v>
      </c>
      <c r="S259" s="701">
        <f>IF(INDEX(Historical!$D$7:$D$1237,MATCH(B259,Historical!$B$7:$B$1261,0))=0,"n/a",(INDEX(Historical!$C$7:$C$1239,MATCH(B259,Historical!$B$7:$B$1261,0))/INDEX(Historical!$D$7:$D$1237,MATCH(B259,Historical!$B$7:$B$1261,0))-1)*100)</f>
        <v>44.34782608695653</v>
      </c>
      <c r="T259" s="701">
        <f>IF(INDEX(Historical!$F$7:$F$1230,MATCH(B259,Historical!$B$7:$B$1261,0))=0,"n/a",((INDEX(Historical!$C$7:$C$1239,MATCH(B259,Historical!$B$7:$B$1261,0))/INDEX(Historical!$F$7:$F$1230,MATCH(B259,Historical!$B$7:$B$1261,0)))^(1/3)-1)*100)</f>
        <v>27.993694864859876</v>
      </c>
      <c r="U259" s="701">
        <f>IF(INDEX(Historical!$H$7:$H$1230,MATCH(B259,Historical!$B$7:$B$1261,0))=0,"n/a",((INDEX(Historical!$C$7:$C$1239,MATCH(B259,Historical!$B$7:$B$1261,0))/INDEX(Historical!$H$7:$H$1230,MATCH(B259,Historical!$B$7:$B$1261,0)))^(1/5)-1)*100)</f>
        <v>28.79844023732392</v>
      </c>
      <c r="V259" s="701">
        <f>IF(INDEX(Historical!$O$7:$O$1230,MATCH(B259,Historical!$B$7:$B$1261,0))=0,"n/a",((INDEX(Historical!$C$7:$C$1239,MATCH(B259,Historical!$B$7:$B$1261,0))/INDEX(Historical!$O$7:$O$1230,MATCH(B259,Historical!$B$7:$B$1261,0)))^(1/10)-1)*100)</f>
        <v>66.728870783446254</v>
      </c>
      <c r="W259" s="702">
        <f t="shared" si="55"/>
        <v>0.43157391844353049</v>
      </c>
      <c r="X259" s="703">
        <f t="shared" si="56"/>
        <v>1.4256653582833623</v>
      </c>
      <c r="Y259" s="875"/>
      <c r="Z259" s="651">
        <f t="shared" si="57"/>
        <v>28.735632183908049</v>
      </c>
      <c r="AA259" s="886">
        <f t="shared" si="58"/>
        <v>19.329885057471266</v>
      </c>
      <c r="AB259" s="887">
        <v>12</v>
      </c>
      <c r="AC259" s="865">
        <v>17.399999999999999</v>
      </c>
      <c r="AD259" s="865">
        <v>1.53</v>
      </c>
      <c r="AE259" s="865">
        <v>1.25</v>
      </c>
      <c r="AF259" s="865">
        <v>4.92</v>
      </c>
      <c r="AG259" s="865">
        <v>27.500000000000004</v>
      </c>
      <c r="AH259" s="865">
        <v>17.5</v>
      </c>
      <c r="AI259" s="865">
        <v>9.59</v>
      </c>
      <c r="AJ259" s="865">
        <v>20.200000000000003</v>
      </c>
      <c r="AK259" s="865">
        <v>12.690000000000001</v>
      </c>
      <c r="AL259" s="878">
        <v>316140</v>
      </c>
      <c r="AM259" s="872">
        <v>0.3</v>
      </c>
      <c r="AN259" s="865">
        <v>0.67</v>
      </c>
      <c r="AO259" s="739">
        <f t="shared" si="59"/>
        <v>10.955146129486952</v>
      </c>
      <c r="AP259" s="740">
        <f t="shared" si="60"/>
        <v>30.285031186958218</v>
      </c>
      <c r="AQ259" s="888">
        <f t="shared" si="61"/>
        <v>105.59186590347029</v>
      </c>
      <c r="AR259" s="651">
        <f>INDEX(Historical!$C$7:$C$1239,MATCH(B259,Historical!$B$7:$B$1261,0))*IF(AH259="n/a",1.03,IF(AH259&lt;0,1.01,IF(AH259&gt;10,1.1,(1+AH259/100))))</f>
        <v>5.4780000000000006</v>
      </c>
      <c r="AS259" s="886">
        <f t="shared" si="62"/>
        <v>6.0033402000000011</v>
      </c>
      <c r="AT259" s="886">
        <f t="shared" si="68"/>
        <v>6.603674220000002</v>
      </c>
      <c r="AU259" s="886">
        <f t="shared" si="68"/>
        <v>7.2640416420000031</v>
      </c>
      <c r="AV259" s="886">
        <f t="shared" si="68"/>
        <v>7.9904458062000039</v>
      </c>
      <c r="AW259" s="651">
        <f t="shared" si="63"/>
        <v>33.33950186820001</v>
      </c>
      <c r="AX259" s="747">
        <f t="shared" si="64"/>
        <v>9.9124403485163857</v>
      </c>
      <c r="AY259" s="934">
        <v>0.72</v>
      </c>
      <c r="AZ259" s="872">
        <v>79.17</v>
      </c>
      <c r="BA259" s="872">
        <v>-8.59</v>
      </c>
      <c r="BB259" s="872">
        <v>3.26</v>
      </c>
      <c r="BC259" s="872">
        <v>12.83</v>
      </c>
      <c r="BE259" s="624">
        <v>2010</v>
      </c>
      <c r="BF259" s="898">
        <f t="shared" si="65"/>
        <v>0</v>
      </c>
      <c r="BG259" s="882">
        <v>9</v>
      </c>
    </row>
    <row r="260" spans="1:59" ht="11.25" customHeight="1" x14ac:dyDescent="0.2">
      <c r="A260" s="863" t="s">
        <v>1756</v>
      </c>
      <c r="B260" s="875" t="s">
        <v>1757</v>
      </c>
      <c r="C260" s="932" t="s">
        <v>108</v>
      </c>
      <c r="D260" s="932" t="s">
        <v>118</v>
      </c>
      <c r="E260" s="733">
        <v>11</v>
      </c>
      <c r="F260" s="1190">
        <v>291</v>
      </c>
      <c r="G260" s="1190" t="s">
        <v>115</v>
      </c>
      <c r="H260" s="1190" t="s">
        <v>115</v>
      </c>
      <c r="I260" s="874">
        <v>22.23</v>
      </c>
      <c r="J260" s="651">
        <f t="shared" si="52"/>
        <v>5.1282051282051277</v>
      </c>
      <c r="K260" s="877">
        <v>0.28499999999999998</v>
      </c>
      <c r="L260" s="887">
        <v>4</v>
      </c>
      <c r="M260" s="642">
        <f t="shared" si="53"/>
        <v>1.1399999999999999</v>
      </c>
      <c r="N260" s="870" t="s">
        <v>236</v>
      </c>
      <c r="O260" s="734">
        <v>0.26</v>
      </c>
      <c r="P260" s="866">
        <v>43672</v>
      </c>
      <c r="Q260" s="866">
        <v>43693</v>
      </c>
      <c r="R260" s="642">
        <f t="shared" si="54"/>
        <v>9.6153846153846025</v>
      </c>
      <c r="S260" s="701">
        <f>IF(INDEX(Historical!$D$7:$D$1237,MATCH(B260,Historical!$B$7:$B$1261,0))=0,"n/a",(INDEX(Historical!$C$7:$C$1239,MATCH(B260,Historical!$B$7:$B$1261,0))/INDEX(Historical!$D$7:$D$1237,MATCH(B260,Historical!$B$7:$B$1261,0))-1)*100)</f>
        <v>11.22448979591837</v>
      </c>
      <c r="T260" s="701">
        <f>IF(INDEX(Historical!$F$7:$F$1230,MATCH(B260,Historical!$B$7:$B$1261,0))=0,"n/a",((INDEX(Historical!$C$7:$C$1239,MATCH(B260,Historical!$B$7:$B$1261,0))/INDEX(Historical!$F$7:$F$1230,MATCH(B260,Historical!$B$7:$B$1261,0)))^(1/3)-1)*100)</f>
        <v>12.282461348995731</v>
      </c>
      <c r="U260" s="701">
        <f>IF(INDEX(Historical!$H$7:$H$1230,MATCH(B260,Historical!$B$7:$B$1261,0))=0,"n/a",((INDEX(Historical!$C$7:$C$1239,MATCH(B260,Historical!$B$7:$B$1261,0))/INDEX(Historical!$H$7:$H$1230,MATCH(B260,Historical!$B$7:$B$1261,0)))^(1/5)-1)*100)</f>
        <v>11.945582806602983</v>
      </c>
      <c r="V260" s="701">
        <f>IF(INDEX(Historical!$O$7:$O$1230,MATCH(B260,Historical!$B$7:$B$1261,0))=0,"n/a",((INDEX(Historical!$C$7:$C$1239,MATCH(B260,Historical!$B$7:$B$1261,0))/INDEX(Historical!$O$7:$O$1230,MATCH(B260,Historical!$B$7:$B$1261,0)))^(1/10)-1)*100)</f>
        <v>13.216987371290557</v>
      </c>
      <c r="W260" s="702">
        <f t="shared" si="55"/>
        <v>0.90380526749618673</v>
      </c>
      <c r="X260" s="703">
        <f t="shared" si="56"/>
        <v>0.43756713577300305</v>
      </c>
      <c r="Y260" s="664"/>
      <c r="Z260" s="651">
        <f t="shared" si="57"/>
        <v>24.411134903640257</v>
      </c>
      <c r="AA260" s="886">
        <f t="shared" si="58"/>
        <v>4.7601713062098501</v>
      </c>
      <c r="AB260" s="887">
        <v>12</v>
      </c>
      <c r="AC260" s="865">
        <v>4.67</v>
      </c>
      <c r="AD260" s="865">
        <v>1.18</v>
      </c>
      <c r="AE260" s="865">
        <v>0.4</v>
      </c>
      <c r="AF260" s="865">
        <v>0.43</v>
      </c>
      <c r="AG260" s="865">
        <v>9.3000000000000007</v>
      </c>
      <c r="AH260" s="865">
        <v>120.39999999999999</v>
      </c>
      <c r="AI260" s="865">
        <v>4.0599999999999996</v>
      </c>
      <c r="AJ260" s="865">
        <v>27.3</v>
      </c>
      <c r="AK260" s="865">
        <v>4.21</v>
      </c>
      <c r="AL260" s="878">
        <v>4720</v>
      </c>
      <c r="AM260" s="872">
        <v>0.89999999999999991</v>
      </c>
      <c r="AN260" s="865">
        <v>0.31</v>
      </c>
      <c r="AO260" s="739">
        <f t="shared" si="59"/>
        <v>12.313616628598259</v>
      </c>
      <c r="AP260" s="740">
        <f t="shared" si="60"/>
        <v>17.073787934808109</v>
      </c>
      <c r="AQ260" s="888">
        <f t="shared" si="61"/>
        <v>-69.838408075683517</v>
      </c>
      <c r="AR260" s="651">
        <f>INDEX(Historical!$C$7:$C$1239,MATCH(B260,Historical!$B$7:$B$1261,0))*IF(AH260="n/a",1.03,IF(AH260&lt;0,1.01,IF(AH260&gt;10,1.1,(1+AH260/100))))</f>
        <v>1.1990000000000003</v>
      </c>
      <c r="AS260" s="886">
        <f t="shared" si="62"/>
        <v>1.2476794000000002</v>
      </c>
      <c r="AT260" s="886">
        <f t="shared" si="68"/>
        <v>1.3002067027400002</v>
      </c>
      <c r="AU260" s="886">
        <f t="shared" si="68"/>
        <v>1.3549454049253542</v>
      </c>
      <c r="AV260" s="886">
        <f t="shared" si="68"/>
        <v>1.4119886064727116</v>
      </c>
      <c r="AW260" s="651">
        <f t="shared" si="63"/>
        <v>6.5138201141380669</v>
      </c>
      <c r="AX260" s="747">
        <f t="shared" si="64"/>
        <v>29.301934836428551</v>
      </c>
      <c r="AY260" s="934">
        <v>1.81</v>
      </c>
      <c r="AZ260" s="872">
        <v>132.05000000000001</v>
      </c>
      <c r="BA260" s="872">
        <v>-29.01</v>
      </c>
      <c r="BB260" s="872">
        <v>16.45</v>
      </c>
      <c r="BC260" s="872">
        <v>24.7</v>
      </c>
      <c r="BE260" s="624">
        <v>2009</v>
      </c>
      <c r="BF260" s="898">
        <f t="shared" si="65"/>
        <v>0</v>
      </c>
      <c r="BG260" s="882">
        <v>1.4000000000000001</v>
      </c>
    </row>
    <row r="261" spans="1:59" s="773" customFormat="1" ht="11.25" customHeight="1" x14ac:dyDescent="0.2">
      <c r="A261" s="754" t="s">
        <v>828</v>
      </c>
      <c r="B261" s="781" t="s">
        <v>829</v>
      </c>
      <c r="C261" s="932" t="s">
        <v>112</v>
      </c>
      <c r="D261" s="932" t="s">
        <v>4356</v>
      </c>
      <c r="E261" s="755">
        <v>13</v>
      </c>
      <c r="F261" s="1190">
        <v>266</v>
      </c>
      <c r="G261" s="1189" t="s">
        <v>37</v>
      </c>
      <c r="H261" s="1189" t="s">
        <v>37</v>
      </c>
      <c r="I261" s="756">
        <v>204.08</v>
      </c>
      <c r="J261" s="757">
        <f t="shared" si="52"/>
        <v>1.9012152097216777</v>
      </c>
      <c r="K261" s="758">
        <v>0.97</v>
      </c>
      <c r="L261" s="759">
        <v>4</v>
      </c>
      <c r="M261" s="760">
        <f t="shared" si="53"/>
        <v>3.88</v>
      </c>
      <c r="N261" s="761" t="s">
        <v>318</v>
      </c>
      <c r="O261" s="762">
        <v>0.88</v>
      </c>
      <c r="P261" s="782">
        <v>43706</v>
      </c>
      <c r="Q261" s="782">
        <v>43738</v>
      </c>
      <c r="R261" s="760">
        <f t="shared" si="54"/>
        <v>10.227272727272723</v>
      </c>
      <c r="S261" s="701">
        <f>IF(INDEX(Historical!$D$7:$D$1237,MATCH(B261,Historical!$B$7:$B$1261,0))=0,"n/a",(INDEX(Historical!$C$7:$C$1239,MATCH(B261,Historical!$B$7:$B$1261,0))/INDEX(Historical!$D$7:$D$1237,MATCH(B261,Historical!$B$7:$B$1261,0))-1)*100)</f>
        <v>20.915032679738577</v>
      </c>
      <c r="T261" s="701">
        <f>IF(INDEX(Historical!$F$7:$F$1230,MATCH(B261,Historical!$B$7:$B$1261,0))=0,"n/a",((INDEX(Historical!$C$7:$C$1239,MATCH(B261,Historical!$B$7:$B$1261,0))/INDEX(Historical!$F$7:$F$1230,MATCH(B261,Historical!$B$7:$B$1261,0)))^(1/3)-1)*100)</f>
        <v>17.946500361351969</v>
      </c>
      <c r="U261" s="701">
        <f>IF(INDEX(Historical!$H$7:$H$1230,MATCH(B261,Historical!$B$7:$B$1261,0))=0,"n/a",((INDEX(Historical!$C$7:$C$1239,MATCH(B261,Historical!$B$7:$B$1261,0))/INDEX(Historical!$H$7:$H$1230,MATCH(B261,Historical!$B$7:$B$1261,0)))^(1/5)-1)*100)</f>
        <v>15.436965941381576</v>
      </c>
      <c r="V261" s="701">
        <f>IF(INDEX(Historical!$O$7:$O$1230,MATCH(B261,Historical!$B$7:$B$1261,0))=0,"n/a",((INDEX(Historical!$C$7:$C$1239,MATCH(B261,Historical!$B$7:$B$1261,0))/INDEX(Historical!$O$7:$O$1230,MATCH(B261,Historical!$B$7:$B$1261,0)))^(1/10)-1)*100)</f>
        <v>21.2218189648836</v>
      </c>
      <c r="W261" s="702">
        <f t="shared" si="55"/>
        <v>0.72741012289877705</v>
      </c>
      <c r="X261" s="703">
        <f t="shared" si="56"/>
        <v>1.9790981976130226</v>
      </c>
      <c r="Y261" s="774"/>
      <c r="Z261" s="757">
        <f t="shared" si="57"/>
        <v>49.426751592356688</v>
      </c>
      <c r="AA261" s="765">
        <f t="shared" si="58"/>
        <v>25.997452229299366</v>
      </c>
      <c r="AB261" s="759">
        <v>12</v>
      </c>
      <c r="AC261" s="766">
        <v>7.85</v>
      </c>
      <c r="AD261" s="766">
        <v>3.5</v>
      </c>
      <c r="AE261" s="766">
        <v>7.12</v>
      </c>
      <c r="AF261" s="766">
        <v>8.07</v>
      </c>
      <c r="AG261" s="766">
        <v>31.7</v>
      </c>
      <c r="AH261" s="766">
        <v>6</v>
      </c>
      <c r="AI261" s="766">
        <v>18.190000000000001</v>
      </c>
      <c r="AJ261" s="766">
        <v>7.8</v>
      </c>
      <c r="AK261" s="766">
        <v>7.4899999999999993</v>
      </c>
      <c r="AL261" s="767">
        <v>139650</v>
      </c>
      <c r="AM261" s="768">
        <v>0.1</v>
      </c>
      <c r="AN261" s="766">
        <v>1.63</v>
      </c>
      <c r="AO261" s="769">
        <f t="shared" si="59"/>
        <v>-8.6592710781961131</v>
      </c>
      <c r="AP261" s="770">
        <f t="shared" si="60"/>
        <v>17.338181151103253</v>
      </c>
      <c r="AQ261" s="771">
        <f t="shared" si="61"/>
        <v>205.35912517736725</v>
      </c>
      <c r="AR261" s="651">
        <f>INDEX(Historical!$C$7:$C$1239,MATCH(B261,Historical!$B$7:$B$1261,0))*IF(AH261="n/a",1.03,IF(AH261&lt;0,1.01,IF(AH261&gt;10,1.1,(1+AH261/100))))</f>
        <v>3.9220000000000006</v>
      </c>
      <c r="AS261" s="765">
        <f t="shared" si="62"/>
        <v>4.3142000000000014</v>
      </c>
      <c r="AT261" s="765">
        <f t="shared" si="68"/>
        <v>4.6373335800000017</v>
      </c>
      <c r="AU261" s="765">
        <f t="shared" si="68"/>
        <v>4.9846698651420018</v>
      </c>
      <c r="AV261" s="765">
        <f t="shared" si="68"/>
        <v>5.3580216380411372</v>
      </c>
      <c r="AW261" s="757">
        <f t="shared" si="63"/>
        <v>23.216225083183144</v>
      </c>
      <c r="AX261" s="772">
        <f t="shared" si="64"/>
        <v>11.376041299090133</v>
      </c>
      <c r="AY261" s="935">
        <v>1.1299999999999999</v>
      </c>
      <c r="AZ261" s="768">
        <v>94.210000000000008</v>
      </c>
      <c r="BA261" s="768">
        <v>-3.34</v>
      </c>
      <c r="BB261" s="768">
        <v>3.29</v>
      </c>
      <c r="BC261" s="768">
        <v>17.010000000000002</v>
      </c>
      <c r="BD261" s="908"/>
      <c r="BE261" s="624">
        <v>2007</v>
      </c>
      <c r="BF261" s="898">
        <f t="shared" si="65"/>
        <v>1</v>
      </c>
      <c r="BG261" s="824">
        <v>8.6</v>
      </c>
    </row>
    <row r="262" spans="1:59" ht="11.25" customHeight="1" x14ac:dyDescent="0.2">
      <c r="A262" s="863" t="s">
        <v>1750</v>
      </c>
      <c r="B262" s="875" t="s">
        <v>1751</v>
      </c>
      <c r="C262" s="932" t="s">
        <v>112</v>
      </c>
      <c r="D262" s="932" t="s">
        <v>4354</v>
      </c>
      <c r="E262" s="733">
        <v>11</v>
      </c>
      <c r="F262" s="1190">
        <v>301</v>
      </c>
      <c r="G262" s="1190" t="s">
        <v>115</v>
      </c>
      <c r="H262" s="1190" t="s">
        <v>115</v>
      </c>
      <c r="I262" s="874">
        <v>171.07</v>
      </c>
      <c r="J262" s="651">
        <f t="shared" si="52"/>
        <v>2.3616063599696031</v>
      </c>
      <c r="K262" s="877">
        <v>1.01</v>
      </c>
      <c r="L262" s="887">
        <v>4</v>
      </c>
      <c r="M262" s="642">
        <f t="shared" si="53"/>
        <v>4.04</v>
      </c>
      <c r="N262" s="870" t="s">
        <v>426</v>
      </c>
      <c r="O262" s="734">
        <v>0.96</v>
      </c>
      <c r="P262" s="861">
        <v>43885</v>
      </c>
      <c r="Q262" s="861">
        <v>43900</v>
      </c>
      <c r="R262" s="642">
        <f t="shared" si="54"/>
        <v>5.2083333333333384</v>
      </c>
      <c r="S262" s="701">
        <f>IF(INDEX(Historical!$D$7:$D$1237,MATCH(B262,Historical!$B$7:$B$1261,0))=0,"n/a",(INDEX(Historical!$C$7:$C$1239,MATCH(B262,Historical!$B$7:$B$1261,0))/INDEX(Historical!$D$7:$D$1237,MATCH(B262,Historical!$B$7:$B$1261,0))-1)*100)</f>
        <v>5.4945054945054972</v>
      </c>
      <c r="T262" s="701">
        <f>IF(INDEX(Historical!$F$7:$F$1230,MATCH(B262,Historical!$B$7:$B$1261,0))=0,"n/a",((INDEX(Historical!$C$7:$C$1239,MATCH(B262,Historical!$B$7:$B$1261,0))/INDEX(Historical!$F$7:$F$1230,MATCH(B262,Historical!$B$7:$B$1261,0)))^(1/3)-1)*100)</f>
        <v>7.1664579674248552</v>
      </c>
      <c r="U262" s="701">
        <f>IF(INDEX(Historical!$H$7:$H$1230,MATCH(B262,Historical!$B$7:$B$1261,0))=0,"n/a",((INDEX(Historical!$C$7:$C$1239,MATCH(B262,Historical!$B$7:$B$1261,0))/INDEX(Historical!$H$7:$H$1230,MATCH(B262,Historical!$B$7:$B$1261,0)))^(1/5)-1)*100)</f>
        <v>7.4581318351847781</v>
      </c>
      <c r="V262" s="701">
        <f>IF(INDEX(Historical!$O$7:$O$1230,MATCH(B262,Historical!$B$7:$B$1261,0))=0,"n/a",((INDEX(Historical!$C$7:$C$1239,MATCH(B262,Historical!$B$7:$B$1261,0))/INDEX(Historical!$O$7:$O$1230,MATCH(B262,Historical!$B$7:$B$1261,0)))^(1/10)-1)*100)</f>
        <v>7.871289892416522</v>
      </c>
      <c r="W262" s="702">
        <f t="shared" si="55"/>
        <v>0.94751075581274236</v>
      </c>
      <c r="X262" s="703">
        <f t="shared" si="56"/>
        <v>0.80194965969728793</v>
      </c>
      <c r="Y262" s="664"/>
      <c r="Z262" s="651">
        <f t="shared" si="57"/>
        <v>76.66034155597724</v>
      </c>
      <c r="AA262" s="886">
        <f t="shared" si="58"/>
        <v>32.461100569259962</v>
      </c>
      <c r="AB262" s="887">
        <v>12</v>
      </c>
      <c r="AC262" s="865">
        <v>5.27</v>
      </c>
      <c r="AD262" s="865">
        <v>3.34</v>
      </c>
      <c r="AE262" s="865">
        <v>1.84</v>
      </c>
      <c r="AF262" s="865">
        <v>26.23</v>
      </c>
      <c r="AG262" s="867">
        <v>111.00000000000001</v>
      </c>
      <c r="AH262" s="865">
        <v>-7.1999999999999993</v>
      </c>
      <c r="AI262" s="865">
        <v>10.040000000000001</v>
      </c>
      <c r="AJ262" s="865">
        <v>9.3000000000000007</v>
      </c>
      <c r="AK262" s="865">
        <v>9.6100000000000012</v>
      </c>
      <c r="AL262" s="878">
        <v>147380</v>
      </c>
      <c r="AM262" s="873" t="s">
        <v>136</v>
      </c>
      <c r="AN262" s="867">
        <v>4.5999999999999996</v>
      </c>
      <c r="AO262" s="739">
        <f t="shared" si="59"/>
        <v>-22.641362374105583</v>
      </c>
      <c r="AP262" s="740">
        <f t="shared" si="60"/>
        <v>9.8197381951543807</v>
      </c>
      <c r="AQ262" s="888">
        <f t="shared" si="61"/>
        <v>515.16200862742517</v>
      </c>
      <c r="AR262" s="651">
        <f>INDEX(Historical!$C$7:$C$1239,MATCH(B262,Historical!$B$7:$B$1261,0))*IF(AH262="n/a",1.03,IF(AH262&lt;0,1.01,IF(AH262&gt;10,1.1,(1+AH262/100))))</f>
        <v>3.8784000000000001</v>
      </c>
      <c r="AS262" s="886">
        <f t="shared" si="62"/>
        <v>4.2662400000000007</v>
      </c>
      <c r="AT262" s="886">
        <f t="shared" si="68"/>
        <v>4.6762256640000013</v>
      </c>
      <c r="AU262" s="886">
        <f t="shared" si="68"/>
        <v>5.1256109503104019</v>
      </c>
      <c r="AV262" s="886">
        <f t="shared" si="68"/>
        <v>5.6181821626352315</v>
      </c>
      <c r="AW262" s="651">
        <f t="shared" si="63"/>
        <v>23.564658776945638</v>
      </c>
      <c r="AX262" s="747">
        <f t="shared" si="64"/>
        <v>13.774863375779296</v>
      </c>
      <c r="AY262" s="934">
        <v>1</v>
      </c>
      <c r="AZ262" s="872">
        <v>108.62</v>
      </c>
      <c r="BA262" s="872">
        <v>-3.9</v>
      </c>
      <c r="BB262" s="872">
        <v>2.11</v>
      </c>
      <c r="BC262" s="872">
        <v>33.839999999999996</v>
      </c>
      <c r="BE262" s="624">
        <v>2010</v>
      </c>
      <c r="BF262" s="898">
        <f t="shared" si="65"/>
        <v>0</v>
      </c>
      <c r="BG262" s="882">
        <v>7.5</v>
      </c>
    </row>
    <row r="263" spans="1:59" ht="11.25" customHeight="1" x14ac:dyDescent="0.2">
      <c r="A263" s="871" t="s">
        <v>1758</v>
      </c>
      <c r="B263" s="875" t="s">
        <v>1759</v>
      </c>
      <c r="C263" s="932" t="s">
        <v>153</v>
      </c>
      <c r="D263" s="932" t="s">
        <v>4321</v>
      </c>
      <c r="E263" s="733">
        <v>10</v>
      </c>
      <c r="F263" s="1190">
        <v>392</v>
      </c>
      <c r="G263" s="1190" t="s">
        <v>106</v>
      </c>
      <c r="H263" s="1190" t="s">
        <v>106</v>
      </c>
      <c r="I263" s="874">
        <v>106.22</v>
      </c>
      <c r="J263" s="651">
        <f t="shared" ref="J263:J326" si="69">(M263/I263)*100</f>
        <v>1.2050461306721898</v>
      </c>
      <c r="K263" s="877">
        <v>0.32</v>
      </c>
      <c r="L263" s="887">
        <v>4</v>
      </c>
      <c r="M263" s="642">
        <f t="shared" ref="M263:M326" si="70">K263*L263</f>
        <v>1.28</v>
      </c>
      <c r="N263" s="870" t="s">
        <v>239</v>
      </c>
      <c r="O263" s="734">
        <v>0.3</v>
      </c>
      <c r="P263" s="861">
        <v>43902</v>
      </c>
      <c r="Q263" s="861">
        <v>43938</v>
      </c>
      <c r="R263" s="642">
        <f t="shared" ref="R263:R285" si="71">(K263-O263)/O263*100</f>
        <v>6.6666666666666732</v>
      </c>
      <c r="S263" s="701">
        <f>IF(INDEX(Historical!$D$7:$D$1237,MATCH(B263,Historical!$B$7:$B$1261,0))=0,"n/a",(INDEX(Historical!$C$7:$C$1239,MATCH(B263,Historical!$B$7:$B$1261,0))/INDEX(Historical!$D$7:$D$1237,MATCH(B263,Historical!$B$7:$B$1261,0))-1)*100)</f>
        <v>23.913043478260843</v>
      </c>
      <c r="T263" s="701">
        <f>IF(INDEX(Historical!$F$7:$F$1230,MATCH(B263,Historical!$B$7:$B$1261,0))=0,"n/a",((INDEX(Historical!$C$7:$C$1239,MATCH(B263,Historical!$B$7:$B$1261,0))/INDEX(Historical!$F$7:$F$1230,MATCH(B263,Historical!$B$7:$B$1261,0)))^(1/3)-1)*100)</f>
        <v>19.983162620797646</v>
      </c>
      <c r="U263" s="701">
        <f>IF(INDEX(Historical!$H$7:$H$1230,MATCH(B263,Historical!$B$7:$B$1261,0))=0,"n/a",((INDEX(Historical!$C$7:$C$1239,MATCH(B263,Historical!$B$7:$B$1261,0))/INDEX(Historical!$H$7:$H$1230,MATCH(B263,Historical!$B$7:$B$1261,0)))^(1/5)-1)*100)</f>
        <v>18.88654957871243</v>
      </c>
      <c r="V263" s="701" t="str">
        <f>IF(INDEX(Historical!$O$7:$O$1230,MATCH(B263,Historical!$B$7:$B$1261,0))=0,"n/a",((INDEX(Historical!$C$7:$C$1239,MATCH(B263,Historical!$B$7:$B$1261,0))/INDEX(Historical!$O$7:$O$1230,MATCH(B263,Historical!$B$7:$B$1261,0)))^(1/10)-1)*100)</f>
        <v>n/a</v>
      </c>
      <c r="W263" s="702" t="str">
        <f t="shared" ref="W263:W326" si="72">IF(OR(U263&lt;=0,U263="n/a",V263&lt;=0,V263="n/a"),"n/a",U263/V263)</f>
        <v>n/a</v>
      </c>
      <c r="X263" s="703">
        <f t="shared" ref="X263:X285" si="73">IF(OR(AJ263&lt;=0,AJ263="n/a",U263&lt;=0,U263="n/a"),"n/a",U263/AJ263)</f>
        <v>2.0092074019906838</v>
      </c>
      <c r="Y263" s="875"/>
      <c r="Z263" s="651">
        <f t="shared" ref="Z263:Z285" si="74">IF(OR(AC263&lt;0.01,AC263="n/a"),"n/a",M263/AC263*100)</f>
        <v>54.468085106382979</v>
      </c>
      <c r="AA263" s="886">
        <f t="shared" ref="AA263:AA285" si="75">IF(OR(AC263&lt;0.01,AC263="n/a"),"n/a",I263/AC263)</f>
        <v>45.199999999999996</v>
      </c>
      <c r="AB263" s="887">
        <v>12</v>
      </c>
      <c r="AC263" s="865">
        <v>2.35</v>
      </c>
      <c r="AD263" s="865">
        <v>3.81</v>
      </c>
      <c r="AE263" s="865">
        <v>3.24</v>
      </c>
      <c r="AF263" s="865">
        <v>5.21</v>
      </c>
      <c r="AG263" s="865">
        <v>10.199999999999999</v>
      </c>
      <c r="AH263" s="865">
        <v>87</v>
      </c>
      <c r="AI263" s="865">
        <v>23.35</v>
      </c>
      <c r="AJ263" s="865">
        <v>9.4</v>
      </c>
      <c r="AK263" s="865">
        <v>12</v>
      </c>
      <c r="AL263" s="878">
        <v>1380</v>
      </c>
      <c r="AM263" s="872">
        <v>1.5</v>
      </c>
      <c r="AN263" s="865">
        <v>0.05</v>
      </c>
      <c r="AO263" s="739">
        <f t="shared" ref="AO263:AO285" si="76">IF(U263="n/a","n/a",IF(AA263&lt;0,"n/a",IF(AA263="n/a","n/a",J263+U263-AA263)))</f>
        <v>-25.108404290615375</v>
      </c>
      <c r="AP263" s="740">
        <f t="shared" ref="AP263:AP285" si="77">IF(U263="n/a","n/a",J263+U263)</f>
        <v>20.09159570938462</v>
      </c>
      <c r="AQ263" s="888">
        <f t="shared" ref="AQ263:AQ285" si="78">IF(OR(AC263&lt;0.01,AF263="n/a"),"n/a",(I263/SQRT(22.5*AC263*(I263/AF263))-1)*100)</f>
        <v>223.51678644409029</v>
      </c>
      <c r="AR263" s="651">
        <f>INDEX(Historical!$C$7:$C$1239,MATCH(B263,Historical!$B$7:$B$1261,0))*IF(AH263="n/a",1.03,IF(AH263&lt;0,1.01,IF(AH263&gt;10,1.1,(1+AH263/100))))</f>
        <v>1.254</v>
      </c>
      <c r="AS263" s="886">
        <f t="shared" ref="AS263:AS326" si="79">IF($AI263="n/a",1.03*AR263,IF($AI263&lt;0,1.01*AR263,IF($AI263&gt;10,1.1*AR263,(1+$AI263/100)*AR263)))</f>
        <v>1.3794000000000002</v>
      </c>
      <c r="AT263" s="886">
        <f t="shared" si="68"/>
        <v>1.5173400000000004</v>
      </c>
      <c r="AU263" s="886">
        <f t="shared" si="68"/>
        <v>1.6690740000000006</v>
      </c>
      <c r="AV263" s="886">
        <f t="shared" si="68"/>
        <v>1.8359814000000008</v>
      </c>
      <c r="AW263" s="651">
        <f t="shared" ref="AW263:AW326" si="80">SUM(AR263:AV263)</f>
        <v>7.6557954000000015</v>
      </c>
      <c r="AX263" s="747">
        <f t="shared" ref="AX263:AX326" si="81">AW263/I263*100</f>
        <v>7.2074895499905871</v>
      </c>
      <c r="AY263" s="934">
        <v>1.44</v>
      </c>
      <c r="AZ263" s="872">
        <v>135.35999999999999</v>
      </c>
      <c r="BA263" s="872">
        <v>-20.8</v>
      </c>
      <c r="BB263" s="872">
        <v>15.909999999999998</v>
      </c>
      <c r="BC263" s="872">
        <v>25.75</v>
      </c>
      <c r="BE263" s="624">
        <v>2011</v>
      </c>
      <c r="BF263" s="898">
        <f t="shared" ref="BF263:BF326" si="82">IF(BE263&gt;2008,0,IF(BE263&gt;2001,1,IF(BE263&gt;1990,2,IF(BE263&gt;1980,3,IF(BE263&gt;1973,4,IF(BE263&gt;1970,5,IF(BE263&gt;1960,6,IF(BE263&gt;1958,7,IF(BE263&gt;1953,8,9)))))))))</f>
        <v>0</v>
      </c>
      <c r="BG263" s="882">
        <v>4.3</v>
      </c>
    </row>
    <row r="264" spans="1:59" ht="11.25" customHeight="1" x14ac:dyDescent="0.2">
      <c r="A264" s="871" t="s">
        <v>834</v>
      </c>
      <c r="B264" s="875" t="s">
        <v>835</v>
      </c>
      <c r="C264" s="932" t="s">
        <v>153</v>
      </c>
      <c r="D264" s="932" t="s">
        <v>4324</v>
      </c>
      <c r="E264" s="733">
        <v>18</v>
      </c>
      <c r="F264" s="1190">
        <v>203</v>
      </c>
      <c r="G264" s="1190" t="s">
        <v>106</v>
      </c>
      <c r="H264" s="1190" t="s">
        <v>106</v>
      </c>
      <c r="I264" s="874">
        <v>86.33</v>
      </c>
      <c r="J264" s="651">
        <f t="shared" si="69"/>
        <v>1.3205143055716435</v>
      </c>
      <c r="K264" s="877">
        <v>0.28499999999999998</v>
      </c>
      <c r="L264" s="887">
        <v>4</v>
      </c>
      <c r="M264" s="642">
        <f t="shared" si="70"/>
        <v>1.1399999999999999</v>
      </c>
      <c r="N264" s="870" t="s">
        <v>188</v>
      </c>
      <c r="O264" s="734">
        <v>0.28000000000000003</v>
      </c>
      <c r="P264" s="861">
        <v>44179</v>
      </c>
      <c r="Q264" s="861">
        <v>44201</v>
      </c>
      <c r="R264" s="642">
        <f t="shared" si="71"/>
        <v>1.7857142857142672</v>
      </c>
      <c r="S264" s="701">
        <f>IF(INDEX(Historical!$D$7:$D$1237,MATCH(B264,Historical!$B$7:$B$1261,0))=0,"n/a",(INDEX(Historical!$C$7:$C$1239,MATCH(B264,Historical!$B$7:$B$1261,0))/INDEX(Historical!$D$7:$D$1237,MATCH(B264,Historical!$B$7:$B$1261,0))-1)*100)</f>
        <v>1.8518518518518601</v>
      </c>
      <c r="T264" s="701">
        <f>IF(INDEX(Historical!$F$7:$F$1230,MATCH(B264,Historical!$B$7:$B$1261,0))=0,"n/a",((INDEX(Historical!$C$7:$C$1239,MATCH(B264,Historical!$B$7:$B$1261,0))/INDEX(Historical!$F$7:$F$1230,MATCH(B264,Historical!$B$7:$B$1261,0)))^(1/3)-1)*100)</f>
        <v>1.724476819110099</v>
      </c>
      <c r="U264" s="701">
        <f>IF(INDEX(Historical!$H$7:$H$1230,MATCH(B264,Historical!$B$7:$B$1261,0))=0,"n/a",((INDEX(Historical!$C$7:$C$1239,MATCH(B264,Historical!$B$7:$B$1261,0))/INDEX(Historical!$H$7:$H$1230,MATCH(B264,Historical!$B$7:$B$1261,0)))^(1/5)-1)*100)</f>
        <v>1.8228678182560243</v>
      </c>
      <c r="V264" s="701">
        <f>IF(INDEX(Historical!$O$7:$O$1230,MATCH(B264,Historical!$B$7:$B$1261,0))=0,"n/a",((INDEX(Historical!$C$7:$C$1239,MATCH(B264,Historical!$B$7:$B$1261,0))/INDEX(Historical!$O$7:$O$1230,MATCH(B264,Historical!$B$7:$B$1261,0)))^(1/10)-1)*100)</f>
        <v>1.7478158368593899</v>
      </c>
      <c r="W264" s="702">
        <f t="shared" si="72"/>
        <v>1.0429404401847586</v>
      </c>
      <c r="X264" s="703">
        <f t="shared" si="73"/>
        <v>0.35742506240314204</v>
      </c>
      <c r="Y264" s="659"/>
      <c r="Z264" s="651">
        <f t="shared" si="74"/>
        <v>36.774193548387089</v>
      </c>
      <c r="AA264" s="886">
        <f t="shared" si="75"/>
        <v>27.848387096774193</v>
      </c>
      <c r="AB264" s="887">
        <v>12</v>
      </c>
      <c r="AC264" s="865">
        <v>3.1</v>
      </c>
      <c r="AD264" s="865" t="s">
        <v>136</v>
      </c>
      <c r="AE264" s="865">
        <v>7.77</v>
      </c>
      <c r="AF264" s="865">
        <v>3.35</v>
      </c>
      <c r="AG264" s="865">
        <v>12.1</v>
      </c>
      <c r="AH264" s="865">
        <v>-5.4</v>
      </c>
      <c r="AI264" s="865" t="s">
        <v>136</v>
      </c>
      <c r="AJ264" s="865">
        <v>5.0999999999999996</v>
      </c>
      <c r="AK264" s="865" t="s">
        <v>136</v>
      </c>
      <c r="AL264" s="878">
        <v>326.52</v>
      </c>
      <c r="AM264" s="872">
        <v>0.4</v>
      </c>
      <c r="AN264" s="865">
        <v>0</v>
      </c>
      <c r="AO264" s="739">
        <f t="shared" si="76"/>
        <v>-24.705004972946526</v>
      </c>
      <c r="AP264" s="740">
        <f t="shared" si="77"/>
        <v>3.143382123827668</v>
      </c>
      <c r="AQ264" s="888">
        <f t="shared" si="78"/>
        <v>103.62503314146765</v>
      </c>
      <c r="AR264" s="651">
        <f>INDEX(Historical!$C$7:$C$1239,MATCH(B264,Historical!$B$7:$B$1261,0))*IF(AH264="n/a",1.03,IF(AH264&lt;0,1.01,IF(AH264&gt;10,1.1,(1+AH264/100))))</f>
        <v>1.1110000000000002</v>
      </c>
      <c r="AS264" s="886">
        <f t="shared" si="79"/>
        <v>1.1443300000000003</v>
      </c>
      <c r="AT264" s="886">
        <f t="shared" si="68"/>
        <v>1.1786599000000004</v>
      </c>
      <c r="AU264" s="886">
        <f t="shared" si="68"/>
        <v>1.2140196970000006</v>
      </c>
      <c r="AV264" s="886">
        <f t="shared" si="68"/>
        <v>1.2504402879100005</v>
      </c>
      <c r="AW264" s="651">
        <f t="shared" si="80"/>
        <v>5.8984498849100024</v>
      </c>
      <c r="AX264" s="747">
        <f t="shared" si="81"/>
        <v>6.8324451348430477</v>
      </c>
      <c r="AY264" s="934">
        <v>0.32</v>
      </c>
      <c r="AZ264" s="872">
        <v>14.6</v>
      </c>
      <c r="BA264" s="872">
        <v>-23.1</v>
      </c>
      <c r="BB264" s="872">
        <v>4.01</v>
      </c>
      <c r="BC264" s="872">
        <v>0.54</v>
      </c>
      <c r="BE264" s="624">
        <v>2004</v>
      </c>
      <c r="BF264" s="898">
        <f t="shared" si="82"/>
        <v>1</v>
      </c>
      <c r="BG264" s="882">
        <v>11.1</v>
      </c>
    </row>
    <row r="265" spans="1:59" ht="11.25" customHeight="1" x14ac:dyDescent="0.2">
      <c r="A265" s="863" t="s">
        <v>840</v>
      </c>
      <c r="B265" s="875" t="s">
        <v>841</v>
      </c>
      <c r="C265" s="932" t="s">
        <v>4193</v>
      </c>
      <c r="D265" s="932" t="s">
        <v>4325</v>
      </c>
      <c r="E265" s="733">
        <v>13</v>
      </c>
      <c r="F265" s="1190">
        <v>282</v>
      </c>
      <c r="G265" s="1190" t="s">
        <v>106</v>
      </c>
      <c r="H265" s="1190" t="s">
        <v>106</v>
      </c>
      <c r="I265" s="874">
        <v>210.35</v>
      </c>
      <c r="J265" s="651">
        <f t="shared" si="69"/>
        <v>0.60850962681245546</v>
      </c>
      <c r="K265" s="877">
        <v>0.32</v>
      </c>
      <c r="L265" s="887">
        <v>4</v>
      </c>
      <c r="M265" s="642">
        <f t="shared" si="70"/>
        <v>1.28</v>
      </c>
      <c r="N265" s="870" t="s">
        <v>790</v>
      </c>
      <c r="O265" s="734">
        <v>0.3</v>
      </c>
      <c r="P265" s="861">
        <v>44147</v>
      </c>
      <c r="Q265" s="861">
        <v>44166</v>
      </c>
      <c r="R265" s="642">
        <f t="shared" si="71"/>
        <v>6.6666666666666732</v>
      </c>
      <c r="S265" s="701">
        <f>IF(INDEX(Historical!$D$7:$D$1237,MATCH(B265,Historical!$B$7:$B$1261,0))=0,"n/a",(INDEX(Historical!$C$7:$C$1239,MATCH(B265,Historical!$B$7:$B$1261,0))/INDEX(Historical!$D$7:$D$1237,MATCH(B265,Historical!$B$7:$B$1261,0))-1)*100)</f>
        <v>19.318181818181813</v>
      </c>
      <c r="T265" s="701">
        <f>IF(INDEX(Historical!$F$7:$F$1230,MATCH(B265,Historical!$B$7:$B$1261,0))=0,"n/a",((INDEX(Historical!$C$7:$C$1239,MATCH(B265,Historical!$B$7:$B$1261,0))/INDEX(Historical!$F$7:$F$1230,MATCH(B265,Historical!$B$7:$B$1261,0)))^(1/3)-1)*100)</f>
        <v>21.52840862513392</v>
      </c>
      <c r="U265" s="701">
        <f>IF(INDEX(Historical!$H$7:$H$1230,MATCH(B265,Historical!$B$7:$B$1261,0))=0,"n/a",((INDEX(Historical!$C$7:$C$1239,MATCH(B265,Historical!$B$7:$B$1261,0))/INDEX(Historical!$H$7:$H$1230,MATCH(B265,Historical!$B$7:$B$1261,0)))^(1/5)-1)*100)</f>
        <v>20.112443398143132</v>
      </c>
      <c r="V265" s="701">
        <f>IF(INDEX(Historical!$O$7:$O$1230,MATCH(B265,Historical!$B$7:$B$1261,0))=0,"n/a",((INDEX(Historical!$C$7:$C$1239,MATCH(B265,Historical!$B$7:$B$1261,0))/INDEX(Historical!$O$7:$O$1230,MATCH(B265,Historical!$B$7:$B$1261,0)))^(1/10)-1)*100)</f>
        <v>25.308248998814943</v>
      </c>
      <c r="W265" s="702">
        <f t="shared" si="72"/>
        <v>0.79469912750917282</v>
      </c>
      <c r="X265" s="703">
        <f t="shared" si="73"/>
        <v>1.8451782934076266</v>
      </c>
      <c r="Y265" s="876"/>
      <c r="Z265" s="651">
        <f t="shared" si="74"/>
        <v>28.131868131868131</v>
      </c>
      <c r="AA265" s="886">
        <f t="shared" si="75"/>
        <v>46.230769230769234</v>
      </c>
      <c r="AB265" s="887">
        <v>9</v>
      </c>
      <c r="AC265" s="865">
        <v>4.55</v>
      </c>
      <c r="AD265" s="865">
        <v>3.86</v>
      </c>
      <c r="AE265" s="865">
        <v>20.6</v>
      </c>
      <c r="AF265" s="865">
        <v>13.36</v>
      </c>
      <c r="AG265" s="865">
        <v>34.799999999999997</v>
      </c>
      <c r="AH265" s="865">
        <v>-18.600000000000001</v>
      </c>
      <c r="AI265" s="865">
        <v>24.47</v>
      </c>
      <c r="AJ265" s="865">
        <v>10.9</v>
      </c>
      <c r="AK265" s="865">
        <v>12.030000000000001</v>
      </c>
      <c r="AL265" s="878">
        <v>449940</v>
      </c>
      <c r="AM265" s="872">
        <v>0.1</v>
      </c>
      <c r="AN265" s="865">
        <v>0.77</v>
      </c>
      <c r="AO265" s="739">
        <f t="shared" si="76"/>
        <v>-25.509816205813646</v>
      </c>
      <c r="AP265" s="740">
        <f t="shared" si="77"/>
        <v>20.720953024955588</v>
      </c>
      <c r="AQ265" s="888">
        <f t="shared" si="78"/>
        <v>423.93514311223123</v>
      </c>
      <c r="AR265" s="651">
        <f>INDEX(Historical!$C$7:$C$1239,MATCH(B265,Historical!$B$7:$B$1261,0))*IF(AH265="n/a",1.03,IF(AH265&lt;0,1.01,IF(AH265&gt;10,1.1,(1+AH265/100))))</f>
        <v>1.0605</v>
      </c>
      <c r="AS265" s="886">
        <f t="shared" si="79"/>
        <v>1.1665500000000002</v>
      </c>
      <c r="AT265" s="886">
        <f t="shared" si="68"/>
        <v>1.2832050000000004</v>
      </c>
      <c r="AU265" s="886">
        <f t="shared" si="68"/>
        <v>1.4115255000000004</v>
      </c>
      <c r="AV265" s="886">
        <f t="shared" si="68"/>
        <v>1.5526780500000006</v>
      </c>
      <c r="AW265" s="651">
        <f t="shared" si="80"/>
        <v>6.4744585500000023</v>
      </c>
      <c r="AX265" s="747">
        <f t="shared" si="81"/>
        <v>3.0779455906821975</v>
      </c>
      <c r="AY265" s="934">
        <v>0.96</v>
      </c>
      <c r="AZ265" s="872">
        <v>57.06</v>
      </c>
      <c r="BA265" s="872">
        <v>-3.35</v>
      </c>
      <c r="BB265" s="872">
        <v>4.71</v>
      </c>
      <c r="BC265" s="872">
        <v>10.09</v>
      </c>
      <c r="BE265" s="624">
        <v>2008</v>
      </c>
      <c r="BF265" s="898">
        <f t="shared" si="82"/>
        <v>1</v>
      </c>
      <c r="BG265" s="882">
        <v>13.700000000000001</v>
      </c>
    </row>
    <row r="266" spans="1:59" ht="11.25" customHeight="1" x14ac:dyDescent="0.2">
      <c r="A266" s="863" t="s">
        <v>1762</v>
      </c>
      <c r="B266" s="875" t="s">
        <v>1763</v>
      </c>
      <c r="C266" s="932" t="s">
        <v>178</v>
      </c>
      <c r="D266" s="932" t="s">
        <v>4336</v>
      </c>
      <c r="E266" s="733">
        <v>10</v>
      </c>
      <c r="F266" s="1190">
        <v>363</v>
      </c>
      <c r="G266" s="1190" t="s">
        <v>106</v>
      </c>
      <c r="H266" s="1190" t="s">
        <v>106</v>
      </c>
      <c r="I266" s="874">
        <v>53.77</v>
      </c>
      <c r="J266" s="651">
        <f t="shared" si="69"/>
        <v>7.2903105821089813</v>
      </c>
      <c r="K266" s="877">
        <v>0.98</v>
      </c>
      <c r="L266" s="887">
        <v>4</v>
      </c>
      <c r="M266" s="642">
        <f t="shared" si="70"/>
        <v>3.92</v>
      </c>
      <c r="N266" s="870" t="s">
        <v>790</v>
      </c>
      <c r="O266" s="734">
        <v>0.9</v>
      </c>
      <c r="P266" s="861">
        <v>43872</v>
      </c>
      <c r="Q266" s="861">
        <v>43893</v>
      </c>
      <c r="R266" s="642">
        <f t="shared" si="71"/>
        <v>8.888888888888884</v>
      </c>
      <c r="S266" s="701">
        <f>IF(INDEX(Historical!$D$7:$D$1237,MATCH(B266,Historical!$B$7:$B$1261,0))=0,"n/a",(INDEX(Historical!$C$7:$C$1239,MATCH(B266,Historical!$B$7:$B$1261,0))/INDEX(Historical!$D$7:$D$1237,MATCH(B266,Historical!$B$7:$B$1261,0))-1)*100)</f>
        <v>12.5</v>
      </c>
      <c r="T266" s="701">
        <f>IF(INDEX(Historical!$F$7:$F$1230,MATCH(B266,Historical!$B$7:$B$1261,0))=0,"n/a",((INDEX(Historical!$C$7:$C$1239,MATCH(B266,Historical!$B$7:$B$1261,0))/INDEX(Historical!$F$7:$F$1230,MATCH(B266,Historical!$B$7:$B$1261,0)))^(1/3)-1)*100)</f>
        <v>14.471424255333186</v>
      </c>
      <c r="U266" s="701">
        <f>IF(INDEX(Historical!$H$7:$H$1230,MATCH(B266,Historical!$B$7:$B$1261,0))=0,"n/a",((INDEX(Historical!$C$7:$C$1239,MATCH(B266,Historical!$B$7:$B$1261,0))/INDEX(Historical!$H$7:$H$1230,MATCH(B266,Historical!$B$7:$B$1261,0)))^(1/5)-1)*100)</f>
        <v>27.944800171705086</v>
      </c>
      <c r="V266" s="701">
        <f>IF(INDEX(Historical!$O$7:$O$1230,MATCH(B266,Historical!$B$7:$B$1261,0))=0,"n/a",((INDEX(Historical!$C$7:$C$1239,MATCH(B266,Historical!$B$7:$B$1261,0))/INDEX(Historical!$O$7:$O$1230,MATCH(B266,Historical!$B$7:$B$1261,0)))^(1/10)-1)*100)</f>
        <v>20.702798085370077</v>
      </c>
      <c r="W266" s="702">
        <f t="shared" si="72"/>
        <v>1.3498078885990137</v>
      </c>
      <c r="X266" s="703" t="str">
        <f t="shared" si="73"/>
        <v>n/a</v>
      </c>
      <c r="Y266" s="876"/>
      <c r="Z266" s="651" t="str">
        <f t="shared" si="74"/>
        <v>n/a</v>
      </c>
      <c r="AA266" s="886" t="str">
        <f t="shared" si="75"/>
        <v>n/a</v>
      </c>
      <c r="AB266" s="887">
        <v>12</v>
      </c>
      <c r="AC266" s="865">
        <v>-0.03</v>
      </c>
      <c r="AD266" s="865" t="s">
        <v>136</v>
      </c>
      <c r="AE266" s="865">
        <v>0.3</v>
      </c>
      <c r="AF266" s="865">
        <v>1.2</v>
      </c>
      <c r="AG266" s="865">
        <v>-0.1</v>
      </c>
      <c r="AH266" s="865">
        <v>-19.400000000000002</v>
      </c>
      <c r="AI266" s="865">
        <v>100.89999999999999</v>
      </c>
      <c r="AJ266" s="865">
        <v>-3.5000000000000004</v>
      </c>
      <c r="AK266" s="865">
        <v>-10.8</v>
      </c>
      <c r="AL266" s="878">
        <v>23010</v>
      </c>
      <c r="AM266" s="872">
        <v>0.1</v>
      </c>
      <c r="AN266" s="865">
        <v>0.79</v>
      </c>
      <c r="AO266" s="739" t="str">
        <f t="shared" si="76"/>
        <v>n/a</v>
      </c>
      <c r="AP266" s="740">
        <f t="shared" si="77"/>
        <v>35.23511075381407</v>
      </c>
      <c r="AQ266" s="888" t="str">
        <f t="shared" si="78"/>
        <v>n/a</v>
      </c>
      <c r="AR266" s="651">
        <f>INDEX(Historical!$C$7:$C$1239,MATCH(B266,Historical!$B$7:$B$1261,0))*IF(AH266="n/a",1.03,IF(AH266&lt;0,1.01,IF(AH266&gt;10,1.1,(1+AH266/100))))</f>
        <v>3.6360000000000001</v>
      </c>
      <c r="AS266" s="886">
        <f t="shared" si="79"/>
        <v>3.9996000000000005</v>
      </c>
      <c r="AT266" s="886">
        <f t="shared" si="68"/>
        <v>4.0395960000000004</v>
      </c>
      <c r="AU266" s="886">
        <f t="shared" si="68"/>
        <v>4.0799919600000001</v>
      </c>
      <c r="AV266" s="886">
        <f t="shared" si="68"/>
        <v>4.1207918796000005</v>
      </c>
      <c r="AW266" s="651">
        <f t="shared" si="80"/>
        <v>19.875979839599999</v>
      </c>
      <c r="AX266" s="747">
        <f t="shared" si="81"/>
        <v>36.964812794495067</v>
      </c>
      <c r="AY266" s="934">
        <v>2.1800000000000002</v>
      </c>
      <c r="AZ266" s="872">
        <v>73.45</v>
      </c>
      <c r="BA266" s="872">
        <v>-45.15</v>
      </c>
      <c r="BB266" s="872">
        <v>19.939999999999998</v>
      </c>
      <c r="BC266" s="872">
        <v>-0.33999999999999997</v>
      </c>
      <c r="BE266" s="624">
        <v>2011</v>
      </c>
      <c r="BF266" s="898">
        <f t="shared" si="82"/>
        <v>0</v>
      </c>
      <c r="BG266" s="882">
        <v>0</v>
      </c>
    </row>
    <row r="267" spans="1:59" ht="11.25" customHeight="1" x14ac:dyDescent="0.2">
      <c r="A267" s="871" t="s">
        <v>842</v>
      </c>
      <c r="B267" s="875" t="s">
        <v>843</v>
      </c>
      <c r="C267" s="932" t="s">
        <v>112</v>
      </c>
      <c r="D267" s="932" t="s">
        <v>4322</v>
      </c>
      <c r="E267" s="733">
        <v>16</v>
      </c>
      <c r="F267" s="1190">
        <v>224</v>
      </c>
      <c r="G267" s="1190" t="s">
        <v>106</v>
      </c>
      <c r="H267" s="1190" t="s">
        <v>106</v>
      </c>
      <c r="I267" s="874">
        <v>34.200000000000003</v>
      </c>
      <c r="J267" s="651">
        <f t="shared" si="69"/>
        <v>1.0526315789473681</v>
      </c>
      <c r="K267" s="877">
        <v>0.09</v>
      </c>
      <c r="L267" s="887">
        <v>4</v>
      </c>
      <c r="M267" s="642">
        <f t="shared" si="70"/>
        <v>0.36</v>
      </c>
      <c r="N267" s="870" t="s">
        <v>535</v>
      </c>
      <c r="O267" s="734">
        <v>0.08</v>
      </c>
      <c r="P267" s="866">
        <v>43662</v>
      </c>
      <c r="Q267" s="866">
        <v>43677</v>
      </c>
      <c r="R267" s="642">
        <f t="shared" si="71"/>
        <v>12.499999999999993</v>
      </c>
      <c r="S267" s="701">
        <f>IF(INDEX(Historical!$D$7:$D$1237,MATCH(B267,Historical!$B$7:$B$1261,0))=0,"n/a",(INDEX(Historical!$C$7:$C$1239,MATCH(B267,Historical!$B$7:$B$1261,0))/INDEX(Historical!$D$7:$D$1237,MATCH(B267,Historical!$B$7:$B$1261,0))-1)*100)</f>
        <v>13.333333333333353</v>
      </c>
      <c r="T267" s="701">
        <f>IF(INDEX(Historical!$F$7:$F$1230,MATCH(B267,Historical!$B$7:$B$1261,0))=0,"n/a",((INDEX(Historical!$C$7:$C$1239,MATCH(B267,Historical!$B$7:$B$1261,0))/INDEX(Historical!$F$7:$F$1230,MATCH(B267,Historical!$B$7:$B$1261,0)))^(1/3)-1)*100)</f>
        <v>13.915728978525355</v>
      </c>
      <c r="U267" s="701">
        <f>IF(INDEX(Historical!$H$7:$H$1230,MATCH(B267,Historical!$B$7:$B$1261,0))=0,"n/a",((INDEX(Historical!$C$7:$C$1239,MATCH(B267,Historical!$B$7:$B$1261,0))/INDEX(Historical!$H$7:$H$1230,MATCH(B267,Historical!$B$7:$B$1261,0)))^(1/5)-1)*100)</f>
        <v>12.34275325950922</v>
      </c>
      <c r="V267" s="701">
        <f>IF(INDEX(Historical!$O$7:$O$1230,MATCH(B267,Historical!$B$7:$B$1261,0))=0,"n/a",((INDEX(Historical!$C$7:$C$1239,MATCH(B267,Historical!$B$7:$B$1261,0))/INDEX(Historical!$O$7:$O$1230,MATCH(B267,Historical!$B$7:$B$1261,0)))^(1/10)-1)*100)</f>
        <v>13.599267543869331</v>
      </c>
      <c r="W267" s="702">
        <f t="shared" si="72"/>
        <v>0.90760426763376978</v>
      </c>
      <c r="X267" s="703">
        <f t="shared" si="73"/>
        <v>1.0372061562612791</v>
      </c>
      <c r="Y267" s="661"/>
      <c r="Z267" s="651" t="str">
        <f t="shared" si="74"/>
        <v>n/a</v>
      </c>
      <c r="AA267" s="886" t="str">
        <f t="shared" si="75"/>
        <v>n/a</v>
      </c>
      <c r="AB267" s="887">
        <v>12</v>
      </c>
      <c r="AC267" s="865">
        <v>-0.12</v>
      </c>
      <c r="AD267" s="865" t="s">
        <v>136</v>
      </c>
      <c r="AE267" s="865">
        <v>0.56999999999999995</v>
      </c>
      <c r="AF267" s="865">
        <v>1.1100000000000001</v>
      </c>
      <c r="AG267" s="865">
        <v>-0.3</v>
      </c>
      <c r="AH267" s="865">
        <v>6.9</v>
      </c>
      <c r="AI267" s="865">
        <v>40</v>
      </c>
      <c r="AJ267" s="865">
        <v>11.899999999999999</v>
      </c>
      <c r="AK267" s="865">
        <v>8</v>
      </c>
      <c r="AL267" s="878">
        <v>401.58</v>
      </c>
      <c r="AM267" s="872">
        <v>0.1</v>
      </c>
      <c r="AN267" s="865">
        <v>0.71</v>
      </c>
      <c r="AO267" s="739" t="str">
        <f t="shared" si="76"/>
        <v>n/a</v>
      </c>
      <c r="AP267" s="740">
        <f t="shared" si="77"/>
        <v>13.395384838456588</v>
      </c>
      <c r="AQ267" s="888" t="str">
        <f t="shared" si="78"/>
        <v>n/a</v>
      </c>
      <c r="AR267" s="651">
        <f>INDEX(Historical!$C$7:$C$1239,MATCH(B267,Historical!$B$7:$B$1261,0))*IF(AH267="n/a",1.03,IF(AH267&lt;0,1.01,IF(AH267&gt;10,1.1,(1+AH267/100))))</f>
        <v>0.36346000000000001</v>
      </c>
      <c r="AS267" s="886">
        <f t="shared" si="79"/>
        <v>0.39980600000000005</v>
      </c>
      <c r="AT267" s="886">
        <f t="shared" ref="AT267:AV286" si="83">IF($AK267="n/a",1.03*AS267,IF($AK267&lt;0,1.01*AS267,IF($AK267&gt;10,1.1*AS267,(1+$AK267/100)*AS267)))</f>
        <v>0.43179048000000009</v>
      </c>
      <c r="AU267" s="886">
        <f t="shared" si="83"/>
        <v>0.46633371840000015</v>
      </c>
      <c r="AV267" s="886">
        <f t="shared" si="83"/>
        <v>0.50364041587200015</v>
      </c>
      <c r="AW267" s="651">
        <f t="shared" si="80"/>
        <v>2.1650306142720006</v>
      </c>
      <c r="AX267" s="747">
        <f t="shared" si="81"/>
        <v>6.3304988721403523</v>
      </c>
      <c r="AY267" s="934">
        <v>1.51</v>
      </c>
      <c r="AZ267" s="872">
        <v>147.29000000000002</v>
      </c>
      <c r="BA267" s="872">
        <v>-16.869999999999997</v>
      </c>
      <c r="BB267" s="872">
        <v>8.3099999999999987</v>
      </c>
      <c r="BC267" s="872">
        <v>26.93</v>
      </c>
      <c r="BE267" s="624">
        <v>2004</v>
      </c>
      <c r="BF267" s="898">
        <f t="shared" si="82"/>
        <v>1</v>
      </c>
      <c r="BG267" s="882">
        <v>-0.1</v>
      </c>
    </row>
    <row r="268" spans="1:59" ht="11.25" customHeight="1" x14ac:dyDescent="0.2">
      <c r="A268" s="871" t="s">
        <v>838</v>
      </c>
      <c r="B268" s="875" t="s">
        <v>839</v>
      </c>
      <c r="C268" s="932" t="s">
        <v>4342</v>
      </c>
      <c r="D268" s="932" t="s">
        <v>4351</v>
      </c>
      <c r="E268" s="733">
        <v>16</v>
      </c>
      <c r="F268" s="1190">
        <v>243</v>
      </c>
      <c r="G268" s="1190" t="s">
        <v>115</v>
      </c>
      <c r="H268" s="1190" t="s">
        <v>37</v>
      </c>
      <c r="I268" s="874">
        <v>60.41</v>
      </c>
      <c r="J268" s="651">
        <f t="shared" si="69"/>
        <v>4.1549412348948849</v>
      </c>
      <c r="K268" s="877">
        <v>0.62749999999999995</v>
      </c>
      <c r="L268" s="887">
        <v>4</v>
      </c>
      <c r="M268" s="642">
        <f t="shared" si="70"/>
        <v>2.5099999999999998</v>
      </c>
      <c r="N268" s="870" t="s">
        <v>139</v>
      </c>
      <c r="O268" s="734">
        <v>0.61499999999999999</v>
      </c>
      <c r="P268" s="861">
        <v>44112</v>
      </c>
      <c r="Q268" s="861">
        <v>44137</v>
      </c>
      <c r="R268" s="642">
        <f t="shared" si="71"/>
        <v>2.0325203252032447</v>
      </c>
      <c r="S268" s="701">
        <f>IF(INDEX(Historical!$D$7:$D$1237,MATCH(B268,Historical!$B$7:$B$1261,0))=0,"n/a",(INDEX(Historical!$C$7:$C$1239,MATCH(B268,Historical!$B$7:$B$1261,0))/INDEX(Historical!$D$7:$D$1237,MATCH(B268,Historical!$B$7:$B$1261,0))-1)*100)</f>
        <v>2.1074815595363505</v>
      </c>
      <c r="T268" s="701">
        <f>IF(INDEX(Historical!$F$7:$F$1230,MATCH(B268,Historical!$B$7:$B$1261,0))=0,"n/a",((INDEX(Historical!$C$7:$C$1239,MATCH(B268,Historical!$B$7:$B$1261,0))/INDEX(Historical!$F$7:$F$1230,MATCH(B268,Historical!$B$7:$B$1261,0)))^(1/3)-1)*100)</f>
        <v>2.1535110200787022</v>
      </c>
      <c r="U268" s="701">
        <f>IF(INDEX(Historical!$H$7:$H$1230,MATCH(B268,Historical!$B$7:$B$1261,0))=0,"n/a",((INDEX(Historical!$C$7:$C$1239,MATCH(B268,Historical!$B$7:$B$1261,0))/INDEX(Historical!$H$7:$H$1230,MATCH(B268,Historical!$B$7:$B$1261,0)))^(1/5)-1)*100)</f>
        <v>2.5108896207587161</v>
      </c>
      <c r="V268" s="701">
        <f>IF(INDEX(Historical!$O$7:$O$1230,MATCH(B268,Historical!$B$7:$B$1261,0))=0,"n/a",((INDEX(Historical!$C$7:$C$1239,MATCH(B268,Historical!$B$7:$B$1261,0))/INDEX(Historical!$O$7:$O$1230,MATCH(B268,Historical!$B$7:$B$1261,0)))^(1/10)-1)*100)</f>
        <v>2.7050946549532107</v>
      </c>
      <c r="W268" s="702">
        <f t="shared" si="72"/>
        <v>0.92820767515883706</v>
      </c>
      <c r="X268" s="703">
        <f t="shared" si="73"/>
        <v>0.17934925862562257</v>
      </c>
      <c r="Y268" s="664"/>
      <c r="Z268" s="651">
        <f t="shared" si="74"/>
        <v>56.787330316742079</v>
      </c>
      <c r="AA268" s="886">
        <f t="shared" si="75"/>
        <v>13.667420814479637</v>
      </c>
      <c r="AB268" s="887">
        <v>12</v>
      </c>
      <c r="AC268" s="865">
        <v>4.42</v>
      </c>
      <c r="AD268" s="865">
        <v>6.04</v>
      </c>
      <c r="AE268" s="865">
        <v>1.95</v>
      </c>
      <c r="AF268" s="865">
        <v>3.85</v>
      </c>
      <c r="AG268" s="867">
        <v>29.4</v>
      </c>
      <c r="AH268" s="865">
        <v>23.799999999999997</v>
      </c>
      <c r="AI268" s="865">
        <v>2.9499999999999997</v>
      </c>
      <c r="AJ268" s="865">
        <v>14.000000000000002</v>
      </c>
      <c r="AK268" s="865">
        <v>2.27</v>
      </c>
      <c r="AL268" s="878">
        <v>249980</v>
      </c>
      <c r="AM268" s="872">
        <v>0.03</v>
      </c>
      <c r="AN268" s="865">
        <v>1.78</v>
      </c>
      <c r="AO268" s="739">
        <f t="shared" si="76"/>
        <v>-7.0015899588260364</v>
      </c>
      <c r="AP268" s="740">
        <f t="shared" si="77"/>
        <v>6.665830855653601</v>
      </c>
      <c r="AQ268" s="888">
        <f t="shared" si="78"/>
        <v>52.926373186208096</v>
      </c>
      <c r="AR268" s="651">
        <f>INDEX(Historical!$C$7:$C$1239,MATCH(B268,Historical!$B$7:$B$1261,0))*IF(AH268="n/a",1.03,IF(AH268&lt;0,1.01,IF(AH268&gt;10,1.1,(1+AH268/100))))</f>
        <v>2.6647500000000002</v>
      </c>
      <c r="AS268" s="886">
        <f t="shared" si="79"/>
        <v>2.7433601250000006</v>
      </c>
      <c r="AT268" s="886">
        <f t="shared" si="83"/>
        <v>2.8056343998375004</v>
      </c>
      <c r="AU268" s="886">
        <f t="shared" si="83"/>
        <v>2.8693223007138116</v>
      </c>
      <c r="AV268" s="886">
        <f t="shared" si="83"/>
        <v>2.9344559169400148</v>
      </c>
      <c r="AW268" s="651">
        <f t="shared" si="80"/>
        <v>14.017522742491328</v>
      </c>
      <c r="AX268" s="747">
        <f t="shared" si="81"/>
        <v>23.20397739197373</v>
      </c>
      <c r="AY268" s="934">
        <v>0.4</v>
      </c>
      <c r="AZ268" s="872">
        <v>23.69</v>
      </c>
      <c r="BA268" s="872">
        <v>-2.91</v>
      </c>
      <c r="BB268" s="872">
        <v>2.25</v>
      </c>
      <c r="BC268" s="872">
        <v>5.6000000000000005</v>
      </c>
      <c r="BE268" s="624">
        <v>2005</v>
      </c>
      <c r="BF268" s="898">
        <f t="shared" si="82"/>
        <v>1</v>
      </c>
      <c r="BG268" s="882">
        <v>6.2</v>
      </c>
    </row>
    <row r="269" spans="1:59" s="773" customFormat="1" ht="11.25" customHeight="1" x14ac:dyDescent="0.2">
      <c r="A269" s="646" t="s">
        <v>1771</v>
      </c>
      <c r="B269" s="781" t="s">
        <v>1772</v>
      </c>
      <c r="C269" s="932" t="s">
        <v>108</v>
      </c>
      <c r="D269" s="932" t="s">
        <v>4331</v>
      </c>
      <c r="E269" s="755">
        <v>10</v>
      </c>
      <c r="F269" s="1190">
        <v>359</v>
      </c>
      <c r="G269" s="1189" t="s">
        <v>106</v>
      </c>
      <c r="H269" s="1189" t="s">
        <v>106</v>
      </c>
      <c r="I269" s="756">
        <v>23.37</v>
      </c>
      <c r="J269" s="757">
        <f t="shared" si="69"/>
        <v>3.7655113393239197</v>
      </c>
      <c r="K269" s="758">
        <v>0.22</v>
      </c>
      <c r="L269" s="759">
        <v>4</v>
      </c>
      <c r="M269" s="760">
        <f t="shared" si="70"/>
        <v>0.88</v>
      </c>
      <c r="N269" s="761" t="s">
        <v>432</v>
      </c>
      <c r="O269" s="762">
        <v>0.21</v>
      </c>
      <c r="P269" s="763">
        <v>43867</v>
      </c>
      <c r="Q269" s="763">
        <v>43881</v>
      </c>
      <c r="R269" s="760">
        <f t="shared" si="71"/>
        <v>4.7619047619047663</v>
      </c>
      <c r="S269" s="701">
        <f>IF(INDEX(Historical!$D$7:$D$1237,MATCH(B269,Historical!$B$7:$B$1261,0))=0,"n/a",(INDEX(Historical!$C$7:$C$1239,MATCH(B269,Historical!$B$7:$B$1261,0))/INDEX(Historical!$D$7:$D$1237,MATCH(B269,Historical!$B$7:$B$1261,0))-1)*100)</f>
        <v>17.142857142857149</v>
      </c>
      <c r="T269" s="701">
        <f>IF(INDEX(Historical!$F$7:$F$1230,MATCH(B269,Historical!$B$7:$B$1261,0))=0,"n/a",((INDEX(Historical!$C$7:$C$1239,MATCH(B269,Historical!$B$7:$B$1261,0))/INDEX(Historical!$F$7:$F$1230,MATCH(B269,Historical!$B$7:$B$1261,0)))^(1/3)-1)*100)</f>
        <v>13.555613628301177</v>
      </c>
      <c r="U269" s="701">
        <f>IF(INDEX(Historical!$H$7:$H$1230,MATCH(B269,Historical!$B$7:$B$1261,0))=0,"n/a",((INDEX(Historical!$C$7:$C$1239,MATCH(B269,Historical!$B$7:$B$1261,0))/INDEX(Historical!$H$7:$H$1230,MATCH(B269,Historical!$B$7:$B$1261,0)))^(1/5)-1)*100)</f>
        <v>14.31755108178514</v>
      </c>
      <c r="V269" s="701">
        <f>IF(INDEX(Historical!$O$7:$O$1230,MATCH(B269,Historical!$B$7:$B$1261,0))=0,"n/a",((INDEX(Historical!$C$7:$C$1239,MATCH(B269,Historical!$B$7:$B$1261,0))/INDEX(Historical!$O$7:$O$1230,MATCH(B269,Historical!$B$7:$B$1261,0)))^(1/10)-1)*100)</f>
        <v>15.153829617873171</v>
      </c>
      <c r="W269" s="702">
        <f t="shared" si="72"/>
        <v>0.94481404653634993</v>
      </c>
      <c r="X269" s="703">
        <f t="shared" si="73"/>
        <v>2.2726271558389111</v>
      </c>
      <c r="Y269" s="783"/>
      <c r="Z269" s="757">
        <f t="shared" si="74"/>
        <v>38.596491228070178</v>
      </c>
      <c r="AA269" s="765">
        <f t="shared" si="75"/>
        <v>10.250000000000002</v>
      </c>
      <c r="AB269" s="759">
        <v>9</v>
      </c>
      <c r="AC269" s="766">
        <v>2.2799999999999998</v>
      </c>
      <c r="AD269" s="766">
        <v>1.54</v>
      </c>
      <c r="AE269" s="766">
        <v>3.05</v>
      </c>
      <c r="AF269" s="766">
        <v>0.93</v>
      </c>
      <c r="AG269" s="766">
        <v>8.6</v>
      </c>
      <c r="AH269" s="766">
        <v>-13.5</v>
      </c>
      <c r="AI269" s="766">
        <v>5.67</v>
      </c>
      <c r="AJ269" s="766">
        <v>6.3</v>
      </c>
      <c r="AK269" s="766">
        <v>7.0000000000000009</v>
      </c>
      <c r="AL269" s="767">
        <v>1890</v>
      </c>
      <c r="AM269" s="768">
        <v>0.89999999999999991</v>
      </c>
      <c r="AN269" s="766">
        <v>0</v>
      </c>
      <c r="AO269" s="769">
        <f t="shared" si="76"/>
        <v>7.8330624211090569</v>
      </c>
      <c r="AP269" s="770">
        <f t="shared" si="77"/>
        <v>18.083062421109059</v>
      </c>
      <c r="AQ269" s="771">
        <f t="shared" si="78"/>
        <v>-34.910318278035291</v>
      </c>
      <c r="AR269" s="651">
        <f>INDEX(Historical!$C$7:$C$1239,MATCH(B269,Historical!$B$7:$B$1261,0))*IF(AH269="n/a",1.03,IF(AH269&lt;0,1.01,IF(AH269&gt;10,1.1,(1+AH269/100))))</f>
        <v>0.82819999999999994</v>
      </c>
      <c r="AS269" s="765">
        <f t="shared" si="79"/>
        <v>0.87515893999999994</v>
      </c>
      <c r="AT269" s="765">
        <f t="shared" si="83"/>
        <v>0.93642006580000003</v>
      </c>
      <c r="AU269" s="765">
        <f t="shared" si="83"/>
        <v>1.001969470406</v>
      </c>
      <c r="AV269" s="765">
        <f t="shared" si="83"/>
        <v>1.0721073333344202</v>
      </c>
      <c r="AW269" s="757">
        <f t="shared" si="80"/>
        <v>4.7138558095404202</v>
      </c>
      <c r="AX269" s="772">
        <f t="shared" si="81"/>
        <v>20.170542616775439</v>
      </c>
      <c r="AY269" s="935">
        <v>0.99</v>
      </c>
      <c r="AZ269" s="768">
        <v>16.79</v>
      </c>
      <c r="BA269" s="768">
        <v>-38.79</v>
      </c>
      <c r="BB269" s="768">
        <v>3.37</v>
      </c>
      <c r="BC269" s="768">
        <v>-6.5</v>
      </c>
      <c r="BD269" s="908"/>
      <c r="BE269" s="624">
        <v>2011</v>
      </c>
      <c r="BF269" s="898">
        <f t="shared" si="82"/>
        <v>0</v>
      </c>
      <c r="BG269" s="824">
        <v>1</v>
      </c>
    </row>
    <row r="270" spans="1:59" ht="11.25" customHeight="1" x14ac:dyDescent="0.2">
      <c r="A270" s="871" t="s">
        <v>1775</v>
      </c>
      <c r="B270" s="875" t="s">
        <v>1776</v>
      </c>
      <c r="C270" s="932" t="s">
        <v>112</v>
      </c>
      <c r="D270" s="932" t="s">
        <v>4322</v>
      </c>
      <c r="E270" s="733">
        <v>11</v>
      </c>
      <c r="F270" s="1190">
        <v>338</v>
      </c>
      <c r="G270" s="1190" t="s">
        <v>106</v>
      </c>
      <c r="H270" s="1190" t="s">
        <v>106</v>
      </c>
      <c r="I270" s="874">
        <v>103.98</v>
      </c>
      <c r="J270" s="651">
        <f t="shared" si="69"/>
        <v>0.78861319484516235</v>
      </c>
      <c r="K270" s="877">
        <v>0.20499999999999999</v>
      </c>
      <c r="L270" s="887">
        <v>4</v>
      </c>
      <c r="M270" s="642">
        <f t="shared" si="70"/>
        <v>0.82</v>
      </c>
      <c r="N270" s="870" t="s">
        <v>440</v>
      </c>
      <c r="O270" s="734">
        <v>0.185</v>
      </c>
      <c r="P270" s="861">
        <v>44144</v>
      </c>
      <c r="Q270" s="861">
        <v>44160</v>
      </c>
      <c r="R270" s="642">
        <f t="shared" si="71"/>
        <v>10.810810810810805</v>
      </c>
      <c r="S270" s="701">
        <f>IF(INDEX(Historical!$D$7:$D$1237,MATCH(B270,Historical!$B$7:$B$1261,0))=0,"n/a",(INDEX(Historical!$C$7:$C$1239,MATCH(B270,Historical!$B$7:$B$1261,0))/INDEX(Historical!$D$7:$D$1237,MATCH(B270,Historical!$B$7:$B$1261,0))-1)*100)</f>
        <v>14.655172413793128</v>
      </c>
      <c r="T270" s="701">
        <f>IF(INDEX(Historical!$F$7:$F$1230,MATCH(B270,Historical!$B$7:$B$1261,0))=0,"n/a",((INDEX(Historical!$C$7:$C$1239,MATCH(B270,Historical!$B$7:$B$1261,0))/INDEX(Historical!$F$7:$F$1230,MATCH(B270,Historical!$B$7:$B$1261,0)))^(1/3)-1)*100)</f>
        <v>17.493163193867247</v>
      </c>
      <c r="U270" s="701">
        <f>IF(INDEX(Historical!$H$7:$H$1230,MATCH(B270,Historical!$B$7:$B$1261,0))=0,"n/a",((INDEX(Historical!$C$7:$C$1239,MATCH(B270,Historical!$B$7:$B$1261,0))/INDEX(Historical!$H$7:$H$1230,MATCH(B270,Historical!$B$7:$B$1261,0)))^(1/5)-1)*100)</f>
        <v>15.996225865400127</v>
      </c>
      <c r="V270" s="701" t="str">
        <f>IF(INDEX(Historical!$O$7:$O$1230,MATCH(B270,Historical!$B$7:$B$1261,0))=0,"n/a",((INDEX(Historical!$C$7:$C$1239,MATCH(B270,Historical!$B$7:$B$1261,0))/INDEX(Historical!$O$7:$O$1230,MATCH(B270,Historical!$B$7:$B$1261,0)))^(1/10)-1)*100)</f>
        <v>n/a</v>
      </c>
      <c r="W270" s="702" t="str">
        <f t="shared" si="72"/>
        <v>n/a</v>
      </c>
      <c r="X270" s="703">
        <f t="shared" si="73"/>
        <v>2.2851751236285893</v>
      </c>
      <c r="Y270" s="875"/>
      <c r="Z270" s="651">
        <f t="shared" si="74"/>
        <v>105.12820512820511</v>
      </c>
      <c r="AA270" s="886">
        <f t="shared" si="75"/>
        <v>133.30769230769232</v>
      </c>
      <c r="AB270" s="887">
        <v>12</v>
      </c>
      <c r="AC270" s="865">
        <v>0.78</v>
      </c>
      <c r="AD270" s="865">
        <v>15.7</v>
      </c>
      <c r="AE270" s="865">
        <v>5.08</v>
      </c>
      <c r="AF270" s="865">
        <v>4.12</v>
      </c>
      <c r="AG270" s="865">
        <v>3.1</v>
      </c>
      <c r="AH270" s="867">
        <v>3.5999999999999996</v>
      </c>
      <c r="AI270" s="867">
        <v>13.309999999999999</v>
      </c>
      <c r="AJ270" s="865">
        <v>7.0000000000000009</v>
      </c>
      <c r="AK270" s="865">
        <v>8.51</v>
      </c>
      <c r="AL270" s="878">
        <v>27460</v>
      </c>
      <c r="AM270" s="872">
        <v>1</v>
      </c>
      <c r="AN270" s="865">
        <v>0.71</v>
      </c>
      <c r="AO270" s="739">
        <f t="shared" si="76"/>
        <v>-116.52285324744703</v>
      </c>
      <c r="AP270" s="740">
        <f t="shared" si="77"/>
        <v>16.784839060245289</v>
      </c>
      <c r="AQ270" s="888">
        <f t="shared" si="78"/>
        <v>394.06598403573241</v>
      </c>
      <c r="AR270" s="651">
        <f>INDEX(Historical!$C$7:$C$1239,MATCH(B270,Historical!$B$7:$B$1261,0))*IF(AH270="n/a",1.03,IF(AH270&lt;0,1.01,IF(AH270&gt;10,1.1,(1+AH270/100))))</f>
        <v>0.68894000000000011</v>
      </c>
      <c r="AS270" s="886">
        <f t="shared" si="79"/>
        <v>0.75783400000000023</v>
      </c>
      <c r="AT270" s="886">
        <f t="shared" si="83"/>
        <v>0.82232567340000018</v>
      </c>
      <c r="AU270" s="886">
        <f t="shared" si="83"/>
        <v>0.89230558820634021</v>
      </c>
      <c r="AV270" s="886">
        <f t="shared" si="83"/>
        <v>0.96824079376269967</v>
      </c>
      <c r="AW270" s="651">
        <f t="shared" si="80"/>
        <v>4.1296460553690402</v>
      </c>
      <c r="AX270" s="747">
        <f t="shared" si="81"/>
        <v>3.971577279639392</v>
      </c>
      <c r="AY270" s="934">
        <v>0.53</v>
      </c>
      <c r="AZ270" s="872">
        <v>46.72</v>
      </c>
      <c r="BA270" s="872">
        <v>-6.36</v>
      </c>
      <c r="BB270" s="872">
        <v>0.22999999999999998</v>
      </c>
      <c r="BC270" s="872">
        <v>8.35</v>
      </c>
      <c r="BE270" s="624">
        <v>2011</v>
      </c>
      <c r="BF270" s="898">
        <f t="shared" si="82"/>
        <v>0</v>
      </c>
      <c r="BG270" s="882">
        <v>1.5</v>
      </c>
    </row>
    <row r="271" spans="1:59" ht="11.25" customHeight="1" x14ac:dyDescent="0.2">
      <c r="A271" s="863" t="s">
        <v>1779</v>
      </c>
      <c r="B271" s="875" t="s">
        <v>1780</v>
      </c>
      <c r="C271" s="932" t="s">
        <v>128</v>
      </c>
      <c r="D271" s="932" t="s">
        <v>4353</v>
      </c>
      <c r="E271" s="733">
        <v>11</v>
      </c>
      <c r="F271" s="1190">
        <v>296</v>
      </c>
      <c r="G271" s="1190" t="s">
        <v>106</v>
      </c>
      <c r="H271" s="1190" t="s">
        <v>106</v>
      </c>
      <c r="I271" s="874">
        <v>254.31</v>
      </c>
      <c r="J271" s="651">
        <f t="shared" si="69"/>
        <v>1.0538319373992373</v>
      </c>
      <c r="K271" s="877">
        <v>0.67</v>
      </c>
      <c r="L271" s="887">
        <v>4</v>
      </c>
      <c r="M271" s="642">
        <f t="shared" si="70"/>
        <v>2.68</v>
      </c>
      <c r="N271" s="870" t="s">
        <v>160</v>
      </c>
      <c r="O271" s="734">
        <v>0.61</v>
      </c>
      <c r="P271" s="619">
        <v>43845</v>
      </c>
      <c r="Q271" s="619">
        <v>43860</v>
      </c>
      <c r="R271" s="642">
        <f t="shared" si="71"/>
        <v>9.8360655737705009</v>
      </c>
      <c r="S271" s="701">
        <f>IF(INDEX(Historical!$D$7:$D$1237,MATCH(B271,Historical!$B$7:$B$1261,0))=0,"n/a",(INDEX(Historical!$C$7:$C$1239,MATCH(B271,Historical!$B$7:$B$1261,0))/INDEX(Historical!$D$7:$D$1237,MATCH(B271,Historical!$B$7:$B$1261,0))-1)*100)</f>
        <v>12.962962962962955</v>
      </c>
      <c r="T271" s="701">
        <f>IF(INDEX(Historical!$F$7:$F$1230,MATCH(B271,Historical!$B$7:$B$1261,0))=0,"n/a",((INDEX(Historical!$C$7:$C$1239,MATCH(B271,Historical!$B$7:$B$1261,0))/INDEX(Historical!$F$7:$F$1230,MATCH(B271,Historical!$B$7:$B$1261,0)))^(1/3)-1)*100)</f>
        <v>13.247037070130553</v>
      </c>
      <c r="U271" s="701">
        <f>IF(INDEX(Historical!$H$7:$H$1230,MATCH(B271,Historical!$B$7:$B$1261,0))=0,"n/a",((INDEX(Historical!$C$7:$C$1239,MATCH(B271,Historical!$B$7:$B$1261,0))/INDEX(Historical!$H$7:$H$1230,MATCH(B271,Historical!$B$7:$B$1261,0)))^(1/5)-1)*100)</f>
        <v>12.401002212316282</v>
      </c>
      <c r="V271" s="701">
        <f>IF(INDEX(Historical!$O$7:$O$1230,MATCH(B271,Historical!$B$7:$B$1261,0))=0,"n/a",((INDEX(Historical!$C$7:$C$1239,MATCH(B271,Historical!$B$7:$B$1261,0))/INDEX(Historical!$O$7:$O$1230,MATCH(B271,Historical!$B$7:$B$1261,0)))^(1/10)-1)*100)</f>
        <v>9.3299079958053319</v>
      </c>
      <c r="W271" s="702">
        <f t="shared" si="72"/>
        <v>1.3291666132068714</v>
      </c>
      <c r="X271" s="703">
        <f t="shared" si="73"/>
        <v>1.6105197678332834</v>
      </c>
      <c r="Y271" s="661"/>
      <c r="Z271" s="651">
        <f t="shared" si="74"/>
        <v>60.770975056689345</v>
      </c>
      <c r="AA271" s="886">
        <f t="shared" si="75"/>
        <v>57.666666666666664</v>
      </c>
      <c r="AB271" s="887">
        <v>8</v>
      </c>
      <c r="AC271" s="865">
        <v>4.41</v>
      </c>
      <c r="AD271" s="865">
        <v>5.79</v>
      </c>
      <c r="AE271" s="865">
        <v>8.44</v>
      </c>
      <c r="AF271" s="865">
        <v>21.73</v>
      </c>
      <c r="AG271" s="865">
        <v>40.300000000000004</v>
      </c>
      <c r="AH271" s="865">
        <v>-5.2</v>
      </c>
      <c r="AI271" s="865">
        <v>9.99</v>
      </c>
      <c r="AJ271" s="865">
        <v>7.7</v>
      </c>
      <c r="AK271" s="865">
        <v>10</v>
      </c>
      <c r="AL271" s="878">
        <v>3450</v>
      </c>
      <c r="AM271" s="872">
        <v>1.3</v>
      </c>
      <c r="AN271" s="865">
        <v>0.71</v>
      </c>
      <c r="AO271" s="739">
        <f t="shared" si="76"/>
        <v>-44.211832516951148</v>
      </c>
      <c r="AP271" s="740">
        <f t="shared" si="77"/>
        <v>13.45483414971552</v>
      </c>
      <c r="AQ271" s="888">
        <f t="shared" si="78"/>
        <v>646.2786690317846</v>
      </c>
      <c r="AR271" s="651">
        <f>INDEX(Historical!$C$7:$C$1239,MATCH(B271,Historical!$B$7:$B$1261,0))*IF(AH271="n/a",1.03,IF(AH271&lt;0,1.01,IF(AH271&gt;10,1.1,(1+AH271/100))))</f>
        <v>2.4643999999999999</v>
      </c>
      <c r="AS271" s="886">
        <f t="shared" si="79"/>
        <v>2.71059356</v>
      </c>
      <c r="AT271" s="886">
        <f t="shared" si="83"/>
        <v>2.9816529160000003</v>
      </c>
      <c r="AU271" s="886">
        <f t="shared" si="83"/>
        <v>3.2798182076000004</v>
      </c>
      <c r="AV271" s="886">
        <f t="shared" si="83"/>
        <v>3.6078000283600007</v>
      </c>
      <c r="AW271" s="651">
        <f t="shared" si="80"/>
        <v>15.04426471196</v>
      </c>
      <c r="AX271" s="747">
        <f t="shared" si="81"/>
        <v>5.9157188911014114</v>
      </c>
      <c r="AY271" s="934">
        <v>-0.16</v>
      </c>
      <c r="AZ271" s="872">
        <v>68.239999999999995</v>
      </c>
      <c r="BA271" s="872">
        <v>-4</v>
      </c>
      <c r="BB271" s="872">
        <v>13.44</v>
      </c>
      <c r="BC271" s="872">
        <v>28.849999999999998</v>
      </c>
      <c r="BE271" s="624">
        <v>2010</v>
      </c>
      <c r="BF271" s="898">
        <f t="shared" si="82"/>
        <v>0</v>
      </c>
      <c r="BG271" s="882">
        <v>17.299999999999997</v>
      </c>
    </row>
    <row r="272" spans="1:59" ht="11.25" customHeight="1" x14ac:dyDescent="0.2">
      <c r="A272" s="871" t="s">
        <v>849</v>
      </c>
      <c r="B272" s="875" t="s">
        <v>850</v>
      </c>
      <c r="C272" s="932" t="s">
        <v>131</v>
      </c>
      <c r="D272" s="932" t="s">
        <v>4328</v>
      </c>
      <c r="E272" s="733">
        <v>17</v>
      </c>
      <c r="F272" s="1190">
        <v>208</v>
      </c>
      <c r="G272" s="1190" t="s">
        <v>37</v>
      </c>
      <c r="H272" s="1190" t="s">
        <v>37</v>
      </c>
      <c r="I272" s="874">
        <v>94.95</v>
      </c>
      <c r="J272" s="651">
        <f t="shared" si="69"/>
        <v>2.6645602948920479</v>
      </c>
      <c r="K272" s="877">
        <v>0.63249999999999995</v>
      </c>
      <c r="L272" s="887">
        <v>4</v>
      </c>
      <c r="M272" s="642">
        <f t="shared" si="70"/>
        <v>2.5299999999999998</v>
      </c>
      <c r="N272" s="870" t="s">
        <v>119</v>
      </c>
      <c r="O272" s="734">
        <v>0.59</v>
      </c>
      <c r="P272" s="861">
        <v>43873</v>
      </c>
      <c r="Q272" s="861">
        <v>43890</v>
      </c>
      <c r="R272" s="642">
        <f t="shared" si="71"/>
        <v>7.2033898305084723</v>
      </c>
      <c r="S272" s="701">
        <f>IF(INDEX(Historical!$D$7:$D$1237,MATCH(B272,Historical!$B$7:$B$1261,0))=0,"n/a",(INDEX(Historical!$C$7:$C$1239,MATCH(B272,Historical!$B$7:$B$1261,0))/INDEX(Historical!$D$7:$D$1237,MATCH(B272,Historical!$B$7:$B$1261,0))-1)*100)</f>
        <v>6.7873303167420795</v>
      </c>
      <c r="T272" s="701">
        <f>IF(INDEX(Historical!$F$7:$F$1230,MATCH(B272,Historical!$B$7:$B$1261,0))=0,"n/a",((INDEX(Historical!$C$7:$C$1239,MATCH(B272,Historical!$B$7:$B$1261,0))/INDEX(Historical!$F$7:$F$1230,MATCH(B272,Historical!$B$7:$B$1261,0)))^(1/3)-1)*100)</f>
        <v>6.0267878161645028</v>
      </c>
      <c r="U272" s="701">
        <f>IF(INDEX(Historical!$H$7:$H$1230,MATCH(B272,Historical!$B$7:$B$1261,0))=0,"n/a",((INDEX(Historical!$C$7:$C$1239,MATCH(B272,Historical!$B$7:$B$1261,0))/INDEX(Historical!$H$7:$H$1230,MATCH(B272,Historical!$B$7:$B$1261,0)))^(1/5)-1)*100)</f>
        <v>8.6319263634774721</v>
      </c>
      <c r="V272" s="701">
        <f>IF(INDEX(Historical!$O$7:$O$1230,MATCH(B272,Historical!$B$7:$B$1261,0))=0,"n/a",((INDEX(Historical!$C$7:$C$1239,MATCH(B272,Historical!$B$7:$B$1261,0))/INDEX(Historical!$O$7:$O$1230,MATCH(B272,Historical!$B$7:$B$1261,0)))^(1/10)-1)*100)</f>
        <v>13.334158149214815</v>
      </c>
      <c r="W272" s="702">
        <f t="shared" si="72"/>
        <v>0.64735443114462876</v>
      </c>
      <c r="X272" s="703">
        <f t="shared" si="73"/>
        <v>1.2883472184294733</v>
      </c>
      <c r="Y272" s="661"/>
      <c r="Z272" s="651">
        <f t="shared" si="74"/>
        <v>66.40419947506561</v>
      </c>
      <c r="AA272" s="886">
        <f t="shared" si="75"/>
        <v>24.921259842519685</v>
      </c>
      <c r="AB272" s="887">
        <v>12</v>
      </c>
      <c r="AC272" s="865">
        <v>3.81</v>
      </c>
      <c r="AD272" s="865">
        <v>4.12</v>
      </c>
      <c r="AE272" s="865">
        <v>4.17</v>
      </c>
      <c r="AF272" s="865">
        <v>2.89</v>
      </c>
      <c r="AG272" s="865">
        <v>11.700000000000001</v>
      </c>
      <c r="AH272" s="865">
        <v>7.1</v>
      </c>
      <c r="AI272" s="865">
        <v>6.6000000000000005</v>
      </c>
      <c r="AJ272" s="865">
        <v>6.7</v>
      </c>
      <c r="AK272" s="865">
        <v>6.11</v>
      </c>
      <c r="AL272" s="878">
        <v>30280</v>
      </c>
      <c r="AM272" s="872">
        <v>0.1</v>
      </c>
      <c r="AN272" s="865">
        <v>1.25</v>
      </c>
      <c r="AO272" s="739">
        <f t="shared" si="76"/>
        <v>-13.624773184150165</v>
      </c>
      <c r="AP272" s="740">
        <f t="shared" si="77"/>
        <v>11.29648665836952</v>
      </c>
      <c r="AQ272" s="888">
        <f t="shared" si="78"/>
        <v>78.913313516017695</v>
      </c>
      <c r="AR272" s="651">
        <f>INDEX(Historical!$C$7:$C$1239,MATCH(B272,Historical!$B$7:$B$1261,0))*IF(AH272="n/a",1.03,IF(AH272&lt;0,1.01,IF(AH272&gt;10,1.1,(1+AH272/100))))</f>
        <v>2.5275599999999998</v>
      </c>
      <c r="AS272" s="886">
        <f t="shared" si="79"/>
        <v>2.6943789599999999</v>
      </c>
      <c r="AT272" s="886">
        <f t="shared" si="83"/>
        <v>2.8590055144559998</v>
      </c>
      <c r="AU272" s="886">
        <f t="shared" si="83"/>
        <v>3.033690751389261</v>
      </c>
      <c r="AV272" s="886">
        <f t="shared" si="83"/>
        <v>3.2190492562991446</v>
      </c>
      <c r="AW272" s="651">
        <f t="shared" si="80"/>
        <v>14.333684482144402</v>
      </c>
      <c r="AX272" s="747">
        <f t="shared" si="81"/>
        <v>15.096034209736073</v>
      </c>
      <c r="AY272" s="934">
        <v>0.12</v>
      </c>
      <c r="AZ272" s="872">
        <v>39.61</v>
      </c>
      <c r="BA272" s="872">
        <v>-13.309999999999999</v>
      </c>
      <c r="BB272" s="872">
        <v>-4.41</v>
      </c>
      <c r="BC272" s="872">
        <v>0.96</v>
      </c>
      <c r="BE272" s="624">
        <v>2004</v>
      </c>
      <c r="BF272" s="898">
        <f t="shared" si="82"/>
        <v>1</v>
      </c>
      <c r="BG272" s="882">
        <v>3.4000000000000004</v>
      </c>
    </row>
    <row r="273" spans="1:59" ht="11.25" customHeight="1" x14ac:dyDescent="0.2">
      <c r="A273" s="863" t="s">
        <v>1800</v>
      </c>
      <c r="B273" s="875" t="s">
        <v>1801</v>
      </c>
      <c r="C273" s="932" t="s">
        <v>245</v>
      </c>
      <c r="D273" s="932" t="s">
        <v>4350</v>
      </c>
      <c r="E273" s="733">
        <v>10</v>
      </c>
      <c r="F273" s="1190">
        <v>424</v>
      </c>
      <c r="G273" s="1190" t="s">
        <v>115</v>
      </c>
      <c r="H273" s="1190" t="s">
        <v>115</v>
      </c>
      <c r="I273" s="874">
        <v>194.61</v>
      </c>
      <c r="J273" s="651">
        <f t="shared" si="69"/>
        <v>2.569241046194954</v>
      </c>
      <c r="K273" s="877">
        <v>1.25</v>
      </c>
      <c r="L273" s="887">
        <v>4</v>
      </c>
      <c r="M273" s="642">
        <f t="shared" si="70"/>
        <v>5</v>
      </c>
      <c r="N273" s="870" t="s">
        <v>148</v>
      </c>
      <c r="O273" s="734">
        <v>1.2</v>
      </c>
      <c r="P273" s="861">
        <v>44154</v>
      </c>
      <c r="Q273" s="861">
        <v>44180</v>
      </c>
      <c r="R273" s="642">
        <f t="shared" si="71"/>
        <v>4.1666666666666705</v>
      </c>
      <c r="S273" s="701">
        <f>IF(INDEX(Historical!$D$7:$D$1237,MATCH(B273,Historical!$B$7:$B$1261,0))=0,"n/a",(INDEX(Historical!$C$7:$C$1239,MATCH(B273,Historical!$B$7:$B$1261,0))/INDEX(Historical!$D$7:$D$1237,MATCH(B273,Historical!$B$7:$B$1261,0))-1)*100)</f>
        <v>4.3956043956044022</v>
      </c>
      <c r="T273" s="701">
        <f>IF(INDEX(Historical!$F$7:$F$1230,MATCH(B273,Historical!$B$7:$B$1261,0))=0,"n/a",((INDEX(Historical!$C$7:$C$1239,MATCH(B273,Historical!$B$7:$B$1261,0))/INDEX(Historical!$F$7:$F$1230,MATCH(B273,Historical!$B$7:$B$1261,0)))^(1/3)-1)*100)</f>
        <v>6.7930526473439112</v>
      </c>
      <c r="U273" s="701">
        <f>IF(INDEX(Historical!$H$7:$H$1230,MATCH(B273,Historical!$B$7:$B$1261,0))=0,"n/a",((INDEX(Historical!$C$7:$C$1239,MATCH(B273,Historical!$B$7:$B$1261,0))/INDEX(Historical!$H$7:$H$1230,MATCH(B273,Historical!$B$7:$B$1261,0)))^(1/5)-1)*100)</f>
        <v>10.563340590814718</v>
      </c>
      <c r="V273" s="701">
        <f>IF(INDEX(Historical!$O$7:$O$1230,MATCH(B273,Historical!$B$7:$B$1261,0))=0,"n/a",((INDEX(Historical!$C$7:$C$1239,MATCH(B273,Historical!$B$7:$B$1261,0))/INDEX(Historical!$O$7:$O$1230,MATCH(B273,Historical!$B$7:$B$1261,0)))^(1/10)-1)*100)</f>
        <v>10.692071838729845</v>
      </c>
      <c r="W273" s="702">
        <f t="shared" si="72"/>
        <v>0.98796012130700206</v>
      </c>
      <c r="X273" s="703">
        <f t="shared" si="73"/>
        <v>0.55596529425340624</v>
      </c>
      <c r="Y273" s="664"/>
      <c r="Z273" s="651">
        <f t="shared" si="74"/>
        <v>33.783783783783782</v>
      </c>
      <c r="AA273" s="886">
        <f t="shared" si="75"/>
        <v>13.149324324324324</v>
      </c>
      <c r="AB273" s="887">
        <v>12</v>
      </c>
      <c r="AC273" s="865">
        <v>14.8</v>
      </c>
      <c r="AD273" s="865">
        <v>67.88</v>
      </c>
      <c r="AE273" s="865">
        <v>0.66</v>
      </c>
      <c r="AF273" s="865">
        <v>3.73</v>
      </c>
      <c r="AG273" s="865">
        <v>27.6</v>
      </c>
      <c r="AH273" s="865">
        <v>765.2</v>
      </c>
      <c r="AI273" s="865">
        <v>6.4</v>
      </c>
      <c r="AJ273" s="865">
        <v>19</v>
      </c>
      <c r="AK273" s="865">
        <v>0.2</v>
      </c>
      <c r="AL273" s="878">
        <v>12520</v>
      </c>
      <c r="AM273" s="872">
        <v>0.44999999999999996</v>
      </c>
      <c r="AN273" s="865">
        <v>2.08</v>
      </c>
      <c r="AO273" s="739">
        <f t="shared" si="76"/>
        <v>-1.6742687314652116E-2</v>
      </c>
      <c r="AP273" s="740">
        <f t="shared" si="77"/>
        <v>13.132581637009672</v>
      </c>
      <c r="AQ273" s="888">
        <f t="shared" si="78"/>
        <v>47.643684787591425</v>
      </c>
      <c r="AR273" s="651">
        <f>INDEX(Historical!$C$7:$C$1239,MATCH(B273,Historical!$B$7:$B$1261,0))*IF(AH273="n/a",1.03,IF(AH273&lt;0,1.01,IF(AH273&gt;10,1.1,(1+AH273/100))))</f>
        <v>5.2250000000000005</v>
      </c>
      <c r="AS273" s="886">
        <f t="shared" si="79"/>
        <v>5.559400000000001</v>
      </c>
      <c r="AT273" s="886">
        <f t="shared" si="83"/>
        <v>5.5705188000000012</v>
      </c>
      <c r="AU273" s="886">
        <f t="shared" si="83"/>
        <v>5.5816598376000011</v>
      </c>
      <c r="AV273" s="886">
        <f t="shared" si="83"/>
        <v>5.592823157275201</v>
      </c>
      <c r="AW273" s="651">
        <f t="shared" si="80"/>
        <v>27.529401794875206</v>
      </c>
      <c r="AX273" s="747">
        <f t="shared" si="81"/>
        <v>14.145933813717281</v>
      </c>
      <c r="AY273" s="934">
        <v>1.93</v>
      </c>
      <c r="AZ273" s="872">
        <v>204.07999999999998</v>
      </c>
      <c r="BA273" s="872">
        <v>-6.12</v>
      </c>
      <c r="BB273" s="872">
        <v>1.66</v>
      </c>
      <c r="BC273" s="872">
        <v>32.26</v>
      </c>
      <c r="BE273" s="624">
        <v>2011</v>
      </c>
      <c r="BF273" s="898">
        <f t="shared" si="82"/>
        <v>0</v>
      </c>
      <c r="BG273" s="882">
        <v>4.5</v>
      </c>
    </row>
    <row r="274" spans="1:59" ht="11.25" customHeight="1" x14ac:dyDescent="0.2">
      <c r="A274" s="871" t="s">
        <v>855</v>
      </c>
      <c r="B274" s="875" t="s">
        <v>856</v>
      </c>
      <c r="C274" s="932" t="s">
        <v>123</v>
      </c>
      <c r="D274" s="932" t="s">
        <v>4174</v>
      </c>
      <c r="E274" s="733">
        <v>17</v>
      </c>
      <c r="F274" s="1190">
        <v>220</v>
      </c>
      <c r="G274" s="1190" t="s">
        <v>106</v>
      </c>
      <c r="H274" s="1190" t="s">
        <v>106</v>
      </c>
      <c r="I274" s="874">
        <v>75.150000000000006</v>
      </c>
      <c r="J274" s="651">
        <f t="shared" si="69"/>
        <v>1.437125748502994</v>
      </c>
      <c r="K274" s="877">
        <v>0.27</v>
      </c>
      <c r="L274" s="887">
        <v>4</v>
      </c>
      <c r="M274" s="642">
        <f t="shared" si="70"/>
        <v>1.08</v>
      </c>
      <c r="N274" s="870" t="s">
        <v>378</v>
      </c>
      <c r="O274" s="734">
        <v>0.26250000000000001</v>
      </c>
      <c r="P274" s="861">
        <v>44067</v>
      </c>
      <c r="Q274" s="861">
        <v>44083</v>
      </c>
      <c r="R274" s="642">
        <f t="shared" si="71"/>
        <v>2.8571428571428594</v>
      </c>
      <c r="S274" s="701">
        <f>IF(INDEX(Historical!$D$7:$D$1237,MATCH(B274,Historical!$B$7:$B$1261,0))=0,"n/a",(INDEX(Historical!$C$7:$C$1239,MATCH(B274,Historical!$B$7:$B$1261,0))/INDEX(Historical!$D$7:$D$1237,MATCH(B274,Historical!$B$7:$B$1261,0))-1)*100)</f>
        <v>11.413043478260864</v>
      </c>
      <c r="T274" s="701">
        <f>IF(INDEX(Historical!$F$7:$F$1230,MATCH(B274,Historical!$B$7:$B$1261,0))=0,"n/a",((INDEX(Historical!$C$7:$C$1239,MATCH(B274,Historical!$B$7:$B$1261,0))/INDEX(Historical!$F$7:$F$1230,MATCH(B274,Historical!$B$7:$B$1261,0)))^(1/3)-1)*100)</f>
        <v>11.2614545368112</v>
      </c>
      <c r="U274" s="701">
        <f>IF(INDEX(Historical!$H$7:$H$1230,MATCH(B274,Historical!$B$7:$B$1261,0))=0,"n/a",((INDEX(Historical!$C$7:$C$1239,MATCH(B274,Historical!$B$7:$B$1261,0))/INDEX(Historical!$H$7:$H$1230,MATCH(B274,Historical!$B$7:$B$1261,0)))^(1/5)-1)*100)</f>
        <v>11.985082981125327</v>
      </c>
      <c r="V274" s="701">
        <f>IF(INDEX(Historical!$O$7:$O$1230,MATCH(B274,Historical!$B$7:$B$1261,0))=0,"n/a",((INDEX(Historical!$C$7:$C$1239,MATCH(B274,Historical!$B$7:$B$1261,0))/INDEX(Historical!$O$7:$O$1230,MATCH(B274,Historical!$B$7:$B$1261,0)))^(1/10)-1)*100)</f>
        <v>25.006650334876479</v>
      </c>
      <c r="W274" s="702">
        <f t="shared" si="72"/>
        <v>0.47927582545551389</v>
      </c>
      <c r="X274" s="703" t="str">
        <f t="shared" si="73"/>
        <v>n/a</v>
      </c>
      <c r="Y274" s="876"/>
      <c r="Z274" s="651">
        <f t="shared" si="74"/>
        <v>48.000000000000007</v>
      </c>
      <c r="AA274" s="886">
        <f t="shared" si="75"/>
        <v>33.400000000000006</v>
      </c>
      <c r="AB274" s="887">
        <v>12</v>
      </c>
      <c r="AC274" s="865">
        <v>2.25</v>
      </c>
      <c r="AD274" s="865">
        <v>2.73</v>
      </c>
      <c r="AE274" s="865">
        <v>1.34</v>
      </c>
      <c r="AF274" s="865">
        <v>1.66</v>
      </c>
      <c r="AG274" s="865">
        <v>4.9000000000000004</v>
      </c>
      <c r="AH274" s="865">
        <v>-57.3</v>
      </c>
      <c r="AI274" s="865">
        <v>54.72</v>
      </c>
      <c r="AJ274" s="865">
        <v>-8.5</v>
      </c>
      <c r="AK274" s="865">
        <v>12.6</v>
      </c>
      <c r="AL274" s="878">
        <v>9940</v>
      </c>
      <c r="AM274" s="872">
        <v>0.5</v>
      </c>
      <c r="AN274" s="865">
        <v>0.62</v>
      </c>
      <c r="AO274" s="739">
        <f t="shared" si="76"/>
        <v>-19.977791270371682</v>
      </c>
      <c r="AP274" s="740">
        <f t="shared" si="77"/>
        <v>13.422208729628322</v>
      </c>
      <c r="AQ274" s="888">
        <f t="shared" si="78"/>
        <v>56.976997607221989</v>
      </c>
      <c r="AR274" s="651">
        <f>INDEX(Historical!$C$7:$C$1239,MATCH(B274,Historical!$B$7:$B$1261,0))*IF(AH274="n/a",1.03,IF(AH274&lt;0,1.01,IF(AH274&gt;10,1.1,(1+AH274/100))))</f>
        <v>1.03525</v>
      </c>
      <c r="AS274" s="886">
        <f t="shared" si="79"/>
        <v>1.1387750000000001</v>
      </c>
      <c r="AT274" s="886">
        <f t="shared" si="83"/>
        <v>1.2526525000000002</v>
      </c>
      <c r="AU274" s="886">
        <f t="shared" si="83"/>
        <v>1.3779177500000004</v>
      </c>
      <c r="AV274" s="886">
        <f t="shared" si="83"/>
        <v>1.5157095250000006</v>
      </c>
      <c r="AW274" s="651">
        <f t="shared" si="80"/>
        <v>6.3203047750000003</v>
      </c>
      <c r="AX274" s="747">
        <f t="shared" si="81"/>
        <v>8.4102525282767786</v>
      </c>
      <c r="AY274" s="934">
        <v>1.54</v>
      </c>
      <c r="AZ274" s="872">
        <v>159.23000000000002</v>
      </c>
      <c r="BA274" s="872">
        <v>-7.31</v>
      </c>
      <c r="BB274" s="872">
        <v>7.68</v>
      </c>
      <c r="BC274" s="872">
        <v>35.53</v>
      </c>
      <c r="BE274" s="624">
        <v>2004</v>
      </c>
      <c r="BF274" s="898">
        <f t="shared" si="82"/>
        <v>1</v>
      </c>
      <c r="BG274" s="882">
        <v>2.1</v>
      </c>
    </row>
    <row r="275" spans="1:59" ht="11.25" customHeight="1" x14ac:dyDescent="0.2">
      <c r="A275" s="871" t="s">
        <v>761</v>
      </c>
      <c r="B275" s="875" t="s">
        <v>848</v>
      </c>
      <c r="C275" s="932" t="s">
        <v>112</v>
      </c>
      <c r="D275" s="932" t="s">
        <v>4322</v>
      </c>
      <c r="E275" s="733">
        <v>17</v>
      </c>
      <c r="F275" s="1190">
        <v>212</v>
      </c>
      <c r="G275" s="1190" t="s">
        <v>37</v>
      </c>
      <c r="H275" s="1190" t="s">
        <v>115</v>
      </c>
      <c r="I275" s="874">
        <v>119.13</v>
      </c>
      <c r="J275" s="651">
        <f t="shared" si="69"/>
        <v>1.8299336858893647</v>
      </c>
      <c r="K275" s="877">
        <v>0.54500000000000004</v>
      </c>
      <c r="L275" s="887">
        <v>4</v>
      </c>
      <c r="M275" s="642">
        <f t="shared" si="70"/>
        <v>2.1800000000000002</v>
      </c>
      <c r="N275" s="870" t="s">
        <v>3949</v>
      </c>
      <c r="O275" s="734">
        <v>0.51249999999999996</v>
      </c>
      <c r="P275" s="861">
        <v>43895</v>
      </c>
      <c r="Q275" s="861">
        <v>43910</v>
      </c>
      <c r="R275" s="642">
        <f t="shared" si="71"/>
        <v>6.3414634146341626</v>
      </c>
      <c r="S275" s="701">
        <f>IF(INDEX(Historical!$D$7:$D$1237,MATCH(B275,Historical!$B$7:$B$1261,0))=0,"n/a",(INDEX(Historical!$C$7:$C$1239,MATCH(B275,Historical!$B$7:$B$1261,0))/INDEX(Historical!$D$7:$D$1237,MATCH(B275,Historical!$B$7:$B$1261,0))-1)*100)</f>
        <v>10.215053763440851</v>
      </c>
      <c r="T275" s="701">
        <f>IF(INDEX(Historical!$F$7:$F$1230,MATCH(B275,Historical!$B$7:$B$1261,0))=0,"n/a",((INDEX(Historical!$C$7:$C$1239,MATCH(B275,Historical!$B$7:$B$1261,0))/INDEX(Historical!$F$7:$F$1230,MATCH(B275,Historical!$B$7:$B$1261,0)))^(1/3)-1)*100)</f>
        <v>7.7217345015941907</v>
      </c>
      <c r="U275" s="701">
        <f>IF(INDEX(Historical!$H$7:$H$1230,MATCH(B275,Historical!$B$7:$B$1261,0))=0,"n/a",((INDEX(Historical!$C$7:$C$1239,MATCH(B275,Historical!$B$7:$B$1261,0))/INDEX(Historical!$H$7:$H$1230,MATCH(B275,Historical!$B$7:$B$1261,0)))^(1/5)-1)*100)</f>
        <v>6.446777983653984</v>
      </c>
      <c r="V275" s="701">
        <f>IF(INDEX(Historical!$O$7:$O$1230,MATCH(B275,Historical!$B$7:$B$1261,0))=0,"n/a",((INDEX(Historical!$C$7:$C$1239,MATCH(B275,Historical!$B$7:$B$1261,0))/INDEX(Historical!$O$7:$O$1230,MATCH(B275,Historical!$B$7:$B$1261,0)))^(1/10)-1)*100)</f>
        <v>5.8594387700312556</v>
      </c>
      <c r="W275" s="702">
        <f t="shared" si="72"/>
        <v>1.1002381348580241</v>
      </c>
      <c r="X275" s="703">
        <f t="shared" si="73"/>
        <v>0.9209682833791405</v>
      </c>
      <c r="Y275" s="671" t="s">
        <v>3976</v>
      </c>
      <c r="Z275" s="651">
        <f t="shared" si="74"/>
        <v>61.581920903954803</v>
      </c>
      <c r="AA275" s="886">
        <f t="shared" si="75"/>
        <v>33.652542372881356</v>
      </c>
      <c r="AB275" s="887">
        <v>12</v>
      </c>
      <c r="AC275" s="865">
        <v>3.54</v>
      </c>
      <c r="AD275" s="865">
        <v>7.68</v>
      </c>
      <c r="AE275" s="865">
        <v>3.37</v>
      </c>
      <c r="AF275" s="865">
        <v>7.04</v>
      </c>
      <c r="AG275" s="865">
        <v>21.6</v>
      </c>
      <c r="AH275" s="865">
        <v>-11.700000000000001</v>
      </c>
      <c r="AI275" s="865">
        <v>15.43</v>
      </c>
      <c r="AJ275" s="865">
        <v>7.0000000000000009</v>
      </c>
      <c r="AK275" s="865">
        <v>4.38</v>
      </c>
      <c r="AL275" s="878">
        <v>50560</v>
      </c>
      <c r="AM275" s="872">
        <v>0.1</v>
      </c>
      <c r="AN275" s="865">
        <v>1.46</v>
      </c>
      <c r="AO275" s="739">
        <f t="shared" si="76"/>
        <v>-25.375830703338007</v>
      </c>
      <c r="AP275" s="740">
        <f t="shared" si="77"/>
        <v>8.2767116695433494</v>
      </c>
      <c r="AQ275" s="888">
        <f t="shared" si="78"/>
        <v>224.49201209486031</v>
      </c>
      <c r="AR275" s="651">
        <f>INDEX(Historical!$C$7:$C$1239,MATCH(B275,Historical!$B$7:$B$1261,0))*IF(AH275="n/a",1.03,IF(AH275&lt;0,1.01,IF(AH275&gt;10,1.1,(1+AH275/100))))</f>
        <v>2.0705</v>
      </c>
      <c r="AS275" s="886">
        <f t="shared" si="79"/>
        <v>2.2775500000000002</v>
      </c>
      <c r="AT275" s="886">
        <f t="shared" si="83"/>
        <v>2.3773066900000002</v>
      </c>
      <c r="AU275" s="886">
        <f t="shared" si="83"/>
        <v>2.4814327230220004</v>
      </c>
      <c r="AV275" s="886">
        <f t="shared" si="83"/>
        <v>2.5901194762903641</v>
      </c>
      <c r="AW275" s="651">
        <f t="shared" si="80"/>
        <v>11.796908889312366</v>
      </c>
      <c r="AX275" s="747">
        <f t="shared" si="81"/>
        <v>9.9025509017983424</v>
      </c>
      <c r="AY275" s="934">
        <v>0.75</v>
      </c>
      <c r="AZ275" s="872">
        <v>39.589999999999996</v>
      </c>
      <c r="BA275" s="872">
        <v>-6.04</v>
      </c>
      <c r="BB275" s="872">
        <v>2.81</v>
      </c>
      <c r="BC275" s="872">
        <v>9.76</v>
      </c>
      <c r="BE275" s="624">
        <v>2004</v>
      </c>
      <c r="BF275" s="898">
        <f t="shared" si="82"/>
        <v>1</v>
      </c>
      <c r="BG275" s="882">
        <v>5.7</v>
      </c>
    </row>
    <row r="276" spans="1:59" ht="11.25" customHeight="1" x14ac:dyDescent="0.2">
      <c r="A276" s="863" t="s">
        <v>1802</v>
      </c>
      <c r="B276" s="875" t="s">
        <v>1803</v>
      </c>
      <c r="C276" s="932" t="s">
        <v>108</v>
      </c>
      <c r="D276" s="932" t="s">
        <v>4338</v>
      </c>
      <c r="E276" s="733">
        <v>10</v>
      </c>
      <c r="F276" s="1190">
        <v>401</v>
      </c>
      <c r="G276" s="1190" t="s">
        <v>106</v>
      </c>
      <c r="H276" s="1190" t="s">
        <v>106</v>
      </c>
      <c r="I276" s="874">
        <v>34.6</v>
      </c>
      <c r="J276" s="651">
        <f t="shared" si="69"/>
        <v>1.2138728323699421</v>
      </c>
      <c r="K276" s="877">
        <v>0.42</v>
      </c>
      <c r="L276" s="887">
        <v>1</v>
      </c>
      <c r="M276" s="642">
        <f t="shared" si="70"/>
        <v>0.42</v>
      </c>
      <c r="N276" s="870" t="s">
        <v>1804</v>
      </c>
      <c r="O276" s="734">
        <v>0.4</v>
      </c>
      <c r="P276" s="861">
        <v>44043</v>
      </c>
      <c r="Q276" s="861">
        <v>44053</v>
      </c>
      <c r="R276" s="642">
        <f t="shared" si="71"/>
        <v>4.9999999999999902</v>
      </c>
      <c r="S276" s="701">
        <f>IF(INDEX(Historical!$D$7:$D$1237,MATCH(B276,Historical!$B$7:$B$1261,0))=0,"n/a",(INDEX(Historical!$C$7:$C$1239,MATCH(B276,Historical!$B$7:$B$1261,0))/INDEX(Historical!$D$7:$D$1237,MATCH(B276,Historical!$B$7:$B$1261,0))-1)*100)</f>
        <v>25</v>
      </c>
      <c r="T276" s="701">
        <f>IF(INDEX(Historical!$F$7:$F$1230,MATCH(B276,Historical!$B$7:$B$1261,0))=0,"n/a",((INDEX(Historical!$C$7:$C$1239,MATCH(B276,Historical!$B$7:$B$1261,0))/INDEX(Historical!$F$7:$F$1230,MATCH(B276,Historical!$B$7:$B$1261,0)))^(1/3)-1)*100)</f>
        <v>12.624788044360603</v>
      </c>
      <c r="U276" s="701">
        <f>IF(INDEX(Historical!$H$7:$H$1230,MATCH(B276,Historical!$B$7:$B$1261,0))=0,"n/a",((INDEX(Historical!$C$7:$C$1239,MATCH(B276,Historical!$B$7:$B$1261,0))/INDEX(Historical!$H$7:$H$1230,MATCH(B276,Historical!$B$7:$B$1261,0)))^(1/5)-1)*100)</f>
        <v>8.9976987048345336</v>
      </c>
      <c r="V276" s="701" t="str">
        <f>IF(INDEX(Historical!$O$7:$O$1230,MATCH(B276,Historical!$B$7:$B$1261,0))=0,"n/a",((INDEX(Historical!$C$7:$C$1239,MATCH(B276,Historical!$B$7:$B$1261,0))/INDEX(Historical!$O$7:$O$1230,MATCH(B276,Historical!$B$7:$B$1261,0)))^(1/10)-1)*100)</f>
        <v>n/a</v>
      </c>
      <c r="W276" s="702" t="str">
        <f t="shared" si="72"/>
        <v>n/a</v>
      </c>
      <c r="X276" s="703" t="str">
        <f t="shared" si="73"/>
        <v>n/a</v>
      </c>
      <c r="Y276" s="876"/>
      <c r="Z276" s="651" t="str">
        <f t="shared" si="74"/>
        <v>n/a</v>
      </c>
      <c r="AA276" s="886" t="str">
        <f t="shared" si="75"/>
        <v>n/a</v>
      </c>
      <c r="AB276" s="887">
        <v>12</v>
      </c>
      <c r="AC276" s="865" t="s">
        <v>136</v>
      </c>
      <c r="AD276" s="865" t="s">
        <v>136</v>
      </c>
      <c r="AE276" s="865" t="s">
        <v>136</v>
      </c>
      <c r="AF276" s="865" t="s">
        <v>136</v>
      </c>
      <c r="AG276" s="865" t="s">
        <v>136</v>
      </c>
      <c r="AH276" s="865" t="s">
        <v>136</v>
      </c>
      <c r="AI276" s="865" t="s">
        <v>136</v>
      </c>
      <c r="AJ276" s="865" t="s">
        <v>136</v>
      </c>
      <c r="AK276" s="865" t="s">
        <v>136</v>
      </c>
      <c r="AL276" s="878" t="s">
        <v>136</v>
      </c>
      <c r="AM276" s="872" t="s">
        <v>136</v>
      </c>
      <c r="AN276" s="865" t="s">
        <v>136</v>
      </c>
      <c r="AO276" s="739" t="str">
        <f t="shared" si="76"/>
        <v>n/a</v>
      </c>
      <c r="AP276" s="740">
        <f t="shared" si="77"/>
        <v>10.211571537204476</v>
      </c>
      <c r="AQ276" s="888" t="str">
        <f t="shared" si="78"/>
        <v>n/a</v>
      </c>
      <c r="AR276" s="651">
        <f>INDEX(Historical!$C$7:$C$1239,MATCH(B276,Historical!$B$7:$B$1261,0))*IF(AH276="n/a",1.03,IF(AH276&lt;0,1.01,IF(AH276&gt;10,1.1,(1+AH276/100))))</f>
        <v>0.41200000000000003</v>
      </c>
      <c r="AS276" s="886">
        <f t="shared" si="79"/>
        <v>0.42436000000000007</v>
      </c>
      <c r="AT276" s="886">
        <f t="shared" si="83"/>
        <v>0.43709080000000006</v>
      </c>
      <c r="AU276" s="886">
        <f t="shared" si="83"/>
        <v>0.45020352400000008</v>
      </c>
      <c r="AV276" s="886">
        <f t="shared" si="83"/>
        <v>0.46370962972000007</v>
      </c>
      <c r="AW276" s="651">
        <f t="shared" si="80"/>
        <v>2.1873639537200003</v>
      </c>
      <c r="AX276" s="747">
        <f t="shared" si="81"/>
        <v>6.3218611379190754</v>
      </c>
      <c r="AY276" s="934" t="s">
        <v>136</v>
      </c>
      <c r="AZ276" s="872" t="s">
        <v>136</v>
      </c>
      <c r="BA276" s="872" t="s">
        <v>136</v>
      </c>
      <c r="BB276" s="872" t="s">
        <v>136</v>
      </c>
      <c r="BC276" s="872" t="s">
        <v>136</v>
      </c>
      <c r="BD276" s="907" t="s">
        <v>4265</v>
      </c>
      <c r="BE276" s="624">
        <v>2011</v>
      </c>
      <c r="BF276" s="898">
        <f t="shared" si="82"/>
        <v>0</v>
      </c>
      <c r="BG276" s="882" t="s">
        <v>136</v>
      </c>
    </row>
    <row r="277" spans="1:59" s="773" customFormat="1" ht="11.25" customHeight="1" x14ac:dyDescent="0.2">
      <c r="A277" s="776" t="s">
        <v>1809</v>
      </c>
      <c r="B277" s="781" t="s">
        <v>1810</v>
      </c>
      <c r="C277" s="932" t="s">
        <v>123</v>
      </c>
      <c r="D277" s="932" t="s">
        <v>4355</v>
      </c>
      <c r="E277" s="755">
        <v>10</v>
      </c>
      <c r="F277" s="1190">
        <v>403</v>
      </c>
      <c r="G277" s="1189" t="s">
        <v>37</v>
      </c>
      <c r="H277" s="1189" t="s">
        <v>37</v>
      </c>
      <c r="I277" s="756">
        <v>51.72</v>
      </c>
      <c r="J277" s="757">
        <f t="shared" si="69"/>
        <v>1.9334880123743232</v>
      </c>
      <c r="K277" s="758">
        <v>0.25</v>
      </c>
      <c r="L277" s="759">
        <v>4</v>
      </c>
      <c r="M277" s="760">
        <f t="shared" si="70"/>
        <v>1</v>
      </c>
      <c r="N277" s="761" t="s">
        <v>151</v>
      </c>
      <c r="O277" s="762">
        <v>0.24</v>
      </c>
      <c r="P277" s="763">
        <v>44088</v>
      </c>
      <c r="Q277" s="763">
        <v>44103</v>
      </c>
      <c r="R277" s="760">
        <f t="shared" si="71"/>
        <v>4.1666666666666705</v>
      </c>
      <c r="S277" s="701">
        <f>IF(INDEX(Historical!$D$7:$D$1237,MATCH(B277,Historical!$B$7:$B$1261,0))=0,"n/a",(INDEX(Historical!$C$7:$C$1239,MATCH(B277,Historical!$B$7:$B$1261,0))/INDEX(Historical!$D$7:$D$1237,MATCH(B277,Historical!$B$7:$B$1261,0))-1)*100)</f>
        <v>2.2727272727272707</v>
      </c>
      <c r="T277" s="701">
        <f>IF(INDEX(Historical!$F$7:$F$1230,MATCH(B277,Historical!$B$7:$B$1261,0))=0,"n/a",((INDEX(Historical!$C$7:$C$1239,MATCH(B277,Historical!$B$7:$B$1261,0))/INDEX(Historical!$F$7:$F$1230,MATCH(B277,Historical!$B$7:$B$1261,0)))^(1/3)-1)*100)</f>
        <v>4.8856246288386806</v>
      </c>
      <c r="U277" s="701">
        <f>IF(INDEX(Historical!$H$7:$H$1230,MATCH(B277,Historical!$B$7:$B$1261,0))=0,"n/a",((INDEX(Historical!$C$7:$C$1239,MATCH(B277,Historical!$B$7:$B$1261,0))/INDEX(Historical!$H$7:$H$1230,MATCH(B277,Historical!$B$7:$B$1261,0)))^(1/5)-1)*100)</f>
        <v>6.3995312815083638</v>
      </c>
      <c r="V277" s="701">
        <f>IF(INDEX(Historical!$O$7:$O$1230,MATCH(B277,Historical!$B$7:$B$1261,0))=0,"n/a",((INDEX(Historical!$C$7:$C$1239,MATCH(B277,Historical!$B$7:$B$1261,0))/INDEX(Historical!$O$7:$O$1230,MATCH(B277,Historical!$B$7:$B$1261,0)))^(1/10)-1)*100)</f>
        <v>6.7122962341363834</v>
      </c>
      <c r="W277" s="702">
        <f t="shared" si="72"/>
        <v>0.95340417917829567</v>
      </c>
      <c r="X277" s="703">
        <f t="shared" si="73"/>
        <v>1.3616024003209284</v>
      </c>
      <c r="Y277" s="778"/>
      <c r="Z277" s="757">
        <f t="shared" si="74"/>
        <v>7.8616352201257858</v>
      </c>
      <c r="AA277" s="765">
        <f t="shared" si="75"/>
        <v>4.066037735849056</v>
      </c>
      <c r="AB277" s="759">
        <v>5</v>
      </c>
      <c r="AC277" s="766">
        <v>12.72</v>
      </c>
      <c r="AD277" s="766">
        <v>0.1</v>
      </c>
      <c r="AE277" s="766">
        <v>0.99</v>
      </c>
      <c r="AF277" s="766">
        <v>2.1</v>
      </c>
      <c r="AG277" s="766">
        <v>72.5</v>
      </c>
      <c r="AH277" s="766">
        <v>-46</v>
      </c>
      <c r="AI277" s="766">
        <v>6.17</v>
      </c>
      <c r="AJ277" s="766">
        <v>4.7</v>
      </c>
      <c r="AK277" s="766">
        <v>41.5</v>
      </c>
      <c r="AL277" s="767">
        <v>2890</v>
      </c>
      <c r="AM277" s="768">
        <v>7.1999999999999993</v>
      </c>
      <c r="AN277" s="766">
        <v>0.51</v>
      </c>
      <c r="AO277" s="769">
        <f t="shared" si="76"/>
        <v>4.2669815580336312</v>
      </c>
      <c r="AP277" s="770">
        <f t="shared" si="77"/>
        <v>8.3330192938826873</v>
      </c>
      <c r="AQ277" s="771">
        <f t="shared" si="78"/>
        <v>-38.396683908582332</v>
      </c>
      <c r="AR277" s="651">
        <f>INDEX(Historical!$C$7:$C$1239,MATCH(B277,Historical!$B$7:$B$1261,0))*IF(AH277="n/a",1.03,IF(AH277&lt;0,1.01,IF(AH277&gt;10,1.1,(1+AH277/100))))</f>
        <v>0.90900000000000003</v>
      </c>
      <c r="AS277" s="765">
        <f t="shared" si="79"/>
        <v>0.96508530000000015</v>
      </c>
      <c r="AT277" s="765">
        <f t="shared" si="83"/>
        <v>1.0615938300000003</v>
      </c>
      <c r="AU277" s="765">
        <f t="shared" si="83"/>
        <v>1.1677532130000003</v>
      </c>
      <c r="AV277" s="765">
        <f t="shared" si="83"/>
        <v>1.2845285343000006</v>
      </c>
      <c r="AW277" s="757">
        <f t="shared" si="80"/>
        <v>5.3879608773000012</v>
      </c>
      <c r="AX277" s="772">
        <f t="shared" si="81"/>
        <v>10.417557767401394</v>
      </c>
      <c r="AY277" s="935">
        <v>1.1200000000000001</v>
      </c>
      <c r="AZ277" s="768">
        <v>168.26000000000002</v>
      </c>
      <c r="BA277" s="768">
        <v>-8.35</v>
      </c>
      <c r="BB277" s="768">
        <v>8</v>
      </c>
      <c r="BC277" s="768">
        <v>41.44</v>
      </c>
      <c r="BD277" s="1188"/>
      <c r="BE277" s="624">
        <v>2011</v>
      </c>
      <c r="BF277" s="898">
        <f t="shared" si="82"/>
        <v>0</v>
      </c>
      <c r="BG277" s="824">
        <v>27.200000000000003</v>
      </c>
    </row>
    <row r="278" spans="1:59" ht="11.25" customHeight="1" x14ac:dyDescent="0.2">
      <c r="A278" s="871" t="s">
        <v>844</v>
      </c>
      <c r="B278" s="875" t="s">
        <v>845</v>
      </c>
      <c r="C278" s="932" t="s">
        <v>4319</v>
      </c>
      <c r="D278" s="932" t="s">
        <v>4320</v>
      </c>
      <c r="E278" s="733">
        <v>23</v>
      </c>
      <c r="F278" s="1190">
        <v>147</v>
      </c>
      <c r="G278" s="1190" t="s">
        <v>37</v>
      </c>
      <c r="H278" s="1190" t="s">
        <v>37</v>
      </c>
      <c r="I278" s="874">
        <v>69.209999999999994</v>
      </c>
      <c r="J278" s="651">
        <f t="shared" si="69"/>
        <v>6.0338101430429134</v>
      </c>
      <c r="K278" s="884">
        <v>1.044</v>
      </c>
      <c r="L278" s="887">
        <v>4</v>
      </c>
      <c r="M278" s="642">
        <f t="shared" si="70"/>
        <v>4.1760000000000002</v>
      </c>
      <c r="N278" s="870" t="s">
        <v>218</v>
      </c>
      <c r="O278" s="735">
        <v>1.042</v>
      </c>
      <c r="P278" s="861">
        <v>44103</v>
      </c>
      <c r="Q278" s="861">
        <v>44119</v>
      </c>
      <c r="R278" s="642">
        <f t="shared" si="71"/>
        <v>0.19193857965451072</v>
      </c>
      <c r="S278" s="701">
        <f>IF(INDEX(Historical!$D$7:$D$1237,MATCH(B278,Historical!$B$7:$B$1261,0))=0,"n/a",(INDEX(Historical!$C$7:$C$1239,MATCH(B278,Historical!$B$7:$B$1261,0))/INDEX(Historical!$D$7:$D$1237,MATCH(B278,Historical!$B$7:$B$1261,0))-1)*100)</f>
        <v>1.5233415233415037</v>
      </c>
      <c r="T278" s="701">
        <f>IF(INDEX(Historical!$F$7:$F$1230,MATCH(B278,Historical!$B$7:$B$1261,0))=0,"n/a",((INDEX(Historical!$C$7:$C$1239,MATCH(B278,Historical!$B$7:$B$1261,0))/INDEX(Historical!$F$7:$F$1230,MATCH(B278,Historical!$B$7:$B$1261,0)))^(1/3)-1)*100)</f>
        <v>1.5986717742266787</v>
      </c>
      <c r="U278" s="701">
        <f>IF(INDEX(Historical!$H$7:$H$1230,MATCH(B278,Historical!$B$7:$B$1261,0))=0,"n/a",((INDEX(Historical!$C$7:$C$1239,MATCH(B278,Historical!$B$7:$B$1261,0))/INDEX(Historical!$H$7:$H$1230,MATCH(B278,Historical!$B$7:$B$1261,0)))^(1/5)-1)*100)</f>
        <v>2.7094496751020714</v>
      </c>
      <c r="V278" s="701">
        <f>IF(INDEX(Historical!$O$7:$O$1230,MATCH(B278,Historical!$B$7:$B$1261,0))=0,"n/a",((INDEX(Historical!$C$7:$C$1239,MATCH(B278,Historical!$B$7:$B$1261,0))/INDEX(Historical!$O$7:$O$1230,MATCH(B278,Historical!$B$7:$B$1261,0)))^(1/10)-1)*100)</f>
        <v>7.5906158129857237</v>
      </c>
      <c r="W278" s="702">
        <f t="shared" si="72"/>
        <v>0.35694728093955863</v>
      </c>
      <c r="X278" s="703" t="str">
        <f t="shared" si="73"/>
        <v>n/a</v>
      </c>
      <c r="Y278" s="876"/>
      <c r="Z278" s="651">
        <f t="shared" si="74"/>
        <v>163.125</v>
      </c>
      <c r="AA278" s="886">
        <f t="shared" si="75"/>
        <v>27.035156249999996</v>
      </c>
      <c r="AB278" s="887">
        <v>12</v>
      </c>
      <c r="AC278" s="865">
        <v>2.56</v>
      </c>
      <c r="AD278" s="865" t="s">
        <v>136</v>
      </c>
      <c r="AE278" s="865">
        <v>10.26</v>
      </c>
      <c r="AF278" s="865">
        <v>1.78</v>
      </c>
      <c r="AG278" s="865">
        <v>6.6000000000000005</v>
      </c>
      <c r="AH278" s="865">
        <v>-49</v>
      </c>
      <c r="AI278" s="865">
        <v>-7.4499999999999993</v>
      </c>
      <c r="AJ278" s="865">
        <v>-2.8000000000000003</v>
      </c>
      <c r="AK278" s="865" t="s">
        <v>136</v>
      </c>
      <c r="AL278" s="878">
        <v>12440</v>
      </c>
      <c r="AM278" s="872">
        <v>0.4</v>
      </c>
      <c r="AN278" s="865">
        <v>0.91</v>
      </c>
      <c r="AO278" s="739">
        <f t="shared" si="76"/>
        <v>-18.291896431855012</v>
      </c>
      <c r="AP278" s="740">
        <f t="shared" si="77"/>
        <v>8.7432598181449848</v>
      </c>
      <c r="AQ278" s="888">
        <f t="shared" si="78"/>
        <v>46.245726433287615</v>
      </c>
      <c r="AR278" s="651">
        <f>INDEX(Historical!$C$7:$C$1239,MATCH(B278,Historical!$B$7:$B$1261,0))*IF(AH278="n/a",1.03,IF(AH278&lt;0,1.01,IF(AH278&gt;10,1.1,(1+AH278/100))))</f>
        <v>4.1733199999999995</v>
      </c>
      <c r="AS278" s="886">
        <f t="shared" si="79"/>
        <v>4.2150531999999998</v>
      </c>
      <c r="AT278" s="886">
        <f t="shared" si="83"/>
        <v>4.3415047959999997</v>
      </c>
      <c r="AU278" s="886">
        <f t="shared" si="83"/>
        <v>4.4717499398799996</v>
      </c>
      <c r="AV278" s="886">
        <f t="shared" si="83"/>
        <v>4.6059024380763995</v>
      </c>
      <c r="AW278" s="651">
        <f t="shared" si="80"/>
        <v>21.807530373956396</v>
      </c>
      <c r="AX278" s="747">
        <f t="shared" si="81"/>
        <v>31.509218861373213</v>
      </c>
      <c r="AY278" s="934">
        <v>0.78</v>
      </c>
      <c r="AZ278" s="872">
        <v>79.210000000000008</v>
      </c>
      <c r="BA278" s="872">
        <v>-22.23</v>
      </c>
      <c r="BB278" s="872">
        <v>3.5999999999999996</v>
      </c>
      <c r="BC278" s="872">
        <v>2.86</v>
      </c>
      <c r="BE278" s="624">
        <v>1998</v>
      </c>
      <c r="BF278" s="898">
        <f t="shared" si="82"/>
        <v>2</v>
      </c>
      <c r="BG278" s="882">
        <v>3.2</v>
      </c>
    </row>
    <row r="279" spans="1:59" ht="11.25" customHeight="1" x14ac:dyDescent="0.2">
      <c r="A279" s="863" t="s">
        <v>846</v>
      </c>
      <c r="B279" s="875" t="s">
        <v>847</v>
      </c>
      <c r="C279" s="932" t="s">
        <v>108</v>
      </c>
      <c r="D279" s="932" t="s">
        <v>118</v>
      </c>
      <c r="E279" s="733">
        <v>19</v>
      </c>
      <c r="F279" s="1190">
        <v>172</v>
      </c>
      <c r="G279" s="1190" t="s">
        <v>106</v>
      </c>
      <c r="H279" s="1190" t="s">
        <v>106</v>
      </c>
      <c r="I279" s="874">
        <v>65.13</v>
      </c>
      <c r="J279" s="651">
        <f t="shared" si="69"/>
        <v>0.7369875633348687</v>
      </c>
      <c r="K279" s="877">
        <v>0.12</v>
      </c>
      <c r="L279" s="887">
        <v>4</v>
      </c>
      <c r="M279" s="642">
        <f t="shared" si="70"/>
        <v>0.48</v>
      </c>
      <c r="N279" s="870" t="s">
        <v>502</v>
      </c>
      <c r="O279" s="737">
        <v>0.11</v>
      </c>
      <c r="P279" s="861">
        <v>44004</v>
      </c>
      <c r="Q279" s="861">
        <v>44012</v>
      </c>
      <c r="R279" s="642">
        <f t="shared" si="71"/>
        <v>9.0909090909090864</v>
      </c>
      <c r="S279" s="701">
        <f>IF(INDEX(Historical!$D$7:$D$1237,MATCH(B279,Historical!$B$7:$B$1261,0))=0,"n/a",(INDEX(Historical!$C$7:$C$1239,MATCH(B279,Historical!$B$7:$B$1261,0))/INDEX(Historical!$D$7:$D$1237,MATCH(B279,Historical!$B$7:$B$1261,0))-1)*100)</f>
        <v>9.322033898305083</v>
      </c>
      <c r="T279" s="701">
        <f>IF(INDEX(Historical!$F$7:$F$1230,MATCH(B279,Historical!$B$7:$B$1261,0))=0,"n/a",((INDEX(Historical!$C$7:$C$1239,MATCH(B279,Historical!$B$7:$B$1261,0))/INDEX(Historical!$F$7:$F$1230,MATCH(B279,Historical!$B$7:$B$1261,0)))^(1/3)-1)*100)</f>
        <v>8.1425267992054184</v>
      </c>
      <c r="U279" s="701">
        <f>IF(INDEX(Historical!$H$7:$H$1230,MATCH(B279,Historical!$B$7:$B$1261,0))=0,"n/a",((INDEX(Historical!$C$7:$C$1239,MATCH(B279,Historical!$B$7:$B$1261,0))/INDEX(Historical!$H$7:$H$1230,MATCH(B279,Historical!$B$7:$B$1261,0)))^(1/5)-1)*100)</f>
        <v>8.4471771197698544</v>
      </c>
      <c r="V279" s="701">
        <f>IF(INDEX(Historical!$O$7:$O$1230,MATCH(B279,Historical!$B$7:$B$1261,0))=0,"n/a",((INDEX(Historical!$C$7:$C$1239,MATCH(B279,Historical!$B$7:$B$1261,0))/INDEX(Historical!$O$7:$O$1230,MATCH(B279,Historical!$B$7:$B$1261,0)))^(1/10)-1)*100)</f>
        <v>10.391299883374504</v>
      </c>
      <c r="W279" s="702">
        <f t="shared" si="72"/>
        <v>0.81290860764059591</v>
      </c>
      <c r="X279" s="703">
        <f t="shared" si="73"/>
        <v>4.9689277175116784</v>
      </c>
      <c r="Y279" s="937" t="s">
        <v>4180</v>
      </c>
      <c r="Z279" s="651">
        <f t="shared" si="74"/>
        <v>26.966292134831459</v>
      </c>
      <c r="AA279" s="886">
        <f t="shared" si="75"/>
        <v>36.589887640449433</v>
      </c>
      <c r="AB279" s="887">
        <v>12</v>
      </c>
      <c r="AC279" s="865">
        <v>1.78</v>
      </c>
      <c r="AD279" s="865">
        <v>3.78</v>
      </c>
      <c r="AE279" s="865">
        <v>1.49</v>
      </c>
      <c r="AF279" s="865">
        <v>2</v>
      </c>
      <c r="AG279" s="865">
        <v>5.8000000000000007</v>
      </c>
      <c r="AH279" s="865">
        <v>9.6</v>
      </c>
      <c r="AI279" s="865">
        <v>53.190000000000005</v>
      </c>
      <c r="AJ279" s="865">
        <v>1.7000000000000002</v>
      </c>
      <c r="AK279" s="865">
        <v>9.58</v>
      </c>
      <c r="AL279" s="878">
        <v>11580</v>
      </c>
      <c r="AM279" s="872">
        <v>9.8000000000000007</v>
      </c>
      <c r="AN279" s="865">
        <v>0.51</v>
      </c>
      <c r="AO279" s="739">
        <f t="shared" si="76"/>
        <v>-27.405722957344707</v>
      </c>
      <c r="AP279" s="740">
        <f t="shared" si="77"/>
        <v>9.1841646831047239</v>
      </c>
      <c r="AQ279" s="888">
        <f t="shared" si="78"/>
        <v>80.345070820603226</v>
      </c>
      <c r="AR279" s="651">
        <f>INDEX(Historical!$C$7:$C$1239,MATCH(B279,Historical!$B$7:$B$1261,0))*IF(AH279="n/a",1.03,IF(AH279&lt;0,1.01,IF(AH279&gt;10,1.1,(1+AH279/100))))</f>
        <v>0.47128000000000003</v>
      </c>
      <c r="AS279" s="886">
        <f t="shared" si="79"/>
        <v>0.51840800000000009</v>
      </c>
      <c r="AT279" s="886">
        <f t="shared" si="83"/>
        <v>0.56807148640000016</v>
      </c>
      <c r="AU279" s="886">
        <f t="shared" si="83"/>
        <v>0.6224927347971202</v>
      </c>
      <c r="AV279" s="886">
        <f t="shared" si="83"/>
        <v>0.68212753879068433</v>
      </c>
      <c r="AW279" s="651">
        <f t="shared" si="80"/>
        <v>2.8623797599878049</v>
      </c>
      <c r="AX279" s="747">
        <f t="shared" si="81"/>
        <v>4.3948714263592894</v>
      </c>
      <c r="AY279" s="934">
        <v>0.83</v>
      </c>
      <c r="AZ279" s="872">
        <v>51.29</v>
      </c>
      <c r="BA279" s="872">
        <v>-18.509999999999998</v>
      </c>
      <c r="BB279" s="872">
        <v>2.23</v>
      </c>
      <c r="BC279" s="872">
        <v>8.14</v>
      </c>
      <c r="BE279" s="624">
        <v>2002</v>
      </c>
      <c r="BF279" s="898">
        <f t="shared" si="82"/>
        <v>1</v>
      </c>
      <c r="BG279" s="882">
        <v>1.2</v>
      </c>
    </row>
    <row r="280" spans="1:59" ht="11.25" customHeight="1" x14ac:dyDescent="0.2">
      <c r="A280" s="863" t="s">
        <v>1789</v>
      </c>
      <c r="B280" s="875" t="s">
        <v>1790</v>
      </c>
      <c r="C280" s="932" t="s">
        <v>108</v>
      </c>
      <c r="D280" s="932" t="s">
        <v>4338</v>
      </c>
      <c r="E280" s="733">
        <v>10</v>
      </c>
      <c r="F280" s="1190">
        <v>384</v>
      </c>
      <c r="G280" s="1190" t="s">
        <v>37</v>
      </c>
      <c r="H280" s="1190" t="s">
        <v>37</v>
      </c>
      <c r="I280" s="874">
        <v>28.63</v>
      </c>
      <c r="J280" s="651">
        <f t="shared" si="69"/>
        <v>4.4708347886831996</v>
      </c>
      <c r="K280" s="877">
        <v>0.32</v>
      </c>
      <c r="L280" s="887">
        <v>4</v>
      </c>
      <c r="M280" s="642">
        <f t="shared" si="70"/>
        <v>1.28</v>
      </c>
      <c r="N280" s="870" t="s">
        <v>163</v>
      </c>
      <c r="O280" s="734">
        <v>0.31</v>
      </c>
      <c r="P280" s="861">
        <v>43902</v>
      </c>
      <c r="Q280" s="861">
        <v>43922</v>
      </c>
      <c r="R280" s="642">
        <f t="shared" si="71"/>
        <v>3.2258064516129057</v>
      </c>
      <c r="S280" s="701">
        <f>IF(INDEX(Historical!$D$7:$D$1237,MATCH(B280,Historical!$B$7:$B$1261,0))=0,"n/a",(INDEX(Historical!$C$7:$C$1239,MATCH(B280,Historical!$B$7:$B$1261,0))/INDEX(Historical!$D$7:$D$1237,MATCH(B280,Historical!$B$7:$B$1261,0))-1)*100)</f>
        <v>7.9646017699115168</v>
      </c>
      <c r="T280" s="701">
        <f>IF(INDEX(Historical!$F$7:$F$1230,MATCH(B280,Historical!$B$7:$B$1261,0))=0,"n/a",((INDEX(Historical!$C$7:$C$1239,MATCH(B280,Historical!$B$7:$B$1261,0))/INDEX(Historical!$F$7:$F$1230,MATCH(B280,Historical!$B$7:$B$1261,0)))^(1/3)-1)*100)</f>
        <v>8.6956277650593439</v>
      </c>
      <c r="U280" s="701">
        <f>IF(INDEX(Historical!$H$7:$H$1230,MATCH(B280,Historical!$B$7:$B$1261,0))=0,"n/a",((INDEX(Historical!$C$7:$C$1239,MATCH(B280,Historical!$B$7:$B$1261,0))/INDEX(Historical!$H$7:$H$1230,MATCH(B280,Historical!$B$7:$B$1261,0)))^(1/5)-1)*100)</f>
        <v>7.2438202052400147</v>
      </c>
      <c r="V280" s="701">
        <f>IF(INDEX(Historical!$O$7:$O$1230,MATCH(B280,Historical!$B$7:$B$1261,0))=0,"n/a",((INDEX(Historical!$C$7:$C$1239,MATCH(B280,Historical!$B$7:$B$1261,0))/INDEX(Historical!$O$7:$O$1230,MATCH(B280,Historical!$B$7:$B$1261,0)))^(1/10)-1)*100)</f>
        <v>2.2147040427619391</v>
      </c>
      <c r="W280" s="702">
        <f t="shared" si="72"/>
        <v>3.2707847483794299</v>
      </c>
      <c r="X280" s="703">
        <f t="shared" si="73"/>
        <v>2.1305353544823569</v>
      </c>
      <c r="Y280" s="665"/>
      <c r="Z280" s="651">
        <f t="shared" si="74"/>
        <v>78.527607361963192</v>
      </c>
      <c r="AA280" s="886">
        <f t="shared" si="75"/>
        <v>17.564417177914113</v>
      </c>
      <c r="AB280" s="887">
        <v>12</v>
      </c>
      <c r="AC280" s="865">
        <v>1.63</v>
      </c>
      <c r="AD280" s="865">
        <v>1.83</v>
      </c>
      <c r="AE280" s="865">
        <v>3.76</v>
      </c>
      <c r="AF280" s="865">
        <v>0.77</v>
      </c>
      <c r="AG280" s="865">
        <v>4.1000000000000005</v>
      </c>
      <c r="AH280" s="865">
        <v>-3.2</v>
      </c>
      <c r="AI280" s="865">
        <v>17.97</v>
      </c>
      <c r="AJ280" s="865">
        <v>3.4000000000000004</v>
      </c>
      <c r="AK280" s="865">
        <v>10</v>
      </c>
      <c r="AL280" s="878">
        <v>2020</v>
      </c>
      <c r="AM280" s="872">
        <v>1.0999999999999999</v>
      </c>
      <c r="AN280" s="865">
        <v>7.0000000000000007E-2</v>
      </c>
      <c r="AO280" s="739">
        <f t="shared" si="76"/>
        <v>-5.8497621839908973</v>
      </c>
      <c r="AP280" s="740">
        <f t="shared" si="77"/>
        <v>11.714654993923215</v>
      </c>
      <c r="AQ280" s="888">
        <f t="shared" si="78"/>
        <v>-22.469787317046908</v>
      </c>
      <c r="AR280" s="651">
        <f>INDEX(Historical!$C$7:$C$1239,MATCH(B280,Historical!$B$7:$B$1261,0))*IF(AH280="n/a",1.03,IF(AH280&lt;0,1.01,IF(AH280&gt;10,1.1,(1+AH280/100))))</f>
        <v>1.2322</v>
      </c>
      <c r="AS280" s="886">
        <f t="shared" si="79"/>
        <v>1.3554200000000001</v>
      </c>
      <c r="AT280" s="886">
        <f t="shared" si="83"/>
        <v>1.4909620000000001</v>
      </c>
      <c r="AU280" s="886">
        <f t="shared" si="83"/>
        <v>1.6400582000000004</v>
      </c>
      <c r="AV280" s="886">
        <f t="shared" si="83"/>
        <v>1.8040640200000004</v>
      </c>
      <c r="AW280" s="651">
        <f t="shared" si="80"/>
        <v>7.5227042200000014</v>
      </c>
      <c r="AX280" s="747">
        <f t="shared" si="81"/>
        <v>26.275599790429627</v>
      </c>
      <c r="AY280" s="934">
        <v>1.1399999999999999</v>
      </c>
      <c r="AZ280" s="872">
        <v>63.970000000000006</v>
      </c>
      <c r="BA280" s="872">
        <v>-25.419999999999998</v>
      </c>
      <c r="BB280" s="872">
        <v>16.12</v>
      </c>
      <c r="BC280" s="872">
        <v>23.06</v>
      </c>
      <c r="BE280" s="624">
        <v>2011</v>
      </c>
      <c r="BF280" s="898">
        <f t="shared" si="82"/>
        <v>0</v>
      </c>
      <c r="BG280" s="882">
        <v>0.6</v>
      </c>
    </row>
    <row r="281" spans="1:59" ht="11.25" customHeight="1" x14ac:dyDescent="0.2">
      <c r="A281" s="863" t="s">
        <v>859</v>
      </c>
      <c r="B281" s="875" t="s">
        <v>860</v>
      </c>
      <c r="C281" s="932" t="s">
        <v>245</v>
      </c>
      <c r="D281" s="932" t="s">
        <v>4317</v>
      </c>
      <c r="E281" s="733">
        <v>15</v>
      </c>
      <c r="F281" s="1190">
        <v>257</v>
      </c>
      <c r="G281" s="1190" t="s">
        <v>106</v>
      </c>
      <c r="H281" s="1190" t="s">
        <v>106</v>
      </c>
      <c r="I281" s="874">
        <v>109.47</v>
      </c>
      <c r="J281" s="651">
        <f t="shared" si="69"/>
        <v>1.9366036356992786</v>
      </c>
      <c r="K281" s="877">
        <v>0.53</v>
      </c>
      <c r="L281" s="887">
        <v>4</v>
      </c>
      <c r="M281" s="642">
        <f t="shared" si="70"/>
        <v>2.12</v>
      </c>
      <c r="N281" s="870" t="s">
        <v>987</v>
      </c>
      <c r="O281" s="734">
        <v>0.48</v>
      </c>
      <c r="P281" s="861">
        <v>44126</v>
      </c>
      <c r="Q281" s="861">
        <v>44162</v>
      </c>
      <c r="R281" s="642">
        <f t="shared" si="71"/>
        <v>10.416666666666677</v>
      </c>
      <c r="S281" s="701">
        <f>IF(INDEX(Historical!$D$7:$D$1237,MATCH(B281,Historical!$B$7:$B$1261,0))=0,"n/a",(INDEX(Historical!$C$7:$C$1239,MATCH(B281,Historical!$B$7:$B$1261,0))/INDEX(Historical!$D$7:$D$1237,MATCH(B281,Historical!$B$7:$B$1261,0))-1)*100)</f>
        <v>11.309523809523814</v>
      </c>
      <c r="T281" s="701">
        <f>IF(INDEX(Historical!$F$7:$F$1230,MATCH(B281,Historical!$B$7:$B$1261,0))=0,"n/a",((INDEX(Historical!$C$7:$C$1239,MATCH(B281,Historical!$B$7:$B$1261,0))/INDEX(Historical!$F$7:$F$1230,MATCH(B281,Historical!$B$7:$B$1261,0)))^(1/3)-1)*100)</f>
        <v>8.5999395681356958</v>
      </c>
      <c r="U281" s="701">
        <f>IF(INDEX(Historical!$H$7:$H$1230,MATCH(B281,Historical!$B$7:$B$1261,0))=0,"n/a",((INDEX(Historical!$C$7:$C$1239,MATCH(B281,Historical!$B$7:$B$1261,0))/INDEX(Historical!$H$7:$H$1230,MATCH(B281,Historical!$B$7:$B$1261,0)))^(1/5)-1)*100)</f>
        <v>7.5423818100751161</v>
      </c>
      <c r="V281" s="701">
        <f>IF(INDEX(Historical!$O$7:$O$1230,MATCH(B281,Historical!$B$7:$B$1261,0))=0,"n/a",((INDEX(Historical!$C$7:$C$1239,MATCH(B281,Historical!$B$7:$B$1261,0))/INDEX(Historical!$O$7:$O$1230,MATCH(B281,Historical!$B$7:$B$1261,0)))^(1/10)-1)*100)</f>
        <v>14.567130822436859</v>
      </c>
      <c r="W281" s="702">
        <f t="shared" si="72"/>
        <v>0.51776715003190932</v>
      </c>
      <c r="X281" s="703">
        <f t="shared" si="73"/>
        <v>1.1257286283694203</v>
      </c>
      <c r="Y281" s="875"/>
      <c r="Z281" s="651">
        <f t="shared" si="74"/>
        <v>31.13069016152717</v>
      </c>
      <c r="AA281" s="886">
        <f t="shared" si="75"/>
        <v>16.07488986784141</v>
      </c>
      <c r="AB281" s="887">
        <v>1</v>
      </c>
      <c r="AC281" s="865">
        <v>6.81</v>
      </c>
      <c r="AD281" s="865">
        <v>1.1100000000000001</v>
      </c>
      <c r="AE281" s="865">
        <v>1.38</v>
      </c>
      <c r="AF281" s="865">
        <v>6.41</v>
      </c>
      <c r="AG281" s="865">
        <v>27.500000000000004</v>
      </c>
      <c r="AH281" s="865">
        <v>14.499999999999998</v>
      </c>
      <c r="AI281" s="865">
        <v>-9.69</v>
      </c>
      <c r="AJ281" s="865">
        <v>6.7</v>
      </c>
      <c r="AK281" s="865">
        <v>14.530000000000001</v>
      </c>
      <c r="AL281" s="878">
        <v>8710</v>
      </c>
      <c r="AM281" s="872">
        <v>0.89999999999999991</v>
      </c>
      <c r="AN281" s="865">
        <v>0.59</v>
      </c>
      <c r="AO281" s="739">
        <f t="shared" si="76"/>
        <v>-6.5959044220670151</v>
      </c>
      <c r="AP281" s="740">
        <f t="shared" si="77"/>
        <v>9.4789854457743949</v>
      </c>
      <c r="AQ281" s="888">
        <f t="shared" si="78"/>
        <v>113.99900732154333</v>
      </c>
      <c r="AR281" s="651">
        <f>INDEX(Historical!$C$7:$C$1239,MATCH(B281,Historical!$B$7:$B$1261,0))*IF(AH281="n/a",1.03,IF(AH281&lt;0,1.01,IF(AH281&gt;10,1.1,(1+AH281/100))))</f>
        <v>2.0570000000000004</v>
      </c>
      <c r="AS281" s="886">
        <f t="shared" si="79"/>
        <v>2.0775700000000006</v>
      </c>
      <c r="AT281" s="886">
        <f t="shared" si="83"/>
        <v>2.285327000000001</v>
      </c>
      <c r="AU281" s="886">
        <f t="shared" si="83"/>
        <v>2.5138597000000011</v>
      </c>
      <c r="AV281" s="886">
        <f t="shared" si="83"/>
        <v>2.7652456700000014</v>
      </c>
      <c r="AW281" s="651">
        <f t="shared" si="80"/>
        <v>11.699002370000006</v>
      </c>
      <c r="AX281" s="747">
        <f t="shared" si="81"/>
        <v>10.686948360281361</v>
      </c>
      <c r="AY281" s="934">
        <v>1.72</v>
      </c>
      <c r="AZ281" s="872">
        <v>320.88</v>
      </c>
      <c r="BA281" s="872">
        <v>-4.5199999999999996</v>
      </c>
      <c r="BB281" s="872">
        <v>12.57</v>
      </c>
      <c r="BC281" s="872">
        <v>38.82</v>
      </c>
      <c r="BE281" s="624">
        <v>2006</v>
      </c>
      <c r="BF281" s="898">
        <f t="shared" si="82"/>
        <v>1</v>
      </c>
      <c r="BG281" s="882">
        <v>8</v>
      </c>
    </row>
    <row r="282" spans="1:59" ht="11.25" customHeight="1" x14ac:dyDescent="0.2">
      <c r="A282" s="863" t="s">
        <v>861</v>
      </c>
      <c r="B282" s="875" t="s">
        <v>862</v>
      </c>
      <c r="C282" s="932" t="s">
        <v>131</v>
      </c>
      <c r="D282" s="932" t="s">
        <v>4329</v>
      </c>
      <c r="E282" s="733">
        <v>17</v>
      </c>
      <c r="F282" s="1190">
        <v>216</v>
      </c>
      <c r="G282" s="1190" t="s">
        <v>37</v>
      </c>
      <c r="H282" s="1190" t="s">
        <v>115</v>
      </c>
      <c r="I282" s="874">
        <v>67.36</v>
      </c>
      <c r="J282" s="651">
        <f t="shared" si="69"/>
        <v>2.5534441805225652</v>
      </c>
      <c r="K282" s="877">
        <v>0.43</v>
      </c>
      <c r="L282" s="887">
        <v>4</v>
      </c>
      <c r="M282" s="642">
        <f t="shared" si="70"/>
        <v>1.72</v>
      </c>
      <c r="N282" s="870" t="s">
        <v>456</v>
      </c>
      <c r="O282" s="734">
        <v>0.40500000000000003</v>
      </c>
      <c r="P282" s="861">
        <v>43902</v>
      </c>
      <c r="Q282" s="861">
        <v>43941</v>
      </c>
      <c r="R282" s="642">
        <f t="shared" si="71"/>
        <v>6.1728395061728305</v>
      </c>
      <c r="S282" s="701">
        <f>IF(INDEX(Historical!$D$7:$D$1237,MATCH(B282,Historical!$B$7:$B$1261,0))=0,"n/a",(INDEX(Historical!$C$7:$C$1239,MATCH(B282,Historical!$B$7:$B$1261,0))/INDEX(Historical!$D$7:$D$1237,MATCH(B282,Historical!$B$7:$B$1261,0))-1)*100)</f>
        <v>6.3333333333333242</v>
      </c>
      <c r="T282" s="701">
        <f>IF(INDEX(Historical!$F$7:$F$1230,MATCH(B282,Historical!$B$7:$B$1261,0))=0,"n/a",((INDEX(Historical!$C$7:$C$1239,MATCH(B282,Historical!$B$7:$B$1261,0))/INDEX(Historical!$F$7:$F$1230,MATCH(B282,Historical!$B$7:$B$1261,0)))^(1/3)-1)*100)</f>
        <v>5.9787101974909884</v>
      </c>
      <c r="U282" s="701">
        <f>IF(INDEX(Historical!$H$7:$H$1230,MATCH(B282,Historical!$B$7:$B$1261,0))=0,"n/a",((INDEX(Historical!$C$7:$C$1239,MATCH(B282,Historical!$B$7:$B$1261,0))/INDEX(Historical!$H$7:$H$1230,MATCH(B282,Historical!$B$7:$B$1261,0)))^(1/5)-1)*100)</f>
        <v>6.2125256195497913</v>
      </c>
      <c r="V282" s="701">
        <f>IF(INDEX(Historical!$O$7:$O$1230,MATCH(B282,Historical!$B$7:$B$1261,0))=0,"n/a",((INDEX(Historical!$C$7:$C$1239,MATCH(B282,Historical!$B$7:$B$1261,0))/INDEX(Historical!$O$7:$O$1230,MATCH(B282,Historical!$B$7:$B$1261,0)))^(1/10)-1)*100)</f>
        <v>5.1534043102662075</v>
      </c>
      <c r="W282" s="702">
        <f t="shared" si="72"/>
        <v>1.205518768859972</v>
      </c>
      <c r="X282" s="703">
        <f t="shared" si="73"/>
        <v>1.1504677073240352</v>
      </c>
      <c r="Y282" s="875"/>
      <c r="Z282" s="651">
        <f t="shared" si="74"/>
        <v>61.428571428571431</v>
      </c>
      <c r="AA282" s="886">
        <f t="shared" si="75"/>
        <v>24.057142857142857</v>
      </c>
      <c r="AB282" s="887">
        <v>12</v>
      </c>
      <c r="AC282" s="865">
        <v>2.8</v>
      </c>
      <c r="AD282" s="865">
        <v>3.89</v>
      </c>
      <c r="AE282" s="865">
        <v>3.15</v>
      </c>
      <c r="AF282" s="865">
        <v>2.58</v>
      </c>
      <c r="AG282" s="865">
        <v>11</v>
      </c>
      <c r="AH282" s="865">
        <v>6.9</v>
      </c>
      <c r="AI282" s="865">
        <v>6.79</v>
      </c>
      <c r="AJ282" s="865">
        <v>5.4</v>
      </c>
      <c r="AK282" s="865">
        <v>6.2</v>
      </c>
      <c r="AL282" s="878">
        <v>35790</v>
      </c>
      <c r="AM282" s="872">
        <v>0.2</v>
      </c>
      <c r="AN282" s="865">
        <v>1.51</v>
      </c>
      <c r="AO282" s="739">
        <f t="shared" si="76"/>
        <v>-15.2911730570705</v>
      </c>
      <c r="AP282" s="740">
        <f t="shared" si="77"/>
        <v>8.7659698000723569</v>
      </c>
      <c r="AQ282" s="888">
        <f t="shared" si="78"/>
        <v>66.088903330486872</v>
      </c>
      <c r="AR282" s="651">
        <f>INDEX(Historical!$C$7:$C$1239,MATCH(B282,Historical!$B$7:$B$1261,0))*IF(AH282="n/a",1.03,IF(AH282&lt;0,1.01,IF(AH282&gt;10,1.1,(1+AH282/100))))</f>
        <v>1.705055</v>
      </c>
      <c r="AS282" s="886">
        <f t="shared" si="79"/>
        <v>1.8208282345000002</v>
      </c>
      <c r="AT282" s="886">
        <f t="shared" si="83"/>
        <v>1.9337195850390003</v>
      </c>
      <c r="AU282" s="886">
        <f t="shared" si="83"/>
        <v>2.0536101993114184</v>
      </c>
      <c r="AV282" s="886">
        <f t="shared" si="83"/>
        <v>2.1809340316687265</v>
      </c>
      <c r="AW282" s="651">
        <f t="shared" si="80"/>
        <v>9.6941470505191454</v>
      </c>
      <c r="AX282" s="747">
        <f t="shared" si="81"/>
        <v>14.391548471673316</v>
      </c>
      <c r="AY282" s="934">
        <v>0.25</v>
      </c>
      <c r="AZ282" s="872">
        <v>44.61</v>
      </c>
      <c r="BA282" s="872">
        <v>-11.88</v>
      </c>
      <c r="BB282" s="872">
        <v>-5.1499999999999995</v>
      </c>
      <c r="BC282" s="872">
        <v>1.06</v>
      </c>
      <c r="BE282" s="624">
        <v>2004</v>
      </c>
      <c r="BF282" s="898">
        <f t="shared" si="82"/>
        <v>1</v>
      </c>
      <c r="BG282" s="882">
        <v>2.8000000000000003</v>
      </c>
    </row>
    <row r="283" spans="1:59" ht="11.25" customHeight="1" x14ac:dyDescent="0.2">
      <c r="A283" s="863" t="s">
        <v>863</v>
      </c>
      <c r="B283" s="875" t="s">
        <v>864</v>
      </c>
      <c r="C283" s="932" t="s">
        <v>4193</v>
      </c>
      <c r="D283" s="932" t="s">
        <v>4326</v>
      </c>
      <c r="E283" s="733">
        <v>18</v>
      </c>
      <c r="F283" s="1190">
        <v>190</v>
      </c>
      <c r="G283" s="1190" t="s">
        <v>106</v>
      </c>
      <c r="H283" s="1190" t="s">
        <v>106</v>
      </c>
      <c r="I283" s="874">
        <v>145.55000000000001</v>
      </c>
      <c r="J283" s="651">
        <f t="shared" si="69"/>
        <v>1.0443146684987976</v>
      </c>
      <c r="K283" s="877">
        <v>0.38</v>
      </c>
      <c r="L283" s="887">
        <v>4</v>
      </c>
      <c r="M283" s="642">
        <f t="shared" si="70"/>
        <v>1.52</v>
      </c>
      <c r="N283" s="870" t="s">
        <v>420</v>
      </c>
      <c r="O283" s="734">
        <v>0.37</v>
      </c>
      <c r="P283" s="861">
        <v>43963</v>
      </c>
      <c r="Q283" s="861">
        <v>43985</v>
      </c>
      <c r="R283" s="642">
        <f t="shared" si="71"/>
        <v>2.7027027027027053</v>
      </c>
      <c r="S283" s="701">
        <f>IF(INDEX(Historical!$D$7:$D$1237,MATCH(B283,Historical!$B$7:$B$1261,0))=0,"n/a",(INDEX(Historical!$C$7:$C$1239,MATCH(B283,Historical!$B$7:$B$1261,0))/INDEX(Historical!$D$7:$D$1237,MATCH(B283,Historical!$B$7:$B$1261,0))-1)*100)</f>
        <v>2.7972027972027913</v>
      </c>
      <c r="T283" s="701">
        <f>IF(INDEX(Historical!$F$7:$F$1230,MATCH(B283,Historical!$B$7:$B$1261,0))=0,"n/a",((INDEX(Historical!$C$7:$C$1239,MATCH(B283,Historical!$B$7:$B$1261,0))/INDEX(Historical!$F$7:$F$1230,MATCH(B283,Historical!$B$7:$B$1261,0)))^(1/3)-1)*100)</f>
        <v>4.1816730517321155</v>
      </c>
      <c r="U283" s="701">
        <f>IF(INDEX(Historical!$H$7:$H$1230,MATCH(B283,Historical!$B$7:$B$1261,0))=0,"n/a",((INDEX(Historical!$C$7:$C$1239,MATCH(B283,Historical!$B$7:$B$1261,0))/INDEX(Historical!$H$7:$H$1230,MATCH(B283,Historical!$B$7:$B$1261,0)))^(1/5)-1)*100)</f>
        <v>6.3600948246807842</v>
      </c>
      <c r="V283" s="701">
        <f>IF(INDEX(Historical!$O$7:$O$1230,MATCH(B283,Historical!$B$7:$B$1261,0))=0,"n/a",((INDEX(Historical!$C$7:$C$1239,MATCH(B283,Historical!$B$7:$B$1261,0))/INDEX(Historical!$O$7:$O$1230,MATCH(B283,Historical!$B$7:$B$1261,0)))^(1/10)-1)*100)</f>
        <v>9.7460591300061239</v>
      </c>
      <c r="W283" s="702">
        <f t="shared" si="72"/>
        <v>0.65258118587638692</v>
      </c>
      <c r="X283" s="703">
        <f t="shared" si="73"/>
        <v>1.0965680732208247</v>
      </c>
      <c r="Y283" s="875"/>
      <c r="Z283" s="651">
        <f t="shared" si="74"/>
        <v>62.04081632653061</v>
      </c>
      <c r="AA283" s="886">
        <f t="shared" si="75"/>
        <v>59.408163265306122</v>
      </c>
      <c r="AB283" s="887">
        <v>3</v>
      </c>
      <c r="AC283" s="865">
        <v>2.4500000000000002</v>
      </c>
      <c r="AD283" s="865">
        <v>6.23</v>
      </c>
      <c r="AE283" s="865">
        <v>11.18</v>
      </c>
      <c r="AF283" s="865">
        <v>13.72</v>
      </c>
      <c r="AG283" s="865">
        <v>25.2</v>
      </c>
      <c r="AH283" s="865">
        <v>-8.9</v>
      </c>
      <c r="AI283" s="865">
        <v>27.96</v>
      </c>
      <c r="AJ283" s="865">
        <v>5.8000000000000007</v>
      </c>
      <c r="AK283" s="865">
        <v>9</v>
      </c>
      <c r="AL283" s="878">
        <v>33230</v>
      </c>
      <c r="AM283" s="872">
        <v>0.2</v>
      </c>
      <c r="AN283" s="865">
        <v>0.81</v>
      </c>
      <c r="AO283" s="739">
        <f t="shared" si="76"/>
        <v>-52.003753772126544</v>
      </c>
      <c r="AP283" s="740">
        <f t="shared" si="77"/>
        <v>7.4044094931795819</v>
      </c>
      <c r="AQ283" s="888">
        <f t="shared" si="78"/>
        <v>501.87854071878803</v>
      </c>
      <c r="AR283" s="651">
        <f>INDEX(Historical!$C$7:$C$1239,MATCH(B283,Historical!$B$7:$B$1261,0))*IF(AH283="n/a",1.03,IF(AH283&lt;0,1.01,IF(AH283&gt;10,1.1,(1+AH283/100))))</f>
        <v>1.4846999999999999</v>
      </c>
      <c r="AS283" s="886">
        <f t="shared" si="79"/>
        <v>1.63317</v>
      </c>
      <c r="AT283" s="886">
        <f t="shared" si="83"/>
        <v>1.7801553000000001</v>
      </c>
      <c r="AU283" s="886">
        <f t="shared" si="83"/>
        <v>1.9403692770000003</v>
      </c>
      <c r="AV283" s="886">
        <f t="shared" si="83"/>
        <v>2.1150025119300007</v>
      </c>
      <c r="AW283" s="651">
        <f t="shared" si="80"/>
        <v>8.9533970889300019</v>
      </c>
      <c r="AX283" s="747">
        <f t="shared" si="81"/>
        <v>6.1514236268842328</v>
      </c>
      <c r="AY283" s="934">
        <v>0.91</v>
      </c>
      <c r="AZ283" s="872">
        <v>115.06</v>
      </c>
      <c r="BA283" s="872">
        <v>5.62</v>
      </c>
      <c r="BB283" s="872">
        <v>23.68</v>
      </c>
      <c r="BC283" s="872">
        <v>47.89</v>
      </c>
      <c r="BE283" s="624">
        <v>2003</v>
      </c>
      <c r="BF283" s="898">
        <f t="shared" si="82"/>
        <v>1</v>
      </c>
      <c r="BG283" s="882">
        <v>11.799999999999999</v>
      </c>
    </row>
    <row r="284" spans="1:59" s="773" customFormat="1" ht="11.25" customHeight="1" x14ac:dyDescent="0.2">
      <c r="A284" s="776" t="s">
        <v>1816</v>
      </c>
      <c r="B284" s="781" t="s">
        <v>1817</v>
      </c>
      <c r="C284" s="932" t="s">
        <v>112</v>
      </c>
      <c r="D284" s="932" t="s">
        <v>211</v>
      </c>
      <c r="E284" s="755">
        <v>10</v>
      </c>
      <c r="F284" s="1190">
        <v>374</v>
      </c>
      <c r="G284" s="1189" t="s">
        <v>37</v>
      </c>
      <c r="H284" s="1189" t="s">
        <v>37</v>
      </c>
      <c r="I284" s="756">
        <v>95.97</v>
      </c>
      <c r="J284" s="757">
        <f t="shared" si="69"/>
        <v>1.0836719808273418</v>
      </c>
      <c r="K284" s="758">
        <v>0.26</v>
      </c>
      <c r="L284" s="759">
        <v>4</v>
      </c>
      <c r="M284" s="760">
        <f t="shared" si="70"/>
        <v>1.04</v>
      </c>
      <c r="N284" s="761" t="s">
        <v>148</v>
      </c>
      <c r="O284" s="762">
        <v>0.24</v>
      </c>
      <c r="P284" s="763">
        <v>43887</v>
      </c>
      <c r="Q284" s="763">
        <v>43916</v>
      </c>
      <c r="R284" s="760">
        <f t="shared" si="71"/>
        <v>8.333333333333341</v>
      </c>
      <c r="S284" s="701">
        <f>IF(INDEX(Historical!$D$7:$D$1237,MATCH(B284,Historical!$B$7:$B$1261,0))=0,"n/a",(INDEX(Historical!$C$7:$C$1239,MATCH(B284,Historical!$B$7:$B$1261,0))/INDEX(Historical!$D$7:$D$1237,MATCH(B284,Historical!$B$7:$B$1261,0))-1)*100)</f>
        <v>14.285714285714279</v>
      </c>
      <c r="T284" s="701">
        <f>IF(INDEX(Historical!$F$7:$F$1230,MATCH(B284,Historical!$B$7:$B$1261,0))=0,"n/a",((INDEX(Historical!$C$7:$C$1239,MATCH(B284,Historical!$B$7:$B$1261,0))/INDEX(Historical!$F$7:$F$1230,MATCH(B284,Historical!$B$7:$B$1261,0)))^(1/3)-1)*100)</f>
        <v>15.714186896253747</v>
      </c>
      <c r="U284" s="701">
        <f>IF(INDEX(Historical!$H$7:$H$1230,MATCH(B284,Historical!$B$7:$B$1261,0))=0,"n/a",((INDEX(Historical!$C$7:$C$1239,MATCH(B284,Historical!$B$7:$B$1261,0))/INDEX(Historical!$H$7:$H$1230,MATCH(B284,Historical!$B$7:$B$1261,0)))^(1/5)-1)*100)</f>
        <v>13.396657763302722</v>
      </c>
      <c r="V284" s="701" t="str">
        <f>IF(INDEX(Historical!$O$7:$O$1230,MATCH(B284,Historical!$B$7:$B$1261,0))=0,"n/a",((INDEX(Historical!$C$7:$C$1239,MATCH(B284,Historical!$B$7:$B$1261,0))/INDEX(Historical!$O$7:$O$1230,MATCH(B284,Historical!$B$7:$B$1261,0)))^(1/10)-1)*100)</f>
        <v>n/a</v>
      </c>
      <c r="W284" s="702" t="str">
        <f t="shared" si="72"/>
        <v>n/a</v>
      </c>
      <c r="X284" s="703">
        <f t="shared" si="73"/>
        <v>3.4350404521289031</v>
      </c>
      <c r="Y284" s="1187"/>
      <c r="Z284" s="757">
        <f t="shared" si="74"/>
        <v>83.870967741935488</v>
      </c>
      <c r="AA284" s="765">
        <f t="shared" si="75"/>
        <v>77.395161290322577</v>
      </c>
      <c r="AB284" s="759">
        <v>12</v>
      </c>
      <c r="AC284" s="766">
        <v>1.24</v>
      </c>
      <c r="AD284" s="766" t="s">
        <v>136</v>
      </c>
      <c r="AE284" s="766">
        <v>3.58</v>
      </c>
      <c r="AF284" s="766">
        <v>6.1</v>
      </c>
      <c r="AG284" s="766">
        <v>7.8</v>
      </c>
      <c r="AH284" s="766">
        <v>-28.000000000000004</v>
      </c>
      <c r="AI284" s="766">
        <v>36.700000000000003</v>
      </c>
      <c r="AJ284" s="766">
        <v>3.9</v>
      </c>
      <c r="AK284" s="766">
        <v>-2.44</v>
      </c>
      <c r="AL284" s="767">
        <v>17430</v>
      </c>
      <c r="AM284" s="768">
        <v>0.1</v>
      </c>
      <c r="AN284" s="766">
        <v>1.08</v>
      </c>
      <c r="AO284" s="769">
        <f t="shared" si="76"/>
        <v>-62.914831546192516</v>
      </c>
      <c r="AP284" s="770">
        <f t="shared" si="77"/>
        <v>14.480329744130064</v>
      </c>
      <c r="AQ284" s="771">
        <f t="shared" si="78"/>
        <v>358.06864302245145</v>
      </c>
      <c r="AR284" s="651">
        <f>INDEX(Historical!$C$7:$C$1239,MATCH(B284,Historical!$B$7:$B$1261,0))*IF(AH284="n/a",1.03,IF(AH284&lt;0,1.01,IF(AH284&gt;10,1.1,(1+AH284/100))))</f>
        <v>0.96960000000000002</v>
      </c>
      <c r="AS284" s="765">
        <f t="shared" si="79"/>
        <v>1.0665600000000002</v>
      </c>
      <c r="AT284" s="765">
        <f t="shared" si="83"/>
        <v>1.0772256000000002</v>
      </c>
      <c r="AU284" s="765">
        <f t="shared" si="83"/>
        <v>1.0879978560000003</v>
      </c>
      <c r="AV284" s="765">
        <f t="shared" si="83"/>
        <v>1.0988778345600003</v>
      </c>
      <c r="AW284" s="757">
        <f t="shared" si="80"/>
        <v>5.3002612905600008</v>
      </c>
      <c r="AX284" s="772">
        <f t="shared" si="81"/>
        <v>5.5228313958111919</v>
      </c>
      <c r="AY284" s="935">
        <v>1.01</v>
      </c>
      <c r="AZ284" s="768">
        <v>75.7</v>
      </c>
      <c r="BA284" s="768">
        <v>-3.1199999999999997</v>
      </c>
      <c r="BB284" s="768">
        <v>6.79</v>
      </c>
      <c r="BC284" s="768">
        <v>25.590000000000003</v>
      </c>
      <c r="BD284" s="908"/>
      <c r="BE284" s="624">
        <v>2011</v>
      </c>
      <c r="BF284" s="898">
        <f t="shared" si="82"/>
        <v>0</v>
      </c>
      <c r="BG284" s="824">
        <v>2.8000000000000003</v>
      </c>
    </row>
    <row r="285" spans="1:59" ht="11.25" customHeight="1" x14ac:dyDescent="0.2">
      <c r="A285" s="871" t="s">
        <v>865</v>
      </c>
      <c r="B285" s="875" t="s">
        <v>866</v>
      </c>
      <c r="C285" s="932" t="s">
        <v>131</v>
      </c>
      <c r="D285" s="932" t="s">
        <v>4340</v>
      </c>
      <c r="E285" s="733">
        <v>23</v>
      </c>
      <c r="F285" s="1190">
        <v>150</v>
      </c>
      <c r="G285" s="1190" t="s">
        <v>37</v>
      </c>
      <c r="H285" s="1190" t="s">
        <v>37</v>
      </c>
      <c r="I285" s="874">
        <v>45.04</v>
      </c>
      <c r="J285" s="651">
        <f t="shared" si="69"/>
        <v>1.6642984014209592</v>
      </c>
      <c r="K285" s="884">
        <v>0.18740000000000001</v>
      </c>
      <c r="L285" s="887">
        <v>4</v>
      </c>
      <c r="M285" s="642">
        <f t="shared" si="70"/>
        <v>0.74960000000000004</v>
      </c>
      <c r="N285" s="870" t="s">
        <v>218</v>
      </c>
      <c r="O285" s="735">
        <v>0.1802</v>
      </c>
      <c r="P285" s="861">
        <v>44195</v>
      </c>
      <c r="Q285" s="861">
        <v>44211</v>
      </c>
      <c r="R285" s="642">
        <f t="shared" si="71"/>
        <v>3.9955604883462885</v>
      </c>
      <c r="S285" s="701">
        <f>IF(INDEX(Historical!$D$7:$D$1237,MATCH(B285,Historical!$B$7:$B$1261,0))=0,"n/a",(INDEX(Historical!$C$7:$C$1239,MATCH(B285,Historical!$B$7:$B$1261,0))/INDEX(Historical!$D$7:$D$1237,MATCH(B285,Historical!$B$7:$B$1261,0))-1)*100)</f>
        <v>4.0216086434573972</v>
      </c>
      <c r="T285" s="701">
        <f>IF(INDEX(Historical!$F$7:$F$1230,MATCH(B285,Historical!$B$7:$B$1261,0))=0,"n/a",((INDEX(Historical!$C$7:$C$1239,MATCH(B285,Historical!$B$7:$B$1261,0))/INDEX(Historical!$F$7:$F$1230,MATCH(B285,Historical!$B$7:$B$1261,0)))^(1/3)-1)*100)</f>
        <v>3.678663409416183</v>
      </c>
      <c r="U285" s="701">
        <f>IF(INDEX(Historical!$H$7:$H$1230,MATCH(B285,Historical!$B$7:$B$1261,0))=0,"n/a",((INDEX(Historical!$C$7:$C$1239,MATCH(B285,Historical!$B$7:$B$1261,0))/INDEX(Historical!$H$7:$H$1230,MATCH(B285,Historical!$B$7:$B$1261,0)))^(1/5)-1)*100)</f>
        <v>3.9038848847688712</v>
      </c>
      <c r="V285" s="701">
        <f>IF(INDEX(Historical!$O$7:$O$1230,MATCH(B285,Historical!$B$7:$B$1261,0))=0,"n/a",((INDEX(Historical!$C$7:$C$1239,MATCH(B285,Historical!$B$7:$B$1261,0))/INDEX(Historical!$O$7:$O$1230,MATCH(B285,Historical!$B$7:$B$1261,0)))^(1/10)-1)*100)</f>
        <v>3.2387652688238733</v>
      </c>
      <c r="W285" s="702">
        <f t="shared" si="72"/>
        <v>1.205362093495133</v>
      </c>
      <c r="X285" s="703">
        <f t="shared" si="73"/>
        <v>0.86752997439308244</v>
      </c>
      <c r="Y285" s="659"/>
      <c r="Z285" s="651">
        <f t="shared" si="74"/>
        <v>59.967999999999996</v>
      </c>
      <c r="AA285" s="886">
        <f t="shared" si="75"/>
        <v>36.031999999999996</v>
      </c>
      <c r="AB285" s="887">
        <v>12</v>
      </c>
      <c r="AC285" s="865">
        <v>1.25</v>
      </c>
      <c r="AD285" s="865">
        <v>7.52</v>
      </c>
      <c r="AE285" s="865">
        <v>11.35</v>
      </c>
      <c r="AF285" s="865">
        <v>4.24</v>
      </c>
      <c r="AG285" s="865">
        <v>11.799999999999999</v>
      </c>
      <c r="AH285" s="865">
        <v>7.1999999999999993</v>
      </c>
      <c r="AI285" s="865">
        <v>1.6</v>
      </c>
      <c r="AJ285" s="865">
        <v>4.5</v>
      </c>
      <c r="AK285" s="865">
        <v>4.9000000000000004</v>
      </c>
      <c r="AL285" s="878">
        <v>607.14</v>
      </c>
      <c r="AM285" s="872">
        <v>1</v>
      </c>
      <c r="AN285" s="865">
        <v>0.83</v>
      </c>
      <c r="AO285" s="739">
        <f t="shared" si="76"/>
        <v>-30.463816713810168</v>
      </c>
      <c r="AP285" s="740">
        <f t="shared" si="77"/>
        <v>5.5681832861898304</v>
      </c>
      <c r="AQ285" s="888">
        <f t="shared" si="78"/>
        <v>160.57686432648285</v>
      </c>
      <c r="AR285" s="651">
        <f>INDEX(Historical!$C$7:$C$1239,MATCH(B285,Historical!$B$7:$B$1261,0))*IF(AH285="n/a",1.03,IF(AH285&lt;0,1.01,IF(AH285&gt;10,1.1,(1+AH285/100))))</f>
        <v>0.74311040000000006</v>
      </c>
      <c r="AS285" s="886">
        <f t="shared" si="79"/>
        <v>0.75500016640000012</v>
      </c>
      <c r="AT285" s="886">
        <f t="shared" si="83"/>
        <v>0.79199517455360002</v>
      </c>
      <c r="AU285" s="886">
        <f t="shared" si="83"/>
        <v>0.83080293810672634</v>
      </c>
      <c r="AV285" s="886">
        <f t="shared" si="83"/>
        <v>0.87151228207395592</v>
      </c>
      <c r="AW285" s="651">
        <f t="shared" si="80"/>
        <v>3.9924209611342825</v>
      </c>
      <c r="AX285" s="747">
        <f t="shared" si="81"/>
        <v>8.864167320457998</v>
      </c>
      <c r="AY285" s="934">
        <v>0.17</v>
      </c>
      <c r="AZ285" s="872">
        <v>30.320000000000004</v>
      </c>
      <c r="BA285" s="872">
        <v>-12.15</v>
      </c>
      <c r="BB285" s="872">
        <v>1.17</v>
      </c>
      <c r="BC285" s="872">
        <v>1.1599999999999999</v>
      </c>
      <c r="BE285" s="624">
        <v>1998</v>
      </c>
      <c r="BF285" s="898">
        <f t="shared" si="82"/>
        <v>2</v>
      </c>
      <c r="BG285" s="882">
        <v>4.3</v>
      </c>
    </row>
    <row r="286" spans="1:59" s="715" customFormat="1" ht="13.5" thickBot="1" x14ac:dyDescent="0.25">
      <c r="B286" s="826"/>
      <c r="E286" s="827"/>
      <c r="F286" s="814"/>
      <c r="J286" s="730"/>
      <c r="L286" s="815"/>
      <c r="M286" s="814"/>
      <c r="N286" s="814"/>
      <c r="O286" s="730"/>
      <c r="R286" s="814"/>
      <c r="S286" s="816"/>
      <c r="T286" s="816"/>
      <c r="U286" s="816"/>
      <c r="V286" s="816"/>
      <c r="W286" s="816"/>
      <c r="X286" s="816"/>
      <c r="Y286" s="826"/>
      <c r="Z286" s="730"/>
      <c r="AC286" s="817"/>
      <c r="AD286" s="817"/>
      <c r="AE286" s="817"/>
      <c r="AF286" s="817"/>
      <c r="AG286" s="817"/>
      <c r="AH286" s="817"/>
      <c r="AI286" s="817"/>
      <c r="AJ286" s="817"/>
      <c r="AK286" s="817"/>
      <c r="AL286" s="817"/>
      <c r="AM286" s="817"/>
      <c r="AN286" s="817"/>
      <c r="AO286" s="730"/>
      <c r="AR286" s="818"/>
      <c r="AS286" s="819"/>
      <c r="AT286" s="819"/>
      <c r="AU286" s="819"/>
      <c r="AV286" s="819"/>
      <c r="AW286" s="818"/>
      <c r="AX286" s="819"/>
      <c r="AY286" s="730"/>
      <c r="BD286" s="827"/>
      <c r="BE286" s="814"/>
      <c r="BF286" s="814"/>
    </row>
    <row r="287" spans="1:59" x14ac:dyDescent="0.2">
      <c r="A287" s="863" t="s">
        <v>4292</v>
      </c>
      <c r="B287" s="657">
        <f>COUNTA(B7:B285)</f>
        <v>279</v>
      </c>
      <c r="E287" s="832">
        <f>AVERAGE(E7:E285)</f>
        <v>13.96774193548387</v>
      </c>
      <c r="I287" s="820">
        <f>AVERAGE(I7:I285)</f>
        <v>106.08770609318998</v>
      </c>
      <c r="J287" s="821">
        <f>AVERAGE(J7:J285)</f>
        <v>2.742189200762569</v>
      </c>
      <c r="K287" s="828">
        <f>AVERAGE(K7:K285)</f>
        <v>0.58683906810035835</v>
      </c>
      <c r="M287" s="820">
        <f>AVERAGE(M7:M285)</f>
        <v>2.1472272401433687</v>
      </c>
      <c r="O287" s="828">
        <f>AVERAGE(O7:O285)</f>
        <v>0.52095033401604363</v>
      </c>
      <c r="R287" s="820">
        <f t="shared" ref="R287:X287" si="84">AVERAGE(R7:R285)</f>
        <v>8.6369218758858004</v>
      </c>
      <c r="S287" s="829">
        <f t="shared" si="84"/>
        <v>10.214887893030586</v>
      </c>
      <c r="T287" s="829">
        <f t="shared" si="84"/>
        <v>10.661775255228426</v>
      </c>
      <c r="U287" s="829">
        <f t="shared" si="84"/>
        <v>10.868296356884969</v>
      </c>
      <c r="V287" s="829">
        <f t="shared" si="84"/>
        <v>12.06311573683317</v>
      </c>
      <c r="W287" s="830">
        <f t="shared" si="84"/>
        <v>0.93166321682334241</v>
      </c>
      <c r="X287" s="831">
        <f t="shared" si="84"/>
        <v>1.3279370722604495</v>
      </c>
      <c r="Z287" s="821">
        <f>AVERAGE(Z7:Z285)</f>
        <v>74.720598194819587</v>
      </c>
      <c r="AA287" s="820">
        <f>AVERAGE(AA7:AA285)</f>
        <v>35.930269913496268</v>
      </c>
      <c r="AB287" s="706"/>
      <c r="AC287" s="820">
        <f t="shared" ref="AC287:BC287" si="85">AVERAGE(AC7:AC285)</f>
        <v>4.0513157894736818</v>
      </c>
      <c r="AD287" s="820">
        <f t="shared" si="85"/>
        <v>8.1449289099526059</v>
      </c>
      <c r="AE287" s="820">
        <f t="shared" si="85"/>
        <v>3.9472932330827066</v>
      </c>
      <c r="AF287" s="820">
        <f t="shared" si="85"/>
        <v>5.9805384615384654</v>
      </c>
      <c r="AG287" s="820">
        <f t="shared" si="85"/>
        <v>15.005019305019299</v>
      </c>
      <c r="AH287" s="820">
        <f t="shared" si="85"/>
        <v>11.910188679245287</v>
      </c>
      <c r="AI287" s="820">
        <f t="shared" si="85"/>
        <v>65.581653225806434</v>
      </c>
      <c r="AJ287" s="820">
        <f t="shared" si="85"/>
        <v>9.254323308270676</v>
      </c>
      <c r="AK287" s="820">
        <f t="shared" si="85"/>
        <v>8.6470954356846477</v>
      </c>
      <c r="AL287" s="961">
        <f t="shared" si="85"/>
        <v>35823.85710526316</v>
      </c>
      <c r="AM287" s="820">
        <f t="shared" si="85"/>
        <v>2.4126515151515173</v>
      </c>
      <c r="AN287" s="820">
        <f t="shared" si="85"/>
        <v>1.1623828124999998</v>
      </c>
      <c r="AO287" s="915">
        <f t="shared" si="85"/>
        <v>-22.249106911253932</v>
      </c>
      <c r="AP287" s="820">
        <f t="shared" si="85"/>
        <v>13.610485557647541</v>
      </c>
      <c r="AQ287" s="950">
        <f t="shared" si="85"/>
        <v>153.26250209011445</v>
      </c>
      <c r="AR287" s="949">
        <f t="shared" si="85"/>
        <v>2.0561298688172052</v>
      </c>
      <c r="AS287" s="820">
        <f t="shared" si="85"/>
        <v>2.1941017655752688</v>
      </c>
      <c r="AT287" s="820">
        <f t="shared" si="85"/>
        <v>2.3307414813381984</v>
      </c>
      <c r="AU287" s="820">
        <f t="shared" si="85"/>
        <v>2.4782136111672788</v>
      </c>
      <c r="AV287" s="820">
        <f t="shared" si="85"/>
        <v>2.6374626034329522</v>
      </c>
      <c r="AW287" s="820">
        <f t="shared" si="85"/>
        <v>11.696649330330901</v>
      </c>
      <c r="AX287" s="950">
        <f t="shared" si="85"/>
        <v>15.173785892368947</v>
      </c>
      <c r="AY287" s="949">
        <f t="shared" si="85"/>
        <v>0.94528517110266164</v>
      </c>
      <c r="AZ287" s="820">
        <f t="shared" si="85"/>
        <v>81.435375939849663</v>
      </c>
      <c r="BA287" s="820">
        <f t="shared" si="85"/>
        <v>-14.427330827067671</v>
      </c>
      <c r="BB287" s="820">
        <f t="shared" si="85"/>
        <v>6.5036466165413565</v>
      </c>
      <c r="BC287" s="950">
        <f t="shared" si="85"/>
        <v>14.084661654135346</v>
      </c>
      <c r="BD287" s="820"/>
      <c r="BE287" s="706">
        <f>AVERAGE(BE7:BE285)</f>
        <v>2007.0286738351253</v>
      </c>
      <c r="BF287" s="820">
        <f>AVERAGE(BF7:BF285)</f>
        <v>0.61290322580645162</v>
      </c>
      <c r="BG287" s="820">
        <f>AVERAGE(BG7:BG285)</f>
        <v>5.4266409266409301</v>
      </c>
    </row>
    <row r="288" spans="1:59" x14ac:dyDescent="0.2">
      <c r="O288" s="945"/>
      <c r="W288" s="960"/>
      <c r="X288" s="960"/>
      <c r="AC288" s="864"/>
      <c r="AD288" s="864"/>
      <c r="AE288" s="864"/>
      <c r="AF288" s="864"/>
      <c r="AG288" s="864"/>
      <c r="AH288" s="864"/>
      <c r="AI288" s="864"/>
      <c r="AJ288" s="864"/>
      <c r="AK288" s="864"/>
      <c r="AL288" s="962"/>
      <c r="AM288" s="864"/>
      <c r="AN288" s="657"/>
      <c r="AO288" s="864"/>
      <c r="AQ288" s="657"/>
      <c r="AR288" s="864"/>
      <c r="AS288" s="864"/>
      <c r="AT288" s="864"/>
      <c r="AU288" s="864"/>
      <c r="AV288" s="864"/>
      <c r="AW288" s="864"/>
      <c r="AX288" s="657"/>
      <c r="AY288" s="864"/>
      <c r="BC288" s="657"/>
      <c r="BD288" s="864"/>
      <c r="BE288" s="948"/>
      <c r="BF288" s="864"/>
    </row>
    <row r="289" spans="1:59" x14ac:dyDescent="0.2">
      <c r="A289" s="864" t="s">
        <v>4393</v>
      </c>
      <c r="I289" s="657"/>
      <c r="J289" s="864"/>
      <c r="O289" s="945"/>
      <c r="W289" s="960"/>
      <c r="X289" s="960"/>
      <c r="AC289" s="864"/>
      <c r="AD289" s="864"/>
      <c r="AE289" s="864"/>
      <c r="AF289" s="864"/>
      <c r="AG289" s="864"/>
      <c r="AH289" s="864"/>
      <c r="AI289" s="864"/>
      <c r="AJ289" s="864"/>
      <c r="AK289" s="864"/>
      <c r="AL289" s="962"/>
      <c r="AM289" s="864"/>
      <c r="AN289" s="657"/>
      <c r="AO289" s="864"/>
      <c r="AQ289" s="657"/>
      <c r="AR289" s="864"/>
      <c r="AS289" s="864"/>
      <c r="AT289" s="864"/>
      <c r="AU289" s="864"/>
      <c r="AV289" s="864"/>
      <c r="AW289" s="864"/>
      <c r="AX289" s="657"/>
      <c r="AY289" s="864"/>
      <c r="BC289" s="657"/>
      <c r="BD289" s="864"/>
      <c r="BE289" s="948"/>
      <c r="BF289" s="864"/>
    </row>
    <row r="290" spans="1:59" x14ac:dyDescent="0.2">
      <c r="A290" s="864" t="s">
        <v>4342</v>
      </c>
      <c r="B290" s="657">
        <f t="shared" ref="B290:B300" si="86">COUNTIF($C$7:$C$285,"="&amp;$A290)</f>
        <v>4</v>
      </c>
      <c r="E290" s="832">
        <f t="shared" ref="E290:E300" si="87">AVERAGEIFS($E$7:$E$285,$C$7:$C$285,"="&amp;$A290)</f>
        <v>12.5</v>
      </c>
      <c r="I290" s="943">
        <f t="shared" ref="I290:K300" si="88">AVERAGEIFS(I$7:I$285,$C$7:$C$285,"="&amp;$A290)</f>
        <v>63.282499999999999</v>
      </c>
      <c r="J290" s="820">
        <f t="shared" si="88"/>
        <v>2.657247149438239</v>
      </c>
      <c r="K290" s="828">
        <f t="shared" si="88"/>
        <v>0.479375</v>
      </c>
      <c r="L290" s="832"/>
      <c r="M290" s="820">
        <f t="shared" ref="M290:M300" si="89">AVERAGEIFS(M$7:M$285,$C$7:$C$285,"="&amp;$A290)</f>
        <v>1.6099999999999999</v>
      </c>
      <c r="N290" s="832"/>
      <c r="O290" s="828">
        <f t="shared" ref="O290:O300" si="90">AVERAGEIFS(O$7:O$285,$C$7:$C$285,"="&amp;$A290)</f>
        <v>0.44874999999999998</v>
      </c>
      <c r="P290" s="832"/>
      <c r="Q290" s="832"/>
      <c r="R290" s="820">
        <f t="shared" ref="R290:X300" si="91">AVERAGEIFS(R$7:R$285,$C$7:$C$285,"="&amp;$A290)</f>
        <v>7.6751184982892315</v>
      </c>
      <c r="S290" s="820">
        <f t="shared" si="91"/>
        <v>7.4739469009008568</v>
      </c>
      <c r="T290" s="820">
        <f t="shared" si="91"/>
        <v>9.1095271953686172</v>
      </c>
      <c r="U290" s="820">
        <f t="shared" si="91"/>
        <v>9.084020570705631</v>
      </c>
      <c r="V290" s="820">
        <f t="shared" si="91"/>
        <v>12.755837686923883</v>
      </c>
      <c r="W290" s="831">
        <f t="shared" si="91"/>
        <v>0.68923964325823961</v>
      </c>
      <c r="X290" s="831">
        <f t="shared" si="91"/>
        <v>0.86396564296990064</v>
      </c>
      <c r="Y290" s="657"/>
      <c r="Z290" s="820">
        <f t="shared" ref="Z290:AA300" si="92">AVERAGEIFS(Z$7:Z$285,$C$7:$C$285,"="&amp;$A290)</f>
        <v>42.813107505488354</v>
      </c>
      <c r="AA290" s="820">
        <f t="shared" si="92"/>
        <v>19.584420439986602</v>
      </c>
      <c r="AB290" s="820"/>
      <c r="AC290" s="820">
        <f t="shared" ref="AC290:AL300" si="93">AVERAGEIFS(AC$7:AC$285,$C$7:$C$285,"="&amp;$A290)</f>
        <v>3.48</v>
      </c>
      <c r="AD290" s="820">
        <f t="shared" si="93"/>
        <v>3.9050000000000002</v>
      </c>
      <c r="AE290" s="820">
        <f t="shared" si="93"/>
        <v>3.2399999999999998</v>
      </c>
      <c r="AF290" s="820">
        <f t="shared" si="93"/>
        <v>3.9824999999999999</v>
      </c>
      <c r="AG290" s="820">
        <f t="shared" si="93"/>
        <v>23.85</v>
      </c>
      <c r="AH290" s="820">
        <f t="shared" si="93"/>
        <v>9.2749999999999986</v>
      </c>
      <c r="AI290" s="820">
        <f t="shared" si="93"/>
        <v>8.370000000000001</v>
      </c>
      <c r="AJ290" s="820">
        <f t="shared" si="93"/>
        <v>11.175000000000001</v>
      </c>
      <c r="AK290" s="820">
        <f t="shared" si="93"/>
        <v>8.9075000000000006</v>
      </c>
      <c r="AL290" s="961">
        <f t="shared" si="93"/>
        <v>139977.5</v>
      </c>
      <c r="AM290" s="820">
        <f t="shared" ref="AM290:AV300" si="94">AVERAGEIFS(AM$7:AM$285,$C$7:$C$285,"="&amp;$A290)</f>
        <v>0.5</v>
      </c>
      <c r="AN290" s="946">
        <f t="shared" si="94"/>
        <v>1.3725000000000001</v>
      </c>
      <c r="AO290" s="820">
        <f t="shared" si="94"/>
        <v>-7.8431527198427311</v>
      </c>
      <c r="AP290" s="820">
        <f t="shared" si="94"/>
        <v>11.741267720143872</v>
      </c>
      <c r="AQ290" s="946">
        <f t="shared" si="94"/>
        <v>81.800078885217246</v>
      </c>
      <c r="AR290" s="820">
        <f t="shared" si="94"/>
        <v>1.6340875000000001</v>
      </c>
      <c r="AS290" s="820">
        <f t="shared" si="94"/>
        <v>1.7443546387500002</v>
      </c>
      <c r="AT290" s="820">
        <f t="shared" si="94"/>
        <v>1.8067636282093751</v>
      </c>
      <c r="AU290" s="820">
        <f t="shared" si="94"/>
        <v>1.872051646055453</v>
      </c>
      <c r="AV290" s="820">
        <f t="shared" si="94"/>
        <v>1.9403945974895076</v>
      </c>
      <c r="AW290" s="820">
        <f t="shared" ref="AW290:BC300" si="95">AVERAGEIFS(AW$7:AW$285,$C$7:$C$285,"="&amp;$A290)</f>
        <v>8.9976520105043356</v>
      </c>
      <c r="AX290" s="946">
        <f t="shared" si="95"/>
        <v>14.869127931276807</v>
      </c>
      <c r="AY290" s="820">
        <f t="shared" si="95"/>
        <v>0.74749999999999994</v>
      </c>
      <c r="AZ290" s="820">
        <f t="shared" si="95"/>
        <v>45.267499999999998</v>
      </c>
      <c r="BA290" s="820">
        <f t="shared" si="95"/>
        <v>-10.112500000000001</v>
      </c>
      <c r="BB290" s="820">
        <f t="shared" si="95"/>
        <v>7.6774999999999993</v>
      </c>
      <c r="BC290" s="946">
        <f t="shared" si="95"/>
        <v>11.947500000000002</v>
      </c>
      <c r="BD290" s="820"/>
      <c r="BE290" s="706">
        <f t="shared" ref="BE290:BG300" si="96">AVERAGEIFS(BE$7:BE$285,$C$7:$C$285,"="&amp;$A290)</f>
        <v>2008.25</v>
      </c>
      <c r="BF290" s="820">
        <f t="shared" si="96"/>
        <v>0.5</v>
      </c>
      <c r="BG290" s="820">
        <f t="shared" si="96"/>
        <v>6.25</v>
      </c>
    </row>
    <row r="291" spans="1:59" x14ac:dyDescent="0.2">
      <c r="A291" s="864" t="s">
        <v>245</v>
      </c>
      <c r="B291" s="657">
        <f t="shared" si="86"/>
        <v>20</v>
      </c>
      <c r="E291" s="832">
        <f t="shared" si="87"/>
        <v>12.65</v>
      </c>
      <c r="I291" s="943">
        <f t="shared" si="88"/>
        <v>125.73300000000002</v>
      </c>
      <c r="J291" s="820">
        <f t="shared" si="88"/>
        <v>1.6795031058193506</v>
      </c>
      <c r="K291" s="828">
        <f t="shared" si="88"/>
        <v>0.47709999999999997</v>
      </c>
      <c r="L291" s="832"/>
      <c r="M291" s="820">
        <f t="shared" si="89"/>
        <v>1.8150999999999999</v>
      </c>
      <c r="N291" s="832"/>
      <c r="O291" s="828">
        <f t="shared" si="90"/>
        <v>0.44280000000000008</v>
      </c>
      <c r="P291" s="832"/>
      <c r="Q291" s="832"/>
      <c r="R291" s="820">
        <f t="shared" si="91"/>
        <v>8.095005579880965</v>
      </c>
      <c r="S291" s="820">
        <f t="shared" si="91"/>
        <v>10.467545811247028</v>
      </c>
      <c r="T291" s="820">
        <f t="shared" si="91"/>
        <v>12.632342775662362</v>
      </c>
      <c r="U291" s="820">
        <f t="shared" si="91"/>
        <v>13.799079579691405</v>
      </c>
      <c r="V291" s="820">
        <f t="shared" si="91"/>
        <v>16.02759354345384</v>
      </c>
      <c r="W291" s="831">
        <f t="shared" si="91"/>
        <v>0.88454166906399723</v>
      </c>
      <c r="X291" s="831">
        <f t="shared" si="91"/>
        <v>1.8717655539802083</v>
      </c>
      <c r="Y291" s="657"/>
      <c r="Z291" s="820">
        <f t="shared" si="92"/>
        <v>74.112456457512224</v>
      </c>
      <c r="AA291" s="820">
        <f t="shared" si="92"/>
        <v>75.772964442695709</v>
      </c>
      <c r="AB291" s="820"/>
      <c r="AC291" s="820">
        <f t="shared" si="93"/>
        <v>4.3209999999999997</v>
      </c>
      <c r="AD291" s="820">
        <f t="shared" si="93"/>
        <v>9.7494444444444444</v>
      </c>
      <c r="AE291" s="820">
        <f t="shared" si="93"/>
        <v>2.4240000000000004</v>
      </c>
      <c r="AF291" s="820">
        <f t="shared" si="93"/>
        <v>17.03526315789474</v>
      </c>
      <c r="AG291" s="820">
        <f t="shared" si="93"/>
        <v>-28.790000000000003</v>
      </c>
      <c r="AH291" s="820">
        <f t="shared" si="93"/>
        <v>35.950000000000003</v>
      </c>
      <c r="AI291" s="820">
        <f t="shared" si="93"/>
        <v>36.70300000000001</v>
      </c>
      <c r="AJ291" s="820">
        <f t="shared" si="93"/>
        <v>8.0599999999999987</v>
      </c>
      <c r="AK291" s="820">
        <f t="shared" si="93"/>
        <v>14.364499999999998</v>
      </c>
      <c r="AL291" s="961">
        <f t="shared" si="93"/>
        <v>39719.506500000003</v>
      </c>
      <c r="AM291" s="820">
        <f t="shared" si="94"/>
        <v>0.9375</v>
      </c>
      <c r="AN291" s="946">
        <f t="shared" si="94"/>
        <v>2.2826315789473686</v>
      </c>
      <c r="AO291" s="820">
        <f t="shared" si="94"/>
        <v>-60.033543681476154</v>
      </c>
      <c r="AP291" s="820">
        <f t="shared" si="94"/>
        <v>15.478582685510753</v>
      </c>
      <c r="AQ291" s="946">
        <f t="shared" si="94"/>
        <v>380.48536299237821</v>
      </c>
      <c r="AR291" s="820">
        <f t="shared" si="94"/>
        <v>1.7726252500000002</v>
      </c>
      <c r="AS291" s="820">
        <f t="shared" si="94"/>
        <v>1.8937116874000002</v>
      </c>
      <c r="AT291" s="820">
        <f t="shared" si="94"/>
        <v>2.0319369474424005</v>
      </c>
      <c r="AU291" s="820">
        <f t="shared" si="94"/>
        <v>2.1829109564876026</v>
      </c>
      <c r="AV291" s="820">
        <f t="shared" si="94"/>
        <v>2.3478394479834996</v>
      </c>
      <c r="AW291" s="820">
        <f t="shared" si="95"/>
        <v>10.229024289313504</v>
      </c>
      <c r="AX291" s="946">
        <f t="shared" si="95"/>
        <v>9.5034443138455291</v>
      </c>
      <c r="AY291" s="820">
        <f t="shared" si="95"/>
        <v>1.2349999999999999</v>
      </c>
      <c r="AZ291" s="820">
        <f t="shared" si="95"/>
        <v>149.98749999999998</v>
      </c>
      <c r="BA291" s="820">
        <f t="shared" si="95"/>
        <v>-10.690500000000002</v>
      </c>
      <c r="BB291" s="820">
        <f t="shared" si="95"/>
        <v>5.8729999999999993</v>
      </c>
      <c r="BC291" s="946">
        <f t="shared" si="95"/>
        <v>21.822499999999998</v>
      </c>
      <c r="BD291" s="820"/>
      <c r="BE291" s="706">
        <f t="shared" si="96"/>
        <v>2008.4</v>
      </c>
      <c r="BF291" s="820">
        <f t="shared" si="96"/>
        <v>0.35</v>
      </c>
      <c r="BG291" s="820">
        <f t="shared" si="96"/>
        <v>6.8599999999999994</v>
      </c>
    </row>
    <row r="292" spans="1:59" x14ac:dyDescent="0.2">
      <c r="A292" s="864" t="s">
        <v>128</v>
      </c>
      <c r="B292" s="657">
        <f t="shared" si="86"/>
        <v>16</v>
      </c>
      <c r="E292" s="832">
        <f t="shared" si="87"/>
        <v>16.3125</v>
      </c>
      <c r="I292" s="943">
        <f t="shared" si="88"/>
        <v>107.84750000000003</v>
      </c>
      <c r="J292" s="820">
        <f t="shared" si="88"/>
        <v>2.6559474419181814</v>
      </c>
      <c r="K292" s="828">
        <f t="shared" si="88"/>
        <v>0.50009375</v>
      </c>
      <c r="L292" s="832"/>
      <c r="M292" s="820">
        <f t="shared" si="89"/>
        <v>2.000375</v>
      </c>
      <c r="N292" s="832"/>
      <c r="O292" s="828">
        <f t="shared" si="90"/>
        <v>0.47628125000000004</v>
      </c>
      <c r="P292" s="832"/>
      <c r="Q292" s="832"/>
      <c r="R292" s="820">
        <f t="shared" si="91"/>
        <v>5.4974610334677072</v>
      </c>
      <c r="S292" s="820">
        <f t="shared" si="91"/>
        <v>6.932402138328527</v>
      </c>
      <c r="T292" s="820">
        <f t="shared" si="91"/>
        <v>7.4440263506972091</v>
      </c>
      <c r="U292" s="820">
        <f t="shared" si="91"/>
        <v>8.0571231360480109</v>
      </c>
      <c r="V292" s="820">
        <f t="shared" si="91"/>
        <v>11.972289686027977</v>
      </c>
      <c r="W292" s="831">
        <f t="shared" si="91"/>
        <v>0.71746471638236153</v>
      </c>
      <c r="X292" s="831">
        <f t="shared" si="91"/>
        <v>1.2305936196768834</v>
      </c>
      <c r="Y292" s="657"/>
      <c r="Z292" s="820">
        <f t="shared" si="92"/>
        <v>67.91767104813924</v>
      </c>
      <c r="AA292" s="820">
        <f t="shared" si="92"/>
        <v>32.838609625333298</v>
      </c>
      <c r="AB292" s="820"/>
      <c r="AC292" s="820">
        <f t="shared" si="93"/>
        <v>3.9768749999999997</v>
      </c>
      <c r="AD292" s="820">
        <f t="shared" si="93"/>
        <v>6.0853846153846174</v>
      </c>
      <c r="AE292" s="820">
        <f t="shared" si="93"/>
        <v>2.0743749999999999</v>
      </c>
      <c r="AF292" s="820">
        <f t="shared" si="93"/>
        <v>5.5700000000000012</v>
      </c>
      <c r="AG292" s="820">
        <f t="shared" si="93"/>
        <v>16.473333333333333</v>
      </c>
      <c r="AH292" s="820">
        <f t="shared" si="93"/>
        <v>-6.5625000000000009</v>
      </c>
      <c r="AI292" s="820">
        <f t="shared" si="93"/>
        <v>60.751333333333335</v>
      </c>
      <c r="AJ292" s="820">
        <f t="shared" si="93"/>
        <v>-0.2624999999999999</v>
      </c>
      <c r="AK292" s="820">
        <f t="shared" si="93"/>
        <v>7.2973333333333334</v>
      </c>
      <c r="AL292" s="961">
        <f t="shared" si="93"/>
        <v>26917.405624999999</v>
      </c>
      <c r="AM292" s="820">
        <f t="shared" si="94"/>
        <v>2.3718750000000002</v>
      </c>
      <c r="AN292" s="946">
        <f t="shared" si="94"/>
        <v>0.90400000000000014</v>
      </c>
      <c r="AO292" s="820">
        <f t="shared" si="94"/>
        <v>-22.223083561802142</v>
      </c>
      <c r="AP292" s="820">
        <f t="shared" si="94"/>
        <v>10.713070577966194</v>
      </c>
      <c r="AQ292" s="946">
        <f t="shared" si="94"/>
        <v>165.95501797742932</v>
      </c>
      <c r="AR292" s="820">
        <f t="shared" si="94"/>
        <v>1.9645200000000003</v>
      </c>
      <c r="AS292" s="820">
        <f t="shared" si="94"/>
        <v>2.0876480168750002</v>
      </c>
      <c r="AT292" s="820">
        <f t="shared" si="94"/>
        <v>2.2075780068426876</v>
      </c>
      <c r="AU292" s="820">
        <f t="shared" si="94"/>
        <v>2.3362125165770005</v>
      </c>
      <c r="AV292" s="820">
        <f t="shared" si="94"/>
        <v>2.4742397874791018</v>
      </c>
      <c r="AW292" s="820">
        <f t="shared" si="95"/>
        <v>11.070198327773792</v>
      </c>
      <c r="AX292" s="946">
        <f t="shared" si="95"/>
        <v>14.734967506986044</v>
      </c>
      <c r="AY292" s="820">
        <f t="shared" si="95"/>
        <v>0.57750000000000001</v>
      </c>
      <c r="AZ292" s="820">
        <f t="shared" si="95"/>
        <v>66.953125</v>
      </c>
      <c r="BA292" s="820">
        <f t="shared" si="95"/>
        <v>-11.855625</v>
      </c>
      <c r="BB292" s="820">
        <f t="shared" si="95"/>
        <v>1.4137499999999998</v>
      </c>
      <c r="BC292" s="946">
        <f t="shared" si="95"/>
        <v>8.8618749999999995</v>
      </c>
      <c r="BD292" s="820"/>
      <c r="BE292" s="706">
        <f t="shared" si="96"/>
        <v>2004.5625</v>
      </c>
      <c r="BF292" s="820">
        <f t="shared" si="96"/>
        <v>1</v>
      </c>
      <c r="BG292" s="820">
        <f t="shared" si="96"/>
        <v>8.1066666666666674</v>
      </c>
    </row>
    <row r="293" spans="1:59" x14ac:dyDescent="0.2">
      <c r="A293" s="864" t="s">
        <v>178</v>
      </c>
      <c r="B293" s="657">
        <f t="shared" si="86"/>
        <v>7</v>
      </c>
      <c r="E293" s="832">
        <f t="shared" si="87"/>
        <v>17.142857142857142</v>
      </c>
      <c r="I293" s="943">
        <f t="shared" si="88"/>
        <v>118.6</v>
      </c>
      <c r="J293" s="820">
        <f t="shared" si="88"/>
        <v>7.4720860649897345</v>
      </c>
      <c r="K293" s="828">
        <f t="shared" si="88"/>
        <v>2.0825</v>
      </c>
      <c r="L293" s="832"/>
      <c r="M293" s="820">
        <f t="shared" si="89"/>
        <v>4.0442857142857145</v>
      </c>
      <c r="N293" s="832"/>
      <c r="O293" s="828">
        <f t="shared" si="90"/>
        <v>0.87357142857142855</v>
      </c>
      <c r="P293" s="832"/>
      <c r="Q293" s="832"/>
      <c r="R293" s="820">
        <f t="shared" si="91"/>
        <v>71.807788737020275</v>
      </c>
      <c r="S293" s="820">
        <f t="shared" si="91"/>
        <v>16.951587670613897</v>
      </c>
      <c r="T293" s="820">
        <f t="shared" si="91"/>
        <v>20.545886680264999</v>
      </c>
      <c r="U293" s="820">
        <f t="shared" si="91"/>
        <v>18.302167539334107</v>
      </c>
      <c r="V293" s="820">
        <f t="shared" si="91"/>
        <v>15.308148721335018</v>
      </c>
      <c r="W293" s="831">
        <f t="shared" si="91"/>
        <v>1.0750123589895442</v>
      </c>
      <c r="X293" s="831">
        <f t="shared" si="91"/>
        <v>1.0873408590935338</v>
      </c>
      <c r="Y293" s="657"/>
      <c r="Z293" s="820">
        <f t="shared" si="92"/>
        <v>162.93424087782591</v>
      </c>
      <c r="AA293" s="820">
        <f t="shared" si="92"/>
        <v>22.028246068348778</v>
      </c>
      <c r="AB293" s="820"/>
      <c r="AC293" s="820">
        <f t="shared" si="93"/>
        <v>2.5514285714285712</v>
      </c>
      <c r="AD293" s="820">
        <f t="shared" si="93"/>
        <v>26.41</v>
      </c>
      <c r="AE293" s="820">
        <f t="shared" si="93"/>
        <v>3.4142857142857146</v>
      </c>
      <c r="AF293" s="820">
        <f t="shared" si="93"/>
        <v>3.0157142857142856</v>
      </c>
      <c r="AG293" s="820">
        <f t="shared" si="93"/>
        <v>4.614285714285713</v>
      </c>
      <c r="AH293" s="820">
        <f t="shared" si="93"/>
        <v>12.257142857142858</v>
      </c>
      <c r="AI293" s="820">
        <f t="shared" si="93"/>
        <v>26.62142857142857</v>
      </c>
      <c r="AJ293" s="820">
        <f t="shared" si="93"/>
        <v>13.385714285714284</v>
      </c>
      <c r="AK293" s="820">
        <f t="shared" si="93"/>
        <v>-2.5033333333333334</v>
      </c>
      <c r="AL293" s="961">
        <f t="shared" si="93"/>
        <v>27104.285714285714</v>
      </c>
      <c r="AM293" s="820">
        <f t="shared" si="94"/>
        <v>2.004285714285714</v>
      </c>
      <c r="AN293" s="946">
        <f t="shared" si="94"/>
        <v>0.98571428571428565</v>
      </c>
      <c r="AO293" s="820">
        <f t="shared" si="94"/>
        <v>2.1811421503565618</v>
      </c>
      <c r="AP293" s="820">
        <f t="shared" si="94"/>
        <v>25.774253604323842</v>
      </c>
      <c r="AQ293" s="946">
        <f t="shared" si="94"/>
        <v>72.33534626048565</v>
      </c>
      <c r="AR293" s="820">
        <f t="shared" si="94"/>
        <v>2.8591671428571428</v>
      </c>
      <c r="AS293" s="820">
        <f t="shared" si="94"/>
        <v>3.0821503274285718</v>
      </c>
      <c r="AT293" s="820">
        <f t="shared" si="94"/>
        <v>3.1318446409693719</v>
      </c>
      <c r="AU293" s="820">
        <f t="shared" si="94"/>
        <v>3.1830102980973853</v>
      </c>
      <c r="AV293" s="820">
        <f t="shared" si="94"/>
        <v>3.2357095369715916</v>
      </c>
      <c r="AW293" s="820">
        <f t="shared" si="95"/>
        <v>15.491881946324062</v>
      </c>
      <c r="AX293" s="946">
        <f t="shared" si="95"/>
        <v>39.432871662305864</v>
      </c>
      <c r="AY293" s="820">
        <f t="shared" si="95"/>
        <v>1.7071428571428571</v>
      </c>
      <c r="AZ293" s="820">
        <f t="shared" si="95"/>
        <v>106.28428571428573</v>
      </c>
      <c r="BA293" s="820">
        <f t="shared" si="95"/>
        <v>-37.395714285714291</v>
      </c>
      <c r="BB293" s="820">
        <f t="shared" si="95"/>
        <v>16.182857142857141</v>
      </c>
      <c r="BC293" s="946">
        <f t="shared" si="95"/>
        <v>6.5685714285714285</v>
      </c>
      <c r="BD293" s="820"/>
      <c r="BE293" s="706">
        <f t="shared" si="96"/>
        <v>2003.5714285714287</v>
      </c>
      <c r="BF293" s="820">
        <f t="shared" si="96"/>
        <v>1.1428571428571428</v>
      </c>
      <c r="BG293" s="820">
        <f t="shared" si="96"/>
        <v>4.757142857142858</v>
      </c>
    </row>
    <row r="294" spans="1:59" x14ac:dyDescent="0.2">
      <c r="A294" s="864" t="s">
        <v>108</v>
      </c>
      <c r="B294" s="657">
        <f t="shared" si="86"/>
        <v>80</v>
      </c>
      <c r="E294" s="832">
        <f t="shared" si="87"/>
        <v>13.7875</v>
      </c>
      <c r="I294" s="943">
        <f t="shared" si="88"/>
        <v>81.391375000000039</v>
      </c>
      <c r="J294" s="820">
        <f t="shared" si="88"/>
        <v>3.1060667276268266</v>
      </c>
      <c r="K294" s="828">
        <f t="shared" si="88"/>
        <v>0.52273125000000009</v>
      </c>
      <c r="L294" s="832"/>
      <c r="M294" s="820">
        <f t="shared" si="89"/>
        <v>1.8454249999999994</v>
      </c>
      <c r="N294" s="832"/>
      <c r="O294" s="828">
        <f t="shared" si="90"/>
        <v>0.49221220238095248</v>
      </c>
      <c r="P294" s="832"/>
      <c r="Q294" s="832"/>
      <c r="R294" s="820">
        <f t="shared" si="91"/>
        <v>6.5149755229155506</v>
      </c>
      <c r="S294" s="820">
        <f t="shared" si="91"/>
        <v>11.079348604404309</v>
      </c>
      <c r="T294" s="820">
        <f t="shared" si="91"/>
        <v>10.59512283796397</v>
      </c>
      <c r="U294" s="820">
        <f t="shared" si="91"/>
        <v>10.390747450261511</v>
      </c>
      <c r="V294" s="820">
        <f t="shared" si="91"/>
        <v>11.637020344539984</v>
      </c>
      <c r="W294" s="831">
        <f t="shared" si="91"/>
        <v>0.9718506218341888</v>
      </c>
      <c r="X294" s="831">
        <f t="shared" si="91"/>
        <v>1.3031404435138698</v>
      </c>
      <c r="Y294" s="657"/>
      <c r="Z294" s="820">
        <f t="shared" si="92"/>
        <v>49.291788355818063</v>
      </c>
      <c r="AA294" s="820">
        <f t="shared" si="92"/>
        <v>18.655094305302026</v>
      </c>
      <c r="AB294" s="820"/>
      <c r="AC294" s="820">
        <f t="shared" si="93"/>
        <v>4.6264179104477625</v>
      </c>
      <c r="AD294" s="820">
        <f t="shared" si="93"/>
        <v>3.4867999999999988</v>
      </c>
      <c r="AE294" s="820">
        <f t="shared" si="93"/>
        <v>3.8667164179104492</v>
      </c>
      <c r="AF294" s="820">
        <f t="shared" si="93"/>
        <v>2.7862686567164183</v>
      </c>
      <c r="AG294" s="820">
        <f t="shared" si="93"/>
        <v>14.746153846153847</v>
      </c>
      <c r="AH294" s="820">
        <f t="shared" si="93"/>
        <v>30.558208955223886</v>
      </c>
      <c r="AI294" s="820">
        <f t="shared" si="93"/>
        <v>169.81701754385961</v>
      </c>
      <c r="AJ294" s="820">
        <f t="shared" si="93"/>
        <v>11.042835820895517</v>
      </c>
      <c r="AK294" s="820">
        <f t="shared" si="93"/>
        <v>7.9076363636363629</v>
      </c>
      <c r="AL294" s="961">
        <f t="shared" si="93"/>
        <v>10026.069104477612</v>
      </c>
      <c r="AM294" s="820">
        <f t="shared" si="94"/>
        <v>4.3401492537313429</v>
      </c>
      <c r="AN294" s="946">
        <f t="shared" si="94"/>
        <v>0.31215384615384617</v>
      </c>
      <c r="AO294" s="820">
        <f t="shared" si="94"/>
        <v>-4.8858109852318936</v>
      </c>
      <c r="AP294" s="820">
        <f t="shared" si="94"/>
        <v>13.496814177888334</v>
      </c>
      <c r="AQ294" s="946">
        <f t="shared" si="94"/>
        <v>35.262565869115711</v>
      </c>
      <c r="AR294" s="820">
        <f t="shared" si="94"/>
        <v>1.8090851875000005</v>
      </c>
      <c r="AS294" s="820">
        <f t="shared" si="94"/>
        <v>1.9131038137000007</v>
      </c>
      <c r="AT294" s="820">
        <f t="shared" si="94"/>
        <v>2.0235568441438629</v>
      </c>
      <c r="AU294" s="820">
        <f t="shared" si="94"/>
        <v>2.1423563700584372</v>
      </c>
      <c r="AV294" s="820">
        <f t="shared" si="94"/>
        <v>2.2702271671353769</v>
      </c>
      <c r="AW294" s="820">
        <f t="shared" si="95"/>
        <v>10.158329382537682</v>
      </c>
      <c r="AX294" s="946">
        <f t="shared" si="95"/>
        <v>17.079000793797725</v>
      </c>
      <c r="AY294" s="820">
        <f t="shared" si="95"/>
        <v>1.0371212121212117</v>
      </c>
      <c r="AZ294" s="820">
        <f t="shared" si="95"/>
        <v>74.58701492537314</v>
      </c>
      <c r="BA294" s="820">
        <f t="shared" si="95"/>
        <v>-19.084776119402978</v>
      </c>
      <c r="BB294" s="820">
        <f t="shared" si="95"/>
        <v>8.3564179104477603</v>
      </c>
      <c r="BC294" s="946">
        <f t="shared" si="95"/>
        <v>13.29746268656716</v>
      </c>
      <c r="BD294" s="820"/>
      <c r="BE294" s="706">
        <f t="shared" si="96"/>
        <v>2007.2375</v>
      </c>
      <c r="BF294" s="820">
        <f t="shared" si="96"/>
        <v>0.58750000000000002</v>
      </c>
      <c r="BG294" s="820">
        <f t="shared" si="96"/>
        <v>3.0092307692307689</v>
      </c>
    </row>
    <row r="295" spans="1:59" x14ac:dyDescent="0.2">
      <c r="A295" s="864" t="s">
        <v>153</v>
      </c>
      <c r="B295" s="657">
        <f t="shared" si="86"/>
        <v>21</v>
      </c>
      <c r="E295" s="832">
        <f t="shared" si="87"/>
        <v>13.142857142857142</v>
      </c>
      <c r="I295" s="943">
        <f t="shared" si="88"/>
        <v>175.58095238095234</v>
      </c>
      <c r="J295" s="820">
        <f t="shared" si="88"/>
        <v>1.6831706575368071</v>
      </c>
      <c r="K295" s="828">
        <f t="shared" si="88"/>
        <v>0.55475714285714284</v>
      </c>
      <c r="L295" s="832"/>
      <c r="M295" s="820">
        <f t="shared" si="89"/>
        <v>2.2190285714285714</v>
      </c>
      <c r="N295" s="832"/>
      <c r="O295" s="828">
        <f t="shared" si="90"/>
        <v>0.50588571428571427</v>
      </c>
      <c r="P295" s="832"/>
      <c r="Q295" s="832"/>
      <c r="R295" s="820">
        <f t="shared" si="91"/>
        <v>7.8554153895620633</v>
      </c>
      <c r="S295" s="820">
        <f t="shared" si="91"/>
        <v>10.62890385310922</v>
      </c>
      <c r="T295" s="820">
        <f t="shared" si="91"/>
        <v>10.972181081604386</v>
      </c>
      <c r="U295" s="820">
        <f t="shared" si="91"/>
        <v>11.710971721189551</v>
      </c>
      <c r="V295" s="820">
        <f t="shared" si="91"/>
        <v>14.261701450394295</v>
      </c>
      <c r="W295" s="831">
        <f t="shared" si="91"/>
        <v>0.86243981763598332</v>
      </c>
      <c r="X295" s="831">
        <f t="shared" si="91"/>
        <v>1.0783134472502587</v>
      </c>
      <c r="Y295" s="657"/>
      <c r="Z295" s="820">
        <f t="shared" si="92"/>
        <v>40.792125667685873</v>
      </c>
      <c r="AA295" s="820">
        <f t="shared" si="92"/>
        <v>27.851140427015892</v>
      </c>
      <c r="AB295" s="820"/>
      <c r="AC295" s="820">
        <f t="shared" si="93"/>
        <v>6.7190476190476174</v>
      </c>
      <c r="AD295" s="820">
        <f t="shared" si="93"/>
        <v>2.8400000000000003</v>
      </c>
      <c r="AE295" s="820">
        <f t="shared" si="93"/>
        <v>3.1976190476190478</v>
      </c>
      <c r="AF295" s="820">
        <f t="shared" si="93"/>
        <v>5.0895000000000001</v>
      </c>
      <c r="AG295" s="820">
        <f t="shared" si="93"/>
        <v>15.09047619047619</v>
      </c>
      <c r="AH295" s="820">
        <f t="shared" si="93"/>
        <v>-20.995238095238101</v>
      </c>
      <c r="AI295" s="820">
        <f t="shared" si="93"/>
        <v>10.173888888888889</v>
      </c>
      <c r="AJ295" s="820">
        <f t="shared" si="93"/>
        <v>11.447619047619046</v>
      </c>
      <c r="AK295" s="820">
        <f t="shared" si="93"/>
        <v>9.1511111111111116</v>
      </c>
      <c r="AL295" s="961">
        <f t="shared" si="93"/>
        <v>60383.272380952381</v>
      </c>
      <c r="AM295" s="820">
        <f t="shared" si="94"/>
        <v>1.1685714285714286</v>
      </c>
      <c r="AN295" s="946">
        <f t="shared" si="94"/>
        <v>0.82800000000000007</v>
      </c>
      <c r="AO295" s="820">
        <f t="shared" si="94"/>
        <v>-14.071029625185648</v>
      </c>
      <c r="AP295" s="820">
        <f t="shared" si="94"/>
        <v>13.394142378726363</v>
      </c>
      <c r="AQ295" s="946">
        <f t="shared" si="94"/>
        <v>144.68025353762232</v>
      </c>
      <c r="AR295" s="820">
        <f t="shared" si="94"/>
        <v>2.1449518095238096</v>
      </c>
      <c r="AS295" s="820">
        <f t="shared" si="94"/>
        <v>2.2875171447428579</v>
      </c>
      <c r="AT295" s="820">
        <f t="shared" si="94"/>
        <v>2.4514598027223466</v>
      </c>
      <c r="AU295" s="820">
        <f t="shared" si="94"/>
        <v>2.6292186065300904</v>
      </c>
      <c r="AV295" s="820">
        <f t="shared" si="94"/>
        <v>2.8220456066021922</v>
      </c>
      <c r="AW295" s="820">
        <f t="shared" si="95"/>
        <v>12.335192970121295</v>
      </c>
      <c r="AX295" s="946">
        <f t="shared" si="95"/>
        <v>9.366470759644594</v>
      </c>
      <c r="AY295" s="820">
        <f t="shared" si="95"/>
        <v>0.76761904761904753</v>
      </c>
      <c r="AZ295" s="820">
        <f t="shared" si="95"/>
        <v>60.635714285714293</v>
      </c>
      <c r="BA295" s="820">
        <f t="shared" si="95"/>
        <v>-12.178095238095239</v>
      </c>
      <c r="BB295" s="820">
        <f t="shared" si="95"/>
        <v>5.06952380952381</v>
      </c>
      <c r="BC295" s="946">
        <f t="shared" si="95"/>
        <v>10.468571428571428</v>
      </c>
      <c r="BD295" s="820"/>
      <c r="BE295" s="706">
        <f t="shared" si="96"/>
        <v>2008</v>
      </c>
      <c r="BF295" s="820">
        <f t="shared" si="96"/>
        <v>0.47619047619047616</v>
      </c>
      <c r="BG295" s="820">
        <f t="shared" si="96"/>
        <v>6.6571428571428575</v>
      </c>
    </row>
    <row r="296" spans="1:59" x14ac:dyDescent="0.2">
      <c r="A296" s="864" t="s">
        <v>112</v>
      </c>
      <c r="B296" s="657">
        <f t="shared" si="86"/>
        <v>43</v>
      </c>
      <c r="E296" s="832">
        <f t="shared" si="87"/>
        <v>14.069767441860465</v>
      </c>
      <c r="I296" s="943">
        <f t="shared" si="88"/>
        <v>120.28</v>
      </c>
      <c r="J296" s="820">
        <f t="shared" si="88"/>
        <v>1.9243137184491566</v>
      </c>
      <c r="K296" s="828">
        <f t="shared" si="88"/>
        <v>0.56226744186046518</v>
      </c>
      <c r="L296" s="832"/>
      <c r="M296" s="820">
        <f t="shared" si="89"/>
        <v>2.1909302325581397</v>
      </c>
      <c r="N296" s="832"/>
      <c r="O296" s="828">
        <f t="shared" si="90"/>
        <v>0.51868604651162786</v>
      </c>
      <c r="P296" s="832"/>
      <c r="Q296" s="832"/>
      <c r="R296" s="820">
        <f t="shared" si="91"/>
        <v>8.8281712751496144</v>
      </c>
      <c r="S296" s="820">
        <f t="shared" si="91"/>
        <v>11.688459127364794</v>
      </c>
      <c r="T296" s="820">
        <f t="shared" si="91"/>
        <v>11.34427948731509</v>
      </c>
      <c r="U296" s="820">
        <f t="shared" si="91"/>
        <v>11.425592518311573</v>
      </c>
      <c r="V296" s="820">
        <f t="shared" si="91"/>
        <v>11.751167409956551</v>
      </c>
      <c r="W296" s="831">
        <f t="shared" si="91"/>
        <v>0.97701244439860591</v>
      </c>
      <c r="X296" s="831">
        <f t="shared" si="91"/>
        <v>1.3055437046666463</v>
      </c>
      <c r="Y296" s="657"/>
      <c r="Z296" s="820">
        <f t="shared" si="92"/>
        <v>58.503147961061096</v>
      </c>
      <c r="AA296" s="820">
        <f t="shared" si="92"/>
        <v>36.518191030491487</v>
      </c>
      <c r="AB296" s="820"/>
      <c r="AC296" s="820">
        <f t="shared" si="93"/>
        <v>4.1030232558139543</v>
      </c>
      <c r="AD296" s="820">
        <f t="shared" si="93"/>
        <v>5.4033333333333351</v>
      </c>
      <c r="AE296" s="820">
        <f t="shared" si="93"/>
        <v>2.7093023255813957</v>
      </c>
      <c r="AF296" s="820">
        <f t="shared" si="93"/>
        <v>8.0511904761904791</v>
      </c>
      <c r="AG296" s="820">
        <f t="shared" si="93"/>
        <v>40.190243902439022</v>
      </c>
      <c r="AH296" s="820">
        <f t="shared" si="93"/>
        <v>-4.0999999999999979</v>
      </c>
      <c r="AI296" s="820">
        <f t="shared" si="93"/>
        <v>66.8</v>
      </c>
      <c r="AJ296" s="820">
        <f t="shared" si="93"/>
        <v>9.18139534883721</v>
      </c>
      <c r="AK296" s="820">
        <f t="shared" si="93"/>
        <v>8.6773809523809522</v>
      </c>
      <c r="AL296" s="961">
        <f t="shared" si="93"/>
        <v>26440.236976744185</v>
      </c>
      <c r="AM296" s="820">
        <f t="shared" si="94"/>
        <v>1.1790476190476193</v>
      </c>
      <c r="AN296" s="946">
        <f t="shared" si="94"/>
        <v>1.2340476190476193</v>
      </c>
      <c r="AO296" s="820">
        <f t="shared" si="94"/>
        <v>-22.818527068396772</v>
      </c>
      <c r="AP296" s="820">
        <f t="shared" si="94"/>
        <v>13.349906236760727</v>
      </c>
      <c r="AQ296" s="946">
        <f t="shared" si="94"/>
        <v>209.35689505307201</v>
      </c>
      <c r="AR296" s="820">
        <f t="shared" si="94"/>
        <v>2.0932997674418599</v>
      </c>
      <c r="AS296" s="820">
        <f t="shared" si="94"/>
        <v>2.275117602767442</v>
      </c>
      <c r="AT296" s="820">
        <f t="shared" si="94"/>
        <v>2.4330577061259424</v>
      </c>
      <c r="AU296" s="820">
        <f t="shared" si="94"/>
        <v>2.6041013788324299</v>
      </c>
      <c r="AV296" s="820">
        <f t="shared" si="94"/>
        <v>2.7894125263249192</v>
      </c>
      <c r="AW296" s="820">
        <f t="shared" si="95"/>
        <v>12.194988981492592</v>
      </c>
      <c r="AX296" s="946">
        <f t="shared" si="95"/>
        <v>10.815842736634272</v>
      </c>
      <c r="AY296" s="820">
        <f t="shared" si="95"/>
        <v>1.1323255813953492</v>
      </c>
      <c r="AZ296" s="820">
        <f t="shared" si="95"/>
        <v>93.538139534883726</v>
      </c>
      <c r="BA296" s="820">
        <f t="shared" si="95"/>
        <v>-8.7811627906976746</v>
      </c>
      <c r="BB296" s="820">
        <f t="shared" si="95"/>
        <v>7.6446511627907006</v>
      </c>
      <c r="BC296" s="946">
        <f t="shared" si="95"/>
        <v>21.061860465116283</v>
      </c>
      <c r="BD296" s="820"/>
      <c r="BE296" s="706">
        <f t="shared" si="96"/>
        <v>2006.9069767441861</v>
      </c>
      <c r="BF296" s="820">
        <f t="shared" si="96"/>
        <v>0.62790697674418605</v>
      </c>
      <c r="BG296" s="820">
        <f t="shared" si="96"/>
        <v>6.9658536585365862</v>
      </c>
    </row>
    <row r="297" spans="1:59" x14ac:dyDescent="0.2">
      <c r="A297" s="864" t="s">
        <v>4193</v>
      </c>
      <c r="B297" s="657">
        <f t="shared" si="86"/>
        <v>20</v>
      </c>
      <c r="E297" s="832">
        <f t="shared" si="87"/>
        <v>14.1</v>
      </c>
      <c r="I297" s="943">
        <f t="shared" si="88"/>
        <v>162.55100000000002</v>
      </c>
      <c r="J297" s="820">
        <f t="shared" si="88"/>
        <v>1.8199981130783303</v>
      </c>
      <c r="K297" s="828">
        <f t="shared" si="88"/>
        <v>0.65336500000000008</v>
      </c>
      <c r="L297" s="832"/>
      <c r="M297" s="820">
        <f t="shared" si="89"/>
        <v>2.6134600000000003</v>
      </c>
      <c r="N297" s="832"/>
      <c r="O297" s="828">
        <f t="shared" si="90"/>
        <v>0.58421000000000001</v>
      </c>
      <c r="P297" s="832"/>
      <c r="Q297" s="832"/>
      <c r="R297" s="820">
        <f t="shared" si="91"/>
        <v>9.4271542702633351</v>
      </c>
      <c r="S297" s="820">
        <f t="shared" si="91"/>
        <v>14.127811510343966</v>
      </c>
      <c r="T297" s="820">
        <f t="shared" si="91"/>
        <v>15.712380830337812</v>
      </c>
      <c r="U297" s="820">
        <f t="shared" si="91"/>
        <v>14.778031745128237</v>
      </c>
      <c r="V297" s="820">
        <f t="shared" si="91"/>
        <v>15.408007206861482</v>
      </c>
      <c r="W297" s="831">
        <f t="shared" si="91"/>
        <v>0.80697508056990819</v>
      </c>
      <c r="X297" s="831">
        <f t="shared" si="91"/>
        <v>1.2395579911026517</v>
      </c>
      <c r="Y297" s="657"/>
      <c r="Z297" s="820">
        <f t="shared" si="92"/>
        <v>80.922079114463941</v>
      </c>
      <c r="AA297" s="820">
        <f t="shared" si="92"/>
        <v>45.366644796112105</v>
      </c>
      <c r="AB297" s="820"/>
      <c r="AC297" s="820">
        <f t="shared" si="93"/>
        <v>4.1010000000000009</v>
      </c>
      <c r="AD297" s="820">
        <f t="shared" si="93"/>
        <v>6.129999999999999</v>
      </c>
      <c r="AE297" s="820">
        <f t="shared" si="93"/>
        <v>7.0730000000000004</v>
      </c>
      <c r="AF297" s="820">
        <f t="shared" si="93"/>
        <v>11.137222222222222</v>
      </c>
      <c r="AG297" s="820">
        <f t="shared" si="93"/>
        <v>16.48</v>
      </c>
      <c r="AH297" s="820">
        <f t="shared" si="93"/>
        <v>5.9999999999999699E-2</v>
      </c>
      <c r="AI297" s="820">
        <f t="shared" si="93"/>
        <v>14.151052631578951</v>
      </c>
      <c r="AJ297" s="820">
        <f t="shared" si="93"/>
        <v>14.680000000000001</v>
      </c>
      <c r="AK297" s="820">
        <f t="shared" si="93"/>
        <v>10.546315789473686</v>
      </c>
      <c r="AL297" s="961">
        <f t="shared" si="93"/>
        <v>171542.28100000002</v>
      </c>
      <c r="AM297" s="820">
        <f t="shared" si="94"/>
        <v>2.2895000000000003</v>
      </c>
      <c r="AN297" s="946">
        <f t="shared" si="94"/>
        <v>1.2827777777777778</v>
      </c>
      <c r="AO297" s="820">
        <f t="shared" si="94"/>
        <v>-28.768614937905532</v>
      </c>
      <c r="AP297" s="820">
        <f t="shared" si="94"/>
        <v>16.598029858206566</v>
      </c>
      <c r="AQ297" s="946">
        <f t="shared" si="94"/>
        <v>325.88207552803954</v>
      </c>
      <c r="AR297" s="820">
        <f t="shared" si="94"/>
        <v>2.3680769999999995</v>
      </c>
      <c r="AS297" s="820">
        <f t="shared" si="94"/>
        <v>2.5815956982500001</v>
      </c>
      <c r="AT297" s="820">
        <f t="shared" si="94"/>
        <v>2.8062044076150006</v>
      </c>
      <c r="AU297" s="820">
        <f t="shared" si="94"/>
        <v>3.0510645826906222</v>
      </c>
      <c r="AV297" s="820">
        <f t="shared" si="94"/>
        <v>3.3180448959248401</v>
      </c>
      <c r="AW297" s="820">
        <f t="shared" si="95"/>
        <v>14.124986584480462</v>
      </c>
      <c r="AX297" s="946">
        <f t="shared" si="95"/>
        <v>9.9674505072723143</v>
      </c>
      <c r="AY297" s="820">
        <f t="shared" si="95"/>
        <v>1.0590000000000002</v>
      </c>
      <c r="AZ297" s="820">
        <f t="shared" si="95"/>
        <v>90.566499999999991</v>
      </c>
      <c r="BA297" s="820">
        <f t="shared" si="95"/>
        <v>-4.8040000000000003</v>
      </c>
      <c r="BB297" s="820">
        <f t="shared" si="95"/>
        <v>9.8055000000000003</v>
      </c>
      <c r="BC297" s="946">
        <f t="shared" si="95"/>
        <v>23.914999999999996</v>
      </c>
      <c r="BD297" s="820"/>
      <c r="BE297" s="706">
        <f t="shared" si="96"/>
        <v>2006.9</v>
      </c>
      <c r="BF297" s="820">
        <f t="shared" si="96"/>
        <v>0.55000000000000004</v>
      </c>
      <c r="BG297" s="820">
        <f t="shared" si="96"/>
        <v>11.025</v>
      </c>
    </row>
    <row r="298" spans="1:59" x14ac:dyDescent="0.2">
      <c r="A298" s="864" t="s">
        <v>123</v>
      </c>
      <c r="B298" s="657">
        <f t="shared" si="86"/>
        <v>21</v>
      </c>
      <c r="E298" s="832">
        <f t="shared" si="87"/>
        <v>12.619047619047619</v>
      </c>
      <c r="I298" s="943">
        <f t="shared" si="88"/>
        <v>108.29476190476188</v>
      </c>
      <c r="J298" s="820">
        <f t="shared" si="88"/>
        <v>1.9534437414228425</v>
      </c>
      <c r="K298" s="828">
        <f t="shared" si="88"/>
        <v>0.48916666666666664</v>
      </c>
      <c r="L298" s="832"/>
      <c r="M298" s="820">
        <f t="shared" si="89"/>
        <v>1.882380952380952</v>
      </c>
      <c r="N298" s="832"/>
      <c r="O298" s="828">
        <f t="shared" si="90"/>
        <v>0.45714285714285713</v>
      </c>
      <c r="P298" s="832"/>
      <c r="Q298" s="832"/>
      <c r="R298" s="820">
        <f t="shared" si="91"/>
        <v>6.4712828018674271</v>
      </c>
      <c r="S298" s="820">
        <f t="shared" si="91"/>
        <v>8.9273921074653479</v>
      </c>
      <c r="T298" s="820">
        <f t="shared" si="91"/>
        <v>9.3872546447054948</v>
      </c>
      <c r="U298" s="820">
        <f t="shared" si="91"/>
        <v>10.135565493585119</v>
      </c>
      <c r="V298" s="820">
        <f t="shared" si="91"/>
        <v>14.589613973596887</v>
      </c>
      <c r="W298" s="831">
        <f t="shared" si="91"/>
        <v>0.79540584776403234</v>
      </c>
      <c r="X298" s="831">
        <f t="shared" si="91"/>
        <v>1.9030055521713922</v>
      </c>
      <c r="Y298" s="657"/>
      <c r="Z298" s="820">
        <f t="shared" si="92"/>
        <v>77.850810425390449</v>
      </c>
      <c r="AA298" s="820">
        <f t="shared" si="92"/>
        <v>66.190486278142885</v>
      </c>
      <c r="AB298" s="820"/>
      <c r="AC298" s="820">
        <f t="shared" si="93"/>
        <v>3.7323809523809524</v>
      </c>
      <c r="AD298" s="820">
        <f t="shared" si="93"/>
        <v>10.348823529411765</v>
      </c>
      <c r="AE298" s="820">
        <f t="shared" si="93"/>
        <v>3.5042857142857136</v>
      </c>
      <c r="AF298" s="820">
        <f t="shared" si="93"/>
        <v>3.7847619047619041</v>
      </c>
      <c r="AG298" s="820">
        <f t="shared" si="93"/>
        <v>17.774999999999999</v>
      </c>
      <c r="AH298" s="820">
        <f t="shared" si="93"/>
        <v>-9.7380952380952372</v>
      </c>
      <c r="AI298" s="820">
        <f t="shared" si="93"/>
        <v>16.7545</v>
      </c>
      <c r="AJ298" s="820">
        <f t="shared" si="93"/>
        <v>4.7957142857142863</v>
      </c>
      <c r="AK298" s="820">
        <f t="shared" si="93"/>
        <v>9.6840000000000011</v>
      </c>
      <c r="AL298" s="961">
        <f t="shared" si="93"/>
        <v>8192.7966666666653</v>
      </c>
      <c r="AM298" s="820">
        <f t="shared" si="94"/>
        <v>3.7499999999999991</v>
      </c>
      <c r="AN298" s="946">
        <f t="shared" si="94"/>
        <v>0.87949999999999995</v>
      </c>
      <c r="AO298" s="820">
        <f t="shared" si="94"/>
        <v>-54.273049839940676</v>
      </c>
      <c r="AP298" s="820">
        <f t="shared" si="94"/>
        <v>12.089009235007964</v>
      </c>
      <c r="AQ298" s="946">
        <f t="shared" si="94"/>
        <v>161.08906437774505</v>
      </c>
      <c r="AR298" s="820">
        <f t="shared" si="94"/>
        <v>1.8502714285714288</v>
      </c>
      <c r="AS298" s="820">
        <f t="shared" si="94"/>
        <v>1.9773756489285716</v>
      </c>
      <c r="AT298" s="820">
        <f t="shared" si="94"/>
        <v>2.0956785252643337</v>
      </c>
      <c r="AU298" s="820">
        <f t="shared" si="94"/>
        <v>2.2230201581242417</v>
      </c>
      <c r="AV298" s="820">
        <f t="shared" si="94"/>
        <v>2.3601722606768423</v>
      </c>
      <c r="AW298" s="820">
        <f t="shared" si="95"/>
        <v>10.506518021565421</v>
      </c>
      <c r="AX298" s="946">
        <f t="shared" si="95"/>
        <v>10.815271635248079</v>
      </c>
      <c r="AY298" s="820">
        <f t="shared" si="95"/>
        <v>1.1264999999999998</v>
      </c>
      <c r="AZ298" s="820">
        <f t="shared" si="95"/>
        <v>105.45714285714287</v>
      </c>
      <c r="BA298" s="820">
        <f t="shared" si="95"/>
        <v>-11.84095238095238</v>
      </c>
      <c r="BB298" s="820">
        <f t="shared" si="95"/>
        <v>6.4500000000000011</v>
      </c>
      <c r="BC298" s="946">
        <f t="shared" si="95"/>
        <v>19.372857142857143</v>
      </c>
      <c r="BD298" s="820"/>
      <c r="BE298" s="706">
        <f t="shared" si="96"/>
        <v>2008.3333333333333</v>
      </c>
      <c r="BF298" s="820">
        <f t="shared" si="96"/>
        <v>0.42857142857142855</v>
      </c>
      <c r="BG298" s="820">
        <f t="shared" si="96"/>
        <v>6.1550000000000002</v>
      </c>
    </row>
    <row r="299" spans="1:59" x14ac:dyDescent="0.2">
      <c r="A299" s="864" t="s">
        <v>4319</v>
      </c>
      <c r="B299" s="657">
        <f t="shared" si="86"/>
        <v>19</v>
      </c>
      <c r="E299" s="832">
        <f t="shared" si="87"/>
        <v>12.105263157894736</v>
      </c>
      <c r="I299" s="943">
        <f t="shared" si="88"/>
        <v>78.104736842105282</v>
      </c>
      <c r="J299" s="820">
        <f t="shared" si="88"/>
        <v>4.3402791673973997</v>
      </c>
      <c r="K299" s="828">
        <f t="shared" si="88"/>
        <v>0.68723684210526326</v>
      </c>
      <c r="L299" s="832"/>
      <c r="M299" s="820">
        <f t="shared" si="89"/>
        <v>2.7994736842105268</v>
      </c>
      <c r="N299" s="832"/>
      <c r="O299" s="828">
        <f t="shared" si="90"/>
        <v>0.65846931578947376</v>
      </c>
      <c r="P299" s="832"/>
      <c r="Q299" s="832"/>
      <c r="R299" s="820">
        <f t="shared" si="91"/>
        <v>4.6012769909168041</v>
      </c>
      <c r="S299" s="820">
        <f t="shared" si="91"/>
        <v>6.7761087593358722</v>
      </c>
      <c r="T299" s="820">
        <f t="shared" si="91"/>
        <v>8.6893179295535248</v>
      </c>
      <c r="U299" s="820">
        <f t="shared" si="91"/>
        <v>10.42927889810997</v>
      </c>
      <c r="V299" s="820">
        <f t="shared" si="91"/>
        <v>10.45983461992348</v>
      </c>
      <c r="W299" s="831">
        <f t="shared" si="91"/>
        <v>0.93714988401082633</v>
      </c>
      <c r="X299" s="831">
        <f t="shared" si="91"/>
        <v>0.63232603043510394</v>
      </c>
      <c r="Y299" s="657"/>
      <c r="Z299" s="820">
        <f t="shared" si="92"/>
        <v>187.37130911714388</v>
      </c>
      <c r="AA299" s="820">
        <f t="shared" si="92"/>
        <v>44.295092704973875</v>
      </c>
      <c r="AB299" s="820"/>
      <c r="AC299" s="820">
        <f t="shared" si="93"/>
        <v>1.918421052631579</v>
      </c>
      <c r="AD299" s="820">
        <f t="shared" si="93"/>
        <v>33.864117647058826</v>
      </c>
      <c r="AE299" s="820">
        <f t="shared" si="93"/>
        <v>9.5047368421052632</v>
      </c>
      <c r="AF299" s="820">
        <f t="shared" si="93"/>
        <v>7.5121052631578928</v>
      </c>
      <c r="AG299" s="820">
        <f t="shared" si="93"/>
        <v>13.252631578947367</v>
      </c>
      <c r="AH299" s="820">
        <f t="shared" si="93"/>
        <v>17.457894736842103</v>
      </c>
      <c r="AI299" s="820">
        <f t="shared" si="93"/>
        <v>-9.334210526315788</v>
      </c>
      <c r="AJ299" s="820">
        <f t="shared" si="93"/>
        <v>21.984210526315788</v>
      </c>
      <c r="AK299" s="820">
        <f t="shared" si="93"/>
        <v>8.3217647058823552</v>
      </c>
      <c r="AL299" s="961">
        <f t="shared" si="93"/>
        <v>15200.526315789473</v>
      </c>
      <c r="AM299" s="820">
        <f t="shared" si="94"/>
        <v>1.1257894736842105</v>
      </c>
      <c r="AN299" s="946">
        <f t="shared" si="94"/>
        <v>3.033684210526316</v>
      </c>
      <c r="AO299" s="820">
        <f t="shared" si="94"/>
        <v>-29.525534639466496</v>
      </c>
      <c r="AP299" s="820">
        <f t="shared" si="94"/>
        <v>14.769558065507374</v>
      </c>
      <c r="AQ299" s="946">
        <f t="shared" si="94"/>
        <v>226.63997639313914</v>
      </c>
      <c r="AR299" s="820">
        <f t="shared" si="94"/>
        <v>2.7637510526315783</v>
      </c>
      <c r="AS299" s="820">
        <f t="shared" si="94"/>
        <v>2.8880512287368418</v>
      </c>
      <c r="AT299" s="820">
        <f t="shared" si="94"/>
        <v>3.0703127447294736</v>
      </c>
      <c r="AU299" s="820">
        <f t="shared" si="94"/>
        <v>3.267676001994074</v>
      </c>
      <c r="AV299" s="820">
        <f t="shared" si="94"/>
        <v>3.4814845109674906</v>
      </c>
      <c r="AW299" s="820">
        <f t="shared" si="95"/>
        <v>15.471275539059464</v>
      </c>
      <c r="AX299" s="946">
        <f t="shared" si="95"/>
        <v>24.530202747813327</v>
      </c>
      <c r="AY299" s="820">
        <f t="shared" si="95"/>
        <v>0.66315789473684206</v>
      </c>
      <c r="AZ299" s="820">
        <f t="shared" si="95"/>
        <v>56.596315789473692</v>
      </c>
      <c r="BA299" s="820">
        <f t="shared" si="95"/>
        <v>-18.789473684210527</v>
      </c>
      <c r="BB299" s="820">
        <f t="shared" si="95"/>
        <v>2.628421052631579</v>
      </c>
      <c r="BC299" s="946">
        <f t="shared" si="95"/>
        <v>3.6005263157894736</v>
      </c>
      <c r="BD299" s="820"/>
      <c r="BE299" s="706">
        <f t="shared" si="96"/>
        <v>2008.7368421052631</v>
      </c>
      <c r="BF299" s="820">
        <f t="shared" si="96"/>
        <v>0.31578947368421051</v>
      </c>
      <c r="BG299" s="820">
        <f t="shared" si="96"/>
        <v>3.0526315789473686</v>
      </c>
    </row>
    <row r="300" spans="1:59" x14ac:dyDescent="0.2">
      <c r="A300" s="864" t="s">
        <v>131</v>
      </c>
      <c r="B300" s="657">
        <f t="shared" si="86"/>
        <v>28</v>
      </c>
      <c r="E300" s="832">
        <f t="shared" si="87"/>
        <v>16.142857142857142</v>
      </c>
      <c r="I300" s="943">
        <f t="shared" si="88"/>
        <v>67.684642857142862</v>
      </c>
      <c r="J300" s="820">
        <f t="shared" si="88"/>
        <v>3.5566777803310039</v>
      </c>
      <c r="K300" s="828">
        <f t="shared" si="88"/>
        <v>0.55880000000000007</v>
      </c>
      <c r="L300" s="832"/>
      <c r="M300" s="820">
        <f t="shared" si="89"/>
        <v>2.2352000000000003</v>
      </c>
      <c r="N300" s="832"/>
      <c r="O300" s="828">
        <f t="shared" si="90"/>
        <v>0.53069464285714274</v>
      </c>
      <c r="P300" s="832"/>
      <c r="Q300" s="832"/>
      <c r="R300" s="820">
        <f t="shared" si="91"/>
        <v>5.316046541762697</v>
      </c>
      <c r="S300" s="820">
        <f t="shared" si="91"/>
        <v>6.0782617065742111</v>
      </c>
      <c r="T300" s="820">
        <f t="shared" si="91"/>
        <v>6.4399303938767716</v>
      </c>
      <c r="U300" s="820">
        <f t="shared" si="91"/>
        <v>6.7090491770324379</v>
      </c>
      <c r="V300" s="820">
        <f t="shared" si="91"/>
        <v>6.4648246214426148</v>
      </c>
      <c r="W300" s="831">
        <f t="shared" si="91"/>
        <v>1.1130391918542626</v>
      </c>
      <c r="X300" s="831">
        <f t="shared" si="91"/>
        <v>1.5858986242749844</v>
      </c>
      <c r="Y300" s="657"/>
      <c r="Z300" s="820">
        <f t="shared" si="92"/>
        <v>88.966256001209956</v>
      </c>
      <c r="AA300" s="820">
        <f t="shared" si="92"/>
        <v>25.835218977984781</v>
      </c>
      <c r="AB300" s="820"/>
      <c r="AC300" s="820">
        <f t="shared" si="93"/>
        <v>2.5524999999999993</v>
      </c>
      <c r="AD300" s="820">
        <f t="shared" si="93"/>
        <v>5.5304545454545453</v>
      </c>
      <c r="AE300" s="820">
        <f t="shared" si="93"/>
        <v>3.3246428571428566</v>
      </c>
      <c r="AF300" s="820">
        <f t="shared" si="93"/>
        <v>2.1921428571428572</v>
      </c>
      <c r="AG300" s="820">
        <f t="shared" si="93"/>
        <v>8.4148148148148127</v>
      </c>
      <c r="AH300" s="820">
        <f t="shared" si="93"/>
        <v>31.877777777777776</v>
      </c>
      <c r="AI300" s="820">
        <f t="shared" si="93"/>
        <v>47.591538461538455</v>
      </c>
      <c r="AJ300" s="820">
        <f t="shared" si="93"/>
        <v>-0.74392857142857161</v>
      </c>
      <c r="AK300" s="820">
        <f t="shared" si="93"/>
        <v>6.6787999999999998</v>
      </c>
      <c r="AL300" s="961">
        <f t="shared" si="93"/>
        <v>20928.838571428576</v>
      </c>
      <c r="AM300" s="820">
        <f t="shared" si="94"/>
        <v>1.9788888888888896</v>
      </c>
      <c r="AN300" s="946">
        <f t="shared" si="94"/>
        <v>1.5277777777777781</v>
      </c>
      <c r="AO300" s="820">
        <f t="shared" si="94"/>
        <v>-15.8229297527085</v>
      </c>
      <c r="AP300" s="820">
        <f t="shared" si="94"/>
        <v>10.265726957363444</v>
      </c>
      <c r="AQ300" s="946">
        <f t="shared" si="94"/>
        <v>54.131843085306862</v>
      </c>
      <c r="AR300" s="820">
        <f t="shared" si="94"/>
        <v>2.2040601928571433</v>
      </c>
      <c r="AS300" s="820">
        <f t="shared" si="94"/>
        <v>2.334975776335714</v>
      </c>
      <c r="AT300" s="820">
        <f t="shared" si="94"/>
        <v>2.4539626839499609</v>
      </c>
      <c r="AU300" s="820">
        <f t="shared" si="94"/>
        <v>2.580202885924018</v>
      </c>
      <c r="AV300" s="820">
        <f t="shared" si="94"/>
        <v>2.714189457398501</v>
      </c>
      <c r="AW300" s="820">
        <f t="shared" si="95"/>
        <v>12.287390996465337</v>
      </c>
      <c r="AX300" s="946">
        <f t="shared" si="95"/>
        <v>19.696804656973587</v>
      </c>
      <c r="AY300" s="820">
        <f t="shared" si="95"/>
        <v>0.3762962962962963</v>
      </c>
      <c r="AZ300" s="820">
        <f t="shared" si="95"/>
        <v>45.416785714285709</v>
      </c>
      <c r="BA300" s="820">
        <f t="shared" si="95"/>
        <v>-18.507142857142856</v>
      </c>
      <c r="BB300" s="820">
        <f t="shared" si="95"/>
        <v>2.4764285714285719</v>
      </c>
      <c r="BC300" s="946">
        <f t="shared" si="95"/>
        <v>3.7335714285714277</v>
      </c>
      <c r="BD300" s="820"/>
      <c r="BE300" s="706">
        <f t="shared" si="96"/>
        <v>2004.9642857142858</v>
      </c>
      <c r="BF300" s="820">
        <f t="shared" si="96"/>
        <v>1</v>
      </c>
      <c r="BG300" s="820">
        <f t="shared" si="96"/>
        <v>2.4370370370370371</v>
      </c>
    </row>
    <row r="301" spans="1:59" x14ac:dyDescent="0.2">
      <c r="I301" s="657"/>
      <c r="J301" s="864"/>
      <c r="K301" s="945"/>
      <c r="L301" s="864"/>
      <c r="M301" s="864"/>
      <c r="N301" s="864"/>
      <c r="R301" s="864"/>
      <c r="S301" s="864"/>
      <c r="T301" s="864"/>
      <c r="U301" s="864"/>
      <c r="V301" s="864"/>
      <c r="W301" s="864"/>
      <c r="X301" s="864"/>
      <c r="AN301" s="947"/>
      <c r="AO301" s="864"/>
      <c r="BC301" s="657"/>
      <c r="BD301" s="624"/>
    </row>
    <row r="302" spans="1:59" x14ac:dyDescent="0.2">
      <c r="I302" s="944"/>
      <c r="J302" s="942"/>
      <c r="K302" s="945"/>
      <c r="L302" s="942"/>
      <c r="M302" s="942"/>
      <c r="N302" s="942"/>
      <c r="O302" s="942"/>
      <c r="P302" s="942"/>
      <c r="Q302" s="942"/>
      <c r="R302" s="942"/>
      <c r="S302" s="942"/>
      <c r="T302" s="942"/>
      <c r="U302" s="942"/>
      <c r="V302" s="942"/>
      <c r="W302" s="942"/>
      <c r="X302" s="942"/>
    </row>
    <row r="303" spans="1:59" x14ac:dyDescent="0.2">
      <c r="I303" s="944"/>
      <c r="J303" s="942"/>
      <c r="K303" s="945"/>
      <c r="L303" s="942"/>
      <c r="M303" s="942"/>
      <c r="N303" s="942"/>
      <c r="O303" s="942"/>
      <c r="P303" s="942"/>
      <c r="Q303" s="942"/>
      <c r="R303" s="942"/>
      <c r="S303" s="942"/>
      <c r="T303" s="942"/>
      <c r="U303" s="942"/>
      <c r="V303" s="942"/>
      <c r="W303" s="942"/>
      <c r="X303" s="942"/>
    </row>
    <row r="304" spans="1:59" s="706" customFormat="1" x14ac:dyDescent="0.2">
      <c r="A304" s="864"/>
      <c r="B304" s="657"/>
      <c r="C304" s="864"/>
      <c r="D304" s="864"/>
      <c r="E304" s="624"/>
      <c r="F304" s="624"/>
      <c r="G304" s="864"/>
      <c r="H304" s="864"/>
      <c r="I304" s="864"/>
      <c r="J304" s="605"/>
      <c r="K304" s="941"/>
      <c r="M304" s="624"/>
      <c r="N304" s="624"/>
      <c r="O304" s="864"/>
      <c r="P304" s="864"/>
      <c r="Q304" s="864"/>
      <c r="R304" s="624"/>
      <c r="S304" s="685"/>
      <c r="T304" s="685"/>
      <c r="U304" s="685"/>
      <c r="V304" s="685"/>
      <c r="W304" s="685"/>
      <c r="X304" s="685"/>
      <c r="Y304" s="864"/>
      <c r="Z304" s="605"/>
      <c r="AA304" s="864"/>
      <c r="AB304" s="864"/>
      <c r="AC304" s="588"/>
      <c r="AD304" s="588"/>
      <c r="AE304" s="588"/>
      <c r="AF304" s="588"/>
      <c r="AG304" s="588"/>
      <c r="AH304" s="588"/>
      <c r="AI304" s="588"/>
      <c r="AJ304" s="588"/>
      <c r="AK304" s="588"/>
      <c r="AL304" s="588"/>
      <c r="AM304" s="588"/>
      <c r="AN304" s="588"/>
      <c r="AO304" s="605"/>
      <c r="AP304" s="864"/>
      <c r="AQ304" s="864"/>
      <c r="AR304" s="748"/>
      <c r="AS304" s="749"/>
      <c r="AT304" s="749"/>
      <c r="AU304" s="749"/>
      <c r="AV304" s="749"/>
      <c r="AW304" s="749"/>
      <c r="AX304" s="749"/>
      <c r="AY304" s="605"/>
      <c r="AZ304" s="864"/>
      <c r="BA304" s="864"/>
      <c r="BB304" s="864"/>
      <c r="BC304" s="864"/>
      <c r="BD304" s="907"/>
      <c r="BE304" s="624"/>
      <c r="BF304" s="624"/>
      <c r="BG304" s="864"/>
    </row>
    <row r="305" spans="1:59" s="706" customFormat="1" x14ac:dyDescent="0.2">
      <c r="A305" s="864"/>
      <c r="B305" s="657"/>
      <c r="C305" s="864"/>
      <c r="D305" s="864"/>
      <c r="E305" s="624"/>
      <c r="F305" s="624"/>
      <c r="G305" s="864"/>
      <c r="H305" s="864"/>
      <c r="I305" s="864"/>
      <c r="J305" s="605"/>
      <c r="K305" s="598"/>
      <c r="M305" s="624"/>
      <c r="N305" s="624"/>
      <c r="O305" s="864"/>
      <c r="P305" s="864"/>
      <c r="Q305" s="864"/>
      <c r="R305" s="624"/>
      <c r="S305" s="685"/>
      <c r="T305" s="685"/>
      <c r="U305" s="685"/>
      <c r="V305" s="685"/>
      <c r="W305" s="685"/>
      <c r="X305" s="685"/>
      <c r="Y305" s="864"/>
      <c r="Z305" s="605"/>
      <c r="AA305" s="864"/>
      <c r="AB305" s="864"/>
      <c r="AC305" s="588"/>
      <c r="AD305" s="588"/>
      <c r="AE305" s="588"/>
      <c r="AF305" s="588"/>
      <c r="AG305" s="588"/>
      <c r="AH305" s="588"/>
      <c r="AI305" s="588"/>
      <c r="AJ305" s="588"/>
      <c r="AK305" s="588"/>
      <c r="AL305" s="588"/>
      <c r="AM305" s="588"/>
      <c r="AN305" s="588"/>
      <c r="AO305" s="605"/>
      <c r="AP305" s="864"/>
      <c r="AQ305" s="864"/>
      <c r="AR305" s="748"/>
      <c r="AS305" s="749"/>
      <c r="AT305" s="749"/>
      <c r="AU305" s="749"/>
      <c r="AV305" s="749"/>
      <c r="AW305" s="749"/>
      <c r="AX305" s="749"/>
      <c r="AY305" s="605"/>
      <c r="AZ305" s="864"/>
      <c r="BA305" s="864"/>
      <c r="BB305" s="864"/>
      <c r="BC305" s="864"/>
      <c r="BD305" s="907"/>
      <c r="BE305" s="624"/>
      <c r="BF305" s="624"/>
      <c r="BG305" s="864"/>
    </row>
    <row r="306" spans="1:59" s="706" customFormat="1" x14ac:dyDescent="0.2">
      <c r="A306" s="864"/>
      <c r="B306" s="657"/>
      <c r="C306" s="864"/>
      <c r="D306" s="864"/>
      <c r="E306" s="624"/>
      <c r="F306" s="624"/>
      <c r="G306" s="864"/>
      <c r="H306" s="864"/>
      <c r="I306" s="864"/>
      <c r="J306" s="605"/>
      <c r="K306" s="598"/>
      <c r="M306" s="624"/>
      <c r="N306" s="624"/>
      <c r="O306" s="864"/>
      <c r="P306" s="864"/>
      <c r="Q306" s="864"/>
      <c r="R306" s="624"/>
      <c r="S306" s="685"/>
      <c r="T306" s="685"/>
      <c r="U306" s="685"/>
      <c r="V306" s="685"/>
      <c r="W306" s="685"/>
      <c r="X306" s="685"/>
      <c r="Y306" s="864"/>
      <c r="Z306" s="605"/>
      <c r="AA306" s="864"/>
      <c r="AB306" s="864"/>
      <c r="AC306" s="588"/>
      <c r="AD306" s="588"/>
      <c r="AE306" s="588"/>
      <c r="AF306" s="588"/>
      <c r="AG306" s="588"/>
      <c r="AH306" s="588"/>
      <c r="AI306" s="588"/>
      <c r="AJ306" s="588"/>
      <c r="AK306" s="588"/>
      <c r="AL306" s="588"/>
      <c r="AM306" s="588"/>
      <c r="AN306" s="588"/>
      <c r="AO306" s="605"/>
      <c r="AP306" s="864"/>
      <c r="AQ306" s="864"/>
      <c r="AR306" s="748"/>
      <c r="AS306" s="749"/>
      <c r="AT306" s="749"/>
      <c r="AU306" s="749"/>
      <c r="AV306" s="749"/>
      <c r="AW306" s="749"/>
      <c r="AX306" s="749"/>
      <c r="AY306" s="605"/>
      <c r="AZ306" s="864"/>
      <c r="BA306" s="864"/>
      <c r="BB306" s="864"/>
      <c r="BC306" s="864"/>
      <c r="BD306" s="907"/>
      <c r="BE306" s="624"/>
      <c r="BF306" s="624"/>
      <c r="BG306" s="864"/>
    </row>
    <row r="307" spans="1:59" s="706" customFormat="1" x14ac:dyDescent="0.2">
      <c r="A307" s="864"/>
      <c r="B307" s="657"/>
      <c r="C307" s="864"/>
      <c r="D307" s="864"/>
      <c r="E307" s="624"/>
      <c r="F307" s="624"/>
      <c r="G307" s="864"/>
      <c r="H307" s="864"/>
      <c r="I307" s="864"/>
      <c r="J307" s="605"/>
      <c r="K307" s="598"/>
      <c r="M307" s="624"/>
      <c r="N307" s="624"/>
      <c r="O307" s="864"/>
      <c r="P307" s="864"/>
      <c r="Q307" s="864"/>
      <c r="R307" s="624"/>
      <c r="S307" s="685"/>
      <c r="T307" s="685"/>
      <c r="U307" s="685"/>
      <c r="V307" s="685"/>
      <c r="W307" s="685"/>
      <c r="X307" s="685"/>
      <c r="Y307" s="864"/>
      <c r="Z307" s="605"/>
      <c r="AA307" s="864"/>
      <c r="AB307" s="864"/>
      <c r="AC307" s="588"/>
      <c r="AD307" s="588"/>
      <c r="AE307" s="588"/>
      <c r="AF307" s="588"/>
      <c r="AG307" s="588"/>
      <c r="AH307" s="588"/>
      <c r="AI307" s="588"/>
      <c r="AJ307" s="588"/>
      <c r="AK307" s="588"/>
      <c r="AL307" s="588"/>
      <c r="AM307" s="588"/>
      <c r="AN307" s="588"/>
      <c r="AO307" s="605"/>
      <c r="AP307" s="864"/>
      <c r="AQ307" s="864"/>
      <c r="AR307" s="748"/>
      <c r="AS307" s="749"/>
      <c r="AT307" s="749"/>
      <c r="AU307" s="749"/>
      <c r="AV307" s="749"/>
      <c r="AW307" s="749"/>
      <c r="AX307" s="749"/>
      <c r="AY307" s="605"/>
      <c r="AZ307" s="864"/>
      <c r="BA307" s="864"/>
      <c r="BB307" s="864"/>
      <c r="BC307" s="864"/>
      <c r="BD307" s="907"/>
      <c r="BE307" s="624"/>
      <c r="BF307" s="624"/>
      <c r="BG307" s="864"/>
    </row>
    <row r="308" spans="1:59" s="706" customFormat="1" x14ac:dyDescent="0.2">
      <c r="A308" s="864"/>
      <c r="B308" s="657"/>
      <c r="C308" s="864"/>
      <c r="D308" s="864"/>
      <c r="E308" s="624"/>
      <c r="F308" s="624"/>
      <c r="G308" s="864"/>
      <c r="H308" s="864"/>
      <c r="I308" s="864"/>
      <c r="J308" s="605"/>
      <c r="K308" s="598"/>
      <c r="M308" s="624"/>
      <c r="N308" s="624"/>
      <c r="O308" s="864"/>
      <c r="P308" s="864"/>
      <c r="Q308" s="864"/>
      <c r="R308" s="624"/>
      <c r="S308" s="685"/>
      <c r="T308" s="685"/>
      <c r="U308" s="685"/>
      <c r="V308" s="685"/>
      <c r="W308" s="685"/>
      <c r="X308" s="685"/>
      <c r="Y308" s="864"/>
      <c r="Z308" s="605"/>
      <c r="AA308" s="864"/>
      <c r="AB308" s="864"/>
      <c r="AC308" s="588"/>
      <c r="AD308" s="588"/>
      <c r="AE308" s="588"/>
      <c r="AF308" s="588"/>
      <c r="AG308" s="588"/>
      <c r="AH308" s="588"/>
      <c r="AI308" s="588"/>
      <c r="AJ308" s="588"/>
      <c r="AK308" s="588"/>
      <c r="AL308" s="588"/>
      <c r="AM308" s="588"/>
      <c r="AN308" s="588"/>
      <c r="AO308" s="605"/>
      <c r="AP308" s="864"/>
      <c r="AQ308" s="864"/>
      <c r="AR308" s="748"/>
      <c r="AS308" s="749"/>
      <c r="AT308" s="749"/>
      <c r="AU308" s="749"/>
      <c r="AV308" s="749"/>
      <c r="AW308" s="749"/>
      <c r="AX308" s="749"/>
      <c r="AY308" s="605"/>
      <c r="AZ308" s="864"/>
      <c r="BA308" s="864"/>
      <c r="BB308" s="864"/>
      <c r="BC308" s="864"/>
      <c r="BD308" s="907"/>
      <c r="BE308" s="624"/>
      <c r="BF308" s="624"/>
      <c r="BG308" s="864"/>
    </row>
    <row r="309" spans="1:59" s="706" customFormat="1" x14ac:dyDescent="0.2">
      <c r="A309" s="864"/>
      <c r="B309" s="657"/>
      <c r="C309" s="864"/>
      <c r="D309" s="864"/>
      <c r="E309" s="624"/>
      <c r="F309" s="624"/>
      <c r="G309" s="864"/>
      <c r="H309" s="864"/>
      <c r="I309" s="864"/>
      <c r="J309" s="605"/>
      <c r="K309" s="864"/>
      <c r="M309" s="624"/>
      <c r="N309" s="624"/>
      <c r="O309" s="864"/>
      <c r="P309" s="864"/>
      <c r="Q309" s="864"/>
      <c r="R309" s="624"/>
      <c r="S309" s="685"/>
      <c r="T309" s="685"/>
      <c r="U309" s="685"/>
      <c r="V309" s="685"/>
      <c r="W309" s="685"/>
      <c r="X309" s="685"/>
      <c r="Y309" s="864"/>
      <c r="Z309" s="605"/>
      <c r="AA309" s="864"/>
      <c r="AB309" s="864"/>
      <c r="AC309" s="588"/>
      <c r="AD309" s="588"/>
      <c r="AE309" s="588"/>
      <c r="AF309" s="588"/>
      <c r="AG309" s="588"/>
      <c r="AH309" s="588"/>
      <c r="AI309" s="588"/>
      <c r="AJ309" s="588"/>
      <c r="AK309" s="588"/>
      <c r="AL309" s="588"/>
      <c r="AM309" s="588"/>
      <c r="AN309" s="588"/>
      <c r="AO309" s="605"/>
      <c r="AP309" s="864"/>
      <c r="AQ309" s="864"/>
      <c r="AR309" s="748"/>
      <c r="AS309" s="749"/>
      <c r="AT309" s="749"/>
      <c r="AU309" s="749"/>
      <c r="AV309" s="749"/>
      <c r="AW309" s="749"/>
      <c r="AX309" s="749"/>
      <c r="AY309" s="605"/>
      <c r="AZ309" s="864"/>
      <c r="BA309" s="864"/>
      <c r="BB309" s="864"/>
      <c r="BC309" s="864"/>
      <c r="BD309" s="907"/>
      <c r="BE309" s="624"/>
      <c r="BF309" s="624"/>
      <c r="BG309" s="864"/>
    </row>
    <row r="310" spans="1:59" s="706" customFormat="1" x14ac:dyDescent="0.2">
      <c r="A310" s="864"/>
      <c r="B310" s="657"/>
      <c r="C310" s="864"/>
      <c r="D310" s="864"/>
      <c r="E310" s="624"/>
      <c r="F310" s="624"/>
      <c r="G310" s="864"/>
      <c r="H310" s="864"/>
      <c r="I310" s="864"/>
      <c r="J310" s="605"/>
      <c r="K310" s="864"/>
      <c r="M310" s="624"/>
      <c r="N310" s="624"/>
      <c r="O310" s="864"/>
      <c r="P310" s="864"/>
      <c r="Q310" s="864"/>
      <c r="R310" s="624"/>
      <c r="S310" s="685"/>
      <c r="T310" s="685"/>
      <c r="U310" s="685"/>
      <c r="V310" s="685"/>
      <c r="W310" s="685"/>
      <c r="X310" s="685"/>
      <c r="Y310" s="864"/>
      <c r="Z310" s="605"/>
      <c r="AA310" s="864"/>
      <c r="AB310" s="864"/>
      <c r="AC310" s="588"/>
      <c r="AD310" s="588"/>
      <c r="AE310" s="588"/>
      <c r="AF310" s="588"/>
      <c r="AG310" s="588"/>
      <c r="AH310" s="588"/>
      <c r="AI310" s="588"/>
      <c r="AJ310" s="588"/>
      <c r="AK310" s="588"/>
      <c r="AL310" s="588"/>
      <c r="AM310" s="588"/>
      <c r="AN310" s="588"/>
      <c r="AO310" s="605"/>
      <c r="AP310" s="864"/>
      <c r="AQ310" s="864"/>
      <c r="AR310" s="748"/>
      <c r="AS310" s="749"/>
      <c r="AT310" s="749"/>
      <c r="AU310" s="749"/>
      <c r="AV310" s="749"/>
      <c r="AW310" s="749"/>
      <c r="AX310" s="749"/>
      <c r="AY310" s="605"/>
      <c r="AZ310" s="864"/>
      <c r="BA310" s="864"/>
      <c r="BB310" s="864"/>
      <c r="BC310" s="864"/>
      <c r="BD310" s="907"/>
      <c r="BE310" s="624"/>
      <c r="BF310" s="624"/>
      <c r="BG310" s="864"/>
    </row>
  </sheetData>
  <sheetProtection selectLockedCells="1" selectUnlockedCells="1"/>
  <mergeCells count="2">
    <mergeCell ref="AZ4:BC4"/>
    <mergeCell ref="P5:Q5"/>
  </mergeCells>
  <conditionalFormatting sqref="R7:V285">
    <cfRule type="cellIs" dxfId="61" priority="25" stopIfTrue="1" operator="lessThan">
      <formula>2</formula>
    </cfRule>
  </conditionalFormatting>
  <conditionalFormatting sqref="A200 A202 A284">
    <cfRule type="cellIs" dxfId="60" priority="24" stopIfTrue="1" operator="lessThan">
      <formula>2</formula>
    </cfRule>
  </conditionalFormatting>
  <conditionalFormatting sqref="AQ7:AQ285">
    <cfRule type="cellIs" dxfId="59" priority="23" stopIfTrue="1" operator="lessThan">
      <formula>0</formula>
    </cfRule>
  </conditionalFormatting>
  <conditionalFormatting sqref="AP7:AP285">
    <cfRule type="cellIs" dxfId="58" priority="21" stopIfTrue="1" operator="greaterThan">
      <formula>11.99</formula>
    </cfRule>
    <cfRule type="cellIs" dxfId="57" priority="22" stopIfTrue="1" operator="lessThan">
      <formula>8</formula>
    </cfRule>
  </conditionalFormatting>
  <conditionalFormatting sqref="J7:J285">
    <cfRule type="cellIs" dxfId="56" priority="19" stopIfTrue="1" operator="greaterThan">
      <formula>10</formula>
    </cfRule>
    <cfRule type="cellIs" dxfId="55" priority="20" stopIfTrue="1" operator="lessThan">
      <formula>2</formula>
    </cfRule>
  </conditionalFormatting>
  <hyperlinks>
    <hyperlink ref="C2" r:id="rId1"/>
  </hyperlinks>
  <pageMargins left="0.2" right="0.2" top="0.44027777777777777" bottom="0.45" header="0.51180555555555551" footer="0.51180555555555551"/>
  <pageSetup firstPageNumber="0" orientation="landscape" horizontalDpi="300" verticalDpi="300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39"/>
  <sheetViews>
    <sheetView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defaultColWidth="8.85546875" defaultRowHeight="12.75" x14ac:dyDescent="0.2"/>
  <cols>
    <col min="1" max="1" width="25.5703125" style="864" customWidth="1"/>
    <col min="2" max="2" width="6" style="657" customWidth="1"/>
    <col min="3" max="3" width="12.28515625" style="864" customWidth="1"/>
    <col min="4" max="4" width="13.85546875" style="864" customWidth="1"/>
    <col min="5" max="5" width="4.85546875" style="624" customWidth="1"/>
    <col min="6" max="6" width="3.7109375" style="624" customWidth="1"/>
    <col min="7" max="7" width="3.85546875" style="864" customWidth="1"/>
    <col min="8" max="8" width="4" style="864" customWidth="1"/>
    <col min="9" max="9" width="7.140625" style="864" customWidth="1"/>
    <col min="10" max="10" width="5.42578125" style="605" customWidth="1"/>
    <col min="11" max="11" width="8.42578125" style="864" customWidth="1"/>
    <col min="12" max="12" width="7.5703125" style="706" customWidth="1"/>
    <col min="13" max="13" width="8.7109375" style="624" customWidth="1"/>
    <col min="14" max="14" width="4.5703125" style="624" customWidth="1"/>
    <col min="15" max="15" width="7.5703125" style="864" customWidth="1"/>
    <col min="16" max="17" width="7.7109375" style="864" customWidth="1"/>
    <col min="18" max="18" width="6.42578125" style="624" customWidth="1"/>
    <col min="19" max="22" width="6" style="685" customWidth="1"/>
    <col min="23" max="24" width="7.42578125" style="685" customWidth="1"/>
    <col min="25" max="25" width="12.5703125" style="864" customWidth="1"/>
    <col min="26" max="26" width="7.85546875" style="605" customWidth="1"/>
    <col min="27" max="27" width="6.140625" style="864" customWidth="1"/>
    <col min="28" max="28" width="4.5703125" style="864" customWidth="1"/>
    <col min="29" max="29" width="5.42578125" style="588" customWidth="1"/>
    <col min="30" max="30" width="6.140625" style="588" customWidth="1"/>
    <col min="31" max="31" width="7.140625" style="588" customWidth="1"/>
    <col min="32" max="32" width="7.7109375" style="588" customWidth="1"/>
    <col min="33" max="33" width="8.7109375" style="588" customWidth="1"/>
    <col min="34" max="35" width="8.5703125" style="588" customWidth="1"/>
    <col min="36" max="37" width="8" style="588" customWidth="1"/>
    <col min="38" max="38" width="9.7109375" style="588" customWidth="1"/>
    <col min="39" max="39" width="6" style="588" customWidth="1"/>
    <col min="40" max="40" width="6.42578125" style="588" customWidth="1"/>
    <col min="41" max="41" width="7" style="605" customWidth="1"/>
    <col min="42" max="43" width="7" style="864" customWidth="1"/>
    <col min="44" max="44" width="5.28515625" style="748" customWidth="1"/>
    <col min="45" max="48" width="5.28515625" style="749" customWidth="1"/>
    <col min="49" max="49" width="5.42578125" style="749" customWidth="1"/>
    <col min="50" max="50" width="5.85546875" style="749" customWidth="1"/>
    <col min="51" max="51" width="5.28515625" style="605" customWidth="1"/>
    <col min="52" max="55" width="6.7109375" style="864" customWidth="1"/>
    <col min="56" max="56" width="8.85546875" style="907" customWidth="1"/>
    <col min="57" max="58" width="8.85546875" style="624"/>
    <col min="59" max="16384" width="8.85546875" style="864"/>
  </cols>
  <sheetData>
    <row r="1" spans="1:59" ht="12.75" customHeight="1" x14ac:dyDescent="0.2">
      <c r="A1" s="119" t="s">
        <v>867</v>
      </c>
      <c r="B1" s="656"/>
      <c r="C1" s="582" t="s">
        <v>1</v>
      </c>
      <c r="E1" s="649"/>
      <c r="G1" s="571"/>
      <c r="H1" s="390"/>
      <c r="I1" s="390"/>
      <c r="J1" s="678" t="s">
        <v>3635</v>
      </c>
      <c r="K1" s="539"/>
      <c r="L1" s="585"/>
      <c r="N1" s="643"/>
      <c r="P1" s="539"/>
      <c r="Q1" s="642"/>
      <c r="R1" s="584"/>
      <c r="S1" s="684"/>
      <c r="T1" s="684"/>
      <c r="W1" s="684"/>
      <c r="Y1" s="539"/>
      <c r="Z1" s="678" t="s">
        <v>2</v>
      </c>
      <c r="AC1" s="587" t="s">
        <v>4176</v>
      </c>
      <c r="AG1" s="690"/>
      <c r="AJ1" s="587"/>
      <c r="AK1" s="587"/>
      <c r="AL1" s="691"/>
      <c r="AO1" s="721" t="s">
        <v>4157</v>
      </c>
      <c r="AP1" s="390"/>
      <c r="AQ1" s="640"/>
      <c r="AR1" s="742" t="s">
        <v>5</v>
      </c>
      <c r="AS1" s="599"/>
      <c r="AT1" s="599"/>
      <c r="AU1" s="599"/>
      <c r="AV1" s="599"/>
      <c r="AW1" s="599"/>
      <c r="AX1" s="599"/>
      <c r="AY1" s="726" t="s">
        <v>6</v>
      </c>
      <c r="BD1" s="906" t="s">
        <v>1848</v>
      </c>
    </row>
    <row r="2" spans="1:59" ht="12.75" customHeight="1" x14ac:dyDescent="0.2">
      <c r="A2" s="583" t="s">
        <v>7</v>
      </c>
      <c r="B2" s="656"/>
      <c r="C2" s="15" t="s">
        <v>4205</v>
      </c>
      <c r="D2" s="583"/>
      <c r="E2" s="647"/>
      <c r="F2" s="647"/>
      <c r="G2" s="390"/>
      <c r="H2" s="390"/>
      <c r="I2" s="390"/>
      <c r="J2" s="725" t="s">
        <v>4200</v>
      </c>
      <c r="K2" s="539"/>
      <c r="L2" s="585"/>
      <c r="N2" s="643"/>
      <c r="P2" s="539"/>
      <c r="Q2" s="584"/>
      <c r="R2" s="647"/>
      <c r="S2" s="686"/>
      <c r="T2" s="1070"/>
      <c r="W2" s="686"/>
      <c r="Y2" s="539"/>
      <c r="Z2" s="725" t="s">
        <v>4201</v>
      </c>
      <c r="AO2" s="722" t="s">
        <v>10</v>
      </c>
      <c r="AP2" s="390"/>
      <c r="AR2" s="722" t="s">
        <v>11</v>
      </c>
      <c r="AS2" s="599"/>
      <c r="AT2" s="599"/>
      <c r="AU2" s="599"/>
      <c r="AV2" s="599"/>
      <c r="AW2" s="599"/>
      <c r="AX2" s="599"/>
      <c r="AY2" s="718" t="s">
        <v>14</v>
      </c>
    </row>
    <row r="3" spans="1:59" ht="12.75" customHeight="1" x14ac:dyDescent="0.2">
      <c r="A3" s="1113">
        <v>44165</v>
      </c>
      <c r="B3" s="716"/>
      <c r="D3" s="583"/>
      <c r="E3" s="647"/>
      <c r="F3" s="647"/>
      <c r="G3" s="390"/>
      <c r="H3" s="390"/>
      <c r="I3" s="390"/>
      <c r="J3" s="731" t="s">
        <v>12</v>
      </c>
      <c r="K3" s="539"/>
      <c r="L3" s="864"/>
      <c r="N3" s="647"/>
      <c r="P3" s="539"/>
      <c r="Q3" s="680" t="s">
        <v>8</v>
      </c>
      <c r="R3" s="647"/>
      <c r="S3" s="687"/>
      <c r="T3" s="687"/>
      <c r="W3" s="687"/>
      <c r="X3" s="688"/>
      <c r="Y3" s="539"/>
      <c r="AE3" s="589"/>
      <c r="AF3" s="589"/>
      <c r="AG3" s="589"/>
      <c r="AH3" s="589"/>
      <c r="AI3" s="589"/>
      <c r="AJ3" s="589"/>
      <c r="AK3" s="589"/>
      <c r="AL3" s="589"/>
      <c r="AM3" s="589"/>
      <c r="AN3" s="589"/>
      <c r="AO3" s="650"/>
      <c r="AP3" s="390"/>
      <c r="AR3" s="743" t="s">
        <v>13</v>
      </c>
      <c r="AS3" s="599"/>
      <c r="AT3" s="599"/>
      <c r="AU3" s="599"/>
      <c r="AV3" s="599"/>
      <c r="AW3" s="599"/>
      <c r="AX3" s="599"/>
      <c r="BA3" s="586"/>
      <c r="BB3" s="586"/>
      <c r="BC3" s="586"/>
    </row>
    <row r="4" spans="1:59" ht="12.75" customHeight="1" x14ac:dyDescent="0.2">
      <c r="A4" s="692"/>
      <c r="B4" s="539"/>
      <c r="C4" s="863"/>
      <c r="D4" s="539"/>
      <c r="E4" s="693"/>
      <c r="F4" s="693"/>
      <c r="G4" s="539"/>
      <c r="H4" s="539"/>
      <c r="I4" s="539"/>
      <c r="J4" s="732" t="s">
        <v>4543</v>
      </c>
      <c r="K4" s="863"/>
      <c r="L4" s="864"/>
      <c r="N4" s="1190"/>
      <c r="O4" s="644"/>
      <c r="P4" s="863"/>
      <c r="R4" s="1190"/>
      <c r="T4" s="687"/>
      <c r="W4" s="687"/>
      <c r="Y4" s="863"/>
      <c r="Z4" s="719" t="s">
        <v>15</v>
      </c>
      <c r="AA4" s="863"/>
      <c r="AB4" s="863"/>
      <c r="AC4" s="879"/>
      <c r="AD4" s="879"/>
      <c r="AE4" s="879"/>
      <c r="AF4" s="879"/>
      <c r="AG4" s="879"/>
      <c r="AH4" s="879"/>
      <c r="AI4" s="879"/>
      <c r="AJ4" s="879"/>
      <c r="AK4" s="879"/>
      <c r="AL4" s="879"/>
      <c r="AM4" s="879"/>
      <c r="AN4" s="879"/>
      <c r="AO4" s="650"/>
      <c r="AP4" s="390"/>
      <c r="AQ4" s="694"/>
      <c r="AR4" s="951" t="s">
        <v>4544</v>
      </c>
      <c r="AS4" s="744"/>
      <c r="AT4" s="744"/>
      <c r="AU4" s="744"/>
      <c r="AV4" s="744"/>
      <c r="AW4" s="695" t="s">
        <v>19</v>
      </c>
      <c r="AX4" s="744"/>
      <c r="AZ4" s="1206" t="s">
        <v>20</v>
      </c>
      <c r="BA4" s="1207"/>
      <c r="BB4" s="1207"/>
      <c r="BC4" s="1208"/>
    </row>
    <row r="5" spans="1:59" ht="12.75" customHeight="1" x14ac:dyDescent="0.2">
      <c r="A5" s="863" t="s">
        <v>21</v>
      </c>
      <c r="B5" s="653" t="s">
        <v>22</v>
      </c>
      <c r="C5" s="553"/>
      <c r="D5" s="863"/>
      <c r="E5" s="696" t="s">
        <v>23</v>
      </c>
      <c r="F5" s="696" t="s">
        <v>24</v>
      </c>
      <c r="G5" s="695" t="s">
        <v>25</v>
      </c>
      <c r="H5" s="553"/>
      <c r="I5" s="697">
        <v>44165</v>
      </c>
      <c r="J5" s="645" t="s">
        <v>26</v>
      </c>
      <c r="K5" s="1190" t="s">
        <v>4197</v>
      </c>
      <c r="L5" s="887" t="s">
        <v>4155</v>
      </c>
      <c r="M5" s="553"/>
      <c r="N5" s="1190" t="s">
        <v>28</v>
      </c>
      <c r="O5" s="1190" t="s">
        <v>4198</v>
      </c>
      <c r="P5" s="1209" t="s">
        <v>4203</v>
      </c>
      <c r="Q5" s="1209"/>
      <c r="R5" s="1190" t="s">
        <v>27</v>
      </c>
      <c r="S5" s="648" t="s">
        <v>42</v>
      </c>
      <c r="T5" s="648" t="s">
        <v>42</v>
      </c>
      <c r="U5" s="648" t="s">
        <v>42</v>
      </c>
      <c r="V5" s="648" t="s">
        <v>42</v>
      </c>
      <c r="W5" s="648" t="s">
        <v>41</v>
      </c>
      <c r="X5" s="648" t="s">
        <v>36</v>
      </c>
      <c r="Y5" s="698" t="s">
        <v>29</v>
      </c>
      <c r="Z5" s="645" t="s">
        <v>30</v>
      </c>
      <c r="AA5" s="1190" t="s">
        <v>32</v>
      </c>
      <c r="AB5" s="1190" t="s">
        <v>33</v>
      </c>
      <c r="AC5" s="682" t="s">
        <v>32</v>
      </c>
      <c r="AD5" s="682"/>
      <c r="AE5" s="682" t="s">
        <v>32</v>
      </c>
      <c r="AF5" s="682" t="s">
        <v>35</v>
      </c>
      <c r="AG5" s="682" t="s">
        <v>32</v>
      </c>
      <c r="AH5" s="682" t="s">
        <v>32</v>
      </c>
      <c r="AI5" s="682" t="s">
        <v>4177</v>
      </c>
      <c r="AJ5" s="682" t="s">
        <v>36</v>
      </c>
      <c r="AK5" s="682" t="s">
        <v>4178</v>
      </c>
      <c r="AL5" s="682" t="s">
        <v>38</v>
      </c>
      <c r="AM5" s="682" t="s">
        <v>39</v>
      </c>
      <c r="AN5" s="682" t="s">
        <v>40</v>
      </c>
      <c r="AO5" s="723" t="s">
        <v>47</v>
      </c>
      <c r="AP5" s="553" t="s">
        <v>48</v>
      </c>
      <c r="AQ5" s="1190" t="s">
        <v>31</v>
      </c>
      <c r="AR5" s="725" t="s">
        <v>49</v>
      </c>
      <c r="AS5" s="744"/>
      <c r="AT5" s="744"/>
      <c r="AU5" s="744"/>
      <c r="AV5" s="744"/>
      <c r="AW5" s="695" t="s">
        <v>50</v>
      </c>
      <c r="AX5" s="744"/>
      <c r="AY5" s="727" t="s">
        <v>51</v>
      </c>
      <c r="AZ5" s="750" t="s">
        <v>52</v>
      </c>
      <c r="BA5" s="700" t="s">
        <v>52</v>
      </c>
      <c r="BB5" s="700" t="s">
        <v>53</v>
      </c>
      <c r="BC5" s="751" t="s">
        <v>54</v>
      </c>
      <c r="BE5" s="553" t="s">
        <v>4267</v>
      </c>
      <c r="BF5" s="553" t="s">
        <v>4269</v>
      </c>
      <c r="BG5" s="624" t="s">
        <v>32</v>
      </c>
    </row>
    <row r="6" spans="1:59" s="715" customFormat="1" ht="12.75" customHeight="1" thickBot="1" x14ac:dyDescent="0.25">
      <c r="A6" s="707" t="s">
        <v>55</v>
      </c>
      <c r="B6" s="717" t="s">
        <v>56</v>
      </c>
      <c r="C6" s="708" t="s">
        <v>95</v>
      </c>
      <c r="D6" s="708" t="s">
        <v>57</v>
      </c>
      <c r="E6" s="709" t="s">
        <v>58</v>
      </c>
      <c r="F6" s="709" t="s">
        <v>59</v>
      </c>
      <c r="G6" s="710" t="s">
        <v>60</v>
      </c>
      <c r="H6" s="710" t="s">
        <v>61</v>
      </c>
      <c r="I6" s="708" t="s">
        <v>62</v>
      </c>
      <c r="J6" s="720" t="s">
        <v>63</v>
      </c>
      <c r="K6" s="708" t="s">
        <v>71</v>
      </c>
      <c r="L6" s="711" t="s">
        <v>4156</v>
      </c>
      <c r="M6" s="710" t="s">
        <v>4199</v>
      </c>
      <c r="N6" s="710" t="s">
        <v>69</v>
      </c>
      <c r="O6" s="708" t="s">
        <v>72</v>
      </c>
      <c r="P6" s="708" t="s">
        <v>67</v>
      </c>
      <c r="Q6" s="708" t="s">
        <v>68</v>
      </c>
      <c r="R6" s="708" t="s">
        <v>66</v>
      </c>
      <c r="S6" s="712" t="s">
        <v>87</v>
      </c>
      <c r="T6" s="712" t="s">
        <v>88</v>
      </c>
      <c r="U6" s="712" t="s">
        <v>51</v>
      </c>
      <c r="V6" s="712" t="s">
        <v>89</v>
      </c>
      <c r="W6" s="712" t="s">
        <v>86</v>
      </c>
      <c r="X6" s="712" t="s">
        <v>85</v>
      </c>
      <c r="Y6" s="707" t="s">
        <v>1849</v>
      </c>
      <c r="Z6" s="720" t="s">
        <v>72</v>
      </c>
      <c r="AA6" s="708" t="s">
        <v>74</v>
      </c>
      <c r="AB6" s="708" t="s">
        <v>75</v>
      </c>
      <c r="AC6" s="713" t="s">
        <v>76</v>
      </c>
      <c r="AD6" s="713" t="s">
        <v>34</v>
      </c>
      <c r="AE6" s="713" t="s">
        <v>77</v>
      </c>
      <c r="AF6" s="713" t="s">
        <v>78</v>
      </c>
      <c r="AG6" s="713" t="s">
        <v>79</v>
      </c>
      <c r="AH6" s="713" t="s">
        <v>80</v>
      </c>
      <c r="AI6" s="713" t="s">
        <v>80</v>
      </c>
      <c r="AJ6" s="713" t="s">
        <v>80</v>
      </c>
      <c r="AK6" s="713" t="s">
        <v>80</v>
      </c>
      <c r="AL6" s="713" t="s">
        <v>82</v>
      </c>
      <c r="AM6" s="713" t="s">
        <v>83</v>
      </c>
      <c r="AN6" s="713" t="s">
        <v>84</v>
      </c>
      <c r="AO6" s="724" t="s">
        <v>96</v>
      </c>
      <c r="AP6" s="710" t="s">
        <v>97</v>
      </c>
      <c r="AQ6" s="708" t="s">
        <v>73</v>
      </c>
      <c r="AR6" s="745">
        <v>2020</v>
      </c>
      <c r="AS6" s="746">
        <v>2021</v>
      </c>
      <c r="AT6" s="745">
        <v>2022</v>
      </c>
      <c r="AU6" s="746">
        <v>2023</v>
      </c>
      <c r="AV6" s="745">
        <v>2024</v>
      </c>
      <c r="AW6" s="710" t="s">
        <v>98</v>
      </c>
      <c r="AX6" s="710" t="s">
        <v>99</v>
      </c>
      <c r="AY6" s="728" t="s">
        <v>100</v>
      </c>
      <c r="AZ6" s="752" t="s">
        <v>101</v>
      </c>
      <c r="BA6" s="714" t="s">
        <v>102</v>
      </c>
      <c r="BB6" s="714" t="s">
        <v>103</v>
      </c>
      <c r="BC6" s="753" t="s">
        <v>103</v>
      </c>
      <c r="BD6" s="720" t="s">
        <v>4265</v>
      </c>
      <c r="BE6" s="710" t="s">
        <v>4268</v>
      </c>
      <c r="BF6" s="710" t="s">
        <v>4270</v>
      </c>
      <c r="BG6" s="814" t="s">
        <v>4386</v>
      </c>
    </row>
    <row r="7" spans="1:59" ht="11.25" customHeight="1" x14ac:dyDescent="0.2">
      <c r="A7" s="871" t="s">
        <v>933</v>
      </c>
      <c r="B7" s="875" t="s">
        <v>934</v>
      </c>
      <c r="C7" s="932" t="s">
        <v>4193</v>
      </c>
      <c r="D7" s="932" t="s">
        <v>4318</v>
      </c>
      <c r="E7" s="733">
        <v>9</v>
      </c>
      <c r="F7" s="1190">
        <v>477</v>
      </c>
      <c r="G7" s="1190" t="s">
        <v>106</v>
      </c>
      <c r="H7" s="1190" t="s">
        <v>106</v>
      </c>
      <c r="I7" s="874">
        <v>119.05</v>
      </c>
      <c r="J7" s="651">
        <f t="shared" ref="J7:J70" si="0">(M7/I7)*100</f>
        <v>0.6887862242755145</v>
      </c>
      <c r="K7" s="877">
        <v>0.20499999999999999</v>
      </c>
      <c r="L7" s="887">
        <v>4</v>
      </c>
      <c r="M7" s="642">
        <f t="shared" ref="M7:M70" si="1">K7*L7</f>
        <v>0.82</v>
      </c>
      <c r="N7" s="870" t="s">
        <v>236</v>
      </c>
      <c r="O7" s="734">
        <v>0.1925</v>
      </c>
      <c r="P7" s="861">
        <v>43959</v>
      </c>
      <c r="Q7" s="861">
        <v>43965</v>
      </c>
      <c r="R7" s="642">
        <f t="shared" ref="R7:R70" si="2">(K7-O7)/O7*100</f>
        <v>6.4935064935064846</v>
      </c>
      <c r="S7" s="701">
        <f>IF(INDEX(Historical!$D$7:$D$1237,MATCH(B7,Historical!$B$7:$B$1261,0))=0,"n/a",(INDEX(Historical!$C$7:$C$1239,MATCH(B7,Historical!$B$7:$B$1261,0))/INDEX(Historical!$D$7:$D$1237,MATCH(B7,Historical!$B$7:$B$1261,0))-1)*100)</f>
        <v>7.8014184397163122</v>
      </c>
      <c r="T7" s="701">
        <f>IF(INDEX(Historical!$F$7:$F$1230,MATCH(B7,Historical!$B$7:$B$1261,0))=0,"n/a",((INDEX(Historical!$C$7:$C$1239,MATCH(B7,Historical!$B$7:$B$1261,0))/INDEX(Historical!$F$7:$F$1230,MATCH(B7,Historical!$B$7:$B$1261,0)))^(1/3)-1)*100)</f>
        <v>10.880771786089705</v>
      </c>
      <c r="U7" s="701">
        <f>IF(INDEX(Historical!$H$7:$H$1230,MATCH(B7,Historical!$B$7:$B$1261,0))=0,"n/a",((INDEX(Historical!$C$7:$C$1239,MATCH(B7,Historical!$B$7:$B$1261,0))/INDEX(Historical!$H$7:$H$1230,MATCH(B7,Historical!$B$7:$B$1261,0)))^(1/5)-1)*100)</f>
        <v>10.494846693094262</v>
      </c>
      <c r="V7" s="701" t="str">
        <f>IF(INDEX(Historical!$O$7:$O$1230,MATCH(B7,Historical!$B$7:$B$1261,0))=0,"n/a",((INDEX(Historical!$C$7:$C$1239,MATCH(B7,Historical!$B$7:$B$1261,0))/INDEX(Historical!$O$7:$O$1230,MATCH(B7,Historical!$B$7:$B$1261,0)))^(1/10)-1)*100)</f>
        <v>n/a</v>
      </c>
      <c r="W7" s="702" t="str">
        <f t="shared" ref="W7:W70" si="3">IF(OR(U7&lt;=0,U7="n/a",V7&lt;=0,V7="n/a"),"n/a",U7/V7)</f>
        <v>n/a</v>
      </c>
      <c r="X7" s="703">
        <f t="shared" ref="X7:X70" si="4">IF(OR(AJ7&lt;=0,AJ7="n/a",U7&lt;=0,U7="n/a"),"n/a",U7/AJ7)</f>
        <v>1.4376502319307209</v>
      </c>
      <c r="Y7" s="1107" t="s">
        <v>4180</v>
      </c>
      <c r="Z7" s="651">
        <f t="shared" ref="Z7:Z70" si="5">IF(OR(AC7&lt;0.01,AC7="n/a"),"n/a",M7/AC7*100)</f>
        <v>25.076452599388375</v>
      </c>
      <c r="AA7" s="886">
        <f t="shared" ref="AA7:AA70" si="6">IF(OR(AC7&lt;0.01,AC7="n/a"),"n/a",I7/AC7)</f>
        <v>36.406727828746178</v>
      </c>
      <c r="AB7" s="887">
        <v>9</v>
      </c>
      <c r="AC7" s="865">
        <v>3.27</v>
      </c>
      <c r="AD7" s="865">
        <v>2.82</v>
      </c>
      <c r="AE7" s="865">
        <v>7.19</v>
      </c>
      <c r="AF7" s="865">
        <v>30.44</v>
      </c>
      <c r="AG7" s="865">
        <v>75.2</v>
      </c>
      <c r="AH7" s="865">
        <v>10.199999999999999</v>
      </c>
      <c r="AI7" s="865">
        <v>9.2799999999999994</v>
      </c>
      <c r="AJ7" s="865">
        <v>7.3</v>
      </c>
      <c r="AK7" s="865">
        <v>12.64</v>
      </c>
      <c r="AL7" s="878">
        <v>1972720</v>
      </c>
      <c r="AM7" s="872">
        <v>6.9999999999999993E-2</v>
      </c>
      <c r="AN7" s="865">
        <v>1.73</v>
      </c>
      <c r="AO7" s="739">
        <f t="shared" ref="AO7:AO70" si="7">IF(U7="n/a","n/a",IF(AA7&lt;0,"n/a",IF(AA7="n/a","n/a",J7+U7-AA7)))</f>
        <v>-25.2230949113764</v>
      </c>
      <c r="AP7" s="740">
        <f t="shared" ref="AP7:AP70" si="8">IF(U7="n/a","n/a",J7+U7)</f>
        <v>11.183632917369776</v>
      </c>
      <c r="AQ7" s="888">
        <f t="shared" ref="AQ7:AQ70" si="9">IF(OR(AC7&lt;0.01,AF7="n/a"),"n/a",(I7/SQRT(22.5*AC7*(I7/AF7))-1)*100)</f>
        <v>601.8137755866054</v>
      </c>
      <c r="AR7" s="651">
        <f>INDEX(Historical!$C$7:$C$1239,MATCH(B7,Historical!$B$7:$B$1261,0))*IF(AH7="n/a",1.03,IF(AH7&lt;0,1.01,IF(AH7&gt;10,1.1,(1+AH7/100))))</f>
        <v>0.83600000000000008</v>
      </c>
      <c r="AS7" s="886">
        <f t="shared" ref="AS7:AS70" si="10">IF($AI7="n/a",1.03*AR7,IF($AI7&lt;0,1.01*AR7,IF($AI7&gt;10,1.1*AR7,(1+$AI7/100)*AR7)))</f>
        <v>0.91358080000000008</v>
      </c>
      <c r="AT7" s="886">
        <f t="shared" ref="AT7:AV26" si="11">IF($AK7="n/a",1.03*AS7,IF($AK7&lt;0,1.01*AS7,IF($AK7&gt;10,1.1*AS7,(1+$AK7/100)*AS7)))</f>
        <v>1.0049388800000001</v>
      </c>
      <c r="AU7" s="886">
        <f t="shared" si="11"/>
        <v>1.1054327680000002</v>
      </c>
      <c r="AV7" s="886">
        <f t="shared" si="11"/>
        <v>1.2159760448000003</v>
      </c>
      <c r="AW7" s="651">
        <f t="shared" ref="AW7:AW70" si="12">SUM(AR7:AV7)</f>
        <v>5.075928492800001</v>
      </c>
      <c r="AX7" s="747">
        <f t="shared" ref="AX7:AX70" si="13">AW7/I7*100</f>
        <v>4.2636946600587997</v>
      </c>
      <c r="AY7" s="934">
        <v>1.27</v>
      </c>
      <c r="AZ7" s="872">
        <v>123.98</v>
      </c>
      <c r="BA7" s="872">
        <v>-13.719999999999999</v>
      </c>
      <c r="BB7" s="872">
        <v>2.9899999999999998</v>
      </c>
      <c r="BC7" s="872">
        <v>26.35</v>
      </c>
      <c r="BE7" s="624">
        <v>2012</v>
      </c>
      <c r="BF7" s="898">
        <f t="shared" ref="BF7:BF70" si="14">IF(BE7&gt;2008,0,IF(BE7&gt;2001,1,IF(BE7&gt;1990,2,IF(BE7&gt;1980,3,IF(BE7&gt;1973,4,IF(BE7&gt;1970,5,IF(BE7&gt;1960,6,IF(BE7&gt;1958,7,IF(BE7&gt;1953,8,9)))))))))</f>
        <v>0</v>
      </c>
      <c r="BG7" s="882">
        <v>17.599999999999998</v>
      </c>
    </row>
    <row r="8" spans="1:59" ht="11.25" customHeight="1" x14ac:dyDescent="0.2">
      <c r="A8" s="864" t="s">
        <v>868</v>
      </c>
      <c r="B8" s="875" t="s">
        <v>869</v>
      </c>
      <c r="C8" s="932" t="s">
        <v>153</v>
      </c>
      <c r="D8" s="932" t="s">
        <v>915</v>
      </c>
      <c r="E8" s="733">
        <v>9</v>
      </c>
      <c r="F8" s="1190">
        <v>527</v>
      </c>
      <c r="G8" s="1190" t="s">
        <v>37</v>
      </c>
      <c r="H8" s="1190" t="s">
        <v>37</v>
      </c>
      <c r="I8" s="874">
        <v>104.58</v>
      </c>
      <c r="J8" s="651">
        <f t="shared" si="0"/>
        <v>4.9722700325109965</v>
      </c>
      <c r="K8" s="877">
        <v>1.3</v>
      </c>
      <c r="L8" s="887">
        <v>4</v>
      </c>
      <c r="M8" s="642">
        <f t="shared" si="1"/>
        <v>5.2</v>
      </c>
      <c r="N8" s="870" t="s">
        <v>107</v>
      </c>
      <c r="O8" s="734">
        <v>1.18</v>
      </c>
      <c r="P8" s="861">
        <v>44210</v>
      </c>
      <c r="Q8" s="861">
        <v>44243</v>
      </c>
      <c r="R8" s="642">
        <f t="shared" si="2"/>
        <v>10.169491525423737</v>
      </c>
      <c r="S8" s="701">
        <f>IF(INDEX(Historical!$D$7:$D$1237,MATCH(B8,Historical!$B$7:$B$1261,0))=0,"n/a",(INDEX(Historical!$C$7:$C$1239,MATCH(B8,Historical!$B$7:$B$1261,0))/INDEX(Historical!$D$7:$D$1237,MATCH(B8,Historical!$B$7:$B$1261,0))-1)*100)</f>
        <v>19.220055710306426</v>
      </c>
      <c r="T8" s="701">
        <f>IF(INDEX(Historical!$F$7:$F$1230,MATCH(B8,Historical!$B$7:$B$1261,0))=0,"n/a",((INDEX(Historical!$C$7:$C$1239,MATCH(B8,Historical!$B$7:$B$1261,0))/INDEX(Historical!$F$7:$F$1230,MATCH(B8,Historical!$B$7:$B$1261,0)))^(1/3)-1)*100)</f>
        <v>23.358659295712634</v>
      </c>
      <c r="U8" s="701">
        <f>IF(INDEX(Historical!$H$7:$H$1230,MATCH(B8,Historical!$B$7:$B$1261,0))=0,"n/a",((INDEX(Historical!$C$7:$C$1239,MATCH(B8,Historical!$B$7:$B$1261,0))/INDEX(Historical!$H$7:$H$1230,MATCH(B8,Historical!$B$7:$B$1261,0)))^(1/5)-1)*100)</f>
        <v>20.855699454672006</v>
      </c>
      <c r="V8" s="701" t="str">
        <f>IF(INDEX(Historical!$O$7:$O$1230,MATCH(B8,Historical!$B$7:$B$1261,0))=0,"n/a",((INDEX(Historical!$C$7:$C$1239,MATCH(B8,Historical!$B$7:$B$1261,0))/INDEX(Historical!$O$7:$O$1230,MATCH(B8,Historical!$B$7:$B$1261,0)))^(1/10)-1)*100)</f>
        <v>n/a</v>
      </c>
      <c r="W8" s="702" t="str">
        <f t="shared" si="3"/>
        <v>n/a</v>
      </c>
      <c r="X8" s="703">
        <f t="shared" si="4"/>
        <v>0.56673096344217411</v>
      </c>
      <c r="Y8" s="876"/>
      <c r="Z8" s="651">
        <f t="shared" si="5"/>
        <v>113.78555798687088</v>
      </c>
      <c r="AA8" s="886">
        <f t="shared" si="6"/>
        <v>22.884026258205687</v>
      </c>
      <c r="AB8" s="887">
        <v>12</v>
      </c>
      <c r="AC8" s="865">
        <v>4.57</v>
      </c>
      <c r="AD8" s="865">
        <v>2.4700000000000002</v>
      </c>
      <c r="AE8" s="865">
        <v>4.53</v>
      </c>
      <c r="AF8" s="865">
        <v>12.15</v>
      </c>
      <c r="AG8" s="867">
        <v>203.5</v>
      </c>
      <c r="AH8" s="865">
        <v>42.3</v>
      </c>
      <c r="AI8" s="865">
        <v>16.329999999999998</v>
      </c>
      <c r="AJ8" s="865">
        <v>36.799999999999997</v>
      </c>
      <c r="AK8" s="865">
        <v>9.27</v>
      </c>
      <c r="AL8" s="878">
        <v>183960</v>
      </c>
      <c r="AM8" s="872">
        <v>0.1</v>
      </c>
      <c r="AN8" s="865">
        <v>5.7</v>
      </c>
      <c r="AO8" s="739">
        <f t="shared" si="7"/>
        <v>2.943943228977318</v>
      </c>
      <c r="AP8" s="740">
        <f t="shared" si="8"/>
        <v>25.827969487183005</v>
      </c>
      <c r="AQ8" s="888">
        <f t="shared" si="9"/>
        <v>251.53057021304807</v>
      </c>
      <c r="AR8" s="651">
        <f>INDEX(Historical!$C$7:$C$1239,MATCH(B8,Historical!$B$7:$B$1261,0))*IF(AH8="n/a",1.03,IF(AH8&lt;0,1.01,IF(AH8&gt;10,1.1,(1+AH8/100))))</f>
        <v>4.7080000000000011</v>
      </c>
      <c r="AS8" s="886">
        <f t="shared" si="10"/>
        <v>5.1788000000000016</v>
      </c>
      <c r="AT8" s="886">
        <f t="shared" si="11"/>
        <v>5.6588747600000016</v>
      </c>
      <c r="AU8" s="886">
        <f t="shared" si="11"/>
        <v>6.1834524502520019</v>
      </c>
      <c r="AV8" s="886">
        <f t="shared" si="11"/>
        <v>6.7566584923903621</v>
      </c>
      <c r="AW8" s="651">
        <f t="shared" si="12"/>
        <v>28.485785702642367</v>
      </c>
      <c r="AX8" s="747">
        <f t="shared" si="13"/>
        <v>27.238272808034392</v>
      </c>
      <c r="AY8" s="934">
        <v>0.81</v>
      </c>
      <c r="AZ8" s="872">
        <v>67.190000000000012</v>
      </c>
      <c r="BA8" s="872">
        <v>-1.1499999999999999</v>
      </c>
      <c r="BB8" s="872">
        <v>15.61</v>
      </c>
      <c r="BC8" s="872">
        <v>16.559999999999999</v>
      </c>
      <c r="BE8" s="624">
        <v>2013</v>
      </c>
      <c r="BF8" s="898">
        <f t="shared" si="14"/>
        <v>0</v>
      </c>
      <c r="BG8" s="882">
        <v>6.1</v>
      </c>
    </row>
    <row r="9" spans="1:59" ht="11.25" customHeight="1" x14ac:dyDescent="0.2">
      <c r="A9" s="871" t="s">
        <v>939</v>
      </c>
      <c r="B9" s="875" t="s">
        <v>940</v>
      </c>
      <c r="C9" s="932" t="s">
        <v>108</v>
      </c>
      <c r="D9" s="932" t="s">
        <v>4323</v>
      </c>
      <c r="E9" s="733">
        <v>9</v>
      </c>
      <c r="F9" s="1190">
        <v>482</v>
      </c>
      <c r="G9" s="1190" t="s">
        <v>106</v>
      </c>
      <c r="H9" s="1190" t="s">
        <v>106</v>
      </c>
      <c r="I9" s="874">
        <v>13.32</v>
      </c>
      <c r="J9" s="651">
        <f t="shared" si="0"/>
        <v>9.6096096096096097</v>
      </c>
      <c r="K9" s="877">
        <v>0.32</v>
      </c>
      <c r="L9" s="887">
        <v>4</v>
      </c>
      <c r="M9" s="642">
        <f t="shared" si="1"/>
        <v>1.28</v>
      </c>
      <c r="N9" s="870" t="s">
        <v>706</v>
      </c>
      <c r="O9" s="734">
        <v>0.31</v>
      </c>
      <c r="P9" s="861">
        <v>44148</v>
      </c>
      <c r="Q9" s="861">
        <v>44165</v>
      </c>
      <c r="R9" s="642">
        <f t="shared" si="2"/>
        <v>3.2258064516129057</v>
      </c>
      <c r="S9" s="701">
        <f>IF(INDEX(Historical!$D$7:$D$1237,MATCH(B9,Historical!$B$7:$B$1261,0))=0,"n/a",(INDEX(Historical!$C$7:$C$1239,MATCH(B9,Historical!$B$7:$B$1261,0))/INDEX(Historical!$D$7:$D$1237,MATCH(B9,Historical!$B$7:$B$1261,0))-1)*100)</f>
        <v>16.326530612244895</v>
      </c>
      <c r="T9" s="701">
        <f>IF(INDEX(Historical!$F$7:$F$1230,MATCH(B9,Historical!$B$7:$B$1261,0))=0,"n/a",((INDEX(Historical!$C$7:$C$1239,MATCH(B9,Historical!$B$7:$B$1261,0))/INDEX(Historical!$F$7:$F$1230,MATCH(B9,Historical!$B$7:$B$1261,0)))^(1/3)-1)*100)</f>
        <v>22.509862927535139</v>
      </c>
      <c r="U9" s="701">
        <f>IF(INDEX(Historical!$H$7:$H$1230,MATCH(B9,Historical!$B$7:$B$1261,0))=0,"n/a",((INDEX(Historical!$C$7:$C$1239,MATCH(B9,Historical!$B$7:$B$1261,0))/INDEX(Historical!$H$7:$H$1230,MATCH(B9,Historical!$B$7:$B$1261,0)))^(1/5)-1)*100)</f>
        <v>16.998502076483881</v>
      </c>
      <c r="V9" s="701" t="str">
        <f>IF(INDEX(Historical!$O$7:$O$1230,MATCH(B9,Historical!$B$7:$B$1261,0))=0,"n/a",((INDEX(Historical!$C$7:$C$1239,MATCH(B9,Historical!$B$7:$B$1261,0))/INDEX(Historical!$O$7:$O$1230,MATCH(B9,Historical!$B$7:$B$1261,0)))^(1/10)-1)*100)</f>
        <v>n/a</v>
      </c>
      <c r="W9" s="702" t="str">
        <f t="shared" si="3"/>
        <v>n/a</v>
      </c>
      <c r="X9" s="703" t="str">
        <f t="shared" si="4"/>
        <v>n/a</v>
      </c>
      <c r="Y9" s="876"/>
      <c r="Z9" s="651">
        <f t="shared" si="5"/>
        <v>170.66666666666669</v>
      </c>
      <c r="AA9" s="886">
        <f t="shared" si="6"/>
        <v>17.760000000000002</v>
      </c>
      <c r="AB9" s="887">
        <v>12</v>
      </c>
      <c r="AC9" s="865">
        <v>0.75</v>
      </c>
      <c r="AD9" s="865">
        <v>2.2799999999999998</v>
      </c>
      <c r="AE9" s="865">
        <v>3.12</v>
      </c>
      <c r="AF9" s="865">
        <v>1.41</v>
      </c>
      <c r="AG9" s="865">
        <v>9.7000000000000011</v>
      </c>
      <c r="AH9" s="865">
        <v>-14.299999999999999</v>
      </c>
      <c r="AI9" s="865">
        <v>35.089999999999996</v>
      </c>
      <c r="AJ9" s="865">
        <v>-5.5</v>
      </c>
      <c r="AK9" s="865">
        <v>8</v>
      </c>
      <c r="AL9" s="878">
        <v>1690</v>
      </c>
      <c r="AM9" s="872">
        <v>1.0999999999999999</v>
      </c>
      <c r="AN9" s="865">
        <v>4.63</v>
      </c>
      <c r="AO9" s="739">
        <f t="shared" si="7"/>
        <v>8.848111686093489</v>
      </c>
      <c r="AP9" s="740">
        <f t="shared" si="8"/>
        <v>26.608111686093491</v>
      </c>
      <c r="AQ9" s="888">
        <f t="shared" si="9"/>
        <v>5.4969193863024568</v>
      </c>
      <c r="AR9" s="651">
        <f>INDEX(Historical!$C$7:$C$1239,MATCH(B9,Historical!$B$7:$B$1261,0))*IF(AH9="n/a",1.03,IF(AH9&lt;0,1.01,IF(AH9&gt;10,1.1,(1+AH9/100))))</f>
        <v>1.1514</v>
      </c>
      <c r="AS9" s="886">
        <f t="shared" si="10"/>
        <v>1.26654</v>
      </c>
      <c r="AT9" s="886">
        <f t="shared" si="11"/>
        <v>1.3678632000000002</v>
      </c>
      <c r="AU9" s="886">
        <f t="shared" si="11"/>
        <v>1.4772922560000004</v>
      </c>
      <c r="AV9" s="886">
        <f t="shared" si="11"/>
        <v>1.5954756364800005</v>
      </c>
      <c r="AW9" s="651">
        <f t="shared" si="12"/>
        <v>6.858571092480001</v>
      </c>
      <c r="AX9" s="747">
        <f t="shared" si="13"/>
        <v>51.49077396756757</v>
      </c>
      <c r="AY9" s="934">
        <v>1.86</v>
      </c>
      <c r="AZ9" s="872">
        <v>276.27000000000004</v>
      </c>
      <c r="BA9" s="872">
        <v>-13.05</v>
      </c>
      <c r="BB9" s="872">
        <v>8.93</v>
      </c>
      <c r="BC9" s="872">
        <v>34.57</v>
      </c>
      <c r="BE9" s="624">
        <v>2012</v>
      </c>
      <c r="BF9" s="898">
        <f t="shared" si="14"/>
        <v>0</v>
      </c>
      <c r="BG9" s="882">
        <v>1.6</v>
      </c>
    </row>
    <row r="10" spans="1:59" ht="11.25" customHeight="1" x14ac:dyDescent="0.2">
      <c r="A10" s="863" t="s">
        <v>1856</v>
      </c>
      <c r="B10" s="875" t="s">
        <v>1857</v>
      </c>
      <c r="C10" s="932" t="s">
        <v>153</v>
      </c>
      <c r="D10" s="932" t="s">
        <v>4324</v>
      </c>
      <c r="E10" s="733">
        <v>7</v>
      </c>
      <c r="F10" s="1190">
        <v>605</v>
      </c>
      <c r="G10" s="1190" t="s">
        <v>37</v>
      </c>
      <c r="H10" s="1190" t="s">
        <v>37</v>
      </c>
      <c r="I10" s="874">
        <v>108.22</v>
      </c>
      <c r="J10" s="651">
        <f t="shared" si="0"/>
        <v>1.3306228053964146</v>
      </c>
      <c r="K10" s="877">
        <v>0.36</v>
      </c>
      <c r="L10" s="887">
        <v>4</v>
      </c>
      <c r="M10" s="642">
        <f t="shared" si="1"/>
        <v>1.44</v>
      </c>
      <c r="N10" s="870" t="s">
        <v>107</v>
      </c>
      <c r="O10" s="734">
        <v>0.32</v>
      </c>
      <c r="P10" s="619">
        <v>43843</v>
      </c>
      <c r="Q10" s="619">
        <v>43874</v>
      </c>
      <c r="R10" s="642">
        <f t="shared" si="2"/>
        <v>12.499999999999993</v>
      </c>
      <c r="S10" s="701">
        <f>IF(INDEX(Historical!$D$7:$D$1237,MATCH(B10,Historical!$B$7:$B$1261,0))=0,"n/a",(INDEX(Historical!$C$7:$C$1239,MATCH(B10,Historical!$B$7:$B$1261,0))/INDEX(Historical!$D$7:$D$1237,MATCH(B10,Historical!$B$7:$B$1261,0))-1)*100)</f>
        <v>14.285714285714279</v>
      </c>
      <c r="T10" s="701">
        <f>IF(INDEX(Historical!$F$7:$F$1230,MATCH(B10,Historical!$B$7:$B$1261,0))=0,"n/a",((INDEX(Historical!$C$7:$C$1239,MATCH(B10,Historical!$B$7:$B$1261,0))/INDEX(Historical!$F$7:$F$1230,MATCH(B10,Historical!$B$7:$B$1261,0)))^(1/3)-1)*100)</f>
        <v>7.1664579674248774</v>
      </c>
      <c r="U10" s="701">
        <f>IF(INDEX(Historical!$H$7:$H$1230,MATCH(B10,Historical!$B$7:$B$1261,0))=0,"n/a",((INDEX(Historical!$C$7:$C$1239,MATCH(B10,Historical!$B$7:$B$1261,0))/INDEX(Historical!$H$7:$H$1230,MATCH(B10,Historical!$B$7:$B$1261,0)))^(1/5)-1)*100)</f>
        <v>7.7818067712725814</v>
      </c>
      <c r="V10" s="701">
        <f>IF(INDEX(Historical!$O$7:$O$1230,MATCH(B10,Historical!$B$7:$B$1261,0))=0,"n/a",((INDEX(Historical!$C$7:$C$1239,MATCH(B10,Historical!$B$7:$B$1261,0))/INDEX(Historical!$O$7:$O$1230,MATCH(B10,Historical!$B$7:$B$1261,0)))^(1/10)-1)*100)</f>
        <v>5.5121315507738133</v>
      </c>
      <c r="W10" s="702">
        <f t="shared" si="3"/>
        <v>1.4117599878725939</v>
      </c>
      <c r="X10" s="703">
        <f t="shared" si="4"/>
        <v>0.62756506219940167</v>
      </c>
      <c r="Y10" s="661"/>
      <c r="Z10" s="651">
        <f t="shared" si="5"/>
        <v>76.59574468085107</v>
      </c>
      <c r="AA10" s="886">
        <f t="shared" si="6"/>
        <v>57.563829787234049</v>
      </c>
      <c r="AB10" s="887">
        <v>12</v>
      </c>
      <c r="AC10" s="865">
        <v>1.88</v>
      </c>
      <c r="AD10" s="865">
        <v>4.3099999999999996</v>
      </c>
      <c r="AE10" s="865">
        <v>5.85</v>
      </c>
      <c r="AF10" s="865">
        <v>6.08</v>
      </c>
      <c r="AG10" s="865">
        <v>11</v>
      </c>
      <c r="AH10" s="865">
        <v>45.2</v>
      </c>
      <c r="AI10" s="865">
        <v>23.69</v>
      </c>
      <c r="AJ10" s="865">
        <v>12.4</v>
      </c>
      <c r="AK10" s="865">
        <v>13.28</v>
      </c>
      <c r="AL10" s="878">
        <v>188600</v>
      </c>
      <c r="AM10" s="872">
        <v>0.3</v>
      </c>
      <c r="AN10" s="865">
        <v>0.59</v>
      </c>
      <c r="AO10" s="739">
        <f t="shared" si="7"/>
        <v>-48.451400210565055</v>
      </c>
      <c r="AP10" s="740">
        <f t="shared" si="8"/>
        <v>9.1124295766689958</v>
      </c>
      <c r="AQ10" s="888">
        <f t="shared" si="9"/>
        <v>294.39860553414906</v>
      </c>
      <c r="AR10" s="651">
        <f>INDEX(Historical!$C$7:$C$1239,MATCH(B10,Historical!$B$7:$B$1261,0))*IF(AH10="n/a",1.03,IF(AH10&lt;0,1.01,IF(AH10&gt;10,1.1,(1+AH10/100))))</f>
        <v>1.4080000000000001</v>
      </c>
      <c r="AS10" s="886">
        <f t="shared" si="10"/>
        <v>1.5488000000000002</v>
      </c>
      <c r="AT10" s="886">
        <f t="shared" si="11"/>
        <v>1.7036800000000003</v>
      </c>
      <c r="AU10" s="886">
        <f t="shared" si="11"/>
        <v>1.8740480000000004</v>
      </c>
      <c r="AV10" s="886">
        <f t="shared" si="11"/>
        <v>2.0614528000000005</v>
      </c>
      <c r="AW10" s="651">
        <f t="shared" si="12"/>
        <v>8.5959808000000013</v>
      </c>
      <c r="AX10" s="747">
        <f t="shared" si="13"/>
        <v>7.9430611716873045</v>
      </c>
      <c r="AY10" s="934">
        <v>0.81</v>
      </c>
      <c r="AZ10" s="872">
        <v>75.649999999999991</v>
      </c>
      <c r="BA10" s="872">
        <v>-6.01</v>
      </c>
      <c r="BB10" s="872">
        <v>-0.16999999999999998</v>
      </c>
      <c r="BC10" s="872">
        <v>12.76</v>
      </c>
      <c r="BE10" s="624">
        <v>2014</v>
      </c>
      <c r="BF10" s="898">
        <f t="shared" si="14"/>
        <v>0</v>
      </c>
      <c r="BG10" s="882">
        <v>5</v>
      </c>
    </row>
    <row r="11" spans="1:59" ht="11.25" customHeight="1" x14ac:dyDescent="0.2">
      <c r="A11" s="871" t="s">
        <v>901</v>
      </c>
      <c r="B11" s="875" t="s">
        <v>902</v>
      </c>
      <c r="C11" s="932" t="s">
        <v>4319</v>
      </c>
      <c r="D11" s="932" t="s">
        <v>4320</v>
      </c>
      <c r="E11" s="733">
        <v>7</v>
      </c>
      <c r="F11" s="1190">
        <v>575</v>
      </c>
      <c r="G11" s="1190" t="s">
        <v>106</v>
      </c>
      <c r="H11" s="1190" t="s">
        <v>106</v>
      </c>
      <c r="I11" s="874">
        <v>39.799999999999997</v>
      </c>
      <c r="J11" s="651">
        <f t="shared" si="0"/>
        <v>4.7236180904522609</v>
      </c>
      <c r="K11" s="877">
        <v>0.47</v>
      </c>
      <c r="L11" s="887">
        <v>4</v>
      </c>
      <c r="M11" s="642">
        <f t="shared" si="1"/>
        <v>1.88</v>
      </c>
      <c r="N11" s="870" t="s">
        <v>524</v>
      </c>
      <c r="O11" s="734">
        <v>0.46</v>
      </c>
      <c r="P11" s="866">
        <v>43595</v>
      </c>
      <c r="Q11" s="866">
        <v>43609</v>
      </c>
      <c r="R11" s="642">
        <f t="shared" si="2"/>
        <v>2.1739130434782505</v>
      </c>
      <c r="S11" s="701">
        <f>IF(INDEX(Historical!$D$7:$D$1237,MATCH(B11,Historical!$B$7:$B$1261,0))=0,"n/a",(INDEX(Historical!$C$7:$C$1239,MATCH(B11,Historical!$B$7:$B$1261,0))/INDEX(Historical!$D$7:$D$1237,MATCH(B11,Historical!$B$7:$B$1261,0))-1)*100)</f>
        <v>2.7472527472527597</v>
      </c>
      <c r="T11" s="701">
        <f>IF(INDEX(Historical!$F$7:$F$1230,MATCH(B11,Historical!$B$7:$B$1261,0))=0,"n/a",((INDEX(Historical!$C$7:$C$1239,MATCH(B11,Historical!$B$7:$B$1261,0))/INDEX(Historical!$F$7:$F$1230,MATCH(B11,Historical!$B$7:$B$1261,0)))^(1/3)-1)*100)</f>
        <v>4.0505801824540111</v>
      </c>
      <c r="U11" s="701">
        <f>IF(INDEX(Historical!$H$7:$H$1230,MATCH(B11,Historical!$B$7:$B$1261,0))=0,"n/a",((INDEX(Historical!$C$7:$C$1239,MATCH(B11,Historical!$B$7:$B$1261,0))/INDEX(Historical!$H$7:$H$1230,MATCH(B11,Historical!$B$7:$B$1261,0)))^(1/5)-1)*100)</f>
        <v>4.5081282356956631</v>
      </c>
      <c r="V11" s="701">
        <f>IF(INDEX(Historical!$O$7:$O$1230,MATCH(B11,Historical!$B$7:$B$1261,0))=0,"n/a",((INDEX(Historical!$C$7:$C$1239,MATCH(B11,Historical!$B$7:$B$1261,0))/INDEX(Historical!$O$7:$O$1230,MATCH(B11,Historical!$B$7:$B$1261,0)))^(1/10)-1)*100)</f>
        <v>3.3120035069874598</v>
      </c>
      <c r="W11" s="702">
        <f t="shared" si="3"/>
        <v>1.361148388334944</v>
      </c>
      <c r="X11" s="703">
        <f t="shared" si="4"/>
        <v>3.0054188237971089</v>
      </c>
      <c r="Y11" s="661"/>
      <c r="Z11" s="651">
        <f t="shared" si="5"/>
        <v>368.62745098039215</v>
      </c>
      <c r="AA11" s="886">
        <f t="shared" si="6"/>
        <v>78.039215686274503</v>
      </c>
      <c r="AB11" s="887">
        <v>12</v>
      </c>
      <c r="AC11" s="865">
        <v>0.51</v>
      </c>
      <c r="AD11" s="865">
        <v>4.5199999999999996</v>
      </c>
      <c r="AE11" s="865">
        <v>6.32</v>
      </c>
      <c r="AF11" s="865">
        <v>1.77</v>
      </c>
      <c r="AG11" s="865">
        <v>2.1999999999999997</v>
      </c>
      <c r="AH11" s="865">
        <v>-28.4</v>
      </c>
      <c r="AI11" s="865">
        <v>-43.85</v>
      </c>
      <c r="AJ11" s="865">
        <v>1.5</v>
      </c>
      <c r="AK11" s="865">
        <v>17.62</v>
      </c>
      <c r="AL11" s="878">
        <v>5650</v>
      </c>
      <c r="AM11" s="872">
        <v>0.3</v>
      </c>
      <c r="AN11" s="865">
        <v>1.1399999999999999</v>
      </c>
      <c r="AO11" s="739">
        <f t="shared" si="7"/>
        <v>-68.807469360126575</v>
      </c>
      <c r="AP11" s="740">
        <f t="shared" si="8"/>
        <v>9.231746326147924</v>
      </c>
      <c r="AQ11" s="888">
        <f t="shared" si="9"/>
        <v>147.77176932250092</v>
      </c>
      <c r="AR11" s="651">
        <f>INDEX(Historical!$C$7:$C$1239,MATCH(B11,Historical!$B$7:$B$1261,0))*IF(AH11="n/a",1.03,IF(AH11&lt;0,1.01,IF(AH11&gt;10,1.1,(1+AH11/100))))</f>
        <v>1.8887</v>
      </c>
      <c r="AS11" s="886">
        <f t="shared" si="10"/>
        <v>1.9075870000000001</v>
      </c>
      <c r="AT11" s="886">
        <f t="shared" si="11"/>
        <v>2.0983457000000003</v>
      </c>
      <c r="AU11" s="886">
        <f t="shared" si="11"/>
        <v>2.3081802700000007</v>
      </c>
      <c r="AV11" s="886">
        <f t="shared" si="11"/>
        <v>2.5389982970000009</v>
      </c>
      <c r="AW11" s="651">
        <f t="shared" si="12"/>
        <v>10.741811267000003</v>
      </c>
      <c r="AX11" s="747">
        <f t="shared" si="13"/>
        <v>26.989475545226139</v>
      </c>
      <c r="AY11" s="934">
        <v>0.89</v>
      </c>
      <c r="AZ11" s="872">
        <v>97.71</v>
      </c>
      <c r="BA11" s="872">
        <v>-18.8</v>
      </c>
      <c r="BB11" s="872">
        <v>5.41</v>
      </c>
      <c r="BC11" s="872">
        <v>12.49</v>
      </c>
      <c r="BE11" s="624">
        <v>2013</v>
      </c>
      <c r="BF11" s="898">
        <f t="shared" si="14"/>
        <v>0</v>
      </c>
      <c r="BG11" s="882">
        <v>0.89999999999999991</v>
      </c>
    </row>
    <row r="12" spans="1:59" ht="11.25" customHeight="1" x14ac:dyDescent="0.2">
      <c r="A12" s="863" t="s">
        <v>880</v>
      </c>
      <c r="B12" s="875" t="s">
        <v>881</v>
      </c>
      <c r="C12" s="932" t="s">
        <v>4319</v>
      </c>
      <c r="D12" s="932" t="s">
        <v>4320</v>
      </c>
      <c r="E12" s="733">
        <v>8</v>
      </c>
      <c r="F12" s="1190">
        <v>564</v>
      </c>
      <c r="G12" s="1190" t="s">
        <v>37</v>
      </c>
      <c r="H12" s="1190" t="s">
        <v>37</v>
      </c>
      <c r="I12" s="874">
        <v>65.900000000000006</v>
      </c>
      <c r="J12" s="651">
        <f t="shared" si="0"/>
        <v>3.641881638846737</v>
      </c>
      <c r="K12" s="877">
        <v>0.6</v>
      </c>
      <c r="L12" s="887">
        <v>4</v>
      </c>
      <c r="M12" s="642">
        <f t="shared" si="1"/>
        <v>2.4</v>
      </c>
      <c r="N12" s="870" t="s">
        <v>188</v>
      </c>
      <c r="O12" s="734">
        <v>0.58499999999999996</v>
      </c>
      <c r="P12" s="861">
        <v>44007</v>
      </c>
      <c r="Q12" s="861">
        <v>44022</v>
      </c>
      <c r="R12" s="642">
        <f t="shared" si="2"/>
        <v>2.5641025641025665</v>
      </c>
      <c r="S12" s="701">
        <f>IF(INDEX(Historical!$D$7:$D$1237,MATCH(B12,Historical!$B$7:$B$1261,0))=0,"n/a",(INDEX(Historical!$C$7:$C$1239,MATCH(B12,Historical!$B$7:$B$1261,0))/INDEX(Historical!$D$7:$D$1237,MATCH(B12,Historical!$B$7:$B$1261,0))-1)*100)</f>
        <v>5.6603773584905648</v>
      </c>
      <c r="T12" s="701">
        <f>IF(INDEX(Historical!$F$7:$F$1230,MATCH(B12,Historical!$B$7:$B$1261,0))=0,"n/a",((INDEX(Historical!$C$7:$C$1239,MATCH(B12,Historical!$B$7:$B$1261,0))/INDEX(Historical!$F$7:$F$1230,MATCH(B12,Historical!$B$7:$B$1261,0)))^(1/3)-1)*100)</f>
        <v>5.2726599609396629</v>
      </c>
      <c r="U12" s="701">
        <f>IF(INDEX(Historical!$H$7:$H$1230,MATCH(B12,Historical!$B$7:$B$1261,0))=0,"n/a",((INDEX(Historical!$C$7:$C$1239,MATCH(B12,Historical!$B$7:$B$1261,0))/INDEX(Historical!$H$7:$H$1230,MATCH(B12,Historical!$B$7:$B$1261,0)))^(1/5)-1)*100)</f>
        <v>5.6719737751172117</v>
      </c>
      <c r="V12" s="701">
        <f>IF(INDEX(Historical!$O$7:$O$1230,MATCH(B12,Historical!$B$7:$B$1261,0))=0,"n/a",((INDEX(Historical!$C$7:$C$1239,MATCH(B12,Historical!$B$7:$B$1261,0))/INDEX(Historical!$O$7:$O$1230,MATCH(B12,Historical!$B$7:$B$1261,0)))^(1/10)-1)*100)</f>
        <v>1.089301591994607</v>
      </c>
      <c r="W12" s="702">
        <f t="shared" si="3"/>
        <v>5.2069819936013584</v>
      </c>
      <c r="X12" s="703">
        <f t="shared" si="4"/>
        <v>0.59704987106496965</v>
      </c>
      <c r="Y12" s="661"/>
      <c r="Z12" s="651">
        <f t="shared" si="5"/>
        <v>129.72972972972971</v>
      </c>
      <c r="AA12" s="886">
        <f t="shared" si="6"/>
        <v>35.621621621621621</v>
      </c>
      <c r="AB12" s="887">
        <v>12</v>
      </c>
      <c r="AC12" s="865">
        <v>1.85</v>
      </c>
      <c r="AD12" s="865" t="s">
        <v>136</v>
      </c>
      <c r="AE12" s="865">
        <v>16.190000000000001</v>
      </c>
      <c r="AF12" s="865">
        <v>1.56</v>
      </c>
      <c r="AG12" s="865">
        <v>4.5999999999999996</v>
      </c>
      <c r="AH12" s="865">
        <v>8.4</v>
      </c>
      <c r="AI12" s="865">
        <v>0.4</v>
      </c>
      <c r="AJ12" s="865">
        <v>9.5</v>
      </c>
      <c r="AK12" s="865">
        <v>-0.89999999999999991</v>
      </c>
      <c r="AL12" s="878">
        <v>3710</v>
      </c>
      <c r="AM12" s="872">
        <v>0.8</v>
      </c>
      <c r="AN12" s="865">
        <v>0.51</v>
      </c>
      <c r="AO12" s="739">
        <f t="shared" si="7"/>
        <v>-26.307766207657671</v>
      </c>
      <c r="AP12" s="740">
        <f t="shared" si="8"/>
        <v>9.3138554139639496</v>
      </c>
      <c r="AQ12" s="888">
        <f t="shared" si="9"/>
        <v>57.154884294627209</v>
      </c>
      <c r="AR12" s="651">
        <f>INDEX(Historical!$C$7:$C$1239,MATCH(B12,Historical!$B$7:$B$1261,0))*IF(AH12="n/a",1.03,IF(AH12&lt;0,1.01,IF(AH12&gt;10,1.1,(1+AH12/100))))</f>
        <v>2.4281600000000005</v>
      </c>
      <c r="AS12" s="886">
        <f t="shared" si="10"/>
        <v>2.4378726400000006</v>
      </c>
      <c r="AT12" s="886">
        <f t="shared" si="11"/>
        <v>2.4622513664000008</v>
      </c>
      <c r="AU12" s="886">
        <f t="shared" si="11"/>
        <v>2.4868738800640009</v>
      </c>
      <c r="AV12" s="886">
        <f t="shared" si="11"/>
        <v>2.5117426188646408</v>
      </c>
      <c r="AW12" s="651">
        <f t="shared" si="12"/>
        <v>12.326900505328645</v>
      </c>
      <c r="AX12" s="747">
        <f t="shared" si="13"/>
        <v>18.705463589269566</v>
      </c>
      <c r="AY12" s="934">
        <v>0.28000000000000003</v>
      </c>
      <c r="AZ12" s="872">
        <v>45.7</v>
      </c>
      <c r="BA12" s="872">
        <v>-18.149999999999999</v>
      </c>
      <c r="BB12" s="872">
        <v>1.66</v>
      </c>
      <c r="BC12" s="872">
        <v>0.54</v>
      </c>
      <c r="BE12" s="624">
        <v>2013</v>
      </c>
      <c r="BF12" s="898">
        <f t="shared" si="14"/>
        <v>0</v>
      </c>
      <c r="BG12" s="882">
        <v>2.9000000000000004</v>
      </c>
    </row>
    <row r="13" spans="1:59" ht="11.25" customHeight="1" x14ac:dyDescent="0.2">
      <c r="A13" s="880" t="s">
        <v>4301</v>
      </c>
      <c r="B13" s="596" t="s">
        <v>3792</v>
      </c>
      <c r="C13" s="932" t="s">
        <v>131</v>
      </c>
      <c r="D13" s="932" t="s">
        <v>4328</v>
      </c>
      <c r="E13" s="733">
        <v>7</v>
      </c>
      <c r="F13" s="1190">
        <v>672</v>
      </c>
      <c r="G13" s="1190" t="s">
        <v>106</v>
      </c>
      <c r="H13" s="1190" t="s">
        <v>106</v>
      </c>
      <c r="I13" s="874">
        <v>77.78</v>
      </c>
      <c r="J13" s="651">
        <f t="shared" si="0"/>
        <v>2.6484957572640782</v>
      </c>
      <c r="K13" s="877">
        <v>0.51500000000000001</v>
      </c>
      <c r="L13" s="887">
        <v>4</v>
      </c>
      <c r="M13" s="642">
        <f t="shared" si="1"/>
        <v>2.06</v>
      </c>
      <c r="N13" s="870" t="s">
        <v>318</v>
      </c>
      <c r="O13" s="734">
        <v>0.495</v>
      </c>
      <c r="P13" s="861">
        <v>44173</v>
      </c>
      <c r="Q13" s="861">
        <v>44196</v>
      </c>
      <c r="R13" s="642">
        <f t="shared" si="2"/>
        <v>4.0404040404040442</v>
      </c>
      <c r="S13" s="701">
        <f>IF(INDEX(Historical!$D$7:$D$1237,MATCH(B13,Historical!$B$7:$B$1261,0))=0,"n/a",(INDEX(Historical!$C$7:$C$1239,MATCH(B13,Historical!$B$7:$B$1261,0))/INDEX(Historical!$D$7:$D$1237,MATCH(B13,Historical!$B$7:$B$1261,0))-1)*100)</f>
        <v>3.9242219215155583</v>
      </c>
      <c r="T13" s="701">
        <f>IF(INDEX(Historical!$F$7:$F$1230,MATCH(B13,Historical!$B$7:$B$1261,0))=0,"n/a",((INDEX(Historical!$C$7:$C$1239,MATCH(B13,Historical!$B$7:$B$1261,0))/INDEX(Historical!$F$7:$F$1230,MATCH(B13,Historical!$B$7:$B$1261,0)))^(1/3)-1)*100)</f>
        <v>3.8354624475508414</v>
      </c>
      <c r="U13" s="701">
        <f>IF(INDEX(Historical!$H$7:$H$1230,MATCH(B13,Historical!$B$7:$B$1261,0))=0,"n/a",((INDEX(Historical!$C$7:$C$1239,MATCH(B13,Historical!$B$7:$B$1261,0))/INDEX(Historical!$H$7:$H$1230,MATCH(B13,Historical!$B$7:$B$1261,0)))^(1/5)-1)*100)</f>
        <v>3.584570713460411</v>
      </c>
      <c r="V13" s="701">
        <f>IF(INDEX(Historical!$O$7:$O$1230,MATCH(B13,Historical!$B$7:$B$1261,0))=0,"n/a",((INDEX(Historical!$C$7:$C$1239,MATCH(B13,Historical!$B$7:$B$1261,0))/INDEX(Historical!$O$7:$O$1230,MATCH(B13,Historical!$B$7:$B$1261,0)))^(1/10)-1)*100)</f>
        <v>2.2299270262671422</v>
      </c>
      <c r="W13" s="702">
        <f t="shared" si="3"/>
        <v>1.6074834159308424</v>
      </c>
      <c r="X13" s="703">
        <f t="shared" si="4"/>
        <v>0.51950300195078414</v>
      </c>
      <c r="Y13" s="661"/>
      <c r="Z13" s="651">
        <f t="shared" si="5"/>
        <v>60.23391812865497</v>
      </c>
      <c r="AA13" s="886">
        <f t="shared" si="6"/>
        <v>22.742690058479532</v>
      </c>
      <c r="AB13" s="887">
        <v>12</v>
      </c>
      <c r="AC13" s="865">
        <v>3.42</v>
      </c>
      <c r="AD13" s="865">
        <v>6.6</v>
      </c>
      <c r="AE13" s="865">
        <v>3.45</v>
      </c>
      <c r="AF13" s="865">
        <v>2.2999999999999998</v>
      </c>
      <c r="AG13" s="865">
        <v>10.299999999999999</v>
      </c>
      <c r="AH13" s="865">
        <v>1.0999999999999999</v>
      </c>
      <c r="AI13" s="865">
        <v>8.86</v>
      </c>
      <c r="AJ13" s="865">
        <v>6.9</v>
      </c>
      <c r="AK13" s="865">
        <v>3.5000000000000004</v>
      </c>
      <c r="AL13" s="878">
        <v>19920</v>
      </c>
      <c r="AM13" s="872">
        <v>0.3</v>
      </c>
      <c r="AN13" s="865">
        <v>1.27</v>
      </c>
      <c r="AO13" s="739">
        <f t="shared" si="7"/>
        <v>-16.509623587755044</v>
      </c>
      <c r="AP13" s="740">
        <f t="shared" si="8"/>
        <v>6.2330664707244896</v>
      </c>
      <c r="AQ13" s="888">
        <f t="shared" si="9"/>
        <v>52.473221159947258</v>
      </c>
      <c r="AR13" s="651">
        <f>INDEX(Historical!$C$7:$C$1239,MATCH(B13,Historical!$B$7:$B$1261,0))*IF(AH13="n/a",1.03,IF(AH13&lt;0,1.01,IF(AH13&gt;10,1.1,(1+AH13/100))))</f>
        <v>1.9411199999999997</v>
      </c>
      <c r="AS13" s="886">
        <f t="shared" si="10"/>
        <v>2.1131032319999998</v>
      </c>
      <c r="AT13" s="886">
        <f t="shared" si="11"/>
        <v>2.1870618451199997</v>
      </c>
      <c r="AU13" s="886">
        <f t="shared" si="11"/>
        <v>2.2636090096991994</v>
      </c>
      <c r="AV13" s="886">
        <f t="shared" si="11"/>
        <v>2.3428353250386711</v>
      </c>
      <c r="AW13" s="651">
        <f t="shared" si="12"/>
        <v>10.84772941185787</v>
      </c>
      <c r="AX13" s="747">
        <f t="shared" si="13"/>
        <v>13.946682195754526</v>
      </c>
      <c r="AY13" s="934">
        <v>0.24</v>
      </c>
      <c r="AZ13" s="872">
        <v>32.409999999999997</v>
      </c>
      <c r="BA13" s="872">
        <v>-11.27</v>
      </c>
      <c r="BB13" s="872">
        <v>-3.7900000000000005</v>
      </c>
      <c r="BC13" s="872">
        <v>0.73</v>
      </c>
      <c r="BE13" s="624">
        <v>2014</v>
      </c>
      <c r="BF13" s="898">
        <f t="shared" si="14"/>
        <v>0</v>
      </c>
      <c r="BG13" s="882">
        <v>2.9000000000000004</v>
      </c>
    </row>
    <row r="14" spans="1:59" ht="11.25" customHeight="1" x14ac:dyDescent="0.2">
      <c r="A14" s="881" t="s">
        <v>4641</v>
      </c>
      <c r="B14" s="875" t="s">
        <v>4638</v>
      </c>
      <c r="C14" s="932" t="s">
        <v>123</v>
      </c>
      <c r="D14" s="932" t="s">
        <v>4355</v>
      </c>
      <c r="E14" s="733">
        <v>5</v>
      </c>
      <c r="F14" s="1190"/>
      <c r="G14" s="1190" t="s">
        <v>106</v>
      </c>
      <c r="H14" s="1190" t="s">
        <v>106</v>
      </c>
      <c r="I14" s="874">
        <v>65.87</v>
      </c>
      <c r="J14" s="651">
        <f t="shared" si="0"/>
        <v>2.1253985122210413</v>
      </c>
      <c r="K14" s="877">
        <v>0.35</v>
      </c>
      <c r="L14" s="887">
        <v>4</v>
      </c>
      <c r="M14" s="642">
        <f t="shared" si="1"/>
        <v>1.4</v>
      </c>
      <c r="N14" s="870" t="s">
        <v>516</v>
      </c>
      <c r="O14" s="734">
        <v>0.2</v>
      </c>
      <c r="P14" s="861">
        <v>44159</v>
      </c>
      <c r="Q14" s="861">
        <v>44180</v>
      </c>
      <c r="R14" s="642">
        <f t="shared" si="2"/>
        <v>74.999999999999972</v>
      </c>
      <c r="S14" s="701">
        <f>IF(INDEX(Historical!$D$7:$D$1237,MATCH(B14,Historical!$B$7:$B$1261,0))=0,"n/a",(INDEX(Historical!$C$7:$C$1239,MATCH(B14,Historical!$B$7:$B$1261,0))/INDEX(Historical!$D$7:$D$1237,MATCH(B14,Historical!$B$7:$B$1261,0))-1)*100)</f>
        <v>25</v>
      </c>
      <c r="T14" s="701">
        <f>IF(INDEX(Historical!$F$7:$F$1230,MATCH(B14,Historical!$B$7:$B$1261,0))=0,"n/a",((INDEX(Historical!$C$7:$C$1239,MATCH(B14,Historical!$B$7:$B$1261,0))/INDEX(Historical!$F$7:$F$1230,MATCH(B14,Historical!$B$7:$B$1261,0)))^(1/3)-1)*100)</f>
        <v>15.173720500186395</v>
      </c>
      <c r="U14" s="701">
        <f>IF(INDEX(Historical!$H$7:$H$1230,MATCH(B14,Historical!$B$7:$B$1261,0))=0,"n/a",((INDEX(Historical!$C$7:$C$1239,MATCH(B14,Historical!$B$7:$B$1261,0))/INDEX(Historical!$H$7:$H$1230,MATCH(B14,Historical!$B$7:$B$1261,0)))^(1/5)-1)*100)</f>
        <v>11.440369201675926</v>
      </c>
      <c r="V14" s="701">
        <f>IF(INDEX(Historical!$O$7:$O$1230,MATCH(B14,Historical!$B$7:$B$1261,0))=0,"n/a",((INDEX(Historical!$C$7:$C$1239,MATCH(B14,Historical!$B$7:$B$1261,0))/INDEX(Historical!$O$7:$O$1230,MATCH(B14,Historical!$B$7:$B$1261,0)))^(1/10)-1)*100)</f>
        <v>11.817304401530127</v>
      </c>
      <c r="W14" s="702">
        <f t="shared" si="3"/>
        <v>0.96810311497050083</v>
      </c>
      <c r="X14" s="703">
        <f t="shared" si="4"/>
        <v>0.31516168599658201</v>
      </c>
      <c r="Y14" s="876"/>
      <c r="Z14" s="651">
        <f t="shared" si="5"/>
        <v>53.030303030303031</v>
      </c>
      <c r="AA14" s="886">
        <f t="shared" si="6"/>
        <v>24.950757575757578</v>
      </c>
      <c r="AB14" s="887">
        <v>12</v>
      </c>
      <c r="AC14" s="865">
        <v>2.64</v>
      </c>
      <c r="AD14" s="865">
        <v>0.41</v>
      </c>
      <c r="AE14" s="865">
        <v>5.29</v>
      </c>
      <c r="AF14" s="865">
        <v>2.85</v>
      </c>
      <c r="AG14" s="865">
        <v>12.2</v>
      </c>
      <c r="AH14" s="865">
        <v>242.1</v>
      </c>
      <c r="AI14" s="865">
        <v>107.08</v>
      </c>
      <c r="AJ14" s="865">
        <v>36.299999999999997</v>
      </c>
      <c r="AK14" s="865">
        <v>60.150000000000006</v>
      </c>
      <c r="AL14" s="878">
        <v>15670</v>
      </c>
      <c r="AM14" s="872">
        <v>0.2</v>
      </c>
      <c r="AN14" s="865">
        <v>0.31</v>
      </c>
      <c r="AO14" s="739">
        <f t="shared" si="7"/>
        <v>-11.38498986186061</v>
      </c>
      <c r="AP14" s="740">
        <f t="shared" si="8"/>
        <v>13.565767713896967</v>
      </c>
      <c r="AQ14" s="888">
        <f t="shared" si="9"/>
        <v>77.775962743259882</v>
      </c>
      <c r="AR14" s="651">
        <f>INDEX(Historical!$C$7:$C$1239,MATCH(B14,Historical!$B$7:$B$1261,0))*IF(AH14="n/a",1.03,IF(AH14&lt;0,1.01,IF(AH14&gt;10,1.1,(1+AH14/100))))</f>
        <v>0.60500000000000009</v>
      </c>
      <c r="AS14" s="886">
        <f t="shared" si="10"/>
        <v>0.6655000000000002</v>
      </c>
      <c r="AT14" s="886">
        <f t="shared" si="11"/>
        <v>0.73205000000000031</v>
      </c>
      <c r="AU14" s="886">
        <f t="shared" si="11"/>
        <v>0.80525500000000039</v>
      </c>
      <c r="AV14" s="886">
        <f t="shared" si="11"/>
        <v>0.88578050000000053</v>
      </c>
      <c r="AW14" s="651">
        <f t="shared" si="12"/>
        <v>3.6935855000000011</v>
      </c>
      <c r="AX14" s="747">
        <f t="shared" si="13"/>
        <v>5.6073865189008663</v>
      </c>
      <c r="AY14" s="934">
        <v>0.61</v>
      </c>
      <c r="AZ14" s="872">
        <v>112.48</v>
      </c>
      <c r="BA14" s="872">
        <v>-26.179999999999996</v>
      </c>
      <c r="BB14" s="872">
        <v>-14.66</v>
      </c>
      <c r="BC14" s="872">
        <v>-0.48</v>
      </c>
      <c r="BE14" s="624">
        <v>2016</v>
      </c>
      <c r="BF14" s="898">
        <f t="shared" si="14"/>
        <v>0</v>
      </c>
      <c r="BG14" s="882">
        <v>6.9</v>
      </c>
    </row>
    <row r="15" spans="1:59" ht="11.25" customHeight="1" x14ac:dyDescent="0.2">
      <c r="A15" s="863" t="s">
        <v>875</v>
      </c>
      <c r="B15" s="875" t="s">
        <v>876</v>
      </c>
      <c r="C15" s="932" t="s">
        <v>131</v>
      </c>
      <c r="D15" s="932" t="s">
        <v>4330</v>
      </c>
      <c r="E15" s="733">
        <v>9</v>
      </c>
      <c r="F15" s="1190">
        <v>455</v>
      </c>
      <c r="G15" s="1190" t="s">
        <v>106</v>
      </c>
      <c r="H15" s="1190" t="s">
        <v>106</v>
      </c>
      <c r="I15" s="874">
        <v>20.440000000000001</v>
      </c>
      <c r="J15" s="651">
        <f t="shared" si="0"/>
        <v>2.8043052837573383</v>
      </c>
      <c r="K15" s="877">
        <v>0.14330000000000001</v>
      </c>
      <c r="L15" s="887">
        <v>4</v>
      </c>
      <c r="M15" s="642">
        <f t="shared" si="1"/>
        <v>0.57320000000000004</v>
      </c>
      <c r="N15" s="870" t="s">
        <v>107</v>
      </c>
      <c r="O15" s="734">
        <v>0.13650000000000001</v>
      </c>
      <c r="P15" s="619">
        <v>43859</v>
      </c>
      <c r="Q15" s="619">
        <v>43874</v>
      </c>
      <c r="R15" s="642">
        <f t="shared" si="2"/>
        <v>4.9816849816849818</v>
      </c>
      <c r="S15" s="701">
        <f>IF(INDEX(Historical!$D$7:$D$1237,MATCH(B15,Historical!$B$7:$B$1261,0))=0,"n/a",(INDEX(Historical!$C$7:$C$1239,MATCH(B15,Historical!$B$7:$B$1261,0))/INDEX(Historical!$D$7:$D$1237,MATCH(B15,Historical!$B$7:$B$1261,0))-1)*100)</f>
        <v>5.0000000000000044</v>
      </c>
      <c r="T15" s="701">
        <f>IF(INDEX(Historical!$F$7:$F$1230,MATCH(B15,Historical!$B$7:$B$1261,0))=0,"n/a",((INDEX(Historical!$C$7:$C$1239,MATCH(B15,Historical!$B$7:$B$1261,0))/INDEX(Historical!$F$7:$F$1230,MATCH(B15,Historical!$B$7:$B$1261,0)))^(1/3)-1)*100)</f>
        <v>7.4599552570627115</v>
      </c>
      <c r="U15" s="701">
        <f>IF(INDEX(Historical!$H$7:$H$1230,MATCH(B15,Historical!$B$7:$B$1261,0))=0,"n/a",((INDEX(Historical!$C$7:$C$1239,MATCH(B15,Historical!$B$7:$B$1261,0))/INDEX(Historical!$H$7:$H$1230,MATCH(B15,Historical!$B$7:$B$1261,0)))^(1/5)-1)*100)</f>
        <v>22.245400977020502</v>
      </c>
      <c r="V15" s="701" t="str">
        <f>IF(INDEX(Historical!$O$7:$O$1230,MATCH(B15,Historical!$B$7:$B$1261,0))=0,"n/a",((INDEX(Historical!$C$7:$C$1239,MATCH(B15,Historical!$B$7:$B$1261,0))/INDEX(Historical!$O$7:$O$1230,MATCH(B15,Historical!$B$7:$B$1261,0)))^(1/10)-1)*100)</f>
        <v>n/a</v>
      </c>
      <c r="W15" s="702" t="str">
        <f t="shared" si="3"/>
        <v>n/a</v>
      </c>
      <c r="X15" s="703" t="str">
        <f t="shared" si="4"/>
        <v>n/a</v>
      </c>
      <c r="Y15" s="661"/>
      <c r="Z15" s="651" t="str">
        <f t="shared" si="5"/>
        <v>n/a</v>
      </c>
      <c r="AA15" s="886" t="str">
        <f t="shared" si="6"/>
        <v>n/a</v>
      </c>
      <c r="AB15" s="887">
        <v>12</v>
      </c>
      <c r="AC15" s="865">
        <v>-0.53</v>
      </c>
      <c r="AD15" s="865" t="s">
        <v>136</v>
      </c>
      <c r="AE15" s="865">
        <v>1.46</v>
      </c>
      <c r="AF15" s="865">
        <v>6.99</v>
      </c>
      <c r="AG15" s="865">
        <v>-14.000000000000002</v>
      </c>
      <c r="AH15" s="865">
        <v>-70.599999999999994</v>
      </c>
      <c r="AI15" s="865">
        <v>11.81</v>
      </c>
      <c r="AJ15" s="865">
        <v>-14.2</v>
      </c>
      <c r="AK15" s="865">
        <v>7.8</v>
      </c>
      <c r="AL15" s="878">
        <v>13950</v>
      </c>
      <c r="AM15" s="872">
        <v>0.2</v>
      </c>
      <c r="AN15" s="865">
        <v>10.65</v>
      </c>
      <c r="AO15" s="739" t="str">
        <f t="shared" si="7"/>
        <v>n/a</v>
      </c>
      <c r="AP15" s="740">
        <f t="shared" si="8"/>
        <v>25.049706260777839</v>
      </c>
      <c r="AQ15" s="888" t="str">
        <f t="shared" si="9"/>
        <v>n/a</v>
      </c>
      <c r="AR15" s="651">
        <f>INDEX(Historical!$C$7:$C$1239,MATCH(B15,Historical!$B$7:$B$1261,0))*IF(AH15="n/a",1.03,IF(AH15&lt;0,1.01,IF(AH15&gt;10,1.1,(1+AH15/100))))</f>
        <v>0.55146000000000006</v>
      </c>
      <c r="AS15" s="886">
        <f t="shared" si="10"/>
        <v>0.60660600000000009</v>
      </c>
      <c r="AT15" s="886">
        <f t="shared" si="11"/>
        <v>0.65392126800000017</v>
      </c>
      <c r="AU15" s="886">
        <f t="shared" si="11"/>
        <v>0.70492712690400028</v>
      </c>
      <c r="AV15" s="886">
        <f t="shared" si="11"/>
        <v>0.75991144280251233</v>
      </c>
      <c r="AW15" s="651">
        <f t="shared" si="12"/>
        <v>3.2768258377065131</v>
      </c>
      <c r="AX15" s="747">
        <f t="shared" si="13"/>
        <v>16.031437562164935</v>
      </c>
      <c r="AY15" s="934">
        <v>0.86</v>
      </c>
      <c r="AZ15" s="872">
        <v>152.03</v>
      </c>
      <c r="BA15" s="872">
        <v>-8.42</v>
      </c>
      <c r="BB15" s="872">
        <v>3.4000000000000004</v>
      </c>
      <c r="BC15" s="872">
        <v>26.85</v>
      </c>
      <c r="BE15" s="624">
        <v>2012</v>
      </c>
      <c r="BF15" s="898">
        <f t="shared" si="14"/>
        <v>0</v>
      </c>
      <c r="BG15" s="882">
        <v>-1</v>
      </c>
    </row>
    <row r="16" spans="1:59" ht="11.25" customHeight="1" x14ac:dyDescent="0.2">
      <c r="A16" s="863" t="s">
        <v>877</v>
      </c>
      <c r="B16" s="875" t="s">
        <v>878</v>
      </c>
      <c r="C16" s="932" t="s">
        <v>112</v>
      </c>
      <c r="D16" s="932" t="s">
        <v>211</v>
      </c>
      <c r="E16" s="733">
        <v>7</v>
      </c>
      <c r="F16" s="1190">
        <v>576</v>
      </c>
      <c r="G16" s="1190" t="s">
        <v>106</v>
      </c>
      <c r="H16" s="1190" t="s">
        <v>106</v>
      </c>
      <c r="I16" s="874">
        <v>92.51</v>
      </c>
      <c r="J16" s="651">
        <f t="shared" si="0"/>
        <v>0.69181710085396164</v>
      </c>
      <c r="K16" s="877">
        <v>0.16</v>
      </c>
      <c r="L16" s="887">
        <v>4</v>
      </c>
      <c r="M16" s="642">
        <f t="shared" si="1"/>
        <v>0.64</v>
      </c>
      <c r="N16" s="870" t="s">
        <v>148</v>
      </c>
      <c r="O16" s="734">
        <v>0.15</v>
      </c>
      <c r="P16" s="866">
        <v>43599</v>
      </c>
      <c r="Q16" s="866">
        <v>43630</v>
      </c>
      <c r="R16" s="642">
        <f t="shared" si="2"/>
        <v>6.6666666666666732</v>
      </c>
      <c r="S16" s="701">
        <f>IF(INDEX(Historical!$D$7:$D$1237,MATCH(B16,Historical!$B$7:$B$1261,0))=0,"n/a",(INDEX(Historical!$C$7:$C$1239,MATCH(B16,Historical!$B$7:$B$1261,0))/INDEX(Historical!$D$7:$D$1237,MATCH(B16,Historical!$B$7:$B$1261,0))-1)*100)</f>
        <v>5.0000000000000044</v>
      </c>
      <c r="T16" s="701">
        <f>IF(INDEX(Historical!$F$7:$F$1230,MATCH(B16,Historical!$B$7:$B$1261,0))=0,"n/a",((INDEX(Historical!$C$7:$C$1239,MATCH(B16,Historical!$B$7:$B$1261,0))/INDEX(Historical!$F$7:$F$1230,MATCH(B16,Historical!$B$7:$B$1261,0)))^(1/3)-1)*100)</f>
        <v>6.6053667550018957</v>
      </c>
      <c r="U16" s="701">
        <f>IF(INDEX(Historical!$H$7:$H$1230,MATCH(B16,Historical!$B$7:$B$1261,0))=0,"n/a",((INDEX(Historical!$C$7:$C$1239,MATCH(B16,Historical!$B$7:$B$1261,0))/INDEX(Historical!$H$7:$H$1230,MATCH(B16,Historical!$B$7:$B$1261,0)))^(1/5)-1)*100)</f>
        <v>7.442863557808499</v>
      </c>
      <c r="V16" s="701" t="str">
        <f>IF(INDEX(Historical!$O$7:$O$1230,MATCH(B16,Historical!$B$7:$B$1261,0))=0,"n/a",((INDEX(Historical!$C$7:$C$1239,MATCH(B16,Historical!$B$7:$B$1261,0))/INDEX(Historical!$O$7:$O$1230,MATCH(B16,Historical!$B$7:$B$1261,0)))^(1/10)-1)*100)</f>
        <v>n/a</v>
      </c>
      <c r="W16" s="702" t="str">
        <f t="shared" si="3"/>
        <v>n/a</v>
      </c>
      <c r="X16" s="703" t="str">
        <f t="shared" si="4"/>
        <v>n/a</v>
      </c>
      <c r="Y16" s="663"/>
      <c r="Z16" s="651">
        <f t="shared" si="5"/>
        <v>26.556016597510375</v>
      </c>
      <c r="AA16" s="886">
        <f t="shared" si="6"/>
        <v>38.385892116182575</v>
      </c>
      <c r="AB16" s="887">
        <v>12</v>
      </c>
      <c r="AC16" s="865">
        <v>2.41</v>
      </c>
      <c r="AD16" s="865">
        <v>3.26</v>
      </c>
      <c r="AE16" s="865">
        <v>0.78</v>
      </c>
      <c r="AF16" s="865">
        <v>2.4900000000000002</v>
      </c>
      <c r="AG16" s="865">
        <v>7.3999999999999995</v>
      </c>
      <c r="AH16" s="865">
        <v>-61.4</v>
      </c>
      <c r="AI16" s="865">
        <v>15.83</v>
      </c>
      <c r="AJ16" s="865">
        <v>-21</v>
      </c>
      <c r="AK16" s="865">
        <v>11.89</v>
      </c>
      <c r="AL16" s="878">
        <v>6980</v>
      </c>
      <c r="AM16" s="872">
        <v>1.2</v>
      </c>
      <c r="AN16" s="865">
        <v>0.56000000000000005</v>
      </c>
      <c r="AO16" s="739">
        <f t="shared" si="7"/>
        <v>-30.251211457520114</v>
      </c>
      <c r="AP16" s="740">
        <f t="shared" si="8"/>
        <v>8.1346806586624609</v>
      </c>
      <c r="AQ16" s="888">
        <f t="shared" si="9"/>
        <v>106.10770794718488</v>
      </c>
      <c r="AR16" s="651">
        <f>INDEX(Historical!$C$7:$C$1239,MATCH(B16,Historical!$B$7:$B$1261,0))*IF(AH16="n/a",1.03,IF(AH16&lt;0,1.01,IF(AH16&gt;10,1.1,(1+AH16/100))))</f>
        <v>0.63629999999999998</v>
      </c>
      <c r="AS16" s="886">
        <f t="shared" si="10"/>
        <v>0.69993000000000005</v>
      </c>
      <c r="AT16" s="886">
        <f t="shared" si="11"/>
        <v>0.76992300000000014</v>
      </c>
      <c r="AU16" s="886">
        <f t="shared" si="11"/>
        <v>0.84691530000000026</v>
      </c>
      <c r="AV16" s="886">
        <f t="shared" si="11"/>
        <v>0.93160683000000033</v>
      </c>
      <c r="AW16" s="651">
        <f t="shared" si="12"/>
        <v>3.8846751300000002</v>
      </c>
      <c r="AX16" s="747">
        <f t="shared" si="13"/>
        <v>4.1991948221813864</v>
      </c>
      <c r="AY16" s="934">
        <v>1.23</v>
      </c>
      <c r="AZ16" s="872">
        <v>161.85</v>
      </c>
      <c r="BA16" s="872">
        <v>-7.24</v>
      </c>
      <c r="BB16" s="872">
        <v>12.24</v>
      </c>
      <c r="BC16" s="872">
        <v>43.519999999999996</v>
      </c>
      <c r="BE16" s="624">
        <v>2013</v>
      </c>
      <c r="BF16" s="898">
        <f t="shared" si="14"/>
        <v>0</v>
      </c>
      <c r="BG16" s="882">
        <v>2.6</v>
      </c>
    </row>
    <row r="17" spans="1:59" ht="11.25" customHeight="1" x14ac:dyDescent="0.2">
      <c r="A17" s="871" t="s">
        <v>1173</v>
      </c>
      <c r="B17" s="875" t="s">
        <v>1174</v>
      </c>
      <c r="C17" s="932" t="s">
        <v>108</v>
      </c>
      <c r="D17" s="932" t="s">
        <v>4331</v>
      </c>
      <c r="E17" s="733">
        <v>9</v>
      </c>
      <c r="F17" s="1190">
        <v>467</v>
      </c>
      <c r="G17" s="1190" t="s">
        <v>106</v>
      </c>
      <c r="H17" s="1190" t="s">
        <v>106</v>
      </c>
      <c r="I17" s="874">
        <v>67.7</v>
      </c>
      <c r="J17" s="651">
        <f t="shared" si="0"/>
        <v>4.7267355982274744</v>
      </c>
      <c r="K17" s="877">
        <v>0.8</v>
      </c>
      <c r="L17" s="887">
        <v>4</v>
      </c>
      <c r="M17" s="642">
        <f t="shared" si="1"/>
        <v>3.2</v>
      </c>
      <c r="N17" s="870" t="s">
        <v>318</v>
      </c>
      <c r="O17" s="734">
        <v>0.7</v>
      </c>
      <c r="P17" s="861">
        <v>43903</v>
      </c>
      <c r="Q17" s="861">
        <v>43921</v>
      </c>
      <c r="R17" s="642">
        <f t="shared" si="2"/>
        <v>14.285714285714299</v>
      </c>
      <c r="S17" s="701">
        <f>IF(INDEX(Historical!$D$7:$D$1237,MATCH(B17,Historical!$B$7:$B$1261,0))=0,"n/a",(INDEX(Historical!$C$7:$C$1239,MATCH(B17,Historical!$B$7:$B$1261,0))/INDEX(Historical!$D$7:$D$1237,MATCH(B17,Historical!$B$7:$B$1261,0))-1)*100)</f>
        <v>20.68965517241379</v>
      </c>
      <c r="T17" s="701">
        <f>IF(INDEX(Historical!$F$7:$F$1230,MATCH(B17,Historical!$B$7:$B$1261,0))=0,"n/a",((INDEX(Historical!$C$7:$C$1239,MATCH(B17,Historical!$B$7:$B$1261,0))/INDEX(Historical!$F$7:$F$1230,MATCH(B17,Historical!$B$7:$B$1261,0)))^(1/3)-1)*100)</f>
        <v>39.115300228031955</v>
      </c>
      <c r="U17" s="701">
        <f>IF(INDEX(Historical!$H$7:$H$1230,MATCH(B17,Historical!$B$7:$B$1261,0))=0,"n/a",((INDEX(Historical!$C$7:$C$1239,MATCH(B17,Historical!$B$7:$B$1261,0))/INDEX(Historical!$H$7:$H$1230,MATCH(B17,Historical!$B$7:$B$1261,0)))^(1/5)-1)*100)</f>
        <v>37.972966146121493</v>
      </c>
      <c r="V17" s="701">
        <f>IF(INDEX(Historical!$O$7:$O$1230,MATCH(B17,Historical!$B$7:$B$1261,0))=0,"n/a",((INDEX(Historical!$C$7:$C$1239,MATCH(B17,Historical!$B$7:$B$1261,0))/INDEX(Historical!$O$7:$O$1230,MATCH(B17,Historical!$B$7:$B$1261,0)))^(1/10)-1)*100)</f>
        <v>30.200545431746772</v>
      </c>
      <c r="W17" s="702">
        <f t="shared" si="3"/>
        <v>1.2573602762221758</v>
      </c>
      <c r="X17" s="703">
        <f t="shared" si="4"/>
        <v>1.8168883323503109</v>
      </c>
      <c r="Y17" s="876" t="s">
        <v>1175</v>
      </c>
      <c r="Z17" s="651">
        <f t="shared" si="5"/>
        <v>38.834951456310677</v>
      </c>
      <c r="AA17" s="886">
        <f t="shared" si="6"/>
        <v>8.2160194174757279</v>
      </c>
      <c r="AB17" s="887">
        <v>12</v>
      </c>
      <c r="AC17" s="865">
        <v>8.24</v>
      </c>
      <c r="AD17" s="865">
        <v>0.76</v>
      </c>
      <c r="AE17" s="865">
        <v>1.33</v>
      </c>
      <c r="AF17" s="865">
        <v>1.3</v>
      </c>
      <c r="AG17" s="865">
        <v>16.7</v>
      </c>
      <c r="AH17" s="865">
        <v>-1.6</v>
      </c>
      <c r="AI17" s="865">
        <v>3.5900000000000003</v>
      </c>
      <c r="AJ17" s="865">
        <v>20.9</v>
      </c>
      <c r="AK17" s="865">
        <v>11</v>
      </c>
      <c r="AL17" s="878">
        <v>731.45</v>
      </c>
      <c r="AM17" s="872">
        <v>13.8</v>
      </c>
      <c r="AN17" s="867">
        <v>40.35</v>
      </c>
      <c r="AO17" s="739">
        <f t="shared" si="7"/>
        <v>34.483682326873243</v>
      </c>
      <c r="AP17" s="740">
        <f t="shared" si="8"/>
        <v>42.699701744348971</v>
      </c>
      <c r="AQ17" s="888">
        <f t="shared" si="9"/>
        <v>-31.101281280359082</v>
      </c>
      <c r="AR17" s="651">
        <f>INDEX(Historical!$C$7:$C$1239,MATCH(B17,Historical!$B$7:$B$1261,0))*IF(AH17="n/a",1.03,IF(AH17&lt;0,1.01,IF(AH17&gt;10,1.1,(1+AH17/100))))</f>
        <v>2.8279999999999998</v>
      </c>
      <c r="AS17" s="886">
        <f t="shared" si="10"/>
        <v>2.9295252000000001</v>
      </c>
      <c r="AT17" s="886">
        <f t="shared" si="11"/>
        <v>3.2224777200000001</v>
      </c>
      <c r="AU17" s="886">
        <f t="shared" si="11"/>
        <v>3.5447254920000004</v>
      </c>
      <c r="AV17" s="886">
        <f t="shared" si="11"/>
        <v>3.8991980412000009</v>
      </c>
      <c r="AW17" s="651">
        <f t="shared" si="12"/>
        <v>16.423926453200004</v>
      </c>
      <c r="AX17" s="747">
        <f t="shared" si="13"/>
        <v>24.259861821565735</v>
      </c>
      <c r="AY17" s="934">
        <v>1.0900000000000001</v>
      </c>
      <c r="AZ17" s="872">
        <v>69.040000000000006</v>
      </c>
      <c r="BA17" s="872">
        <v>-22.18</v>
      </c>
      <c r="BB17" s="872">
        <v>1.1499999999999999</v>
      </c>
      <c r="BC17" s="872">
        <v>5.38</v>
      </c>
      <c r="BE17" s="624">
        <v>2012</v>
      </c>
      <c r="BF17" s="898">
        <f t="shared" si="14"/>
        <v>0</v>
      </c>
      <c r="BG17" s="882">
        <v>0.4</v>
      </c>
    </row>
    <row r="18" spans="1:59" ht="11.25" customHeight="1" x14ac:dyDescent="0.2">
      <c r="A18" s="863" t="s">
        <v>953</v>
      </c>
      <c r="B18" s="875" t="s">
        <v>954</v>
      </c>
      <c r="C18" s="932" t="s">
        <v>108</v>
      </c>
      <c r="D18" s="932" t="s">
        <v>118</v>
      </c>
      <c r="E18" s="733">
        <v>9</v>
      </c>
      <c r="F18" s="1190">
        <v>465</v>
      </c>
      <c r="G18" s="1190" t="s">
        <v>106</v>
      </c>
      <c r="H18" s="1190" t="s">
        <v>106</v>
      </c>
      <c r="I18" s="874">
        <v>30.13</v>
      </c>
      <c r="J18" s="651">
        <f t="shared" si="0"/>
        <v>2.6551609691337541</v>
      </c>
      <c r="K18" s="877">
        <v>0.2</v>
      </c>
      <c r="L18" s="887">
        <v>4</v>
      </c>
      <c r="M18" s="642">
        <f t="shared" si="1"/>
        <v>0.8</v>
      </c>
      <c r="N18" s="870" t="s">
        <v>706</v>
      </c>
      <c r="O18" s="734">
        <v>0.18</v>
      </c>
      <c r="P18" s="861">
        <v>43900</v>
      </c>
      <c r="Q18" s="861">
        <v>43915</v>
      </c>
      <c r="R18" s="642">
        <f t="shared" si="2"/>
        <v>11.111111111111121</v>
      </c>
      <c r="S18" s="701">
        <f>IF(INDEX(Historical!$D$7:$D$1237,MATCH(B18,Historical!$B$7:$B$1261,0))=0,"n/a",(INDEX(Historical!$C$7:$C$1239,MATCH(B18,Historical!$B$7:$B$1261,0))/INDEX(Historical!$D$7:$D$1237,MATCH(B18,Historical!$B$7:$B$1261,0))-1)*100)</f>
        <v>12.5</v>
      </c>
      <c r="T18" s="701">
        <f>IF(INDEX(Historical!$F$7:$F$1230,MATCH(B18,Historical!$B$7:$B$1261,0))=0,"n/a",((INDEX(Historical!$C$7:$C$1239,MATCH(B18,Historical!$B$7:$B$1261,0))/INDEX(Historical!$F$7:$F$1230,MATCH(B18,Historical!$B$7:$B$1261,0)))^(1/3)-1)*100)</f>
        <v>11.457607795906144</v>
      </c>
      <c r="U18" s="701">
        <f>IF(INDEX(Historical!$H$7:$H$1230,MATCH(B18,Historical!$B$7:$B$1261,0))=0,"n/a",((INDEX(Historical!$C$7:$C$1239,MATCH(B18,Historical!$B$7:$B$1261,0))/INDEX(Historical!$H$7:$H$1230,MATCH(B18,Historical!$B$7:$B$1261,0)))^(1/5)-1)*100)</f>
        <v>10.350921459993479</v>
      </c>
      <c r="V18" s="701">
        <f>IF(INDEX(Historical!$O$7:$O$1230,MATCH(B18,Historical!$B$7:$B$1261,0))=0,"n/a",((INDEX(Historical!$C$7:$C$1239,MATCH(B18,Historical!$B$7:$B$1261,0))/INDEX(Historical!$O$7:$O$1230,MATCH(B18,Historical!$B$7:$B$1261,0)))^(1/10)-1)*100)</f>
        <v>14.869835499703509</v>
      </c>
      <c r="W18" s="702">
        <f t="shared" si="3"/>
        <v>0.69610194814864412</v>
      </c>
      <c r="X18" s="703" t="str">
        <f t="shared" si="4"/>
        <v>n/a</v>
      </c>
      <c r="Y18" s="876" t="s">
        <v>473</v>
      </c>
      <c r="Z18" s="651">
        <f t="shared" si="5"/>
        <v>20.202020202020204</v>
      </c>
      <c r="AA18" s="886">
        <f t="shared" si="6"/>
        <v>7.6085858585858581</v>
      </c>
      <c r="AB18" s="887">
        <v>12</v>
      </c>
      <c r="AC18" s="865">
        <v>3.96</v>
      </c>
      <c r="AD18" s="865">
        <v>2.67</v>
      </c>
      <c r="AE18" s="865">
        <v>2.67</v>
      </c>
      <c r="AF18" s="865">
        <v>0.4</v>
      </c>
      <c r="AG18" s="865">
        <v>5.4</v>
      </c>
      <c r="AH18" s="865">
        <v>-13.5</v>
      </c>
      <c r="AI18" s="865">
        <v>-6.8000000000000007</v>
      </c>
      <c r="AJ18" s="865">
        <v>-8.5</v>
      </c>
      <c r="AK18" s="865">
        <v>3</v>
      </c>
      <c r="AL18" s="878">
        <v>2610</v>
      </c>
      <c r="AM18" s="872">
        <v>0.2</v>
      </c>
      <c r="AN18" s="865">
        <v>0.19</v>
      </c>
      <c r="AO18" s="739">
        <f t="shared" si="7"/>
        <v>5.3974965705413744</v>
      </c>
      <c r="AP18" s="740">
        <f t="shared" si="8"/>
        <v>13.006082429127233</v>
      </c>
      <c r="AQ18" s="888">
        <f t="shared" si="9"/>
        <v>-63.221779733505059</v>
      </c>
      <c r="AR18" s="651">
        <f>INDEX(Historical!$C$7:$C$1239,MATCH(B18,Historical!$B$7:$B$1261,0))*IF(AH18="n/a",1.03,IF(AH18&lt;0,1.01,IF(AH18&gt;10,1.1,(1+AH18/100))))</f>
        <v>0.72719999999999996</v>
      </c>
      <c r="AS18" s="886">
        <f t="shared" si="10"/>
        <v>0.73447200000000001</v>
      </c>
      <c r="AT18" s="886">
        <f t="shared" si="11"/>
        <v>0.75650616000000004</v>
      </c>
      <c r="AU18" s="886">
        <f t="shared" si="11"/>
        <v>0.77920134480000003</v>
      </c>
      <c r="AV18" s="886">
        <f t="shared" si="11"/>
        <v>0.80257738514400001</v>
      </c>
      <c r="AW18" s="651">
        <f t="shared" si="12"/>
        <v>3.7999568899440002</v>
      </c>
      <c r="AX18" s="747">
        <f t="shared" si="13"/>
        <v>12.611871523212745</v>
      </c>
      <c r="AY18" s="934">
        <v>1.21</v>
      </c>
      <c r="AZ18" s="872">
        <v>120.89000000000001</v>
      </c>
      <c r="BA18" s="872">
        <v>-40.65</v>
      </c>
      <c r="BB18" s="872">
        <v>12.08</v>
      </c>
      <c r="BC18" s="872">
        <v>11.05</v>
      </c>
      <c r="BE18" s="624">
        <v>2012</v>
      </c>
      <c r="BF18" s="898">
        <f t="shared" si="14"/>
        <v>0</v>
      </c>
      <c r="BG18" s="882">
        <v>2.4</v>
      </c>
    </row>
    <row r="19" spans="1:59" ht="11.25" customHeight="1" x14ac:dyDescent="0.2">
      <c r="A19" s="863" t="s">
        <v>870</v>
      </c>
      <c r="B19" s="875" t="s">
        <v>871</v>
      </c>
      <c r="C19" s="932" t="s">
        <v>4319</v>
      </c>
      <c r="D19" s="932" t="s">
        <v>4320</v>
      </c>
      <c r="E19" s="733">
        <v>7</v>
      </c>
      <c r="F19" s="1190">
        <v>600</v>
      </c>
      <c r="G19" s="1190" t="s">
        <v>115</v>
      </c>
      <c r="H19" s="1190" t="s">
        <v>115</v>
      </c>
      <c r="I19" s="874">
        <v>14.2</v>
      </c>
      <c r="J19" s="651">
        <f t="shared" si="0"/>
        <v>8.169014084507042</v>
      </c>
      <c r="K19" s="877">
        <v>0.28999999999999998</v>
      </c>
      <c r="L19" s="887">
        <v>4</v>
      </c>
      <c r="M19" s="642">
        <f t="shared" si="1"/>
        <v>1.1599999999999999</v>
      </c>
      <c r="N19" s="870" t="s">
        <v>463</v>
      </c>
      <c r="O19" s="734">
        <v>0.28000000000000003</v>
      </c>
      <c r="P19" s="619">
        <v>43828</v>
      </c>
      <c r="Q19" s="619">
        <v>43844</v>
      </c>
      <c r="R19" s="642">
        <f t="shared" si="2"/>
        <v>3.5714285714285547</v>
      </c>
      <c r="S19" s="701">
        <f>IF(INDEX(Historical!$D$7:$D$1237,MATCH(B19,Historical!$B$7:$B$1261,0))=0,"n/a",(INDEX(Historical!$C$7:$C$1239,MATCH(B19,Historical!$B$7:$B$1261,0))/INDEX(Historical!$D$7:$D$1237,MATCH(B19,Historical!$B$7:$B$1261,0))-1)*100)</f>
        <v>3.7037037037036979</v>
      </c>
      <c r="T19" s="701">
        <f>IF(INDEX(Historical!$F$7:$F$1230,MATCH(B19,Historical!$B$7:$B$1261,0))=0,"n/a",((INDEX(Historical!$C$7:$C$1239,MATCH(B19,Historical!$B$7:$B$1261,0))/INDEX(Historical!$F$7:$F$1230,MATCH(B19,Historical!$B$7:$B$1261,0)))^(1/3)-1)*100)</f>
        <v>3.8498820370220788</v>
      </c>
      <c r="U19" s="701">
        <f>IF(INDEX(Historical!$H$7:$H$1230,MATCH(B19,Historical!$B$7:$B$1261,0))=0,"n/a",((INDEX(Historical!$C$7:$C$1239,MATCH(B19,Historical!$B$7:$B$1261,0))/INDEX(Historical!$H$7:$H$1230,MATCH(B19,Historical!$B$7:$B$1261,0)))^(1/5)-1)*100)</f>
        <v>4.0126207180960938</v>
      </c>
      <c r="V19" s="701">
        <f>IF(INDEX(Historical!$O$7:$O$1230,MATCH(B19,Historical!$B$7:$B$1261,0))=0,"n/a",((INDEX(Historical!$C$7:$C$1239,MATCH(B19,Historical!$B$7:$B$1261,0))/INDEX(Historical!$O$7:$O$1230,MATCH(B19,Historical!$B$7:$B$1261,0)))^(1/10)-1)*100)</f>
        <v>3.6841429121064806</v>
      </c>
      <c r="W19" s="702">
        <f t="shared" si="3"/>
        <v>1.0891598979263808</v>
      </c>
      <c r="X19" s="703" t="str">
        <f t="shared" si="4"/>
        <v>n/a</v>
      </c>
      <c r="Y19" s="661"/>
      <c r="Z19" s="651">
        <f t="shared" si="5"/>
        <v>446.15384615384608</v>
      </c>
      <c r="AA19" s="886">
        <f t="shared" si="6"/>
        <v>54.615384615384613</v>
      </c>
      <c r="AB19" s="887">
        <v>12</v>
      </c>
      <c r="AC19" s="865">
        <v>0.26</v>
      </c>
      <c r="AD19" s="865">
        <v>18.78</v>
      </c>
      <c r="AE19" s="865">
        <v>4.93</v>
      </c>
      <c r="AF19" s="865">
        <v>0.88</v>
      </c>
      <c r="AG19" s="865">
        <v>1.5</v>
      </c>
      <c r="AH19" s="865">
        <v>64.099999999999994</v>
      </c>
      <c r="AI19" s="865">
        <v>-550</v>
      </c>
      <c r="AJ19" s="865">
        <v>-11.899999999999999</v>
      </c>
      <c r="AK19" s="865">
        <v>3</v>
      </c>
      <c r="AL19" s="878">
        <v>1300</v>
      </c>
      <c r="AM19" s="872">
        <v>0.74</v>
      </c>
      <c r="AN19" s="865">
        <v>1.24</v>
      </c>
      <c r="AO19" s="739">
        <f t="shared" si="7"/>
        <v>-42.433749812781478</v>
      </c>
      <c r="AP19" s="740">
        <f t="shared" si="8"/>
        <v>12.181634802603135</v>
      </c>
      <c r="AQ19" s="888">
        <f t="shared" si="9"/>
        <v>46.152946465966792</v>
      </c>
      <c r="AR19" s="651">
        <f>INDEX(Historical!$C$7:$C$1239,MATCH(B19,Historical!$B$7:$B$1261,0))*IF(AH19="n/a",1.03,IF(AH19&lt;0,1.01,IF(AH19&gt;10,1.1,(1+AH19/100))))</f>
        <v>1.2320000000000002</v>
      </c>
      <c r="AS19" s="886">
        <f t="shared" si="10"/>
        <v>1.2443200000000003</v>
      </c>
      <c r="AT19" s="886">
        <f t="shared" si="11"/>
        <v>1.2816496000000004</v>
      </c>
      <c r="AU19" s="886">
        <f t="shared" si="11"/>
        <v>1.3200990880000005</v>
      </c>
      <c r="AV19" s="886">
        <f t="shared" si="11"/>
        <v>1.3597020606400005</v>
      </c>
      <c r="AW19" s="651">
        <f t="shared" si="12"/>
        <v>6.437770748640002</v>
      </c>
      <c r="AX19" s="747">
        <f t="shared" si="13"/>
        <v>45.336413722816914</v>
      </c>
      <c r="AY19" s="934">
        <v>1.49</v>
      </c>
      <c r="AZ19" s="872">
        <v>56.04</v>
      </c>
      <c r="BA19" s="872">
        <v>-47.74</v>
      </c>
      <c r="BB19" s="872">
        <v>25.330000000000002</v>
      </c>
      <c r="BC19" s="872">
        <v>6.83</v>
      </c>
      <c r="BE19" s="624">
        <v>2014</v>
      </c>
      <c r="BF19" s="898">
        <f t="shared" si="14"/>
        <v>0</v>
      </c>
      <c r="BG19" s="882">
        <v>0.5</v>
      </c>
    </row>
    <row r="20" spans="1:59" ht="11.25" customHeight="1" x14ac:dyDescent="0.2">
      <c r="A20" s="863" t="s">
        <v>882</v>
      </c>
      <c r="B20" s="875" t="s">
        <v>883</v>
      </c>
      <c r="C20" s="932" t="s">
        <v>112</v>
      </c>
      <c r="D20" s="932" t="s">
        <v>4332</v>
      </c>
      <c r="E20" s="733">
        <v>9</v>
      </c>
      <c r="F20" s="1190">
        <v>521</v>
      </c>
      <c r="G20" s="1190" t="s">
        <v>106</v>
      </c>
      <c r="H20" s="1190" t="s">
        <v>106</v>
      </c>
      <c r="I20" s="874">
        <v>36.57</v>
      </c>
      <c r="J20" s="651">
        <f t="shared" si="0"/>
        <v>1.7500683620453923</v>
      </c>
      <c r="K20" s="877">
        <v>0.16</v>
      </c>
      <c r="L20" s="887">
        <v>4</v>
      </c>
      <c r="M20" s="642">
        <f t="shared" si="1"/>
        <v>0.64</v>
      </c>
      <c r="N20" s="870" t="s">
        <v>264</v>
      </c>
      <c r="O20" s="734">
        <v>0.15</v>
      </c>
      <c r="P20" s="861">
        <v>44182</v>
      </c>
      <c r="Q20" s="861">
        <v>44202</v>
      </c>
      <c r="R20" s="642">
        <f t="shared" si="2"/>
        <v>6.6666666666666732</v>
      </c>
      <c r="S20" s="701">
        <f>IF(INDEX(Historical!$D$7:$D$1237,MATCH(B20,Historical!$B$7:$B$1261,0))=0,"n/a",(INDEX(Historical!$C$7:$C$1239,MATCH(B20,Historical!$B$7:$B$1261,0))/INDEX(Historical!$D$7:$D$1237,MATCH(B20,Historical!$B$7:$B$1261,0))-1)*100)</f>
        <v>30.000000000000004</v>
      </c>
      <c r="T20" s="701">
        <f>IF(INDEX(Historical!$F$7:$F$1230,MATCH(B20,Historical!$B$7:$B$1261,0))=0,"n/a",((INDEX(Historical!$C$7:$C$1239,MATCH(B20,Historical!$B$7:$B$1261,0))/INDEX(Historical!$F$7:$F$1230,MATCH(B20,Historical!$B$7:$B$1261,0)))^(1/3)-1)*100)</f>
        <v>37.50688670741409</v>
      </c>
      <c r="U20" s="701">
        <f>IF(INDEX(Historical!$H$7:$H$1230,MATCH(B20,Historical!$B$7:$B$1261,0))=0,"n/a",((INDEX(Historical!$C$7:$C$1239,MATCH(B20,Historical!$B$7:$B$1261,0))/INDEX(Historical!$H$7:$H$1230,MATCH(B20,Historical!$B$7:$B$1261,0)))^(1/5)-1)*100)</f>
        <v>34.080129120845726</v>
      </c>
      <c r="V20" s="701" t="str">
        <f>IF(INDEX(Historical!$O$7:$O$1230,MATCH(B20,Historical!$B$7:$B$1261,0))=0,"n/a",((INDEX(Historical!$C$7:$C$1239,MATCH(B20,Historical!$B$7:$B$1261,0))/INDEX(Historical!$O$7:$O$1230,MATCH(B20,Historical!$B$7:$B$1261,0)))^(1/10)-1)*100)</f>
        <v>n/a</v>
      </c>
      <c r="W20" s="702" t="str">
        <f t="shared" si="3"/>
        <v>n/a</v>
      </c>
      <c r="X20" s="703">
        <f t="shared" si="4"/>
        <v>2.0780566537101048</v>
      </c>
      <c r="Y20" s="661"/>
      <c r="Z20" s="651">
        <f t="shared" si="5"/>
        <v>13.141683778234087</v>
      </c>
      <c r="AA20" s="886">
        <f t="shared" si="6"/>
        <v>7.5092402464065708</v>
      </c>
      <c r="AB20" s="887">
        <v>12</v>
      </c>
      <c r="AC20" s="865">
        <v>4.87</v>
      </c>
      <c r="AD20" s="865">
        <v>1.56</v>
      </c>
      <c r="AE20" s="865">
        <v>2.12</v>
      </c>
      <c r="AF20" s="865">
        <v>0.72</v>
      </c>
      <c r="AG20" s="865">
        <v>9.6</v>
      </c>
      <c r="AH20" s="865">
        <v>10.5</v>
      </c>
      <c r="AI20" s="865">
        <v>12.559999999999999</v>
      </c>
      <c r="AJ20" s="865">
        <v>16.400000000000002</v>
      </c>
      <c r="AK20" s="865">
        <v>5</v>
      </c>
      <c r="AL20" s="878">
        <v>4400</v>
      </c>
      <c r="AM20" s="872">
        <v>2.1999999999999997</v>
      </c>
      <c r="AN20" s="865">
        <v>2.54</v>
      </c>
      <c r="AO20" s="739">
        <f t="shared" si="7"/>
        <v>28.320957236484546</v>
      </c>
      <c r="AP20" s="740">
        <f t="shared" si="8"/>
        <v>35.830197482891116</v>
      </c>
      <c r="AQ20" s="888">
        <f t="shared" si="9"/>
        <v>-50.980035915454792</v>
      </c>
      <c r="AR20" s="651">
        <f>INDEX(Historical!$C$7:$C$1239,MATCH(B20,Historical!$B$7:$B$1261,0))*IF(AH20="n/a",1.03,IF(AH20&lt;0,1.01,IF(AH20&gt;10,1.1,(1+AH20/100))))</f>
        <v>0.57200000000000006</v>
      </c>
      <c r="AS20" s="886">
        <f t="shared" si="10"/>
        <v>0.62920000000000009</v>
      </c>
      <c r="AT20" s="886">
        <f t="shared" si="11"/>
        <v>0.66066000000000014</v>
      </c>
      <c r="AU20" s="886">
        <f t="shared" si="11"/>
        <v>0.69369300000000023</v>
      </c>
      <c r="AV20" s="886">
        <f t="shared" si="11"/>
        <v>0.72837765000000032</v>
      </c>
      <c r="AW20" s="651">
        <f t="shared" si="12"/>
        <v>3.2839306500000003</v>
      </c>
      <c r="AX20" s="747">
        <f t="shared" si="13"/>
        <v>8.9798486464315008</v>
      </c>
      <c r="AY20" s="934">
        <v>2.2200000000000002</v>
      </c>
      <c r="AZ20" s="872">
        <v>334.84</v>
      </c>
      <c r="BA20" s="872">
        <v>-26.8</v>
      </c>
      <c r="BB20" s="872">
        <v>14.32</v>
      </c>
      <c r="BC20" s="872">
        <v>24.39</v>
      </c>
      <c r="BE20" s="624">
        <v>2013</v>
      </c>
      <c r="BF20" s="898">
        <f t="shared" si="14"/>
        <v>0</v>
      </c>
      <c r="BG20" s="882">
        <v>2.4</v>
      </c>
    </row>
    <row r="21" spans="1:59" ht="11.25" customHeight="1" x14ac:dyDescent="0.2">
      <c r="A21" s="881" t="s">
        <v>4405</v>
      </c>
      <c r="B21" s="875" t="s">
        <v>3972</v>
      </c>
      <c r="C21" s="932" t="s">
        <v>112</v>
      </c>
      <c r="D21" s="932" t="s">
        <v>211</v>
      </c>
      <c r="E21" s="733">
        <v>6</v>
      </c>
      <c r="F21" s="1190">
        <v>676</v>
      </c>
      <c r="G21" s="1190" t="s">
        <v>106</v>
      </c>
      <c r="H21" s="1190" t="s">
        <v>106</v>
      </c>
      <c r="I21" s="874">
        <v>135.72</v>
      </c>
      <c r="J21" s="651">
        <f t="shared" si="0"/>
        <v>0.38314176245210729</v>
      </c>
      <c r="K21" s="877">
        <v>0.13</v>
      </c>
      <c r="L21" s="887">
        <v>4</v>
      </c>
      <c r="M21" s="642">
        <f t="shared" si="1"/>
        <v>0.52</v>
      </c>
      <c r="N21" s="870" t="s">
        <v>489</v>
      </c>
      <c r="O21" s="734">
        <v>0.12</v>
      </c>
      <c r="P21" s="619">
        <v>43845</v>
      </c>
      <c r="Q21" s="619">
        <v>43858</v>
      </c>
      <c r="R21" s="642">
        <f t="shared" si="2"/>
        <v>8.333333333333341</v>
      </c>
      <c r="S21" s="701">
        <f>IF(INDEX(Historical!$D$7:$D$1237,MATCH(B21,Historical!$B$7:$B$1261,0))=0,"n/a",(INDEX(Historical!$C$7:$C$1239,MATCH(B21,Historical!$B$7:$B$1261,0))/INDEX(Historical!$D$7:$D$1237,MATCH(B21,Historical!$B$7:$B$1261,0))-1)*100)</f>
        <v>9.0909090909090828</v>
      </c>
      <c r="T21" s="701">
        <f>IF(INDEX(Historical!$F$7:$F$1230,MATCH(B21,Historical!$B$7:$B$1261,0))=0,"n/a",((INDEX(Historical!$C$7:$C$1239,MATCH(B21,Historical!$B$7:$B$1261,0))/INDEX(Historical!$F$7:$F$1230,MATCH(B21,Historical!$B$7:$B$1261,0)))^(1/3)-1)*100)</f>
        <v>10.064241629820891</v>
      </c>
      <c r="U21" s="701">
        <f>IF(INDEX(Historical!$H$7:$H$1230,MATCH(B21,Historical!$B$7:$B$1261,0))=0,"n/a",((INDEX(Historical!$C$7:$C$1239,MATCH(B21,Historical!$B$7:$B$1261,0))/INDEX(Historical!$H$7:$H$1230,MATCH(B21,Historical!$B$7:$B$1261,0)))^(1/5)-1)*100)</f>
        <v>11.382417860287886</v>
      </c>
      <c r="V21" s="701">
        <f>IF(INDEX(Historical!$O$7:$O$1230,MATCH(B21,Historical!$B$7:$B$1261,0))=0,"n/a",((INDEX(Historical!$C$7:$C$1239,MATCH(B21,Historical!$B$7:$B$1261,0))/INDEX(Historical!$O$7:$O$1230,MATCH(B21,Historical!$B$7:$B$1261,0)))^(1/10)-1)*100)</f>
        <v>7.1773462536293131</v>
      </c>
      <c r="W21" s="702">
        <f t="shared" si="3"/>
        <v>1.5858811123306509</v>
      </c>
      <c r="X21" s="703">
        <f t="shared" si="4"/>
        <v>1.2239158989556864</v>
      </c>
      <c r="Y21" s="876"/>
      <c r="Z21" s="651">
        <f t="shared" si="5"/>
        <v>10.590631364562118</v>
      </c>
      <c r="AA21" s="886">
        <f t="shared" si="6"/>
        <v>27.641547861507128</v>
      </c>
      <c r="AB21" s="887">
        <v>12</v>
      </c>
      <c r="AC21" s="865">
        <v>4.91</v>
      </c>
      <c r="AD21" s="865">
        <v>4.28</v>
      </c>
      <c r="AE21" s="865">
        <v>1.38</v>
      </c>
      <c r="AF21" s="865">
        <v>2.7</v>
      </c>
      <c r="AG21" s="865">
        <v>10.100000000000001</v>
      </c>
      <c r="AH21" s="865">
        <v>-10.6</v>
      </c>
      <c r="AI21" s="865">
        <v>26.810000000000002</v>
      </c>
      <c r="AJ21" s="865">
        <v>9.3000000000000007</v>
      </c>
      <c r="AK21" s="865">
        <v>6.6000000000000005</v>
      </c>
      <c r="AL21" s="878">
        <v>1620</v>
      </c>
      <c r="AM21" s="872">
        <v>0.6</v>
      </c>
      <c r="AN21" s="865">
        <v>0.62</v>
      </c>
      <c r="AO21" s="739">
        <f t="shared" si="7"/>
        <v>-15.875988238767135</v>
      </c>
      <c r="AP21" s="740">
        <f t="shared" si="8"/>
        <v>11.765559622739993</v>
      </c>
      <c r="AQ21" s="888">
        <f t="shared" si="9"/>
        <v>82.125938388271763</v>
      </c>
      <c r="AR21" s="651">
        <f>INDEX(Historical!$C$7:$C$1239,MATCH(B21,Historical!$B$7:$B$1261,0))*IF(AH21="n/a",1.03,IF(AH21&lt;0,1.01,IF(AH21&gt;10,1.1,(1+AH21/100))))</f>
        <v>0.48480000000000001</v>
      </c>
      <c r="AS21" s="886">
        <f t="shared" si="10"/>
        <v>0.53328000000000009</v>
      </c>
      <c r="AT21" s="886">
        <f t="shared" si="11"/>
        <v>0.56847648000000017</v>
      </c>
      <c r="AU21" s="886">
        <f t="shared" si="11"/>
        <v>0.60599592768000021</v>
      </c>
      <c r="AV21" s="886">
        <f t="shared" si="11"/>
        <v>0.64599165890688026</v>
      </c>
      <c r="AW21" s="651">
        <f t="shared" si="12"/>
        <v>2.8385440665868806</v>
      </c>
      <c r="AX21" s="747">
        <f t="shared" si="13"/>
        <v>2.0914707239809025</v>
      </c>
      <c r="AY21" s="934">
        <v>0.99</v>
      </c>
      <c r="AZ21" s="872">
        <v>91.18</v>
      </c>
      <c r="BA21" s="872">
        <v>-6.63</v>
      </c>
      <c r="BB21" s="872">
        <v>11.59</v>
      </c>
      <c r="BC21" s="872">
        <v>27.250000000000004</v>
      </c>
      <c r="BE21" s="624">
        <v>2015</v>
      </c>
      <c r="BF21" s="898">
        <f t="shared" si="14"/>
        <v>0</v>
      </c>
      <c r="BG21" s="882">
        <v>4.8</v>
      </c>
    </row>
    <row r="22" spans="1:59" ht="11.25" customHeight="1" x14ac:dyDescent="0.2">
      <c r="A22" s="863" t="s">
        <v>3790</v>
      </c>
      <c r="B22" s="875" t="s">
        <v>3791</v>
      </c>
      <c r="C22" s="932" t="s">
        <v>112</v>
      </c>
      <c r="D22" s="932" t="s">
        <v>1220</v>
      </c>
      <c r="E22" s="733">
        <v>7</v>
      </c>
      <c r="F22" s="1190">
        <v>624</v>
      </c>
      <c r="G22" s="1190" t="s">
        <v>106</v>
      </c>
      <c r="H22" s="1190" t="s">
        <v>106</v>
      </c>
      <c r="I22" s="874">
        <v>114.04</v>
      </c>
      <c r="J22" s="651">
        <f t="shared" si="0"/>
        <v>1.1224131883549631</v>
      </c>
      <c r="K22" s="877">
        <v>0.32</v>
      </c>
      <c r="L22" s="887">
        <v>4</v>
      </c>
      <c r="M22" s="642">
        <f t="shared" si="1"/>
        <v>1.28</v>
      </c>
      <c r="N22" s="870" t="s">
        <v>151</v>
      </c>
      <c r="O22" s="734">
        <v>0.27</v>
      </c>
      <c r="P22" s="861">
        <v>43906</v>
      </c>
      <c r="Q22" s="861">
        <v>43921</v>
      </c>
      <c r="R22" s="642">
        <f t="shared" si="2"/>
        <v>18.518518518518512</v>
      </c>
      <c r="S22" s="701">
        <f>IF(INDEX(Historical!$D$7:$D$1237,MATCH(B22,Historical!$B$7:$B$1261,0))=0,"n/a",(INDEX(Historical!$C$7:$C$1239,MATCH(B22,Historical!$B$7:$B$1261,0))/INDEX(Historical!$D$7:$D$1237,MATCH(B22,Historical!$B$7:$B$1261,0))-1)*100)</f>
        <v>28.57142857142858</v>
      </c>
      <c r="T22" s="701">
        <f>IF(INDEX(Historical!$F$7:$F$1230,MATCH(B22,Historical!$B$7:$B$1261,0))=0,"n/a",((INDEX(Historical!$C$7:$C$1239,MATCH(B22,Historical!$B$7:$B$1261,0))/INDEX(Historical!$F$7:$F$1230,MATCH(B22,Historical!$B$7:$B$1261,0)))^(1/3)-1)*100)</f>
        <v>31.037069710444843</v>
      </c>
      <c r="U22" s="701">
        <f>IF(INDEX(Historical!$H$7:$H$1230,MATCH(B22,Historical!$B$7:$B$1261,0))=0,"n/a",((INDEX(Historical!$C$7:$C$1239,MATCH(B22,Historical!$B$7:$B$1261,0))/INDEX(Historical!$H$7:$H$1230,MATCH(B22,Historical!$B$7:$B$1261,0)))^(1/5)-1)*100)</f>
        <v>27.542450062579093</v>
      </c>
      <c r="V22" s="701" t="str">
        <f>IF(INDEX(Historical!$O$7:$O$1230,MATCH(B22,Historical!$B$7:$B$1261,0))=0,"n/a",((INDEX(Historical!$C$7:$C$1239,MATCH(B22,Historical!$B$7:$B$1261,0))/INDEX(Historical!$O$7:$O$1230,MATCH(B22,Historical!$B$7:$B$1261,0)))^(1/10)-1)*100)</f>
        <v>n/a</v>
      </c>
      <c r="W22" s="702" t="str">
        <f t="shared" si="3"/>
        <v>n/a</v>
      </c>
      <c r="X22" s="703">
        <f t="shared" si="4"/>
        <v>1.5920491365652658</v>
      </c>
      <c r="Y22" s="876" t="s">
        <v>4058</v>
      </c>
      <c r="Z22" s="651">
        <f t="shared" si="5"/>
        <v>39.384615384615387</v>
      </c>
      <c r="AA22" s="886">
        <f t="shared" si="6"/>
        <v>35.089230769230774</v>
      </c>
      <c r="AB22" s="887">
        <v>12</v>
      </c>
      <c r="AC22" s="865">
        <v>3.25</v>
      </c>
      <c r="AD22" s="865">
        <v>35.86</v>
      </c>
      <c r="AE22" s="865">
        <v>3.91</v>
      </c>
      <c r="AF22" s="865">
        <v>12.8</v>
      </c>
      <c r="AG22" s="867">
        <v>42</v>
      </c>
      <c r="AH22" s="865">
        <v>-1.3</v>
      </c>
      <c r="AI22" s="865">
        <v>-1.79</v>
      </c>
      <c r="AJ22" s="865">
        <v>17.299999999999997</v>
      </c>
      <c r="AK22" s="865">
        <v>0.98</v>
      </c>
      <c r="AL22" s="878">
        <v>10600</v>
      </c>
      <c r="AM22" s="872">
        <v>0.1</v>
      </c>
      <c r="AN22" s="865">
        <v>1.73</v>
      </c>
      <c r="AO22" s="739">
        <f t="shared" si="7"/>
        <v>-6.4243675182967195</v>
      </c>
      <c r="AP22" s="740">
        <f t="shared" si="8"/>
        <v>28.664863250934054</v>
      </c>
      <c r="AQ22" s="888">
        <f t="shared" si="9"/>
        <v>346.78712497422646</v>
      </c>
      <c r="AR22" s="651">
        <f>INDEX(Historical!$C$7:$C$1239,MATCH(B22,Historical!$B$7:$B$1261,0))*IF(AH22="n/a",1.03,IF(AH22&lt;0,1.01,IF(AH22&gt;10,1.1,(1+AH22/100))))</f>
        <v>1.0908</v>
      </c>
      <c r="AS22" s="886">
        <f t="shared" si="10"/>
        <v>1.1017079999999999</v>
      </c>
      <c r="AT22" s="886">
        <f t="shared" si="11"/>
        <v>1.1125047384</v>
      </c>
      <c r="AU22" s="886">
        <f t="shared" si="11"/>
        <v>1.1234072848363199</v>
      </c>
      <c r="AV22" s="886">
        <f t="shared" si="11"/>
        <v>1.1344166762277159</v>
      </c>
      <c r="AW22" s="651">
        <f t="shared" si="12"/>
        <v>5.5628366994640359</v>
      </c>
      <c r="AX22" s="747">
        <f t="shared" si="13"/>
        <v>4.8779697469870538</v>
      </c>
      <c r="AY22" s="934">
        <v>1.1399999999999999</v>
      </c>
      <c r="AZ22" s="872">
        <v>47.4</v>
      </c>
      <c r="BA22" s="872">
        <v>-18.099999999999998</v>
      </c>
      <c r="BB22" s="872">
        <v>8.7200000000000006</v>
      </c>
      <c r="BC22" s="872">
        <v>10.66</v>
      </c>
      <c r="BE22" s="624">
        <v>2014</v>
      </c>
      <c r="BF22" s="898">
        <f t="shared" si="14"/>
        <v>0</v>
      </c>
      <c r="BG22" s="882">
        <v>10.4</v>
      </c>
    </row>
    <row r="23" spans="1:59" s="773" customFormat="1" ht="11.25" customHeight="1" x14ac:dyDescent="0.2">
      <c r="A23" s="928" t="s">
        <v>4550</v>
      </c>
      <c r="B23" s="781" t="s">
        <v>4548</v>
      </c>
      <c r="C23" s="932" t="s">
        <v>108</v>
      </c>
      <c r="D23" s="932" t="s">
        <v>4343</v>
      </c>
      <c r="E23" s="755">
        <v>5</v>
      </c>
      <c r="F23" s="1190">
        <v>723</v>
      </c>
      <c r="G23" s="1189" t="s">
        <v>106</v>
      </c>
      <c r="H23" s="1189" t="s">
        <v>106</v>
      </c>
      <c r="I23" s="756">
        <v>29.65</v>
      </c>
      <c r="J23" s="757">
        <f t="shared" si="0"/>
        <v>2.563237774030354</v>
      </c>
      <c r="K23" s="758">
        <v>0.19</v>
      </c>
      <c r="L23" s="759">
        <v>4</v>
      </c>
      <c r="M23" s="760">
        <f t="shared" si="1"/>
        <v>0.76</v>
      </c>
      <c r="N23" s="761" t="s">
        <v>489</v>
      </c>
      <c r="O23" s="762">
        <v>0.17</v>
      </c>
      <c r="P23" s="777">
        <v>43860</v>
      </c>
      <c r="Q23" s="777">
        <v>43875</v>
      </c>
      <c r="R23" s="760">
        <f t="shared" si="2"/>
        <v>11.764705882352935</v>
      </c>
      <c r="S23" s="701">
        <f>IF(INDEX(Historical!$D$7:$D$1237,MATCH(B23,Historical!$B$7:$B$1261,0))=0,"n/a",(INDEX(Historical!$C$7:$C$1239,MATCH(B23,Historical!$B$7:$B$1261,0))/INDEX(Historical!$D$7:$D$1237,MATCH(B23,Historical!$B$7:$B$1261,0))-1)*100)</f>
        <v>21.42857142857142</v>
      </c>
      <c r="T23" s="701">
        <f>IF(INDEX(Historical!$F$7:$F$1230,MATCH(B23,Historical!$B$7:$B$1261,0))=0,"n/a",((INDEX(Historical!$C$7:$C$1239,MATCH(B23,Historical!$B$7:$B$1261,0))/INDEX(Historical!$F$7:$F$1230,MATCH(B23,Historical!$B$7:$B$1261,0)))^(1/3)-1)*100)</f>
        <v>61.980590063874175</v>
      </c>
      <c r="U23" s="701" t="str">
        <f>IF(INDEX(Historical!$H$7:$H$1230,MATCH(B23,Historical!$B$7:$B$1261,0))=0,"n/a",((INDEX(Historical!$C$7:$C$1239,MATCH(B23,Historical!$B$7:$B$1261,0))/INDEX(Historical!$H$7:$H$1230,MATCH(B23,Historical!$B$7:$B$1261,0)))^(1/5)-1)*100)</f>
        <v>n/a</v>
      </c>
      <c r="V23" s="701" t="str">
        <f>IF(INDEX(Historical!$O$7:$O$1230,MATCH(B23,Historical!$B$7:$B$1261,0))=0,"n/a",((INDEX(Historical!$C$7:$C$1239,MATCH(B23,Historical!$B$7:$B$1261,0))/INDEX(Historical!$O$7:$O$1230,MATCH(B23,Historical!$B$7:$B$1261,0)))^(1/10)-1)*100)</f>
        <v>n/a</v>
      </c>
      <c r="W23" s="702" t="str">
        <f t="shared" si="3"/>
        <v>n/a</v>
      </c>
      <c r="X23" s="703" t="str">
        <f t="shared" si="4"/>
        <v>n/a</v>
      </c>
      <c r="Y23" s="774"/>
      <c r="Z23" s="757">
        <f t="shared" si="5"/>
        <v>37.073170731707322</v>
      </c>
      <c r="AA23" s="765">
        <f t="shared" si="6"/>
        <v>14.463414634146343</v>
      </c>
      <c r="AB23" s="759">
        <v>12</v>
      </c>
      <c r="AC23" s="766">
        <v>2.0499999999999998</v>
      </c>
      <c r="AD23" s="766">
        <v>2.79</v>
      </c>
      <c r="AE23" s="766">
        <v>1.26</v>
      </c>
      <c r="AF23" s="766">
        <v>0.82</v>
      </c>
      <c r="AG23" s="766">
        <v>5.6000000000000005</v>
      </c>
      <c r="AH23" s="766">
        <v>50</v>
      </c>
      <c r="AI23" s="766">
        <v>50.480000000000004</v>
      </c>
      <c r="AJ23" s="766">
        <v>26.1</v>
      </c>
      <c r="AK23" s="766">
        <v>5.36</v>
      </c>
      <c r="AL23" s="767">
        <v>11480</v>
      </c>
      <c r="AM23" s="768">
        <v>0.3</v>
      </c>
      <c r="AN23" s="766">
        <v>2</v>
      </c>
      <c r="AO23" s="769" t="str">
        <f t="shared" si="7"/>
        <v>n/a</v>
      </c>
      <c r="AP23" s="770" t="str">
        <f t="shared" si="8"/>
        <v>n/a</v>
      </c>
      <c r="AQ23" s="771">
        <f t="shared" si="9"/>
        <v>-27.397581919669424</v>
      </c>
      <c r="AR23" s="651">
        <f>INDEX(Historical!$C$7:$C$1239,MATCH(B23,Historical!$B$7:$B$1261,0))*IF(AH23="n/a",1.03,IF(AH23&lt;0,1.01,IF(AH23&gt;10,1.1,(1+AH23/100))))</f>
        <v>0.74800000000000011</v>
      </c>
      <c r="AS23" s="765">
        <f t="shared" si="10"/>
        <v>0.8228000000000002</v>
      </c>
      <c r="AT23" s="765">
        <f t="shared" si="11"/>
        <v>0.86690208000000024</v>
      </c>
      <c r="AU23" s="765">
        <f t="shared" si="11"/>
        <v>0.91336803148800039</v>
      </c>
      <c r="AV23" s="765">
        <f t="shared" si="11"/>
        <v>0.96232455797575733</v>
      </c>
      <c r="AW23" s="757">
        <f t="shared" si="12"/>
        <v>4.3133946694637579</v>
      </c>
      <c r="AX23" s="772">
        <f t="shared" si="13"/>
        <v>14.547705461935104</v>
      </c>
      <c r="AY23" s="935">
        <v>1.59</v>
      </c>
      <c r="AZ23" s="768">
        <v>190.12</v>
      </c>
      <c r="BA23" s="768">
        <v>-11.07</v>
      </c>
      <c r="BB23" s="768">
        <v>6.97</v>
      </c>
      <c r="BC23" s="768">
        <v>36.230000000000004</v>
      </c>
      <c r="BD23" s="908"/>
      <c r="BE23" s="624">
        <v>2016</v>
      </c>
      <c r="BF23" s="898">
        <f t="shared" si="14"/>
        <v>0</v>
      </c>
      <c r="BG23" s="824">
        <v>0.4</v>
      </c>
    </row>
    <row r="24" spans="1:59" ht="11.25" customHeight="1" x14ac:dyDescent="0.2">
      <c r="A24" s="881" t="s">
        <v>4614</v>
      </c>
      <c r="B24" s="875" t="s">
        <v>4613</v>
      </c>
      <c r="C24" s="932" t="s">
        <v>108</v>
      </c>
      <c r="D24" s="932" t="s">
        <v>4338</v>
      </c>
      <c r="E24" s="733">
        <v>6</v>
      </c>
      <c r="F24" s="1190">
        <v>679</v>
      </c>
      <c r="G24" s="1190" t="s">
        <v>106</v>
      </c>
      <c r="H24" s="1190" t="s">
        <v>106</v>
      </c>
      <c r="I24" s="874">
        <v>27.4</v>
      </c>
      <c r="J24" s="651">
        <f t="shared" si="0"/>
        <v>2.1897810218978102</v>
      </c>
      <c r="K24" s="877">
        <v>0.15</v>
      </c>
      <c r="L24" s="887">
        <v>4</v>
      </c>
      <c r="M24" s="642">
        <f t="shared" si="1"/>
        <v>0.6</v>
      </c>
      <c r="N24" s="870" t="s">
        <v>809</v>
      </c>
      <c r="O24" s="734">
        <v>0.13</v>
      </c>
      <c r="P24" s="861">
        <v>44141</v>
      </c>
      <c r="Q24" s="861">
        <v>44151</v>
      </c>
      <c r="R24" s="642">
        <f t="shared" si="2"/>
        <v>15.384615384615378</v>
      </c>
      <c r="S24" s="701">
        <f>IF(INDEX(Historical!$D$7:$D$1237,MATCH(B24,Historical!$B$7:$B$1261,0))=0,"n/a",(INDEX(Historical!$C$7:$C$1239,MATCH(B24,Historical!$B$7:$B$1261,0))/INDEX(Historical!$D$7:$D$1237,MATCH(B24,Historical!$B$7:$B$1261,0))-1)*100)</f>
        <v>19.512195121951216</v>
      </c>
      <c r="T24" s="701">
        <f>IF(INDEX(Historical!$F$7:$F$1230,MATCH(B24,Historical!$B$7:$B$1261,0))=0,"n/a",((INDEX(Historical!$C$7:$C$1239,MATCH(B24,Historical!$B$7:$B$1261,0))/INDEX(Historical!$F$7:$F$1230,MATCH(B24,Historical!$B$7:$B$1261,0)))^(1/3)-1)*100)</f>
        <v>19.105740639430579</v>
      </c>
      <c r="U24" s="701" t="str">
        <f>IF(INDEX(Historical!$H$7:$H$1230,MATCH(B24,Historical!$B$7:$B$1261,0))=0,"n/a",((INDEX(Historical!$C$7:$C$1239,MATCH(B24,Historical!$B$7:$B$1261,0))/INDEX(Historical!$H$7:$H$1230,MATCH(B24,Historical!$B$7:$B$1261,0)))^(1/5)-1)*100)</f>
        <v>n/a</v>
      </c>
      <c r="V24" s="701" t="str">
        <f>IF(INDEX(Historical!$O$7:$O$1230,MATCH(B24,Historical!$B$7:$B$1261,0))=0,"n/a",((INDEX(Historical!$C$7:$C$1239,MATCH(B24,Historical!$B$7:$B$1261,0))/INDEX(Historical!$O$7:$O$1230,MATCH(B24,Historical!$B$7:$B$1261,0)))^(1/10)-1)*100)</f>
        <v>n/a</v>
      </c>
      <c r="W24" s="702" t="str">
        <f t="shared" si="3"/>
        <v>n/a</v>
      </c>
      <c r="X24" s="703" t="str">
        <f t="shared" si="4"/>
        <v>n/a</v>
      </c>
      <c r="Y24" s="876"/>
      <c r="Z24" s="651">
        <f t="shared" si="5"/>
        <v>25.751072961373389</v>
      </c>
      <c r="AA24" s="886">
        <f t="shared" si="6"/>
        <v>11.759656652360514</v>
      </c>
      <c r="AB24" s="887">
        <v>12</v>
      </c>
      <c r="AC24" s="865">
        <v>2.33</v>
      </c>
      <c r="AD24" s="865">
        <v>1.47</v>
      </c>
      <c r="AE24" s="865">
        <v>4.59</v>
      </c>
      <c r="AF24" s="865">
        <v>1.43</v>
      </c>
      <c r="AG24" s="865">
        <v>12.8</v>
      </c>
      <c r="AH24" s="865">
        <v>9.7000000000000011</v>
      </c>
      <c r="AI24" s="865">
        <v>-16.350000000000001</v>
      </c>
      <c r="AJ24" s="865">
        <v>21.7</v>
      </c>
      <c r="AK24" s="865">
        <v>8</v>
      </c>
      <c r="AL24" s="878">
        <v>520.9</v>
      </c>
      <c r="AM24" s="872">
        <v>1.0999999999999999</v>
      </c>
      <c r="AN24" s="865">
        <v>0</v>
      </c>
      <c r="AO24" s="739" t="str">
        <f t="shared" si="7"/>
        <v>n/a</v>
      </c>
      <c r="AP24" s="740" t="str">
        <f t="shared" si="8"/>
        <v>n/a</v>
      </c>
      <c r="AQ24" s="888">
        <f t="shared" si="9"/>
        <v>-13.548191940055009</v>
      </c>
      <c r="AR24" s="651">
        <f>INDEX(Historical!$C$7:$C$1239,MATCH(B24,Historical!$B$7:$B$1261,0))*IF(AH24="n/a",1.03,IF(AH24&lt;0,1.01,IF(AH24&gt;10,1.1,(1+AH24/100))))</f>
        <v>0.53752999999999995</v>
      </c>
      <c r="AS24" s="886">
        <f t="shared" si="10"/>
        <v>0.54290529999999992</v>
      </c>
      <c r="AT24" s="886">
        <f t="shared" si="11"/>
        <v>0.58633772399999995</v>
      </c>
      <c r="AU24" s="886">
        <f t="shared" si="11"/>
        <v>0.63324474192000002</v>
      </c>
      <c r="AV24" s="886">
        <f t="shared" si="11"/>
        <v>0.68390432127360001</v>
      </c>
      <c r="AW24" s="651">
        <f t="shared" si="12"/>
        <v>2.9839220871935996</v>
      </c>
      <c r="AX24" s="747">
        <f t="shared" si="13"/>
        <v>10.890226595597079</v>
      </c>
      <c r="AY24" s="934">
        <v>0.99</v>
      </c>
      <c r="AZ24" s="872">
        <v>102.21000000000001</v>
      </c>
      <c r="BA24" s="872">
        <v>-12.379999999999999</v>
      </c>
      <c r="BB24" s="872">
        <v>18.62</v>
      </c>
      <c r="BC24" s="872">
        <v>28.12</v>
      </c>
      <c r="BE24" s="624">
        <v>2015</v>
      </c>
      <c r="BF24" s="898">
        <f t="shared" si="14"/>
        <v>0</v>
      </c>
      <c r="BG24" s="882">
        <v>1.6</v>
      </c>
    </row>
    <row r="25" spans="1:59" ht="11.25" customHeight="1" x14ac:dyDescent="0.2">
      <c r="A25" s="881" t="s">
        <v>4533</v>
      </c>
      <c r="B25" s="875" t="s">
        <v>4500</v>
      </c>
      <c r="C25" s="932" t="s">
        <v>108</v>
      </c>
      <c r="D25" s="932" t="s">
        <v>4338</v>
      </c>
      <c r="E25" s="733">
        <v>5</v>
      </c>
      <c r="F25" s="1190">
        <v>710</v>
      </c>
      <c r="G25" s="1190" t="s">
        <v>106</v>
      </c>
      <c r="H25" s="1190" t="s">
        <v>106</v>
      </c>
      <c r="I25" s="874">
        <v>25.98</v>
      </c>
      <c r="J25" s="651">
        <f t="shared" si="0"/>
        <v>4.1570438799076213</v>
      </c>
      <c r="K25" s="877">
        <v>0.27</v>
      </c>
      <c r="L25" s="887">
        <v>4</v>
      </c>
      <c r="M25" s="642">
        <f t="shared" si="1"/>
        <v>1.08</v>
      </c>
      <c r="N25" s="870" t="s">
        <v>325</v>
      </c>
      <c r="O25" s="734">
        <v>0.25</v>
      </c>
      <c r="P25" s="1116">
        <v>43622</v>
      </c>
      <c r="Q25" s="1116">
        <v>43637</v>
      </c>
      <c r="R25" s="642">
        <f t="shared" si="2"/>
        <v>8.0000000000000071</v>
      </c>
      <c r="S25" s="701">
        <f>IF(INDEX(Historical!$D$7:$D$1237,MATCH(B25,Historical!$B$7:$B$1261,0))=0,"n/a",(INDEX(Historical!$C$7:$C$1239,MATCH(B25,Historical!$B$7:$B$1261,0))/INDEX(Historical!$D$7:$D$1237,MATCH(B25,Historical!$B$7:$B$1261,0))-1)*100)</f>
        <v>4.0000000000000036</v>
      </c>
      <c r="T25" s="701">
        <f>IF(INDEX(Historical!$F$7:$F$1230,MATCH(B25,Historical!$B$7:$B$1261,0))=0,"n/a",((INDEX(Historical!$C$7:$C$1239,MATCH(B25,Historical!$B$7:$B$1261,0))/INDEX(Historical!$F$7:$F$1230,MATCH(B25,Historical!$B$7:$B$1261,0)))^(1/3)-1)*100)</f>
        <v>2.7040024624839898</v>
      </c>
      <c r="U25" s="701">
        <f>IF(INDEX(Historical!$H$7:$H$1230,MATCH(B25,Historical!$B$7:$B$1261,0))=0,"n/a",((INDEX(Historical!$C$7:$C$1239,MATCH(B25,Historical!$B$7:$B$1261,0))/INDEX(Historical!$H$7:$H$1230,MATCH(B25,Historical!$B$7:$B$1261,0)))^(1/5)-1)*100)</f>
        <v>2.4823563310859775</v>
      </c>
      <c r="V25" s="701">
        <f>IF(INDEX(Historical!$O$7:$O$1230,MATCH(B25,Historical!$B$7:$B$1261,0))=0,"n/a",((INDEX(Historical!$C$7:$C$1239,MATCH(B25,Historical!$B$7:$B$1261,0))/INDEX(Historical!$O$7:$O$1230,MATCH(B25,Historical!$B$7:$B$1261,0)))^(1/10)-1)*100)</f>
        <v>1.2335696945859898</v>
      </c>
      <c r="W25" s="702">
        <f t="shared" si="3"/>
        <v>2.0123356969458506</v>
      </c>
      <c r="X25" s="703">
        <f t="shared" si="4"/>
        <v>0.59103722168713746</v>
      </c>
      <c r="Y25" s="876"/>
      <c r="Z25" s="651">
        <f t="shared" si="5"/>
        <v>41.53846153846154</v>
      </c>
      <c r="AA25" s="886">
        <f t="shared" si="6"/>
        <v>9.9923076923076923</v>
      </c>
      <c r="AB25" s="887">
        <v>12</v>
      </c>
      <c r="AC25" s="865">
        <v>2.6</v>
      </c>
      <c r="AD25" s="865">
        <v>2.61</v>
      </c>
      <c r="AE25" s="865">
        <v>3.23</v>
      </c>
      <c r="AF25" s="865">
        <v>0.9</v>
      </c>
      <c r="AG25" s="865">
        <v>8.7999999999999989</v>
      </c>
      <c r="AH25" s="865">
        <v>-23.5</v>
      </c>
      <c r="AI25" s="865">
        <v>-11.48</v>
      </c>
      <c r="AJ25" s="865">
        <v>4.2</v>
      </c>
      <c r="AK25" s="865">
        <v>4</v>
      </c>
      <c r="AL25" s="878">
        <v>309.54000000000002</v>
      </c>
      <c r="AM25" s="872">
        <v>3.4000000000000004</v>
      </c>
      <c r="AN25" s="865">
        <v>0.11</v>
      </c>
      <c r="AO25" s="739">
        <f t="shared" si="7"/>
        <v>-3.3529074813140936</v>
      </c>
      <c r="AP25" s="740">
        <f t="shared" si="8"/>
        <v>6.6394002109935988</v>
      </c>
      <c r="AQ25" s="888">
        <f t="shared" si="9"/>
        <v>-36.778776689128534</v>
      </c>
      <c r="AR25" s="651">
        <f>INDEX(Historical!$C$7:$C$1239,MATCH(B25,Historical!$B$7:$B$1261,0))*IF(AH25="n/a",1.03,IF(AH25&lt;0,1.01,IF(AH25&gt;10,1.1,(1+AH25/100))))</f>
        <v>1.0504</v>
      </c>
      <c r="AS25" s="886">
        <f t="shared" si="10"/>
        <v>1.0609040000000001</v>
      </c>
      <c r="AT25" s="886">
        <f t="shared" si="11"/>
        <v>1.1033401600000001</v>
      </c>
      <c r="AU25" s="886">
        <f t="shared" si="11"/>
        <v>1.1474737664000001</v>
      </c>
      <c r="AV25" s="886">
        <f t="shared" si="11"/>
        <v>1.1933727170560002</v>
      </c>
      <c r="AW25" s="651">
        <f t="shared" si="12"/>
        <v>5.5554906434560003</v>
      </c>
      <c r="AX25" s="747">
        <f t="shared" si="13"/>
        <v>21.38372072153965</v>
      </c>
      <c r="AY25" s="934">
        <v>1.19</v>
      </c>
      <c r="AZ25" s="872">
        <v>40.18</v>
      </c>
      <c r="BA25" s="872">
        <v>-35.96</v>
      </c>
      <c r="BB25" s="872">
        <v>10.39</v>
      </c>
      <c r="BC25" s="872">
        <v>6.83</v>
      </c>
      <c r="BE25" s="624">
        <v>2015</v>
      </c>
      <c r="BF25" s="898">
        <f t="shared" si="14"/>
        <v>0</v>
      </c>
      <c r="BG25" s="882">
        <v>1.0999999999999999</v>
      </c>
    </row>
    <row r="26" spans="1:59" ht="11.25" customHeight="1" x14ac:dyDescent="0.2">
      <c r="A26" s="871" t="s">
        <v>909</v>
      </c>
      <c r="B26" s="875" t="s">
        <v>910</v>
      </c>
      <c r="C26" s="932" t="s">
        <v>108</v>
      </c>
      <c r="D26" s="932" t="s">
        <v>118</v>
      </c>
      <c r="E26" s="733">
        <v>8</v>
      </c>
      <c r="F26" s="1190">
        <v>548</v>
      </c>
      <c r="G26" s="1190" t="s">
        <v>106</v>
      </c>
      <c r="H26" s="1190" t="s">
        <v>106</v>
      </c>
      <c r="I26" s="874">
        <v>54.73</v>
      </c>
      <c r="J26" s="651">
        <f t="shared" si="0"/>
        <v>1.9733235885254889</v>
      </c>
      <c r="K26" s="877">
        <v>0.27</v>
      </c>
      <c r="L26" s="887">
        <v>4</v>
      </c>
      <c r="M26" s="642">
        <f t="shared" si="1"/>
        <v>1.08</v>
      </c>
      <c r="N26" s="870" t="s">
        <v>594</v>
      </c>
      <c r="O26" s="734">
        <v>0.25</v>
      </c>
      <c r="P26" s="861">
        <v>43902</v>
      </c>
      <c r="Q26" s="861">
        <v>43917</v>
      </c>
      <c r="R26" s="642">
        <f t="shared" si="2"/>
        <v>8.0000000000000071</v>
      </c>
      <c r="S26" s="701">
        <f>IF(INDEX(Historical!$D$7:$D$1237,MATCH(B26,Historical!$B$7:$B$1261,0))=0,"n/a",(INDEX(Historical!$C$7:$C$1239,MATCH(B26,Historical!$B$7:$B$1261,0))/INDEX(Historical!$D$7:$D$1237,MATCH(B26,Historical!$B$7:$B$1261,0))-1)*100)</f>
        <v>13.636363636363647</v>
      </c>
      <c r="T26" s="701">
        <f>IF(INDEX(Historical!$F$7:$F$1230,MATCH(B26,Historical!$B$7:$B$1261,0))=0,"n/a",((INDEX(Historical!$C$7:$C$1239,MATCH(B26,Historical!$B$7:$B$1261,0))/INDEX(Historical!$F$7:$F$1230,MATCH(B26,Historical!$B$7:$B$1261,0)))^(1/3)-1)*100)</f>
        <v>11.57215834702825</v>
      </c>
      <c r="U26" s="701">
        <f>IF(INDEX(Historical!$H$7:$H$1230,MATCH(B26,Historical!$B$7:$B$1261,0))=0,"n/a",((INDEX(Historical!$C$7:$C$1239,MATCH(B26,Historical!$B$7:$B$1261,0))/INDEX(Historical!$H$7:$H$1230,MATCH(B26,Historical!$B$7:$B$1261,0)))^(1/5)-1)*100)</f>
        <v>15.811517561929445</v>
      </c>
      <c r="V26" s="701" t="str">
        <f>IF(INDEX(Historical!$O$7:$O$1230,MATCH(B26,Historical!$B$7:$B$1261,0))=0,"n/a",((INDEX(Historical!$C$7:$C$1239,MATCH(B26,Historical!$B$7:$B$1261,0))/INDEX(Historical!$O$7:$O$1230,MATCH(B26,Historical!$B$7:$B$1261,0)))^(1/10)-1)*100)</f>
        <v>n/a</v>
      </c>
      <c r="W26" s="702" t="str">
        <f t="shared" si="3"/>
        <v>n/a</v>
      </c>
      <c r="X26" s="703">
        <f t="shared" si="4"/>
        <v>1.4244610416152654</v>
      </c>
      <c r="Y26" s="664"/>
      <c r="Z26" s="651">
        <f t="shared" si="5"/>
        <v>22.689075630252102</v>
      </c>
      <c r="AA26" s="886">
        <f t="shared" si="6"/>
        <v>11.497899159663865</v>
      </c>
      <c r="AB26" s="887">
        <v>12</v>
      </c>
      <c r="AC26" s="865">
        <v>4.76</v>
      </c>
      <c r="AD26" s="865">
        <v>1.18</v>
      </c>
      <c r="AE26" s="865">
        <v>3.19</v>
      </c>
      <c r="AF26" s="865">
        <v>2.2400000000000002</v>
      </c>
      <c r="AG26" s="865">
        <v>20.3</v>
      </c>
      <c r="AH26" s="865">
        <v>29.2</v>
      </c>
      <c r="AI26" s="865">
        <v>-21.73</v>
      </c>
      <c r="AJ26" s="865">
        <v>11.1</v>
      </c>
      <c r="AK26" s="865">
        <v>10</v>
      </c>
      <c r="AL26" s="878">
        <v>1090</v>
      </c>
      <c r="AM26" s="872">
        <v>0.70000000000000007</v>
      </c>
      <c r="AN26" s="865">
        <v>0</v>
      </c>
      <c r="AO26" s="739">
        <f t="shared" si="7"/>
        <v>6.2869419907910693</v>
      </c>
      <c r="AP26" s="740">
        <f t="shared" si="8"/>
        <v>17.784841150454934</v>
      </c>
      <c r="AQ26" s="888">
        <f t="shared" si="9"/>
        <v>6.9897069143612267</v>
      </c>
      <c r="AR26" s="651">
        <f>INDEX(Historical!$C$7:$C$1239,MATCH(B26,Historical!$B$7:$B$1261,0))*IF(AH26="n/a",1.03,IF(AH26&lt;0,1.01,IF(AH26&gt;10,1.1,(1+AH26/100))))</f>
        <v>1.1000000000000001</v>
      </c>
      <c r="AS26" s="886">
        <f t="shared" si="10"/>
        <v>1.1110000000000002</v>
      </c>
      <c r="AT26" s="886">
        <f t="shared" si="11"/>
        <v>1.2221000000000004</v>
      </c>
      <c r="AU26" s="886">
        <f t="shared" si="11"/>
        <v>1.3443100000000006</v>
      </c>
      <c r="AV26" s="886">
        <f t="shared" si="11"/>
        <v>1.4787410000000007</v>
      </c>
      <c r="AW26" s="651">
        <f t="shared" si="12"/>
        <v>6.2561510000000027</v>
      </c>
      <c r="AX26" s="747">
        <f t="shared" si="13"/>
        <v>11.430935501553083</v>
      </c>
      <c r="AY26" s="934">
        <v>0.35</v>
      </c>
      <c r="AZ26" s="872">
        <v>20.9</v>
      </c>
      <c r="BA26" s="872">
        <v>-28.02</v>
      </c>
      <c r="BB26" s="872">
        <v>-1.58</v>
      </c>
      <c r="BC26" s="872">
        <v>-6.63</v>
      </c>
      <c r="BE26" s="624">
        <v>2013</v>
      </c>
      <c r="BF26" s="898">
        <f t="shared" si="14"/>
        <v>0</v>
      </c>
      <c r="BG26" s="882">
        <v>6</v>
      </c>
    </row>
    <row r="27" spans="1:59" ht="11.25" customHeight="1" x14ac:dyDescent="0.2">
      <c r="A27" s="871" t="s">
        <v>925</v>
      </c>
      <c r="B27" s="875" t="s">
        <v>926</v>
      </c>
      <c r="C27" s="932" t="s">
        <v>108</v>
      </c>
      <c r="D27" s="932" t="s">
        <v>118</v>
      </c>
      <c r="E27" s="733">
        <v>9</v>
      </c>
      <c r="F27" s="1190">
        <v>492</v>
      </c>
      <c r="G27" s="1190" t="s">
        <v>106</v>
      </c>
      <c r="H27" s="1190" t="s">
        <v>106</v>
      </c>
      <c r="I27" s="874">
        <v>204.89</v>
      </c>
      <c r="J27" s="651">
        <f t="shared" si="0"/>
        <v>0.89804285226218961</v>
      </c>
      <c r="K27" s="877">
        <v>0.46</v>
      </c>
      <c r="L27" s="887">
        <v>4</v>
      </c>
      <c r="M27" s="642">
        <f t="shared" si="1"/>
        <v>1.84</v>
      </c>
      <c r="N27" s="870" t="s">
        <v>107</v>
      </c>
      <c r="O27" s="734">
        <v>0.44</v>
      </c>
      <c r="P27" s="861">
        <v>44134</v>
      </c>
      <c r="Q27" s="861">
        <v>44148</v>
      </c>
      <c r="R27" s="642">
        <f t="shared" si="2"/>
        <v>4.5454545454545494</v>
      </c>
      <c r="S27" s="701">
        <f>IF(INDEX(Historical!$D$7:$D$1237,MATCH(B27,Historical!$B$7:$B$1261,0))=0,"n/a",(INDEX(Historical!$C$7:$C$1239,MATCH(B27,Historical!$B$7:$B$1261,0))/INDEX(Historical!$D$7:$D$1237,MATCH(B27,Historical!$B$7:$B$1261,0))-1)*100)</f>
        <v>10.256410256410241</v>
      </c>
      <c r="T27" s="701">
        <f>IF(INDEX(Historical!$F$7:$F$1230,MATCH(B27,Historical!$B$7:$B$1261,0))=0,"n/a",((INDEX(Historical!$C$7:$C$1239,MATCH(B27,Historical!$B$7:$B$1261,0))/INDEX(Historical!$F$7:$F$1230,MATCH(B27,Historical!$B$7:$B$1261,0)))^(1/3)-1)*100)</f>
        <v>10.064241629820891</v>
      </c>
      <c r="U27" s="701">
        <f>IF(INDEX(Historical!$H$7:$H$1230,MATCH(B27,Historical!$B$7:$B$1261,0))=0,"n/a",((INDEX(Historical!$C$7:$C$1239,MATCH(B27,Historical!$B$7:$B$1261,0))/INDEX(Historical!$H$7:$H$1230,MATCH(B27,Historical!$B$7:$B$1261,0)))^(1/5)-1)*100)</f>
        <v>13.208058618782005</v>
      </c>
      <c r="V27" s="701">
        <f>IF(INDEX(Historical!$O$7:$O$1230,MATCH(B27,Historical!$B$7:$B$1261,0))=0,"n/a",((INDEX(Historical!$C$7:$C$1239,MATCH(B27,Historical!$B$7:$B$1261,0))/INDEX(Historical!$O$7:$O$1230,MATCH(B27,Historical!$B$7:$B$1261,0)))^(1/10)-1)*100)</f>
        <v>11.106052981946624</v>
      </c>
      <c r="W27" s="702">
        <f t="shared" si="3"/>
        <v>1.1892666674877459</v>
      </c>
      <c r="X27" s="703">
        <f t="shared" si="4"/>
        <v>2.0637591591846882</v>
      </c>
      <c r="Y27" s="876" t="s">
        <v>802</v>
      </c>
      <c r="Z27" s="651">
        <f t="shared" si="5"/>
        <v>23.741935483870968</v>
      </c>
      <c r="AA27" s="886">
        <f t="shared" si="6"/>
        <v>26.437419354838706</v>
      </c>
      <c r="AB27" s="887">
        <v>12</v>
      </c>
      <c r="AC27" s="865">
        <v>7.75</v>
      </c>
      <c r="AD27" s="865">
        <v>3.67</v>
      </c>
      <c r="AE27" s="865">
        <v>4.3099999999999996</v>
      </c>
      <c r="AF27" s="865">
        <v>13.56</v>
      </c>
      <c r="AG27" s="865">
        <v>53.2</v>
      </c>
      <c r="AH27" s="865">
        <v>37.1</v>
      </c>
      <c r="AI27" s="865">
        <v>10.99</v>
      </c>
      <c r="AJ27" s="865">
        <v>6.4</v>
      </c>
      <c r="AK27" s="865">
        <v>7.26</v>
      </c>
      <c r="AL27" s="878">
        <v>47400</v>
      </c>
      <c r="AM27" s="872">
        <v>0.2</v>
      </c>
      <c r="AN27" s="865">
        <v>2.2000000000000002</v>
      </c>
      <c r="AO27" s="739">
        <f t="shared" si="7"/>
        <v>-12.331317883794512</v>
      </c>
      <c r="AP27" s="740">
        <f t="shared" si="8"/>
        <v>14.106101471044195</v>
      </c>
      <c r="AQ27" s="888">
        <f t="shared" si="9"/>
        <v>299.16101259829298</v>
      </c>
      <c r="AR27" s="651">
        <f>INDEX(Historical!$C$7:$C$1239,MATCH(B27,Historical!$B$7:$B$1261,0))*IF(AH27="n/a",1.03,IF(AH27&lt;0,1.01,IF(AH27&gt;10,1.1,(1+AH27/100))))</f>
        <v>1.8920000000000001</v>
      </c>
      <c r="AS27" s="886">
        <f t="shared" si="10"/>
        <v>2.0812000000000004</v>
      </c>
      <c r="AT27" s="886">
        <f t="shared" ref="AT27:AV46" si="15">IF($AK27="n/a",1.03*AS27,IF($AK27&lt;0,1.01*AS27,IF($AK27&gt;10,1.1*AS27,(1+$AK27/100)*AS27)))</f>
        <v>2.2322951200000003</v>
      </c>
      <c r="AU27" s="886">
        <f t="shared" si="15"/>
        <v>2.3943597457120003</v>
      </c>
      <c r="AV27" s="886">
        <f t="shared" si="15"/>
        <v>2.5681902632506914</v>
      </c>
      <c r="AW27" s="651">
        <f t="shared" si="12"/>
        <v>11.168045128962692</v>
      </c>
      <c r="AX27" s="747">
        <f t="shared" si="13"/>
        <v>5.4507516857644065</v>
      </c>
      <c r="AY27" s="934">
        <v>0.85</v>
      </c>
      <c r="AZ27" s="872">
        <v>42.35</v>
      </c>
      <c r="BA27" s="872">
        <v>-13.98</v>
      </c>
      <c r="BB27" s="872">
        <v>1.5699999999999998</v>
      </c>
      <c r="BC27" s="872">
        <v>5.1100000000000003</v>
      </c>
      <c r="BE27" s="624">
        <v>2012</v>
      </c>
      <c r="BF27" s="898">
        <f t="shared" si="14"/>
        <v>0</v>
      </c>
      <c r="BG27" s="882">
        <v>5.8999999999999995</v>
      </c>
    </row>
    <row r="28" spans="1:59" ht="11.25" customHeight="1" x14ac:dyDescent="0.2">
      <c r="A28" s="871" t="s">
        <v>916</v>
      </c>
      <c r="B28" s="875" t="s">
        <v>917</v>
      </c>
      <c r="C28" s="932" t="s">
        <v>4193</v>
      </c>
      <c r="D28" s="932" t="s">
        <v>4337</v>
      </c>
      <c r="E28" s="733">
        <v>9</v>
      </c>
      <c r="F28" s="1190">
        <v>506</v>
      </c>
      <c r="G28" s="1190" t="s">
        <v>106</v>
      </c>
      <c r="H28" s="1190" t="s">
        <v>106</v>
      </c>
      <c r="I28" s="874">
        <v>130.81</v>
      </c>
      <c r="J28" s="651">
        <f t="shared" si="0"/>
        <v>0.88678235608898404</v>
      </c>
      <c r="K28" s="877">
        <v>0.28999999999999998</v>
      </c>
      <c r="L28" s="887">
        <v>4</v>
      </c>
      <c r="M28" s="642">
        <f t="shared" si="1"/>
        <v>1.1599999999999999</v>
      </c>
      <c r="N28" s="870" t="s">
        <v>127</v>
      </c>
      <c r="O28" s="734">
        <v>0.25</v>
      </c>
      <c r="P28" s="861">
        <v>44179</v>
      </c>
      <c r="Q28" s="861">
        <v>44202</v>
      </c>
      <c r="R28" s="642">
        <f t="shared" si="2"/>
        <v>15.999999999999993</v>
      </c>
      <c r="S28" s="701">
        <f>IF(INDEX(Historical!$D$7:$D$1237,MATCH(B28,Historical!$B$7:$B$1261,0))=0,"n/a",(INDEX(Historical!$C$7:$C$1239,MATCH(B28,Historical!$B$7:$B$1261,0))/INDEX(Historical!$D$7:$D$1237,MATCH(B28,Historical!$B$7:$B$1261,0))-1)*100)</f>
        <v>14.285714285714279</v>
      </c>
      <c r="T28" s="701">
        <f>IF(INDEX(Historical!$F$7:$F$1230,MATCH(B28,Historical!$B$7:$B$1261,0))=0,"n/a",((INDEX(Historical!$C$7:$C$1239,MATCH(B28,Historical!$B$7:$B$1261,0))/INDEX(Historical!$F$7:$F$1230,MATCH(B28,Historical!$B$7:$B$1261,0)))^(1/3)-1)*100)</f>
        <v>19.681696117715084</v>
      </c>
      <c r="U28" s="701">
        <f>IF(INDEX(Historical!$H$7:$H$1230,MATCH(B28,Historical!$B$7:$B$1261,0))=0,"n/a",((INDEX(Historical!$C$7:$C$1239,MATCH(B28,Historical!$B$7:$B$1261,0))/INDEX(Historical!$H$7:$H$1230,MATCH(B28,Historical!$B$7:$B$1261,0)))^(1/5)-1)*100)</f>
        <v>17.699999391414888</v>
      </c>
      <c r="V28" s="701">
        <f>IF(INDEX(Historical!$O$7:$O$1230,MATCH(B28,Historical!$B$7:$B$1261,0))=0,"n/a",((INDEX(Historical!$C$7:$C$1239,MATCH(B28,Historical!$B$7:$B$1261,0))/INDEX(Historical!$O$7:$O$1230,MATCH(B28,Historical!$B$7:$B$1261,0)))^(1/10)-1)*100)</f>
        <v>41.421356237309517</v>
      </c>
      <c r="W28" s="702">
        <f t="shared" si="3"/>
        <v>0.42731578584749341</v>
      </c>
      <c r="X28" s="703">
        <f t="shared" si="4"/>
        <v>1.5945945397671071</v>
      </c>
      <c r="Y28" s="876"/>
      <c r="Z28" s="651">
        <f t="shared" si="5"/>
        <v>30.526315789473685</v>
      </c>
      <c r="AA28" s="886">
        <f t="shared" si="6"/>
        <v>34.423684210526318</v>
      </c>
      <c r="AB28" s="887">
        <v>12</v>
      </c>
      <c r="AC28" s="865">
        <v>3.8</v>
      </c>
      <c r="AD28" s="865">
        <v>6.95</v>
      </c>
      <c r="AE28" s="865">
        <v>4.7</v>
      </c>
      <c r="AF28" s="865">
        <v>7.82</v>
      </c>
      <c r="AG28" s="865">
        <v>24.9</v>
      </c>
      <c r="AH28" s="865">
        <v>-9.1999999999999993</v>
      </c>
      <c r="AI28" s="865">
        <v>15.55</v>
      </c>
      <c r="AJ28" s="865">
        <v>11.1</v>
      </c>
      <c r="AK28" s="865">
        <v>5</v>
      </c>
      <c r="AL28" s="878">
        <v>39140</v>
      </c>
      <c r="AM28" s="872">
        <v>0.1</v>
      </c>
      <c r="AN28" s="865">
        <v>0.76</v>
      </c>
      <c r="AO28" s="739">
        <f t="shared" si="7"/>
        <v>-15.836902463022447</v>
      </c>
      <c r="AP28" s="740">
        <f t="shared" si="8"/>
        <v>18.586781747503871</v>
      </c>
      <c r="AQ28" s="888">
        <f t="shared" si="9"/>
        <v>245.89221861814815</v>
      </c>
      <c r="AR28" s="651">
        <f>INDEX(Historical!$C$7:$C$1239,MATCH(B28,Historical!$B$7:$B$1261,0))*IF(AH28="n/a",1.03,IF(AH28&lt;0,1.01,IF(AH28&gt;10,1.1,(1+AH28/100))))</f>
        <v>0.96960000000000002</v>
      </c>
      <c r="AS28" s="886">
        <f t="shared" si="10"/>
        <v>1.0665600000000002</v>
      </c>
      <c r="AT28" s="886">
        <f t="shared" si="15"/>
        <v>1.1198880000000002</v>
      </c>
      <c r="AU28" s="886">
        <f t="shared" si="15"/>
        <v>1.1758824000000003</v>
      </c>
      <c r="AV28" s="886">
        <f t="shared" si="15"/>
        <v>1.2346765200000005</v>
      </c>
      <c r="AW28" s="651">
        <f t="shared" si="12"/>
        <v>5.5666069200000017</v>
      </c>
      <c r="AX28" s="747">
        <f t="shared" si="13"/>
        <v>4.2554903447748655</v>
      </c>
      <c r="AY28" s="934">
        <v>1.27</v>
      </c>
      <c r="AZ28" s="872">
        <v>107.47</v>
      </c>
      <c r="BA28" s="872">
        <v>-1.24</v>
      </c>
      <c r="BB28" s="872">
        <v>12.55</v>
      </c>
      <c r="BC28" s="872">
        <v>31.03</v>
      </c>
      <c r="BE28" s="624">
        <v>2012</v>
      </c>
      <c r="BF28" s="898">
        <f t="shared" si="14"/>
        <v>0</v>
      </c>
      <c r="BG28" s="882">
        <v>10.199999999999999</v>
      </c>
    </row>
    <row r="29" spans="1:59" ht="11.25" customHeight="1" x14ac:dyDescent="0.2">
      <c r="A29" s="880" t="s">
        <v>931</v>
      </c>
      <c r="B29" s="875" t="s">
        <v>932</v>
      </c>
      <c r="C29" s="932" t="s">
        <v>108</v>
      </c>
      <c r="D29" s="932" t="s">
        <v>4338</v>
      </c>
      <c r="E29" s="733">
        <v>9</v>
      </c>
      <c r="F29" s="1190">
        <v>448</v>
      </c>
      <c r="G29" s="1190" t="s">
        <v>106</v>
      </c>
      <c r="H29" s="1190" t="s">
        <v>106</v>
      </c>
      <c r="I29" s="874">
        <v>41.25</v>
      </c>
      <c r="J29" s="651">
        <f t="shared" si="0"/>
        <v>5.0424242424242429</v>
      </c>
      <c r="K29" s="877">
        <v>0.52</v>
      </c>
      <c r="L29" s="887">
        <v>4</v>
      </c>
      <c r="M29" s="642">
        <f t="shared" si="1"/>
        <v>2.08</v>
      </c>
      <c r="N29" s="870" t="s">
        <v>208</v>
      </c>
      <c r="O29" s="734">
        <v>0.51</v>
      </c>
      <c r="P29" s="619">
        <v>43814</v>
      </c>
      <c r="Q29" s="619">
        <v>43818</v>
      </c>
      <c r="R29" s="642">
        <f t="shared" si="2"/>
        <v>1.9607843137254919</v>
      </c>
      <c r="S29" s="701">
        <f>IF(INDEX(Historical!$D$7:$D$1237,MATCH(B29,Historical!$B$7:$B$1261,0))=0,"n/a",(INDEX(Historical!$C$7:$C$1239,MATCH(B29,Historical!$B$7:$B$1261,0))/INDEX(Historical!$D$7:$D$1237,MATCH(B29,Historical!$B$7:$B$1261,0))-1)*100)</f>
        <v>3.499999999999992</v>
      </c>
      <c r="T29" s="701">
        <f>IF(INDEX(Historical!$F$7:$F$1230,MATCH(B29,Historical!$B$7:$B$1261,0))=0,"n/a",((INDEX(Historical!$C$7:$C$1239,MATCH(B29,Historical!$B$7:$B$1261,0))/INDEX(Historical!$F$7:$F$1230,MATCH(B29,Historical!$B$7:$B$1261,0)))^(1/3)-1)*100)</f>
        <v>2.3617445175794893</v>
      </c>
      <c r="U29" s="701">
        <f>IF(INDEX(Historical!$H$7:$H$1230,MATCH(B29,Historical!$B$7:$B$1261,0))=0,"n/a",((INDEX(Historical!$C$7:$C$1239,MATCH(B29,Historical!$B$7:$B$1261,0))/INDEX(Historical!$H$7:$H$1230,MATCH(B29,Historical!$B$7:$B$1261,0)))^(1/5)-1)*100)</f>
        <v>2.2727004553234176</v>
      </c>
      <c r="V29" s="701">
        <f>IF(INDEX(Historical!$O$7:$O$1230,MATCH(B29,Historical!$B$7:$B$1261,0))=0,"n/a",((INDEX(Historical!$C$7:$C$1239,MATCH(B29,Historical!$B$7:$B$1261,0))/INDEX(Historical!$O$7:$O$1230,MATCH(B29,Historical!$B$7:$B$1261,0)))^(1/10)-1)*100)</f>
        <v>3.695708995385627</v>
      </c>
      <c r="W29" s="702">
        <f t="shared" si="3"/>
        <v>0.61495655046462161</v>
      </c>
      <c r="X29" s="703" t="str">
        <f t="shared" si="4"/>
        <v>n/a</v>
      </c>
      <c r="Y29" s="876"/>
      <c r="Z29" s="651" t="str">
        <f t="shared" si="5"/>
        <v>n/a</v>
      </c>
      <c r="AA29" s="886" t="str">
        <f t="shared" si="6"/>
        <v>n/a</v>
      </c>
      <c r="AB29" s="887">
        <v>12</v>
      </c>
      <c r="AC29" s="865" t="s">
        <v>136</v>
      </c>
      <c r="AD29" s="865" t="s">
        <v>136</v>
      </c>
      <c r="AE29" s="865" t="s">
        <v>136</v>
      </c>
      <c r="AF29" s="865" t="s">
        <v>136</v>
      </c>
      <c r="AG29" s="865" t="s">
        <v>136</v>
      </c>
      <c r="AH29" s="865" t="s">
        <v>136</v>
      </c>
      <c r="AI29" s="865" t="s">
        <v>136</v>
      </c>
      <c r="AJ29" s="865" t="s">
        <v>136</v>
      </c>
      <c r="AK29" s="865" t="s">
        <v>136</v>
      </c>
      <c r="AL29" s="878" t="s">
        <v>136</v>
      </c>
      <c r="AM29" s="872" t="s">
        <v>136</v>
      </c>
      <c r="AN29" s="865" t="s">
        <v>136</v>
      </c>
      <c r="AO29" s="739" t="str">
        <f t="shared" si="7"/>
        <v>n/a</v>
      </c>
      <c r="AP29" s="740">
        <f t="shared" si="8"/>
        <v>7.3151246977476605</v>
      </c>
      <c r="AQ29" s="888" t="str">
        <f t="shared" si="9"/>
        <v>n/a</v>
      </c>
      <c r="AR29" s="651">
        <f>INDEX(Historical!$C$7:$C$1239,MATCH(B29,Historical!$B$7:$B$1261,0))*IF(AH29="n/a",1.03,IF(AH29&lt;0,1.01,IF(AH29&gt;10,1.1,(1+AH29/100))))</f>
        <v>2.1320999999999999</v>
      </c>
      <c r="AS29" s="886">
        <f t="shared" si="10"/>
        <v>2.1960630000000001</v>
      </c>
      <c r="AT29" s="886">
        <f t="shared" si="15"/>
        <v>2.2619448900000001</v>
      </c>
      <c r="AU29" s="886">
        <f t="shared" si="15"/>
        <v>2.3298032367000001</v>
      </c>
      <c r="AV29" s="886">
        <f t="shared" si="15"/>
        <v>2.3996973338010004</v>
      </c>
      <c r="AW29" s="651">
        <f t="shared" si="12"/>
        <v>11.319608460501001</v>
      </c>
      <c r="AX29" s="747">
        <f t="shared" si="13"/>
        <v>27.441475055760005</v>
      </c>
      <c r="AY29" s="934" t="s">
        <v>136</v>
      </c>
      <c r="AZ29" s="872" t="s">
        <v>136</v>
      </c>
      <c r="BA29" s="872" t="s">
        <v>136</v>
      </c>
      <c r="BB29" s="872" t="s">
        <v>136</v>
      </c>
      <c r="BC29" s="872" t="s">
        <v>136</v>
      </c>
      <c r="BD29" s="907" t="s">
        <v>4265</v>
      </c>
      <c r="BE29" s="624">
        <v>2012</v>
      </c>
      <c r="BF29" s="898">
        <f t="shared" si="14"/>
        <v>0</v>
      </c>
      <c r="BG29" s="882" t="s">
        <v>136</v>
      </c>
    </row>
    <row r="30" spans="1:59" ht="11.25" customHeight="1" x14ac:dyDescent="0.2">
      <c r="A30" s="871" t="s">
        <v>929</v>
      </c>
      <c r="B30" s="875" t="s">
        <v>930</v>
      </c>
      <c r="C30" s="932" t="s">
        <v>112</v>
      </c>
      <c r="D30" s="932" t="s">
        <v>1220</v>
      </c>
      <c r="E30" s="733">
        <v>9</v>
      </c>
      <c r="F30" s="1190">
        <v>459</v>
      </c>
      <c r="G30" s="1190" t="s">
        <v>106</v>
      </c>
      <c r="H30" s="1190" t="s">
        <v>106</v>
      </c>
      <c r="I30" s="874">
        <v>26.24</v>
      </c>
      <c r="J30" s="651">
        <f t="shared" si="0"/>
        <v>2.8582317073170733</v>
      </c>
      <c r="K30" s="877">
        <v>0.1875</v>
      </c>
      <c r="L30" s="887">
        <v>4</v>
      </c>
      <c r="M30" s="642">
        <f t="shared" si="1"/>
        <v>0.75</v>
      </c>
      <c r="N30" s="870" t="s">
        <v>556</v>
      </c>
      <c r="O30" s="734">
        <v>0.17499999999999999</v>
      </c>
      <c r="P30" s="619">
        <v>43861</v>
      </c>
      <c r="Q30" s="619">
        <v>43878</v>
      </c>
      <c r="R30" s="642">
        <f t="shared" si="2"/>
        <v>7.1428571428571495</v>
      </c>
      <c r="S30" s="701">
        <f>IF(INDEX(Historical!$D$7:$D$1237,MATCH(B30,Historical!$B$7:$B$1261,0))=0,"n/a",(INDEX(Historical!$C$7:$C$1239,MATCH(B30,Historical!$B$7:$B$1261,0))/INDEX(Historical!$D$7:$D$1237,MATCH(B30,Historical!$B$7:$B$1261,0))-1)*100)</f>
        <v>11.111111111111093</v>
      </c>
      <c r="T30" s="701">
        <f>IF(INDEX(Historical!$F$7:$F$1230,MATCH(B30,Historical!$B$7:$B$1261,0))=0,"n/a",((INDEX(Historical!$C$7:$C$1239,MATCH(B30,Historical!$B$7:$B$1261,0))/INDEX(Historical!$F$7:$F$1230,MATCH(B30,Historical!$B$7:$B$1261,0)))^(1/3)-1)*100)</f>
        <v>11.868894208139679</v>
      </c>
      <c r="U30" s="701">
        <f>IF(INDEX(Historical!$H$7:$H$1230,MATCH(B30,Historical!$B$7:$B$1261,0))=0,"n/a",((INDEX(Historical!$C$7:$C$1239,MATCH(B30,Historical!$B$7:$B$1261,0))/INDEX(Historical!$H$7:$H$1230,MATCH(B30,Historical!$B$7:$B$1261,0)))^(1/5)-1)*100)</f>
        <v>11.842691472014465</v>
      </c>
      <c r="V30" s="701">
        <f>IF(INDEX(Historical!$O$7:$O$1230,MATCH(B30,Historical!$B$7:$B$1261,0))=0,"n/a",((INDEX(Historical!$C$7:$C$1239,MATCH(B30,Historical!$B$7:$B$1261,0))/INDEX(Historical!$O$7:$O$1230,MATCH(B30,Historical!$B$7:$B$1261,0)))^(1/10)-1)*100)</f>
        <v>7.94139936106939</v>
      </c>
      <c r="W30" s="702">
        <f t="shared" si="3"/>
        <v>1.4912600328438497</v>
      </c>
      <c r="X30" s="703">
        <f t="shared" si="4"/>
        <v>1.9414248314777813</v>
      </c>
      <c r="Y30" s="654"/>
      <c r="Z30" s="651">
        <f t="shared" si="5"/>
        <v>41.899441340782126</v>
      </c>
      <c r="AA30" s="886">
        <f t="shared" si="6"/>
        <v>14.659217877094971</v>
      </c>
      <c r="AB30" s="887">
        <v>2</v>
      </c>
      <c r="AC30" s="865">
        <v>1.79</v>
      </c>
      <c r="AD30" s="865">
        <v>1.03</v>
      </c>
      <c r="AE30" s="865">
        <v>0.56000000000000005</v>
      </c>
      <c r="AF30" s="865">
        <v>1.37</v>
      </c>
      <c r="AG30" s="865">
        <v>9.3000000000000007</v>
      </c>
      <c r="AH30" s="865">
        <v>42.4</v>
      </c>
      <c r="AI30" s="865">
        <v>8.24</v>
      </c>
      <c r="AJ30" s="865">
        <v>6.1</v>
      </c>
      <c r="AK30" s="865">
        <v>15</v>
      </c>
      <c r="AL30" s="878">
        <v>717.32</v>
      </c>
      <c r="AM30" s="872">
        <v>1.3</v>
      </c>
      <c r="AN30" s="865">
        <v>0.32</v>
      </c>
      <c r="AO30" s="739">
        <f t="shared" si="7"/>
        <v>4.1705302236568542E-2</v>
      </c>
      <c r="AP30" s="740">
        <f t="shared" si="8"/>
        <v>14.700923179331539</v>
      </c>
      <c r="AQ30" s="888">
        <f t="shared" si="9"/>
        <v>-5.5233632840134721</v>
      </c>
      <c r="AR30" s="651">
        <f>INDEX(Historical!$C$7:$C$1239,MATCH(B30,Historical!$B$7:$B$1261,0))*IF(AH30="n/a",1.03,IF(AH30&lt;0,1.01,IF(AH30&gt;10,1.1,(1+AH30/100))))</f>
        <v>0.77</v>
      </c>
      <c r="AS30" s="886">
        <f t="shared" si="10"/>
        <v>0.83344800000000008</v>
      </c>
      <c r="AT30" s="886">
        <f t="shared" si="15"/>
        <v>0.91679280000000019</v>
      </c>
      <c r="AU30" s="886">
        <f t="shared" si="15"/>
        <v>1.0084720800000002</v>
      </c>
      <c r="AV30" s="886">
        <f t="shared" si="15"/>
        <v>1.1093192880000002</v>
      </c>
      <c r="AW30" s="651">
        <f t="shared" si="12"/>
        <v>4.6380321680000005</v>
      </c>
      <c r="AX30" s="747">
        <f t="shared" si="13"/>
        <v>17.675427469512197</v>
      </c>
      <c r="AY30" s="934">
        <v>1.23</v>
      </c>
      <c r="AZ30" s="872">
        <v>90.600000000000009</v>
      </c>
      <c r="BA30" s="872">
        <v>-36.11</v>
      </c>
      <c r="BB30" s="872">
        <v>7.02</v>
      </c>
      <c r="BC30" s="872">
        <v>15.57</v>
      </c>
      <c r="BE30" s="624">
        <v>2012</v>
      </c>
      <c r="BF30" s="898">
        <f t="shared" si="14"/>
        <v>0</v>
      </c>
      <c r="BG30" s="882">
        <v>4.3</v>
      </c>
    </row>
    <row r="31" spans="1:59" ht="11.25" customHeight="1" x14ac:dyDescent="0.2">
      <c r="A31" s="863" t="s">
        <v>951</v>
      </c>
      <c r="B31" s="875" t="s">
        <v>952</v>
      </c>
      <c r="C31" s="932" t="s">
        <v>108</v>
      </c>
      <c r="D31" s="932" t="s">
        <v>4338</v>
      </c>
      <c r="E31" s="733">
        <v>8</v>
      </c>
      <c r="F31" s="1190">
        <v>518</v>
      </c>
      <c r="G31" s="1190" t="s">
        <v>115</v>
      </c>
      <c r="H31" s="1190" t="s">
        <v>115</v>
      </c>
      <c r="I31" s="874">
        <v>15.32</v>
      </c>
      <c r="J31" s="651">
        <f t="shared" si="0"/>
        <v>4.6997389033942554</v>
      </c>
      <c r="K31" s="877">
        <v>0.18</v>
      </c>
      <c r="L31" s="887">
        <v>4</v>
      </c>
      <c r="M31" s="642">
        <f t="shared" si="1"/>
        <v>0.72</v>
      </c>
      <c r="N31" s="870" t="s">
        <v>148</v>
      </c>
      <c r="O31" s="734">
        <v>0.17</v>
      </c>
      <c r="P31" s="866">
        <v>43798</v>
      </c>
      <c r="Q31" s="866">
        <v>43815</v>
      </c>
      <c r="R31" s="642">
        <f t="shared" si="2"/>
        <v>5.8823529411764595</v>
      </c>
      <c r="S31" s="701">
        <f>IF(INDEX(Historical!$D$7:$D$1237,MATCH(B31,Historical!$B$7:$B$1261,0))=0,"n/a",(INDEX(Historical!$C$7:$C$1239,MATCH(B31,Historical!$B$7:$B$1261,0))/INDEX(Historical!$D$7:$D$1237,MATCH(B31,Historical!$B$7:$B$1261,0))-1)*100)</f>
        <v>11.290322580645151</v>
      </c>
      <c r="T31" s="701">
        <f>IF(INDEX(Historical!$F$7:$F$1230,MATCH(B31,Historical!$B$7:$B$1261,0))=0,"n/a",((INDEX(Historical!$C$7:$C$1239,MATCH(B31,Historical!$B$7:$B$1261,0))/INDEX(Historical!$F$7:$F$1230,MATCH(B31,Historical!$B$7:$B$1261,0)))^(1/3)-1)*100)</f>
        <v>15.313156133323268</v>
      </c>
      <c r="U31" s="701">
        <f>IF(INDEX(Historical!$H$7:$H$1230,MATCH(B31,Historical!$B$7:$B$1261,0))=0,"n/a",((INDEX(Historical!$C$7:$C$1239,MATCH(B31,Historical!$B$7:$B$1261,0))/INDEX(Historical!$H$7:$H$1230,MATCH(B31,Historical!$B$7:$B$1261,0)))^(1/5)-1)*100)</f>
        <v>13.273800857430285</v>
      </c>
      <c r="V31" s="701">
        <f>IF(INDEX(Historical!$O$7:$O$1230,MATCH(B31,Historical!$B$7:$B$1261,0))=0,"n/a",((INDEX(Historical!$C$7:$C$1239,MATCH(B31,Historical!$B$7:$B$1261,0))/INDEX(Historical!$O$7:$O$1230,MATCH(B31,Historical!$B$7:$B$1261,0)))^(1/10)-1)*100)</f>
        <v>3.9142537896643903</v>
      </c>
      <c r="W31" s="702">
        <f t="shared" si="3"/>
        <v>3.391144665294783</v>
      </c>
      <c r="X31" s="703">
        <f t="shared" si="4"/>
        <v>1.2641715102314557</v>
      </c>
      <c r="Y31" s="665"/>
      <c r="Z31" s="651">
        <f t="shared" si="5"/>
        <v>37.894736842105267</v>
      </c>
      <c r="AA31" s="886">
        <f t="shared" si="6"/>
        <v>8.0631578947368432</v>
      </c>
      <c r="AB31" s="887">
        <v>12</v>
      </c>
      <c r="AC31" s="865">
        <v>1.9</v>
      </c>
      <c r="AD31" s="865">
        <v>1.43</v>
      </c>
      <c r="AE31" s="865">
        <v>2.6</v>
      </c>
      <c r="AF31" s="865">
        <v>0.67</v>
      </c>
      <c r="AG31" s="865">
        <v>8</v>
      </c>
      <c r="AH31" s="865">
        <v>6</v>
      </c>
      <c r="AI31" s="865">
        <v>-36.49</v>
      </c>
      <c r="AJ31" s="865">
        <v>10.5</v>
      </c>
      <c r="AK31" s="865">
        <v>6</v>
      </c>
      <c r="AL31" s="878">
        <v>2520</v>
      </c>
      <c r="AM31" s="872">
        <v>1.3</v>
      </c>
      <c r="AN31" s="865">
        <v>0.43</v>
      </c>
      <c r="AO31" s="739">
        <f t="shared" si="7"/>
        <v>9.9103818660876968</v>
      </c>
      <c r="AP31" s="740">
        <f t="shared" si="8"/>
        <v>17.97353976082454</v>
      </c>
      <c r="AQ31" s="888">
        <f t="shared" si="9"/>
        <v>-50.999701635948355</v>
      </c>
      <c r="AR31" s="651">
        <f>INDEX(Historical!$C$7:$C$1239,MATCH(B31,Historical!$B$7:$B$1261,0))*IF(AH31="n/a",1.03,IF(AH31&lt;0,1.01,IF(AH31&gt;10,1.1,(1+AH31/100))))</f>
        <v>0.73139999999999994</v>
      </c>
      <c r="AS31" s="886">
        <f t="shared" si="10"/>
        <v>0.73871399999999998</v>
      </c>
      <c r="AT31" s="886">
        <f t="shared" si="15"/>
        <v>0.78303684000000007</v>
      </c>
      <c r="AU31" s="886">
        <f t="shared" si="15"/>
        <v>0.83001905040000012</v>
      </c>
      <c r="AV31" s="886">
        <f t="shared" si="15"/>
        <v>0.8798201934240002</v>
      </c>
      <c r="AW31" s="651">
        <f t="shared" si="12"/>
        <v>3.9629900838240006</v>
      </c>
      <c r="AX31" s="747">
        <f t="shared" si="13"/>
        <v>25.868081487101829</v>
      </c>
      <c r="AY31" s="934">
        <v>1.28</v>
      </c>
      <c r="AZ31" s="872">
        <v>49.76</v>
      </c>
      <c r="BA31" s="872">
        <v>-32.21</v>
      </c>
      <c r="BB31" s="872">
        <v>8.5500000000000007</v>
      </c>
      <c r="BC31" s="872">
        <v>10</v>
      </c>
      <c r="BE31" s="624">
        <v>2012</v>
      </c>
      <c r="BF31" s="898">
        <f t="shared" si="14"/>
        <v>0</v>
      </c>
      <c r="BG31" s="882">
        <v>0.89999999999999991</v>
      </c>
    </row>
    <row r="32" spans="1:59" ht="11.25" customHeight="1" x14ac:dyDescent="0.2">
      <c r="A32" s="871" t="s">
        <v>4432</v>
      </c>
      <c r="B32" s="875" t="s">
        <v>4431</v>
      </c>
      <c r="C32" s="932" t="s">
        <v>108</v>
      </c>
      <c r="D32" s="932" t="s">
        <v>4338</v>
      </c>
      <c r="E32" s="733">
        <v>9</v>
      </c>
      <c r="F32" s="1190">
        <v>432</v>
      </c>
      <c r="G32" s="1190" t="s">
        <v>106</v>
      </c>
      <c r="H32" s="1190" t="s">
        <v>106</v>
      </c>
      <c r="I32" s="874">
        <v>29.91</v>
      </c>
      <c r="J32" s="651">
        <f t="shared" si="0"/>
        <v>3.3433634236041461</v>
      </c>
      <c r="K32" s="877">
        <v>0.25</v>
      </c>
      <c r="L32" s="887">
        <v>4</v>
      </c>
      <c r="M32" s="642">
        <f t="shared" si="1"/>
        <v>1</v>
      </c>
      <c r="N32" s="870" t="s">
        <v>466</v>
      </c>
      <c r="O32" s="734">
        <v>0.23</v>
      </c>
      <c r="P32" s="866">
        <v>43678</v>
      </c>
      <c r="Q32" s="866">
        <v>43693</v>
      </c>
      <c r="R32" s="642">
        <f t="shared" si="2"/>
        <v>8.6956521739130395</v>
      </c>
      <c r="S32" s="701">
        <f>IF(INDEX(Historical!$D$7:$D$1237,MATCH(B32,Historical!$B$7:$B$1261,0))=0,"n/a",(INDEX(Historical!$C$7:$C$1239,MATCH(B32,Historical!$B$7:$B$1261,0))/INDEX(Historical!$D$7:$D$1237,MATCH(B32,Historical!$B$7:$B$1261,0))-1)*100)</f>
        <v>9.0909090909090828</v>
      </c>
      <c r="T32" s="701">
        <f>IF(INDEX(Historical!$F$7:$F$1230,MATCH(B32,Historical!$B$7:$B$1261,0))=0,"n/a",((INDEX(Historical!$C$7:$C$1239,MATCH(B32,Historical!$B$7:$B$1261,0))/INDEX(Historical!$F$7:$F$1230,MATCH(B32,Historical!$B$7:$B$1261,0)))^(1/3)-1)*100)</f>
        <v>7.6283880644613333</v>
      </c>
      <c r="U32" s="701">
        <f>IF(INDEX(Historical!$H$7:$H$1230,MATCH(B32,Historical!$B$7:$B$1261,0))=0,"n/a",((INDEX(Historical!$C$7:$C$1239,MATCH(B32,Historical!$B$7:$B$1261,0))/INDEX(Historical!$H$7:$H$1230,MATCH(B32,Historical!$B$7:$B$1261,0)))^(1/5)-1)*100)</f>
        <v>10.603443372707044</v>
      </c>
      <c r="V32" s="701">
        <f>IF(INDEX(Historical!$O$7:$O$1230,MATCH(B32,Historical!$B$7:$B$1261,0))=0,"n/a",((INDEX(Historical!$C$7:$C$1239,MATCH(B32,Historical!$B$7:$B$1261,0))/INDEX(Historical!$O$7:$O$1230,MATCH(B32,Historical!$B$7:$B$1261,0)))^(1/10)-1)*100)</f>
        <v>12.334976252295826</v>
      </c>
      <c r="W32" s="702">
        <f t="shared" si="3"/>
        <v>0.85962414161385159</v>
      </c>
      <c r="X32" s="703">
        <f t="shared" si="4"/>
        <v>0.64655142516506359</v>
      </c>
      <c r="Y32" s="876"/>
      <c r="Z32" s="651">
        <f t="shared" si="5"/>
        <v>52.356020942408378</v>
      </c>
      <c r="AA32" s="886">
        <f t="shared" si="6"/>
        <v>15.659685863874346</v>
      </c>
      <c r="AB32" s="887">
        <v>12</v>
      </c>
      <c r="AC32" s="865">
        <v>1.91</v>
      </c>
      <c r="AD32" s="865">
        <v>2.0499999999999998</v>
      </c>
      <c r="AE32" s="865">
        <v>3.77</v>
      </c>
      <c r="AF32" s="865">
        <v>0.93</v>
      </c>
      <c r="AG32" s="865">
        <v>5.8999999999999995</v>
      </c>
      <c r="AH32" s="865">
        <v>6.5</v>
      </c>
      <c r="AI32" s="865">
        <v>20.599999999999998</v>
      </c>
      <c r="AJ32" s="865">
        <v>16.400000000000002</v>
      </c>
      <c r="AK32" s="865">
        <v>8</v>
      </c>
      <c r="AL32" s="878">
        <v>2510</v>
      </c>
      <c r="AM32" s="872">
        <v>1.2</v>
      </c>
      <c r="AN32" s="865">
        <v>0.19</v>
      </c>
      <c r="AO32" s="739">
        <f t="shared" si="7"/>
        <v>-1.712879067563156</v>
      </c>
      <c r="AP32" s="740">
        <f t="shared" si="8"/>
        <v>13.94680679631119</v>
      </c>
      <c r="AQ32" s="888">
        <f t="shared" si="9"/>
        <v>-19.547093544931116</v>
      </c>
      <c r="AR32" s="651">
        <f>INDEX(Historical!$C$7:$C$1239,MATCH(B32,Historical!$B$7:$B$1261,0))*IF(AH32="n/a",1.03,IF(AH32&lt;0,1.01,IF(AH32&gt;10,1.1,(1+AH32/100))))</f>
        <v>1.0224</v>
      </c>
      <c r="AS32" s="886">
        <f t="shared" si="10"/>
        <v>1.1246400000000001</v>
      </c>
      <c r="AT32" s="886">
        <f t="shared" si="15"/>
        <v>1.2146112000000002</v>
      </c>
      <c r="AU32" s="886">
        <f t="shared" si="15"/>
        <v>1.3117800960000003</v>
      </c>
      <c r="AV32" s="886">
        <f t="shared" si="15"/>
        <v>1.4167225036800004</v>
      </c>
      <c r="AW32" s="651">
        <f t="shared" si="12"/>
        <v>6.0901537996800013</v>
      </c>
      <c r="AX32" s="747">
        <f t="shared" si="13"/>
        <v>20.361597457973925</v>
      </c>
      <c r="AY32" s="934">
        <v>1.46</v>
      </c>
      <c r="AZ32" s="872">
        <v>61.240000000000009</v>
      </c>
      <c r="BA32" s="872">
        <v>-22.85</v>
      </c>
      <c r="BB32" s="872">
        <v>16.48</v>
      </c>
      <c r="BC32" s="872">
        <v>24.13</v>
      </c>
      <c r="BE32" s="624">
        <v>2011</v>
      </c>
      <c r="BF32" s="898">
        <f t="shared" si="14"/>
        <v>0</v>
      </c>
      <c r="BG32" s="882">
        <v>0.8</v>
      </c>
    </row>
    <row r="33" spans="1:59" s="773" customFormat="1" ht="11.25" customHeight="1" x14ac:dyDescent="0.2">
      <c r="A33" s="646" t="s">
        <v>957</v>
      </c>
      <c r="B33" s="781" t="s">
        <v>958</v>
      </c>
      <c r="C33" s="932" t="s">
        <v>4319</v>
      </c>
      <c r="D33" s="932" t="s">
        <v>4320</v>
      </c>
      <c r="E33" s="755">
        <v>9</v>
      </c>
      <c r="F33" s="1190">
        <v>473</v>
      </c>
      <c r="G33" s="1189" t="s">
        <v>37</v>
      </c>
      <c r="H33" s="1189" t="s">
        <v>37</v>
      </c>
      <c r="I33" s="756">
        <v>166.59</v>
      </c>
      <c r="J33" s="757">
        <f t="shared" si="0"/>
        <v>3.8177561678372052</v>
      </c>
      <c r="K33" s="758">
        <v>1.59</v>
      </c>
      <c r="L33" s="759">
        <v>4</v>
      </c>
      <c r="M33" s="760">
        <f t="shared" si="1"/>
        <v>6.36</v>
      </c>
      <c r="N33" s="761" t="s">
        <v>218</v>
      </c>
      <c r="O33" s="762">
        <v>1.52</v>
      </c>
      <c r="P33" s="763">
        <v>43920</v>
      </c>
      <c r="Q33" s="763">
        <v>43936</v>
      </c>
      <c r="R33" s="760">
        <f t="shared" si="2"/>
        <v>4.6052631578947407</v>
      </c>
      <c r="S33" s="701">
        <f>IF(INDEX(Historical!$D$7:$D$1237,MATCH(B33,Historical!$B$7:$B$1261,0))=0,"n/a",(INDEX(Historical!$C$7:$C$1239,MATCH(B33,Historical!$B$7:$B$1261,0))/INDEX(Historical!$D$7:$D$1237,MATCH(B33,Historical!$B$7:$B$1261,0))-1)*100)</f>
        <v>3.4305317324185181</v>
      </c>
      <c r="T33" s="701">
        <f>IF(INDEX(Historical!$F$7:$F$1230,MATCH(B33,Historical!$B$7:$B$1261,0))=0,"n/a",((INDEX(Historical!$C$7:$C$1239,MATCH(B33,Historical!$B$7:$B$1261,0))/INDEX(Historical!$F$7:$F$1230,MATCH(B33,Historical!$B$7:$B$1261,0)))^(1/3)-1)*100)</f>
        <v>4.3951880295280521</v>
      </c>
      <c r="U33" s="701">
        <f>IF(INDEX(Historical!$H$7:$H$1230,MATCH(B33,Historical!$B$7:$B$1261,0))=0,"n/a",((INDEX(Historical!$C$7:$C$1239,MATCH(B33,Historical!$B$7:$B$1261,0))/INDEX(Historical!$H$7:$H$1230,MATCH(B33,Historical!$B$7:$B$1261,0)))^(1/5)-1)*100)</f>
        <v>5.7940353883425999</v>
      </c>
      <c r="V33" s="701">
        <f>IF(INDEX(Historical!$O$7:$O$1230,MATCH(B33,Historical!$B$7:$B$1261,0))=0,"n/a",((INDEX(Historical!$C$7:$C$1239,MATCH(B33,Historical!$B$7:$B$1261,0))/INDEX(Historical!$O$7:$O$1230,MATCH(B33,Historical!$B$7:$B$1261,0)))^(1/10)-1)*100)</f>
        <v>5.3816294721037883</v>
      </c>
      <c r="W33" s="702">
        <f t="shared" si="3"/>
        <v>1.076632164733109</v>
      </c>
      <c r="X33" s="703">
        <f t="shared" si="4"/>
        <v>2.1459390327194812</v>
      </c>
      <c r="Y33" s="1196"/>
      <c r="Z33" s="757">
        <f t="shared" si="5"/>
        <v>137.06896551724139</v>
      </c>
      <c r="AA33" s="765">
        <f t="shared" si="6"/>
        <v>35.903017241379317</v>
      </c>
      <c r="AB33" s="759">
        <v>12</v>
      </c>
      <c r="AC33" s="766">
        <v>4.6399999999999997</v>
      </c>
      <c r="AD33" s="766">
        <v>14.23</v>
      </c>
      <c r="AE33" s="766">
        <v>10.210000000000001</v>
      </c>
      <c r="AF33" s="766">
        <v>2.21</v>
      </c>
      <c r="AG33" s="766">
        <v>6</v>
      </c>
      <c r="AH33" s="766">
        <v>-20.100000000000001</v>
      </c>
      <c r="AI33" s="766">
        <v>-10.16</v>
      </c>
      <c r="AJ33" s="766">
        <v>2.7</v>
      </c>
      <c r="AK33" s="766">
        <v>2.54</v>
      </c>
      <c r="AL33" s="767">
        <v>23880</v>
      </c>
      <c r="AM33" s="768">
        <v>0.28999999999999998</v>
      </c>
      <c r="AN33" s="766">
        <v>0.71</v>
      </c>
      <c r="AO33" s="769">
        <f t="shared" si="7"/>
        <v>-26.291225685199514</v>
      </c>
      <c r="AP33" s="770">
        <f t="shared" si="8"/>
        <v>9.6117915561798046</v>
      </c>
      <c r="AQ33" s="771">
        <f t="shared" si="9"/>
        <v>87.789087487293443</v>
      </c>
      <c r="AR33" s="651">
        <f>INDEX(Historical!$C$7:$C$1239,MATCH(B33,Historical!$B$7:$B$1261,0))*IF(AH33="n/a",1.03,IF(AH33&lt;0,1.01,IF(AH33&gt;10,1.1,(1+AH33/100))))</f>
        <v>6.0903</v>
      </c>
      <c r="AS33" s="765">
        <f t="shared" si="10"/>
        <v>6.1512029999999998</v>
      </c>
      <c r="AT33" s="765">
        <f t="shared" si="15"/>
        <v>6.3074435562</v>
      </c>
      <c r="AU33" s="765">
        <f t="shared" si="15"/>
        <v>6.4676526225274804</v>
      </c>
      <c r="AV33" s="765">
        <f t="shared" si="15"/>
        <v>6.6319309991396791</v>
      </c>
      <c r="AW33" s="757">
        <f t="shared" si="12"/>
        <v>31.648530177867162</v>
      </c>
      <c r="AX33" s="772">
        <f t="shared" si="13"/>
        <v>18.997857120995956</v>
      </c>
      <c r="AY33" s="935">
        <v>1.02</v>
      </c>
      <c r="AZ33" s="768">
        <v>40.97</v>
      </c>
      <c r="BA33" s="768">
        <v>-27.38</v>
      </c>
      <c r="BB33" s="768">
        <v>7.35</v>
      </c>
      <c r="BC33" s="768">
        <v>3.44</v>
      </c>
      <c r="BD33" s="908"/>
      <c r="BE33" s="624">
        <v>2012</v>
      </c>
      <c r="BF33" s="898">
        <f t="shared" si="14"/>
        <v>0</v>
      </c>
      <c r="BG33" s="824">
        <v>3.4000000000000004</v>
      </c>
    </row>
    <row r="34" spans="1:59" ht="11.25" customHeight="1" x14ac:dyDescent="0.2">
      <c r="A34" s="871" t="s">
        <v>961</v>
      </c>
      <c r="B34" s="875" t="s">
        <v>962</v>
      </c>
      <c r="C34" s="932" t="s">
        <v>4193</v>
      </c>
      <c r="D34" s="932" t="s">
        <v>4337</v>
      </c>
      <c r="E34" s="733">
        <v>7</v>
      </c>
      <c r="F34" s="1190">
        <v>585</v>
      </c>
      <c r="G34" s="1190" t="s">
        <v>106</v>
      </c>
      <c r="H34" s="1190" t="s">
        <v>106</v>
      </c>
      <c r="I34" s="874">
        <v>30.35</v>
      </c>
      <c r="J34" s="651">
        <f t="shared" si="0"/>
        <v>2.7677100494233935</v>
      </c>
      <c r="K34" s="877">
        <v>0.21</v>
      </c>
      <c r="L34" s="887">
        <v>4</v>
      </c>
      <c r="M34" s="642">
        <f t="shared" si="1"/>
        <v>0.84</v>
      </c>
      <c r="N34" s="870" t="s">
        <v>194</v>
      </c>
      <c r="O34" s="734">
        <v>0.2</v>
      </c>
      <c r="P34" s="866">
        <v>43718</v>
      </c>
      <c r="Q34" s="866">
        <v>43733</v>
      </c>
      <c r="R34" s="642">
        <f t="shared" si="2"/>
        <v>4.9999999999999902</v>
      </c>
      <c r="S34" s="701">
        <f>IF(INDEX(Historical!$D$7:$D$1237,MATCH(B34,Historical!$B$7:$B$1261,0))=0,"n/a",(INDEX(Historical!$C$7:$C$1239,MATCH(B34,Historical!$B$7:$B$1261,0))/INDEX(Historical!$D$7:$D$1237,MATCH(B34,Historical!$B$7:$B$1261,0))-1)*100)</f>
        <v>5.12820512820511</v>
      </c>
      <c r="T34" s="701">
        <f>IF(INDEX(Historical!$F$7:$F$1230,MATCH(B34,Historical!$B$7:$B$1261,0))=0,"n/a",((INDEX(Historical!$C$7:$C$1239,MATCH(B34,Historical!$B$7:$B$1261,0))/INDEX(Historical!$F$7:$F$1230,MATCH(B34,Historical!$B$7:$B$1261,0)))^(1/3)-1)*100)</f>
        <v>6.4392109888903093</v>
      </c>
      <c r="U34" s="701">
        <f>IF(INDEX(Historical!$H$7:$H$1230,MATCH(B34,Historical!$B$7:$B$1261,0))=0,"n/a",((INDEX(Historical!$C$7:$C$1239,MATCH(B34,Historical!$B$7:$B$1261,0))/INDEX(Historical!$H$7:$H$1230,MATCH(B34,Historical!$B$7:$B$1261,0)))^(1/5)-1)*100)</f>
        <v>5.7509877630735673</v>
      </c>
      <c r="V34" s="701" t="str">
        <f>IF(INDEX(Historical!$O$7:$O$1230,MATCH(B34,Historical!$B$7:$B$1261,0))=0,"n/a",((INDEX(Historical!$C$7:$C$1239,MATCH(B34,Historical!$B$7:$B$1261,0))/INDEX(Historical!$O$7:$O$1230,MATCH(B34,Historical!$B$7:$B$1261,0)))^(1/10)-1)*100)</f>
        <v>n/a</v>
      </c>
      <c r="W34" s="702" t="str">
        <f t="shared" si="3"/>
        <v>n/a</v>
      </c>
      <c r="X34" s="703" t="str">
        <f t="shared" si="4"/>
        <v>n/a</v>
      </c>
      <c r="Y34" s="664"/>
      <c r="Z34" s="651" t="str">
        <f t="shared" si="5"/>
        <v>n/a</v>
      </c>
      <c r="AA34" s="886" t="str">
        <f t="shared" si="6"/>
        <v>n/a</v>
      </c>
      <c r="AB34" s="887">
        <v>6</v>
      </c>
      <c r="AC34" s="865">
        <v>-0.91</v>
      </c>
      <c r="AD34" s="865" t="s">
        <v>136</v>
      </c>
      <c r="AE34" s="865">
        <v>0.17</v>
      </c>
      <c r="AF34" s="865">
        <v>0.8</v>
      </c>
      <c r="AG34" s="865">
        <v>-2.4</v>
      </c>
      <c r="AH34" s="867">
        <v>-117.10000000000001</v>
      </c>
      <c r="AI34" s="867">
        <v>42.22</v>
      </c>
      <c r="AJ34" s="865">
        <v>-15.8</v>
      </c>
      <c r="AK34" s="865">
        <v>10.4</v>
      </c>
      <c r="AL34" s="878">
        <v>3010</v>
      </c>
      <c r="AM34" s="872">
        <v>0.4</v>
      </c>
      <c r="AN34" s="865">
        <v>0.36</v>
      </c>
      <c r="AO34" s="739" t="str">
        <f t="shared" si="7"/>
        <v>n/a</v>
      </c>
      <c r="AP34" s="740">
        <f t="shared" si="8"/>
        <v>8.5186978124969599</v>
      </c>
      <c r="AQ34" s="888" t="str">
        <f t="shared" si="9"/>
        <v>n/a</v>
      </c>
      <c r="AR34" s="651">
        <f>INDEX(Historical!$C$7:$C$1239,MATCH(B34,Historical!$B$7:$B$1261,0))*IF(AH34="n/a",1.03,IF(AH34&lt;0,1.01,IF(AH34&gt;10,1.1,(1+AH34/100))))</f>
        <v>0.82819999999999994</v>
      </c>
      <c r="AS34" s="886">
        <f t="shared" si="10"/>
        <v>0.91102000000000005</v>
      </c>
      <c r="AT34" s="886">
        <f t="shared" si="15"/>
        <v>1.0021220000000002</v>
      </c>
      <c r="AU34" s="886">
        <f t="shared" si="15"/>
        <v>1.1023342000000003</v>
      </c>
      <c r="AV34" s="886">
        <f t="shared" si="15"/>
        <v>1.2125676200000004</v>
      </c>
      <c r="AW34" s="651">
        <f t="shared" si="12"/>
        <v>5.0562438200000015</v>
      </c>
      <c r="AX34" s="747">
        <f t="shared" si="13"/>
        <v>16.659781943986822</v>
      </c>
      <c r="AY34" s="934">
        <v>1.49</v>
      </c>
      <c r="AZ34" s="872">
        <v>70.03</v>
      </c>
      <c r="BA34" s="872">
        <v>-29.42</v>
      </c>
      <c r="BB34" s="872">
        <v>10.68</v>
      </c>
      <c r="BC34" s="872">
        <v>9.5699999999999985</v>
      </c>
      <c r="BE34" s="624">
        <v>2013</v>
      </c>
      <c r="BF34" s="898">
        <f t="shared" si="14"/>
        <v>0</v>
      </c>
      <c r="BG34" s="882">
        <v>-1.0999999999999999</v>
      </c>
    </row>
    <row r="35" spans="1:59" ht="11.25" customHeight="1" x14ac:dyDescent="0.2">
      <c r="A35" s="863" t="s">
        <v>905</v>
      </c>
      <c r="B35" s="875" t="s">
        <v>906</v>
      </c>
      <c r="C35" s="932" t="s">
        <v>108</v>
      </c>
      <c r="D35" s="932" t="s">
        <v>4343</v>
      </c>
      <c r="E35" s="733">
        <v>8</v>
      </c>
      <c r="F35" s="1190">
        <v>511</v>
      </c>
      <c r="G35" s="1190" t="s">
        <v>115</v>
      </c>
      <c r="H35" s="1190" t="s">
        <v>115</v>
      </c>
      <c r="I35" s="874">
        <v>118.59</v>
      </c>
      <c r="J35" s="651">
        <f t="shared" si="0"/>
        <v>1.4503752424319081</v>
      </c>
      <c r="K35" s="877">
        <v>0.43</v>
      </c>
      <c r="L35" s="887">
        <v>4</v>
      </c>
      <c r="M35" s="642">
        <f t="shared" si="1"/>
        <v>1.72</v>
      </c>
      <c r="N35" s="870" t="s">
        <v>690</v>
      </c>
      <c r="O35" s="734">
        <v>0.39</v>
      </c>
      <c r="P35" s="866">
        <v>43741</v>
      </c>
      <c r="Q35" s="866">
        <v>43777</v>
      </c>
      <c r="R35" s="642">
        <f t="shared" si="2"/>
        <v>10.25641025641025</v>
      </c>
      <c r="S35" s="701">
        <f>IF(INDEX(Historical!$D$7:$D$1237,MATCH(B35,Historical!$B$7:$B$1261,0))=0,"n/a",(INDEX(Historical!$C$7:$C$1239,MATCH(B35,Historical!$B$7:$B$1261,0))/INDEX(Historical!$D$7:$D$1237,MATCH(B35,Historical!$B$7:$B$1261,0))-1)*100)</f>
        <v>11.111111111111116</v>
      </c>
      <c r="T35" s="701">
        <f>IF(INDEX(Historical!$F$7:$F$1230,MATCH(B35,Historical!$B$7:$B$1261,0))=0,"n/a",((INDEX(Historical!$C$7:$C$1239,MATCH(B35,Historical!$B$7:$B$1261,0))/INDEX(Historical!$F$7:$F$1230,MATCH(B35,Historical!$B$7:$B$1261,0)))^(1/3)-1)*100)</f>
        <v>10.371685242543283</v>
      </c>
      <c r="U35" s="701">
        <f>IF(INDEX(Historical!$H$7:$H$1230,MATCH(B35,Historical!$B$7:$B$1261,0))=0,"n/a",((INDEX(Historical!$C$7:$C$1239,MATCH(B35,Historical!$B$7:$B$1261,0))/INDEX(Historical!$H$7:$H$1230,MATCH(B35,Historical!$B$7:$B$1261,0)))^(1/5)-1)*100)</f>
        <v>10.300830235778413</v>
      </c>
      <c r="V35" s="701">
        <f>IF(INDEX(Historical!$O$7:$O$1230,MATCH(B35,Historical!$B$7:$B$1261,0))=0,"n/a",((INDEX(Historical!$C$7:$C$1239,MATCH(B35,Historical!$B$7:$B$1261,0))/INDEX(Historical!$O$7:$O$1230,MATCH(B35,Historical!$B$7:$B$1261,0)))^(1/10)-1)*100)</f>
        <v>8.3125420397767602</v>
      </c>
      <c r="W35" s="702">
        <f t="shared" si="3"/>
        <v>1.2391913552421625</v>
      </c>
      <c r="X35" s="703">
        <f t="shared" si="4"/>
        <v>1.3734440314371217</v>
      </c>
      <c r="Y35" s="664"/>
      <c r="Z35" s="651">
        <f t="shared" si="5"/>
        <v>42.46913580246914</v>
      </c>
      <c r="AA35" s="886">
        <f t="shared" si="6"/>
        <v>29.281481481481485</v>
      </c>
      <c r="AB35" s="887">
        <v>12</v>
      </c>
      <c r="AC35" s="865">
        <v>4.05</v>
      </c>
      <c r="AD35" s="865">
        <v>3.22</v>
      </c>
      <c r="AE35" s="865">
        <v>2.4700000000000002</v>
      </c>
      <c r="AF35" s="865">
        <v>4.43</v>
      </c>
      <c r="AG35" s="865">
        <v>15.1</v>
      </c>
      <c r="AH35" s="865">
        <v>9.1</v>
      </c>
      <c r="AI35" s="865">
        <v>100.86999999999999</v>
      </c>
      <c r="AJ35" s="865">
        <v>7.5</v>
      </c>
      <c r="AK35" s="865">
        <v>9.25</v>
      </c>
      <c r="AL35" s="878">
        <v>97090</v>
      </c>
      <c r="AM35" s="872">
        <v>0.11</v>
      </c>
      <c r="AN35" s="865">
        <v>6.03</v>
      </c>
      <c r="AO35" s="739">
        <f t="shared" si="7"/>
        <v>-17.530276003271162</v>
      </c>
      <c r="AP35" s="740">
        <f t="shared" si="8"/>
        <v>11.751205478210322</v>
      </c>
      <c r="AQ35" s="888">
        <f t="shared" si="9"/>
        <v>140.1082746160462</v>
      </c>
      <c r="AR35" s="651">
        <f>INDEX(Historical!$C$7:$C$1239,MATCH(B35,Historical!$B$7:$B$1261,0))*IF(AH35="n/a",1.03,IF(AH35&lt;0,1.01,IF(AH35&gt;10,1.1,(1+AH35/100))))</f>
        <v>1.7456</v>
      </c>
      <c r="AS35" s="886">
        <f t="shared" si="10"/>
        <v>1.9201600000000001</v>
      </c>
      <c r="AT35" s="886">
        <f t="shared" si="15"/>
        <v>2.0977748000000003</v>
      </c>
      <c r="AU35" s="886">
        <f t="shared" si="15"/>
        <v>2.2918189690000004</v>
      </c>
      <c r="AV35" s="886">
        <f t="shared" si="15"/>
        <v>2.5038122236325004</v>
      </c>
      <c r="AW35" s="651">
        <f t="shared" si="12"/>
        <v>10.559165992632501</v>
      </c>
      <c r="AX35" s="747">
        <f t="shared" si="13"/>
        <v>8.9039261258390265</v>
      </c>
      <c r="AY35" s="934">
        <v>1.38</v>
      </c>
      <c r="AZ35" s="872">
        <v>77</v>
      </c>
      <c r="BA35" s="872">
        <v>-14.149999999999999</v>
      </c>
      <c r="BB35" s="872">
        <v>13.63</v>
      </c>
      <c r="BC35" s="872">
        <v>20.18</v>
      </c>
      <c r="BE35" s="624">
        <v>2012</v>
      </c>
      <c r="BF35" s="898">
        <f t="shared" si="14"/>
        <v>0</v>
      </c>
      <c r="BG35" s="882">
        <v>1.7000000000000002</v>
      </c>
    </row>
    <row r="36" spans="1:59" ht="11.25" customHeight="1" x14ac:dyDescent="0.2">
      <c r="A36" s="880" t="s">
        <v>4190</v>
      </c>
      <c r="B36" s="875" t="s">
        <v>1953</v>
      </c>
      <c r="C36" s="932" t="s">
        <v>108</v>
      </c>
      <c r="D36" s="932" t="s">
        <v>4338</v>
      </c>
      <c r="E36" s="733">
        <v>6</v>
      </c>
      <c r="F36" s="1190">
        <v>664</v>
      </c>
      <c r="G36" s="1190" t="s">
        <v>106</v>
      </c>
      <c r="H36" s="1190" t="s">
        <v>106</v>
      </c>
      <c r="I36" s="879">
        <v>28.16</v>
      </c>
      <c r="J36" s="651">
        <f t="shared" si="0"/>
        <v>2.5568181818181817</v>
      </c>
      <c r="K36" s="884">
        <v>0.18</v>
      </c>
      <c r="L36" s="1190">
        <v>4</v>
      </c>
      <c r="M36" s="642">
        <f t="shared" si="1"/>
        <v>0.72</v>
      </c>
      <c r="N36" s="1190" t="s">
        <v>318</v>
      </c>
      <c r="O36" s="735">
        <v>0.15</v>
      </c>
      <c r="P36" s="938">
        <v>43713</v>
      </c>
      <c r="Q36" s="938">
        <v>43735</v>
      </c>
      <c r="R36" s="642">
        <f t="shared" si="2"/>
        <v>20</v>
      </c>
      <c r="S36" s="701">
        <f>IF(INDEX(Historical!$D$7:$D$1237,MATCH(B36,Historical!$B$7:$B$1261,0))=0,"n/a",(INDEX(Historical!$C$7:$C$1239,MATCH(B36,Historical!$B$7:$B$1261,0))/INDEX(Historical!$D$7:$D$1237,MATCH(B36,Historical!$B$7:$B$1261,0))-1)*100)</f>
        <v>22.222222222222211</v>
      </c>
      <c r="T36" s="701">
        <f>IF(INDEX(Historical!$F$7:$F$1230,MATCH(B36,Historical!$B$7:$B$1261,0))=0,"n/a",((INDEX(Historical!$C$7:$C$1239,MATCH(B36,Historical!$B$7:$B$1261,0))/INDEX(Historical!$F$7:$F$1230,MATCH(B36,Historical!$B$7:$B$1261,0)))^(1/3)-1)*100)</f>
        <v>38.208464600223692</v>
      </c>
      <c r="U36" s="701">
        <f>IF(INDEX(Historical!$H$7:$H$1230,MATCH(B36,Historical!$B$7:$B$1261,0))=0,"n/a",((INDEX(Historical!$C$7:$C$1239,MATCH(B36,Historical!$B$7:$B$1261,0))/INDEX(Historical!$H$7:$H$1230,MATCH(B36,Historical!$B$7:$B$1261,0)))^(1/5)-1)*100)</f>
        <v>40.628238838763522</v>
      </c>
      <c r="V36" s="701">
        <f>IF(INDEX(Historical!$O$7:$O$1230,MATCH(B36,Historical!$B$7:$B$1261,0))=0,"n/a",((INDEX(Historical!$C$7:$C$1239,MATCH(B36,Historical!$B$7:$B$1261,0))/INDEX(Historical!$O$7:$O$1230,MATCH(B36,Historical!$B$7:$B$1261,0)))^(1/10)-1)*100)</f>
        <v>32.357450906659665</v>
      </c>
      <c r="W36" s="702">
        <f t="shared" si="3"/>
        <v>1.2556069066120905</v>
      </c>
      <c r="X36" s="703">
        <f t="shared" si="4"/>
        <v>0.89292832612667083</v>
      </c>
      <c r="Y36" s="875"/>
      <c r="Z36" s="651">
        <f t="shared" si="5"/>
        <v>35.64356435643564</v>
      </c>
      <c r="AA36" s="886">
        <f t="shared" si="6"/>
        <v>13.940594059405941</v>
      </c>
      <c r="AB36" s="887">
        <v>12</v>
      </c>
      <c r="AC36" s="879">
        <v>2.02</v>
      </c>
      <c r="AD36" s="879">
        <v>71.98</v>
      </c>
      <c r="AE36" s="879">
        <v>4.4000000000000004</v>
      </c>
      <c r="AF36" s="879">
        <v>1.03</v>
      </c>
      <c r="AG36" s="879">
        <v>7.3999999999999995</v>
      </c>
      <c r="AH36" s="879">
        <v>5.6000000000000005</v>
      </c>
      <c r="AI36" s="879">
        <v>19.739999999999998</v>
      </c>
      <c r="AJ36" s="879">
        <v>45.5</v>
      </c>
      <c r="AK36" s="879">
        <v>0.2</v>
      </c>
      <c r="AL36" s="879">
        <v>251130</v>
      </c>
      <c r="AM36" s="879">
        <v>0.1</v>
      </c>
      <c r="AN36" s="879">
        <v>0</v>
      </c>
      <c r="AO36" s="739">
        <f t="shared" si="7"/>
        <v>29.244462961175763</v>
      </c>
      <c r="AP36" s="740">
        <f t="shared" si="8"/>
        <v>43.185057020581702</v>
      </c>
      <c r="AQ36" s="888">
        <f t="shared" si="9"/>
        <v>-20.114493370718733</v>
      </c>
      <c r="AR36" s="651">
        <f>INDEX(Historical!$C$7:$C$1239,MATCH(B36,Historical!$B$7:$B$1261,0))*IF(AH36="n/a",1.03,IF(AH36&lt;0,1.01,IF(AH36&gt;10,1.1,(1+AH36/100))))</f>
        <v>0.69696000000000002</v>
      </c>
      <c r="AS36" s="886">
        <f t="shared" si="10"/>
        <v>0.76665600000000012</v>
      </c>
      <c r="AT36" s="886">
        <f t="shared" si="15"/>
        <v>0.76818931200000007</v>
      </c>
      <c r="AU36" s="886">
        <f t="shared" si="15"/>
        <v>0.76972569062400009</v>
      </c>
      <c r="AV36" s="886">
        <f t="shared" si="15"/>
        <v>0.77126514200524809</v>
      </c>
      <c r="AW36" s="651">
        <f t="shared" si="12"/>
        <v>3.7727961446292482</v>
      </c>
      <c r="AX36" s="747">
        <f t="shared" si="13"/>
        <v>13.39771358178</v>
      </c>
      <c r="AY36" s="729">
        <v>1.62</v>
      </c>
      <c r="AZ36" s="882">
        <v>56.879999999999995</v>
      </c>
      <c r="BA36" s="882">
        <v>-21.16</v>
      </c>
      <c r="BB36" s="882">
        <v>11.75</v>
      </c>
      <c r="BC36" s="882">
        <v>13.68</v>
      </c>
      <c r="BE36" s="624">
        <v>2014</v>
      </c>
      <c r="BF36" s="898">
        <f t="shared" si="14"/>
        <v>0</v>
      </c>
      <c r="BG36" s="882">
        <v>0.70000000000000007</v>
      </c>
    </row>
    <row r="37" spans="1:59" ht="11.25" customHeight="1" x14ac:dyDescent="0.2">
      <c r="A37" s="871" t="s">
        <v>995</v>
      </c>
      <c r="B37" s="875" t="s">
        <v>996</v>
      </c>
      <c r="C37" s="932" t="s">
        <v>4193</v>
      </c>
      <c r="D37" s="932" t="s">
        <v>4325</v>
      </c>
      <c r="E37" s="733">
        <v>9</v>
      </c>
      <c r="F37" s="1190">
        <v>462</v>
      </c>
      <c r="G37" s="1190" t="s">
        <v>106</v>
      </c>
      <c r="H37" s="1190" t="s">
        <v>106</v>
      </c>
      <c r="I37" s="874">
        <v>86.79</v>
      </c>
      <c r="J37" s="651">
        <f t="shared" si="0"/>
        <v>1.4287360294964857</v>
      </c>
      <c r="K37" s="877">
        <v>0.31</v>
      </c>
      <c r="L37" s="887">
        <v>4</v>
      </c>
      <c r="M37" s="642">
        <f t="shared" si="1"/>
        <v>1.24</v>
      </c>
      <c r="N37" s="870" t="s">
        <v>513</v>
      </c>
      <c r="O37" s="734">
        <v>0.27</v>
      </c>
      <c r="P37" s="861">
        <v>43874</v>
      </c>
      <c r="Q37" s="861">
        <v>43889</v>
      </c>
      <c r="R37" s="642">
        <f t="shared" si="2"/>
        <v>14.814814814814806</v>
      </c>
      <c r="S37" s="701">
        <f>IF(INDEX(Historical!$D$7:$D$1237,MATCH(B37,Historical!$B$7:$B$1261,0))=0,"n/a",(INDEX(Historical!$C$7:$C$1239,MATCH(B37,Historical!$B$7:$B$1261,0))/INDEX(Historical!$D$7:$D$1237,MATCH(B37,Historical!$B$7:$B$1261,0))-1)*100)</f>
        <v>26.315789473684205</v>
      </c>
      <c r="T37" s="701">
        <f>IF(INDEX(Historical!$F$7:$F$1230,MATCH(B37,Historical!$B$7:$B$1261,0))=0,"n/a",((INDEX(Historical!$C$7:$C$1239,MATCH(B37,Historical!$B$7:$B$1261,0))/INDEX(Historical!$F$7:$F$1230,MATCH(B37,Historical!$B$7:$B$1261,0)))^(1/3)-1)*100)</f>
        <v>16.960709528514649</v>
      </c>
      <c r="U37" s="701">
        <f>IF(INDEX(Historical!$H$7:$H$1230,MATCH(B37,Historical!$B$7:$B$1261,0))=0,"n/a",((INDEX(Historical!$C$7:$C$1239,MATCH(B37,Historical!$B$7:$B$1261,0))/INDEX(Historical!$H$7:$H$1230,MATCH(B37,Historical!$B$7:$B$1261,0)))^(1/5)-1)*100)</f>
        <v>17.424996386819579</v>
      </c>
      <c r="V37" s="701" t="str">
        <f>IF(INDEX(Historical!$O$7:$O$1230,MATCH(B37,Historical!$B$7:$B$1261,0))=0,"n/a",((INDEX(Historical!$C$7:$C$1239,MATCH(B37,Historical!$B$7:$B$1261,0))/INDEX(Historical!$O$7:$O$1230,MATCH(B37,Historical!$B$7:$B$1261,0)))^(1/10)-1)*100)</f>
        <v>n/a</v>
      </c>
      <c r="W37" s="702" t="str">
        <f t="shared" si="3"/>
        <v>n/a</v>
      </c>
      <c r="X37" s="703">
        <f t="shared" si="4"/>
        <v>0.99571407924683308</v>
      </c>
      <c r="Y37" s="876"/>
      <c r="Z37" s="651">
        <f t="shared" si="5"/>
        <v>33.695652173913047</v>
      </c>
      <c r="AA37" s="886">
        <f t="shared" si="6"/>
        <v>23.584239130434785</v>
      </c>
      <c r="AB37" s="887">
        <v>3</v>
      </c>
      <c r="AC37" s="865">
        <v>3.68</v>
      </c>
      <c r="AD37" s="865">
        <v>2</v>
      </c>
      <c r="AE37" s="865">
        <v>1.56</v>
      </c>
      <c r="AF37" s="865">
        <v>12.5</v>
      </c>
      <c r="AG37" s="865">
        <v>56.8</v>
      </c>
      <c r="AH37" s="867">
        <v>25.4</v>
      </c>
      <c r="AI37" s="867">
        <v>11.4</v>
      </c>
      <c r="AJ37" s="865">
        <v>17.5</v>
      </c>
      <c r="AK37" s="865">
        <v>12</v>
      </c>
      <c r="AL37" s="878">
        <v>12140</v>
      </c>
      <c r="AM37" s="872">
        <v>0.6</v>
      </c>
      <c r="AN37" s="865">
        <v>2.46</v>
      </c>
      <c r="AO37" s="739">
        <f t="shared" si="7"/>
        <v>-4.7305067141187216</v>
      </c>
      <c r="AP37" s="740">
        <f t="shared" si="8"/>
        <v>18.853732416316063</v>
      </c>
      <c r="AQ37" s="888">
        <f t="shared" si="9"/>
        <v>261.97175404254637</v>
      </c>
      <c r="AR37" s="651">
        <f>INDEX(Historical!$C$7:$C$1239,MATCH(B37,Historical!$B$7:$B$1261,0))*IF(AH37="n/a",1.03,IF(AH37&lt;0,1.01,IF(AH37&gt;10,1.1,(1+AH37/100))))</f>
        <v>1.056</v>
      </c>
      <c r="AS37" s="886">
        <f t="shared" si="10"/>
        <v>1.1616000000000002</v>
      </c>
      <c r="AT37" s="886">
        <f t="shared" si="15"/>
        <v>1.2777600000000002</v>
      </c>
      <c r="AU37" s="886">
        <f t="shared" si="15"/>
        <v>1.4055360000000003</v>
      </c>
      <c r="AV37" s="886">
        <f t="shared" si="15"/>
        <v>1.5460896000000004</v>
      </c>
      <c r="AW37" s="651">
        <f t="shared" si="12"/>
        <v>6.4469856000000005</v>
      </c>
      <c r="AX37" s="747">
        <f t="shared" si="13"/>
        <v>7.4282585551330795</v>
      </c>
      <c r="AY37" s="934">
        <v>0.82</v>
      </c>
      <c r="AZ37" s="872">
        <v>59.63</v>
      </c>
      <c r="BA37" s="872">
        <v>-3.42</v>
      </c>
      <c r="BB37" s="872">
        <v>3.8699999999999997</v>
      </c>
      <c r="BC37" s="872">
        <v>10.74</v>
      </c>
      <c r="BE37" s="624">
        <v>2012</v>
      </c>
      <c r="BF37" s="898">
        <f t="shared" si="14"/>
        <v>0</v>
      </c>
      <c r="BG37" s="882">
        <v>10.6</v>
      </c>
    </row>
    <row r="38" spans="1:59" ht="11.25" customHeight="1" x14ac:dyDescent="0.2">
      <c r="A38" s="863" t="s">
        <v>1010</v>
      </c>
      <c r="B38" s="875" t="s">
        <v>1011</v>
      </c>
      <c r="C38" s="932" t="s">
        <v>108</v>
      </c>
      <c r="D38" s="932" t="s">
        <v>4334</v>
      </c>
      <c r="E38" s="733">
        <v>9</v>
      </c>
      <c r="F38" s="1190">
        <v>468</v>
      </c>
      <c r="G38" s="1190" t="s">
        <v>106</v>
      </c>
      <c r="H38" s="1190" t="s">
        <v>106</v>
      </c>
      <c r="I38" s="874">
        <v>40.49</v>
      </c>
      <c r="J38" s="651">
        <f t="shared" si="0"/>
        <v>1.1854778957767349</v>
      </c>
      <c r="K38" s="877">
        <v>0.12</v>
      </c>
      <c r="L38" s="887">
        <v>4</v>
      </c>
      <c r="M38" s="642">
        <f t="shared" si="1"/>
        <v>0.48</v>
      </c>
      <c r="N38" s="870" t="s">
        <v>151</v>
      </c>
      <c r="O38" s="737">
        <v>0.1067</v>
      </c>
      <c r="P38" s="861">
        <v>43888</v>
      </c>
      <c r="Q38" s="861">
        <v>43921</v>
      </c>
      <c r="R38" s="642">
        <f t="shared" si="2"/>
        <v>12.464854732895962</v>
      </c>
      <c r="S38" s="701">
        <f>IF(INDEX(Historical!$D$7:$D$1237,MATCH(B38,Historical!$B$7:$B$1261,0))=0,"n/a",(INDEX(Historical!$C$7:$C$1239,MATCH(B38,Historical!$B$7:$B$1261,0))/INDEX(Historical!$D$7:$D$1237,MATCH(B38,Historical!$B$7:$B$1261,0))-1)*100)</f>
        <v>6.6666666666666874</v>
      </c>
      <c r="T38" s="701">
        <f>IF(INDEX(Historical!$F$7:$F$1230,MATCH(B38,Historical!$B$7:$B$1261,0))=0,"n/a",((INDEX(Historical!$C$7:$C$1239,MATCH(B38,Historical!$B$7:$B$1261,0))/INDEX(Historical!$F$7:$F$1230,MATCH(B38,Historical!$B$7:$B$1261,0)))^(1/3)-1)*100)</f>
        <v>7.1664579674248774</v>
      </c>
      <c r="U38" s="701">
        <f>IF(INDEX(Historical!$H$7:$H$1230,MATCH(B38,Historical!$B$7:$B$1261,0))=0,"n/a",((INDEX(Historical!$C$7:$C$1239,MATCH(B38,Historical!$B$7:$B$1261,0))/INDEX(Historical!$H$7:$H$1230,MATCH(B38,Historical!$B$7:$B$1261,0)))^(1/5)-1)*100)</f>
        <v>8.4464993376212263</v>
      </c>
      <c r="V38" s="701">
        <f>IF(INDEX(Historical!$O$7:$O$1230,MATCH(B38,Historical!$B$7:$B$1261,0))=0,"n/a",((INDEX(Historical!$C$7:$C$1239,MATCH(B38,Historical!$B$7:$B$1261,0))/INDEX(Historical!$O$7:$O$1230,MATCH(B38,Historical!$B$7:$B$1261,0)))^(1/10)-1)*100)</f>
        <v>7.9174233052805798</v>
      </c>
      <c r="W38" s="702">
        <f t="shared" si="3"/>
        <v>1.066824269960124</v>
      </c>
      <c r="X38" s="703" t="str">
        <f t="shared" si="4"/>
        <v>n/a</v>
      </c>
      <c r="Y38" s="674" t="s">
        <v>4180</v>
      </c>
      <c r="Z38" s="651" t="str">
        <f t="shared" si="5"/>
        <v>n/a</v>
      </c>
      <c r="AA38" s="886" t="str">
        <f t="shared" si="6"/>
        <v>n/a</v>
      </c>
      <c r="AB38" s="887">
        <v>12</v>
      </c>
      <c r="AC38" s="865">
        <v>-0.23</v>
      </c>
      <c r="AD38" s="865" t="s">
        <v>136</v>
      </c>
      <c r="AE38" s="865">
        <v>0.96</v>
      </c>
      <c r="AF38" s="865">
        <v>2.14</v>
      </c>
      <c r="AG38" s="865">
        <v>-0.3</v>
      </c>
      <c r="AH38" s="865">
        <v>-49.2</v>
      </c>
      <c r="AI38" s="865">
        <v>1711.76</v>
      </c>
      <c r="AJ38" s="865">
        <v>-10.5</v>
      </c>
      <c r="AK38" s="865">
        <v>9.43</v>
      </c>
      <c r="AL38" s="878">
        <v>61130</v>
      </c>
      <c r="AM38" s="872">
        <v>12.9</v>
      </c>
      <c r="AN38" s="865">
        <v>5.13</v>
      </c>
      <c r="AO38" s="739" t="str">
        <f t="shared" si="7"/>
        <v>n/a</v>
      </c>
      <c r="AP38" s="740">
        <f t="shared" si="8"/>
        <v>9.6319772333979614</v>
      </c>
      <c r="AQ38" s="888" t="str">
        <f t="shared" si="9"/>
        <v>n/a</v>
      </c>
      <c r="AR38" s="651">
        <f>INDEX(Historical!$C$7:$C$1239,MATCH(B38,Historical!$B$7:$B$1261,0))*IF(AH38="n/a",1.03,IF(AH38&lt;0,1.01,IF(AH38&gt;10,1.1,(1+AH38/100))))</f>
        <v>0.43093333333333339</v>
      </c>
      <c r="AS38" s="886">
        <f t="shared" si="10"/>
        <v>0.47402666666666676</v>
      </c>
      <c r="AT38" s="886">
        <f t="shared" si="15"/>
        <v>0.51872738133333351</v>
      </c>
      <c r="AU38" s="886">
        <f t="shared" si="15"/>
        <v>0.56764337339306692</v>
      </c>
      <c r="AV38" s="886">
        <f t="shared" si="15"/>
        <v>0.62117214350403316</v>
      </c>
      <c r="AW38" s="651">
        <f t="shared" si="12"/>
        <v>2.6125028982304337</v>
      </c>
      <c r="AX38" s="747">
        <f t="shared" si="13"/>
        <v>6.4522175802184085</v>
      </c>
      <c r="AY38" s="934">
        <v>1.32</v>
      </c>
      <c r="AZ38" s="872">
        <v>87.68</v>
      </c>
      <c r="BA38" s="872">
        <v>-11.219999999999999</v>
      </c>
      <c r="BB38" s="872">
        <v>16.07</v>
      </c>
      <c r="BC38" s="872">
        <v>18.920000000000002</v>
      </c>
      <c r="BE38" s="624">
        <v>2012</v>
      </c>
      <c r="BF38" s="898">
        <f t="shared" si="14"/>
        <v>0</v>
      </c>
      <c r="BG38" s="882">
        <v>0</v>
      </c>
    </row>
    <row r="39" spans="1:59" ht="11.25" customHeight="1" x14ac:dyDescent="0.2">
      <c r="A39" s="880" t="s">
        <v>981</v>
      </c>
      <c r="B39" s="875" t="s">
        <v>982</v>
      </c>
      <c r="C39" s="932" t="s">
        <v>108</v>
      </c>
      <c r="D39" s="932" t="s">
        <v>4338</v>
      </c>
      <c r="E39" s="733">
        <v>7</v>
      </c>
      <c r="F39" s="1190">
        <v>573</v>
      </c>
      <c r="G39" s="1190" t="s">
        <v>106</v>
      </c>
      <c r="H39" s="1190" t="s">
        <v>106</v>
      </c>
      <c r="I39" s="874">
        <v>41.33</v>
      </c>
      <c r="J39" s="651">
        <f t="shared" si="0"/>
        <v>3.9680619404790707</v>
      </c>
      <c r="K39" s="877">
        <v>0.41</v>
      </c>
      <c r="L39" s="887">
        <v>4</v>
      </c>
      <c r="M39" s="642">
        <f t="shared" si="1"/>
        <v>1.64</v>
      </c>
      <c r="N39" s="870" t="s">
        <v>423</v>
      </c>
      <c r="O39" s="734">
        <v>0.38</v>
      </c>
      <c r="P39" s="866">
        <v>43563</v>
      </c>
      <c r="Q39" s="866">
        <v>43573</v>
      </c>
      <c r="R39" s="642">
        <f t="shared" si="2"/>
        <v>7.8947368421052557</v>
      </c>
      <c r="S39" s="701">
        <f>IF(INDEX(Historical!$D$7:$D$1237,MATCH(B39,Historical!$B$7:$B$1261,0))=0,"n/a",(INDEX(Historical!$C$7:$C$1239,MATCH(B39,Historical!$B$7:$B$1261,0))/INDEX(Historical!$D$7:$D$1237,MATCH(B39,Historical!$B$7:$B$1261,0))-1)*100)</f>
        <v>21.052631578947366</v>
      </c>
      <c r="T39" s="701">
        <f>IF(INDEX(Historical!$F$7:$F$1230,MATCH(B39,Historical!$B$7:$B$1261,0))=0,"n/a",((INDEX(Historical!$C$7:$C$1239,MATCH(B39,Historical!$B$7:$B$1261,0))/INDEX(Historical!$F$7:$F$1230,MATCH(B39,Historical!$B$7:$B$1261,0)))^(1/3)-1)*100)</f>
        <v>24.71420651239491</v>
      </c>
      <c r="U39" s="701">
        <f>IF(INDEX(Historical!$H$7:$H$1230,MATCH(B39,Historical!$B$7:$B$1261,0))=0,"n/a",((INDEX(Historical!$C$7:$C$1239,MATCH(B39,Historical!$B$7:$B$1261,0))/INDEX(Historical!$H$7:$H$1230,MATCH(B39,Historical!$B$7:$B$1261,0)))^(1/5)-1)*100)</f>
        <v>18.466445254224407</v>
      </c>
      <c r="V39" s="701">
        <f>IF(INDEX(Historical!$O$7:$O$1230,MATCH(B39,Historical!$B$7:$B$1261,0))=0,"n/a",((INDEX(Historical!$C$7:$C$1239,MATCH(B39,Historical!$B$7:$B$1261,0))/INDEX(Historical!$O$7:$O$1230,MATCH(B39,Historical!$B$7:$B$1261,0)))^(1/10)-1)*100)</f>
        <v>35.012378701308975</v>
      </c>
      <c r="W39" s="702">
        <f t="shared" si="3"/>
        <v>0.52742618294409171</v>
      </c>
      <c r="X39" s="703">
        <f t="shared" si="4"/>
        <v>2.1725229710852245</v>
      </c>
      <c r="Y39" s="876"/>
      <c r="Z39" s="651">
        <f t="shared" si="5"/>
        <v>52.396166134185307</v>
      </c>
      <c r="AA39" s="886">
        <f t="shared" si="6"/>
        <v>13.204472843450478</v>
      </c>
      <c r="AB39" s="887">
        <v>12</v>
      </c>
      <c r="AC39" s="865">
        <v>3.13</v>
      </c>
      <c r="AD39" s="865">
        <v>2</v>
      </c>
      <c r="AE39" s="865">
        <v>3.02</v>
      </c>
      <c r="AF39" s="865">
        <v>0.94</v>
      </c>
      <c r="AG39" s="865">
        <v>5.8000000000000007</v>
      </c>
      <c r="AH39" s="865">
        <v>4</v>
      </c>
      <c r="AI39" s="865">
        <v>8.9499999999999993</v>
      </c>
      <c r="AJ39" s="865">
        <v>8.5</v>
      </c>
      <c r="AK39" s="865">
        <v>7.0000000000000009</v>
      </c>
      <c r="AL39" s="878">
        <v>1580</v>
      </c>
      <c r="AM39" s="872">
        <v>1.5</v>
      </c>
      <c r="AN39" s="865">
        <v>0.13</v>
      </c>
      <c r="AO39" s="739">
        <f t="shared" si="7"/>
        <v>9.2300343512529999</v>
      </c>
      <c r="AP39" s="740">
        <f t="shared" si="8"/>
        <v>22.434507194703478</v>
      </c>
      <c r="AQ39" s="888">
        <f t="shared" si="9"/>
        <v>-25.726617679926843</v>
      </c>
      <c r="AR39" s="651">
        <f>INDEX(Historical!$C$7:$C$1239,MATCH(B39,Historical!$B$7:$B$1261,0))*IF(AH39="n/a",1.03,IF(AH39&lt;0,1.01,IF(AH39&gt;10,1.1,(1+AH39/100))))</f>
        <v>1.6744000000000001</v>
      </c>
      <c r="AS39" s="886">
        <f t="shared" si="10"/>
        <v>1.8242588</v>
      </c>
      <c r="AT39" s="886">
        <f t="shared" si="15"/>
        <v>1.9519569160000001</v>
      </c>
      <c r="AU39" s="886">
        <f t="shared" si="15"/>
        <v>2.0885939001200002</v>
      </c>
      <c r="AV39" s="886">
        <f t="shared" si="15"/>
        <v>2.2347954731284005</v>
      </c>
      <c r="AW39" s="651">
        <f t="shared" si="12"/>
        <v>9.7740050892484014</v>
      </c>
      <c r="AX39" s="747">
        <f t="shared" si="13"/>
        <v>23.648693658960564</v>
      </c>
      <c r="AY39" s="934">
        <v>1.2</v>
      </c>
      <c r="AZ39" s="872">
        <v>52.400000000000006</v>
      </c>
      <c r="BA39" s="872">
        <v>-29.439999999999998</v>
      </c>
      <c r="BB39" s="872">
        <v>9.25</v>
      </c>
      <c r="BC39" s="872">
        <v>11.540000000000001</v>
      </c>
      <c r="BE39" s="624">
        <v>2013</v>
      </c>
      <c r="BF39" s="898">
        <f t="shared" si="14"/>
        <v>0</v>
      </c>
      <c r="BG39" s="882">
        <v>0.70000000000000007</v>
      </c>
    </row>
    <row r="40" spans="1:59" ht="11.25" customHeight="1" x14ac:dyDescent="0.2">
      <c r="A40" s="863" t="s">
        <v>1014</v>
      </c>
      <c r="B40" s="875" t="s">
        <v>1015</v>
      </c>
      <c r="C40" s="932" t="s">
        <v>245</v>
      </c>
      <c r="D40" s="932" t="s">
        <v>4345</v>
      </c>
      <c r="E40" s="733">
        <v>8</v>
      </c>
      <c r="F40" s="1190">
        <v>595</v>
      </c>
      <c r="G40" s="1190" t="s">
        <v>115</v>
      </c>
      <c r="H40" s="1190" t="s">
        <v>115</v>
      </c>
      <c r="I40" s="874">
        <v>74.64</v>
      </c>
      <c r="J40" s="651">
        <f t="shared" si="0"/>
        <v>1.446945337620579</v>
      </c>
      <c r="K40" s="877">
        <v>0.27</v>
      </c>
      <c r="L40" s="887">
        <v>4</v>
      </c>
      <c r="M40" s="642">
        <f t="shared" si="1"/>
        <v>1.08</v>
      </c>
      <c r="N40" s="870" t="s">
        <v>148</v>
      </c>
      <c r="O40" s="734">
        <v>0.24</v>
      </c>
      <c r="P40" s="861">
        <v>44158</v>
      </c>
      <c r="Q40" s="861">
        <v>44183</v>
      </c>
      <c r="R40" s="642">
        <f t="shared" si="2"/>
        <v>12.500000000000011</v>
      </c>
      <c r="S40" s="701">
        <f>IF(INDEX(Historical!$D$7:$D$1237,MATCH(B40,Historical!$B$7:$B$1261,0))=0,"n/a",(INDEX(Historical!$C$7:$C$1239,MATCH(B40,Historical!$B$7:$B$1261,0))/INDEX(Historical!$D$7:$D$1237,MATCH(B40,Historical!$B$7:$B$1261,0))-1)*100)</f>
        <v>11.538461538461542</v>
      </c>
      <c r="T40" s="701">
        <f>IF(INDEX(Historical!$F$7:$F$1230,MATCH(B40,Historical!$B$7:$B$1261,0))=0,"n/a",((INDEX(Historical!$C$7:$C$1239,MATCH(B40,Historical!$B$7:$B$1261,0))/INDEX(Historical!$F$7:$F$1230,MATCH(B40,Historical!$B$7:$B$1261,0)))^(1/3)-1)*100)</f>
        <v>12.257330985276148</v>
      </c>
      <c r="U40" s="701">
        <f>IF(INDEX(Historical!$H$7:$H$1230,MATCH(B40,Historical!$B$7:$B$1261,0))=0,"n/a",((INDEX(Historical!$C$7:$C$1239,MATCH(B40,Historical!$B$7:$B$1261,0))/INDEX(Historical!$H$7:$H$1230,MATCH(B40,Historical!$B$7:$B$1261,0)))^(1/5)-1)*100)</f>
        <v>14.093616842292779</v>
      </c>
      <c r="V40" s="701">
        <f>IF(INDEX(Historical!$O$7:$O$1230,MATCH(B40,Historical!$B$7:$B$1261,0))=0,"n/a",((INDEX(Historical!$C$7:$C$1239,MATCH(B40,Historical!$B$7:$B$1261,0))/INDEX(Historical!$O$7:$O$1230,MATCH(B40,Historical!$B$7:$B$1261,0)))^(1/10)-1)*100)</f>
        <v>33.062268997904496</v>
      </c>
      <c r="W40" s="702">
        <f t="shared" si="3"/>
        <v>0.42627494329521182</v>
      </c>
      <c r="X40" s="703" t="str">
        <f t="shared" si="4"/>
        <v>n/a</v>
      </c>
      <c r="Y40" s="654"/>
      <c r="Z40" s="651">
        <f t="shared" si="5"/>
        <v>24.489795918367349</v>
      </c>
      <c r="AA40" s="886">
        <f t="shared" si="6"/>
        <v>16.92517006802721</v>
      </c>
      <c r="AB40" s="887">
        <v>12</v>
      </c>
      <c r="AC40" s="865">
        <v>4.41</v>
      </c>
      <c r="AD40" s="865">
        <v>1.1499999999999999</v>
      </c>
      <c r="AE40" s="865">
        <v>1.45</v>
      </c>
      <c r="AF40" s="865">
        <v>4.1500000000000004</v>
      </c>
      <c r="AG40" s="865">
        <v>25.4</v>
      </c>
      <c r="AH40" s="865">
        <v>-87.9</v>
      </c>
      <c r="AI40" s="865">
        <v>27.339999999999996</v>
      </c>
      <c r="AJ40" s="865">
        <v>-29.5</v>
      </c>
      <c r="AK40" s="865">
        <v>15</v>
      </c>
      <c r="AL40" s="878">
        <v>5960</v>
      </c>
      <c r="AM40" s="872">
        <v>0.5</v>
      </c>
      <c r="AN40" s="865">
        <v>0.73</v>
      </c>
      <c r="AO40" s="739">
        <f t="shared" si="7"/>
        <v>-1.3846078881138517</v>
      </c>
      <c r="AP40" s="740">
        <f t="shared" si="8"/>
        <v>15.540562179913358</v>
      </c>
      <c r="AQ40" s="888">
        <f t="shared" si="9"/>
        <v>76.684849104981808</v>
      </c>
      <c r="AR40" s="651">
        <f>INDEX(Historical!$C$7:$C$1239,MATCH(B40,Historical!$B$7:$B$1261,0))*IF(AH40="n/a",1.03,IF(AH40&lt;0,1.01,IF(AH40&gt;10,1.1,(1+AH40/100))))</f>
        <v>0.87870000000000004</v>
      </c>
      <c r="AS40" s="886">
        <f t="shared" si="10"/>
        <v>0.96657000000000015</v>
      </c>
      <c r="AT40" s="886">
        <f t="shared" si="15"/>
        <v>1.0632270000000001</v>
      </c>
      <c r="AU40" s="886">
        <f t="shared" si="15"/>
        <v>1.1695497000000004</v>
      </c>
      <c r="AV40" s="886">
        <f t="shared" si="15"/>
        <v>1.2865046700000005</v>
      </c>
      <c r="AW40" s="651">
        <f t="shared" si="12"/>
        <v>5.3645513700000009</v>
      </c>
      <c r="AX40" s="747">
        <f t="shared" si="13"/>
        <v>7.1872338826366562</v>
      </c>
      <c r="AY40" s="934">
        <v>1.98</v>
      </c>
      <c r="AZ40" s="872">
        <v>195.96</v>
      </c>
      <c r="BA40" s="872">
        <v>-5.42</v>
      </c>
      <c r="BB40" s="872">
        <v>14.030000000000001</v>
      </c>
      <c r="BC40" s="872">
        <v>30.630000000000003</v>
      </c>
      <c r="BE40" s="624">
        <v>2014</v>
      </c>
      <c r="BF40" s="898">
        <f t="shared" si="14"/>
        <v>0</v>
      </c>
      <c r="BG40" s="882">
        <v>9.3000000000000007</v>
      </c>
    </row>
    <row r="41" spans="1:59" s="773" customFormat="1" ht="11.25" customHeight="1" x14ac:dyDescent="0.2">
      <c r="A41" s="928" t="s">
        <v>4083</v>
      </c>
      <c r="B41" s="781" t="s">
        <v>4084</v>
      </c>
      <c r="C41" s="932" t="s">
        <v>245</v>
      </c>
      <c r="D41" s="932" t="s">
        <v>4352</v>
      </c>
      <c r="E41" s="755">
        <v>6</v>
      </c>
      <c r="F41" s="1190">
        <v>693</v>
      </c>
      <c r="G41" s="1189" t="s">
        <v>106</v>
      </c>
      <c r="H41" s="1189" t="s">
        <v>106</v>
      </c>
      <c r="I41" s="756">
        <v>16.75</v>
      </c>
      <c r="J41" s="757">
        <f t="shared" si="0"/>
        <v>1.791044776119403</v>
      </c>
      <c r="K41" s="758">
        <v>0.3</v>
      </c>
      <c r="L41" s="759">
        <v>1</v>
      </c>
      <c r="M41" s="760">
        <f t="shared" si="1"/>
        <v>0.3</v>
      </c>
      <c r="N41" s="761" t="s">
        <v>4421</v>
      </c>
      <c r="O41" s="762">
        <v>0.28000000000000003</v>
      </c>
      <c r="P41" s="763">
        <v>43909</v>
      </c>
      <c r="Q41" s="763">
        <v>43924</v>
      </c>
      <c r="R41" s="760">
        <f t="shared" si="2"/>
        <v>7.1428571428571281</v>
      </c>
      <c r="S41" s="701">
        <f>IF(INDEX(Historical!$D$7:$D$1237,MATCH(B41,Historical!$B$7:$B$1261,0))=0,"n/a",(INDEX(Historical!$C$7:$C$1239,MATCH(B41,Historical!$B$7:$B$1261,0))/INDEX(Historical!$D$7:$D$1237,MATCH(B41,Historical!$B$7:$B$1261,0))-1)*100)</f>
        <v>12.000000000000011</v>
      </c>
      <c r="T41" s="701">
        <f>IF(INDEX(Historical!$F$7:$F$1230,MATCH(B41,Historical!$B$7:$B$1261,0))=0,"n/a",((INDEX(Historical!$C$7:$C$1239,MATCH(B41,Historical!$B$7:$B$1261,0))/INDEX(Historical!$F$7:$F$1230,MATCH(B41,Historical!$B$7:$B$1261,0)))^(1/3)-1)*100)</f>
        <v>15.867554829548336</v>
      </c>
      <c r="U41" s="701" t="str">
        <f>IF(INDEX(Historical!$H$7:$H$1230,MATCH(B41,Historical!$B$7:$B$1261,0))=0,"n/a",((INDEX(Historical!$C$7:$C$1239,MATCH(B41,Historical!$B$7:$B$1261,0))/INDEX(Historical!$H$7:$H$1230,MATCH(B41,Historical!$B$7:$B$1261,0)))^(1/5)-1)*100)</f>
        <v>n/a</v>
      </c>
      <c r="V41" s="701" t="str">
        <f>IF(INDEX(Historical!$O$7:$O$1230,MATCH(B41,Historical!$B$7:$B$1261,0))=0,"n/a",((INDEX(Historical!$C$7:$C$1239,MATCH(B41,Historical!$B$7:$B$1261,0))/INDEX(Historical!$O$7:$O$1230,MATCH(B41,Historical!$B$7:$B$1261,0)))^(1/10)-1)*100)</f>
        <v>n/a</v>
      </c>
      <c r="W41" s="702" t="str">
        <f t="shared" si="3"/>
        <v>n/a</v>
      </c>
      <c r="X41" s="703" t="str">
        <f t="shared" si="4"/>
        <v>n/a</v>
      </c>
      <c r="Y41" s="774"/>
      <c r="Z41" s="757">
        <f t="shared" si="5"/>
        <v>33.707865168539328</v>
      </c>
      <c r="AA41" s="765">
        <f t="shared" si="6"/>
        <v>18.820224719101123</v>
      </c>
      <c r="AB41" s="759">
        <v>12</v>
      </c>
      <c r="AC41" s="766">
        <v>0.89</v>
      </c>
      <c r="AD41" s="766" t="s">
        <v>136</v>
      </c>
      <c r="AE41" s="766">
        <v>0.27</v>
      </c>
      <c r="AF41" s="766">
        <v>0.82</v>
      </c>
      <c r="AG41" s="766">
        <v>4.1000000000000005</v>
      </c>
      <c r="AH41" s="766">
        <v>-7.8</v>
      </c>
      <c r="AI41" s="766" t="s">
        <v>136</v>
      </c>
      <c r="AJ41" s="766">
        <v>6</v>
      </c>
      <c r="AK41" s="766" t="s">
        <v>136</v>
      </c>
      <c r="AL41" s="767">
        <v>31.14</v>
      </c>
      <c r="AM41" s="768">
        <v>79.91</v>
      </c>
      <c r="AN41" s="766">
        <v>0.7</v>
      </c>
      <c r="AO41" s="769" t="str">
        <f t="shared" si="7"/>
        <v>n/a</v>
      </c>
      <c r="AP41" s="770" t="str">
        <f t="shared" si="8"/>
        <v>n/a</v>
      </c>
      <c r="AQ41" s="771">
        <f t="shared" si="9"/>
        <v>-17.181364765697747</v>
      </c>
      <c r="AR41" s="651">
        <f>INDEX(Historical!$C$7:$C$1239,MATCH(B41,Historical!$B$7:$B$1261,0))*IF(AH41="n/a",1.03,IF(AH41&lt;0,1.01,IF(AH41&gt;10,1.1,(1+AH41/100))))</f>
        <v>0.28280000000000005</v>
      </c>
      <c r="AS41" s="765">
        <f t="shared" si="10"/>
        <v>0.29128400000000004</v>
      </c>
      <c r="AT41" s="765">
        <f t="shared" si="15"/>
        <v>0.30002252000000007</v>
      </c>
      <c r="AU41" s="765">
        <f t="shared" si="15"/>
        <v>0.30902319560000008</v>
      </c>
      <c r="AV41" s="765">
        <f t="shared" si="15"/>
        <v>0.31829389146800008</v>
      </c>
      <c r="AW41" s="757">
        <f t="shared" si="12"/>
        <v>1.5014236070680003</v>
      </c>
      <c r="AX41" s="772">
        <f t="shared" si="13"/>
        <v>8.9637230272716426</v>
      </c>
      <c r="AY41" s="935">
        <v>0.96</v>
      </c>
      <c r="AZ41" s="768">
        <v>97.06</v>
      </c>
      <c r="BA41" s="768">
        <v>-27.169999999999998</v>
      </c>
      <c r="BB41" s="768">
        <v>-0.47000000000000003</v>
      </c>
      <c r="BC41" s="768">
        <v>0.79</v>
      </c>
      <c r="BD41" s="908"/>
      <c r="BE41" s="624">
        <v>2015</v>
      </c>
      <c r="BF41" s="898">
        <f t="shared" si="14"/>
        <v>0</v>
      </c>
      <c r="BG41" s="824">
        <v>1.7000000000000002</v>
      </c>
    </row>
    <row r="42" spans="1:59" ht="11.25" customHeight="1" x14ac:dyDescent="0.2">
      <c r="A42" s="863" t="s">
        <v>977</v>
      </c>
      <c r="B42" s="875" t="s">
        <v>978</v>
      </c>
      <c r="C42" s="932" t="s">
        <v>108</v>
      </c>
      <c r="D42" s="932" t="s">
        <v>4334</v>
      </c>
      <c r="E42" s="733">
        <v>9</v>
      </c>
      <c r="F42" s="1190">
        <v>431</v>
      </c>
      <c r="G42" s="1190" t="s">
        <v>37</v>
      </c>
      <c r="H42" s="1190" t="s">
        <v>37</v>
      </c>
      <c r="I42" s="874">
        <v>39.119999999999997</v>
      </c>
      <c r="J42" s="651">
        <f t="shared" si="0"/>
        <v>3.1697341513292434</v>
      </c>
      <c r="K42" s="877">
        <v>0.31</v>
      </c>
      <c r="L42" s="887">
        <v>4</v>
      </c>
      <c r="M42" s="642">
        <f t="shared" si="1"/>
        <v>1.24</v>
      </c>
      <c r="N42" s="870" t="s">
        <v>455</v>
      </c>
      <c r="O42" s="734">
        <v>0.28000000000000003</v>
      </c>
      <c r="P42" s="866">
        <v>43672</v>
      </c>
      <c r="Q42" s="866">
        <v>43686</v>
      </c>
      <c r="R42" s="642">
        <f t="shared" si="2"/>
        <v>10.714285714285703</v>
      </c>
      <c r="S42" s="701">
        <f>IF(INDEX(Historical!$D$7:$D$1237,MATCH(B42,Historical!$B$7:$B$1261,0))=0,"n/a",(INDEX(Historical!$C$7:$C$1239,MATCH(B42,Historical!$B$7:$B$1261,0))/INDEX(Historical!$D$7:$D$1237,MATCH(B42,Historical!$B$7:$B$1261,0))-1)*100)</f>
        <v>13.461538461538458</v>
      </c>
      <c r="T42" s="701">
        <f>IF(INDEX(Historical!$F$7:$F$1230,MATCH(B42,Historical!$B$7:$B$1261,0))=0,"n/a",((INDEX(Historical!$C$7:$C$1239,MATCH(B42,Historical!$B$7:$B$1261,0))/INDEX(Historical!$F$7:$F$1230,MATCH(B42,Historical!$B$7:$B$1261,0)))^(1/3)-1)*100)</f>
        <v>17.900732585083556</v>
      </c>
      <c r="U42" s="701">
        <f>IF(INDEX(Historical!$H$7:$H$1230,MATCH(B42,Historical!$B$7:$B$1261,0))=0,"n/a",((INDEX(Historical!$C$7:$C$1239,MATCH(B42,Historical!$B$7:$B$1261,0))/INDEX(Historical!$H$7:$H$1230,MATCH(B42,Historical!$B$7:$B$1261,0)))^(1/5)-1)*100)</f>
        <v>12.322720670278752</v>
      </c>
      <c r="V42" s="701">
        <f>IF(INDEX(Historical!$O$7:$O$1230,MATCH(B42,Historical!$B$7:$B$1261,0))=0,"n/a",((INDEX(Historical!$C$7:$C$1239,MATCH(B42,Historical!$B$7:$B$1261,0))/INDEX(Historical!$O$7:$O$1230,MATCH(B42,Historical!$B$7:$B$1261,0)))^(1/10)-1)*100)</f>
        <v>8.7504801533456966</v>
      </c>
      <c r="W42" s="702">
        <f t="shared" si="3"/>
        <v>1.4082336573916152</v>
      </c>
      <c r="X42" s="703">
        <f t="shared" si="4"/>
        <v>0.77501387863388371</v>
      </c>
      <c r="Y42" s="664"/>
      <c r="Z42" s="651">
        <f t="shared" si="5"/>
        <v>27.252747252747255</v>
      </c>
      <c r="AA42" s="886">
        <f t="shared" si="6"/>
        <v>8.5978021978021975</v>
      </c>
      <c r="AB42" s="887">
        <v>12</v>
      </c>
      <c r="AC42" s="865">
        <v>4.55</v>
      </c>
      <c r="AD42" s="865">
        <v>1.84</v>
      </c>
      <c r="AE42" s="865">
        <v>7.08</v>
      </c>
      <c r="AF42" s="865">
        <v>0.88</v>
      </c>
      <c r="AG42" s="865">
        <v>10.6</v>
      </c>
      <c r="AH42" s="865">
        <v>14.6</v>
      </c>
      <c r="AI42" s="865">
        <v>-1.37</v>
      </c>
      <c r="AJ42" s="865">
        <v>15.9</v>
      </c>
      <c r="AK42" s="865">
        <v>4.7600000000000007</v>
      </c>
      <c r="AL42" s="878">
        <v>35770</v>
      </c>
      <c r="AM42" s="872">
        <v>0.1</v>
      </c>
      <c r="AN42" s="865">
        <v>0.66</v>
      </c>
      <c r="AO42" s="739">
        <f t="shared" si="7"/>
        <v>6.8946526238057988</v>
      </c>
      <c r="AP42" s="740">
        <f t="shared" si="8"/>
        <v>15.492454821607996</v>
      </c>
      <c r="AQ42" s="888">
        <f t="shared" si="9"/>
        <v>-42.011242721576025</v>
      </c>
      <c r="AR42" s="651">
        <f>INDEX(Historical!$C$7:$C$1239,MATCH(B42,Historical!$B$7:$B$1261,0))*IF(AH42="n/a",1.03,IF(AH42&lt;0,1.01,IF(AH42&gt;10,1.1,(1+AH42/100))))</f>
        <v>1.298</v>
      </c>
      <c r="AS42" s="886">
        <f t="shared" si="10"/>
        <v>1.31098</v>
      </c>
      <c r="AT42" s="886">
        <f t="shared" si="15"/>
        <v>1.3733826480000002</v>
      </c>
      <c r="AU42" s="886">
        <f t="shared" si="15"/>
        <v>1.4387556620448003</v>
      </c>
      <c r="AV42" s="886">
        <f t="shared" si="15"/>
        <v>1.5072404315581329</v>
      </c>
      <c r="AW42" s="651">
        <f t="shared" si="12"/>
        <v>6.9283587416029331</v>
      </c>
      <c r="AX42" s="747">
        <f t="shared" si="13"/>
        <v>17.710528480580095</v>
      </c>
      <c r="AY42" s="934">
        <v>1.08</v>
      </c>
      <c r="AZ42" s="872">
        <v>48.18</v>
      </c>
      <c r="BA42" s="872">
        <v>-24.19</v>
      </c>
      <c r="BB42" s="872">
        <v>7.03</v>
      </c>
      <c r="BC42" s="872">
        <v>6.74</v>
      </c>
      <c r="BE42" s="624">
        <v>2011</v>
      </c>
      <c r="BF42" s="898">
        <f t="shared" si="14"/>
        <v>0</v>
      </c>
      <c r="BG42" s="882">
        <v>1</v>
      </c>
    </row>
    <row r="43" spans="1:59" ht="11.25" customHeight="1" x14ac:dyDescent="0.2">
      <c r="A43" s="880" t="s">
        <v>975</v>
      </c>
      <c r="B43" s="875" t="s">
        <v>976</v>
      </c>
      <c r="C43" s="932" t="s">
        <v>108</v>
      </c>
      <c r="D43" s="932" t="s">
        <v>4338</v>
      </c>
      <c r="E43" s="733">
        <v>8</v>
      </c>
      <c r="F43" s="1190">
        <v>531</v>
      </c>
      <c r="G43" s="1190" t="s">
        <v>106</v>
      </c>
      <c r="H43" s="1190" t="s">
        <v>106</v>
      </c>
      <c r="I43" s="874">
        <v>24.92</v>
      </c>
      <c r="J43" s="651">
        <f t="shared" si="0"/>
        <v>2.8089887640449436</v>
      </c>
      <c r="K43" s="877">
        <v>0.17499999999999999</v>
      </c>
      <c r="L43" s="887">
        <v>4</v>
      </c>
      <c r="M43" s="642">
        <f t="shared" si="1"/>
        <v>0.7</v>
      </c>
      <c r="N43" s="870" t="s">
        <v>965</v>
      </c>
      <c r="O43" s="734">
        <v>0.16</v>
      </c>
      <c r="P43" s="861">
        <v>43871</v>
      </c>
      <c r="Q43" s="861">
        <v>43879</v>
      </c>
      <c r="R43" s="642">
        <f t="shared" si="2"/>
        <v>9.3749999999999911</v>
      </c>
      <c r="S43" s="701">
        <f>IF(INDEX(Historical!$D$7:$D$1237,MATCH(B43,Historical!$B$7:$B$1261,0))=0,"n/a",(INDEX(Historical!$C$7:$C$1239,MATCH(B43,Historical!$B$7:$B$1261,0))/INDEX(Historical!$D$7:$D$1237,MATCH(B43,Historical!$B$7:$B$1261,0))-1)*100)</f>
        <v>6.6666666666666652</v>
      </c>
      <c r="T43" s="701">
        <f>IF(INDEX(Historical!$F$7:$F$1230,MATCH(B43,Historical!$B$7:$B$1261,0))=0,"n/a",((INDEX(Historical!$C$7:$C$1239,MATCH(B43,Historical!$B$7:$B$1261,0))/INDEX(Historical!$F$7:$F$1230,MATCH(B43,Historical!$B$7:$B$1261,0)))^(1/3)-1)*100)</f>
        <v>10.064241629820891</v>
      </c>
      <c r="U43" s="701">
        <f>IF(INDEX(Historical!$H$7:$H$1230,MATCH(B43,Historical!$B$7:$B$1261,0))=0,"n/a",((INDEX(Historical!$C$7:$C$1239,MATCH(B43,Historical!$B$7:$B$1261,0))/INDEX(Historical!$H$7:$H$1230,MATCH(B43,Historical!$B$7:$B$1261,0)))^(1/5)-1)*100)</f>
        <v>26.19146889603865</v>
      </c>
      <c r="V43" s="701" t="str">
        <f>IF(INDEX(Historical!$O$7:$O$1230,MATCH(B43,Historical!$B$7:$B$1261,0))=0,"n/a",((INDEX(Historical!$C$7:$C$1239,MATCH(B43,Historical!$B$7:$B$1261,0))/INDEX(Historical!$O$7:$O$1230,MATCH(B43,Historical!$B$7:$B$1261,0)))^(1/10)-1)*100)</f>
        <v>n/a</v>
      </c>
      <c r="W43" s="702" t="str">
        <f t="shared" si="3"/>
        <v>n/a</v>
      </c>
      <c r="X43" s="703" t="str">
        <f t="shared" si="4"/>
        <v>n/a</v>
      </c>
      <c r="Y43" s="876"/>
      <c r="Z43" s="651" t="str">
        <f t="shared" si="5"/>
        <v>n/a</v>
      </c>
      <c r="AA43" s="886" t="str">
        <f t="shared" si="6"/>
        <v>n/a</v>
      </c>
      <c r="AB43" s="887">
        <v>12</v>
      </c>
      <c r="AC43" s="865" t="s">
        <v>136</v>
      </c>
      <c r="AD43" s="865" t="s">
        <v>136</v>
      </c>
      <c r="AE43" s="865" t="s">
        <v>136</v>
      </c>
      <c r="AF43" s="865" t="s">
        <v>136</v>
      </c>
      <c r="AG43" s="865" t="s">
        <v>136</v>
      </c>
      <c r="AH43" s="865" t="s">
        <v>136</v>
      </c>
      <c r="AI43" s="865" t="s">
        <v>136</v>
      </c>
      <c r="AJ43" s="865" t="s">
        <v>136</v>
      </c>
      <c r="AK43" s="865" t="s">
        <v>136</v>
      </c>
      <c r="AL43" s="878" t="s">
        <v>136</v>
      </c>
      <c r="AM43" s="872" t="s">
        <v>136</v>
      </c>
      <c r="AN43" s="865" t="s">
        <v>136</v>
      </c>
      <c r="AO43" s="739" t="str">
        <f t="shared" si="7"/>
        <v>n/a</v>
      </c>
      <c r="AP43" s="740">
        <f t="shared" si="8"/>
        <v>29.000457660083594</v>
      </c>
      <c r="AQ43" s="888" t="str">
        <f t="shared" si="9"/>
        <v>n/a</v>
      </c>
      <c r="AR43" s="651">
        <f>INDEX(Historical!$C$7:$C$1239,MATCH(B43,Historical!$B$7:$B$1261,0))*IF(AH43="n/a",1.03,IF(AH43&lt;0,1.01,IF(AH43&gt;10,1.1,(1+AH43/100))))</f>
        <v>0.65920000000000001</v>
      </c>
      <c r="AS43" s="886">
        <f t="shared" si="10"/>
        <v>0.67897600000000002</v>
      </c>
      <c r="AT43" s="886">
        <f t="shared" si="15"/>
        <v>0.69934528000000007</v>
      </c>
      <c r="AU43" s="886">
        <f t="shared" si="15"/>
        <v>0.72032563840000008</v>
      </c>
      <c r="AV43" s="886">
        <f t="shared" si="15"/>
        <v>0.74193540755200005</v>
      </c>
      <c r="AW43" s="651">
        <f t="shared" si="12"/>
        <v>3.4997823259520002</v>
      </c>
      <c r="AX43" s="747">
        <f t="shared" si="13"/>
        <v>14.044070328860354</v>
      </c>
      <c r="AY43" s="934" t="s">
        <v>136</v>
      </c>
      <c r="AZ43" s="872" t="s">
        <v>136</v>
      </c>
      <c r="BA43" s="872" t="s">
        <v>136</v>
      </c>
      <c r="BB43" s="872" t="s">
        <v>136</v>
      </c>
      <c r="BC43" s="872" t="s">
        <v>136</v>
      </c>
      <c r="BD43" s="907" t="s">
        <v>4265</v>
      </c>
      <c r="BE43" s="624">
        <v>2013</v>
      </c>
      <c r="BF43" s="898">
        <f t="shared" si="14"/>
        <v>0</v>
      </c>
      <c r="BG43" s="882" t="s">
        <v>136</v>
      </c>
    </row>
    <row r="44" spans="1:59" ht="11.25" customHeight="1" x14ac:dyDescent="0.2">
      <c r="A44" s="881" t="s">
        <v>4522</v>
      </c>
      <c r="B44" s="875" t="s">
        <v>4492</v>
      </c>
      <c r="C44" s="932" t="s">
        <v>108</v>
      </c>
      <c r="D44" s="932" t="s">
        <v>4338</v>
      </c>
      <c r="E44" s="733">
        <v>6</v>
      </c>
      <c r="F44" s="1190">
        <v>692</v>
      </c>
      <c r="G44" s="1190" t="s">
        <v>106</v>
      </c>
      <c r="H44" s="1190" t="s">
        <v>106</v>
      </c>
      <c r="I44" s="874">
        <v>48.53</v>
      </c>
      <c r="J44" s="651">
        <f t="shared" si="0"/>
        <v>3.2969297341850403</v>
      </c>
      <c r="K44" s="877">
        <v>0.4</v>
      </c>
      <c r="L44" s="887">
        <v>4</v>
      </c>
      <c r="M44" s="642">
        <f t="shared" si="1"/>
        <v>1.6</v>
      </c>
      <c r="N44" s="870" t="s">
        <v>4517</v>
      </c>
      <c r="O44" s="734">
        <v>0.3</v>
      </c>
      <c r="P44" s="861">
        <v>43908</v>
      </c>
      <c r="Q44" s="861">
        <v>43922</v>
      </c>
      <c r="R44" s="642">
        <f t="shared" si="2"/>
        <v>33.33333333333335</v>
      </c>
      <c r="S44" s="701">
        <f>IF(INDEX(Historical!$D$7:$D$1237,MATCH(B44,Historical!$B$7:$B$1261,0))=0,"n/a",(INDEX(Historical!$C$7:$C$1239,MATCH(B44,Historical!$B$7:$B$1261,0))/INDEX(Historical!$D$7:$D$1237,MATCH(B44,Historical!$B$7:$B$1261,0))-1)*100)</f>
        <v>19.999999999999996</v>
      </c>
      <c r="T44" s="701">
        <f>IF(INDEX(Historical!$F$7:$F$1230,MATCH(B44,Historical!$B$7:$B$1261,0))=0,"n/a",((INDEX(Historical!$C$7:$C$1239,MATCH(B44,Historical!$B$7:$B$1261,0))/INDEX(Historical!$F$7:$F$1230,MATCH(B44,Historical!$B$7:$B$1261,0)))^(1/3)-1)*100)</f>
        <v>25.99210498948732</v>
      </c>
      <c r="U44" s="701" t="str">
        <f>IF(INDEX(Historical!$H$7:$H$1230,MATCH(B44,Historical!$B$7:$B$1261,0))=0,"n/a",((INDEX(Historical!$C$7:$C$1239,MATCH(B44,Historical!$B$7:$B$1261,0))/INDEX(Historical!$H$7:$H$1230,MATCH(B44,Historical!$B$7:$B$1261,0)))^(1/5)-1)*100)</f>
        <v>n/a</v>
      </c>
      <c r="V44" s="701">
        <f>IF(INDEX(Historical!$O$7:$O$1230,MATCH(B44,Historical!$B$7:$B$1261,0))=0,"n/a",((INDEX(Historical!$C$7:$C$1239,MATCH(B44,Historical!$B$7:$B$1261,0))/INDEX(Historical!$O$7:$O$1230,MATCH(B44,Historical!$B$7:$B$1261,0)))^(1/10)-1)*100)</f>
        <v>19.623119885131544</v>
      </c>
      <c r="W44" s="702" t="str">
        <f t="shared" si="3"/>
        <v>n/a</v>
      </c>
      <c r="X44" s="703" t="str">
        <f t="shared" si="4"/>
        <v>n/a</v>
      </c>
      <c r="Y44" s="876"/>
      <c r="Z44" s="651">
        <f t="shared" si="5"/>
        <v>28.520499108734406</v>
      </c>
      <c r="AA44" s="886">
        <f t="shared" si="6"/>
        <v>8.6506238859180034</v>
      </c>
      <c r="AB44" s="887">
        <v>12</v>
      </c>
      <c r="AC44" s="865">
        <v>5.61</v>
      </c>
      <c r="AD44" s="865">
        <v>1.81</v>
      </c>
      <c r="AE44" s="865">
        <v>2.04</v>
      </c>
      <c r="AF44" s="865">
        <v>0.72</v>
      </c>
      <c r="AG44" s="865">
        <v>8.5</v>
      </c>
      <c r="AH44" s="865">
        <v>8.6</v>
      </c>
      <c r="AI44" s="865">
        <v>4.1500000000000004</v>
      </c>
      <c r="AJ44" s="865">
        <v>41.4</v>
      </c>
      <c r="AK44" s="865">
        <v>5</v>
      </c>
      <c r="AL44" s="878">
        <v>4340</v>
      </c>
      <c r="AM44" s="872">
        <v>0.6</v>
      </c>
      <c r="AN44" s="865">
        <v>0.15</v>
      </c>
      <c r="AO44" s="739" t="str">
        <f t="shared" si="7"/>
        <v>n/a</v>
      </c>
      <c r="AP44" s="740" t="str">
        <f t="shared" si="8"/>
        <v>n/a</v>
      </c>
      <c r="AQ44" s="888">
        <f t="shared" si="9"/>
        <v>-47.386316955626825</v>
      </c>
      <c r="AR44" s="651">
        <f>INDEX(Historical!$C$7:$C$1239,MATCH(B44,Historical!$B$7:$B$1261,0))*IF(AH44="n/a",1.03,IF(AH44&lt;0,1.01,IF(AH44&gt;10,1.1,(1+AH44/100))))</f>
        <v>1.3032000000000001</v>
      </c>
      <c r="AS44" s="886">
        <f t="shared" si="10"/>
        <v>1.3572828000000003</v>
      </c>
      <c r="AT44" s="886">
        <f t="shared" si="15"/>
        <v>1.4251469400000005</v>
      </c>
      <c r="AU44" s="886">
        <f t="shared" si="15"/>
        <v>1.4964042870000007</v>
      </c>
      <c r="AV44" s="886">
        <f t="shared" si="15"/>
        <v>1.5712245013500008</v>
      </c>
      <c r="AW44" s="651">
        <f t="shared" si="12"/>
        <v>7.1532585283500021</v>
      </c>
      <c r="AX44" s="747">
        <f t="shared" si="13"/>
        <v>14.739869211518652</v>
      </c>
      <c r="AY44" s="934">
        <v>1.3</v>
      </c>
      <c r="AZ44" s="872">
        <v>104.85</v>
      </c>
      <c r="BA44" s="872">
        <v>-21.029999999999998</v>
      </c>
      <c r="BB44" s="872">
        <v>13.969999999999999</v>
      </c>
      <c r="BC44" s="872">
        <v>23.77</v>
      </c>
      <c r="BE44" s="624">
        <v>2015</v>
      </c>
      <c r="BF44" s="898">
        <f t="shared" si="14"/>
        <v>0</v>
      </c>
      <c r="BG44" s="882">
        <v>0.8</v>
      </c>
    </row>
    <row r="45" spans="1:59" ht="11.25" customHeight="1" x14ac:dyDescent="0.2">
      <c r="A45" s="880" t="s">
        <v>1012</v>
      </c>
      <c r="B45" s="875" t="s">
        <v>1013</v>
      </c>
      <c r="C45" s="932" t="s">
        <v>4319</v>
      </c>
      <c r="D45" s="932" t="s">
        <v>4349</v>
      </c>
      <c r="E45" s="733">
        <v>8</v>
      </c>
      <c r="F45" s="1190">
        <v>552</v>
      </c>
      <c r="G45" s="1190" t="s">
        <v>106</v>
      </c>
      <c r="H45" s="1190" t="s">
        <v>106</v>
      </c>
      <c r="I45" s="874">
        <v>15.27</v>
      </c>
      <c r="J45" s="651">
        <f t="shared" si="0"/>
        <v>8.7098886705959409</v>
      </c>
      <c r="K45" s="877">
        <v>0.33250000000000002</v>
      </c>
      <c r="L45" s="887">
        <v>4</v>
      </c>
      <c r="M45" s="642">
        <f t="shared" si="1"/>
        <v>1.33</v>
      </c>
      <c r="N45" s="870" t="s">
        <v>151</v>
      </c>
      <c r="O45" s="734">
        <v>0.33</v>
      </c>
      <c r="P45" s="861">
        <v>43888</v>
      </c>
      <c r="Q45" s="861">
        <v>43921</v>
      </c>
      <c r="R45" s="642">
        <f t="shared" si="2"/>
        <v>0.75757575757575824</v>
      </c>
      <c r="S45" s="701">
        <f>IF(INDEX(Historical!$D$7:$D$1237,MATCH(B45,Historical!$B$7:$B$1261,0))=0,"n/a",(INDEX(Historical!$C$7:$C$1239,MATCH(B45,Historical!$B$7:$B$1261,0))/INDEX(Historical!$D$7:$D$1237,MATCH(B45,Historical!$B$7:$B$1261,0))-1)*100)</f>
        <v>4.7619047619047672</v>
      </c>
      <c r="T45" s="701">
        <f>IF(INDEX(Historical!$F$7:$F$1230,MATCH(B45,Historical!$B$7:$B$1261,0))=0,"n/a",((INDEX(Historical!$C$7:$C$1239,MATCH(B45,Historical!$B$7:$B$1261,0))/INDEX(Historical!$F$7:$F$1230,MATCH(B45,Historical!$B$7:$B$1261,0)))^(1/3)-1)*100)</f>
        <v>5.6295191645437948</v>
      </c>
      <c r="U45" s="701">
        <f>IF(INDEX(Historical!$H$7:$H$1230,MATCH(B45,Historical!$B$7:$B$1261,0))=0,"n/a",((INDEX(Historical!$C$7:$C$1239,MATCH(B45,Historical!$B$7:$B$1261,0))/INDEX(Historical!$H$7:$H$1230,MATCH(B45,Historical!$B$7:$B$1261,0)))^(1/5)-1)*100)</f>
        <v>5.7096868374616028</v>
      </c>
      <c r="V45" s="701" t="str">
        <f>IF(INDEX(Historical!$O$7:$O$1230,MATCH(B45,Historical!$B$7:$B$1261,0))=0,"n/a",((INDEX(Historical!$C$7:$C$1239,MATCH(B45,Historical!$B$7:$B$1261,0))/INDEX(Historical!$O$7:$O$1230,MATCH(B45,Historical!$B$7:$B$1261,0)))^(1/10)-1)*100)</f>
        <v>n/a</v>
      </c>
      <c r="W45" s="702" t="str">
        <f t="shared" si="3"/>
        <v>n/a</v>
      </c>
      <c r="X45" s="703" t="str">
        <f t="shared" si="4"/>
        <v>n/a</v>
      </c>
      <c r="Y45" s="875" t="s">
        <v>473</v>
      </c>
      <c r="Z45" s="651" t="str">
        <f t="shared" si="5"/>
        <v>n/a</v>
      </c>
      <c r="AA45" s="886" t="str">
        <f t="shared" si="6"/>
        <v>n/a</v>
      </c>
      <c r="AB45" s="887">
        <v>12</v>
      </c>
      <c r="AC45" s="865">
        <v>-1</v>
      </c>
      <c r="AD45" s="865" t="s">
        <v>136</v>
      </c>
      <c r="AE45" s="865">
        <v>2.1800000000000002</v>
      </c>
      <c r="AF45" s="865">
        <v>0.6</v>
      </c>
      <c r="AG45" s="865" t="s">
        <v>136</v>
      </c>
      <c r="AH45" s="865">
        <v>-16.8</v>
      </c>
      <c r="AI45" s="865">
        <v>79.100000000000009</v>
      </c>
      <c r="AJ45" s="865">
        <v>-18.7</v>
      </c>
      <c r="AK45" s="865" t="s">
        <v>136</v>
      </c>
      <c r="AL45" s="878">
        <v>15380</v>
      </c>
      <c r="AM45" s="872">
        <v>0.84</v>
      </c>
      <c r="AN45" s="865">
        <v>0</v>
      </c>
      <c r="AO45" s="739" t="str">
        <f t="shared" si="7"/>
        <v>n/a</v>
      </c>
      <c r="AP45" s="740">
        <f t="shared" si="8"/>
        <v>14.419575508057545</v>
      </c>
      <c r="AQ45" s="888" t="str">
        <f t="shared" si="9"/>
        <v>n/a</v>
      </c>
      <c r="AR45" s="651">
        <f>INDEX(Historical!$C$7:$C$1239,MATCH(B45,Historical!$B$7:$B$1261,0))*IF(AH45="n/a",1.03,IF(AH45&lt;0,1.01,IF(AH45&gt;10,1.1,(1+AH45/100))))</f>
        <v>1.3332000000000002</v>
      </c>
      <c r="AS45" s="886">
        <f t="shared" si="10"/>
        <v>1.4665200000000003</v>
      </c>
      <c r="AT45" s="886">
        <f t="shared" si="15"/>
        <v>1.5105156000000004</v>
      </c>
      <c r="AU45" s="886">
        <f t="shared" si="15"/>
        <v>1.5558310680000005</v>
      </c>
      <c r="AV45" s="886">
        <f t="shared" si="15"/>
        <v>1.6025060000400004</v>
      </c>
      <c r="AW45" s="651">
        <f t="shared" si="12"/>
        <v>7.468572668040002</v>
      </c>
      <c r="AX45" s="747">
        <f t="shared" si="13"/>
        <v>48.910102606679779</v>
      </c>
      <c r="AY45" s="934">
        <v>1.56</v>
      </c>
      <c r="AZ45" s="872">
        <v>115.07000000000001</v>
      </c>
      <c r="BA45" s="872">
        <v>-24.14</v>
      </c>
      <c r="BB45" s="872">
        <v>10.290000000000001</v>
      </c>
      <c r="BC45" s="872">
        <v>28.13</v>
      </c>
      <c r="BE45" s="624">
        <v>2013</v>
      </c>
      <c r="BF45" s="898">
        <f t="shared" si="14"/>
        <v>0</v>
      </c>
      <c r="BG45" s="882" t="s">
        <v>136</v>
      </c>
    </row>
    <row r="46" spans="1:59" ht="11.25" customHeight="1" x14ac:dyDescent="0.2">
      <c r="A46" s="871" t="s">
        <v>1640</v>
      </c>
      <c r="B46" s="875" t="s">
        <v>1641</v>
      </c>
      <c r="C46" s="932" t="s">
        <v>108</v>
      </c>
      <c r="D46" s="932" t="s">
        <v>4338</v>
      </c>
      <c r="E46" s="733">
        <v>8</v>
      </c>
      <c r="F46" s="1190">
        <v>525</v>
      </c>
      <c r="G46" s="1190" t="s">
        <v>106</v>
      </c>
      <c r="H46" s="1190" t="s">
        <v>106</v>
      </c>
      <c r="I46" s="874">
        <v>22</v>
      </c>
      <c r="J46" s="651">
        <f t="shared" si="0"/>
        <v>3.6363636363636367</v>
      </c>
      <c r="K46" s="877">
        <v>0.2</v>
      </c>
      <c r="L46" s="887">
        <v>4</v>
      </c>
      <c r="M46" s="642">
        <f t="shared" si="1"/>
        <v>0.8</v>
      </c>
      <c r="N46" s="870" t="s">
        <v>107</v>
      </c>
      <c r="O46" s="734">
        <v>0.19</v>
      </c>
      <c r="P46" s="619">
        <v>43859</v>
      </c>
      <c r="Q46" s="619">
        <v>43873</v>
      </c>
      <c r="R46" s="642">
        <f t="shared" si="2"/>
        <v>5.2631578947368469</v>
      </c>
      <c r="S46" s="701">
        <f>IF(INDEX(Historical!$D$7:$D$1237,MATCH(B46,Historical!$B$7:$B$1261,0))=0,"n/a",(INDEX(Historical!$C$7:$C$1239,MATCH(B46,Historical!$B$7:$B$1261,0))/INDEX(Historical!$D$7:$D$1237,MATCH(B46,Historical!$B$7:$B$1261,0))-1)*100)</f>
        <v>15.625</v>
      </c>
      <c r="T46" s="701">
        <f>IF(INDEX(Historical!$F$7:$F$1230,MATCH(B46,Historical!$B$7:$B$1261,0))=0,"n/a",((INDEX(Historical!$C$7:$C$1239,MATCH(B46,Historical!$B$7:$B$1261,0))/INDEX(Historical!$F$7:$F$1230,MATCH(B46,Historical!$B$7:$B$1261,0)))^(1/3)-1)*100)</f>
        <v>15.521679473813489</v>
      </c>
      <c r="U46" s="701">
        <f>IF(INDEX(Historical!$H$7:$H$1230,MATCH(B46,Historical!$B$7:$B$1261,0))=0,"n/a",((INDEX(Historical!$C$7:$C$1239,MATCH(B46,Historical!$B$7:$B$1261,0))/INDEX(Historical!$H$7:$H$1230,MATCH(B46,Historical!$B$7:$B$1261,0)))^(1/5)-1)*100)</f>
        <v>16.828973416570705</v>
      </c>
      <c r="V46" s="701">
        <f>IF(INDEX(Historical!$O$7:$O$1230,MATCH(B46,Historical!$B$7:$B$1261,0))=0,"n/a",((INDEX(Historical!$C$7:$C$1239,MATCH(B46,Historical!$B$7:$B$1261,0))/INDEX(Historical!$O$7:$O$1230,MATCH(B46,Historical!$B$7:$B$1261,0)))^(1/10)-1)*100)</f>
        <v>6.3450238139030057</v>
      </c>
      <c r="W46" s="702">
        <f t="shared" si="3"/>
        <v>2.6523105208361262</v>
      </c>
      <c r="X46" s="703">
        <f t="shared" si="4"/>
        <v>1.0077229590760901</v>
      </c>
      <c r="Y46" s="664"/>
      <c r="Z46" s="651">
        <f t="shared" si="5"/>
        <v>34.334763948497852</v>
      </c>
      <c r="AA46" s="886">
        <f t="shared" si="6"/>
        <v>9.4420600858369088</v>
      </c>
      <c r="AB46" s="887">
        <v>12</v>
      </c>
      <c r="AC46" s="865">
        <v>2.33</v>
      </c>
      <c r="AD46" s="865">
        <v>1.21</v>
      </c>
      <c r="AE46" s="865">
        <v>3.25</v>
      </c>
      <c r="AF46" s="865">
        <v>1.02</v>
      </c>
      <c r="AG46" s="865">
        <v>11.1</v>
      </c>
      <c r="AH46" s="865">
        <v>21.099999999999998</v>
      </c>
      <c r="AI46" s="865">
        <v>-0.38999999999999996</v>
      </c>
      <c r="AJ46" s="865">
        <v>16.7</v>
      </c>
      <c r="AK46" s="865">
        <v>8</v>
      </c>
      <c r="AL46" s="878">
        <v>352.49</v>
      </c>
      <c r="AM46" s="872">
        <v>8.5</v>
      </c>
      <c r="AN46" s="865">
        <v>0.1</v>
      </c>
      <c r="AO46" s="739">
        <f t="shared" si="7"/>
        <v>11.023276967097432</v>
      </c>
      <c r="AP46" s="740">
        <f t="shared" si="8"/>
        <v>20.465337052934341</v>
      </c>
      <c r="AQ46" s="888">
        <f t="shared" si="9"/>
        <v>-34.575229673723229</v>
      </c>
      <c r="AR46" s="651">
        <f>INDEX(Historical!$C$7:$C$1239,MATCH(B46,Historical!$B$7:$B$1261,0))*IF(AH46="n/a",1.03,IF(AH46&lt;0,1.01,IF(AH46&gt;10,1.1,(1+AH46/100))))</f>
        <v>0.81400000000000006</v>
      </c>
      <c r="AS46" s="886">
        <f t="shared" si="10"/>
        <v>0.82214000000000009</v>
      </c>
      <c r="AT46" s="886">
        <f t="shared" si="15"/>
        <v>0.88791120000000012</v>
      </c>
      <c r="AU46" s="886">
        <f t="shared" si="15"/>
        <v>0.95894409600000019</v>
      </c>
      <c r="AV46" s="886">
        <f t="shared" si="15"/>
        <v>1.0356596236800002</v>
      </c>
      <c r="AW46" s="651">
        <f t="shared" si="12"/>
        <v>4.5186549196800003</v>
      </c>
      <c r="AX46" s="747">
        <f t="shared" si="13"/>
        <v>20.539340544000002</v>
      </c>
      <c r="AY46" s="934">
        <v>1.1499999999999999</v>
      </c>
      <c r="AZ46" s="872">
        <v>68.58</v>
      </c>
      <c r="BA46" s="872">
        <v>-27.029999999999998</v>
      </c>
      <c r="BB46" s="872">
        <v>12.57</v>
      </c>
      <c r="BC46" s="872">
        <v>16.400000000000002</v>
      </c>
      <c r="BE46" s="624">
        <v>2013</v>
      </c>
      <c r="BF46" s="898">
        <f t="shared" si="14"/>
        <v>0</v>
      </c>
      <c r="BG46" s="882">
        <v>1.2</v>
      </c>
    </row>
    <row r="47" spans="1:59" ht="11.25" customHeight="1" x14ac:dyDescent="0.2">
      <c r="A47" s="871" t="s">
        <v>3817</v>
      </c>
      <c r="B47" s="875" t="s">
        <v>3818</v>
      </c>
      <c r="C47" s="932" t="s">
        <v>108</v>
      </c>
      <c r="D47" s="932" t="s">
        <v>4338</v>
      </c>
      <c r="E47" s="733">
        <v>7</v>
      </c>
      <c r="F47" s="1190">
        <v>603</v>
      </c>
      <c r="G47" s="1190" t="s">
        <v>106</v>
      </c>
      <c r="H47" s="1190" t="s">
        <v>106</v>
      </c>
      <c r="I47" s="874">
        <v>20.010000000000002</v>
      </c>
      <c r="J47" s="651">
        <f t="shared" si="0"/>
        <v>4.3978010994502741</v>
      </c>
      <c r="K47" s="877">
        <v>0.22</v>
      </c>
      <c r="L47" s="887">
        <v>4</v>
      </c>
      <c r="M47" s="642">
        <f t="shared" si="1"/>
        <v>0.88</v>
      </c>
      <c r="N47" s="870" t="s">
        <v>535</v>
      </c>
      <c r="O47" s="734">
        <v>0.21</v>
      </c>
      <c r="P47" s="619">
        <v>43853</v>
      </c>
      <c r="Q47" s="619">
        <v>43860</v>
      </c>
      <c r="R47" s="642">
        <f t="shared" si="2"/>
        <v>4.7619047619047663</v>
      </c>
      <c r="S47" s="701">
        <f>IF(INDEX(Historical!$D$7:$D$1237,MATCH(B47,Historical!$B$7:$B$1261,0))=0,"n/a",(INDEX(Historical!$C$7:$C$1239,MATCH(B47,Historical!$B$7:$B$1261,0))/INDEX(Historical!$D$7:$D$1237,MATCH(B47,Historical!$B$7:$B$1261,0))-1)*100)</f>
        <v>4.9999999999999822</v>
      </c>
      <c r="T47" s="701">
        <f>IF(INDEX(Historical!$F$7:$F$1230,MATCH(B47,Historical!$B$7:$B$1261,0))=0,"n/a",((INDEX(Historical!$C$7:$C$1239,MATCH(B47,Historical!$B$7:$B$1261,0))/INDEX(Historical!$F$7:$F$1230,MATCH(B47,Historical!$B$7:$B$1261,0)))^(1/3)-1)*100)</f>
        <v>7.2976287935406337</v>
      </c>
      <c r="U47" s="701">
        <f>IF(INDEX(Historical!$H$7:$H$1230,MATCH(B47,Historical!$B$7:$B$1261,0))=0,"n/a",((INDEX(Historical!$C$7:$C$1239,MATCH(B47,Historical!$B$7:$B$1261,0))/INDEX(Historical!$H$7:$H$1230,MATCH(B47,Historical!$B$7:$B$1261,0)))^(1/5)-1)*100)</f>
        <v>8.0639619600400216</v>
      </c>
      <c r="V47" s="701">
        <f>IF(INDEX(Historical!$O$7:$O$1230,MATCH(B47,Historical!$B$7:$B$1261,0))=0,"n/a",((INDEX(Historical!$C$7:$C$1239,MATCH(B47,Historical!$B$7:$B$1261,0))/INDEX(Historical!$O$7:$O$1230,MATCH(B47,Historical!$B$7:$B$1261,0)))^(1/10)-1)*100)</f>
        <v>-3.5038904880182353</v>
      </c>
      <c r="W47" s="702" t="str">
        <f t="shared" si="3"/>
        <v>n/a</v>
      </c>
      <c r="X47" s="703">
        <f t="shared" si="4"/>
        <v>0.72648305946306502</v>
      </c>
      <c r="Y47" s="664"/>
      <c r="Z47" s="651">
        <f t="shared" si="5"/>
        <v>48.087431693989068</v>
      </c>
      <c r="AA47" s="886">
        <f t="shared" si="6"/>
        <v>10.934426229508198</v>
      </c>
      <c r="AB47" s="887">
        <v>12</v>
      </c>
      <c r="AC47" s="865">
        <v>1.83</v>
      </c>
      <c r="AD47" s="865">
        <v>1.91</v>
      </c>
      <c r="AE47" s="865">
        <v>3.48</v>
      </c>
      <c r="AF47" s="865">
        <v>0.91</v>
      </c>
      <c r="AG47" s="865">
        <v>8.2000000000000011</v>
      </c>
      <c r="AH47" s="865">
        <v>-7.1</v>
      </c>
      <c r="AI47" s="865">
        <v>-0.6</v>
      </c>
      <c r="AJ47" s="865">
        <v>11.1</v>
      </c>
      <c r="AK47" s="865">
        <v>6</v>
      </c>
      <c r="AL47" s="878">
        <v>1160</v>
      </c>
      <c r="AM47" s="872">
        <v>2.7</v>
      </c>
      <c r="AN47" s="865">
        <v>0.23</v>
      </c>
      <c r="AO47" s="739">
        <f t="shared" si="7"/>
        <v>1.5273368299820973</v>
      </c>
      <c r="AP47" s="740">
        <f t="shared" si="8"/>
        <v>12.461763059490295</v>
      </c>
      <c r="AQ47" s="888">
        <f t="shared" si="9"/>
        <v>-33.499113226121537</v>
      </c>
      <c r="AR47" s="651">
        <f>INDEX(Historical!$C$7:$C$1239,MATCH(B47,Historical!$B$7:$B$1261,0))*IF(AH47="n/a",1.03,IF(AH47&lt;0,1.01,IF(AH47&gt;10,1.1,(1+AH47/100))))</f>
        <v>0.84839999999999993</v>
      </c>
      <c r="AS47" s="886">
        <f t="shared" si="10"/>
        <v>0.85688399999999998</v>
      </c>
      <c r="AT47" s="886">
        <f t="shared" ref="AT47:AV66" si="16">IF($AK47="n/a",1.03*AS47,IF($AK47&lt;0,1.01*AS47,IF($AK47&gt;10,1.1*AS47,(1+$AK47/100)*AS47)))</f>
        <v>0.90829704</v>
      </c>
      <c r="AU47" s="886">
        <f t="shared" si="16"/>
        <v>0.96279486240000001</v>
      </c>
      <c r="AV47" s="886">
        <f t="shared" si="16"/>
        <v>1.020562554144</v>
      </c>
      <c r="AW47" s="651">
        <f t="shared" si="12"/>
        <v>4.5969384565439997</v>
      </c>
      <c r="AX47" s="747">
        <f t="shared" si="13"/>
        <v>22.973205679880056</v>
      </c>
      <c r="AY47" s="934">
        <v>1.17</v>
      </c>
      <c r="AZ47" s="872">
        <v>81.910000000000011</v>
      </c>
      <c r="BA47" s="872">
        <v>-28.54</v>
      </c>
      <c r="BB47" s="872">
        <v>10.059999999999999</v>
      </c>
      <c r="BC47" s="872">
        <v>11.110000000000001</v>
      </c>
      <c r="BE47" s="624">
        <v>2014</v>
      </c>
      <c r="BF47" s="898">
        <f t="shared" si="14"/>
        <v>0</v>
      </c>
      <c r="BG47" s="882">
        <v>1</v>
      </c>
    </row>
    <row r="48" spans="1:59" ht="11.25" customHeight="1" x14ac:dyDescent="0.2">
      <c r="A48" s="13" t="s">
        <v>4040</v>
      </c>
      <c r="B48" s="975" t="s">
        <v>4041</v>
      </c>
      <c r="C48" s="932" t="s">
        <v>108</v>
      </c>
      <c r="D48" s="932" t="s">
        <v>4338</v>
      </c>
      <c r="E48" s="733">
        <v>6</v>
      </c>
      <c r="F48" s="1190">
        <v>680</v>
      </c>
      <c r="G48" s="1190" t="s">
        <v>106</v>
      </c>
      <c r="H48" s="1190" t="s">
        <v>106</v>
      </c>
      <c r="I48" s="874">
        <v>18.3</v>
      </c>
      <c r="J48" s="651">
        <f t="shared" si="0"/>
        <v>3.0601092896174866</v>
      </c>
      <c r="K48" s="877">
        <v>0.14000000000000001</v>
      </c>
      <c r="L48" s="887">
        <v>4</v>
      </c>
      <c r="M48" s="642">
        <f t="shared" si="1"/>
        <v>0.56000000000000005</v>
      </c>
      <c r="N48" s="870" t="s">
        <v>987</v>
      </c>
      <c r="O48" s="734">
        <v>0.13</v>
      </c>
      <c r="P48" s="861">
        <v>43874</v>
      </c>
      <c r="Q48" s="861">
        <v>43885</v>
      </c>
      <c r="R48" s="642">
        <f t="shared" si="2"/>
        <v>7.6923076923076987</v>
      </c>
      <c r="S48" s="701">
        <f>IF(INDEX(Historical!$D$7:$D$1237,MATCH(B48,Historical!$B$7:$B$1261,0))=0,"n/a",(INDEX(Historical!$C$7:$C$1239,MATCH(B48,Historical!$B$7:$B$1261,0))/INDEX(Historical!$D$7:$D$1237,MATCH(B48,Historical!$B$7:$B$1261,0))-1)*100)</f>
        <v>8.3333333333333481</v>
      </c>
      <c r="T48" s="701">
        <f>IF(INDEX(Historical!$F$7:$F$1230,MATCH(B48,Historical!$B$7:$B$1261,0))=0,"n/a",((INDEX(Historical!$C$7:$C$1239,MATCH(B48,Historical!$B$7:$B$1261,0))/INDEX(Historical!$F$7:$F$1230,MATCH(B48,Historical!$B$7:$B$1261,0)))^(1/3)-1)*100)</f>
        <v>33.206950951121271</v>
      </c>
      <c r="U48" s="701" t="str">
        <f>IF(INDEX(Historical!$H$7:$H$1230,MATCH(B48,Historical!$B$7:$B$1261,0))=0,"n/a",((INDEX(Historical!$C$7:$C$1239,MATCH(B48,Historical!$B$7:$B$1261,0))/INDEX(Historical!$H$7:$H$1230,MATCH(B48,Historical!$B$7:$B$1261,0)))^(1/5)-1)*100)</f>
        <v>n/a</v>
      </c>
      <c r="V48" s="701" t="str">
        <f>IF(INDEX(Historical!$O$7:$O$1230,MATCH(B48,Historical!$B$7:$B$1261,0))=0,"n/a",((INDEX(Historical!$C$7:$C$1239,MATCH(B48,Historical!$B$7:$B$1261,0))/INDEX(Historical!$O$7:$O$1230,MATCH(B48,Historical!$B$7:$B$1261,0)))^(1/10)-1)*100)</f>
        <v>n/a</v>
      </c>
      <c r="W48" s="702" t="str">
        <f t="shared" si="3"/>
        <v>n/a</v>
      </c>
      <c r="X48" s="703" t="str">
        <f t="shared" si="4"/>
        <v>n/a</v>
      </c>
      <c r="Y48" s="876"/>
      <c r="Z48" s="651">
        <f t="shared" si="5"/>
        <v>48.695652173913054</v>
      </c>
      <c r="AA48" s="886">
        <f t="shared" si="6"/>
        <v>15.913043478260871</v>
      </c>
      <c r="AB48" s="887">
        <v>12</v>
      </c>
      <c r="AC48" s="865">
        <v>1.1499999999999999</v>
      </c>
      <c r="AD48" s="865" t="s">
        <v>136</v>
      </c>
      <c r="AE48" s="865">
        <v>1.89</v>
      </c>
      <c r="AF48" s="865">
        <v>0.81</v>
      </c>
      <c r="AG48" s="865">
        <v>5.0999999999999996</v>
      </c>
      <c r="AH48" s="865">
        <v>4.5</v>
      </c>
      <c r="AI48" s="865">
        <v>58.42</v>
      </c>
      <c r="AJ48" s="865">
        <v>24.3</v>
      </c>
      <c r="AK48" s="865" t="s">
        <v>136</v>
      </c>
      <c r="AL48" s="878">
        <v>147.97</v>
      </c>
      <c r="AM48" s="872">
        <v>7.1</v>
      </c>
      <c r="AN48" s="865">
        <v>0.14000000000000001</v>
      </c>
      <c r="AO48" s="739" t="str">
        <f t="shared" si="7"/>
        <v>n/a</v>
      </c>
      <c r="AP48" s="740" t="str">
        <f t="shared" si="8"/>
        <v>n/a</v>
      </c>
      <c r="AQ48" s="888">
        <f t="shared" si="9"/>
        <v>-24.311852630851682</v>
      </c>
      <c r="AR48" s="651">
        <f>INDEX(Historical!$C$7:$C$1239,MATCH(B48,Historical!$B$7:$B$1261,0))*IF(AH48="n/a",1.03,IF(AH48&lt;0,1.01,IF(AH48&gt;10,1.1,(1+AH48/100))))</f>
        <v>0.54339999999999999</v>
      </c>
      <c r="AS48" s="886">
        <f t="shared" si="10"/>
        <v>0.59774000000000005</v>
      </c>
      <c r="AT48" s="886">
        <f t="shared" si="16"/>
        <v>0.61567220000000011</v>
      </c>
      <c r="AU48" s="886">
        <f t="shared" si="16"/>
        <v>0.63414236600000018</v>
      </c>
      <c r="AV48" s="886">
        <f t="shared" si="16"/>
        <v>0.65316663698000021</v>
      </c>
      <c r="AW48" s="651">
        <f t="shared" si="12"/>
        <v>3.0441212029800004</v>
      </c>
      <c r="AX48" s="747">
        <f t="shared" si="13"/>
        <v>16.634542092786887</v>
      </c>
      <c r="AY48" s="934">
        <v>0.79</v>
      </c>
      <c r="AZ48" s="872">
        <v>51.62</v>
      </c>
      <c r="BA48" s="872">
        <v>-39</v>
      </c>
      <c r="BB48" s="872">
        <v>13.59</v>
      </c>
      <c r="BC48" s="872">
        <v>10.45</v>
      </c>
      <c r="BE48" s="624">
        <v>2015</v>
      </c>
      <c r="BF48" s="898">
        <f t="shared" si="14"/>
        <v>0</v>
      </c>
      <c r="BG48" s="882">
        <v>0.4</v>
      </c>
    </row>
    <row r="49" spans="1:59" ht="11.25" customHeight="1" x14ac:dyDescent="0.2">
      <c r="A49" s="881" t="s">
        <v>4580</v>
      </c>
      <c r="B49" s="875" t="s">
        <v>4088</v>
      </c>
      <c r="C49" s="932" t="s">
        <v>112</v>
      </c>
      <c r="D49" s="932" t="s">
        <v>4344</v>
      </c>
      <c r="E49" s="733">
        <v>5</v>
      </c>
      <c r="F49" s="1190">
        <v>733</v>
      </c>
      <c r="G49" s="1190" t="s">
        <v>106</v>
      </c>
      <c r="H49" s="1190" t="s">
        <v>106</v>
      </c>
      <c r="I49" s="874">
        <v>56.88</v>
      </c>
      <c r="J49" s="651">
        <f t="shared" si="0"/>
        <v>1.3361462728551334</v>
      </c>
      <c r="K49" s="877">
        <v>0.19</v>
      </c>
      <c r="L49" s="887">
        <v>4</v>
      </c>
      <c r="M49" s="642">
        <f t="shared" si="1"/>
        <v>0.76</v>
      </c>
      <c r="N49" s="870" t="s">
        <v>294</v>
      </c>
      <c r="O49" s="734">
        <v>0.17</v>
      </c>
      <c r="P49" s="861">
        <v>43896</v>
      </c>
      <c r="Q49" s="861">
        <v>43916</v>
      </c>
      <c r="R49" s="642">
        <f t="shared" si="2"/>
        <v>11.764705882352935</v>
      </c>
      <c r="S49" s="701">
        <f>IF(INDEX(Historical!$D$7:$D$1237,MATCH(B49,Historical!$B$7:$B$1261,0))=0,"n/a",(INDEX(Historical!$C$7:$C$1239,MATCH(B49,Historical!$B$7:$B$1261,0))/INDEX(Historical!$D$7:$D$1237,MATCH(B49,Historical!$B$7:$B$1261,0))-1)*100)</f>
        <v>6.25</v>
      </c>
      <c r="T49" s="701">
        <f>IF(INDEX(Historical!$F$7:$F$1230,MATCH(B49,Historical!$B$7:$B$1261,0))=0,"n/a",((INDEX(Historical!$C$7:$C$1239,MATCH(B49,Historical!$B$7:$B$1261,0))/INDEX(Historical!$F$7:$F$1230,MATCH(B49,Historical!$B$7:$B$1261,0)))^(1/3)-1)*100)</f>
        <v>23.614325642206314</v>
      </c>
      <c r="U49" s="701">
        <f>IF(INDEX(Historical!$H$7:$H$1230,MATCH(B49,Historical!$B$7:$B$1261,0))=0,"n/a",((INDEX(Historical!$C$7:$C$1239,MATCH(B49,Historical!$B$7:$B$1261,0))/INDEX(Historical!$H$7:$H$1230,MATCH(B49,Historical!$B$7:$B$1261,0)))^(1/5)-1)*100)</f>
        <v>11.196158593857874</v>
      </c>
      <c r="V49" s="701" t="str">
        <f>IF(INDEX(Historical!$O$7:$O$1230,MATCH(B49,Historical!$B$7:$B$1261,0))=0,"n/a",((INDEX(Historical!$C$7:$C$1239,MATCH(B49,Historical!$B$7:$B$1261,0))/INDEX(Historical!$O$7:$O$1230,MATCH(B49,Historical!$B$7:$B$1261,0)))^(1/10)-1)*100)</f>
        <v>n/a</v>
      </c>
      <c r="W49" s="702" t="str">
        <f t="shared" si="3"/>
        <v>n/a</v>
      </c>
      <c r="X49" s="703">
        <f t="shared" si="4"/>
        <v>0.23084863080119328</v>
      </c>
      <c r="Y49" s="876"/>
      <c r="Z49" s="651">
        <f t="shared" si="5"/>
        <v>26.480836236933797</v>
      </c>
      <c r="AA49" s="886">
        <f t="shared" si="6"/>
        <v>19.818815331010452</v>
      </c>
      <c r="AB49" s="887">
        <v>12</v>
      </c>
      <c r="AC49" s="865">
        <v>2.87</v>
      </c>
      <c r="AD49" s="865">
        <v>2.23</v>
      </c>
      <c r="AE49" s="865">
        <v>2.68</v>
      </c>
      <c r="AF49" s="865">
        <v>9.99</v>
      </c>
      <c r="AG49" s="865">
        <v>58.8</v>
      </c>
      <c r="AH49" s="865">
        <v>19.400000000000002</v>
      </c>
      <c r="AI49" s="865">
        <v>4.1300000000000008</v>
      </c>
      <c r="AJ49" s="865">
        <v>48.5</v>
      </c>
      <c r="AK49" s="865">
        <v>9.01</v>
      </c>
      <c r="AL49" s="878">
        <v>5540</v>
      </c>
      <c r="AM49" s="872">
        <v>0.3</v>
      </c>
      <c r="AN49" s="865">
        <v>1.64</v>
      </c>
      <c r="AO49" s="739">
        <f t="shared" si="7"/>
        <v>-7.2865104642974448</v>
      </c>
      <c r="AP49" s="740">
        <f t="shared" si="8"/>
        <v>12.532304866713007</v>
      </c>
      <c r="AQ49" s="888">
        <f t="shared" si="9"/>
        <v>196.64042217756909</v>
      </c>
      <c r="AR49" s="651">
        <f>INDEX(Historical!$C$7:$C$1239,MATCH(B49,Historical!$B$7:$B$1261,0))*IF(AH49="n/a",1.03,IF(AH49&lt;0,1.01,IF(AH49&gt;10,1.1,(1+AH49/100))))</f>
        <v>0.74800000000000011</v>
      </c>
      <c r="AS49" s="886">
        <f t="shared" si="10"/>
        <v>0.77889240000000015</v>
      </c>
      <c r="AT49" s="886">
        <f t="shared" si="16"/>
        <v>0.84907060524000022</v>
      </c>
      <c r="AU49" s="886">
        <f t="shared" si="16"/>
        <v>0.92557186677212433</v>
      </c>
      <c r="AV49" s="886">
        <f t="shared" si="16"/>
        <v>1.0089658919682929</v>
      </c>
      <c r="AW49" s="651">
        <f t="shared" si="12"/>
        <v>4.3105007639804178</v>
      </c>
      <c r="AX49" s="747">
        <f t="shared" si="13"/>
        <v>7.5782362235942644</v>
      </c>
      <c r="AY49" s="934">
        <v>0.96</v>
      </c>
      <c r="AZ49" s="872">
        <v>40.79</v>
      </c>
      <c r="BA49" s="872">
        <v>-19.400000000000002</v>
      </c>
      <c r="BB49" s="872">
        <v>0.43</v>
      </c>
      <c r="BC49" s="872">
        <v>2.11</v>
      </c>
      <c r="BE49" s="624">
        <v>2016</v>
      </c>
      <c r="BF49" s="898">
        <f t="shared" si="14"/>
        <v>0</v>
      </c>
      <c r="BG49" s="882">
        <v>13.8</v>
      </c>
    </row>
    <row r="50" spans="1:59" s="773" customFormat="1" ht="11.25" customHeight="1" x14ac:dyDescent="0.2">
      <c r="A50" s="646" t="s">
        <v>973</v>
      </c>
      <c r="B50" s="781" t="s">
        <v>974</v>
      </c>
      <c r="C50" s="932" t="s">
        <v>108</v>
      </c>
      <c r="D50" s="932" t="s">
        <v>4338</v>
      </c>
      <c r="E50" s="755">
        <v>8</v>
      </c>
      <c r="F50" s="1190">
        <v>587</v>
      </c>
      <c r="G50" s="1189" t="s">
        <v>115</v>
      </c>
      <c r="H50" s="1189" t="s">
        <v>115</v>
      </c>
      <c r="I50" s="756">
        <v>25.35</v>
      </c>
      <c r="J50" s="757">
        <f t="shared" si="0"/>
        <v>2.9980276134122286</v>
      </c>
      <c r="K50" s="758">
        <v>0.19</v>
      </c>
      <c r="L50" s="759">
        <v>4</v>
      </c>
      <c r="M50" s="760">
        <f t="shared" si="1"/>
        <v>0.76</v>
      </c>
      <c r="N50" s="761" t="s">
        <v>163</v>
      </c>
      <c r="O50" s="762">
        <v>0.185</v>
      </c>
      <c r="P50" s="763">
        <v>44179</v>
      </c>
      <c r="Q50" s="763">
        <v>44200</v>
      </c>
      <c r="R50" s="760">
        <f t="shared" si="2"/>
        <v>2.7027027027027053</v>
      </c>
      <c r="S50" s="701">
        <f>IF(INDEX(Historical!$D$7:$D$1237,MATCH(B50,Historical!$B$7:$B$1261,0))=0,"n/a",(INDEX(Historical!$C$7:$C$1239,MATCH(B50,Historical!$B$7:$B$1261,0))/INDEX(Historical!$D$7:$D$1237,MATCH(B50,Historical!$B$7:$B$1261,0))-1)*100)</f>
        <v>17.796610169491522</v>
      </c>
      <c r="T50" s="701">
        <f>IF(INDEX(Historical!$F$7:$F$1230,MATCH(B50,Historical!$B$7:$B$1261,0))=0,"n/a",((INDEX(Historical!$C$7:$C$1239,MATCH(B50,Historical!$B$7:$B$1261,0))/INDEX(Historical!$F$7:$F$1230,MATCH(B50,Historical!$B$7:$B$1261,0)))^(1/3)-1)*100)</f>
        <v>17.814467551062641</v>
      </c>
      <c r="U50" s="701">
        <f>IF(INDEX(Historical!$H$7:$H$1230,MATCH(B50,Historical!$B$7:$B$1261,0))=0,"n/a",((INDEX(Historical!$C$7:$C$1239,MATCH(B50,Historical!$B$7:$B$1261,0))/INDEX(Historical!$H$7:$H$1230,MATCH(B50,Historical!$B$7:$B$1261,0)))^(1/5)-1)*100)</f>
        <v>25.302708107860063</v>
      </c>
      <c r="V50" s="701">
        <f>IF(INDEX(Historical!$O$7:$O$1230,MATCH(B50,Historical!$B$7:$B$1261,0))=0,"n/a",((INDEX(Historical!$C$7:$C$1239,MATCH(B50,Historical!$B$7:$B$1261,0))/INDEX(Historical!$O$7:$O$1230,MATCH(B50,Historical!$B$7:$B$1261,0)))^(1/10)-1)*100)</f>
        <v>-2.3324680567078704</v>
      </c>
      <c r="W50" s="702" t="str">
        <f t="shared" si="3"/>
        <v>n/a</v>
      </c>
      <c r="X50" s="703">
        <f t="shared" si="4"/>
        <v>1.8469130005737271</v>
      </c>
      <c r="Y50" s="778"/>
      <c r="Z50" s="757">
        <f t="shared" si="5"/>
        <v>36.19047619047619</v>
      </c>
      <c r="AA50" s="765">
        <f t="shared" si="6"/>
        <v>12.071428571428571</v>
      </c>
      <c r="AB50" s="759">
        <v>12</v>
      </c>
      <c r="AC50" s="766">
        <v>2.1</v>
      </c>
      <c r="AD50" s="766">
        <v>2.52</v>
      </c>
      <c r="AE50" s="766">
        <v>3.51</v>
      </c>
      <c r="AF50" s="766">
        <v>1.04</v>
      </c>
      <c r="AG50" s="766">
        <v>8.5</v>
      </c>
      <c r="AH50" s="766">
        <v>8.9</v>
      </c>
      <c r="AI50" s="766">
        <v>1.73</v>
      </c>
      <c r="AJ50" s="766">
        <v>13.700000000000001</v>
      </c>
      <c r="AK50" s="766">
        <v>5</v>
      </c>
      <c r="AL50" s="767">
        <v>2820</v>
      </c>
      <c r="AM50" s="768">
        <v>0.1</v>
      </c>
      <c r="AN50" s="766">
        <v>0.11</v>
      </c>
      <c r="AO50" s="769">
        <f t="shared" si="7"/>
        <v>16.22930714984372</v>
      </c>
      <c r="AP50" s="770">
        <f t="shared" si="8"/>
        <v>28.300735721272293</v>
      </c>
      <c r="AQ50" s="771">
        <f t="shared" si="9"/>
        <v>-25.302727361150989</v>
      </c>
      <c r="AR50" s="651">
        <f>INDEX(Historical!$C$7:$C$1239,MATCH(B50,Historical!$B$7:$B$1261,0))*IF(AH50="n/a",1.03,IF(AH50&lt;0,1.01,IF(AH50&gt;10,1.1,(1+AH50/100))))</f>
        <v>0.75685499999999994</v>
      </c>
      <c r="AS50" s="765">
        <f t="shared" si="10"/>
        <v>0.76994859150000006</v>
      </c>
      <c r="AT50" s="765">
        <f t="shared" si="16"/>
        <v>0.80844602107500008</v>
      </c>
      <c r="AU50" s="765">
        <f t="shared" si="16"/>
        <v>0.84886832212875007</v>
      </c>
      <c r="AV50" s="765">
        <f t="shared" si="16"/>
        <v>0.89131173823518761</v>
      </c>
      <c r="AW50" s="757">
        <f t="shared" si="12"/>
        <v>4.0754296729389381</v>
      </c>
      <c r="AX50" s="772">
        <f t="shared" si="13"/>
        <v>16.076645652619085</v>
      </c>
      <c r="AY50" s="935">
        <v>1.4</v>
      </c>
      <c r="AZ50" s="768">
        <v>47.3</v>
      </c>
      <c r="BA50" s="768">
        <v>-23.11</v>
      </c>
      <c r="BB50" s="768">
        <v>9.5399999999999991</v>
      </c>
      <c r="BC50" s="768">
        <v>14.499999999999998</v>
      </c>
      <c r="BD50" s="908"/>
      <c r="BE50" s="624">
        <v>2013</v>
      </c>
      <c r="BF50" s="898">
        <f t="shared" si="14"/>
        <v>0</v>
      </c>
      <c r="BG50" s="824">
        <v>1</v>
      </c>
    </row>
    <row r="51" spans="1:59" ht="11.25" customHeight="1" x14ac:dyDescent="0.2">
      <c r="A51" s="881" t="s">
        <v>4449</v>
      </c>
      <c r="B51" s="875" t="s">
        <v>4450</v>
      </c>
      <c r="C51" s="932" t="s">
        <v>108</v>
      </c>
      <c r="D51" s="932" t="s">
        <v>4338</v>
      </c>
      <c r="E51" s="733">
        <v>5</v>
      </c>
      <c r="F51" s="1190">
        <v>712</v>
      </c>
      <c r="G51" s="1190" t="s">
        <v>106</v>
      </c>
      <c r="H51" s="1190" t="s">
        <v>106</v>
      </c>
      <c r="I51" s="874">
        <v>55.07</v>
      </c>
      <c r="J51" s="651">
        <f t="shared" si="0"/>
        <v>3.7043762484111133</v>
      </c>
      <c r="K51" s="877">
        <v>0.51</v>
      </c>
      <c r="L51" s="887">
        <v>4</v>
      </c>
      <c r="M51" s="642">
        <f t="shared" si="1"/>
        <v>2.04</v>
      </c>
      <c r="N51" s="870" t="s">
        <v>987</v>
      </c>
      <c r="O51" s="734">
        <v>0.45</v>
      </c>
      <c r="P51" s="866">
        <v>43679</v>
      </c>
      <c r="Q51" s="866">
        <v>43700</v>
      </c>
      <c r="R51" s="642">
        <f t="shared" si="2"/>
        <v>13.333333333333334</v>
      </c>
      <c r="S51" s="701">
        <f>IF(INDEX(Historical!$D$7:$D$1237,MATCH(B51,Historical!$B$7:$B$1261,0))=0,"n/a",(INDEX(Historical!$C$7:$C$1239,MATCH(B51,Historical!$B$7:$B$1261,0))/INDEX(Historical!$D$7:$D$1237,MATCH(B51,Historical!$B$7:$B$1261,0))-1)*100)</f>
        <v>24.675324675324674</v>
      </c>
      <c r="T51" s="701">
        <f>IF(INDEX(Historical!$F$7:$F$1230,MATCH(B51,Historical!$B$7:$B$1261,0))=0,"n/a",((INDEX(Historical!$C$7:$C$1239,MATCH(B51,Historical!$B$7:$B$1261,0))/INDEX(Historical!$F$7:$F$1230,MATCH(B51,Historical!$B$7:$B$1261,0)))^(1/3)-1)*100)</f>
        <v>65.965306673248676</v>
      </c>
      <c r="U51" s="701">
        <f>IF(INDEX(Historical!$H$7:$H$1230,MATCH(B51,Historical!$B$7:$B$1261,0))=0,"n/a",((INDEX(Historical!$C$7:$C$1239,MATCH(B51,Historical!$B$7:$B$1261,0))/INDEX(Historical!$H$7:$H$1230,MATCH(B51,Historical!$B$7:$B$1261,0)))^(1/5)-1)*100)</f>
        <v>116.89435423953975</v>
      </c>
      <c r="V51" s="701">
        <f>IF(INDEX(Historical!$O$7:$O$1230,MATCH(B51,Historical!$B$7:$B$1261,0))=0,"n/a",((INDEX(Historical!$C$7:$C$1239,MATCH(B51,Historical!$B$7:$B$1261,0))/INDEX(Historical!$O$7:$O$1230,MATCH(B51,Historical!$B$7:$B$1261,0)))^(1/10)-1)*100)</f>
        <v>34.378603315217894</v>
      </c>
      <c r="W51" s="702">
        <f t="shared" si="3"/>
        <v>3.4002066101328721</v>
      </c>
      <c r="X51" s="703">
        <f t="shared" si="4"/>
        <v>3.9625204826962626</v>
      </c>
      <c r="Y51" s="876"/>
      <c r="Z51" s="651">
        <f t="shared" si="5"/>
        <v>39.84375</v>
      </c>
      <c r="AA51" s="886">
        <f t="shared" si="6"/>
        <v>10.755859375</v>
      </c>
      <c r="AB51" s="887">
        <v>12</v>
      </c>
      <c r="AC51" s="865">
        <v>5.12</v>
      </c>
      <c r="AD51" s="865" t="s">
        <v>136</v>
      </c>
      <c r="AE51" s="865">
        <v>1.87</v>
      </c>
      <c r="AF51" s="865">
        <v>0.67</v>
      </c>
      <c r="AG51" s="865">
        <v>6.2</v>
      </c>
      <c r="AH51" s="865">
        <v>20.9</v>
      </c>
      <c r="AI51" s="865">
        <v>38.03</v>
      </c>
      <c r="AJ51" s="865">
        <v>29.5</v>
      </c>
      <c r="AK51" s="865">
        <v>-11.95</v>
      </c>
      <c r="AL51" s="878">
        <v>118800</v>
      </c>
      <c r="AM51" s="872">
        <v>0.25</v>
      </c>
      <c r="AN51" s="865">
        <v>1.47</v>
      </c>
      <c r="AO51" s="739">
        <f t="shared" si="7"/>
        <v>109.84287111295086</v>
      </c>
      <c r="AP51" s="740">
        <f t="shared" si="8"/>
        <v>120.59873048795086</v>
      </c>
      <c r="AQ51" s="888">
        <f t="shared" si="9"/>
        <v>-43.406220281926934</v>
      </c>
      <c r="AR51" s="651">
        <f>INDEX(Historical!$C$7:$C$1239,MATCH(B51,Historical!$B$7:$B$1261,0))*IF(AH51="n/a",1.03,IF(AH51&lt;0,1.01,IF(AH51&gt;10,1.1,(1+AH51/100))))</f>
        <v>2.1120000000000001</v>
      </c>
      <c r="AS51" s="886">
        <f t="shared" si="10"/>
        <v>2.3232000000000004</v>
      </c>
      <c r="AT51" s="886">
        <f t="shared" si="16"/>
        <v>2.3464320000000005</v>
      </c>
      <c r="AU51" s="886">
        <f t="shared" si="16"/>
        <v>2.3698963200000005</v>
      </c>
      <c r="AV51" s="886">
        <f t="shared" si="16"/>
        <v>2.3935952832000007</v>
      </c>
      <c r="AW51" s="651">
        <f t="shared" si="12"/>
        <v>11.5451236032</v>
      </c>
      <c r="AX51" s="747">
        <f t="shared" si="13"/>
        <v>20.964451794443438</v>
      </c>
      <c r="AY51" s="934">
        <v>1.98</v>
      </c>
      <c r="AZ51" s="872">
        <v>72.09</v>
      </c>
      <c r="BA51" s="872">
        <v>-33.739999999999995</v>
      </c>
      <c r="BB51" s="872">
        <v>20.830000000000002</v>
      </c>
      <c r="BC51" s="872">
        <v>11.67</v>
      </c>
      <c r="BE51" s="624">
        <v>2015</v>
      </c>
      <c r="BF51" s="898">
        <f t="shared" si="14"/>
        <v>0</v>
      </c>
      <c r="BG51" s="882">
        <v>0.5</v>
      </c>
    </row>
    <row r="52" spans="1:59" ht="11.25" customHeight="1" x14ac:dyDescent="0.2">
      <c r="A52" s="881" t="s">
        <v>4520</v>
      </c>
      <c r="B52" s="875" t="s">
        <v>4490</v>
      </c>
      <c r="C52" s="932" t="s">
        <v>4342</v>
      </c>
      <c r="D52" s="932" t="s">
        <v>519</v>
      </c>
      <c r="E52" s="733">
        <v>6</v>
      </c>
      <c r="F52" s="1190">
        <v>701</v>
      </c>
      <c r="G52" s="1190" t="s">
        <v>106</v>
      </c>
      <c r="H52" s="1190" t="s">
        <v>106</v>
      </c>
      <c r="I52" s="874">
        <v>1980.67</v>
      </c>
      <c r="J52" s="651">
        <f t="shared" si="0"/>
        <v>0.50487966193257838</v>
      </c>
      <c r="K52" s="877">
        <v>2.5</v>
      </c>
      <c r="L52" s="887">
        <v>4</v>
      </c>
      <c r="M52" s="642">
        <f t="shared" si="1"/>
        <v>10</v>
      </c>
      <c r="N52" s="870" t="s">
        <v>4516</v>
      </c>
      <c r="O52" s="734">
        <v>2.25</v>
      </c>
      <c r="P52" s="861">
        <v>44060</v>
      </c>
      <c r="Q52" s="861">
        <v>44078</v>
      </c>
      <c r="R52" s="642">
        <f t="shared" si="2"/>
        <v>11.111111111111111</v>
      </c>
      <c r="S52" s="701">
        <f>IF(INDEX(Historical!$D$7:$D$1237,MATCH(B52,Historical!$B$7:$B$1261,0))=0,"n/a",(INDEX(Historical!$C$7:$C$1239,MATCH(B52,Historical!$B$7:$B$1261,0))/INDEX(Historical!$D$7:$D$1237,MATCH(B52,Historical!$B$7:$B$1261,0))-1)*100)</f>
        <v>13.33333333333333</v>
      </c>
      <c r="T52" s="701">
        <f>IF(INDEX(Historical!$F$7:$F$1230,MATCH(B52,Historical!$B$7:$B$1261,0))=0,"n/a",((INDEX(Historical!$C$7:$C$1239,MATCH(B52,Historical!$B$7:$B$1261,0))/INDEX(Historical!$F$7:$F$1230,MATCH(B52,Historical!$B$7:$B$1261,0)))^(1/3)-1)*100)</f>
        <v>12.311068346755549</v>
      </c>
      <c r="U52" s="701" t="str">
        <f>IF(INDEX(Historical!$H$7:$H$1230,MATCH(B52,Historical!$B$7:$B$1261,0))=0,"n/a",((INDEX(Historical!$C$7:$C$1239,MATCH(B52,Historical!$B$7:$B$1261,0))/INDEX(Historical!$H$7:$H$1230,MATCH(B52,Historical!$B$7:$B$1261,0)))^(1/5)-1)*100)</f>
        <v>n/a</v>
      </c>
      <c r="V52" s="701" t="str">
        <f>IF(INDEX(Historical!$O$7:$O$1230,MATCH(B52,Historical!$B$7:$B$1261,0))=0,"n/a",((INDEX(Historical!$C$7:$C$1239,MATCH(B52,Historical!$B$7:$B$1261,0))/INDEX(Historical!$O$7:$O$1230,MATCH(B52,Historical!$B$7:$B$1261,0)))^(1/10)-1)*100)</f>
        <v>n/a</v>
      </c>
      <c r="W52" s="702" t="str">
        <f t="shared" si="3"/>
        <v>n/a</v>
      </c>
      <c r="X52" s="703" t="str">
        <f t="shared" si="4"/>
        <v>n/a</v>
      </c>
      <c r="Y52" s="876"/>
      <c r="Z52" s="651">
        <f t="shared" si="5"/>
        <v>23.277467411545626</v>
      </c>
      <c r="AA52" s="886">
        <f t="shared" si="6"/>
        <v>46.104981378026075</v>
      </c>
      <c r="AB52" s="887">
        <v>12</v>
      </c>
      <c r="AC52" s="865">
        <v>42.96</v>
      </c>
      <c r="AD52" s="865">
        <v>2.72</v>
      </c>
      <c r="AE52" s="865">
        <v>9.1300000000000008</v>
      </c>
      <c r="AF52" s="865">
        <v>8.51</v>
      </c>
      <c r="AG52" s="865">
        <v>23.1</v>
      </c>
      <c r="AH52" s="865">
        <v>8.2000000000000011</v>
      </c>
      <c r="AI52" s="865">
        <v>3.1199999999999997</v>
      </c>
      <c r="AJ52" s="865">
        <v>4.3</v>
      </c>
      <c r="AK52" s="865">
        <v>16.8</v>
      </c>
      <c r="AL52" s="878">
        <v>11930</v>
      </c>
      <c r="AM52" s="872">
        <v>0.2</v>
      </c>
      <c r="AN52" s="865">
        <v>1.25</v>
      </c>
      <c r="AO52" s="739" t="str">
        <f t="shared" si="7"/>
        <v>n/a</v>
      </c>
      <c r="AP52" s="740" t="str">
        <f t="shared" si="8"/>
        <v>n/a</v>
      </c>
      <c r="AQ52" s="888">
        <f t="shared" si="9"/>
        <v>317.58745805293529</v>
      </c>
      <c r="AR52" s="651">
        <f>INDEX(Historical!$C$7:$C$1239,MATCH(B52,Historical!$B$7:$B$1261,0))*IF(AH52="n/a",1.03,IF(AH52&lt;0,1.01,IF(AH52&gt;10,1.1,(1+AH52/100))))</f>
        <v>9.197000000000001</v>
      </c>
      <c r="AS52" s="886">
        <f t="shared" si="10"/>
        <v>9.4839464000000007</v>
      </c>
      <c r="AT52" s="886">
        <f t="shared" si="16"/>
        <v>10.432341040000001</v>
      </c>
      <c r="AU52" s="886">
        <f t="shared" si="16"/>
        <v>11.475575144000002</v>
      </c>
      <c r="AV52" s="886">
        <f t="shared" si="16"/>
        <v>12.623132658400003</v>
      </c>
      <c r="AW52" s="651">
        <f t="shared" si="12"/>
        <v>53.211995242400008</v>
      </c>
      <c r="AX52" s="747">
        <f t="shared" si="13"/>
        <v>2.6865654168740885</v>
      </c>
      <c r="AY52" s="934">
        <v>0.52</v>
      </c>
      <c r="AZ52" s="872">
        <v>92.04</v>
      </c>
      <c r="BA52" s="872">
        <v>-3.1199999999999997</v>
      </c>
      <c r="BB52" s="872">
        <v>6.69</v>
      </c>
      <c r="BC52" s="872">
        <v>11.72</v>
      </c>
      <c r="BE52" s="624">
        <v>2015</v>
      </c>
      <c r="BF52" s="898">
        <f t="shared" si="14"/>
        <v>0</v>
      </c>
      <c r="BG52" s="882">
        <v>7.1999999999999993</v>
      </c>
    </row>
    <row r="53" spans="1:59" ht="11.25" customHeight="1" x14ac:dyDescent="0.2">
      <c r="A53" s="871" t="s">
        <v>1022</v>
      </c>
      <c r="B53" s="875" t="s">
        <v>1023</v>
      </c>
      <c r="C53" s="932" t="s">
        <v>123</v>
      </c>
      <c r="D53" s="932" t="s">
        <v>4174</v>
      </c>
      <c r="E53" s="733">
        <v>8</v>
      </c>
      <c r="F53" s="1190">
        <v>496</v>
      </c>
      <c r="G53" s="1190" t="s">
        <v>106</v>
      </c>
      <c r="H53" s="1190" t="s">
        <v>106</v>
      </c>
      <c r="I53" s="874">
        <v>41.41</v>
      </c>
      <c r="J53" s="651">
        <f t="shared" si="0"/>
        <v>3.3808258874667958</v>
      </c>
      <c r="K53" s="877">
        <v>0.35</v>
      </c>
      <c r="L53" s="887">
        <v>4</v>
      </c>
      <c r="M53" s="642">
        <f t="shared" si="1"/>
        <v>1.4</v>
      </c>
      <c r="N53" s="870" t="s">
        <v>226</v>
      </c>
      <c r="O53" s="734">
        <v>0.33</v>
      </c>
      <c r="P53" s="866">
        <v>43615</v>
      </c>
      <c r="Q53" s="866">
        <v>43630</v>
      </c>
      <c r="R53" s="642">
        <f t="shared" si="2"/>
        <v>6.060606060606049</v>
      </c>
      <c r="S53" s="701">
        <f>IF(INDEX(Historical!$D$7:$D$1237,MATCH(B53,Historical!$B$7:$B$1261,0))=0,"n/a",(INDEX(Historical!$C$7:$C$1239,MATCH(B53,Historical!$B$7:$B$1261,0))/INDEX(Historical!$D$7:$D$1237,MATCH(B53,Historical!$B$7:$B$1261,0))-1)*100)</f>
        <v>5.7471264367816133</v>
      </c>
      <c r="T53" s="701">
        <f>IF(INDEX(Historical!$F$7:$F$1230,MATCH(B53,Historical!$B$7:$B$1261,0))=0,"n/a",((INDEX(Historical!$C$7:$C$1239,MATCH(B53,Historical!$B$7:$B$1261,0))/INDEX(Historical!$F$7:$F$1230,MATCH(B53,Historical!$B$7:$B$1261,0)))^(1/3)-1)*100)</f>
        <v>7.2063116185391296</v>
      </c>
      <c r="U53" s="701">
        <f>IF(INDEX(Historical!$H$7:$H$1230,MATCH(B53,Historical!$B$7:$B$1261,0))=0,"n/a",((INDEX(Historical!$C$7:$C$1239,MATCH(B53,Historical!$B$7:$B$1261,0))/INDEX(Historical!$H$7:$H$1230,MATCH(B53,Historical!$B$7:$B$1261,0)))^(1/5)-1)*100)</f>
        <v>9.9198499917058527</v>
      </c>
      <c r="V53" s="701">
        <f>IF(INDEX(Historical!$O$7:$O$1230,MATCH(B53,Historical!$B$7:$B$1261,0))=0,"n/a",((INDEX(Historical!$C$7:$C$1239,MATCH(B53,Historical!$B$7:$B$1261,0))/INDEX(Historical!$O$7:$O$1230,MATCH(B53,Historical!$B$7:$B$1261,0)))^(1/10)-1)*100)</f>
        <v>6.7221728877321363</v>
      </c>
      <c r="W53" s="702">
        <f t="shared" si="3"/>
        <v>1.4756909941738376</v>
      </c>
      <c r="X53" s="703">
        <f t="shared" si="4"/>
        <v>2.4799624979264632</v>
      </c>
      <c r="Y53" s="661"/>
      <c r="Z53" s="651" t="str">
        <f t="shared" si="5"/>
        <v>n/a</v>
      </c>
      <c r="AA53" s="886" t="str">
        <f t="shared" si="6"/>
        <v>n/a</v>
      </c>
      <c r="AB53" s="887">
        <v>9</v>
      </c>
      <c r="AC53" s="865">
        <v>-4.3600000000000003</v>
      </c>
      <c r="AD53" s="865" t="s">
        <v>136</v>
      </c>
      <c r="AE53" s="865">
        <v>0.94</v>
      </c>
      <c r="AF53" s="865">
        <v>3.55</v>
      </c>
      <c r="AG53" s="865">
        <v>-26.6</v>
      </c>
      <c r="AH53" s="865">
        <v>-264.2</v>
      </c>
      <c r="AI53" s="865">
        <v>14.45</v>
      </c>
      <c r="AJ53" s="865">
        <v>4</v>
      </c>
      <c r="AK53" s="865">
        <v>28.360000000000003</v>
      </c>
      <c r="AL53" s="878">
        <v>2470</v>
      </c>
      <c r="AM53" s="872">
        <v>0.70000000000000007</v>
      </c>
      <c r="AN53" s="865">
        <v>1.61</v>
      </c>
      <c r="AO53" s="739" t="str">
        <f t="shared" si="7"/>
        <v>n/a</v>
      </c>
      <c r="AP53" s="740">
        <f t="shared" si="8"/>
        <v>13.300675879172648</v>
      </c>
      <c r="AQ53" s="888" t="str">
        <f t="shared" si="9"/>
        <v>n/a</v>
      </c>
      <c r="AR53" s="651">
        <f>INDEX(Historical!$C$7:$C$1239,MATCH(B53,Historical!$B$7:$B$1261,0))*IF(AH53="n/a",1.03,IF(AH53&lt;0,1.01,IF(AH53&gt;10,1.1,(1+AH53/100))))</f>
        <v>1.3937999999999999</v>
      </c>
      <c r="AS53" s="886">
        <f t="shared" si="10"/>
        <v>1.53318</v>
      </c>
      <c r="AT53" s="886">
        <f t="shared" si="16"/>
        <v>1.6864980000000001</v>
      </c>
      <c r="AU53" s="886">
        <f t="shared" si="16"/>
        <v>1.8551478000000001</v>
      </c>
      <c r="AV53" s="886">
        <f t="shared" si="16"/>
        <v>2.0406625800000002</v>
      </c>
      <c r="AW53" s="651">
        <f t="shared" si="12"/>
        <v>8.509288380000001</v>
      </c>
      <c r="AX53" s="747">
        <f t="shared" si="13"/>
        <v>20.54887317073171</v>
      </c>
      <c r="AY53" s="934">
        <v>1.64</v>
      </c>
      <c r="AZ53" s="872">
        <v>107.05</v>
      </c>
      <c r="BA53" s="872">
        <v>-15.06</v>
      </c>
      <c r="BB53" s="872">
        <v>3.6799999999999997</v>
      </c>
      <c r="BC53" s="872">
        <v>14.069999999999999</v>
      </c>
      <c r="BE53" s="624">
        <v>2012</v>
      </c>
      <c r="BF53" s="898">
        <f t="shared" si="14"/>
        <v>0</v>
      </c>
      <c r="BG53" s="882">
        <v>-7.9</v>
      </c>
    </row>
    <row r="54" spans="1:59" ht="11.25" customHeight="1" x14ac:dyDescent="0.2">
      <c r="A54" s="880" t="s">
        <v>3800</v>
      </c>
      <c r="B54" s="875" t="s">
        <v>3801</v>
      </c>
      <c r="C54" s="932" t="s">
        <v>108</v>
      </c>
      <c r="D54" s="932" t="s">
        <v>4338</v>
      </c>
      <c r="E54" s="733">
        <v>7</v>
      </c>
      <c r="F54" s="1190">
        <v>622</v>
      </c>
      <c r="G54" s="1190" t="s">
        <v>106</v>
      </c>
      <c r="H54" s="1190" t="s">
        <v>106</v>
      </c>
      <c r="I54" s="874">
        <v>22.77</v>
      </c>
      <c r="J54" s="651">
        <f t="shared" si="0"/>
        <v>2.6350461133069829</v>
      </c>
      <c r="K54" s="877">
        <v>0.15</v>
      </c>
      <c r="L54" s="887">
        <v>4</v>
      </c>
      <c r="M54" s="642">
        <f t="shared" si="1"/>
        <v>0.6</v>
      </c>
      <c r="N54" s="870" t="s">
        <v>516</v>
      </c>
      <c r="O54" s="734">
        <v>0.14000000000000001</v>
      </c>
      <c r="P54" s="861">
        <v>44169</v>
      </c>
      <c r="Q54" s="861">
        <v>44186</v>
      </c>
      <c r="R54" s="642">
        <f t="shared" si="2"/>
        <v>7.1428571428571281</v>
      </c>
      <c r="S54" s="701">
        <f>IF(INDEX(Historical!$D$7:$D$1237,MATCH(B54,Historical!$B$7:$B$1261,0))=0,"n/a",(INDEX(Historical!$C$7:$C$1239,MATCH(B54,Historical!$B$7:$B$1261,0))/INDEX(Historical!$D$7:$D$1237,MATCH(B54,Historical!$B$7:$B$1261,0))-1)*100)</f>
        <v>50</v>
      </c>
      <c r="T54" s="701">
        <f>IF(INDEX(Historical!$F$7:$F$1230,MATCH(B54,Historical!$B$7:$B$1261,0))=0,"n/a",((INDEX(Historical!$C$7:$C$1239,MATCH(B54,Historical!$B$7:$B$1261,0))/INDEX(Historical!$F$7:$F$1230,MATCH(B54,Historical!$B$7:$B$1261,0)))^(1/3)-1)*100)</f>
        <v>41.339680526158595</v>
      </c>
      <c r="U54" s="701">
        <f>IF(INDEX(Historical!$H$7:$H$1230,MATCH(B54,Historical!$B$7:$B$1261,0))=0,"n/a",((INDEX(Historical!$C$7:$C$1239,MATCH(B54,Historical!$B$7:$B$1261,0))/INDEX(Historical!$H$7:$H$1230,MATCH(B54,Historical!$B$7:$B$1261,0)))^(1/5)-1)*100)</f>
        <v>39.76542375431584</v>
      </c>
      <c r="V54" s="701">
        <f>IF(INDEX(Historical!$O$7:$O$1230,MATCH(B54,Historical!$B$7:$B$1261,0))=0,"n/a",((INDEX(Historical!$C$7:$C$1239,MATCH(B54,Historical!$B$7:$B$1261,0))/INDEX(Historical!$O$7:$O$1230,MATCH(B54,Historical!$B$7:$B$1261,0)))^(1/10)-1)*100)</f>
        <v>-4.4913372258047808</v>
      </c>
      <c r="W54" s="702" t="str">
        <f t="shared" si="3"/>
        <v>n/a</v>
      </c>
      <c r="X54" s="703">
        <f t="shared" si="4"/>
        <v>1.4101214097275123</v>
      </c>
      <c r="Y54" s="661"/>
      <c r="Z54" s="651">
        <f t="shared" si="5"/>
        <v>31.25</v>
      </c>
      <c r="AA54" s="886">
        <f t="shared" si="6"/>
        <v>11.859375</v>
      </c>
      <c r="AB54" s="887">
        <v>12</v>
      </c>
      <c r="AC54" s="865">
        <v>1.92</v>
      </c>
      <c r="AD54" s="865">
        <v>2.1</v>
      </c>
      <c r="AE54" s="865">
        <v>3.82</v>
      </c>
      <c r="AF54" s="865">
        <v>1.1399999999999999</v>
      </c>
      <c r="AG54" s="865">
        <v>9.5</v>
      </c>
      <c r="AH54" s="865">
        <v>38.200000000000003</v>
      </c>
      <c r="AI54" s="865">
        <v>-10.73</v>
      </c>
      <c r="AJ54" s="865">
        <v>28.199999999999996</v>
      </c>
      <c r="AK54" s="865">
        <v>6</v>
      </c>
      <c r="AL54" s="878">
        <v>412.64</v>
      </c>
      <c r="AM54" s="872">
        <v>0.3</v>
      </c>
      <c r="AN54" s="865">
        <v>0.15</v>
      </c>
      <c r="AO54" s="739">
        <f t="shared" si="7"/>
        <v>30.541094867622824</v>
      </c>
      <c r="AP54" s="740">
        <f t="shared" si="8"/>
        <v>42.400469867622824</v>
      </c>
      <c r="AQ54" s="888">
        <f t="shared" si="9"/>
        <v>-22.483872645751969</v>
      </c>
      <c r="AR54" s="651">
        <f>INDEX(Historical!$C$7:$C$1239,MATCH(B54,Historical!$B$7:$B$1261,0))*IF(AH54="n/a",1.03,IF(AH54&lt;0,1.01,IF(AH54&gt;10,1.1,(1+AH54/100))))</f>
        <v>0.52800000000000002</v>
      </c>
      <c r="AS54" s="886">
        <f t="shared" si="10"/>
        <v>0.53327999999999998</v>
      </c>
      <c r="AT54" s="886">
        <f t="shared" si="16"/>
        <v>0.56527680000000002</v>
      </c>
      <c r="AU54" s="886">
        <f t="shared" si="16"/>
        <v>0.59919340800000009</v>
      </c>
      <c r="AV54" s="886">
        <f t="shared" si="16"/>
        <v>0.6351450124800001</v>
      </c>
      <c r="AW54" s="651">
        <f t="shared" si="12"/>
        <v>2.8608952204800002</v>
      </c>
      <c r="AX54" s="747">
        <f t="shared" si="13"/>
        <v>12.564318052173915</v>
      </c>
      <c r="AY54" s="934">
        <v>0.93</v>
      </c>
      <c r="AZ54" s="872">
        <v>45.87</v>
      </c>
      <c r="BA54" s="872">
        <v>-26.43</v>
      </c>
      <c r="BB54" s="872">
        <v>7.04</v>
      </c>
      <c r="BC54" s="872">
        <v>10.14</v>
      </c>
      <c r="BE54" s="624">
        <v>2014</v>
      </c>
      <c r="BF54" s="898">
        <f t="shared" si="14"/>
        <v>0</v>
      </c>
      <c r="BG54" s="882">
        <v>1</v>
      </c>
    </row>
    <row r="55" spans="1:59" ht="11.25" customHeight="1" x14ac:dyDescent="0.2">
      <c r="A55" s="880" t="s">
        <v>4302</v>
      </c>
      <c r="B55" s="596" t="s">
        <v>3807</v>
      </c>
      <c r="C55" s="932" t="s">
        <v>4319</v>
      </c>
      <c r="D55" s="932" t="s">
        <v>4320</v>
      </c>
      <c r="E55" s="733">
        <v>7</v>
      </c>
      <c r="F55" s="1190">
        <v>673</v>
      </c>
      <c r="G55" s="1190" t="s">
        <v>106</v>
      </c>
      <c r="H55" s="1190" t="s">
        <v>106</v>
      </c>
      <c r="I55" s="874">
        <v>167.57</v>
      </c>
      <c r="J55" s="651">
        <f t="shared" si="0"/>
        <v>3.1747926239780391</v>
      </c>
      <c r="K55" s="877">
        <v>1.33</v>
      </c>
      <c r="L55" s="887">
        <v>4</v>
      </c>
      <c r="M55" s="642">
        <f t="shared" si="1"/>
        <v>5.32</v>
      </c>
      <c r="N55" s="870" t="s">
        <v>318</v>
      </c>
      <c r="O55" s="734">
        <v>1.2</v>
      </c>
      <c r="P55" s="861">
        <v>44179</v>
      </c>
      <c r="Q55" s="861">
        <v>44196</v>
      </c>
      <c r="R55" s="642">
        <f t="shared" si="2"/>
        <v>10.833333333333343</v>
      </c>
      <c r="S55" s="701">
        <f>IF(INDEX(Historical!$D$7:$D$1237,MATCH(B55,Historical!$B$7:$B$1261,0))=0,"n/a",(INDEX(Historical!$C$7:$C$1239,MATCH(B55,Historical!$B$7:$B$1261,0))/INDEX(Historical!$D$7:$D$1237,MATCH(B55,Historical!$B$7:$B$1261,0))-1)*100)</f>
        <v>7.0175438596491224</v>
      </c>
      <c r="T55" s="701">
        <f>IF(INDEX(Historical!$F$7:$F$1230,MATCH(B55,Historical!$B$7:$B$1261,0))=0,"n/a",((INDEX(Historical!$C$7:$C$1239,MATCH(B55,Historical!$B$7:$B$1261,0))/INDEX(Historical!$F$7:$F$1230,MATCH(B55,Historical!$B$7:$B$1261,0)))^(1/3)-1)*100)</f>
        <v>8.266793955739038</v>
      </c>
      <c r="U55" s="701">
        <f>IF(INDEX(Historical!$H$7:$H$1230,MATCH(B55,Historical!$B$7:$B$1261,0))=0,"n/a",((INDEX(Historical!$C$7:$C$1239,MATCH(B55,Historical!$B$7:$B$1261,0))/INDEX(Historical!$H$7:$H$1230,MATCH(B55,Historical!$B$7:$B$1261,0)))^(1/5)-1)*100)</f>
        <v>19.594139509622366</v>
      </c>
      <c r="V55" s="701" t="str">
        <f>IF(INDEX(Historical!$O$7:$O$1230,MATCH(B55,Historical!$B$7:$B$1261,0))=0,"n/a",((INDEX(Historical!$C$7:$C$1239,MATCH(B55,Historical!$B$7:$B$1261,0))/INDEX(Historical!$O$7:$O$1230,MATCH(B55,Historical!$B$7:$B$1261,0)))^(1/10)-1)*100)</f>
        <v>n/a</v>
      </c>
      <c r="W55" s="702" t="str">
        <f t="shared" si="3"/>
        <v>n/a</v>
      </c>
      <c r="X55" s="703">
        <f t="shared" si="4"/>
        <v>1.351319966180853</v>
      </c>
      <c r="Y55" s="661"/>
      <c r="Z55" s="651">
        <f t="shared" si="5"/>
        <v>332.5</v>
      </c>
      <c r="AA55" s="886">
        <f t="shared" si="6"/>
        <v>104.73124999999999</v>
      </c>
      <c r="AB55" s="887">
        <v>12</v>
      </c>
      <c r="AC55" s="865">
        <v>1.6</v>
      </c>
      <c r="AD55" s="865">
        <v>6.02</v>
      </c>
      <c r="AE55" s="865">
        <v>12.32</v>
      </c>
      <c r="AF55" s="865">
        <v>7.51</v>
      </c>
      <c r="AG55" s="865">
        <v>6.7</v>
      </c>
      <c r="AH55" s="865">
        <v>45.7</v>
      </c>
      <c r="AI55" s="865">
        <v>30.5</v>
      </c>
      <c r="AJ55" s="865">
        <v>14.499999999999998</v>
      </c>
      <c r="AK55" s="865">
        <v>17.399999999999999</v>
      </c>
      <c r="AL55" s="865">
        <v>71150</v>
      </c>
      <c r="AM55" s="872">
        <v>0.1</v>
      </c>
      <c r="AN55" s="865">
        <v>2.0299999999999998</v>
      </c>
      <c r="AO55" s="739">
        <f t="shared" si="7"/>
        <v>-81.962317866399587</v>
      </c>
      <c r="AP55" s="740">
        <f t="shared" si="8"/>
        <v>22.768932133600405</v>
      </c>
      <c r="AQ55" s="888">
        <f t="shared" si="9"/>
        <v>491.24414490875841</v>
      </c>
      <c r="AR55" s="651">
        <f>INDEX(Historical!$C$7:$C$1239,MATCH(B55,Historical!$B$7:$B$1261,0))*IF(AH55="n/a",1.03,IF(AH55&lt;0,1.01,IF(AH55&gt;10,1.1,(1+AH55/100))))</f>
        <v>5.0325000000000006</v>
      </c>
      <c r="AS55" s="886">
        <f t="shared" si="10"/>
        <v>5.5357500000000011</v>
      </c>
      <c r="AT55" s="886">
        <f t="shared" si="16"/>
        <v>6.0893250000000014</v>
      </c>
      <c r="AU55" s="886">
        <f t="shared" si="16"/>
        <v>6.6982575000000022</v>
      </c>
      <c r="AV55" s="886">
        <f t="shared" si="16"/>
        <v>7.3680832500000033</v>
      </c>
      <c r="AW55" s="651">
        <f t="shared" si="12"/>
        <v>30.72391575000001</v>
      </c>
      <c r="AX55" s="747">
        <f t="shared" si="13"/>
        <v>18.334973891508032</v>
      </c>
      <c r="AY55" s="934">
        <v>0.31</v>
      </c>
      <c r="AZ55" s="872">
        <v>46.760000000000005</v>
      </c>
      <c r="BA55" s="872">
        <v>-6.9099999999999993</v>
      </c>
      <c r="BB55" s="872">
        <v>2.44</v>
      </c>
      <c r="BC55" s="872">
        <v>3.95</v>
      </c>
      <c r="BE55" s="624">
        <v>2014</v>
      </c>
      <c r="BF55" s="898">
        <f t="shared" si="14"/>
        <v>0</v>
      </c>
      <c r="BG55" s="882">
        <v>1.7000000000000002</v>
      </c>
    </row>
    <row r="56" spans="1:59" ht="11.25" customHeight="1" x14ac:dyDescent="0.2">
      <c r="A56" s="881" t="s">
        <v>4581</v>
      </c>
      <c r="B56" s="875" t="s">
        <v>4575</v>
      </c>
      <c r="C56" s="932" t="s">
        <v>4193</v>
      </c>
      <c r="D56" s="932" t="s">
        <v>4326</v>
      </c>
      <c r="E56" s="733">
        <v>5</v>
      </c>
      <c r="F56" s="1190">
        <v>735</v>
      </c>
      <c r="G56" s="1190" t="s">
        <v>106</v>
      </c>
      <c r="H56" s="1190" t="s">
        <v>106</v>
      </c>
      <c r="I56" s="874">
        <v>154.28</v>
      </c>
      <c r="J56" s="651">
        <f t="shared" si="0"/>
        <v>1.1407829919626653</v>
      </c>
      <c r="K56" s="877">
        <v>0.44</v>
      </c>
      <c r="L56" s="887">
        <v>4</v>
      </c>
      <c r="M56" s="642">
        <f t="shared" si="1"/>
        <v>1.76</v>
      </c>
      <c r="N56" s="870" t="s">
        <v>717</v>
      </c>
      <c r="O56" s="734">
        <v>0.42</v>
      </c>
      <c r="P56" s="861">
        <v>43913</v>
      </c>
      <c r="Q56" s="861">
        <v>43945</v>
      </c>
      <c r="R56" s="642">
        <f t="shared" si="2"/>
        <v>4.7619047619047663</v>
      </c>
      <c r="S56" s="701">
        <f>IF(INDEX(Historical!$D$7:$D$1237,MATCH(B56,Historical!$B$7:$B$1261,0))=0,"n/a",(INDEX(Historical!$C$7:$C$1239,MATCH(B56,Historical!$B$7:$B$1261,0))/INDEX(Historical!$D$7:$D$1237,MATCH(B56,Historical!$B$7:$B$1261,0))-1)*100)</f>
        <v>4.9999999999999822</v>
      </c>
      <c r="T56" s="701">
        <f>IF(INDEX(Historical!$F$7:$F$1230,MATCH(B56,Historical!$B$7:$B$1261,0))=0,"n/a",((INDEX(Historical!$C$7:$C$1239,MATCH(B56,Historical!$B$7:$B$1261,0))/INDEX(Historical!$F$7:$F$1230,MATCH(B56,Historical!$B$7:$B$1261,0)))^(1/3)-1)*100)</f>
        <v>32.63524026321307</v>
      </c>
      <c r="U56" s="701" t="str">
        <f>IF(INDEX(Historical!$H$7:$H$1230,MATCH(B56,Historical!$B$7:$B$1261,0))=0,"n/a",((INDEX(Historical!$C$7:$C$1239,MATCH(B56,Historical!$B$7:$B$1261,0))/INDEX(Historical!$H$7:$H$1230,MATCH(B56,Historical!$B$7:$B$1261,0)))^(1/5)-1)*100)</f>
        <v>n/a</v>
      </c>
      <c r="V56" s="701" t="str">
        <f>IF(INDEX(Historical!$O$7:$O$1230,MATCH(B56,Historical!$B$7:$B$1261,0))=0,"n/a",((INDEX(Historical!$C$7:$C$1239,MATCH(B56,Historical!$B$7:$B$1261,0))/INDEX(Historical!$O$7:$O$1230,MATCH(B56,Historical!$B$7:$B$1261,0)))^(1/10)-1)*100)</f>
        <v>n/a</v>
      </c>
      <c r="W56" s="702" t="str">
        <f t="shared" si="3"/>
        <v>n/a</v>
      </c>
      <c r="X56" s="703" t="str">
        <f t="shared" si="4"/>
        <v>n/a</v>
      </c>
      <c r="Y56" s="876"/>
      <c r="Z56" s="651">
        <f t="shared" si="5"/>
        <v>36.43892339544513</v>
      </c>
      <c r="AA56" s="886">
        <f t="shared" si="6"/>
        <v>31.942028985507246</v>
      </c>
      <c r="AB56" s="887">
        <v>9</v>
      </c>
      <c r="AC56" s="865">
        <v>4.83</v>
      </c>
      <c r="AD56" s="865">
        <v>2.4300000000000002</v>
      </c>
      <c r="AE56" s="865">
        <v>3.95</v>
      </c>
      <c r="AF56" s="865">
        <v>4.13</v>
      </c>
      <c r="AG56" s="865">
        <v>13.8</v>
      </c>
      <c r="AH56" s="865">
        <v>191.9</v>
      </c>
      <c r="AI56" s="865">
        <v>4.46</v>
      </c>
      <c r="AJ56" s="865">
        <v>16.400000000000002</v>
      </c>
      <c r="AK56" s="865">
        <v>13</v>
      </c>
      <c r="AL56" s="878">
        <v>4400</v>
      </c>
      <c r="AM56" s="872">
        <v>0.70000000000000007</v>
      </c>
      <c r="AN56" s="865">
        <v>0.86</v>
      </c>
      <c r="AO56" s="739" t="str">
        <f t="shared" si="7"/>
        <v>n/a</v>
      </c>
      <c r="AP56" s="740" t="str">
        <f t="shared" si="8"/>
        <v>n/a</v>
      </c>
      <c r="AQ56" s="888">
        <f t="shared" si="9"/>
        <v>142.13915164645394</v>
      </c>
      <c r="AR56" s="651">
        <f>INDEX(Historical!$C$7:$C$1239,MATCH(B56,Historical!$B$7:$B$1261,0))*IF(AH56="n/a",1.03,IF(AH56&lt;0,1.01,IF(AH56&gt;10,1.1,(1+AH56/100))))</f>
        <v>1.8480000000000001</v>
      </c>
      <c r="AS56" s="886">
        <f t="shared" si="10"/>
        <v>1.9304208</v>
      </c>
      <c r="AT56" s="886">
        <f t="shared" si="16"/>
        <v>2.1234628800000004</v>
      </c>
      <c r="AU56" s="886">
        <f t="shared" si="16"/>
        <v>2.3358091680000008</v>
      </c>
      <c r="AV56" s="886">
        <f t="shared" si="16"/>
        <v>2.5693900848000011</v>
      </c>
      <c r="AW56" s="651">
        <f t="shared" si="12"/>
        <v>10.807082932800004</v>
      </c>
      <c r="AX56" s="747">
        <f t="shared" si="13"/>
        <v>7.0048502286751386</v>
      </c>
      <c r="AY56" s="934">
        <v>1.1599999999999999</v>
      </c>
      <c r="AZ56" s="872">
        <v>80.95</v>
      </c>
      <c r="BA56" s="872">
        <v>-11.77</v>
      </c>
      <c r="BB56" s="872">
        <v>3.64</v>
      </c>
      <c r="BC56" s="872">
        <v>10.48</v>
      </c>
      <c r="BE56" s="624">
        <v>2016</v>
      </c>
      <c r="BF56" s="898">
        <f t="shared" si="14"/>
        <v>0</v>
      </c>
      <c r="BG56" s="882">
        <v>5.8999999999999995</v>
      </c>
    </row>
    <row r="57" spans="1:59" ht="11.25" customHeight="1" x14ac:dyDescent="0.2">
      <c r="A57" s="880" t="s">
        <v>1077</v>
      </c>
      <c r="B57" s="875" t="s">
        <v>1078</v>
      </c>
      <c r="C57" s="932" t="s">
        <v>4342</v>
      </c>
      <c r="D57" s="932" t="s">
        <v>4351</v>
      </c>
      <c r="E57" s="733">
        <v>9</v>
      </c>
      <c r="F57" s="1190">
        <v>484</v>
      </c>
      <c r="G57" s="1190" t="s">
        <v>106</v>
      </c>
      <c r="H57" s="1190" t="s">
        <v>106</v>
      </c>
      <c r="I57" s="874">
        <v>58.14</v>
      </c>
      <c r="J57" s="651">
        <f t="shared" si="0"/>
        <v>5.0223598211214311</v>
      </c>
      <c r="K57" s="877">
        <v>0.73</v>
      </c>
      <c r="L57" s="887">
        <v>4</v>
      </c>
      <c r="M57" s="642">
        <f t="shared" si="1"/>
        <v>2.92</v>
      </c>
      <c r="N57" s="870" t="s">
        <v>3949</v>
      </c>
      <c r="O57" s="734">
        <v>0.70499999999999996</v>
      </c>
      <c r="P57" s="861">
        <v>44154</v>
      </c>
      <c r="Q57" s="861">
        <v>44169</v>
      </c>
      <c r="R57" s="642">
        <f t="shared" si="2"/>
        <v>3.5460992907801447</v>
      </c>
      <c r="S57" s="701">
        <f>IF(INDEX(Historical!$D$7:$D$1237,MATCH(B57,Historical!$B$7:$B$1261,0))=0,"n/a",(INDEX(Historical!$C$7:$C$1239,MATCH(B57,Historical!$B$7:$B$1261,0))/INDEX(Historical!$D$7:$D$1237,MATCH(B57,Historical!$B$7:$B$1261,0))-1)*100)</f>
        <v>15.094339622641506</v>
      </c>
      <c r="T57" s="701">
        <f>IF(INDEX(Historical!$F$7:$F$1230,MATCH(B57,Historical!$B$7:$B$1261,0))=0,"n/a",((INDEX(Historical!$C$7:$C$1239,MATCH(B57,Historical!$B$7:$B$1261,0))/INDEX(Historical!$F$7:$F$1230,MATCH(B57,Historical!$B$7:$B$1261,0)))^(1/3)-1)*100)</f>
        <v>17.346721269258715</v>
      </c>
      <c r="U57" s="701">
        <f>IF(INDEX(Historical!$H$7:$H$1230,MATCH(B57,Historical!$B$7:$B$1261,0))=0,"n/a",((INDEX(Historical!$C$7:$C$1239,MATCH(B57,Historical!$B$7:$B$1261,0))/INDEX(Historical!$H$7:$H$1230,MATCH(B57,Historical!$B$7:$B$1261,0)))^(1/5)-1)*100)</f>
        <v>15.835264030516516</v>
      </c>
      <c r="V57" s="701" t="str">
        <f>IF(INDEX(Historical!$O$7:$O$1230,MATCH(B57,Historical!$B$7:$B$1261,0))=0,"n/a",((INDEX(Historical!$C$7:$C$1239,MATCH(B57,Historical!$B$7:$B$1261,0))/INDEX(Historical!$O$7:$O$1230,MATCH(B57,Historical!$B$7:$B$1261,0)))^(1/10)-1)*100)</f>
        <v>n/a</v>
      </c>
      <c r="W57" s="702" t="str">
        <f t="shared" si="3"/>
        <v>n/a</v>
      </c>
      <c r="X57" s="703">
        <f t="shared" si="4"/>
        <v>0.1361587620852667</v>
      </c>
      <c r="Y57" s="876"/>
      <c r="Z57" s="651">
        <f t="shared" si="5"/>
        <v>679.06976744186045</v>
      </c>
      <c r="AA57" s="886">
        <f t="shared" si="6"/>
        <v>135.2093023255814</v>
      </c>
      <c r="AB57" s="887">
        <v>12</v>
      </c>
      <c r="AC57" s="865">
        <v>0.43</v>
      </c>
      <c r="AD57" s="865" t="s">
        <v>136</v>
      </c>
      <c r="AE57" s="865">
        <v>4.76</v>
      </c>
      <c r="AF57" s="867" t="s">
        <v>136</v>
      </c>
      <c r="AG57" s="865">
        <v>-8.7999999999999989</v>
      </c>
      <c r="AH57" s="865">
        <v>29.5</v>
      </c>
      <c r="AI57" s="865">
        <v>88.449999999999989</v>
      </c>
      <c r="AJ57" s="865">
        <v>116.3</v>
      </c>
      <c r="AK57" s="865" t="s">
        <v>136</v>
      </c>
      <c r="AL57" s="878">
        <v>2680</v>
      </c>
      <c r="AM57" s="872">
        <v>0.5</v>
      </c>
      <c r="AN57" s="865" t="s">
        <v>136</v>
      </c>
      <c r="AO57" s="739">
        <f t="shared" si="7"/>
        <v>-114.35167847394345</v>
      </c>
      <c r="AP57" s="740">
        <f t="shared" si="8"/>
        <v>20.857623851637946</v>
      </c>
      <c r="AQ57" s="888" t="str">
        <f t="shared" si="9"/>
        <v>n/a</v>
      </c>
      <c r="AR57" s="651">
        <f>INDEX(Historical!$C$7:$C$1239,MATCH(B57,Historical!$B$7:$B$1261,0))*IF(AH57="n/a",1.03,IF(AH57&lt;0,1.01,IF(AH57&gt;10,1.1,(1+AH57/100))))</f>
        <v>2.6840000000000002</v>
      </c>
      <c r="AS57" s="886">
        <f t="shared" si="10"/>
        <v>2.9524000000000004</v>
      </c>
      <c r="AT57" s="886">
        <f t="shared" si="16"/>
        <v>3.0409720000000005</v>
      </c>
      <c r="AU57" s="886">
        <f t="shared" si="16"/>
        <v>3.1322011600000006</v>
      </c>
      <c r="AV57" s="886">
        <f t="shared" si="16"/>
        <v>3.2261671948000008</v>
      </c>
      <c r="AW57" s="651">
        <f t="shared" si="12"/>
        <v>15.035740354800001</v>
      </c>
      <c r="AX57" s="747">
        <f t="shared" si="13"/>
        <v>25.861266520123845</v>
      </c>
      <c r="AY57" s="934">
        <v>0.06</v>
      </c>
      <c r="AZ57" s="872">
        <v>9.2899999999999991</v>
      </c>
      <c r="BA57" s="872">
        <v>-37.46</v>
      </c>
      <c r="BB57" s="872">
        <v>-2.1</v>
      </c>
      <c r="BC57" s="872">
        <v>-20.990000000000002</v>
      </c>
      <c r="BD57" s="1037"/>
      <c r="BE57" s="624">
        <v>2012</v>
      </c>
      <c r="BF57" s="898">
        <f t="shared" si="14"/>
        <v>0</v>
      </c>
      <c r="BG57" s="882">
        <v>2.1</v>
      </c>
    </row>
    <row r="58" spans="1:59" ht="11.25" customHeight="1" x14ac:dyDescent="0.2">
      <c r="A58" s="863" t="s">
        <v>1038</v>
      </c>
      <c r="B58" s="875" t="s">
        <v>1039</v>
      </c>
      <c r="C58" s="932" t="s">
        <v>4193</v>
      </c>
      <c r="D58" s="932" t="s">
        <v>4337</v>
      </c>
      <c r="E58" s="733">
        <v>8</v>
      </c>
      <c r="F58" s="1190">
        <v>594</v>
      </c>
      <c r="G58" s="1190" t="s">
        <v>106</v>
      </c>
      <c r="H58" s="1190" t="s">
        <v>106</v>
      </c>
      <c r="I58" s="874">
        <v>130.49</v>
      </c>
      <c r="J58" s="651">
        <f t="shared" si="0"/>
        <v>1.226147597517051</v>
      </c>
      <c r="K58" s="877">
        <v>0.4</v>
      </c>
      <c r="L58" s="887">
        <v>4</v>
      </c>
      <c r="M58" s="642">
        <f t="shared" si="1"/>
        <v>1.6</v>
      </c>
      <c r="N58" s="870" t="s">
        <v>142</v>
      </c>
      <c r="O58" s="734">
        <v>0.38</v>
      </c>
      <c r="P58" s="861">
        <v>44159</v>
      </c>
      <c r="Q58" s="861">
        <v>44175</v>
      </c>
      <c r="R58" s="642">
        <f t="shared" si="2"/>
        <v>5.2631578947368469</v>
      </c>
      <c r="S58" s="701">
        <f>IF(INDEX(Historical!$D$7:$D$1237,MATCH(B58,Historical!$B$7:$B$1261,0))=0,"n/a",(INDEX(Historical!$C$7:$C$1239,MATCH(B58,Historical!$B$7:$B$1261,0))/INDEX(Historical!$D$7:$D$1237,MATCH(B58,Historical!$B$7:$B$1261,0))-1)*100)</f>
        <v>36.756756756756737</v>
      </c>
      <c r="T58" s="701">
        <f>IF(INDEX(Historical!$F$7:$F$1230,MATCH(B58,Historical!$B$7:$B$1261,0))=0,"n/a",((INDEX(Historical!$C$7:$C$1239,MATCH(B58,Historical!$B$7:$B$1261,0))/INDEX(Historical!$F$7:$F$1230,MATCH(B58,Historical!$B$7:$B$1261,0)))^(1/3)-1)*100)</f>
        <v>37.889459508382096</v>
      </c>
      <c r="U58" s="701">
        <f>IF(INDEX(Historical!$H$7:$H$1230,MATCH(B58,Historical!$B$7:$B$1261,0))=0,"n/a",((INDEX(Historical!$C$7:$C$1239,MATCH(B58,Historical!$B$7:$B$1261,0))/INDEX(Historical!$H$7:$H$1230,MATCH(B58,Historical!$B$7:$B$1261,0)))^(1/5)-1)*100)</f>
        <v>45.348710388250304</v>
      </c>
      <c r="V58" s="701" t="str">
        <f>IF(INDEX(Historical!$O$7:$O$1230,MATCH(B58,Historical!$B$7:$B$1261,0))=0,"n/a",((INDEX(Historical!$C$7:$C$1239,MATCH(B58,Historical!$B$7:$B$1261,0))/INDEX(Historical!$O$7:$O$1230,MATCH(B58,Historical!$B$7:$B$1261,0)))^(1/10)-1)*100)</f>
        <v>n/a</v>
      </c>
      <c r="W58" s="702" t="str">
        <f t="shared" si="3"/>
        <v>n/a</v>
      </c>
      <c r="X58" s="703">
        <f t="shared" si="4"/>
        <v>1.5856192443444164</v>
      </c>
      <c r="Y58" s="655"/>
      <c r="Z58" s="651">
        <f t="shared" si="5"/>
        <v>31.558185404339252</v>
      </c>
      <c r="AA58" s="886">
        <f t="shared" si="6"/>
        <v>25.737672583826431</v>
      </c>
      <c r="AB58" s="887">
        <v>12</v>
      </c>
      <c r="AC58" s="865">
        <v>5.07</v>
      </c>
      <c r="AD58" s="865">
        <v>2.64</v>
      </c>
      <c r="AE58" s="865">
        <v>1.05</v>
      </c>
      <c r="AF58" s="865">
        <v>15.23</v>
      </c>
      <c r="AG58" s="865">
        <v>71</v>
      </c>
      <c r="AH58" s="865">
        <v>19.400000000000002</v>
      </c>
      <c r="AI58" s="865">
        <v>6.75</v>
      </c>
      <c r="AJ58" s="865">
        <v>28.599999999999998</v>
      </c>
      <c r="AK58" s="865">
        <v>9.8699999999999992</v>
      </c>
      <c r="AL58" s="878">
        <v>18870</v>
      </c>
      <c r="AM58" s="872">
        <v>0.1</v>
      </c>
      <c r="AN58" s="865">
        <v>3.17</v>
      </c>
      <c r="AO58" s="739">
        <f t="shared" si="7"/>
        <v>20.837185401940921</v>
      </c>
      <c r="AP58" s="740">
        <f t="shared" si="8"/>
        <v>46.574857985767352</v>
      </c>
      <c r="AQ58" s="888">
        <f t="shared" si="9"/>
        <v>317.39123850234677</v>
      </c>
      <c r="AR58" s="651">
        <f>INDEX(Historical!$C$7:$C$1239,MATCH(B58,Historical!$B$7:$B$1261,0))*IF(AH58="n/a",1.03,IF(AH58&lt;0,1.01,IF(AH58&gt;10,1.1,(1+AH58/100))))</f>
        <v>1.3915</v>
      </c>
      <c r="AS58" s="886">
        <f t="shared" si="10"/>
        <v>1.4854262499999997</v>
      </c>
      <c r="AT58" s="886">
        <f t="shared" si="16"/>
        <v>1.6320378208749997</v>
      </c>
      <c r="AU58" s="886">
        <f t="shared" si="16"/>
        <v>1.7931199537953622</v>
      </c>
      <c r="AV58" s="886">
        <f t="shared" si="16"/>
        <v>1.9701008932349644</v>
      </c>
      <c r="AW58" s="651">
        <f t="shared" si="12"/>
        <v>8.2721849179053244</v>
      </c>
      <c r="AX58" s="747">
        <f t="shared" si="13"/>
        <v>6.3393247895664988</v>
      </c>
      <c r="AY58" s="934">
        <v>1.1100000000000001</v>
      </c>
      <c r="AZ58" s="872">
        <v>77.8</v>
      </c>
      <c r="BA58" s="872">
        <v>-11.200000000000001</v>
      </c>
      <c r="BB58" s="872">
        <v>2.44</v>
      </c>
      <c r="BC58" s="872">
        <v>13.719999999999999</v>
      </c>
      <c r="BE58" s="624">
        <v>2014</v>
      </c>
      <c r="BF58" s="898">
        <f t="shared" si="14"/>
        <v>0</v>
      </c>
      <c r="BG58" s="882">
        <v>8.6</v>
      </c>
    </row>
    <row r="59" spans="1:59" ht="11.25" customHeight="1" x14ac:dyDescent="0.2">
      <c r="A59" s="863" t="s">
        <v>1020</v>
      </c>
      <c r="B59" s="875" t="s">
        <v>1021</v>
      </c>
      <c r="C59" s="932" t="s">
        <v>108</v>
      </c>
      <c r="D59" s="932" t="s">
        <v>4338</v>
      </c>
      <c r="E59" s="733">
        <v>8</v>
      </c>
      <c r="F59" s="1190">
        <v>519</v>
      </c>
      <c r="G59" s="1190" t="s">
        <v>37</v>
      </c>
      <c r="H59" s="1190" t="s">
        <v>37</v>
      </c>
      <c r="I59" s="874">
        <v>37.5</v>
      </c>
      <c r="J59" s="651">
        <f t="shared" si="0"/>
        <v>4.0533333333333328</v>
      </c>
      <c r="K59" s="877">
        <v>0.38</v>
      </c>
      <c r="L59" s="887">
        <v>4</v>
      </c>
      <c r="M59" s="642">
        <f t="shared" si="1"/>
        <v>1.52</v>
      </c>
      <c r="N59" s="870" t="s">
        <v>145</v>
      </c>
      <c r="O59" s="734">
        <v>0.37</v>
      </c>
      <c r="P59" s="619">
        <v>43810</v>
      </c>
      <c r="Q59" s="619">
        <v>43830</v>
      </c>
      <c r="R59" s="642">
        <f t="shared" si="2"/>
        <v>2.7027027027027053</v>
      </c>
      <c r="S59" s="701">
        <f>IF(INDEX(Historical!$D$7:$D$1237,MATCH(B59,Historical!$B$7:$B$1261,0))=0,"n/a",(INDEX(Historical!$C$7:$C$1239,MATCH(B59,Historical!$B$7:$B$1261,0))/INDEX(Historical!$D$7:$D$1237,MATCH(B59,Historical!$B$7:$B$1261,0))-1)*100)</f>
        <v>7.2463768115942129</v>
      </c>
      <c r="T59" s="701">
        <f>IF(INDEX(Historical!$F$7:$F$1230,MATCH(B59,Historical!$B$7:$B$1261,0))=0,"n/a",((INDEX(Historical!$C$7:$C$1239,MATCH(B59,Historical!$B$7:$B$1261,0))/INDEX(Historical!$F$7:$F$1230,MATCH(B59,Historical!$B$7:$B$1261,0)))^(1/3)-1)*100)</f>
        <v>4.9584113452102008</v>
      </c>
      <c r="U59" s="701">
        <f>IF(INDEX(Historical!$H$7:$H$1230,MATCH(B59,Historical!$B$7:$B$1261,0))=0,"n/a",((INDEX(Historical!$C$7:$C$1239,MATCH(B59,Historical!$B$7:$B$1261,0))/INDEX(Historical!$H$7:$H$1230,MATCH(B59,Historical!$B$7:$B$1261,0)))^(1/5)-1)*100)</f>
        <v>4.6347501481522668</v>
      </c>
      <c r="V59" s="701">
        <f>IF(INDEX(Historical!$O$7:$O$1230,MATCH(B59,Historical!$B$7:$B$1261,0))=0,"n/a",((INDEX(Historical!$C$7:$C$1239,MATCH(B59,Historical!$B$7:$B$1261,0))/INDEX(Historical!$O$7:$O$1230,MATCH(B59,Historical!$B$7:$B$1261,0)))^(1/10)-1)*100)</f>
        <v>2.8263379797903054</v>
      </c>
      <c r="W59" s="702">
        <f t="shared" si="3"/>
        <v>1.6398428571858674</v>
      </c>
      <c r="X59" s="703">
        <f t="shared" si="4"/>
        <v>0.52667615319912131</v>
      </c>
      <c r="Y59" s="661"/>
      <c r="Z59" s="651">
        <f t="shared" si="5"/>
        <v>29.74559686888454</v>
      </c>
      <c r="AA59" s="886">
        <f t="shared" si="6"/>
        <v>7.3385518590998036</v>
      </c>
      <c r="AB59" s="887">
        <v>12</v>
      </c>
      <c r="AC59" s="865">
        <v>5.1100000000000003</v>
      </c>
      <c r="AD59" s="865" t="s">
        <v>136</v>
      </c>
      <c r="AE59" s="865">
        <v>1.51</v>
      </c>
      <c r="AF59" s="865">
        <v>0.76</v>
      </c>
      <c r="AG59" s="865">
        <v>10.299999999999999</v>
      </c>
      <c r="AH59" s="865">
        <v>6.2</v>
      </c>
      <c r="AI59" s="865" t="s">
        <v>136</v>
      </c>
      <c r="AJ59" s="865">
        <v>8.7999999999999989</v>
      </c>
      <c r="AK59" s="865" t="s">
        <v>136</v>
      </c>
      <c r="AL59" s="878">
        <v>144.62</v>
      </c>
      <c r="AM59" s="872">
        <v>5.5100000000000007</v>
      </c>
      <c r="AN59" s="865">
        <v>0.49</v>
      </c>
      <c r="AO59" s="739">
        <f t="shared" si="7"/>
        <v>1.3495316223857952</v>
      </c>
      <c r="AP59" s="740">
        <f t="shared" si="8"/>
        <v>8.6880834814855987</v>
      </c>
      <c r="AQ59" s="888">
        <f t="shared" si="9"/>
        <v>-50.21245397618285</v>
      </c>
      <c r="AR59" s="651">
        <f>INDEX(Historical!$C$7:$C$1239,MATCH(B59,Historical!$B$7:$B$1261,0))*IF(AH59="n/a",1.03,IF(AH59&lt;0,1.01,IF(AH59&gt;10,1.1,(1+AH59/100))))</f>
        <v>1.57176</v>
      </c>
      <c r="AS59" s="886">
        <f t="shared" si="10"/>
        <v>1.6189128000000002</v>
      </c>
      <c r="AT59" s="886">
        <f t="shared" si="16"/>
        <v>1.6674801840000002</v>
      </c>
      <c r="AU59" s="886">
        <f t="shared" si="16"/>
        <v>1.7175045895200003</v>
      </c>
      <c r="AV59" s="886">
        <f t="shared" si="16"/>
        <v>1.7690297272056004</v>
      </c>
      <c r="AW59" s="651">
        <f t="shared" si="12"/>
        <v>8.3446873007256013</v>
      </c>
      <c r="AX59" s="747">
        <f t="shared" si="13"/>
        <v>22.252499468601602</v>
      </c>
      <c r="AY59" s="934">
        <v>0.65</v>
      </c>
      <c r="AZ59" s="872">
        <v>33.93</v>
      </c>
      <c r="BA59" s="872">
        <v>-34.910000000000004</v>
      </c>
      <c r="BB59" s="872">
        <v>15.5</v>
      </c>
      <c r="BC59" s="872">
        <v>9.69</v>
      </c>
      <c r="BE59" s="624">
        <v>2012</v>
      </c>
      <c r="BF59" s="898">
        <f t="shared" si="14"/>
        <v>0</v>
      </c>
      <c r="BG59" s="882">
        <v>1</v>
      </c>
    </row>
    <row r="60" spans="1:59" ht="11.25" customHeight="1" x14ac:dyDescent="0.2">
      <c r="A60" s="871" t="s">
        <v>3805</v>
      </c>
      <c r="B60" s="875" t="s">
        <v>3806</v>
      </c>
      <c r="C60" s="932" t="s">
        <v>108</v>
      </c>
      <c r="D60" s="932" t="s">
        <v>4338</v>
      </c>
      <c r="E60" s="733">
        <v>7</v>
      </c>
      <c r="F60" s="1190">
        <v>604</v>
      </c>
      <c r="G60" s="1190" t="s">
        <v>106</v>
      </c>
      <c r="H60" s="1190" t="s">
        <v>106</v>
      </c>
      <c r="I60" s="874">
        <v>32.659999999999997</v>
      </c>
      <c r="J60" s="651">
        <f t="shared" si="0"/>
        <v>4.7764849969381507</v>
      </c>
      <c r="K60" s="877">
        <v>0.39</v>
      </c>
      <c r="L60" s="887">
        <v>4</v>
      </c>
      <c r="M60" s="642">
        <f t="shared" si="1"/>
        <v>1.56</v>
      </c>
      <c r="N60" s="870" t="s">
        <v>107</v>
      </c>
      <c r="O60" s="734">
        <v>0.36</v>
      </c>
      <c r="P60" s="619">
        <v>43858</v>
      </c>
      <c r="Q60" s="619">
        <v>43872</v>
      </c>
      <c r="R60" s="642">
        <f t="shared" si="2"/>
        <v>8.333333333333341</v>
      </c>
      <c r="S60" s="701">
        <f>IF(INDEX(Historical!$D$7:$D$1237,MATCH(B60,Historical!$B$7:$B$1261,0))=0,"n/a",(INDEX(Historical!$C$7:$C$1239,MATCH(B60,Historical!$B$7:$B$1261,0))/INDEX(Historical!$D$7:$D$1237,MATCH(B60,Historical!$B$7:$B$1261,0))-1)*100)</f>
        <v>38.775510204081655</v>
      </c>
      <c r="T60" s="701">
        <f>IF(INDEX(Historical!$F$7:$F$1230,MATCH(B60,Historical!$B$7:$B$1261,0))=0,"n/a",((INDEX(Historical!$C$7:$C$1239,MATCH(B60,Historical!$B$7:$B$1261,0))/INDEX(Historical!$F$7:$F$1230,MATCH(B60,Historical!$B$7:$B$1261,0)))^(1/3)-1)*100)</f>
        <v>43.524824854163491</v>
      </c>
      <c r="U60" s="701">
        <f>IF(INDEX(Historical!$H$7:$H$1230,MATCH(B60,Historical!$B$7:$B$1261,0))=0,"n/a",((INDEX(Historical!$C$7:$C$1239,MATCH(B60,Historical!$B$7:$B$1261,0))/INDEX(Historical!$H$7:$H$1230,MATCH(B60,Historical!$B$7:$B$1261,0)))^(1/5)-1)*100)</f>
        <v>68.541859713027975</v>
      </c>
      <c r="V60" s="701" t="str">
        <f>IF(INDEX(Historical!$O$7:$O$1230,MATCH(B60,Historical!$B$7:$B$1261,0))=0,"n/a",((INDEX(Historical!$C$7:$C$1239,MATCH(B60,Historical!$B$7:$B$1261,0))/INDEX(Historical!$O$7:$O$1230,MATCH(B60,Historical!$B$7:$B$1261,0)))^(1/10)-1)*100)</f>
        <v>n/a</v>
      </c>
      <c r="W60" s="702" t="str">
        <f t="shared" si="3"/>
        <v>n/a</v>
      </c>
      <c r="X60" s="703">
        <f t="shared" si="4"/>
        <v>3.4792822189354302</v>
      </c>
      <c r="Y60" s="876"/>
      <c r="Z60" s="651">
        <f t="shared" si="5"/>
        <v>70.588235294117652</v>
      </c>
      <c r="AA60" s="886">
        <f t="shared" si="6"/>
        <v>14.778280542986424</v>
      </c>
      <c r="AB60" s="887">
        <v>12</v>
      </c>
      <c r="AC60" s="865">
        <v>2.21</v>
      </c>
      <c r="AD60" s="865" t="s">
        <v>136</v>
      </c>
      <c r="AE60" s="865">
        <v>2.64</v>
      </c>
      <c r="AF60" s="865">
        <v>0.71</v>
      </c>
      <c r="AG60" s="865">
        <v>4.7</v>
      </c>
      <c r="AH60" s="865">
        <v>10</v>
      </c>
      <c r="AI60" s="865">
        <v>34.94</v>
      </c>
      <c r="AJ60" s="865">
        <v>19.7</v>
      </c>
      <c r="AK60" s="865">
        <v>-7.48</v>
      </c>
      <c r="AL60" s="878">
        <v>14820</v>
      </c>
      <c r="AM60" s="872">
        <v>0.1</v>
      </c>
      <c r="AN60" s="865">
        <v>0.46</v>
      </c>
      <c r="AO60" s="739">
        <f t="shared" si="7"/>
        <v>58.540064166979704</v>
      </c>
      <c r="AP60" s="740">
        <f t="shared" si="8"/>
        <v>73.318344709966127</v>
      </c>
      <c r="AQ60" s="888">
        <f t="shared" si="9"/>
        <v>-31.711139071603057</v>
      </c>
      <c r="AR60" s="651">
        <f>INDEX(Historical!$C$7:$C$1239,MATCH(B60,Historical!$B$7:$B$1261,0))*IF(AH60="n/a",1.03,IF(AH60&lt;0,1.01,IF(AH60&gt;10,1.1,(1+AH60/100))))</f>
        <v>1.4960000000000002</v>
      </c>
      <c r="AS60" s="886">
        <f t="shared" si="10"/>
        <v>1.6456000000000004</v>
      </c>
      <c r="AT60" s="886">
        <f t="shared" si="16"/>
        <v>1.6620560000000004</v>
      </c>
      <c r="AU60" s="886">
        <f t="shared" si="16"/>
        <v>1.6786765600000004</v>
      </c>
      <c r="AV60" s="886">
        <f t="shared" si="16"/>
        <v>1.6954633256000005</v>
      </c>
      <c r="AW60" s="651">
        <f t="shared" si="12"/>
        <v>8.1777958856000019</v>
      </c>
      <c r="AX60" s="747">
        <f t="shared" si="13"/>
        <v>25.039179074096761</v>
      </c>
      <c r="AY60" s="934">
        <v>1.89</v>
      </c>
      <c r="AZ60" s="872">
        <v>131.29999999999998</v>
      </c>
      <c r="BA60" s="872">
        <v>-20.9</v>
      </c>
      <c r="BB60" s="872">
        <v>14.219999999999999</v>
      </c>
      <c r="BC60" s="872">
        <v>27.93</v>
      </c>
      <c r="BE60" s="624">
        <v>2014</v>
      </c>
      <c r="BF60" s="898">
        <f t="shared" si="14"/>
        <v>0</v>
      </c>
      <c r="BG60" s="882">
        <v>0.5</v>
      </c>
    </row>
    <row r="61" spans="1:59" ht="11.25" customHeight="1" x14ac:dyDescent="0.2">
      <c r="A61" s="881" t="s">
        <v>4519</v>
      </c>
      <c r="B61" s="875" t="s">
        <v>4489</v>
      </c>
      <c r="C61" s="932" t="s">
        <v>4193</v>
      </c>
      <c r="D61" s="932" t="s">
        <v>4337</v>
      </c>
      <c r="E61" s="733">
        <v>6</v>
      </c>
      <c r="F61" s="1190">
        <v>714</v>
      </c>
      <c r="G61" s="1190" t="s">
        <v>106</v>
      </c>
      <c r="H61" s="1190" t="s">
        <v>106</v>
      </c>
      <c r="I61" s="874">
        <v>75.14</v>
      </c>
      <c r="J61" s="651">
        <f t="shared" si="0"/>
        <v>0.31940377961139205</v>
      </c>
      <c r="K61" s="877">
        <v>0.06</v>
      </c>
      <c r="L61" s="887">
        <v>4</v>
      </c>
      <c r="M61" s="642">
        <f t="shared" si="1"/>
        <v>0.24</v>
      </c>
      <c r="N61" s="870" t="s">
        <v>516</v>
      </c>
      <c r="O61" s="734">
        <v>5.5E-2</v>
      </c>
      <c r="P61" s="861">
        <v>44147</v>
      </c>
      <c r="Q61" s="861">
        <v>44162</v>
      </c>
      <c r="R61" s="642">
        <f t="shared" si="2"/>
        <v>9.0909090909090864</v>
      </c>
      <c r="S61" s="701">
        <f>IF(INDEX(Historical!$D$7:$D$1237,MATCH(B61,Historical!$B$7:$B$1261,0))=0,"n/a",(INDEX(Historical!$C$7:$C$1239,MATCH(B61,Historical!$B$7:$B$1261,0))/INDEX(Historical!$D$7:$D$1237,MATCH(B61,Historical!$B$7:$B$1261,0))-1)*100)</f>
        <v>10.810810810810811</v>
      </c>
      <c r="T61" s="701">
        <f>IF(INDEX(Historical!$F$7:$F$1230,MATCH(B61,Historical!$B$7:$B$1261,0))=0,"n/a",((INDEX(Historical!$C$7:$C$1239,MATCH(B61,Historical!$B$7:$B$1261,0))/INDEX(Historical!$F$7:$F$1230,MATCH(B61,Historical!$B$7:$B$1261,0)))^(1/3)-1)*100)</f>
        <v>11.5973666981678</v>
      </c>
      <c r="U61" s="701" t="str">
        <f>IF(INDEX(Historical!$H$7:$H$1230,MATCH(B61,Historical!$B$7:$B$1261,0))=0,"n/a",((INDEX(Historical!$C$7:$C$1239,MATCH(B61,Historical!$B$7:$B$1261,0))/INDEX(Historical!$H$7:$H$1230,MATCH(B61,Historical!$B$7:$B$1261,0)))^(1/5)-1)*100)</f>
        <v>n/a</v>
      </c>
      <c r="V61" s="701">
        <f>IF(INDEX(Historical!$O$7:$O$1230,MATCH(B61,Historical!$B$7:$B$1261,0))=0,"n/a",((INDEX(Historical!$C$7:$C$1239,MATCH(B61,Historical!$B$7:$B$1261,0))/INDEX(Historical!$O$7:$O$1230,MATCH(B61,Historical!$B$7:$B$1261,0)))^(1/10)-1)*100)</f>
        <v>10.57813471231912</v>
      </c>
      <c r="W61" s="702" t="str">
        <f t="shared" si="3"/>
        <v>n/a</v>
      </c>
      <c r="X61" s="703" t="str">
        <f t="shared" si="4"/>
        <v>n/a</v>
      </c>
      <c r="Y61" s="876"/>
      <c r="Z61" s="651">
        <f t="shared" si="5"/>
        <v>22.641509433962263</v>
      </c>
      <c r="AA61" s="886">
        <f t="shared" si="6"/>
        <v>70.886792452830193</v>
      </c>
      <c r="AB61" s="887">
        <v>12</v>
      </c>
      <c r="AC61" s="865">
        <v>1.06</v>
      </c>
      <c r="AD61" s="865">
        <v>4.68</v>
      </c>
      <c r="AE61" s="865">
        <v>16.829999999999998</v>
      </c>
      <c r="AF61" s="865">
        <v>8.6</v>
      </c>
      <c r="AG61" s="865">
        <v>13.5</v>
      </c>
      <c r="AH61" s="865">
        <v>-10.4</v>
      </c>
      <c r="AI61" s="865">
        <v>17.84</v>
      </c>
      <c r="AJ61" s="865">
        <v>13.3</v>
      </c>
      <c r="AK61" s="865">
        <v>15</v>
      </c>
      <c r="AL61" s="878">
        <v>12750</v>
      </c>
      <c r="AM61" s="872">
        <v>0.2</v>
      </c>
      <c r="AN61" s="865">
        <v>0</v>
      </c>
      <c r="AO61" s="739" t="str">
        <f t="shared" si="7"/>
        <v>n/a</v>
      </c>
      <c r="AP61" s="740" t="str">
        <f t="shared" si="8"/>
        <v>n/a</v>
      </c>
      <c r="AQ61" s="888">
        <f t="shared" si="9"/>
        <v>420.52384515530321</v>
      </c>
      <c r="AR61" s="651">
        <f>INDEX(Historical!$C$7:$C$1239,MATCH(B61,Historical!$B$7:$B$1261,0))*IF(AH61="n/a",1.03,IF(AH61&lt;0,1.01,IF(AH61&gt;10,1.1,(1+AH61/100))))</f>
        <v>0.20705000000000001</v>
      </c>
      <c r="AS61" s="886">
        <f t="shared" si="10"/>
        <v>0.22775500000000004</v>
      </c>
      <c r="AT61" s="886">
        <f t="shared" si="16"/>
        <v>0.25053050000000004</v>
      </c>
      <c r="AU61" s="886">
        <f t="shared" si="16"/>
        <v>0.27558355000000007</v>
      </c>
      <c r="AV61" s="886">
        <f t="shared" si="16"/>
        <v>0.3031419050000001</v>
      </c>
      <c r="AW61" s="651">
        <f t="shared" si="12"/>
        <v>1.2640609550000004</v>
      </c>
      <c r="AX61" s="747">
        <f t="shared" si="13"/>
        <v>1.6822743611924411</v>
      </c>
      <c r="AY61" s="934">
        <v>1.61</v>
      </c>
      <c r="AZ61" s="872">
        <v>113.47</v>
      </c>
      <c r="BA61" s="872">
        <v>-0.52</v>
      </c>
      <c r="BB61" s="872">
        <v>10.119999999999999</v>
      </c>
      <c r="BC61" s="872">
        <v>26.77</v>
      </c>
      <c r="BE61" s="624">
        <v>2015</v>
      </c>
      <c r="BF61" s="898">
        <f t="shared" si="14"/>
        <v>0</v>
      </c>
      <c r="BG61" s="882">
        <v>9.6</v>
      </c>
    </row>
    <row r="62" spans="1:59" ht="11.25" customHeight="1" x14ac:dyDescent="0.2">
      <c r="A62" s="871" t="s">
        <v>1065</v>
      </c>
      <c r="B62" s="875" t="s">
        <v>1066</v>
      </c>
      <c r="C62" s="932" t="s">
        <v>108</v>
      </c>
      <c r="D62" s="932" t="s">
        <v>4338</v>
      </c>
      <c r="E62" s="733">
        <v>8</v>
      </c>
      <c r="F62" s="1190">
        <v>510</v>
      </c>
      <c r="G62" s="1190" t="s">
        <v>37</v>
      </c>
      <c r="H62" s="1190" t="s">
        <v>37</v>
      </c>
      <c r="I62" s="874">
        <v>65.69</v>
      </c>
      <c r="J62" s="651">
        <f t="shared" si="0"/>
        <v>3.4708479220581521</v>
      </c>
      <c r="K62" s="877">
        <v>0.56999999999999995</v>
      </c>
      <c r="L62" s="887">
        <v>4</v>
      </c>
      <c r="M62" s="642">
        <f t="shared" si="1"/>
        <v>2.2799999999999998</v>
      </c>
      <c r="N62" s="870" t="s">
        <v>160</v>
      </c>
      <c r="O62" s="734">
        <v>0.53</v>
      </c>
      <c r="P62" s="866">
        <v>43752</v>
      </c>
      <c r="Q62" s="866">
        <v>43769</v>
      </c>
      <c r="R62" s="642">
        <f t="shared" si="2"/>
        <v>7.5471698113207406</v>
      </c>
      <c r="S62" s="701">
        <f>IF(INDEX(Historical!$D$7:$D$1237,MATCH(B62,Historical!$B$7:$B$1261,0))=0,"n/a",(INDEX(Historical!$C$7:$C$1239,MATCH(B62,Historical!$B$7:$B$1261,0))/INDEX(Historical!$D$7:$D$1237,MATCH(B62,Historical!$B$7:$B$1261,0))-1)*100)</f>
        <v>13.089005235602102</v>
      </c>
      <c r="T62" s="701">
        <f>IF(INDEX(Historical!$F$7:$F$1230,MATCH(B62,Historical!$B$7:$B$1261,0))=0,"n/a",((INDEX(Historical!$C$7:$C$1239,MATCH(B62,Historical!$B$7:$B$1261,0))/INDEX(Historical!$F$7:$F$1230,MATCH(B62,Historical!$B$7:$B$1261,0)))^(1/3)-1)*100)</f>
        <v>8.0983869874452274</v>
      </c>
      <c r="U62" s="701">
        <f>IF(INDEX(Historical!$H$7:$H$1230,MATCH(B62,Historical!$B$7:$B$1261,0))=0,"n/a",((INDEX(Historical!$C$7:$C$1239,MATCH(B62,Historical!$B$7:$B$1261,0))/INDEX(Historical!$H$7:$H$1230,MATCH(B62,Historical!$B$7:$B$1261,0)))^(1/5)-1)*100)</f>
        <v>6.5886151655180969</v>
      </c>
      <c r="V62" s="701">
        <f>IF(INDEX(Historical!$O$7:$O$1230,MATCH(B62,Historical!$B$7:$B$1261,0))=0,"n/a",((INDEX(Historical!$C$7:$C$1239,MATCH(B62,Historical!$B$7:$B$1261,0))/INDEX(Historical!$O$7:$O$1230,MATCH(B62,Historical!$B$7:$B$1261,0)))^(1/10)-1)*100)</f>
        <v>4.7349149264305668</v>
      </c>
      <c r="W62" s="702">
        <f t="shared" si="3"/>
        <v>1.3914959968425344</v>
      </c>
      <c r="X62" s="703">
        <f t="shared" si="4"/>
        <v>0.66551668338566627</v>
      </c>
      <c r="Y62" s="661"/>
      <c r="Z62" s="651">
        <f t="shared" si="5"/>
        <v>41.229656419529832</v>
      </c>
      <c r="AA62" s="886">
        <f t="shared" si="6"/>
        <v>11.878842676311029</v>
      </c>
      <c r="AB62" s="887">
        <v>12</v>
      </c>
      <c r="AC62" s="865">
        <v>5.53</v>
      </c>
      <c r="AD62" s="865">
        <v>1.53</v>
      </c>
      <c r="AE62" s="865">
        <v>5.88</v>
      </c>
      <c r="AF62" s="865">
        <v>1.56</v>
      </c>
      <c r="AG62" s="865">
        <v>13.100000000000001</v>
      </c>
      <c r="AH62" s="865">
        <v>20.7</v>
      </c>
      <c r="AI62" s="865">
        <v>-22.939999999999998</v>
      </c>
      <c r="AJ62" s="865">
        <v>9.9</v>
      </c>
      <c r="AK62" s="865">
        <v>8</v>
      </c>
      <c r="AL62" s="878">
        <v>1080</v>
      </c>
      <c r="AM62" s="872">
        <v>0.70000000000000007</v>
      </c>
      <c r="AN62" s="865">
        <v>0</v>
      </c>
      <c r="AO62" s="739">
        <f t="shared" si="7"/>
        <v>-1.8193795887347797</v>
      </c>
      <c r="AP62" s="740">
        <f t="shared" si="8"/>
        <v>10.059463087576249</v>
      </c>
      <c r="AQ62" s="888">
        <f t="shared" si="9"/>
        <v>-9.2476028475887535</v>
      </c>
      <c r="AR62" s="651">
        <f>INDEX(Historical!$C$7:$C$1239,MATCH(B62,Historical!$B$7:$B$1261,0))*IF(AH62="n/a",1.03,IF(AH62&lt;0,1.01,IF(AH62&gt;10,1.1,(1+AH62/100))))</f>
        <v>2.3760000000000003</v>
      </c>
      <c r="AS62" s="886">
        <f t="shared" si="10"/>
        <v>2.3997600000000006</v>
      </c>
      <c r="AT62" s="886">
        <f t="shared" si="16"/>
        <v>2.5917408000000006</v>
      </c>
      <c r="AU62" s="886">
        <f t="shared" si="16"/>
        <v>2.7990800640000009</v>
      </c>
      <c r="AV62" s="886">
        <f t="shared" si="16"/>
        <v>3.0230064691200011</v>
      </c>
      <c r="AW62" s="651">
        <f t="shared" si="12"/>
        <v>13.189587333120006</v>
      </c>
      <c r="AX62" s="747">
        <f t="shared" si="13"/>
        <v>20.078531485949163</v>
      </c>
      <c r="AY62" s="934">
        <v>0.71</v>
      </c>
      <c r="AZ62" s="872">
        <v>23.799999999999997</v>
      </c>
      <c r="BA62" s="872">
        <v>-20.919999999999998</v>
      </c>
      <c r="BB62" s="872">
        <v>6.8599999999999994</v>
      </c>
      <c r="BC62" s="872">
        <v>3.1199999999999997</v>
      </c>
      <c r="BE62" s="624">
        <v>2012</v>
      </c>
      <c r="BF62" s="898">
        <f t="shared" si="14"/>
        <v>0</v>
      </c>
      <c r="BG62" s="882">
        <v>1.7000000000000002</v>
      </c>
    </row>
    <row r="63" spans="1:59" ht="11.25" customHeight="1" x14ac:dyDescent="0.2">
      <c r="A63" s="155" t="s">
        <v>4044</v>
      </c>
      <c r="B63" s="596" t="s">
        <v>4045</v>
      </c>
      <c r="C63" s="932" t="s">
        <v>4319</v>
      </c>
      <c r="D63" s="932" t="s">
        <v>4320</v>
      </c>
      <c r="E63" s="733">
        <v>6</v>
      </c>
      <c r="F63" s="1190">
        <v>699</v>
      </c>
      <c r="G63" s="1190" t="s">
        <v>106</v>
      </c>
      <c r="H63" s="1190" t="s">
        <v>106</v>
      </c>
      <c r="I63" s="874">
        <v>45.16</v>
      </c>
      <c r="J63" s="651">
        <f t="shared" si="0"/>
        <v>3.7643932683790968</v>
      </c>
      <c r="K63" s="877">
        <v>0.42499999999999999</v>
      </c>
      <c r="L63" s="887">
        <v>4</v>
      </c>
      <c r="M63" s="642">
        <f t="shared" si="1"/>
        <v>1.7</v>
      </c>
      <c r="N63" s="870" t="s">
        <v>4305</v>
      </c>
      <c r="O63" s="734">
        <v>0.42249999999999999</v>
      </c>
      <c r="P63" s="861">
        <v>44148</v>
      </c>
      <c r="Q63" s="861">
        <v>44162</v>
      </c>
      <c r="R63" s="642">
        <f t="shared" si="2"/>
        <v>0.59171597633136142</v>
      </c>
      <c r="S63" s="701">
        <f>IF(INDEX(Historical!$D$7:$D$1237,MATCH(B63,Historical!$B$7:$B$1261,0))=0,"n/a",(INDEX(Historical!$C$7:$C$1239,MATCH(B63,Historical!$B$7:$B$1261,0))/INDEX(Historical!$D$7:$D$1237,MATCH(B63,Historical!$B$7:$B$1261,0))-1)*100)</f>
        <v>2.4922118380062308</v>
      </c>
      <c r="T63" s="701">
        <f>IF(INDEX(Historical!$F$7:$F$1230,MATCH(B63,Historical!$B$7:$B$1261,0))=0,"n/a",((INDEX(Historical!$C$7:$C$1239,MATCH(B63,Historical!$B$7:$B$1261,0))/INDEX(Historical!$F$7:$F$1230,MATCH(B63,Historical!$B$7:$B$1261,0)))^(1/3)-1)*100)</f>
        <v>2.5570105086323069</v>
      </c>
      <c r="U63" s="701" t="str">
        <f>IF(INDEX(Historical!$H$7:$H$1230,MATCH(B63,Historical!$B$7:$B$1261,0))=0,"n/a",((INDEX(Historical!$C$7:$C$1239,MATCH(B63,Historical!$B$7:$B$1261,0))/INDEX(Historical!$H$7:$H$1230,MATCH(B63,Historical!$B$7:$B$1261,0)))^(1/5)-1)*100)</f>
        <v>n/a</v>
      </c>
      <c r="V63" s="701" t="str">
        <f>IF(INDEX(Historical!$O$7:$O$1230,MATCH(B63,Historical!$B$7:$B$1261,0))=0,"n/a",((INDEX(Historical!$C$7:$C$1239,MATCH(B63,Historical!$B$7:$B$1261,0))/INDEX(Historical!$O$7:$O$1230,MATCH(B63,Historical!$B$7:$B$1261,0)))^(1/10)-1)*100)</f>
        <v>n/a</v>
      </c>
      <c r="W63" s="702" t="str">
        <f t="shared" si="3"/>
        <v>n/a</v>
      </c>
      <c r="X63" s="703" t="str">
        <f t="shared" si="4"/>
        <v>n/a</v>
      </c>
      <c r="Y63" s="876"/>
      <c r="Z63" s="651">
        <f t="shared" si="5"/>
        <v>249.99999999999994</v>
      </c>
      <c r="AA63" s="886">
        <f t="shared" si="6"/>
        <v>66.411764705882348</v>
      </c>
      <c r="AB63" s="887">
        <v>12</v>
      </c>
      <c r="AC63" s="865">
        <v>0.68</v>
      </c>
      <c r="AD63" s="865" t="s">
        <v>136</v>
      </c>
      <c r="AE63" s="865">
        <v>14.47</v>
      </c>
      <c r="AF63" s="865">
        <v>2.4500000000000002</v>
      </c>
      <c r="AG63" s="865">
        <v>3.8</v>
      </c>
      <c r="AH63" s="865">
        <v>97.1</v>
      </c>
      <c r="AI63" s="865">
        <v>16.93</v>
      </c>
      <c r="AJ63" s="865">
        <v>-16.400000000000002</v>
      </c>
      <c r="AK63" s="865" t="s">
        <v>136</v>
      </c>
      <c r="AL63" s="878">
        <v>1050</v>
      </c>
      <c r="AM63" s="872">
        <v>5.6000000000000005</v>
      </c>
      <c r="AN63" s="865">
        <v>0.44</v>
      </c>
      <c r="AO63" s="739" t="str">
        <f t="shared" si="7"/>
        <v>n/a</v>
      </c>
      <c r="AP63" s="740" t="str">
        <f t="shared" si="8"/>
        <v>n/a</v>
      </c>
      <c r="AQ63" s="888">
        <f t="shared" si="9"/>
        <v>168.91454531084506</v>
      </c>
      <c r="AR63" s="651">
        <f>INDEX(Historical!$C$7:$C$1239,MATCH(B63,Historical!$B$7:$B$1261,0))*IF(AH63="n/a",1.03,IF(AH63&lt;0,1.01,IF(AH63&gt;10,1.1,(1+AH63/100))))</f>
        <v>1.8095000000000001</v>
      </c>
      <c r="AS63" s="886">
        <f t="shared" si="10"/>
        <v>1.9904500000000003</v>
      </c>
      <c r="AT63" s="886">
        <f t="shared" si="16"/>
        <v>2.0501635000000005</v>
      </c>
      <c r="AU63" s="886">
        <f t="shared" si="16"/>
        <v>2.1116684050000005</v>
      </c>
      <c r="AV63" s="886">
        <f t="shared" si="16"/>
        <v>2.1750184571500006</v>
      </c>
      <c r="AW63" s="651">
        <f t="shared" si="12"/>
        <v>10.136800362150002</v>
      </c>
      <c r="AX63" s="747">
        <f t="shared" si="13"/>
        <v>22.446413556576623</v>
      </c>
      <c r="AY63" s="934">
        <v>0.42</v>
      </c>
      <c r="AZ63" s="872">
        <v>124.47</v>
      </c>
      <c r="BA63" s="872">
        <v>-13.700000000000001</v>
      </c>
      <c r="BB63" s="872">
        <v>-4.8599999999999994</v>
      </c>
      <c r="BC63" s="872">
        <v>5.41</v>
      </c>
      <c r="BE63" s="624">
        <v>2015</v>
      </c>
      <c r="BF63" s="898">
        <f t="shared" si="14"/>
        <v>0</v>
      </c>
      <c r="BG63" s="882">
        <v>2.4</v>
      </c>
    </row>
    <row r="64" spans="1:59" ht="11.25" customHeight="1" x14ac:dyDescent="0.2">
      <c r="A64" s="881" t="s">
        <v>1067</v>
      </c>
      <c r="B64" s="875" t="s">
        <v>1068</v>
      </c>
      <c r="C64" s="932" t="s">
        <v>108</v>
      </c>
      <c r="D64" s="932" t="s">
        <v>4338</v>
      </c>
      <c r="E64" s="733">
        <v>9</v>
      </c>
      <c r="F64" s="1190">
        <v>441</v>
      </c>
      <c r="G64" s="1190" t="s">
        <v>106</v>
      </c>
      <c r="H64" s="1190" t="s">
        <v>106</v>
      </c>
      <c r="I64" s="874">
        <v>16.829999999999998</v>
      </c>
      <c r="J64" s="651">
        <f t="shared" si="0"/>
        <v>2.6143790849673207</v>
      </c>
      <c r="K64" s="877">
        <v>0.11</v>
      </c>
      <c r="L64" s="887">
        <v>4</v>
      </c>
      <c r="M64" s="642">
        <f t="shared" si="1"/>
        <v>0.44</v>
      </c>
      <c r="N64" s="870" t="s">
        <v>139</v>
      </c>
      <c r="O64" s="734">
        <v>0.09</v>
      </c>
      <c r="P64" s="866">
        <v>43759</v>
      </c>
      <c r="Q64" s="866">
        <v>43770</v>
      </c>
      <c r="R64" s="642">
        <f t="shared" si="2"/>
        <v>22.222222222222225</v>
      </c>
      <c r="S64" s="701">
        <f>IF(INDEX(Historical!$D$7:$D$1237,MATCH(B64,Historical!$B$7:$B$1261,0))=0,"n/a",(INDEX(Historical!$C$7:$C$1239,MATCH(B64,Historical!$B$7:$B$1261,0))/INDEX(Historical!$D$7:$D$1237,MATCH(B64,Historical!$B$7:$B$1261,0))-1)*100)</f>
        <v>31.25</v>
      </c>
      <c r="T64" s="701">
        <f>IF(INDEX(Historical!$F$7:$F$1230,MATCH(B64,Historical!$B$7:$B$1261,0))=0,"n/a",((INDEX(Historical!$C$7:$C$1239,MATCH(B64,Historical!$B$7:$B$1261,0))/INDEX(Historical!$F$7:$F$1230,MATCH(B64,Historical!$B$7:$B$1261,0)))^(1/3)-1)*100)</f>
        <v>24.053456597035684</v>
      </c>
      <c r="U64" s="701">
        <f>IF(INDEX(Historical!$H$7:$H$1230,MATCH(B64,Historical!$B$7:$B$1261,0))=0,"n/a",((INDEX(Historical!$C$7:$C$1239,MATCH(B64,Historical!$B$7:$B$1261,0))/INDEX(Historical!$H$7:$H$1230,MATCH(B64,Historical!$B$7:$B$1261,0)))^(1/5)-1)*100)</f>
        <v>17.192316229445325</v>
      </c>
      <c r="V64" s="701">
        <f>IF(INDEX(Historical!$O$7:$O$1230,MATCH(B64,Historical!$B$7:$B$1261,0))=0,"n/a",((INDEX(Historical!$C$7:$C$1239,MATCH(B64,Historical!$B$7:$B$1261,0))/INDEX(Historical!$O$7:$O$1230,MATCH(B64,Historical!$B$7:$B$1261,0)))^(1/10)-1)*100)</f>
        <v>5.3248691300327167</v>
      </c>
      <c r="W64" s="702">
        <f t="shared" si="3"/>
        <v>3.2286833365498491</v>
      </c>
      <c r="X64" s="703">
        <f t="shared" si="4"/>
        <v>0.91448490582155983</v>
      </c>
      <c r="Y64" s="664"/>
      <c r="Z64" s="651">
        <f t="shared" si="5"/>
        <v>24.043715846994534</v>
      </c>
      <c r="AA64" s="886">
        <f t="shared" si="6"/>
        <v>9.1967213114754092</v>
      </c>
      <c r="AB64" s="887">
        <v>12</v>
      </c>
      <c r="AC64" s="865">
        <v>1.83</v>
      </c>
      <c r="AD64" s="865">
        <v>1.18</v>
      </c>
      <c r="AE64" s="865">
        <v>2.75</v>
      </c>
      <c r="AF64" s="865">
        <v>0.81</v>
      </c>
      <c r="AG64" s="865">
        <v>8.9</v>
      </c>
      <c r="AH64" s="865">
        <v>97</v>
      </c>
      <c r="AI64" s="865">
        <v>-4.51</v>
      </c>
      <c r="AJ64" s="865">
        <v>18.8</v>
      </c>
      <c r="AK64" s="865">
        <v>8</v>
      </c>
      <c r="AL64" s="878">
        <v>271.72000000000003</v>
      </c>
      <c r="AM64" s="872">
        <v>0.8</v>
      </c>
      <c r="AN64" s="865">
        <v>0.62</v>
      </c>
      <c r="AO64" s="739">
        <f t="shared" si="7"/>
        <v>10.609974002937237</v>
      </c>
      <c r="AP64" s="740">
        <f t="shared" si="8"/>
        <v>19.806695314412647</v>
      </c>
      <c r="AQ64" s="888">
        <f t="shared" si="9"/>
        <v>-42.460277441308882</v>
      </c>
      <c r="AR64" s="651">
        <f>INDEX(Historical!$C$7:$C$1239,MATCH(B64,Historical!$B$7:$B$1261,0))*IF(AH64="n/a",1.03,IF(AH64&lt;0,1.01,IF(AH64&gt;10,1.1,(1+AH64/100))))</f>
        <v>0.46200000000000002</v>
      </c>
      <c r="AS64" s="886">
        <f t="shared" si="10"/>
        <v>0.46662000000000003</v>
      </c>
      <c r="AT64" s="886">
        <f t="shared" si="16"/>
        <v>0.50394960000000011</v>
      </c>
      <c r="AU64" s="886">
        <f t="shared" si="16"/>
        <v>0.54426556800000014</v>
      </c>
      <c r="AV64" s="886">
        <f t="shared" si="16"/>
        <v>0.58780681344000019</v>
      </c>
      <c r="AW64" s="651">
        <f t="shared" si="12"/>
        <v>2.5646419814400003</v>
      </c>
      <c r="AX64" s="747">
        <f t="shared" si="13"/>
        <v>15.238514447058826</v>
      </c>
      <c r="AY64" s="934">
        <v>0.94</v>
      </c>
      <c r="AZ64" s="872">
        <v>49.6</v>
      </c>
      <c r="BA64" s="872">
        <v>-30.8</v>
      </c>
      <c r="BB64" s="872">
        <v>15.68</v>
      </c>
      <c r="BC64" s="872">
        <v>13.270000000000001</v>
      </c>
      <c r="BE64" s="624">
        <v>2011</v>
      </c>
      <c r="BF64" s="898">
        <f t="shared" si="14"/>
        <v>0</v>
      </c>
      <c r="BG64" s="882">
        <v>1.0999999999999999</v>
      </c>
    </row>
    <row r="65" spans="1:59" ht="11.25" customHeight="1" x14ac:dyDescent="0.2">
      <c r="A65" s="863" t="s">
        <v>1095</v>
      </c>
      <c r="B65" s="875" t="s">
        <v>1096</v>
      </c>
      <c r="C65" s="932" t="s">
        <v>108</v>
      </c>
      <c r="D65" s="932" t="s">
        <v>4338</v>
      </c>
      <c r="E65" s="733">
        <v>9</v>
      </c>
      <c r="F65" s="1190">
        <v>463</v>
      </c>
      <c r="G65" s="1190" t="s">
        <v>106</v>
      </c>
      <c r="H65" s="1190" t="s">
        <v>106</v>
      </c>
      <c r="I65" s="874">
        <v>16.5</v>
      </c>
      <c r="J65" s="651">
        <f t="shared" si="0"/>
        <v>3.3939393939393945</v>
      </c>
      <c r="K65" s="877">
        <v>0.14000000000000001</v>
      </c>
      <c r="L65" s="887">
        <v>4</v>
      </c>
      <c r="M65" s="642">
        <f t="shared" si="1"/>
        <v>0.56000000000000005</v>
      </c>
      <c r="N65" s="870" t="s">
        <v>119</v>
      </c>
      <c r="O65" s="734">
        <v>0.12</v>
      </c>
      <c r="P65" s="861">
        <v>43868</v>
      </c>
      <c r="Q65" s="861">
        <v>43891</v>
      </c>
      <c r="R65" s="642">
        <f t="shared" si="2"/>
        <v>16.666666666666682</v>
      </c>
      <c r="S65" s="701">
        <f>IF(INDEX(Historical!$D$7:$D$1237,MATCH(B65,Historical!$B$7:$B$1261,0))=0,"n/a",(INDEX(Historical!$C$7:$C$1239,MATCH(B65,Historical!$B$7:$B$1261,0))/INDEX(Historical!$D$7:$D$1237,MATCH(B65,Historical!$B$7:$B$1261,0))-1)*100)</f>
        <v>2.2727272727272707</v>
      </c>
      <c r="T65" s="701">
        <f>IF(INDEX(Historical!$F$7:$F$1230,MATCH(B65,Historical!$B$7:$B$1261,0))=0,"n/a",((INDEX(Historical!$C$7:$C$1239,MATCH(B65,Historical!$B$7:$B$1261,0))/INDEX(Historical!$F$7:$F$1230,MATCH(B65,Historical!$B$7:$B$1261,0)))^(1/3)-1)*100)</f>
        <v>17.134499842861995</v>
      </c>
      <c r="U65" s="701">
        <f>IF(INDEX(Historical!$H$7:$H$1230,MATCH(B65,Historical!$B$7:$B$1261,0))=0,"n/a",((INDEX(Historical!$C$7:$C$1239,MATCH(B65,Historical!$B$7:$B$1261,0))/INDEX(Historical!$H$7:$H$1230,MATCH(B65,Historical!$B$7:$B$1261,0)))^(1/5)-1)*100)</f>
        <v>20.112443398143132</v>
      </c>
      <c r="V65" s="701" t="str">
        <f>IF(INDEX(Historical!$O$7:$O$1230,MATCH(B65,Historical!$B$7:$B$1261,0))=0,"n/a",((INDEX(Historical!$C$7:$C$1239,MATCH(B65,Historical!$B$7:$B$1261,0))/INDEX(Historical!$O$7:$O$1230,MATCH(B65,Historical!$B$7:$B$1261,0)))^(1/10)-1)*100)</f>
        <v>n/a</v>
      </c>
      <c r="W65" s="702" t="str">
        <f t="shared" si="3"/>
        <v>n/a</v>
      </c>
      <c r="X65" s="703" t="str">
        <f t="shared" si="4"/>
        <v>n/a</v>
      </c>
      <c r="Y65" s="876"/>
      <c r="Z65" s="651" t="str">
        <f t="shared" si="5"/>
        <v>n/a</v>
      </c>
      <c r="AA65" s="886" t="str">
        <f t="shared" si="6"/>
        <v>n/a</v>
      </c>
      <c r="AB65" s="887">
        <v>12</v>
      </c>
      <c r="AC65" s="865" t="s">
        <v>136</v>
      </c>
      <c r="AD65" s="865" t="s">
        <v>136</v>
      </c>
      <c r="AE65" s="865" t="s">
        <v>136</v>
      </c>
      <c r="AF65" s="865" t="s">
        <v>136</v>
      </c>
      <c r="AG65" s="865" t="s">
        <v>136</v>
      </c>
      <c r="AH65" s="865" t="s">
        <v>136</v>
      </c>
      <c r="AI65" s="865" t="s">
        <v>136</v>
      </c>
      <c r="AJ65" s="865" t="s">
        <v>136</v>
      </c>
      <c r="AK65" s="865" t="s">
        <v>136</v>
      </c>
      <c r="AL65" s="878" t="s">
        <v>136</v>
      </c>
      <c r="AM65" s="872" t="s">
        <v>136</v>
      </c>
      <c r="AN65" s="865" t="s">
        <v>136</v>
      </c>
      <c r="AO65" s="739" t="str">
        <f t="shared" si="7"/>
        <v>n/a</v>
      </c>
      <c r="AP65" s="740">
        <f t="shared" si="8"/>
        <v>23.506382792082526</v>
      </c>
      <c r="AQ65" s="888" t="str">
        <f t="shared" si="9"/>
        <v>n/a</v>
      </c>
      <c r="AR65" s="651">
        <f>INDEX(Historical!$C$7:$C$1239,MATCH(B65,Historical!$B$7:$B$1261,0))*IF(AH65="n/a",1.03,IF(AH65&lt;0,1.01,IF(AH65&gt;10,1.1,(1+AH65/100))))</f>
        <v>0.46350000000000002</v>
      </c>
      <c r="AS65" s="886">
        <f t="shared" si="10"/>
        <v>0.47740500000000002</v>
      </c>
      <c r="AT65" s="886">
        <f t="shared" si="16"/>
        <v>0.49172715000000006</v>
      </c>
      <c r="AU65" s="886">
        <f t="shared" si="16"/>
        <v>0.50647896450000007</v>
      </c>
      <c r="AV65" s="886">
        <f t="shared" si="16"/>
        <v>0.52167333343500011</v>
      </c>
      <c r="AW65" s="651">
        <f t="shared" si="12"/>
        <v>2.4607844479350005</v>
      </c>
      <c r="AX65" s="747">
        <f t="shared" si="13"/>
        <v>14.913845139000003</v>
      </c>
      <c r="AY65" s="934" t="s">
        <v>136</v>
      </c>
      <c r="AZ65" s="872" t="s">
        <v>136</v>
      </c>
      <c r="BA65" s="872" t="s">
        <v>136</v>
      </c>
      <c r="BB65" s="872" t="s">
        <v>136</v>
      </c>
      <c r="BC65" s="872" t="s">
        <v>136</v>
      </c>
      <c r="BD65" s="907" t="s">
        <v>4265</v>
      </c>
      <c r="BE65" s="624">
        <v>2012</v>
      </c>
      <c r="BF65" s="898">
        <f t="shared" si="14"/>
        <v>0</v>
      </c>
      <c r="BG65" s="882" t="s">
        <v>136</v>
      </c>
    </row>
    <row r="66" spans="1:59" ht="11.25" customHeight="1" x14ac:dyDescent="0.2">
      <c r="A66" s="871" t="s">
        <v>1071</v>
      </c>
      <c r="B66" s="875" t="s">
        <v>1072</v>
      </c>
      <c r="C66" s="932" t="s">
        <v>108</v>
      </c>
      <c r="D66" s="932" t="s">
        <v>118</v>
      </c>
      <c r="E66" s="733">
        <v>9</v>
      </c>
      <c r="F66" s="1190">
        <v>479</v>
      </c>
      <c r="G66" s="1190" t="s">
        <v>106</v>
      </c>
      <c r="H66" s="1190" t="s">
        <v>106</v>
      </c>
      <c r="I66" s="874">
        <v>21.28</v>
      </c>
      <c r="J66" s="651">
        <f t="shared" si="0"/>
        <v>2.2556390977443606</v>
      </c>
      <c r="K66" s="877">
        <v>0.12</v>
      </c>
      <c r="L66" s="887">
        <v>4</v>
      </c>
      <c r="M66" s="642">
        <f t="shared" si="1"/>
        <v>0.48</v>
      </c>
      <c r="N66" s="870" t="s">
        <v>594</v>
      </c>
      <c r="O66" s="734">
        <v>0.11</v>
      </c>
      <c r="P66" s="861">
        <v>43991</v>
      </c>
      <c r="Q66" s="861">
        <v>44006</v>
      </c>
      <c r="R66" s="642">
        <f t="shared" si="2"/>
        <v>9.0909090909090864</v>
      </c>
      <c r="S66" s="701">
        <f>IF(INDEX(Historical!$D$7:$D$1237,MATCH(B66,Historical!$B$7:$B$1261,0))=0,"n/a",(INDEX(Historical!$C$7:$C$1239,MATCH(B66,Historical!$B$7:$B$1261,0))/INDEX(Historical!$D$7:$D$1237,MATCH(B66,Historical!$B$7:$B$1261,0))-1)*100)</f>
        <v>10.256410256410241</v>
      </c>
      <c r="T66" s="701">
        <f>IF(INDEX(Historical!$F$7:$F$1230,MATCH(B66,Historical!$B$7:$B$1261,0))=0,"n/a",((INDEX(Historical!$C$7:$C$1239,MATCH(B66,Historical!$B$7:$B$1261,0))/INDEX(Historical!$F$7:$F$1230,MATCH(B66,Historical!$B$7:$B$1261,0)))^(1/3)-1)*100)</f>
        <v>11.524149667113504</v>
      </c>
      <c r="U66" s="701">
        <f>IF(INDEX(Historical!$H$7:$H$1230,MATCH(B66,Historical!$B$7:$B$1261,0))=0,"n/a",((INDEX(Historical!$C$7:$C$1239,MATCH(B66,Historical!$B$7:$B$1261,0))/INDEX(Historical!$H$7:$H$1230,MATCH(B66,Historical!$B$7:$B$1261,0)))^(1/5)-1)*100)</f>
        <v>12.370274760425982</v>
      </c>
      <c r="V66" s="701" t="str">
        <f>IF(INDEX(Historical!$O$7:$O$1230,MATCH(B66,Historical!$B$7:$B$1261,0))=0,"n/a",((INDEX(Historical!$C$7:$C$1239,MATCH(B66,Historical!$B$7:$B$1261,0))/INDEX(Historical!$O$7:$O$1230,MATCH(B66,Historical!$B$7:$B$1261,0)))^(1/10)-1)*100)</f>
        <v>n/a</v>
      </c>
      <c r="W66" s="702" t="str">
        <f t="shared" si="3"/>
        <v>n/a</v>
      </c>
      <c r="X66" s="703">
        <f t="shared" si="4"/>
        <v>0.20081614870821399</v>
      </c>
      <c r="Y66" s="664"/>
      <c r="Z66" s="651">
        <f t="shared" si="5"/>
        <v>15.141955835962145</v>
      </c>
      <c r="AA66" s="886">
        <f t="shared" si="6"/>
        <v>6.7129337539432186</v>
      </c>
      <c r="AB66" s="887">
        <v>12</v>
      </c>
      <c r="AC66" s="865">
        <v>3.17</v>
      </c>
      <c r="AD66" s="865">
        <v>0.7</v>
      </c>
      <c r="AE66" s="865">
        <v>0.81</v>
      </c>
      <c r="AF66" s="865">
        <v>0.62</v>
      </c>
      <c r="AG66" s="865">
        <v>10.299999999999999</v>
      </c>
      <c r="AH66" s="865">
        <v>236.79999999999998</v>
      </c>
      <c r="AI66" s="865">
        <v>-12.559999999999999</v>
      </c>
      <c r="AJ66" s="865">
        <v>61.6</v>
      </c>
      <c r="AK66" s="865">
        <v>10</v>
      </c>
      <c r="AL66" s="878">
        <v>3120</v>
      </c>
      <c r="AM66" s="872">
        <v>0.70000000000000007</v>
      </c>
      <c r="AN66" s="865">
        <v>0.74</v>
      </c>
      <c r="AO66" s="739">
        <f t="shared" si="7"/>
        <v>7.9129801042271239</v>
      </c>
      <c r="AP66" s="740">
        <f t="shared" si="8"/>
        <v>14.625913858170343</v>
      </c>
      <c r="AQ66" s="888">
        <f t="shared" si="9"/>
        <v>-56.99085922765412</v>
      </c>
      <c r="AR66" s="651">
        <f>INDEX(Historical!$C$7:$C$1239,MATCH(B66,Historical!$B$7:$B$1261,0))*IF(AH66="n/a",1.03,IF(AH66&lt;0,1.01,IF(AH66&gt;10,1.1,(1+AH66/100))))</f>
        <v>0.47300000000000003</v>
      </c>
      <c r="AS66" s="886">
        <f t="shared" si="10"/>
        <v>0.47773000000000004</v>
      </c>
      <c r="AT66" s="886">
        <f t="shared" si="16"/>
        <v>0.52550300000000005</v>
      </c>
      <c r="AU66" s="886">
        <f t="shared" si="16"/>
        <v>0.5780533000000001</v>
      </c>
      <c r="AV66" s="886">
        <f t="shared" si="16"/>
        <v>0.6358586300000002</v>
      </c>
      <c r="AW66" s="651">
        <f t="shared" si="12"/>
        <v>2.6901449300000007</v>
      </c>
      <c r="AX66" s="747">
        <f t="shared" si="13"/>
        <v>12.6416585056391</v>
      </c>
      <c r="AY66" s="934">
        <v>1.48</v>
      </c>
      <c r="AZ66" s="872">
        <v>142.09</v>
      </c>
      <c r="BA66" s="872">
        <v>-6.05</v>
      </c>
      <c r="BB66" s="872">
        <v>14.52</v>
      </c>
      <c r="BC66" s="872">
        <v>35.18</v>
      </c>
      <c r="BE66" s="624">
        <v>2012</v>
      </c>
      <c r="BF66" s="898">
        <f t="shared" si="14"/>
        <v>0</v>
      </c>
      <c r="BG66" s="882">
        <v>1.4000000000000001</v>
      </c>
    </row>
    <row r="67" spans="1:59" s="773" customFormat="1" ht="11.25" customHeight="1" x14ac:dyDescent="0.2">
      <c r="A67" s="754" t="s">
        <v>1103</v>
      </c>
      <c r="B67" s="781" t="s">
        <v>1104</v>
      </c>
      <c r="C67" s="932" t="s">
        <v>4319</v>
      </c>
      <c r="D67" s="932" t="s">
        <v>4320</v>
      </c>
      <c r="E67" s="755">
        <v>8</v>
      </c>
      <c r="F67" s="1190">
        <v>568</v>
      </c>
      <c r="G67" s="1189" t="s">
        <v>106</v>
      </c>
      <c r="H67" s="1189" t="s">
        <v>106</v>
      </c>
      <c r="I67" s="756">
        <v>69.91</v>
      </c>
      <c r="J67" s="757">
        <f t="shared" si="0"/>
        <v>2.918037476755829</v>
      </c>
      <c r="K67" s="758">
        <v>0.51</v>
      </c>
      <c r="L67" s="759">
        <v>4</v>
      </c>
      <c r="M67" s="760">
        <f t="shared" si="1"/>
        <v>2.04</v>
      </c>
      <c r="N67" s="761" t="s">
        <v>239</v>
      </c>
      <c r="O67" s="762">
        <v>0.5</v>
      </c>
      <c r="P67" s="763">
        <v>44098</v>
      </c>
      <c r="Q67" s="763">
        <v>44113</v>
      </c>
      <c r="R67" s="760">
        <f t="shared" si="2"/>
        <v>2.0000000000000018</v>
      </c>
      <c r="S67" s="701">
        <f>IF(INDEX(Historical!$D$7:$D$1237,MATCH(B67,Historical!$B$7:$B$1261,0))=0,"n/a",(INDEX(Historical!$C$7:$C$1239,MATCH(B67,Historical!$B$7:$B$1261,0))/INDEX(Historical!$D$7:$D$1237,MATCH(B67,Historical!$B$7:$B$1261,0))-1)*100)</f>
        <v>6.6666666666666652</v>
      </c>
      <c r="T67" s="701">
        <f>IF(INDEX(Historical!$F$7:$F$1230,MATCH(B67,Historical!$B$7:$B$1261,0))=0,"n/a",((INDEX(Historical!$C$7:$C$1239,MATCH(B67,Historical!$B$7:$B$1261,0))/INDEX(Historical!$F$7:$F$1230,MATCH(B67,Historical!$B$7:$B$1261,0)))^(1/3)-1)*100)</f>
        <v>9.684706748314742</v>
      </c>
      <c r="U67" s="701">
        <f>IF(INDEX(Historical!$H$7:$H$1230,MATCH(B67,Historical!$B$7:$B$1261,0))=0,"n/a",((INDEX(Historical!$C$7:$C$1239,MATCH(B67,Historical!$B$7:$B$1261,0))/INDEX(Historical!$H$7:$H$1230,MATCH(B67,Historical!$B$7:$B$1261,0)))^(1/5)-1)*100)</f>
        <v>19.435883770712081</v>
      </c>
      <c r="V67" s="701" t="str">
        <f>IF(INDEX(Historical!$O$7:$O$1230,MATCH(B67,Historical!$B$7:$B$1261,0))=0,"n/a",((INDEX(Historical!$C$7:$C$1239,MATCH(B67,Historical!$B$7:$B$1261,0))/INDEX(Historical!$O$7:$O$1230,MATCH(B67,Historical!$B$7:$B$1261,0)))^(1/10)-1)*100)</f>
        <v>n/a</v>
      </c>
      <c r="W67" s="702" t="str">
        <f t="shared" si="3"/>
        <v>n/a</v>
      </c>
      <c r="X67" s="703">
        <f t="shared" si="4"/>
        <v>0.73620771858757883</v>
      </c>
      <c r="Y67" s="764"/>
      <c r="Z67" s="757" t="str">
        <f t="shared" si="5"/>
        <v>n/a</v>
      </c>
      <c r="AA67" s="765" t="str">
        <f t="shared" si="6"/>
        <v>n/a</v>
      </c>
      <c r="AB67" s="759">
        <v>12</v>
      </c>
      <c r="AC67" s="766">
        <v>-0.26</v>
      </c>
      <c r="AD67" s="766" t="s">
        <v>136</v>
      </c>
      <c r="AE67" s="766">
        <v>8.2899999999999991</v>
      </c>
      <c r="AF67" s="766">
        <v>3.19</v>
      </c>
      <c r="AG67" s="766">
        <v>-1.2</v>
      </c>
      <c r="AH67" s="775">
        <v>-41.699999999999996</v>
      </c>
      <c r="AI67" s="775">
        <v>-6.64</v>
      </c>
      <c r="AJ67" s="766">
        <v>26.400000000000002</v>
      </c>
      <c r="AK67" s="766" t="s">
        <v>136</v>
      </c>
      <c r="AL67" s="767">
        <v>8440</v>
      </c>
      <c r="AM67" s="768">
        <v>0.2</v>
      </c>
      <c r="AN67" s="766">
        <v>0</v>
      </c>
      <c r="AO67" s="769" t="str">
        <f t="shared" si="7"/>
        <v>n/a</v>
      </c>
      <c r="AP67" s="770">
        <f t="shared" si="8"/>
        <v>22.353921247467909</v>
      </c>
      <c r="AQ67" s="771" t="str">
        <f t="shared" si="9"/>
        <v>n/a</v>
      </c>
      <c r="AR67" s="651">
        <f>INDEX(Historical!$C$7:$C$1239,MATCH(B67,Historical!$B$7:$B$1261,0))*IF(AH67="n/a",1.03,IF(AH67&lt;0,1.01,IF(AH67&gt;10,1.1,(1+AH67/100))))</f>
        <v>1.9392</v>
      </c>
      <c r="AS67" s="765">
        <f t="shared" si="10"/>
        <v>1.9585920000000001</v>
      </c>
      <c r="AT67" s="765">
        <f t="shared" ref="AT67:AV86" si="17">IF($AK67="n/a",1.03*AS67,IF($AK67&lt;0,1.01*AS67,IF($AK67&gt;10,1.1*AS67,(1+$AK67/100)*AS67)))</f>
        <v>2.0173497600000001</v>
      </c>
      <c r="AU67" s="765">
        <f t="shared" si="17"/>
        <v>2.0778702528000004</v>
      </c>
      <c r="AV67" s="765">
        <f t="shared" si="17"/>
        <v>2.1402063603840005</v>
      </c>
      <c r="AW67" s="757">
        <f t="shared" si="12"/>
        <v>10.133218373184</v>
      </c>
      <c r="AX67" s="772">
        <f t="shared" si="13"/>
        <v>14.494662241716494</v>
      </c>
      <c r="AY67" s="935">
        <v>0.46</v>
      </c>
      <c r="AZ67" s="768">
        <v>59.9</v>
      </c>
      <c r="BA67" s="768">
        <v>-19.43</v>
      </c>
      <c r="BB67" s="768">
        <v>-4.8500000000000005</v>
      </c>
      <c r="BC67" s="768">
        <v>-3.02</v>
      </c>
      <c r="BD67" s="908"/>
      <c r="BE67" s="624">
        <v>2013</v>
      </c>
      <c r="BF67" s="898">
        <f t="shared" si="14"/>
        <v>0</v>
      </c>
      <c r="BG67" s="824">
        <v>-0.5</v>
      </c>
    </row>
    <row r="68" spans="1:59" ht="11.25" customHeight="1" x14ac:dyDescent="0.2">
      <c r="A68" s="863" t="s">
        <v>1044</v>
      </c>
      <c r="B68" s="875" t="s">
        <v>1045</v>
      </c>
      <c r="C68" s="932" t="s">
        <v>108</v>
      </c>
      <c r="D68" s="932" t="s">
        <v>4338</v>
      </c>
      <c r="E68" s="733">
        <v>7</v>
      </c>
      <c r="F68" s="1190">
        <v>579</v>
      </c>
      <c r="G68" s="1190" t="s">
        <v>106</v>
      </c>
      <c r="H68" s="1190" t="s">
        <v>106</v>
      </c>
      <c r="I68" s="874">
        <v>16.39</v>
      </c>
      <c r="J68" s="651">
        <f t="shared" si="0"/>
        <v>5.6131787675411839</v>
      </c>
      <c r="K68" s="877">
        <v>0.23</v>
      </c>
      <c r="L68" s="887">
        <v>4</v>
      </c>
      <c r="M68" s="642">
        <f t="shared" si="1"/>
        <v>0.92</v>
      </c>
      <c r="N68" s="870" t="s">
        <v>148</v>
      </c>
      <c r="O68" s="734">
        <v>0.21</v>
      </c>
      <c r="P68" s="866">
        <v>43615</v>
      </c>
      <c r="Q68" s="866">
        <v>43633</v>
      </c>
      <c r="R68" s="642">
        <f t="shared" si="2"/>
        <v>9.5238095238095326</v>
      </c>
      <c r="S68" s="701">
        <f>IF(INDEX(Historical!$D$7:$D$1237,MATCH(B68,Historical!$B$7:$B$1261,0))=0,"n/a",(INDEX(Historical!$C$7:$C$1239,MATCH(B68,Historical!$B$7:$B$1261,0))/INDEX(Historical!$D$7:$D$1237,MATCH(B68,Historical!$B$7:$B$1261,0))-1)*100)</f>
        <v>9.7560975609756184</v>
      </c>
      <c r="T68" s="701">
        <f>IF(INDEX(Historical!$F$7:$F$1230,MATCH(B68,Historical!$B$7:$B$1261,0))=0,"n/a",((INDEX(Historical!$C$7:$C$1239,MATCH(B68,Historical!$B$7:$B$1261,0))/INDEX(Historical!$F$7:$F$1230,MATCH(B68,Historical!$B$7:$B$1261,0)))^(1/3)-1)*100)</f>
        <v>14.471424255333186</v>
      </c>
      <c r="U68" s="701">
        <f>IF(INDEX(Historical!$H$7:$H$1230,MATCH(B68,Historical!$B$7:$B$1261,0))=0,"n/a",((INDEX(Historical!$C$7:$C$1239,MATCH(B68,Historical!$B$7:$B$1261,0))/INDEX(Historical!$H$7:$H$1230,MATCH(B68,Historical!$B$7:$B$1261,0)))^(1/5)-1)*100)</f>
        <v>20.112443398143132</v>
      </c>
      <c r="V68" s="701" t="str">
        <f>IF(INDEX(Historical!$O$7:$O$1230,MATCH(B68,Historical!$B$7:$B$1261,0))=0,"n/a",((INDEX(Historical!$C$7:$C$1239,MATCH(B68,Historical!$B$7:$B$1261,0))/INDEX(Historical!$O$7:$O$1230,MATCH(B68,Historical!$B$7:$B$1261,0)))^(1/10)-1)*100)</f>
        <v>n/a</v>
      </c>
      <c r="W68" s="702" t="str">
        <f t="shared" si="3"/>
        <v>n/a</v>
      </c>
      <c r="X68" s="703">
        <f t="shared" si="4"/>
        <v>1.457423434648053</v>
      </c>
      <c r="Y68" s="876"/>
      <c r="Z68" s="651">
        <f t="shared" si="5"/>
        <v>66.187050359712245</v>
      </c>
      <c r="AA68" s="886">
        <f t="shared" si="6"/>
        <v>11.791366906474821</v>
      </c>
      <c r="AB68" s="887">
        <v>12</v>
      </c>
      <c r="AC68" s="865">
        <v>1.39</v>
      </c>
      <c r="AD68" s="865">
        <v>1.57</v>
      </c>
      <c r="AE68" s="865">
        <v>2.42</v>
      </c>
      <c r="AF68" s="865">
        <v>0.9</v>
      </c>
      <c r="AG68" s="865">
        <v>7.3</v>
      </c>
      <c r="AH68" s="865">
        <v>3.6999999999999997</v>
      </c>
      <c r="AI68" s="865">
        <v>6.3100000000000005</v>
      </c>
      <c r="AJ68" s="865">
        <v>13.8</v>
      </c>
      <c r="AK68" s="865">
        <v>8</v>
      </c>
      <c r="AL68" s="878">
        <v>517.89</v>
      </c>
      <c r="AM68" s="872">
        <v>1</v>
      </c>
      <c r="AN68" s="865">
        <v>0.19</v>
      </c>
      <c r="AO68" s="739">
        <f t="shared" si="7"/>
        <v>13.934255259209493</v>
      </c>
      <c r="AP68" s="740">
        <f t="shared" si="8"/>
        <v>25.725622165684314</v>
      </c>
      <c r="AQ68" s="888">
        <f t="shared" si="9"/>
        <v>-31.322880356046323</v>
      </c>
      <c r="AR68" s="651">
        <f>INDEX(Historical!$C$7:$C$1239,MATCH(B68,Historical!$B$7:$B$1261,0))*IF(AH68="n/a",1.03,IF(AH68&lt;0,1.01,IF(AH68&gt;10,1.1,(1+AH68/100))))</f>
        <v>0.93329999999999991</v>
      </c>
      <c r="AS68" s="886">
        <f t="shared" si="10"/>
        <v>0.99219122999999987</v>
      </c>
      <c r="AT68" s="886">
        <f t="shared" si="17"/>
        <v>1.0715665284</v>
      </c>
      <c r="AU68" s="886">
        <f t="shared" si="17"/>
        <v>1.157291850672</v>
      </c>
      <c r="AV68" s="886">
        <f t="shared" si="17"/>
        <v>1.2498751987257601</v>
      </c>
      <c r="AW68" s="651">
        <f t="shared" si="12"/>
        <v>5.4042248077977604</v>
      </c>
      <c r="AX68" s="747">
        <f t="shared" si="13"/>
        <v>32.972695593640999</v>
      </c>
      <c r="AY68" s="934">
        <v>1.4</v>
      </c>
      <c r="AZ68" s="872">
        <v>32.18</v>
      </c>
      <c r="BA68" s="872">
        <v>-46.37</v>
      </c>
      <c r="BB68" s="872">
        <v>10</v>
      </c>
      <c r="BC68" s="872">
        <v>0.57000000000000006</v>
      </c>
      <c r="BE68" s="624">
        <v>2013</v>
      </c>
      <c r="BF68" s="898">
        <f t="shared" si="14"/>
        <v>0</v>
      </c>
      <c r="BG68" s="882">
        <v>0.6</v>
      </c>
    </row>
    <row r="69" spans="1:59" ht="11.25" customHeight="1" x14ac:dyDescent="0.2">
      <c r="A69" s="881" t="s">
        <v>4631</v>
      </c>
      <c r="B69" s="875" t="s">
        <v>4629</v>
      </c>
      <c r="C69" s="932" t="s">
        <v>112</v>
      </c>
      <c r="D69" s="932" t="s">
        <v>4361</v>
      </c>
      <c r="E69" s="733">
        <v>5</v>
      </c>
      <c r="F69" s="1190">
        <v>741</v>
      </c>
      <c r="G69" s="1190" t="s">
        <v>106</v>
      </c>
      <c r="H69" s="1190" t="s">
        <v>106</v>
      </c>
      <c r="I69" s="874">
        <v>45.85</v>
      </c>
      <c r="J69" s="651">
        <f t="shared" si="0"/>
        <v>2.2682660850599783</v>
      </c>
      <c r="K69" s="877">
        <v>0.26</v>
      </c>
      <c r="L69" s="887">
        <v>4</v>
      </c>
      <c r="M69" s="642">
        <f t="shared" si="1"/>
        <v>1.04</v>
      </c>
      <c r="N69" s="870" t="s">
        <v>148</v>
      </c>
      <c r="O69" s="734">
        <v>0.23</v>
      </c>
      <c r="P69" s="861">
        <v>44158</v>
      </c>
      <c r="Q69" s="861">
        <v>44176</v>
      </c>
      <c r="R69" s="642">
        <f t="shared" si="2"/>
        <v>13.043478260869565</v>
      </c>
      <c r="S69" s="701">
        <f>IF(INDEX(Historical!$D$7:$D$1237,MATCH(B69,Historical!$B$7:$B$1261,0))=0,"n/a",(INDEX(Historical!$C$7:$C$1239,MATCH(B69,Historical!$B$7:$B$1261,0))/INDEX(Historical!$D$7:$D$1237,MATCH(B69,Historical!$B$7:$B$1261,0))-1)*100)</f>
        <v>16.901408450704224</v>
      </c>
      <c r="T69" s="701">
        <f>IF(INDEX(Historical!$F$7:$F$1230,MATCH(B69,Historical!$B$7:$B$1261,0))=0,"n/a",((INDEX(Historical!$C$7:$C$1239,MATCH(B69,Historical!$B$7:$B$1261,0))/INDEX(Historical!$F$7:$F$1230,MATCH(B69,Historical!$B$7:$B$1261,0)))^(1/3)-1)*100)</f>
        <v>80.98809917959646</v>
      </c>
      <c r="U69" s="701" t="str">
        <f>IF(INDEX(Historical!$H$7:$H$1230,MATCH(B69,Historical!$B$7:$B$1261,0))=0,"n/a",((INDEX(Historical!$C$7:$C$1239,MATCH(B69,Historical!$B$7:$B$1261,0))/INDEX(Historical!$H$7:$H$1230,MATCH(B69,Historical!$B$7:$B$1261,0)))^(1/5)-1)*100)</f>
        <v>n/a</v>
      </c>
      <c r="V69" s="701" t="str">
        <f>IF(INDEX(Historical!$O$7:$O$1230,MATCH(B69,Historical!$B$7:$B$1261,0))=0,"n/a",((INDEX(Historical!$C$7:$C$1239,MATCH(B69,Historical!$B$7:$B$1261,0))/INDEX(Historical!$O$7:$O$1230,MATCH(B69,Historical!$B$7:$B$1261,0)))^(1/10)-1)*100)</f>
        <v>n/a</v>
      </c>
      <c r="W69" s="702" t="str">
        <f t="shared" si="3"/>
        <v>n/a</v>
      </c>
      <c r="X69" s="703" t="str">
        <f t="shared" si="4"/>
        <v>n/a</v>
      </c>
      <c r="Y69" s="876"/>
      <c r="Z69" s="651">
        <f t="shared" si="5"/>
        <v>36.74911660777385</v>
      </c>
      <c r="AA69" s="886">
        <f t="shared" si="6"/>
        <v>16.201413427561839</v>
      </c>
      <c r="AB69" s="887">
        <v>12</v>
      </c>
      <c r="AC69" s="865">
        <v>2.83</v>
      </c>
      <c r="AD69" s="865">
        <v>1.66</v>
      </c>
      <c r="AE69" s="865">
        <v>0.76</v>
      </c>
      <c r="AF69" s="865">
        <v>1.78</v>
      </c>
      <c r="AG69" s="865">
        <v>12.1</v>
      </c>
      <c r="AH69" s="865">
        <v>-4.3</v>
      </c>
      <c r="AI69" s="865">
        <v>3.32</v>
      </c>
      <c r="AJ69" s="865">
        <v>13</v>
      </c>
      <c r="AK69" s="865">
        <v>10</v>
      </c>
      <c r="AL69" s="878">
        <v>370.43</v>
      </c>
      <c r="AM69" s="872">
        <v>3.3000000000000003</v>
      </c>
      <c r="AN69" s="865">
        <v>0.19</v>
      </c>
      <c r="AO69" s="739" t="str">
        <f t="shared" si="7"/>
        <v>n/a</v>
      </c>
      <c r="AP69" s="740" t="str">
        <f t="shared" si="8"/>
        <v>n/a</v>
      </c>
      <c r="AQ69" s="888">
        <f t="shared" si="9"/>
        <v>13.212712087684398</v>
      </c>
      <c r="AR69" s="651">
        <f>INDEX(Historical!$C$7:$C$1239,MATCH(B69,Historical!$B$7:$B$1261,0))*IF(AH69="n/a",1.03,IF(AH69&lt;0,1.01,IF(AH69&gt;10,1.1,(1+AH69/100))))</f>
        <v>0.83829999999999993</v>
      </c>
      <c r="AS69" s="886">
        <f t="shared" si="10"/>
        <v>0.8661315599999998</v>
      </c>
      <c r="AT69" s="886">
        <f t="shared" si="17"/>
        <v>0.95274471599999988</v>
      </c>
      <c r="AU69" s="886">
        <f t="shared" si="17"/>
        <v>1.0480191876</v>
      </c>
      <c r="AV69" s="886">
        <f t="shared" si="17"/>
        <v>1.15282110636</v>
      </c>
      <c r="AW69" s="651">
        <f t="shared" si="12"/>
        <v>4.8580165699599993</v>
      </c>
      <c r="AX69" s="747">
        <f t="shared" si="13"/>
        <v>10.595455986826606</v>
      </c>
      <c r="AY69" s="934">
        <v>1.47</v>
      </c>
      <c r="AZ69" s="872">
        <v>108.79</v>
      </c>
      <c r="BA69" s="872">
        <v>-21.21</v>
      </c>
      <c r="BB69" s="872">
        <v>11.3</v>
      </c>
      <c r="BC69" s="872">
        <v>13.68</v>
      </c>
      <c r="BE69" s="624">
        <v>2016</v>
      </c>
      <c r="BF69" s="898">
        <f t="shared" si="14"/>
        <v>0</v>
      </c>
      <c r="BG69" s="882">
        <v>4.3999999999999995</v>
      </c>
    </row>
    <row r="70" spans="1:59" ht="11.25" customHeight="1" x14ac:dyDescent="0.2">
      <c r="A70" s="871" t="s">
        <v>1097</v>
      </c>
      <c r="B70" s="875" t="s">
        <v>1098</v>
      </c>
      <c r="C70" s="932" t="s">
        <v>4193</v>
      </c>
      <c r="D70" s="932" t="s">
        <v>4325</v>
      </c>
      <c r="E70" s="733">
        <v>8</v>
      </c>
      <c r="F70" s="1190">
        <v>546</v>
      </c>
      <c r="G70" s="1190" t="s">
        <v>106</v>
      </c>
      <c r="H70" s="1190" t="s">
        <v>106</v>
      </c>
      <c r="I70" s="874">
        <v>43.38</v>
      </c>
      <c r="J70" s="651">
        <f t="shared" si="0"/>
        <v>2.166897187644075</v>
      </c>
      <c r="K70" s="877">
        <v>0.23499999999999999</v>
      </c>
      <c r="L70" s="887">
        <v>4</v>
      </c>
      <c r="M70" s="642">
        <f t="shared" si="1"/>
        <v>0.94</v>
      </c>
      <c r="N70" s="870" t="s">
        <v>151</v>
      </c>
      <c r="O70" s="734">
        <v>0.2225</v>
      </c>
      <c r="P70" s="861">
        <v>43895</v>
      </c>
      <c r="Q70" s="861">
        <v>43915</v>
      </c>
      <c r="R70" s="642">
        <f t="shared" si="2"/>
        <v>5.61797752808988</v>
      </c>
      <c r="S70" s="701">
        <f>IF(INDEX(Historical!$D$7:$D$1237,MATCH(B70,Historical!$B$7:$B$1261,0))=0,"n/a",(INDEX(Historical!$C$7:$C$1239,MATCH(B70,Historical!$B$7:$B$1261,0))/INDEX(Historical!$D$7:$D$1237,MATCH(B70,Historical!$B$7:$B$1261,0))-1)*100)</f>
        <v>5.9523809523809534</v>
      </c>
      <c r="T70" s="701">
        <f>IF(INDEX(Historical!$F$7:$F$1230,MATCH(B70,Historical!$B$7:$B$1261,0))=0,"n/a",((INDEX(Historical!$C$7:$C$1239,MATCH(B70,Historical!$B$7:$B$1261,0))/INDEX(Historical!$F$7:$F$1230,MATCH(B70,Historical!$B$7:$B$1261,0)))^(1/3)-1)*100)</f>
        <v>6.345576270678932</v>
      </c>
      <c r="U70" s="701">
        <f>IF(INDEX(Historical!$H$7:$H$1230,MATCH(B70,Historical!$B$7:$B$1261,0))=0,"n/a",((INDEX(Historical!$C$7:$C$1239,MATCH(B70,Historical!$B$7:$B$1261,0))/INDEX(Historical!$H$7:$H$1230,MATCH(B70,Historical!$B$7:$B$1261,0)))^(1/5)-1)*100)</f>
        <v>7.4113389014488718</v>
      </c>
      <c r="V70" s="701" t="str">
        <f>IF(INDEX(Historical!$O$7:$O$1230,MATCH(B70,Historical!$B$7:$B$1261,0))=0,"n/a",((INDEX(Historical!$C$7:$C$1239,MATCH(B70,Historical!$B$7:$B$1261,0))/INDEX(Historical!$O$7:$O$1230,MATCH(B70,Historical!$B$7:$B$1261,0)))^(1/10)-1)*100)</f>
        <v>n/a</v>
      </c>
      <c r="W70" s="702" t="str">
        <f t="shared" si="3"/>
        <v>n/a</v>
      </c>
      <c r="X70" s="703">
        <f t="shared" si="4"/>
        <v>0.38600723445046209</v>
      </c>
      <c r="Y70" s="664"/>
      <c r="Z70" s="651">
        <f t="shared" si="5"/>
        <v>44.761904761904759</v>
      </c>
      <c r="AA70" s="886">
        <f t="shared" si="6"/>
        <v>20.657142857142858</v>
      </c>
      <c r="AB70" s="887">
        <v>12</v>
      </c>
      <c r="AC70" s="865">
        <v>2.1</v>
      </c>
      <c r="AD70" s="865" t="s">
        <v>136</v>
      </c>
      <c r="AE70" s="865">
        <v>1.46</v>
      </c>
      <c r="AF70" s="865">
        <v>3.43</v>
      </c>
      <c r="AG70" s="865">
        <v>17.100000000000001</v>
      </c>
      <c r="AH70" s="865">
        <v>26.700000000000003</v>
      </c>
      <c r="AI70" s="865">
        <v>10.6</v>
      </c>
      <c r="AJ70" s="865">
        <v>19.2</v>
      </c>
      <c r="AK70" s="865">
        <v>-5</v>
      </c>
      <c r="AL70" s="878">
        <v>1440</v>
      </c>
      <c r="AM70" s="872">
        <v>2</v>
      </c>
      <c r="AN70" s="865">
        <v>0.86</v>
      </c>
      <c r="AO70" s="739">
        <f t="shared" si="7"/>
        <v>-11.078906768049912</v>
      </c>
      <c r="AP70" s="740">
        <f t="shared" si="8"/>
        <v>9.5782360890929468</v>
      </c>
      <c r="AQ70" s="888">
        <f t="shared" si="9"/>
        <v>77.45609785709442</v>
      </c>
      <c r="AR70" s="651">
        <f>INDEX(Historical!$C$7:$C$1239,MATCH(B70,Historical!$B$7:$B$1261,0))*IF(AH70="n/a",1.03,IF(AH70&lt;0,1.01,IF(AH70&gt;10,1.1,(1+AH70/100))))</f>
        <v>0.97900000000000009</v>
      </c>
      <c r="AS70" s="886">
        <f t="shared" si="10"/>
        <v>1.0769000000000002</v>
      </c>
      <c r="AT70" s="886">
        <f t="shared" si="17"/>
        <v>1.0876690000000002</v>
      </c>
      <c r="AU70" s="886">
        <f t="shared" si="17"/>
        <v>1.0985456900000001</v>
      </c>
      <c r="AV70" s="886">
        <f t="shared" si="17"/>
        <v>1.1095311469000002</v>
      </c>
      <c r="AW70" s="651">
        <f t="shared" si="12"/>
        <v>5.3516458369000004</v>
      </c>
      <c r="AX70" s="747">
        <f t="shared" si="13"/>
        <v>12.336666290686953</v>
      </c>
      <c r="AY70" s="934">
        <v>0.94</v>
      </c>
      <c r="AZ70" s="872">
        <v>19.41</v>
      </c>
      <c r="BA70" s="872">
        <v>-24.68</v>
      </c>
      <c r="BB70" s="872">
        <v>5.07</v>
      </c>
      <c r="BC70" s="872">
        <v>0.15</v>
      </c>
      <c r="BE70" s="624">
        <v>2013</v>
      </c>
      <c r="BF70" s="898">
        <f t="shared" si="14"/>
        <v>0</v>
      </c>
      <c r="BG70" s="882">
        <v>5.4</v>
      </c>
    </row>
    <row r="71" spans="1:59" ht="11.25" customHeight="1" x14ac:dyDescent="0.2">
      <c r="A71" s="704" t="s">
        <v>4167</v>
      </c>
      <c r="B71" s="785" t="s">
        <v>4164</v>
      </c>
      <c r="C71" s="932" t="s">
        <v>4319</v>
      </c>
      <c r="D71" s="932" t="s">
        <v>4349</v>
      </c>
      <c r="E71" s="733">
        <v>8</v>
      </c>
      <c r="F71" s="1190">
        <v>566</v>
      </c>
      <c r="G71" s="1190" t="s">
        <v>106</v>
      </c>
      <c r="H71" s="1190" t="s">
        <v>106</v>
      </c>
      <c r="I71" s="883">
        <v>40.840000000000003</v>
      </c>
      <c r="J71" s="651">
        <f t="shared" ref="J71:J134" si="18">(M71/I71)*100</f>
        <v>9.7943192948090108</v>
      </c>
      <c r="K71" s="863">
        <v>1</v>
      </c>
      <c r="L71" s="1190">
        <v>4</v>
      </c>
      <c r="M71" s="642">
        <f t="shared" ref="M71:M134" si="19">K71*L71</f>
        <v>4</v>
      </c>
      <c r="N71" s="1190" t="s">
        <v>513</v>
      </c>
      <c r="O71" s="604">
        <v>0.4</v>
      </c>
      <c r="P71" s="633">
        <v>44148</v>
      </c>
      <c r="Q71" s="633">
        <v>44165</v>
      </c>
      <c r="R71" s="642">
        <f t="shared" ref="R71:R134" si="20">(K71-O71)/O71*100</f>
        <v>149.99999999999997</v>
      </c>
      <c r="S71" s="701">
        <f>IF(INDEX(Historical!$D$7:$D$1237,MATCH(B71,Historical!$B$7:$B$1261,0))=0,"n/a",(INDEX(Historical!$C$7:$C$1239,MATCH(B71,Historical!$B$7:$B$1261,0))/INDEX(Historical!$D$7:$D$1237,MATCH(B71,Historical!$B$7:$B$1261,0))-1)*100)</f>
        <v>62.962962962962955</v>
      </c>
      <c r="T71" s="701">
        <f>IF(INDEX(Historical!$F$7:$F$1230,MATCH(B71,Historical!$B$7:$B$1261,0))=0,"n/a",((INDEX(Historical!$C$7:$C$1239,MATCH(B71,Historical!$B$7:$B$1261,0))/INDEX(Historical!$F$7:$F$1230,MATCH(B71,Historical!$B$7:$B$1261,0)))^(1/3)-1)*100)</f>
        <v>40.10196653276936</v>
      </c>
      <c r="U71" s="701">
        <f>IF(INDEX(Historical!$H$7:$H$1230,MATCH(B71,Historical!$B$7:$B$1261,0))=0,"n/a",((INDEX(Historical!$C$7:$C$1239,MATCH(B71,Historical!$B$7:$B$1261,0))/INDEX(Historical!$H$7:$H$1230,MATCH(B71,Historical!$B$7:$B$1261,0)))^(1/5)-1)*100)</f>
        <v>44.43449499839565</v>
      </c>
      <c r="V71" s="701">
        <f>IF(INDEX(Historical!$O$7:$O$1230,MATCH(B71,Historical!$B$7:$B$1261,0))=0,"n/a",((INDEX(Historical!$C$7:$C$1239,MATCH(B71,Historical!$B$7:$B$1261,0))/INDEX(Historical!$O$7:$O$1230,MATCH(B71,Historical!$B$7:$B$1261,0)))^(1/10)-1)*100)</f>
        <v>3.904209397242564</v>
      </c>
      <c r="W71" s="702">
        <f t="shared" ref="W71:W134" si="21">IF(OR(U71&lt;=0,U71="n/a",V71&lt;=0,V71="n/a"),"n/a",U71/V71)</f>
        <v>11.381176181220843</v>
      </c>
      <c r="X71" s="703">
        <f t="shared" ref="X71:X134" si="22">IF(OR(AJ71&lt;=0,AJ71="n/a",U71&lt;=0,U71="n/a"),"n/a",U71/AJ71)</f>
        <v>1.7989674088419292</v>
      </c>
      <c r="Y71" s="652"/>
      <c r="Z71" s="651" t="str">
        <f t="shared" ref="Z71:Z134" si="23">IF(OR(AC71&lt;0.01,AC71="n/a"),"n/a",M71/AC71*100)</f>
        <v>n/a</v>
      </c>
      <c r="AA71" s="886" t="str">
        <f t="shared" ref="AA71:AA134" si="24">IF(OR(AC71&lt;0.01,AC71="n/a"),"n/a",I71/AC71)</f>
        <v>n/a</v>
      </c>
      <c r="AB71" s="887">
        <v>12</v>
      </c>
      <c r="AC71" s="882">
        <v>-0.61</v>
      </c>
      <c r="AD71" s="882" t="s">
        <v>136</v>
      </c>
      <c r="AE71" s="865">
        <v>5.64</v>
      </c>
      <c r="AF71" s="865">
        <v>0.82</v>
      </c>
      <c r="AG71" s="865">
        <v>33.900000000000006</v>
      </c>
      <c r="AH71" s="865">
        <v>22.6</v>
      </c>
      <c r="AI71" s="865">
        <v>-88.3</v>
      </c>
      <c r="AJ71" s="681">
        <v>24.7</v>
      </c>
      <c r="AK71" s="681" t="s">
        <v>136</v>
      </c>
      <c r="AL71" s="882">
        <v>233.63</v>
      </c>
      <c r="AM71" s="882">
        <v>4.3</v>
      </c>
      <c r="AN71" s="882">
        <v>0.99</v>
      </c>
      <c r="AO71" s="739" t="str">
        <f t="shared" ref="AO71:AO134" si="25">IF(U71="n/a","n/a",IF(AA71&lt;0,"n/a",IF(AA71="n/a","n/a",J71+U71-AA71)))</f>
        <v>n/a</v>
      </c>
      <c r="AP71" s="740">
        <f t="shared" ref="AP71:AP134" si="26">IF(U71="n/a","n/a",J71+U71)</f>
        <v>54.228814293204664</v>
      </c>
      <c r="AQ71" s="888" t="str">
        <f t="shared" ref="AQ71:AQ134" si="27">IF(OR(AC71&lt;0.01,AF71="n/a"),"n/a",(I71/SQRT(22.5*AC71*(I71/AF71))-1)*100)</f>
        <v>n/a</v>
      </c>
      <c r="AR71" s="651">
        <f>INDEX(Historical!$C$7:$C$1239,MATCH(B71,Historical!$B$7:$B$1261,0))*IF(AH71="n/a",1.03,IF(AH71&lt;0,1.01,IF(AH71&gt;10,1.1,(1+AH71/100))))</f>
        <v>0.48400000000000004</v>
      </c>
      <c r="AS71" s="886">
        <f t="shared" ref="AS71:AS134" si="28">IF($AI71="n/a",1.03*AR71,IF($AI71&lt;0,1.01*AR71,IF($AI71&gt;10,1.1*AR71,(1+$AI71/100)*AR71)))</f>
        <v>0.48884000000000005</v>
      </c>
      <c r="AT71" s="886">
        <f t="shared" si="17"/>
        <v>0.5035052000000001</v>
      </c>
      <c r="AU71" s="886">
        <f t="shared" si="17"/>
        <v>0.51861035600000016</v>
      </c>
      <c r="AV71" s="886">
        <f t="shared" si="17"/>
        <v>0.53416866668000018</v>
      </c>
      <c r="AW71" s="651">
        <f t="shared" ref="AW71:AW134" si="29">SUM(AR71:AV71)</f>
        <v>2.5291242226800006</v>
      </c>
      <c r="AX71" s="747">
        <f t="shared" ref="AX71:AX134" si="30">AW71/I71*100</f>
        <v>6.1927625432908924</v>
      </c>
      <c r="AY71" s="729">
        <v>0.75</v>
      </c>
      <c r="AZ71" s="865">
        <v>25.069999999999997</v>
      </c>
      <c r="BA71" s="865">
        <v>-36.69</v>
      </c>
      <c r="BB71" s="865">
        <v>-7.7200000000000006</v>
      </c>
      <c r="BC71" s="865">
        <v>-4.3600000000000003</v>
      </c>
      <c r="BE71" s="624">
        <v>2013</v>
      </c>
      <c r="BF71" s="898">
        <f t="shared" ref="BF71:BF134" si="31">IF(BE71&gt;2008,0,IF(BE71&gt;2001,1,IF(BE71&gt;1990,2,IF(BE71&gt;1980,3,IF(BE71&gt;1973,4,IF(BE71&gt;1970,5,IF(BE71&gt;1960,6,IF(BE71&gt;1958,7,IF(BE71&gt;1953,8,9)))))))))</f>
        <v>0</v>
      </c>
      <c r="BG71" s="882">
        <v>13.600000000000001</v>
      </c>
    </row>
    <row r="72" spans="1:59" ht="11.25" customHeight="1" x14ac:dyDescent="0.2">
      <c r="A72" s="704" t="s">
        <v>4107</v>
      </c>
      <c r="B72" s="785" t="s">
        <v>4108</v>
      </c>
      <c r="C72" s="932" t="s">
        <v>4319</v>
      </c>
      <c r="D72" s="932" t="s">
        <v>4320</v>
      </c>
      <c r="E72" s="733">
        <v>7</v>
      </c>
      <c r="F72" s="1190">
        <v>631</v>
      </c>
      <c r="G72" s="1190" t="s">
        <v>106</v>
      </c>
      <c r="H72" s="1190" t="s">
        <v>106</v>
      </c>
      <c r="I72" s="883">
        <v>19.43</v>
      </c>
      <c r="J72" s="651">
        <f t="shared" si="18"/>
        <v>5.1466803911477097</v>
      </c>
      <c r="K72" s="863">
        <v>0.25</v>
      </c>
      <c r="L72" s="1190">
        <v>4</v>
      </c>
      <c r="M72" s="642">
        <f t="shared" si="19"/>
        <v>1</v>
      </c>
      <c r="N72" s="1190" t="s">
        <v>318</v>
      </c>
      <c r="O72" s="604">
        <v>0.22500000000000001</v>
      </c>
      <c r="P72" s="633">
        <v>43920</v>
      </c>
      <c r="Q72" s="633">
        <v>43936</v>
      </c>
      <c r="R72" s="642">
        <f t="shared" si="20"/>
        <v>11.111111111111107</v>
      </c>
      <c r="S72" s="701">
        <f>IF(INDEX(Historical!$D$7:$D$1237,MATCH(B72,Historical!$B$7:$B$1261,0))=0,"n/a",(INDEX(Historical!$C$7:$C$1239,MATCH(B72,Historical!$B$7:$B$1261,0))/INDEX(Historical!$D$7:$D$1237,MATCH(B72,Historical!$B$7:$B$1261,0))-1)*100)</f>
        <v>9.9999999999999858</v>
      </c>
      <c r="T72" s="701">
        <f>IF(INDEX(Historical!$F$7:$F$1230,MATCH(B72,Historical!$B$7:$B$1261,0))=0,"n/a",((INDEX(Historical!$C$7:$C$1239,MATCH(B72,Historical!$B$7:$B$1261,0))/INDEX(Historical!$F$7:$F$1230,MATCH(B72,Historical!$B$7:$B$1261,0)))^(1/3)-1)*100)</f>
        <v>8.9744250818549531</v>
      </c>
      <c r="U72" s="701">
        <f>IF(INDEX(Historical!$H$7:$H$1230,MATCH(B72,Historical!$B$7:$B$1261,0))=0,"n/a",((INDEX(Historical!$C$7:$C$1239,MATCH(B72,Historical!$B$7:$B$1261,0))/INDEX(Historical!$H$7:$H$1230,MATCH(B72,Historical!$B$7:$B$1261,0)))^(1/5)-1)*100)</f>
        <v>47.745591757738445</v>
      </c>
      <c r="V72" s="701" t="str">
        <f>IF(INDEX(Historical!$O$7:$O$1230,MATCH(B72,Historical!$B$7:$B$1261,0))=0,"n/a",((INDEX(Historical!$C$7:$C$1239,MATCH(B72,Historical!$B$7:$B$1261,0))/INDEX(Historical!$O$7:$O$1230,MATCH(B72,Historical!$B$7:$B$1261,0)))^(1/10)-1)*100)</f>
        <v>n/a</v>
      </c>
      <c r="W72" s="702" t="str">
        <f t="shared" si="21"/>
        <v>n/a</v>
      </c>
      <c r="X72" s="703">
        <f t="shared" si="22"/>
        <v>1.7299127448455958</v>
      </c>
      <c r="Y72" s="652"/>
      <c r="Z72" s="651">
        <f t="shared" si="23"/>
        <v>119.04761904761905</v>
      </c>
      <c r="AA72" s="886">
        <f t="shared" si="24"/>
        <v>23.130952380952383</v>
      </c>
      <c r="AB72" s="887">
        <v>12</v>
      </c>
      <c r="AC72" s="882">
        <v>0.84</v>
      </c>
      <c r="AD72" s="882">
        <v>3.91</v>
      </c>
      <c r="AE72" s="865">
        <v>10.73</v>
      </c>
      <c r="AF72" s="865">
        <v>2.0499999999999998</v>
      </c>
      <c r="AG72" s="865">
        <v>8.6999999999999993</v>
      </c>
      <c r="AH72" s="865">
        <v>-31.8</v>
      </c>
      <c r="AI72" s="865">
        <v>-0.75</v>
      </c>
      <c r="AJ72" s="681">
        <v>27.6</v>
      </c>
      <c r="AK72" s="681">
        <v>6</v>
      </c>
      <c r="AL72" s="882">
        <v>1910</v>
      </c>
      <c r="AM72" s="882">
        <v>1.6199999999999999</v>
      </c>
      <c r="AN72" s="882">
        <v>0.54</v>
      </c>
      <c r="AO72" s="739">
        <f t="shared" si="25"/>
        <v>29.761319767933774</v>
      </c>
      <c r="AP72" s="740">
        <f t="shared" si="26"/>
        <v>52.892272148886157</v>
      </c>
      <c r="AQ72" s="888">
        <f t="shared" si="27"/>
        <v>45.171855829109411</v>
      </c>
      <c r="AR72" s="651">
        <f>INDEX(Historical!$C$7:$C$1239,MATCH(B72,Historical!$B$7:$B$1261,0))*IF(AH72="n/a",1.03,IF(AH72&lt;0,1.01,IF(AH72&gt;10,1.1,(1+AH72/100))))</f>
        <v>0.88880000000000003</v>
      </c>
      <c r="AS72" s="886">
        <f t="shared" si="28"/>
        <v>0.89768800000000004</v>
      </c>
      <c r="AT72" s="886">
        <f t="shared" si="17"/>
        <v>0.95154928000000005</v>
      </c>
      <c r="AU72" s="886">
        <f t="shared" si="17"/>
        <v>1.0086422368000001</v>
      </c>
      <c r="AV72" s="886">
        <f t="shared" si="17"/>
        <v>1.0691607710080002</v>
      </c>
      <c r="AW72" s="651">
        <f t="shared" si="29"/>
        <v>4.8158402878080011</v>
      </c>
      <c r="AX72" s="747">
        <f t="shared" si="30"/>
        <v>24.785590776160582</v>
      </c>
      <c r="AY72" s="729">
        <v>1.1399999999999999</v>
      </c>
      <c r="AZ72" s="865">
        <v>171.37</v>
      </c>
      <c r="BA72" s="865">
        <v>-17.810000000000002</v>
      </c>
      <c r="BB72" s="865">
        <v>5.7</v>
      </c>
      <c r="BC72" s="865">
        <v>7.88</v>
      </c>
      <c r="BE72" s="624">
        <v>2014</v>
      </c>
      <c r="BF72" s="898">
        <f t="shared" si="31"/>
        <v>0</v>
      </c>
      <c r="BG72" s="882">
        <v>5.4</v>
      </c>
    </row>
    <row r="73" spans="1:59" ht="11.25" customHeight="1" x14ac:dyDescent="0.2">
      <c r="A73" s="863" t="s">
        <v>1101</v>
      </c>
      <c r="B73" s="875" t="s">
        <v>1102</v>
      </c>
      <c r="C73" s="932" t="s">
        <v>245</v>
      </c>
      <c r="D73" s="932" t="s">
        <v>4357</v>
      </c>
      <c r="E73" s="733">
        <v>9</v>
      </c>
      <c r="F73" s="1190">
        <v>452</v>
      </c>
      <c r="G73" s="1190" t="s">
        <v>106</v>
      </c>
      <c r="H73" s="1190" t="s">
        <v>106</v>
      </c>
      <c r="I73" s="874">
        <v>14.32</v>
      </c>
      <c r="J73" s="651">
        <f t="shared" si="18"/>
        <v>2.9329608938547485</v>
      </c>
      <c r="K73" s="877">
        <v>0.105</v>
      </c>
      <c r="L73" s="887">
        <v>4</v>
      </c>
      <c r="M73" s="642">
        <f t="shared" si="19"/>
        <v>0.42</v>
      </c>
      <c r="N73" s="870" t="s">
        <v>218</v>
      </c>
      <c r="O73" s="734">
        <v>0.1</v>
      </c>
      <c r="P73" s="619">
        <v>43836</v>
      </c>
      <c r="Q73" s="619">
        <v>43846</v>
      </c>
      <c r="R73" s="642">
        <f t="shared" si="20"/>
        <v>4.9999999999999902</v>
      </c>
      <c r="S73" s="701">
        <f>IF(INDEX(Historical!$D$7:$D$1237,MATCH(B73,Historical!$B$7:$B$1261,0))=0,"n/a",(INDEX(Historical!$C$7:$C$1239,MATCH(B73,Historical!$B$7:$B$1261,0))/INDEX(Historical!$D$7:$D$1237,MATCH(B73,Historical!$B$7:$B$1261,0))-1)*100)</f>
        <v>11.111111111111116</v>
      </c>
      <c r="T73" s="701">
        <f>IF(INDEX(Historical!$F$7:$F$1230,MATCH(B73,Historical!$B$7:$B$1261,0))=0,"n/a",((INDEX(Historical!$C$7:$C$1239,MATCH(B73,Historical!$B$7:$B$1261,0))/INDEX(Historical!$F$7:$F$1230,MATCH(B73,Historical!$B$7:$B$1261,0)))^(1/3)-1)*100)</f>
        <v>12.624788044360603</v>
      </c>
      <c r="U73" s="701">
        <f>IF(INDEX(Historical!$H$7:$H$1230,MATCH(B73,Historical!$B$7:$B$1261,0))=0,"n/a",((INDEX(Historical!$C$7:$C$1239,MATCH(B73,Historical!$B$7:$B$1261,0))/INDEX(Historical!$H$7:$H$1230,MATCH(B73,Historical!$B$7:$B$1261,0)))^(1/5)-1)*100)</f>
        <v>14.869835499703509</v>
      </c>
      <c r="V73" s="701" t="str">
        <f>IF(INDEX(Historical!$O$7:$O$1230,MATCH(B73,Historical!$B$7:$B$1261,0))=0,"n/a",((INDEX(Historical!$C$7:$C$1239,MATCH(B73,Historical!$B$7:$B$1261,0))/INDEX(Historical!$O$7:$O$1230,MATCH(B73,Historical!$B$7:$B$1261,0)))^(1/10)-1)*100)</f>
        <v>n/a</v>
      </c>
      <c r="W73" s="702" t="str">
        <f t="shared" si="21"/>
        <v>n/a</v>
      </c>
      <c r="X73" s="703" t="str">
        <f t="shared" si="22"/>
        <v>n/a</v>
      </c>
      <c r="Y73" s="661"/>
      <c r="Z73" s="651" t="str">
        <f t="shared" si="23"/>
        <v>n/a</v>
      </c>
      <c r="AA73" s="886" t="str">
        <f t="shared" si="24"/>
        <v>n/a</v>
      </c>
      <c r="AB73" s="887">
        <v>4</v>
      </c>
      <c r="AC73" s="865">
        <v>-1.24</v>
      </c>
      <c r="AD73" s="865" t="s">
        <v>136</v>
      </c>
      <c r="AE73" s="865">
        <v>0.73</v>
      </c>
      <c r="AF73" s="865">
        <v>1.39</v>
      </c>
      <c r="AG73" s="865">
        <v>-22.7</v>
      </c>
      <c r="AH73" s="865">
        <v>-304.89999999999998</v>
      </c>
      <c r="AI73" s="865">
        <v>250</v>
      </c>
      <c r="AJ73" s="865">
        <v>-22.400000000000002</v>
      </c>
      <c r="AK73" s="865">
        <v>9</v>
      </c>
      <c r="AL73" s="878">
        <v>179.64</v>
      </c>
      <c r="AM73" s="872">
        <v>1.2</v>
      </c>
      <c r="AN73" s="865">
        <v>0</v>
      </c>
      <c r="AO73" s="739" t="str">
        <f t="shared" si="25"/>
        <v>n/a</v>
      </c>
      <c r="AP73" s="740">
        <f t="shared" si="26"/>
        <v>17.802796393558257</v>
      </c>
      <c r="AQ73" s="888" t="str">
        <f t="shared" si="27"/>
        <v>n/a</v>
      </c>
      <c r="AR73" s="651">
        <f>INDEX(Historical!$C$7:$C$1239,MATCH(B73,Historical!$B$7:$B$1261,0))*IF(AH73="n/a",1.03,IF(AH73&lt;0,1.01,IF(AH73&gt;10,1.1,(1+AH73/100))))</f>
        <v>0.40400000000000003</v>
      </c>
      <c r="AS73" s="886">
        <f t="shared" si="28"/>
        <v>0.44440000000000007</v>
      </c>
      <c r="AT73" s="886">
        <f t="shared" si="17"/>
        <v>0.4843960000000001</v>
      </c>
      <c r="AU73" s="886">
        <f t="shared" si="17"/>
        <v>0.52799164000000021</v>
      </c>
      <c r="AV73" s="886">
        <f t="shared" si="17"/>
        <v>0.57551088760000024</v>
      </c>
      <c r="AW73" s="651">
        <f t="shared" si="29"/>
        <v>2.4362985276000004</v>
      </c>
      <c r="AX73" s="747">
        <f t="shared" si="30"/>
        <v>17.013257874301679</v>
      </c>
      <c r="AY73" s="934">
        <v>1.22</v>
      </c>
      <c r="AZ73" s="872">
        <v>171.21</v>
      </c>
      <c r="BA73" s="872">
        <v>-12.58</v>
      </c>
      <c r="BB73" s="872">
        <v>8.2000000000000011</v>
      </c>
      <c r="BC73" s="872">
        <v>43.79</v>
      </c>
      <c r="BE73" s="624">
        <v>2012</v>
      </c>
      <c r="BF73" s="898">
        <f t="shared" si="31"/>
        <v>0</v>
      </c>
      <c r="BG73" s="882">
        <v>-15.6</v>
      </c>
    </row>
    <row r="74" spans="1:59" s="773" customFormat="1" ht="11.25" customHeight="1" x14ac:dyDescent="0.2">
      <c r="A74" s="928" t="s">
        <v>4439</v>
      </c>
      <c r="B74" s="781" t="s">
        <v>4434</v>
      </c>
      <c r="C74" s="932" t="s">
        <v>108</v>
      </c>
      <c r="D74" s="932" t="s">
        <v>4338</v>
      </c>
      <c r="E74" s="755">
        <v>7</v>
      </c>
      <c r="F74" s="1190">
        <v>572</v>
      </c>
      <c r="G74" s="1189" t="s">
        <v>106</v>
      </c>
      <c r="H74" s="1189" t="s">
        <v>106</v>
      </c>
      <c r="I74" s="756">
        <v>18.989999999999998</v>
      </c>
      <c r="J74" s="757">
        <f t="shared" si="18"/>
        <v>3.7914691943127963</v>
      </c>
      <c r="K74" s="758">
        <v>0.18</v>
      </c>
      <c r="L74" s="759">
        <v>4</v>
      </c>
      <c r="M74" s="760">
        <f t="shared" si="19"/>
        <v>0.72</v>
      </c>
      <c r="N74" s="761" t="s">
        <v>456</v>
      </c>
      <c r="O74" s="762">
        <v>0.14000000000000001</v>
      </c>
      <c r="P74" s="782">
        <v>43557</v>
      </c>
      <c r="Q74" s="782">
        <v>43572</v>
      </c>
      <c r="R74" s="760">
        <f t="shared" si="20"/>
        <v>28.571428571428552</v>
      </c>
      <c r="S74" s="701">
        <f>IF(INDEX(Historical!$D$7:$D$1237,MATCH(B74,Historical!$B$7:$B$1261,0))=0,"n/a",(INDEX(Historical!$C$7:$C$1239,MATCH(B74,Historical!$B$7:$B$1261,0))/INDEX(Historical!$D$7:$D$1237,MATCH(B74,Historical!$B$7:$B$1261,0))-1)*100)</f>
        <v>21.42857142857142</v>
      </c>
      <c r="T74" s="701">
        <f>IF(INDEX(Historical!$F$7:$F$1230,MATCH(B74,Historical!$B$7:$B$1261,0))=0,"n/a",((INDEX(Historical!$C$7:$C$1239,MATCH(B74,Historical!$B$7:$B$1261,0))/INDEX(Historical!$F$7:$F$1230,MATCH(B74,Historical!$B$7:$B$1261,0)))^(1/3)-1)*100)</f>
        <v>12.311068346755549</v>
      </c>
      <c r="U74" s="701">
        <f>IF(INDEX(Historical!$H$7:$H$1230,MATCH(B74,Historical!$B$7:$B$1261,0))=0,"n/a",((INDEX(Historical!$C$7:$C$1239,MATCH(B74,Historical!$B$7:$B$1261,0))/INDEX(Historical!$H$7:$H$1230,MATCH(B74,Historical!$B$7:$B$1261,0)))^(1/5)-1)*100)</f>
        <v>11.196158593857874</v>
      </c>
      <c r="V74" s="701">
        <f>IF(INDEX(Historical!$O$7:$O$1230,MATCH(B74,Historical!$B$7:$B$1261,0))=0,"n/a",((INDEX(Historical!$C$7:$C$1239,MATCH(B74,Historical!$B$7:$B$1261,0))/INDEX(Historical!$O$7:$O$1230,MATCH(B74,Historical!$B$7:$B$1261,0)))^(1/10)-1)*100)</f>
        <v>7.1773462536293131</v>
      </c>
      <c r="W74" s="702">
        <f t="shared" si="21"/>
        <v>1.5599301187672809</v>
      </c>
      <c r="X74" s="703">
        <f t="shared" si="22"/>
        <v>1.286914780903204</v>
      </c>
      <c r="Y74" s="774"/>
      <c r="Z74" s="757">
        <f t="shared" si="23"/>
        <v>55.38461538461538</v>
      </c>
      <c r="AA74" s="765">
        <f t="shared" si="24"/>
        <v>14.607692307692306</v>
      </c>
      <c r="AB74" s="759">
        <v>12</v>
      </c>
      <c r="AC74" s="766">
        <v>1.3</v>
      </c>
      <c r="AD74" s="766">
        <v>1.54</v>
      </c>
      <c r="AE74" s="766">
        <v>6.34</v>
      </c>
      <c r="AF74" s="766">
        <v>1.36</v>
      </c>
      <c r="AG74" s="766">
        <v>9</v>
      </c>
      <c r="AH74" s="766">
        <v>19.2</v>
      </c>
      <c r="AI74" s="766">
        <v>-3.1300000000000003</v>
      </c>
      <c r="AJ74" s="766">
        <v>8.6999999999999993</v>
      </c>
      <c r="AK74" s="766">
        <v>10</v>
      </c>
      <c r="AL74" s="767">
        <v>2750</v>
      </c>
      <c r="AM74" s="768">
        <v>0.2</v>
      </c>
      <c r="AN74" s="766">
        <v>0.01</v>
      </c>
      <c r="AO74" s="769">
        <f t="shared" si="25"/>
        <v>0.37993548047836434</v>
      </c>
      <c r="AP74" s="770">
        <f t="shared" si="26"/>
        <v>14.98762778817067</v>
      </c>
      <c r="AQ74" s="771">
        <f t="shared" si="27"/>
        <v>-6.0343761711844968</v>
      </c>
      <c r="AR74" s="651">
        <f>INDEX(Historical!$C$7:$C$1239,MATCH(B74,Historical!$B$7:$B$1261,0))*IF(AH74="n/a",1.03,IF(AH74&lt;0,1.01,IF(AH74&gt;10,1.1,(1+AH74/100))))</f>
        <v>0.74800000000000011</v>
      </c>
      <c r="AS74" s="765">
        <f t="shared" si="28"/>
        <v>0.75548000000000015</v>
      </c>
      <c r="AT74" s="765">
        <f t="shared" si="17"/>
        <v>0.83102800000000021</v>
      </c>
      <c r="AU74" s="765">
        <f t="shared" si="17"/>
        <v>0.91413080000000035</v>
      </c>
      <c r="AV74" s="765">
        <f t="shared" si="17"/>
        <v>1.0055438800000005</v>
      </c>
      <c r="AW74" s="757">
        <f t="shared" si="29"/>
        <v>4.2541826800000013</v>
      </c>
      <c r="AX74" s="772">
        <f t="shared" si="30"/>
        <v>22.40222580305425</v>
      </c>
      <c r="AY74" s="935">
        <v>0.69</v>
      </c>
      <c r="AZ74" s="768">
        <v>27.32</v>
      </c>
      <c r="BA74" s="768">
        <v>-14.540000000000001</v>
      </c>
      <c r="BB74" s="768">
        <v>4.51</v>
      </c>
      <c r="BC74" s="768">
        <v>2.27</v>
      </c>
      <c r="BD74" s="908"/>
      <c r="BE74" s="624">
        <v>2015</v>
      </c>
      <c r="BF74" s="898">
        <f t="shared" si="31"/>
        <v>0</v>
      </c>
      <c r="BG74" s="824">
        <v>1.4000000000000001</v>
      </c>
    </row>
    <row r="75" spans="1:59" ht="11.25" customHeight="1" x14ac:dyDescent="0.2">
      <c r="A75" s="863" t="s">
        <v>1024</v>
      </c>
      <c r="B75" s="875" t="s">
        <v>1025</v>
      </c>
      <c r="C75" s="932" t="s">
        <v>128</v>
      </c>
      <c r="D75" s="932" t="s">
        <v>4327</v>
      </c>
      <c r="E75" s="733">
        <v>9</v>
      </c>
      <c r="F75" s="1190">
        <v>515</v>
      </c>
      <c r="G75" s="1190" t="s">
        <v>106</v>
      </c>
      <c r="H75" s="1190" t="s">
        <v>106</v>
      </c>
      <c r="I75" s="874">
        <v>71.63</v>
      </c>
      <c r="J75" s="651">
        <f t="shared" si="18"/>
        <v>1.6054725673600445</v>
      </c>
      <c r="K75" s="877">
        <v>1.1499999999999999</v>
      </c>
      <c r="L75" s="887">
        <v>1</v>
      </c>
      <c r="M75" s="642">
        <f t="shared" si="19"/>
        <v>1.1499999999999999</v>
      </c>
      <c r="N75" s="870" t="s">
        <v>171</v>
      </c>
      <c r="O75" s="734">
        <v>1.1000000000000001</v>
      </c>
      <c r="P75" s="861">
        <v>44147</v>
      </c>
      <c r="Q75" s="861">
        <v>44169</v>
      </c>
      <c r="R75" s="642">
        <f t="shared" si="20"/>
        <v>4.545454545454529</v>
      </c>
      <c r="S75" s="701">
        <f>IF(INDEX(Historical!$D$7:$D$1237,MATCH(B75,Historical!$B$7:$B$1261,0))=0,"n/a",(INDEX(Historical!$C$7:$C$1239,MATCH(B75,Historical!$B$7:$B$1261,0))/INDEX(Historical!$D$7:$D$1237,MATCH(B75,Historical!$B$7:$B$1261,0))-1)*100)</f>
        <v>10.000000000000009</v>
      </c>
      <c r="T75" s="701">
        <f>IF(INDEX(Historical!$F$7:$F$1230,MATCH(B75,Historical!$B$7:$B$1261,0))=0,"n/a",((INDEX(Historical!$C$7:$C$1239,MATCH(B75,Historical!$B$7:$B$1261,0))/INDEX(Historical!$F$7:$F$1230,MATCH(B75,Historical!$B$7:$B$1261,0)))^(1/3)-1)*100)</f>
        <v>6.917810999860885</v>
      </c>
      <c r="U75" s="701">
        <f>IF(INDEX(Historical!$H$7:$H$1230,MATCH(B75,Historical!$B$7:$B$1261,0))=0,"n/a",((INDEX(Historical!$C$7:$C$1239,MATCH(B75,Historical!$B$7:$B$1261,0))/INDEX(Historical!$H$7:$H$1230,MATCH(B75,Historical!$B$7:$B$1261,0)))^(1/5)-1)*100)</f>
        <v>7.9608473046602901</v>
      </c>
      <c r="V75" s="701">
        <f>IF(INDEX(Historical!$O$7:$O$1230,MATCH(B75,Historical!$B$7:$B$1261,0))=0,"n/a",((INDEX(Historical!$C$7:$C$1239,MATCH(B75,Historical!$B$7:$B$1261,0))/INDEX(Historical!$O$7:$O$1230,MATCH(B75,Historical!$B$7:$B$1261,0)))^(1/10)-1)*100)</f>
        <v>8.2037389818342845</v>
      </c>
      <c r="W75" s="702">
        <f t="shared" si="21"/>
        <v>0.97039256396237927</v>
      </c>
      <c r="X75" s="703">
        <f t="shared" si="22"/>
        <v>3.5178291226956655E-2</v>
      </c>
      <c r="Y75" s="876"/>
      <c r="Z75" s="651" t="str">
        <f t="shared" si="23"/>
        <v>n/a</v>
      </c>
      <c r="AA75" s="886" t="str">
        <f t="shared" si="24"/>
        <v>n/a</v>
      </c>
      <c r="AB75" s="887">
        <v>10</v>
      </c>
      <c r="AC75" s="865">
        <v>-0.83</v>
      </c>
      <c r="AD75" s="865" t="s">
        <v>136</v>
      </c>
      <c r="AE75" s="865">
        <v>1.1299999999999999</v>
      </c>
      <c r="AF75" s="865">
        <v>4.79</v>
      </c>
      <c r="AG75" s="865">
        <v>-5.2</v>
      </c>
      <c r="AH75" s="865">
        <v>7.7</v>
      </c>
      <c r="AI75" s="865">
        <v>59.35</v>
      </c>
      <c r="AJ75" s="865">
        <v>226.29999999999998</v>
      </c>
      <c r="AK75" s="865">
        <v>14.299999999999999</v>
      </c>
      <c r="AL75" s="878">
        <v>1270</v>
      </c>
      <c r="AM75" s="872">
        <v>3.3000000000000003</v>
      </c>
      <c r="AN75" s="865">
        <v>0.12</v>
      </c>
      <c r="AO75" s="739" t="str">
        <f t="shared" si="25"/>
        <v>n/a</v>
      </c>
      <c r="AP75" s="740">
        <f t="shared" si="26"/>
        <v>9.5663198720203351</v>
      </c>
      <c r="AQ75" s="888" t="str">
        <f t="shared" si="27"/>
        <v>n/a</v>
      </c>
      <c r="AR75" s="651">
        <f>INDEX(Historical!$C$7:$C$1239,MATCH(B75,Historical!$B$7:$B$1261,0))*IF(AH75="n/a",1.03,IF(AH75&lt;0,1.01,IF(AH75&gt;10,1.1,(1+AH75/100))))</f>
        <v>1.1847000000000001</v>
      </c>
      <c r="AS75" s="886">
        <f t="shared" si="28"/>
        <v>1.3031700000000002</v>
      </c>
      <c r="AT75" s="886">
        <f t="shared" si="17"/>
        <v>1.4334870000000004</v>
      </c>
      <c r="AU75" s="886">
        <f t="shared" si="17"/>
        <v>1.5768357000000006</v>
      </c>
      <c r="AV75" s="886">
        <f t="shared" si="17"/>
        <v>1.7345192700000007</v>
      </c>
      <c r="AW75" s="651">
        <f t="shared" si="29"/>
        <v>7.2327119700000013</v>
      </c>
      <c r="AX75" s="747">
        <f t="shared" si="30"/>
        <v>10.097322309088373</v>
      </c>
      <c r="AY75" s="934">
        <v>0.87</v>
      </c>
      <c r="AZ75" s="872">
        <v>48.27</v>
      </c>
      <c r="BA75" s="872">
        <v>-24.54</v>
      </c>
      <c r="BB75" s="872">
        <v>3.44</v>
      </c>
      <c r="BC75" s="872">
        <v>13.309999999999999</v>
      </c>
      <c r="BE75" s="624">
        <v>2013</v>
      </c>
      <c r="BF75" s="898">
        <f t="shared" si="31"/>
        <v>0</v>
      </c>
      <c r="BG75" s="882">
        <v>-3.3000000000000003</v>
      </c>
    </row>
    <row r="76" spans="1:59" ht="11.25" customHeight="1" x14ac:dyDescent="0.2">
      <c r="A76" s="863" t="s">
        <v>1111</v>
      </c>
      <c r="B76" s="875" t="s">
        <v>1112</v>
      </c>
      <c r="C76" s="932" t="s">
        <v>245</v>
      </c>
      <c r="D76" s="932" t="s">
        <v>4347</v>
      </c>
      <c r="E76" s="733">
        <v>9</v>
      </c>
      <c r="F76" s="1190">
        <v>442</v>
      </c>
      <c r="G76" s="1190" t="s">
        <v>106</v>
      </c>
      <c r="H76" s="1190" t="s">
        <v>106</v>
      </c>
      <c r="I76" s="874">
        <v>46.76</v>
      </c>
      <c r="J76" s="651">
        <f t="shared" si="18"/>
        <v>1.2831479897348161</v>
      </c>
      <c r="K76" s="877">
        <v>0.15</v>
      </c>
      <c r="L76" s="887">
        <v>4</v>
      </c>
      <c r="M76" s="642">
        <f t="shared" si="19"/>
        <v>0.6</v>
      </c>
      <c r="N76" s="870" t="s">
        <v>717</v>
      </c>
      <c r="O76" s="734">
        <v>0.1</v>
      </c>
      <c r="P76" s="866">
        <v>43735</v>
      </c>
      <c r="Q76" s="866">
        <v>43773</v>
      </c>
      <c r="R76" s="642">
        <f t="shared" si="20"/>
        <v>49.999999999999986</v>
      </c>
      <c r="S76" s="701">
        <f>IF(INDEX(Historical!$D$7:$D$1237,MATCH(B76,Historical!$B$7:$B$1261,0))=0,"n/a",(INDEX(Historical!$C$7:$C$1239,MATCH(B76,Historical!$B$7:$B$1261,0))/INDEX(Historical!$D$7:$D$1237,MATCH(B76,Historical!$B$7:$B$1261,0))-1)*100)</f>
        <v>12.5</v>
      </c>
      <c r="T76" s="701">
        <f>IF(INDEX(Historical!$F$7:$F$1230,MATCH(B76,Historical!$B$7:$B$1261,0))=0,"n/a",((INDEX(Historical!$C$7:$C$1239,MATCH(B76,Historical!$B$7:$B$1261,0))/INDEX(Historical!$F$7:$F$1230,MATCH(B76,Historical!$B$7:$B$1261,0)))^(1/3)-1)*100)</f>
        <v>17.134499842861995</v>
      </c>
      <c r="U76" s="701">
        <f>IF(INDEX(Historical!$H$7:$H$1230,MATCH(B76,Historical!$B$7:$B$1261,0))=0,"n/a",((INDEX(Historical!$C$7:$C$1239,MATCH(B76,Historical!$B$7:$B$1261,0))/INDEX(Historical!$H$7:$H$1230,MATCH(B76,Historical!$B$7:$B$1261,0)))^(1/5)-1)*100)</f>
        <v>13.396657763302722</v>
      </c>
      <c r="V76" s="701">
        <f>IF(INDEX(Historical!$O$7:$O$1230,MATCH(B76,Historical!$B$7:$B$1261,0))=0,"n/a",((INDEX(Historical!$C$7:$C$1239,MATCH(B76,Historical!$B$7:$B$1261,0))/INDEX(Historical!$O$7:$O$1230,MATCH(B76,Historical!$B$7:$B$1261,0)))^(1/10)-1)*100)</f>
        <v>10.894307469981591</v>
      </c>
      <c r="W76" s="702">
        <f t="shared" si="21"/>
        <v>1.2296933788784794</v>
      </c>
      <c r="X76" s="703" t="str">
        <f t="shared" si="22"/>
        <v>n/a</v>
      </c>
      <c r="Y76" s="673"/>
      <c r="Z76" s="651" t="str">
        <f t="shared" si="23"/>
        <v>n/a</v>
      </c>
      <c r="AA76" s="886" t="str">
        <f t="shared" si="24"/>
        <v>n/a</v>
      </c>
      <c r="AB76" s="887">
        <v>1</v>
      </c>
      <c r="AC76" s="865">
        <v>-3.13</v>
      </c>
      <c r="AD76" s="865" t="s">
        <v>136</v>
      </c>
      <c r="AE76" s="865">
        <v>0.22</v>
      </c>
      <c r="AF76" s="865">
        <v>0.84</v>
      </c>
      <c r="AG76" s="865">
        <v>-8.6</v>
      </c>
      <c r="AH76" s="865">
        <v>-28.499999999999996</v>
      </c>
      <c r="AI76" s="865">
        <v>133.20000000000002</v>
      </c>
      <c r="AJ76" s="865">
        <v>-10.9</v>
      </c>
      <c r="AK76" s="865" t="s">
        <v>136</v>
      </c>
      <c r="AL76" s="878">
        <v>1070</v>
      </c>
      <c r="AM76" s="872">
        <v>18.8</v>
      </c>
      <c r="AN76" s="865">
        <v>0.57999999999999996</v>
      </c>
      <c r="AO76" s="739" t="str">
        <f t="shared" si="25"/>
        <v>n/a</v>
      </c>
      <c r="AP76" s="740">
        <f t="shared" si="26"/>
        <v>14.679805753037538</v>
      </c>
      <c r="AQ76" s="888" t="str">
        <f t="shared" si="27"/>
        <v>n/a</v>
      </c>
      <c r="AR76" s="651">
        <f>INDEX(Historical!$C$7:$C$1239,MATCH(B76,Historical!$B$7:$B$1261,0))*IF(AH76="n/a",1.03,IF(AH76&lt;0,1.01,IF(AH76&gt;10,1.1,(1+AH76/100))))</f>
        <v>0.45450000000000002</v>
      </c>
      <c r="AS76" s="886">
        <f t="shared" si="28"/>
        <v>0.49995000000000006</v>
      </c>
      <c r="AT76" s="886">
        <f t="shared" si="17"/>
        <v>0.51494850000000003</v>
      </c>
      <c r="AU76" s="886">
        <f t="shared" si="17"/>
        <v>0.53039695500000006</v>
      </c>
      <c r="AV76" s="886">
        <f t="shared" si="17"/>
        <v>0.54630886365000009</v>
      </c>
      <c r="AW76" s="651">
        <f t="shared" si="29"/>
        <v>2.5461043186500003</v>
      </c>
      <c r="AX76" s="747">
        <f t="shared" si="30"/>
        <v>5.4450477302181364</v>
      </c>
      <c r="AY76" s="934">
        <v>0.78</v>
      </c>
      <c r="AZ76" s="872">
        <v>117.48</v>
      </c>
      <c r="BA76" s="872">
        <v>-37.39</v>
      </c>
      <c r="BB76" s="872">
        <v>7.03</v>
      </c>
      <c r="BC76" s="872">
        <v>32.46</v>
      </c>
      <c r="BE76" s="624">
        <v>2012</v>
      </c>
      <c r="BF76" s="898">
        <f t="shared" si="31"/>
        <v>0</v>
      </c>
      <c r="BG76" s="882">
        <v>-3.8</v>
      </c>
    </row>
    <row r="77" spans="1:59" ht="11.25" customHeight="1" x14ac:dyDescent="0.2">
      <c r="A77" s="863" t="s">
        <v>1113</v>
      </c>
      <c r="B77" s="875" t="s">
        <v>1114</v>
      </c>
      <c r="C77" s="932" t="s">
        <v>108</v>
      </c>
      <c r="D77" s="932" t="s">
        <v>4343</v>
      </c>
      <c r="E77" s="733">
        <v>9</v>
      </c>
      <c r="F77" s="1190">
        <v>434</v>
      </c>
      <c r="G77" s="1190" t="s">
        <v>37</v>
      </c>
      <c r="H77" s="1190" t="s">
        <v>115</v>
      </c>
      <c r="I77" s="874">
        <v>76.17</v>
      </c>
      <c r="J77" s="651">
        <f t="shared" si="18"/>
        <v>2.3106209793882106</v>
      </c>
      <c r="K77" s="877">
        <v>0.44</v>
      </c>
      <c r="L77" s="887">
        <v>4</v>
      </c>
      <c r="M77" s="642">
        <f t="shared" si="19"/>
        <v>1.76</v>
      </c>
      <c r="N77" s="870" t="s">
        <v>426</v>
      </c>
      <c r="O77" s="734">
        <v>0.4</v>
      </c>
      <c r="P77" s="866">
        <v>43698</v>
      </c>
      <c r="Q77" s="866">
        <v>43713</v>
      </c>
      <c r="R77" s="642">
        <f t="shared" si="20"/>
        <v>9.9999999999999947</v>
      </c>
      <c r="S77" s="701">
        <f>IF(INDEX(Historical!$D$7:$D$1237,MATCH(B77,Historical!$B$7:$B$1261,0))=0,"n/a",(INDEX(Historical!$C$7:$C$1239,MATCH(B77,Historical!$B$7:$B$1261,0))/INDEX(Historical!$D$7:$D$1237,MATCH(B77,Historical!$B$7:$B$1261,0))-1)*100)</f>
        <v>11.999999999999989</v>
      </c>
      <c r="T77" s="701">
        <f>IF(INDEX(Historical!$F$7:$F$1230,MATCH(B77,Historical!$B$7:$B$1261,0))=0,"n/a",((INDEX(Historical!$C$7:$C$1239,MATCH(B77,Historical!$B$7:$B$1261,0))/INDEX(Historical!$F$7:$F$1230,MATCH(B77,Historical!$B$7:$B$1261,0)))^(1/3)-1)*100)</f>
        <v>13.140240479934251</v>
      </c>
      <c r="U77" s="701">
        <f>IF(INDEX(Historical!$H$7:$H$1230,MATCH(B77,Historical!$B$7:$B$1261,0))=0,"n/a",((INDEX(Historical!$C$7:$C$1239,MATCH(B77,Historical!$B$7:$B$1261,0))/INDEX(Historical!$H$7:$H$1230,MATCH(B77,Historical!$B$7:$B$1261,0)))^(1/5)-1)*100)</f>
        <v>12.79875101706811</v>
      </c>
      <c r="V77" s="701">
        <f>IF(INDEX(Historical!$O$7:$O$1230,MATCH(B77,Historical!$B$7:$B$1261,0))=0,"n/a",((INDEX(Historical!$C$7:$C$1239,MATCH(B77,Historical!$B$7:$B$1261,0))/INDEX(Historical!$O$7:$O$1230,MATCH(B77,Historical!$B$7:$B$1261,0)))^(1/10)-1)*100)</f>
        <v>30.200545431746772</v>
      </c>
      <c r="W77" s="702">
        <f t="shared" si="21"/>
        <v>0.42379204859042313</v>
      </c>
      <c r="X77" s="703">
        <f t="shared" si="22"/>
        <v>0.97700389443267999</v>
      </c>
      <c r="Y77" s="664"/>
      <c r="Z77" s="651">
        <f t="shared" si="23"/>
        <v>53.987730061349694</v>
      </c>
      <c r="AA77" s="886">
        <f t="shared" si="24"/>
        <v>23.365030674846629</v>
      </c>
      <c r="AB77" s="887">
        <v>12</v>
      </c>
      <c r="AC77" s="865">
        <v>3.26</v>
      </c>
      <c r="AD77" s="865">
        <v>34.54</v>
      </c>
      <c r="AE77" s="865">
        <v>2.14</v>
      </c>
      <c r="AF77" s="865">
        <v>2.62</v>
      </c>
      <c r="AG77" s="865">
        <v>10.6</v>
      </c>
      <c r="AH77" s="865">
        <v>16.600000000000001</v>
      </c>
      <c r="AI77" s="865">
        <v>137.54999999999998</v>
      </c>
      <c r="AJ77" s="865">
        <v>13.100000000000001</v>
      </c>
      <c r="AK77" s="865">
        <v>0.70000000000000007</v>
      </c>
      <c r="AL77" s="878">
        <v>24300</v>
      </c>
      <c r="AM77" s="872">
        <v>0.1</v>
      </c>
      <c r="AN77" s="865">
        <v>3.54</v>
      </c>
      <c r="AO77" s="739">
        <f t="shared" si="25"/>
        <v>-8.2556586783903079</v>
      </c>
      <c r="AP77" s="740">
        <f t="shared" si="26"/>
        <v>15.109371996456321</v>
      </c>
      <c r="AQ77" s="888">
        <f t="shared" si="27"/>
        <v>64.946294785906559</v>
      </c>
      <c r="AR77" s="651">
        <f>INDEX(Historical!$C$7:$C$1239,MATCH(B77,Historical!$B$7:$B$1261,0))*IF(AH77="n/a",1.03,IF(AH77&lt;0,1.01,IF(AH77&gt;10,1.1,(1+AH77/100))))</f>
        <v>1.8480000000000001</v>
      </c>
      <c r="AS77" s="886">
        <f t="shared" si="28"/>
        <v>2.0328000000000004</v>
      </c>
      <c r="AT77" s="886">
        <f t="shared" si="17"/>
        <v>2.0470296000000001</v>
      </c>
      <c r="AU77" s="886">
        <f t="shared" si="17"/>
        <v>2.0613588072</v>
      </c>
      <c r="AV77" s="886">
        <f t="shared" si="17"/>
        <v>2.0757883188503996</v>
      </c>
      <c r="AW77" s="651">
        <f t="shared" si="29"/>
        <v>10.0649767260504</v>
      </c>
      <c r="AX77" s="747">
        <f t="shared" si="30"/>
        <v>13.213833170605749</v>
      </c>
      <c r="AY77" s="934">
        <v>1.81</v>
      </c>
      <c r="AZ77" s="872">
        <v>227.61</v>
      </c>
      <c r="BA77" s="872">
        <v>-12.879999999999999</v>
      </c>
      <c r="BB77" s="872">
        <v>14.64</v>
      </c>
      <c r="BC77" s="872">
        <v>42.870000000000005</v>
      </c>
      <c r="BE77" s="624">
        <v>2011</v>
      </c>
      <c r="BF77" s="898">
        <f t="shared" si="31"/>
        <v>0</v>
      </c>
      <c r="BG77" s="882">
        <v>0.89999999999999991</v>
      </c>
    </row>
    <row r="78" spans="1:59" ht="11.25" customHeight="1" x14ac:dyDescent="0.2">
      <c r="A78" s="155" t="s">
        <v>4103</v>
      </c>
      <c r="B78" s="596" t="s">
        <v>4104</v>
      </c>
      <c r="C78" s="932" t="s">
        <v>245</v>
      </c>
      <c r="D78" s="932" t="s">
        <v>4347</v>
      </c>
      <c r="E78" s="733">
        <v>6</v>
      </c>
      <c r="F78" s="1190">
        <v>696</v>
      </c>
      <c r="G78" s="1190" t="s">
        <v>106</v>
      </c>
      <c r="H78" s="1190" t="s">
        <v>106</v>
      </c>
      <c r="I78" s="874">
        <v>218.58</v>
      </c>
      <c r="J78" s="651">
        <f t="shared" si="18"/>
        <v>0.65879769420807022</v>
      </c>
      <c r="K78" s="877">
        <v>0.36</v>
      </c>
      <c r="L78" s="887">
        <v>4</v>
      </c>
      <c r="M78" s="642">
        <f t="shared" si="19"/>
        <v>1.44</v>
      </c>
      <c r="N78" s="870" t="s">
        <v>223</v>
      </c>
      <c r="O78" s="734">
        <v>0.32</v>
      </c>
      <c r="P78" s="861">
        <v>43927</v>
      </c>
      <c r="Q78" s="861">
        <v>43942</v>
      </c>
      <c r="R78" s="642">
        <f t="shared" si="20"/>
        <v>12.499999999999993</v>
      </c>
      <c r="S78" s="701">
        <f>IF(INDEX(Historical!$D$7:$D$1237,MATCH(B78,Historical!$B$7:$B$1261,0))=0,"n/a",(INDEX(Historical!$C$7:$C$1239,MATCH(B78,Historical!$B$7:$B$1261,0))/INDEX(Historical!$D$7:$D$1237,MATCH(B78,Historical!$B$7:$B$1261,0))-1)*100)</f>
        <v>10.619469026548689</v>
      </c>
      <c r="T78" s="701">
        <f>IF(INDEX(Historical!$F$7:$F$1230,MATCH(B78,Historical!$B$7:$B$1261,0))=0,"n/a",((INDEX(Historical!$C$7:$C$1239,MATCH(B78,Historical!$B$7:$B$1261,0))/INDEX(Historical!$F$7:$F$1230,MATCH(B78,Historical!$B$7:$B$1261,0)))^(1/3)-1)*100)</f>
        <v>8.82101179818644</v>
      </c>
      <c r="U78" s="701" t="str">
        <f>IF(INDEX(Historical!$H$7:$H$1230,MATCH(B78,Historical!$B$7:$B$1261,0))=0,"n/a",((INDEX(Historical!$C$7:$C$1239,MATCH(B78,Historical!$B$7:$B$1261,0))/INDEX(Historical!$H$7:$H$1230,MATCH(B78,Historical!$B$7:$B$1261,0)))^(1/5)-1)*100)</f>
        <v>n/a</v>
      </c>
      <c r="V78" s="701" t="str">
        <f>IF(INDEX(Historical!$O$7:$O$1230,MATCH(B78,Historical!$B$7:$B$1261,0))=0,"n/a",((INDEX(Historical!$C$7:$C$1239,MATCH(B78,Historical!$B$7:$B$1261,0))/INDEX(Historical!$O$7:$O$1230,MATCH(B78,Historical!$B$7:$B$1261,0)))^(1/10)-1)*100)</f>
        <v>n/a</v>
      </c>
      <c r="W78" s="702" t="str">
        <f t="shared" si="21"/>
        <v>n/a</v>
      </c>
      <c r="X78" s="703" t="str">
        <f t="shared" si="22"/>
        <v>n/a</v>
      </c>
      <c r="Y78" s="876"/>
      <c r="Z78" s="651">
        <f t="shared" si="23"/>
        <v>15.635179153094461</v>
      </c>
      <c r="AA78" s="886">
        <f t="shared" si="24"/>
        <v>23.732899022801302</v>
      </c>
      <c r="AB78" s="887">
        <v>1</v>
      </c>
      <c r="AC78" s="865">
        <v>9.2100000000000009</v>
      </c>
      <c r="AD78" s="865">
        <v>1.6</v>
      </c>
      <c r="AE78" s="865">
        <v>1.73</v>
      </c>
      <c r="AF78" s="865">
        <v>7.42</v>
      </c>
      <c r="AG78" s="865">
        <v>33.5</v>
      </c>
      <c r="AH78" s="865">
        <v>12</v>
      </c>
      <c r="AI78" s="865">
        <v>-3.8600000000000003</v>
      </c>
      <c r="AJ78" s="865">
        <v>13.700000000000001</v>
      </c>
      <c r="AK78" s="865">
        <v>14.790000000000001</v>
      </c>
      <c r="AL78" s="878">
        <v>54040</v>
      </c>
      <c r="AM78" s="872">
        <v>0.2</v>
      </c>
      <c r="AN78" s="865">
        <v>0</v>
      </c>
      <c r="AO78" s="739" t="str">
        <f t="shared" si="25"/>
        <v>n/a</v>
      </c>
      <c r="AP78" s="740" t="str">
        <f t="shared" si="26"/>
        <v>n/a</v>
      </c>
      <c r="AQ78" s="888">
        <f t="shared" si="27"/>
        <v>179.76030275869746</v>
      </c>
      <c r="AR78" s="651">
        <f>INDEX(Historical!$C$7:$C$1239,MATCH(B78,Historical!$B$7:$B$1261,0))*IF(AH78="n/a",1.03,IF(AH78&lt;0,1.01,IF(AH78&gt;10,1.1,(1+AH78/100))))</f>
        <v>1.375</v>
      </c>
      <c r="AS78" s="886">
        <f t="shared" si="28"/>
        <v>1.3887499999999999</v>
      </c>
      <c r="AT78" s="886">
        <f t="shared" si="17"/>
        <v>1.527625</v>
      </c>
      <c r="AU78" s="886">
        <f t="shared" si="17"/>
        <v>1.6803875000000001</v>
      </c>
      <c r="AV78" s="886">
        <f t="shared" si="17"/>
        <v>1.8484262500000004</v>
      </c>
      <c r="AW78" s="651">
        <f t="shared" si="29"/>
        <v>7.8201887500000007</v>
      </c>
      <c r="AX78" s="747">
        <f t="shared" si="30"/>
        <v>3.5777238310915913</v>
      </c>
      <c r="AY78" s="934">
        <v>0.5</v>
      </c>
      <c r="AZ78" s="872">
        <v>74.86</v>
      </c>
      <c r="BA78" s="872">
        <v>-2.96</v>
      </c>
      <c r="BB78" s="872">
        <v>2.42</v>
      </c>
      <c r="BC78" s="872">
        <v>15.98</v>
      </c>
      <c r="BE78" s="624">
        <v>2015</v>
      </c>
      <c r="BF78" s="898">
        <f t="shared" si="31"/>
        <v>0</v>
      </c>
      <c r="BG78" s="882">
        <v>9.8000000000000007</v>
      </c>
    </row>
    <row r="79" spans="1:59" ht="11.25" customHeight="1" x14ac:dyDescent="0.2">
      <c r="A79" s="871" t="s">
        <v>1590</v>
      </c>
      <c r="B79" s="875" t="s">
        <v>1591</v>
      </c>
      <c r="C79" s="932" t="s">
        <v>153</v>
      </c>
      <c r="D79" s="932" t="s">
        <v>4321</v>
      </c>
      <c r="E79" s="733">
        <v>9</v>
      </c>
      <c r="F79" s="1190">
        <v>475</v>
      </c>
      <c r="G79" s="1190" t="s">
        <v>106</v>
      </c>
      <c r="H79" s="1190" t="s">
        <v>106</v>
      </c>
      <c r="I79" s="874">
        <v>123.98</v>
      </c>
      <c r="J79" s="651">
        <f t="shared" si="18"/>
        <v>1.8067430230682369</v>
      </c>
      <c r="K79" s="877">
        <v>0.56000000000000005</v>
      </c>
      <c r="L79" s="887">
        <v>4</v>
      </c>
      <c r="M79" s="642">
        <f t="shared" si="19"/>
        <v>2.2400000000000002</v>
      </c>
      <c r="N79" s="870" t="s">
        <v>618</v>
      </c>
      <c r="O79" s="734">
        <v>0.53</v>
      </c>
      <c r="P79" s="861">
        <v>43927</v>
      </c>
      <c r="Q79" s="861">
        <v>43942</v>
      </c>
      <c r="R79" s="642">
        <f t="shared" si="20"/>
        <v>5.660377358490571</v>
      </c>
      <c r="S79" s="701">
        <f>IF(INDEX(Historical!$D$7:$D$1237,MATCH(B79,Historical!$B$7:$B$1261,0))=0,"n/a",(INDEX(Historical!$C$7:$C$1239,MATCH(B79,Historical!$B$7:$B$1261,0))/INDEX(Historical!$D$7:$D$1237,MATCH(B79,Historical!$B$7:$B$1261,0))-1)*100)</f>
        <v>8.7179487179487314</v>
      </c>
      <c r="T79" s="701">
        <f>IF(INDEX(Historical!$F$7:$F$1230,MATCH(B79,Historical!$B$7:$B$1261,0))=0,"n/a",((INDEX(Historical!$C$7:$C$1239,MATCH(B79,Historical!$B$7:$B$1261,0))/INDEX(Historical!$F$7:$F$1230,MATCH(B79,Historical!$B$7:$B$1261,0)))^(1/3)-1)*100)</f>
        <v>9.8344617513870922</v>
      </c>
      <c r="U79" s="701">
        <f>IF(INDEX(Historical!$H$7:$H$1230,MATCH(B79,Historical!$B$7:$B$1261,0))=0,"n/a",((INDEX(Historical!$C$7:$C$1239,MATCH(B79,Historical!$B$7:$B$1261,0))/INDEX(Historical!$H$7:$H$1230,MATCH(B79,Historical!$B$7:$B$1261,0)))^(1/5)-1)*100)</f>
        <v>10.44580631344374</v>
      </c>
      <c r="V79" s="701">
        <f>IF(INDEX(Historical!$O$7:$O$1230,MATCH(B79,Historical!$B$7:$B$1261,0))=0,"n/a",((INDEX(Historical!$C$7:$C$1239,MATCH(B79,Historical!$B$7:$B$1261,0))/INDEX(Historical!$O$7:$O$1230,MATCH(B79,Historical!$B$7:$B$1261,0)))^(1/10)-1)*100)</f>
        <v>18.148329891961556</v>
      </c>
      <c r="W79" s="702">
        <f t="shared" si="21"/>
        <v>0.57557948172798556</v>
      </c>
      <c r="X79" s="703">
        <f t="shared" si="22"/>
        <v>1.024098658180759</v>
      </c>
      <c r="Y79" s="661"/>
      <c r="Z79" s="651">
        <f t="shared" si="23"/>
        <v>27.757125154894673</v>
      </c>
      <c r="AA79" s="886">
        <f t="shared" si="24"/>
        <v>15.363073110285006</v>
      </c>
      <c r="AB79" s="887">
        <v>12</v>
      </c>
      <c r="AC79" s="865">
        <v>8.07</v>
      </c>
      <c r="AD79" s="865">
        <v>1.59</v>
      </c>
      <c r="AE79" s="865">
        <v>2</v>
      </c>
      <c r="AF79" s="865">
        <v>2.63</v>
      </c>
      <c r="AG79" s="865">
        <v>18.7</v>
      </c>
      <c r="AH79" s="865">
        <v>18.7</v>
      </c>
      <c r="AI79" s="865">
        <v>-0.35000000000000003</v>
      </c>
      <c r="AJ79" s="865">
        <v>10.199999999999999</v>
      </c>
      <c r="AK79" s="865">
        <v>9.7199999999999989</v>
      </c>
      <c r="AL79" s="878">
        <v>16760</v>
      </c>
      <c r="AM79" s="872">
        <v>0.4</v>
      </c>
      <c r="AN79" s="865">
        <v>0.71</v>
      </c>
      <c r="AO79" s="739">
        <f t="shared" si="25"/>
        <v>-3.1105237737730302</v>
      </c>
      <c r="AP79" s="740">
        <f t="shared" si="26"/>
        <v>12.252549336511976</v>
      </c>
      <c r="AQ79" s="888">
        <f t="shared" si="27"/>
        <v>34.00643812071047</v>
      </c>
      <c r="AR79" s="651">
        <f>INDEX(Historical!$C$7:$C$1239,MATCH(B79,Historical!$B$7:$B$1261,0))*IF(AH79="n/a",1.03,IF(AH79&lt;0,1.01,IF(AH79&gt;10,1.1,(1+AH79/100))))</f>
        <v>2.3320000000000003</v>
      </c>
      <c r="AS79" s="886">
        <f t="shared" si="28"/>
        <v>2.3553200000000003</v>
      </c>
      <c r="AT79" s="886">
        <f t="shared" si="17"/>
        <v>2.5842571040000002</v>
      </c>
      <c r="AU79" s="886">
        <f t="shared" si="17"/>
        <v>2.8354468945088001</v>
      </c>
      <c r="AV79" s="886">
        <f t="shared" si="17"/>
        <v>3.1110523326550554</v>
      </c>
      <c r="AW79" s="651">
        <f t="shared" si="29"/>
        <v>13.218076331163857</v>
      </c>
      <c r="AX79" s="747">
        <f t="shared" si="30"/>
        <v>10.661458566836471</v>
      </c>
      <c r="AY79" s="934">
        <v>1.07</v>
      </c>
      <c r="AZ79" s="872">
        <v>69.789999999999992</v>
      </c>
      <c r="BA79" s="872">
        <v>-5.94</v>
      </c>
      <c r="BB79" s="872">
        <v>3.02</v>
      </c>
      <c r="BC79" s="872">
        <v>10.72</v>
      </c>
      <c r="BE79" s="624">
        <v>2012</v>
      </c>
      <c r="BF79" s="898">
        <f t="shared" si="31"/>
        <v>0</v>
      </c>
      <c r="BG79" s="882">
        <v>8.5</v>
      </c>
    </row>
    <row r="80" spans="1:59" ht="11.25" customHeight="1" x14ac:dyDescent="0.2">
      <c r="A80" s="881" t="s">
        <v>4384</v>
      </c>
      <c r="B80" s="875" t="s">
        <v>3808</v>
      </c>
      <c r="C80" s="932" t="s">
        <v>245</v>
      </c>
      <c r="D80" s="932" t="s">
        <v>4350</v>
      </c>
      <c r="E80" s="733">
        <v>7</v>
      </c>
      <c r="F80" s="1190">
        <v>671</v>
      </c>
      <c r="G80" s="1190" t="s">
        <v>106</v>
      </c>
      <c r="H80" s="1190" t="s">
        <v>106</v>
      </c>
      <c r="I80" s="874">
        <v>74.5</v>
      </c>
      <c r="J80" s="651">
        <f t="shared" si="18"/>
        <v>1.0738255033557049</v>
      </c>
      <c r="K80" s="877">
        <v>0.2</v>
      </c>
      <c r="L80" s="887">
        <v>4</v>
      </c>
      <c r="M80" s="642">
        <f t="shared" si="19"/>
        <v>0.8</v>
      </c>
      <c r="N80" s="870" t="s">
        <v>148</v>
      </c>
      <c r="O80" s="734">
        <v>0.17499999999999999</v>
      </c>
      <c r="P80" s="861">
        <v>44168</v>
      </c>
      <c r="Q80" s="861">
        <v>44179</v>
      </c>
      <c r="R80" s="642">
        <f t="shared" si="20"/>
        <v>14.285714285714299</v>
      </c>
      <c r="S80" s="701">
        <f>IF(INDEX(Historical!$D$7:$D$1237,MATCH(B80,Historical!$B$7:$B$1261,0))=0,"n/a",(INDEX(Historical!$C$7:$C$1239,MATCH(B80,Historical!$B$7:$B$1261,0))/INDEX(Historical!$D$7:$D$1237,MATCH(B80,Historical!$B$7:$B$1261,0))-1)*100)</f>
        <v>19.047619047619047</v>
      </c>
      <c r="T80" s="701">
        <f>IF(INDEX(Historical!$F$7:$F$1230,MATCH(B80,Historical!$B$7:$B$1261,0))=0,"n/a",((INDEX(Historical!$C$7:$C$1239,MATCH(B80,Historical!$B$7:$B$1261,0))/INDEX(Historical!$F$7:$F$1230,MATCH(B80,Historical!$B$7:$B$1261,0)))^(1/3)-1)*100)</f>
        <v>22.499326257411155</v>
      </c>
      <c r="U80" s="701">
        <f>IF(INDEX(Historical!$H$7:$H$1230,MATCH(B80,Historical!$B$7:$B$1261,0))=0,"n/a",((INDEX(Historical!$C$7:$C$1239,MATCH(B80,Historical!$B$7:$B$1261,0))/INDEX(Historical!$H$7:$H$1230,MATCH(B80,Historical!$B$7:$B$1261,0)))^(1/5)-1)*100)</f>
        <v>25.594321575479007</v>
      </c>
      <c r="V80" s="701">
        <f>IF(INDEX(Historical!$O$7:$O$1230,MATCH(B80,Historical!$B$7:$B$1261,0))=0,"n/a",((INDEX(Historical!$C$7:$C$1239,MATCH(B80,Historical!$B$7:$B$1261,0))/INDEX(Historical!$O$7:$O$1230,MATCH(B80,Historical!$B$7:$B$1261,0)))^(1/10)-1)*100)</f>
        <v>15.339715498651451</v>
      </c>
      <c r="W80" s="702">
        <f t="shared" si="21"/>
        <v>1.6685004084807871</v>
      </c>
      <c r="X80" s="703">
        <f t="shared" si="22"/>
        <v>0.98819774422698858</v>
      </c>
      <c r="Y80" s="876"/>
      <c r="Z80" s="651">
        <f t="shared" si="23"/>
        <v>12.461059190031154</v>
      </c>
      <c r="AA80" s="886">
        <f t="shared" si="24"/>
        <v>11.604361370716511</v>
      </c>
      <c r="AB80" s="887">
        <v>9</v>
      </c>
      <c r="AC80" s="865">
        <v>6.42</v>
      </c>
      <c r="AD80" s="865">
        <v>0.75</v>
      </c>
      <c r="AE80" s="865">
        <v>1.36</v>
      </c>
      <c r="AF80" s="865">
        <v>2.34</v>
      </c>
      <c r="AG80" s="865">
        <v>21.8</v>
      </c>
      <c r="AH80" s="865">
        <v>49.5</v>
      </c>
      <c r="AI80" s="865">
        <v>12.2</v>
      </c>
      <c r="AJ80" s="865">
        <v>25.900000000000002</v>
      </c>
      <c r="AK80" s="865">
        <v>15.8</v>
      </c>
      <c r="AL80" s="878">
        <v>27720</v>
      </c>
      <c r="AM80" s="872">
        <v>0.2</v>
      </c>
      <c r="AN80" s="865">
        <v>0.36</v>
      </c>
      <c r="AO80" s="739">
        <f t="shared" si="25"/>
        <v>15.063785708118203</v>
      </c>
      <c r="AP80" s="740">
        <f t="shared" si="26"/>
        <v>26.668147078834714</v>
      </c>
      <c r="AQ80" s="888">
        <f t="shared" si="27"/>
        <v>9.8568879294565157</v>
      </c>
      <c r="AR80" s="651">
        <f>INDEX(Historical!$C$7:$C$1239,MATCH(B80,Historical!$B$7:$B$1261,0))*IF(AH80="n/a",1.03,IF(AH80&lt;0,1.01,IF(AH80&gt;10,1.1,(1+AH80/100))))</f>
        <v>0.6875</v>
      </c>
      <c r="AS80" s="886">
        <f t="shared" si="28"/>
        <v>0.75625000000000009</v>
      </c>
      <c r="AT80" s="886">
        <f t="shared" si="17"/>
        <v>0.83187500000000014</v>
      </c>
      <c r="AU80" s="886">
        <f t="shared" si="17"/>
        <v>0.91506250000000022</v>
      </c>
      <c r="AV80" s="886">
        <f t="shared" si="17"/>
        <v>1.0065687500000002</v>
      </c>
      <c r="AW80" s="651">
        <f t="shared" si="29"/>
        <v>4.1972562500000006</v>
      </c>
      <c r="AX80" s="747">
        <f t="shared" si="30"/>
        <v>5.6339010067114099</v>
      </c>
      <c r="AY80" s="934">
        <v>1.74</v>
      </c>
      <c r="AZ80" s="872">
        <v>192.04000000000002</v>
      </c>
      <c r="BA80" s="872">
        <v>-8.2600000000000016</v>
      </c>
      <c r="BB80" s="872">
        <v>1.04</v>
      </c>
      <c r="BC80" s="872">
        <v>24.709999999999997</v>
      </c>
      <c r="BE80" s="624">
        <v>2014</v>
      </c>
      <c r="BF80" s="898">
        <f t="shared" si="31"/>
        <v>0</v>
      </c>
      <c r="BG80" s="882">
        <v>13.5</v>
      </c>
    </row>
    <row r="81" spans="1:59" ht="11.25" customHeight="1" x14ac:dyDescent="0.2">
      <c r="A81" s="881" t="s">
        <v>3810</v>
      </c>
      <c r="B81" s="875" t="s">
        <v>3811</v>
      </c>
      <c r="C81" s="932" t="s">
        <v>108</v>
      </c>
      <c r="D81" s="932" t="s">
        <v>4334</v>
      </c>
      <c r="E81" s="733">
        <v>7</v>
      </c>
      <c r="F81" s="1190">
        <v>670</v>
      </c>
      <c r="G81" s="1190" t="s">
        <v>106</v>
      </c>
      <c r="H81" s="1190" t="s">
        <v>106</v>
      </c>
      <c r="I81" s="874">
        <v>136.82</v>
      </c>
      <c r="J81" s="651">
        <f t="shared" si="18"/>
        <v>8.7706475661453016</v>
      </c>
      <c r="K81" s="877">
        <v>12</v>
      </c>
      <c r="L81" s="887">
        <v>1</v>
      </c>
      <c r="M81" s="642">
        <f t="shared" si="19"/>
        <v>12</v>
      </c>
      <c r="N81" s="870" t="s">
        <v>171</v>
      </c>
      <c r="O81" s="734">
        <v>9</v>
      </c>
      <c r="P81" s="861">
        <v>44159</v>
      </c>
      <c r="Q81" s="861">
        <v>44169</v>
      </c>
      <c r="R81" s="642">
        <f t="shared" si="20"/>
        <v>33.333333333333329</v>
      </c>
      <c r="S81" s="701">
        <f>IF(INDEX(Historical!$D$7:$D$1237,MATCH(B81,Historical!$B$7:$B$1261,0))=0,"n/a",(INDEX(Historical!$C$7:$C$1239,MATCH(B81,Historical!$B$7:$B$1261,0))/INDEX(Historical!$D$7:$D$1237,MATCH(B81,Historical!$B$7:$B$1261,0))-1)*100)</f>
        <v>12.5</v>
      </c>
      <c r="T81" s="701">
        <f>IF(INDEX(Historical!$F$7:$F$1230,MATCH(B81,Historical!$B$7:$B$1261,0))=0,"n/a",((INDEX(Historical!$C$7:$C$1239,MATCH(B81,Historical!$B$7:$B$1261,0))/INDEX(Historical!$F$7:$F$1230,MATCH(B81,Historical!$B$7:$B$1261,0)))^(1/3)-1)*100)</f>
        <v>14.471424255333186</v>
      </c>
      <c r="U81" s="701">
        <f>IF(INDEX(Historical!$H$7:$H$1230,MATCH(B81,Historical!$B$7:$B$1261,0))=0,"n/a",((INDEX(Historical!$C$7:$C$1239,MATCH(B81,Historical!$B$7:$B$1261,0))/INDEX(Historical!$H$7:$H$1230,MATCH(B81,Historical!$B$7:$B$1261,0)))^(1/5)-1)*100)</f>
        <v>17.607902252467355</v>
      </c>
      <c r="V81" s="701">
        <f>IF(INDEX(Historical!$O$7:$O$1230,MATCH(B81,Historical!$B$7:$B$1261,0))=0,"n/a",((INDEX(Historical!$C$7:$C$1239,MATCH(B81,Historical!$B$7:$B$1261,0))/INDEX(Historical!$O$7:$O$1230,MATCH(B81,Historical!$B$7:$B$1261,0)))^(1/10)-1)*100)</f>
        <v>-1.0480741793785553</v>
      </c>
      <c r="W81" s="702" t="str">
        <f t="shared" si="21"/>
        <v>n/a</v>
      </c>
      <c r="X81" s="703">
        <f t="shared" si="22"/>
        <v>1.6611228540063543</v>
      </c>
      <c r="Y81" s="876"/>
      <c r="Z81" s="651">
        <f t="shared" si="23"/>
        <v>103.98613518197575</v>
      </c>
      <c r="AA81" s="886">
        <f t="shared" si="24"/>
        <v>11.856152512998268</v>
      </c>
      <c r="AB81" s="887">
        <v>12</v>
      </c>
      <c r="AC81" s="865">
        <v>11.54</v>
      </c>
      <c r="AD81" s="865" t="s">
        <v>136</v>
      </c>
      <c r="AE81" s="865">
        <v>3.6</v>
      </c>
      <c r="AF81" s="865">
        <v>2.23</v>
      </c>
      <c r="AG81" s="865">
        <v>19.100000000000001</v>
      </c>
      <c r="AH81" s="865">
        <v>21</v>
      </c>
      <c r="AI81" s="865" t="s">
        <v>136</v>
      </c>
      <c r="AJ81" s="865">
        <v>10.6</v>
      </c>
      <c r="AK81" s="865" t="s">
        <v>136</v>
      </c>
      <c r="AL81" s="878">
        <v>458.75</v>
      </c>
      <c r="AM81" s="872">
        <v>0.4</v>
      </c>
      <c r="AN81" s="865">
        <v>0</v>
      </c>
      <c r="AO81" s="739">
        <f t="shared" si="25"/>
        <v>14.522397305614387</v>
      </c>
      <c r="AP81" s="740">
        <f t="shared" si="26"/>
        <v>26.378549818612655</v>
      </c>
      <c r="AQ81" s="888">
        <f t="shared" si="27"/>
        <v>8.4009432185002009</v>
      </c>
      <c r="AR81" s="651">
        <f>INDEX(Historical!$C$7:$C$1239,MATCH(B81,Historical!$B$7:$B$1261,0))*IF(AH81="n/a",1.03,IF(AH81&lt;0,1.01,IF(AH81&gt;10,1.1,(1+AH81/100))))</f>
        <v>9.9</v>
      </c>
      <c r="AS81" s="886">
        <f t="shared" si="28"/>
        <v>10.197000000000001</v>
      </c>
      <c r="AT81" s="886">
        <f t="shared" si="17"/>
        <v>10.502910000000002</v>
      </c>
      <c r="AU81" s="886">
        <f t="shared" si="17"/>
        <v>10.817997300000002</v>
      </c>
      <c r="AV81" s="886">
        <f t="shared" si="17"/>
        <v>11.142537219000003</v>
      </c>
      <c r="AW81" s="651">
        <f t="shared" si="29"/>
        <v>52.560444519000008</v>
      </c>
      <c r="AX81" s="747">
        <f t="shared" si="30"/>
        <v>38.415761233006876</v>
      </c>
      <c r="AY81" s="934">
        <v>1.06</v>
      </c>
      <c r="AZ81" s="872">
        <v>97.22</v>
      </c>
      <c r="BA81" s="872">
        <v>-9.48</v>
      </c>
      <c r="BB81" s="872">
        <v>4.55</v>
      </c>
      <c r="BC81" s="872">
        <v>23.72</v>
      </c>
      <c r="BE81" s="624">
        <v>2014</v>
      </c>
      <c r="BF81" s="898">
        <f t="shared" si="31"/>
        <v>0</v>
      </c>
      <c r="BG81" s="882">
        <v>14.499999999999998</v>
      </c>
    </row>
    <row r="82" spans="1:59" ht="11.25" customHeight="1" x14ac:dyDescent="0.2">
      <c r="A82" s="871" t="s">
        <v>2155</v>
      </c>
      <c r="B82" s="875" t="s">
        <v>2156</v>
      </c>
      <c r="C82" s="932" t="s">
        <v>153</v>
      </c>
      <c r="D82" s="932" t="s">
        <v>4324</v>
      </c>
      <c r="E82" s="733">
        <v>7</v>
      </c>
      <c r="F82" s="1190">
        <v>633</v>
      </c>
      <c r="G82" s="1190" t="s">
        <v>106</v>
      </c>
      <c r="H82" s="1190" t="s">
        <v>106</v>
      </c>
      <c r="I82" s="874">
        <v>224.63</v>
      </c>
      <c r="J82" s="651">
        <f t="shared" si="18"/>
        <v>0.32052708899078486</v>
      </c>
      <c r="K82" s="877">
        <v>0.18</v>
      </c>
      <c r="L82" s="887">
        <v>4</v>
      </c>
      <c r="M82" s="642">
        <f t="shared" si="19"/>
        <v>0.72</v>
      </c>
      <c r="N82" s="870" t="s">
        <v>4057</v>
      </c>
      <c r="O82" s="734">
        <v>0.17</v>
      </c>
      <c r="P82" s="861">
        <v>43916</v>
      </c>
      <c r="Q82" s="861">
        <v>43945</v>
      </c>
      <c r="R82" s="642">
        <f t="shared" si="20"/>
        <v>5.8823529411764595</v>
      </c>
      <c r="S82" s="701">
        <f>IF(INDEX(Historical!$D$7:$D$1237,MATCH(B82,Historical!$B$7:$B$1261,0))=0,"n/a",(INDEX(Historical!$C$7:$C$1239,MATCH(B82,Historical!$B$7:$B$1261,0))/INDEX(Historical!$D$7:$D$1237,MATCH(B82,Historical!$B$7:$B$1261,0))-1)*100)</f>
        <v>8.064516129032274</v>
      </c>
      <c r="T82" s="701">
        <f>IF(INDEX(Historical!$F$7:$F$1230,MATCH(B82,Historical!$B$7:$B$1261,0))=0,"n/a",((INDEX(Historical!$C$7:$C$1239,MATCH(B82,Historical!$B$7:$B$1261,0))/INDEX(Historical!$F$7:$F$1230,MATCH(B82,Historical!$B$7:$B$1261,0)))^(1/3)-1)*100)</f>
        <v>11.074581546227691</v>
      </c>
      <c r="U82" s="701">
        <f>IF(INDEX(Historical!$H$7:$H$1230,MATCH(B82,Historical!$B$7:$B$1261,0))=0,"n/a",((INDEX(Historical!$C$7:$C$1239,MATCH(B82,Historical!$B$7:$B$1261,0))/INDEX(Historical!$H$7:$H$1230,MATCH(B82,Historical!$B$7:$B$1261,0)))^(1/5)-1)*100)</f>
        <v>29.101787054492334</v>
      </c>
      <c r="V82" s="701">
        <f>IF(INDEX(Historical!$O$7:$O$1230,MATCH(B82,Historical!$B$7:$B$1261,0))=0,"n/a",((INDEX(Historical!$C$7:$C$1239,MATCH(B82,Historical!$B$7:$B$1261,0))/INDEX(Historical!$O$7:$O$1230,MATCH(B82,Historical!$B$7:$B$1261,0)))^(1/10)-1)*100)</f>
        <v>34.539532489705934</v>
      </c>
      <c r="W82" s="702">
        <f t="shared" si="21"/>
        <v>0.84256459068071488</v>
      </c>
      <c r="X82" s="703">
        <f t="shared" si="22"/>
        <v>3.829182507170044</v>
      </c>
      <c r="Y82" s="672"/>
      <c r="Z82" s="651">
        <f t="shared" si="23"/>
        <v>17.307692307692307</v>
      </c>
      <c r="AA82" s="886">
        <f t="shared" si="24"/>
        <v>53.997596153846153</v>
      </c>
      <c r="AB82" s="887">
        <v>12</v>
      </c>
      <c r="AC82" s="865">
        <v>4.16</v>
      </c>
      <c r="AD82" s="865">
        <v>3.44</v>
      </c>
      <c r="AE82" s="865">
        <v>8.4</v>
      </c>
      <c r="AF82" s="865">
        <v>4.4400000000000004</v>
      </c>
      <c r="AG82" s="865">
        <v>11.3</v>
      </c>
      <c r="AH82" s="865">
        <v>-2.1999999999999997</v>
      </c>
      <c r="AI82" s="865">
        <v>18.940000000000001</v>
      </c>
      <c r="AJ82" s="865">
        <v>7.6</v>
      </c>
      <c r="AK82" s="865">
        <v>15.14</v>
      </c>
      <c r="AL82" s="878">
        <v>154310</v>
      </c>
      <c r="AM82" s="872">
        <v>0.5</v>
      </c>
      <c r="AN82" s="865">
        <v>0.63</v>
      </c>
      <c r="AO82" s="739">
        <f t="shared" si="25"/>
        <v>-24.575282010363033</v>
      </c>
      <c r="AP82" s="740">
        <f t="shared" si="26"/>
        <v>29.422314143483121</v>
      </c>
      <c r="AQ82" s="888">
        <f t="shared" si="27"/>
        <v>226.42802638599582</v>
      </c>
      <c r="AR82" s="651">
        <f>INDEX(Historical!$C$7:$C$1239,MATCH(B82,Historical!$B$7:$B$1261,0))*IF(AH82="n/a",1.03,IF(AH82&lt;0,1.01,IF(AH82&gt;10,1.1,(1+AH82/100))))</f>
        <v>0.67670000000000008</v>
      </c>
      <c r="AS82" s="886">
        <f t="shared" si="28"/>
        <v>0.7443700000000002</v>
      </c>
      <c r="AT82" s="886">
        <f t="shared" si="17"/>
        <v>0.81880700000000028</v>
      </c>
      <c r="AU82" s="886">
        <f t="shared" si="17"/>
        <v>0.90068770000000042</v>
      </c>
      <c r="AV82" s="886">
        <f t="shared" si="17"/>
        <v>0.99075647000000056</v>
      </c>
      <c r="AW82" s="651">
        <f t="shared" si="29"/>
        <v>4.1313211700000023</v>
      </c>
      <c r="AX82" s="747">
        <f t="shared" si="30"/>
        <v>1.8391671504251448</v>
      </c>
      <c r="AY82" s="934">
        <v>0.71</v>
      </c>
      <c r="AZ82" s="872">
        <v>87.82</v>
      </c>
      <c r="BA82" s="872">
        <v>-9.5399999999999991</v>
      </c>
      <c r="BB82" s="872">
        <v>0.21</v>
      </c>
      <c r="BC82" s="872">
        <v>21.54</v>
      </c>
      <c r="BE82" s="624">
        <v>2014</v>
      </c>
      <c r="BF82" s="898">
        <f t="shared" si="31"/>
        <v>0</v>
      </c>
      <c r="BG82" s="882">
        <v>5.2</v>
      </c>
    </row>
    <row r="83" spans="1:59" ht="11.25" customHeight="1" x14ac:dyDescent="0.2">
      <c r="A83" s="871" t="s">
        <v>1105</v>
      </c>
      <c r="B83" s="875" t="s">
        <v>1106</v>
      </c>
      <c r="C83" s="932" t="s">
        <v>178</v>
      </c>
      <c r="D83" s="932" t="s">
        <v>4336</v>
      </c>
      <c r="E83" s="733">
        <v>8</v>
      </c>
      <c r="F83" s="1190">
        <v>565</v>
      </c>
      <c r="G83" s="1190" t="s">
        <v>106</v>
      </c>
      <c r="H83" s="1190" t="s">
        <v>106</v>
      </c>
      <c r="I83" s="874">
        <v>30.28</v>
      </c>
      <c r="J83" s="651">
        <f t="shared" si="18"/>
        <v>11.955085865257596</v>
      </c>
      <c r="K83" s="877">
        <v>0.90500000000000003</v>
      </c>
      <c r="L83" s="887">
        <v>4</v>
      </c>
      <c r="M83" s="642">
        <f t="shared" si="19"/>
        <v>3.62</v>
      </c>
      <c r="N83" s="870" t="s">
        <v>107</v>
      </c>
      <c r="O83" s="734">
        <v>0.9</v>
      </c>
      <c r="P83" s="861">
        <v>44140</v>
      </c>
      <c r="Q83" s="861">
        <v>44147</v>
      </c>
      <c r="R83" s="642">
        <f t="shared" si="20"/>
        <v>0.55555555555555602</v>
      </c>
      <c r="S83" s="701">
        <f>IF(INDEX(Historical!$D$7:$D$1237,MATCH(B83,Historical!$B$7:$B$1261,0))=0,"n/a",(INDEX(Historical!$C$7:$C$1239,MATCH(B83,Historical!$B$7:$B$1261,0))/INDEX(Historical!$D$7:$D$1237,MATCH(B83,Historical!$B$7:$B$1261,0))-1)*100)</f>
        <v>10.708401976935743</v>
      </c>
      <c r="T83" s="701">
        <f>IF(INDEX(Historical!$F$7:$F$1230,MATCH(B83,Historical!$B$7:$B$1261,0))=0,"n/a",((INDEX(Historical!$C$7:$C$1239,MATCH(B83,Historical!$B$7:$B$1261,0))/INDEX(Historical!$F$7:$F$1230,MATCH(B83,Historical!$B$7:$B$1261,0)))^(1/3)-1)*100)</f>
        <v>10.578567985792864</v>
      </c>
      <c r="U83" s="701">
        <f>IF(INDEX(Historical!$H$7:$H$1230,MATCH(B83,Historical!$B$7:$B$1261,0))=0,"n/a",((INDEX(Historical!$C$7:$C$1239,MATCH(B83,Historical!$B$7:$B$1261,0))/INDEX(Historical!$H$7:$H$1230,MATCH(B83,Historical!$B$7:$B$1261,0)))^(1/5)-1)*100)</f>
        <v>13.232843705273689</v>
      </c>
      <c r="V83" s="701" t="str">
        <f>IF(INDEX(Historical!$O$7:$O$1230,MATCH(B83,Historical!$B$7:$B$1261,0))=0,"n/a",((INDEX(Historical!$C$7:$C$1239,MATCH(B83,Historical!$B$7:$B$1261,0))/INDEX(Historical!$O$7:$O$1230,MATCH(B83,Historical!$B$7:$B$1261,0)))^(1/10)-1)*100)</f>
        <v>n/a</v>
      </c>
      <c r="W83" s="702" t="str">
        <f t="shared" si="21"/>
        <v>n/a</v>
      </c>
      <c r="X83" s="703" t="str">
        <f t="shared" si="22"/>
        <v>n/a</v>
      </c>
      <c r="Y83" s="876"/>
      <c r="Z83" s="651">
        <f t="shared" si="23"/>
        <v>97.050938337801611</v>
      </c>
      <c r="AA83" s="886">
        <f t="shared" si="24"/>
        <v>8.1179624664879366</v>
      </c>
      <c r="AB83" s="887">
        <v>12</v>
      </c>
      <c r="AC83" s="865">
        <v>3.73</v>
      </c>
      <c r="AD83" s="865" t="s">
        <v>136</v>
      </c>
      <c r="AE83" s="865">
        <v>2.37</v>
      </c>
      <c r="AF83" s="865" t="s">
        <v>136</v>
      </c>
      <c r="AG83" s="865">
        <v>-120.39999999999999</v>
      </c>
      <c r="AH83" s="865">
        <v>-1.6</v>
      </c>
      <c r="AI83" s="865">
        <v>0.05</v>
      </c>
      <c r="AJ83" s="865">
        <v>-1.3</v>
      </c>
      <c r="AK83" s="865">
        <v>-2.6100000000000003</v>
      </c>
      <c r="AL83" s="878">
        <v>1330</v>
      </c>
      <c r="AM83" s="872">
        <v>0.2</v>
      </c>
      <c r="AN83" s="865" t="s">
        <v>136</v>
      </c>
      <c r="AO83" s="739">
        <f t="shared" si="25"/>
        <v>17.06996710404335</v>
      </c>
      <c r="AP83" s="740">
        <f t="shared" si="26"/>
        <v>25.187929570531285</v>
      </c>
      <c r="AQ83" s="888" t="str">
        <f t="shared" si="27"/>
        <v>n/a</v>
      </c>
      <c r="AR83" s="651">
        <f>INDEX(Historical!$C$7:$C$1239,MATCH(B83,Historical!$B$7:$B$1261,0))*IF(AH83="n/a",1.03,IF(AH83&lt;0,1.01,IF(AH83&gt;10,1.1,(1+AH83/100))))</f>
        <v>3.3935999999999997</v>
      </c>
      <c r="AS83" s="886">
        <f t="shared" si="28"/>
        <v>3.3952967999999997</v>
      </c>
      <c r="AT83" s="886">
        <f t="shared" si="17"/>
        <v>3.4292497679999996</v>
      </c>
      <c r="AU83" s="886">
        <f t="shared" si="17"/>
        <v>3.4635422656799997</v>
      </c>
      <c r="AV83" s="886">
        <f t="shared" si="17"/>
        <v>3.4981776883367997</v>
      </c>
      <c r="AW83" s="651">
        <f t="shared" si="29"/>
        <v>17.179866522016798</v>
      </c>
      <c r="AX83" s="747">
        <f t="shared" si="30"/>
        <v>56.736679398998668</v>
      </c>
      <c r="AY83" s="934">
        <v>2.95</v>
      </c>
      <c r="AZ83" s="872">
        <v>449.54999999999995</v>
      </c>
      <c r="BA83" s="872">
        <v>-13.26</v>
      </c>
      <c r="BB83" s="872">
        <v>7.84</v>
      </c>
      <c r="BC83" s="872">
        <v>26.22</v>
      </c>
      <c r="BE83" s="624">
        <v>2013</v>
      </c>
      <c r="BF83" s="898">
        <f t="shared" si="31"/>
        <v>0</v>
      </c>
      <c r="BG83" s="882">
        <v>12.4</v>
      </c>
    </row>
    <row r="84" spans="1:59" s="773" customFormat="1" ht="11.25" customHeight="1" x14ac:dyDescent="0.2">
      <c r="A84" s="928" t="s">
        <v>4063</v>
      </c>
      <c r="B84" s="781" t="s">
        <v>4064</v>
      </c>
      <c r="C84" s="932" t="s">
        <v>245</v>
      </c>
      <c r="D84" s="932" t="s">
        <v>4317</v>
      </c>
      <c r="E84" s="755">
        <v>6</v>
      </c>
      <c r="F84" s="1190">
        <v>687</v>
      </c>
      <c r="G84" s="1189" t="s">
        <v>106</v>
      </c>
      <c r="H84" s="1189" t="s">
        <v>106</v>
      </c>
      <c r="I84" s="756">
        <v>56.81</v>
      </c>
      <c r="J84" s="757">
        <f t="shared" si="18"/>
        <v>2.2003168456257702</v>
      </c>
      <c r="K84" s="758">
        <v>0.3125</v>
      </c>
      <c r="L84" s="759">
        <v>4</v>
      </c>
      <c r="M84" s="760">
        <f t="shared" si="19"/>
        <v>1.25</v>
      </c>
      <c r="N84" s="761" t="s">
        <v>318</v>
      </c>
      <c r="O84" s="762">
        <v>0.27500000000000002</v>
      </c>
      <c r="P84" s="763">
        <v>43909</v>
      </c>
      <c r="Q84" s="763">
        <v>43917</v>
      </c>
      <c r="R84" s="760">
        <f t="shared" si="20"/>
        <v>13.636363636363628</v>
      </c>
      <c r="S84" s="701">
        <f>IF(INDEX(Historical!$D$7:$D$1237,MATCH(B84,Historical!$B$7:$B$1261,0))=0,"n/a",(INDEX(Historical!$C$7:$C$1239,MATCH(B84,Historical!$B$7:$B$1261,0))/INDEX(Historical!$D$7:$D$1237,MATCH(B84,Historical!$B$7:$B$1261,0))-1)*100)</f>
        <v>22.222222222222232</v>
      </c>
      <c r="T84" s="701">
        <f>IF(INDEX(Historical!$F$7:$F$1230,MATCH(B84,Historical!$B$7:$B$1261,0))=0,"n/a",((INDEX(Historical!$C$7:$C$1239,MATCH(B84,Historical!$B$7:$B$1261,0))/INDEX(Historical!$F$7:$F$1230,MATCH(B84,Historical!$B$7:$B$1261,0)))^(1/3)-1)*100)</f>
        <v>22.052244447028492</v>
      </c>
      <c r="U84" s="701">
        <f>IF(INDEX(Historical!$H$7:$H$1230,MATCH(B84,Historical!$B$7:$B$1261,0))=0,"n/a",((INDEX(Historical!$C$7:$C$1239,MATCH(B84,Historical!$B$7:$B$1261,0))/INDEX(Historical!$H$7:$H$1230,MATCH(B84,Historical!$B$7:$B$1261,0)))^(1/5)-1)*100)</f>
        <v>17.080491296489232</v>
      </c>
      <c r="V84" s="701" t="str">
        <f>IF(INDEX(Historical!$O$7:$O$1230,MATCH(B84,Historical!$B$7:$B$1261,0))=0,"n/a",((INDEX(Historical!$C$7:$C$1239,MATCH(B84,Historical!$B$7:$B$1261,0))/INDEX(Historical!$O$7:$O$1230,MATCH(B84,Historical!$B$7:$B$1261,0)))^(1/10)-1)*100)</f>
        <v>n/a</v>
      </c>
      <c r="W84" s="702" t="str">
        <f t="shared" si="21"/>
        <v>n/a</v>
      </c>
      <c r="X84" s="703">
        <f t="shared" si="22"/>
        <v>5.1759064534815851</v>
      </c>
      <c r="Y84" s="774"/>
      <c r="Z84" s="757">
        <f t="shared" si="23"/>
        <v>30.864197530864203</v>
      </c>
      <c r="AA84" s="765">
        <f t="shared" si="24"/>
        <v>14.027160493827161</v>
      </c>
      <c r="AB84" s="759">
        <v>1</v>
      </c>
      <c r="AC84" s="766">
        <v>4.05</v>
      </c>
      <c r="AD84" s="766">
        <v>1.1399999999999999</v>
      </c>
      <c r="AE84" s="766">
        <v>0.59</v>
      </c>
      <c r="AF84" s="766">
        <v>2.37</v>
      </c>
      <c r="AG84" s="766">
        <v>20.399999999999999</v>
      </c>
      <c r="AH84" s="766">
        <v>3.1</v>
      </c>
      <c r="AI84" s="766">
        <v>-8.59</v>
      </c>
      <c r="AJ84" s="766">
        <v>3.3000000000000003</v>
      </c>
      <c r="AK84" s="766">
        <v>12.83</v>
      </c>
      <c r="AL84" s="767">
        <v>5380</v>
      </c>
      <c r="AM84" s="768">
        <v>32.300000000000004</v>
      </c>
      <c r="AN84" s="766">
        <v>0</v>
      </c>
      <c r="AO84" s="769">
        <f t="shared" si="25"/>
        <v>5.253647648287842</v>
      </c>
      <c r="AP84" s="770">
        <f t="shared" si="26"/>
        <v>19.280808142115003</v>
      </c>
      <c r="AQ84" s="771">
        <f t="shared" si="27"/>
        <v>21.553591967348339</v>
      </c>
      <c r="AR84" s="651">
        <f>INDEX(Historical!$C$7:$C$1239,MATCH(B84,Historical!$B$7:$B$1261,0))*IF(AH84="n/a",1.03,IF(AH84&lt;0,1.01,IF(AH84&gt;10,1.1,(1+AH84/100))))</f>
        <v>1.1341000000000001</v>
      </c>
      <c r="AS84" s="765">
        <f t="shared" si="28"/>
        <v>1.1454410000000002</v>
      </c>
      <c r="AT84" s="765">
        <f t="shared" si="17"/>
        <v>1.2599851000000002</v>
      </c>
      <c r="AU84" s="765">
        <f t="shared" si="17"/>
        <v>1.3859836100000003</v>
      </c>
      <c r="AV84" s="765">
        <f t="shared" si="17"/>
        <v>1.5245819710000004</v>
      </c>
      <c r="AW84" s="757">
        <f t="shared" si="29"/>
        <v>6.450091681</v>
      </c>
      <c r="AX84" s="772">
        <f t="shared" si="30"/>
        <v>11.353796305227952</v>
      </c>
      <c r="AY84" s="935">
        <v>1.71</v>
      </c>
      <c r="AZ84" s="768">
        <v>322.07</v>
      </c>
      <c r="BA84" s="768">
        <v>-10.24</v>
      </c>
      <c r="BB84" s="768">
        <v>-1.76</v>
      </c>
      <c r="BC84" s="768">
        <v>34.07</v>
      </c>
      <c r="BD84" s="908"/>
      <c r="BE84" s="624">
        <v>2015</v>
      </c>
      <c r="BF84" s="898">
        <f t="shared" si="31"/>
        <v>0</v>
      </c>
      <c r="BG84" s="824">
        <v>5.2</v>
      </c>
    </row>
    <row r="85" spans="1:59" ht="11.25" customHeight="1" x14ac:dyDescent="0.2">
      <c r="A85" s="880" t="s">
        <v>4303</v>
      </c>
      <c r="B85" s="596" t="s">
        <v>3812</v>
      </c>
      <c r="C85" s="932" t="s">
        <v>4193</v>
      </c>
      <c r="D85" s="932" t="s">
        <v>4337</v>
      </c>
      <c r="E85" s="733">
        <v>6</v>
      </c>
      <c r="F85" s="1190">
        <v>669</v>
      </c>
      <c r="G85" s="1190" t="s">
        <v>106</v>
      </c>
      <c r="H85" s="1190" t="s">
        <v>106</v>
      </c>
      <c r="I85" s="874">
        <v>88.45</v>
      </c>
      <c r="J85" s="651">
        <f t="shared" si="18"/>
        <v>0.99491237987563585</v>
      </c>
      <c r="K85" s="877">
        <v>0.22</v>
      </c>
      <c r="L85" s="887">
        <v>4</v>
      </c>
      <c r="M85" s="642">
        <f t="shared" si="19"/>
        <v>0.88</v>
      </c>
      <c r="N85" s="870" t="s">
        <v>107</v>
      </c>
      <c r="O85" s="734">
        <v>0.19</v>
      </c>
      <c r="P85" s="866">
        <v>43793</v>
      </c>
      <c r="Q85" s="866">
        <v>43802</v>
      </c>
      <c r="R85" s="642">
        <f t="shared" si="20"/>
        <v>15.789473684210526</v>
      </c>
      <c r="S85" s="701">
        <f>IF(INDEX(Historical!$D$7:$D$1237,MATCH(B85,Historical!$B$7:$B$1261,0))=0,"n/a",(INDEX(Historical!$C$7:$C$1239,MATCH(B85,Historical!$B$7:$B$1261,0))/INDEX(Historical!$D$7:$D$1237,MATCH(B85,Historical!$B$7:$B$1261,0))-1)*100)</f>
        <v>17.910447761194035</v>
      </c>
      <c r="T85" s="701">
        <f>IF(INDEX(Historical!$F$7:$F$1230,MATCH(B85,Historical!$B$7:$B$1261,0))=0,"n/a",((INDEX(Historical!$C$7:$C$1239,MATCH(B85,Historical!$B$7:$B$1261,0))/INDEX(Historical!$F$7:$F$1230,MATCH(B85,Historical!$B$7:$B$1261,0)))^(1/3)-1)*100)</f>
        <v>16.471328451175495</v>
      </c>
      <c r="U85" s="701">
        <f>IF(INDEX(Historical!$H$7:$H$1230,MATCH(B85,Historical!$B$7:$B$1261,0))=0,"n/a",((INDEX(Historical!$C$7:$C$1239,MATCH(B85,Historical!$B$7:$B$1261,0))/INDEX(Historical!$H$7:$H$1230,MATCH(B85,Historical!$B$7:$B$1261,0)))^(1/5)-1)*100)</f>
        <v>51.190818528332002</v>
      </c>
      <c r="V85" s="701" t="str">
        <f>IF(INDEX(Historical!$O$7:$O$1230,MATCH(B85,Historical!$B$7:$B$1261,0))=0,"n/a",((INDEX(Historical!$C$7:$C$1239,MATCH(B85,Historical!$B$7:$B$1261,0))/INDEX(Historical!$O$7:$O$1230,MATCH(B85,Historical!$B$7:$B$1261,0)))^(1/10)-1)*100)</f>
        <v>n/a</v>
      </c>
      <c r="W85" s="702" t="str">
        <f t="shared" si="21"/>
        <v>n/a</v>
      </c>
      <c r="X85" s="703">
        <f t="shared" si="22"/>
        <v>9.8443881785253851</v>
      </c>
      <c r="Y85" s="661"/>
      <c r="Z85" s="651">
        <f t="shared" si="23"/>
        <v>39.111111111111114</v>
      </c>
      <c r="AA85" s="886">
        <f t="shared" si="24"/>
        <v>39.31111111111111</v>
      </c>
      <c r="AB85" s="887">
        <v>12</v>
      </c>
      <c r="AC85" s="865">
        <v>2.25</v>
      </c>
      <c r="AD85" s="865">
        <v>2.5099999999999998</v>
      </c>
      <c r="AE85" s="865">
        <v>7.67</v>
      </c>
      <c r="AF85" s="865">
        <v>3.74</v>
      </c>
      <c r="AG85" s="865">
        <v>9.7000000000000011</v>
      </c>
      <c r="AH85" s="865">
        <v>-34.200000000000003</v>
      </c>
      <c r="AI85" s="865">
        <v>18.72</v>
      </c>
      <c r="AJ85" s="865">
        <v>5.2</v>
      </c>
      <c r="AK85" s="865">
        <v>16</v>
      </c>
      <c r="AL85" s="878">
        <v>8910</v>
      </c>
      <c r="AM85" s="872">
        <v>0.70000000000000007</v>
      </c>
      <c r="AN85" s="865">
        <v>0</v>
      </c>
      <c r="AO85" s="739">
        <f t="shared" si="25"/>
        <v>12.874619797096528</v>
      </c>
      <c r="AP85" s="740">
        <f t="shared" si="26"/>
        <v>52.185730908207638</v>
      </c>
      <c r="AQ85" s="888">
        <f t="shared" si="27"/>
        <v>155.62433856958106</v>
      </c>
      <c r="AR85" s="651">
        <f>INDEX(Historical!$C$7:$C$1239,MATCH(B85,Historical!$B$7:$B$1261,0))*IF(AH85="n/a",1.03,IF(AH85&lt;0,1.01,IF(AH85&gt;10,1.1,(1+AH85/100))))</f>
        <v>0.79790000000000005</v>
      </c>
      <c r="AS85" s="886">
        <f t="shared" si="28"/>
        <v>0.87769000000000008</v>
      </c>
      <c r="AT85" s="886">
        <f t="shared" si="17"/>
        <v>0.96545900000000018</v>
      </c>
      <c r="AU85" s="886">
        <f t="shared" si="17"/>
        <v>1.0620049000000003</v>
      </c>
      <c r="AV85" s="886">
        <f t="shared" si="17"/>
        <v>1.1682053900000005</v>
      </c>
      <c r="AW85" s="651">
        <f t="shared" si="29"/>
        <v>4.8712592900000011</v>
      </c>
      <c r="AX85" s="747">
        <f t="shared" si="30"/>
        <v>5.5073592877331841</v>
      </c>
      <c r="AY85" s="934">
        <v>0.89</v>
      </c>
      <c r="AZ85" s="872">
        <v>97.960000000000008</v>
      </c>
      <c r="BA85" s="872">
        <v>-2.56</v>
      </c>
      <c r="BB85" s="872">
        <v>17.990000000000002</v>
      </c>
      <c r="BC85" s="872">
        <v>33.68</v>
      </c>
      <c r="BE85" s="624">
        <v>2014</v>
      </c>
      <c r="BF85" s="898">
        <f t="shared" si="31"/>
        <v>0</v>
      </c>
      <c r="BG85" s="882">
        <v>7.9</v>
      </c>
    </row>
    <row r="86" spans="1:59" ht="11.25" customHeight="1" x14ac:dyDescent="0.2">
      <c r="A86" s="880" t="s">
        <v>896</v>
      </c>
      <c r="B86" s="875" t="s">
        <v>897</v>
      </c>
      <c r="C86" s="932" t="s">
        <v>4193</v>
      </c>
      <c r="D86" s="932" t="s">
        <v>4325</v>
      </c>
      <c r="E86" s="733">
        <v>9</v>
      </c>
      <c r="F86" s="1190">
        <v>476</v>
      </c>
      <c r="G86" s="1190" t="s">
        <v>106</v>
      </c>
      <c r="H86" s="1190" t="s">
        <v>106</v>
      </c>
      <c r="I86" s="874">
        <v>65.81</v>
      </c>
      <c r="J86" s="651">
        <f t="shared" si="18"/>
        <v>1.9905789393709163</v>
      </c>
      <c r="K86" s="877">
        <v>0.32750000000000001</v>
      </c>
      <c r="L86" s="887">
        <v>4</v>
      </c>
      <c r="M86" s="642">
        <f t="shared" si="19"/>
        <v>1.31</v>
      </c>
      <c r="N86" s="870" t="s">
        <v>456</v>
      </c>
      <c r="O86" s="734">
        <v>0.28499999999999998</v>
      </c>
      <c r="P86" s="861">
        <v>43920</v>
      </c>
      <c r="Q86" s="861">
        <v>43945</v>
      </c>
      <c r="R86" s="642">
        <f t="shared" si="20"/>
        <v>14.912280701754401</v>
      </c>
      <c r="S86" s="701">
        <f>IF(INDEX(Historical!$D$7:$D$1237,MATCH(B86,Historical!$B$7:$B$1261,0))=0,"n/a",(INDEX(Historical!$C$7:$C$1239,MATCH(B86,Historical!$B$7:$B$1261,0))/INDEX(Historical!$D$7:$D$1237,MATCH(B86,Historical!$B$7:$B$1261,0))-1)*100)</f>
        <v>13.917525773195871</v>
      </c>
      <c r="T86" s="701">
        <f>IF(INDEX(Historical!$F$7:$F$1230,MATCH(B86,Historical!$B$7:$B$1261,0))=0,"n/a",((INDEX(Historical!$C$7:$C$1239,MATCH(B86,Historical!$B$7:$B$1261,0))/INDEX(Historical!$F$7:$F$1230,MATCH(B86,Historical!$B$7:$B$1261,0)))^(1/3)-1)*100)</f>
        <v>13.537268617702747</v>
      </c>
      <c r="U86" s="701">
        <f>IF(INDEX(Historical!$H$7:$H$1230,MATCH(B86,Historical!$B$7:$B$1261,0))=0,"n/a",((INDEX(Historical!$C$7:$C$1239,MATCH(B86,Historical!$B$7:$B$1261,0))/INDEX(Historical!$H$7:$H$1230,MATCH(B86,Historical!$B$7:$B$1261,0)))^(1/5)-1)*100)</f>
        <v>13.179836563100178</v>
      </c>
      <c r="V86" s="701" t="str">
        <f>IF(INDEX(Historical!$O$7:$O$1230,MATCH(B86,Historical!$B$7:$B$1261,0))=0,"n/a",((INDEX(Historical!$C$7:$C$1239,MATCH(B86,Historical!$B$7:$B$1261,0))/INDEX(Historical!$O$7:$O$1230,MATCH(B86,Historical!$B$7:$B$1261,0)))^(1/10)-1)*100)</f>
        <v>n/a</v>
      </c>
      <c r="W86" s="702" t="str">
        <f t="shared" si="21"/>
        <v>n/a</v>
      </c>
      <c r="X86" s="703">
        <f t="shared" si="22"/>
        <v>2.078838574621479</v>
      </c>
      <c r="Y86" s="663" t="s">
        <v>898</v>
      </c>
      <c r="Z86" s="651">
        <f t="shared" si="23"/>
        <v>35.309973045822105</v>
      </c>
      <c r="AA86" s="886">
        <f t="shared" si="24"/>
        <v>17.738544474393532</v>
      </c>
      <c r="AB86" s="887">
        <v>9</v>
      </c>
      <c r="AC86" s="865">
        <v>3.71</v>
      </c>
      <c r="AD86" s="865">
        <v>2.77</v>
      </c>
      <c r="AE86" s="865">
        <v>2.1</v>
      </c>
      <c r="AF86" s="865">
        <v>2.44</v>
      </c>
      <c r="AG86" s="865" t="s">
        <v>136</v>
      </c>
      <c r="AH86" s="865">
        <v>7.0000000000000009</v>
      </c>
      <c r="AI86" s="865">
        <v>7.24</v>
      </c>
      <c r="AJ86" s="865">
        <v>6.34</v>
      </c>
      <c r="AK86" s="865">
        <v>6.5</v>
      </c>
      <c r="AL86" s="878">
        <v>8770</v>
      </c>
      <c r="AM86" s="872">
        <v>4.8</v>
      </c>
      <c r="AN86" s="865">
        <v>0.21</v>
      </c>
      <c r="AO86" s="739">
        <f t="shared" si="25"/>
        <v>-2.5681289719224374</v>
      </c>
      <c r="AP86" s="740">
        <f t="shared" si="26"/>
        <v>15.170415502471094</v>
      </c>
      <c r="AQ86" s="888">
        <f t="shared" si="27"/>
        <v>38.695587557019159</v>
      </c>
      <c r="AR86" s="651">
        <f>INDEX(Historical!$C$7:$C$1239,MATCH(B86,Historical!$B$7:$B$1261,0))*IF(AH86="n/a",1.03,IF(AH86&lt;0,1.01,IF(AH86&gt;10,1.1,(1+AH86/100))))</f>
        <v>1.18235</v>
      </c>
      <c r="AS86" s="886">
        <f t="shared" si="28"/>
        <v>1.26795214</v>
      </c>
      <c r="AT86" s="886">
        <f t="shared" si="17"/>
        <v>1.3503690290999999</v>
      </c>
      <c r="AU86" s="886">
        <f t="shared" si="17"/>
        <v>1.4381430159914999</v>
      </c>
      <c r="AV86" s="886">
        <f t="shared" si="17"/>
        <v>1.5316223120309473</v>
      </c>
      <c r="AW86" s="651">
        <f t="shared" si="29"/>
        <v>6.7704364971224464</v>
      </c>
      <c r="AX86" s="747">
        <f t="shared" si="30"/>
        <v>10.287853665282549</v>
      </c>
      <c r="AY86" s="934">
        <v>0.77</v>
      </c>
      <c r="AZ86" s="872">
        <v>49.4</v>
      </c>
      <c r="BA86" s="872">
        <v>-14.85</v>
      </c>
      <c r="BB86" s="872">
        <v>10.76</v>
      </c>
      <c r="BC86" s="872">
        <v>8.61</v>
      </c>
      <c r="BE86" s="624">
        <v>2012</v>
      </c>
      <c r="BF86" s="898">
        <f t="shared" si="31"/>
        <v>0</v>
      </c>
      <c r="BG86" s="882" t="s">
        <v>136</v>
      </c>
    </row>
    <row r="87" spans="1:59" ht="11.25" customHeight="1" x14ac:dyDescent="0.2">
      <c r="A87" s="871" t="s">
        <v>1115</v>
      </c>
      <c r="B87" s="875" t="s">
        <v>1116</v>
      </c>
      <c r="C87" s="932" t="s">
        <v>245</v>
      </c>
      <c r="D87" s="932" t="s">
        <v>4352</v>
      </c>
      <c r="E87" s="733">
        <v>8</v>
      </c>
      <c r="F87" s="1190">
        <v>550</v>
      </c>
      <c r="G87" s="1190" t="s">
        <v>115</v>
      </c>
      <c r="H87" s="1190" t="s">
        <v>115</v>
      </c>
      <c r="I87" s="874">
        <v>392.57</v>
      </c>
      <c r="J87" s="651">
        <f t="shared" si="18"/>
        <v>0.79476271747713789</v>
      </c>
      <c r="K87" s="877">
        <v>0.78</v>
      </c>
      <c r="L87" s="887">
        <v>4</v>
      </c>
      <c r="M87" s="642">
        <f t="shared" si="19"/>
        <v>3.12</v>
      </c>
      <c r="N87" s="870" t="s">
        <v>318</v>
      </c>
      <c r="O87" s="734">
        <v>0.65</v>
      </c>
      <c r="P87" s="861">
        <v>43902</v>
      </c>
      <c r="Q87" s="861">
        <v>43920</v>
      </c>
      <c r="R87" s="642">
        <f t="shared" si="20"/>
        <v>20</v>
      </c>
      <c r="S87" s="701">
        <f>IF(INDEX(Historical!$D$7:$D$1237,MATCH(B87,Historical!$B$7:$B$1261,0))=0,"n/a",(INDEX(Historical!$C$7:$C$1239,MATCH(B87,Historical!$B$7:$B$1261,0))/INDEX(Historical!$D$7:$D$1237,MATCH(B87,Historical!$B$7:$B$1261,0))-1)*100)</f>
        <v>18.181818181818166</v>
      </c>
      <c r="T87" s="701">
        <f>IF(INDEX(Historical!$F$7:$F$1230,MATCH(B87,Historical!$B$7:$B$1261,0))=0,"n/a",((INDEX(Historical!$C$7:$C$1239,MATCH(B87,Historical!$B$7:$B$1261,0))/INDEX(Historical!$F$7:$F$1230,MATCH(B87,Historical!$B$7:$B$1261,0)))^(1/3)-1)*100)</f>
        <v>19.59414546750984</v>
      </c>
      <c r="U87" s="701">
        <f>IF(INDEX(Historical!$H$7:$H$1230,MATCH(B87,Historical!$B$7:$B$1261,0))=0,"n/a",((INDEX(Historical!$C$7:$C$1239,MATCH(B87,Historical!$B$7:$B$1261,0))/INDEX(Historical!$H$7:$H$1230,MATCH(B87,Historical!$B$7:$B$1261,0)))^(1/5)-1)*100)</f>
        <v>21.058327510759469</v>
      </c>
      <c r="V87" s="701" t="str">
        <f>IF(INDEX(Historical!$O$7:$O$1230,MATCH(B87,Historical!$B$7:$B$1261,0))=0,"n/a",((INDEX(Historical!$C$7:$C$1239,MATCH(B87,Historical!$B$7:$B$1261,0))/INDEX(Historical!$O$7:$O$1230,MATCH(B87,Historical!$B$7:$B$1261,0)))^(1/10)-1)*100)</f>
        <v>n/a</v>
      </c>
      <c r="W87" s="702" t="str">
        <f t="shared" si="21"/>
        <v>n/a</v>
      </c>
      <c r="X87" s="703">
        <f t="shared" si="22"/>
        <v>0.77136730808642739</v>
      </c>
      <c r="Y87" s="661"/>
      <c r="Z87" s="651">
        <f t="shared" si="23"/>
        <v>26.712328767123289</v>
      </c>
      <c r="AA87" s="886">
        <f t="shared" si="24"/>
        <v>33.610445205479451</v>
      </c>
      <c r="AB87" s="887">
        <v>12</v>
      </c>
      <c r="AC87" s="865">
        <v>11.68</v>
      </c>
      <c r="AD87" s="865">
        <v>2.21</v>
      </c>
      <c r="AE87" s="865">
        <v>3.86</v>
      </c>
      <c r="AF87" s="865" t="s">
        <v>136</v>
      </c>
      <c r="AG87" s="865">
        <v>-14.099999999999998</v>
      </c>
      <c r="AH87" s="865">
        <v>14.399999999999999</v>
      </c>
      <c r="AI87" s="865">
        <v>4.09</v>
      </c>
      <c r="AJ87" s="865">
        <v>27.3</v>
      </c>
      <c r="AK87" s="865">
        <v>15.1</v>
      </c>
      <c r="AL87" s="878">
        <v>15110</v>
      </c>
      <c r="AM87" s="872">
        <v>0.4</v>
      </c>
      <c r="AN87" s="865" t="s">
        <v>136</v>
      </c>
      <c r="AO87" s="739">
        <f t="shared" si="25"/>
        <v>-11.757354977242844</v>
      </c>
      <c r="AP87" s="740">
        <f t="shared" si="26"/>
        <v>21.853090228236606</v>
      </c>
      <c r="AQ87" s="888" t="str">
        <f t="shared" si="27"/>
        <v>n/a</v>
      </c>
      <c r="AR87" s="651">
        <f>INDEX(Historical!$C$7:$C$1239,MATCH(B87,Historical!$B$7:$B$1261,0))*IF(AH87="n/a",1.03,IF(AH87&lt;0,1.01,IF(AH87&gt;10,1.1,(1+AH87/100))))</f>
        <v>2.8600000000000003</v>
      </c>
      <c r="AS87" s="886">
        <f t="shared" si="28"/>
        <v>2.9769740000000002</v>
      </c>
      <c r="AT87" s="886">
        <f t="shared" ref="AT87:AV106" si="32">IF($AK87="n/a",1.03*AS87,IF($AK87&lt;0,1.01*AS87,IF($AK87&gt;10,1.1*AS87,(1+$AK87/100)*AS87)))</f>
        <v>3.2746714000000003</v>
      </c>
      <c r="AU87" s="886">
        <f t="shared" si="32"/>
        <v>3.6021385400000008</v>
      </c>
      <c r="AV87" s="886">
        <f t="shared" si="32"/>
        <v>3.9623523940000012</v>
      </c>
      <c r="AW87" s="651">
        <f t="shared" si="29"/>
        <v>16.676136334000002</v>
      </c>
      <c r="AX87" s="747">
        <f t="shared" si="30"/>
        <v>4.2479395608426529</v>
      </c>
      <c r="AY87" s="934">
        <v>0.37</v>
      </c>
      <c r="AZ87" s="872">
        <v>45.35</v>
      </c>
      <c r="BA87" s="872">
        <v>-9.8699999999999992</v>
      </c>
      <c r="BB87" s="872">
        <v>-1.51</v>
      </c>
      <c r="BC87" s="872">
        <v>4.01</v>
      </c>
      <c r="BE87" s="624">
        <v>2013</v>
      </c>
      <c r="BF87" s="898">
        <f t="shared" si="31"/>
        <v>0</v>
      </c>
      <c r="BG87" s="882">
        <v>31.4</v>
      </c>
    </row>
    <row r="88" spans="1:59" ht="11.25" customHeight="1" x14ac:dyDescent="0.2">
      <c r="A88" s="881" t="s">
        <v>4509</v>
      </c>
      <c r="B88" s="875" t="s">
        <v>4488</v>
      </c>
      <c r="C88" s="932" t="s">
        <v>4319</v>
      </c>
      <c r="D88" s="932" t="s">
        <v>4320</v>
      </c>
      <c r="E88" s="733">
        <v>6</v>
      </c>
      <c r="F88" s="1190">
        <v>715</v>
      </c>
      <c r="G88" s="1190" t="s">
        <v>106</v>
      </c>
      <c r="H88" s="1190" t="s">
        <v>106</v>
      </c>
      <c r="I88" s="874">
        <v>38.06</v>
      </c>
      <c r="J88" s="651">
        <f t="shared" si="18"/>
        <v>2.6799789805570149</v>
      </c>
      <c r="K88" s="877">
        <v>0.255</v>
      </c>
      <c r="L88" s="887">
        <v>4</v>
      </c>
      <c r="M88" s="642">
        <f t="shared" si="19"/>
        <v>1.02</v>
      </c>
      <c r="N88" s="870" t="s">
        <v>516</v>
      </c>
      <c r="O88" s="734">
        <v>0.23499999999999999</v>
      </c>
      <c r="P88" s="861">
        <v>44148</v>
      </c>
      <c r="Q88" s="861">
        <v>44165</v>
      </c>
      <c r="R88" s="642">
        <f t="shared" si="20"/>
        <v>8.5106382978723492</v>
      </c>
      <c r="S88" s="701">
        <f>IF(INDEX(Historical!$D$7:$D$1237,MATCH(B88,Historical!$B$7:$B$1261,0))=0,"n/a",(INDEX(Historical!$C$7:$C$1239,MATCH(B88,Historical!$B$7:$B$1261,0))/INDEX(Historical!$D$7:$D$1237,MATCH(B88,Historical!$B$7:$B$1261,0))-1)*100)</f>
        <v>7.9754601226993849</v>
      </c>
      <c r="T88" s="701">
        <f>IF(INDEX(Historical!$F$7:$F$1230,MATCH(B88,Historical!$B$7:$B$1261,0))=0,"n/a",((INDEX(Historical!$C$7:$C$1239,MATCH(B88,Historical!$B$7:$B$1261,0))/INDEX(Historical!$F$7:$F$1230,MATCH(B88,Historical!$B$7:$B$1261,0)))^(1/3)-1)*100)</f>
        <v>6.4273554295375179</v>
      </c>
      <c r="U88" s="701">
        <f>IF(INDEX(Historical!$H$7:$H$1230,MATCH(B88,Historical!$B$7:$B$1261,0))=0,"n/a",((INDEX(Historical!$C$7:$C$1239,MATCH(B88,Historical!$B$7:$B$1261,0))/INDEX(Historical!$H$7:$H$1230,MATCH(B88,Historical!$B$7:$B$1261,0)))^(1/5)-1)*100)</f>
        <v>5.291848906511043</v>
      </c>
      <c r="V88" s="701">
        <f>IF(INDEX(Historical!$O$7:$O$1230,MATCH(B88,Historical!$B$7:$B$1261,0))=0,"n/a",((INDEX(Historical!$C$7:$C$1239,MATCH(B88,Historical!$B$7:$B$1261,0))/INDEX(Historical!$O$7:$O$1230,MATCH(B88,Historical!$B$7:$B$1261,0)))^(1/10)-1)*100)</f>
        <v>1.4768337390565822</v>
      </c>
      <c r="W88" s="702">
        <f t="shared" si="21"/>
        <v>3.5832394443341569</v>
      </c>
      <c r="X88" s="703">
        <f t="shared" si="22"/>
        <v>0.29236734290116262</v>
      </c>
      <c r="Y88" s="876"/>
      <c r="Z88" s="651">
        <f t="shared" si="23"/>
        <v>172.88135593220341</v>
      </c>
      <c r="AA88" s="886">
        <f t="shared" si="24"/>
        <v>64.508474576271198</v>
      </c>
      <c r="AB88" s="887">
        <v>12</v>
      </c>
      <c r="AC88" s="865">
        <v>0.59</v>
      </c>
      <c r="AD88" s="865">
        <v>10.94</v>
      </c>
      <c r="AE88" s="865">
        <v>15.04</v>
      </c>
      <c r="AF88" s="865">
        <v>2.84</v>
      </c>
      <c r="AG88" s="865">
        <v>4.3</v>
      </c>
      <c r="AH88" s="865">
        <v>11.5</v>
      </c>
      <c r="AI88" s="865">
        <v>15.120000000000001</v>
      </c>
      <c r="AJ88" s="865">
        <v>18.099999999999998</v>
      </c>
      <c r="AK88" s="865">
        <v>6</v>
      </c>
      <c r="AL88" s="878">
        <v>14400</v>
      </c>
      <c r="AM88" s="872">
        <v>0.1</v>
      </c>
      <c r="AN88" s="865">
        <v>0.63</v>
      </c>
      <c r="AO88" s="739">
        <f t="shared" si="25"/>
        <v>-56.536646689203138</v>
      </c>
      <c r="AP88" s="740">
        <f t="shared" si="26"/>
        <v>7.9718278870680574</v>
      </c>
      <c r="AQ88" s="888">
        <f t="shared" si="27"/>
        <v>185.34896203040012</v>
      </c>
      <c r="AR88" s="651">
        <f>INDEX(Historical!$C$7:$C$1239,MATCH(B88,Historical!$B$7:$B$1261,0))*IF(AH88="n/a",1.03,IF(AH88&lt;0,1.01,IF(AH88&gt;10,1.1,(1+AH88/100))))</f>
        <v>0.96800000000000008</v>
      </c>
      <c r="AS88" s="886">
        <f t="shared" si="28"/>
        <v>1.0648000000000002</v>
      </c>
      <c r="AT88" s="886">
        <f t="shared" si="32"/>
        <v>1.1286880000000004</v>
      </c>
      <c r="AU88" s="886">
        <f t="shared" si="32"/>
        <v>1.1964092800000004</v>
      </c>
      <c r="AV88" s="886">
        <f t="shared" si="32"/>
        <v>1.2681938368000005</v>
      </c>
      <c r="AW88" s="651">
        <f t="shared" si="29"/>
        <v>5.6260911168000014</v>
      </c>
      <c r="AX88" s="747">
        <f t="shared" si="30"/>
        <v>14.782162682080926</v>
      </c>
      <c r="AY88" s="934">
        <v>0.53</v>
      </c>
      <c r="AZ88" s="872">
        <v>51.09</v>
      </c>
      <c r="BA88" s="872">
        <v>-12.41</v>
      </c>
      <c r="BB88" s="872">
        <v>-1.35</v>
      </c>
      <c r="BC88" s="872">
        <v>5.6000000000000005</v>
      </c>
      <c r="BE88" s="624">
        <v>2015</v>
      </c>
      <c r="BF88" s="898">
        <f t="shared" si="31"/>
        <v>0</v>
      </c>
      <c r="BG88" s="882">
        <v>2.5</v>
      </c>
    </row>
    <row r="89" spans="1:59" ht="11.25" customHeight="1" x14ac:dyDescent="0.2">
      <c r="A89" s="881" t="s">
        <v>4531</v>
      </c>
      <c r="B89" s="875" t="s">
        <v>3859</v>
      </c>
      <c r="C89" s="932" t="s">
        <v>108</v>
      </c>
      <c r="D89" s="932" t="s">
        <v>4331</v>
      </c>
      <c r="E89" s="733">
        <v>6</v>
      </c>
      <c r="F89" s="1190">
        <v>674</v>
      </c>
      <c r="G89" s="1190" t="s">
        <v>106</v>
      </c>
      <c r="H89" s="1190" t="s">
        <v>106</v>
      </c>
      <c r="I89" s="874">
        <v>13.65</v>
      </c>
      <c r="J89" s="651">
        <f t="shared" si="18"/>
        <v>2.3443223443223444</v>
      </c>
      <c r="K89" s="877">
        <v>0.08</v>
      </c>
      <c r="L89" s="887">
        <v>4</v>
      </c>
      <c r="M89" s="642">
        <f t="shared" si="19"/>
        <v>0.32</v>
      </c>
      <c r="N89" s="870" t="s">
        <v>4171</v>
      </c>
      <c r="O89" s="734">
        <v>7.0000000000000007E-2</v>
      </c>
      <c r="P89" s="619">
        <v>43817</v>
      </c>
      <c r="Q89" s="619">
        <v>43832</v>
      </c>
      <c r="R89" s="642">
        <f t="shared" si="20"/>
        <v>14.285714285714276</v>
      </c>
      <c r="S89" s="701">
        <f>IF(INDEX(Historical!$D$7:$D$1237,MATCH(B89,Historical!$B$7:$B$1261,0))=0,"n/a",(INDEX(Historical!$C$7:$C$1239,MATCH(B89,Historical!$B$7:$B$1261,0))/INDEX(Historical!$D$7:$D$1237,MATCH(B89,Historical!$B$7:$B$1261,0))-1)*100)</f>
        <v>31.818181818181813</v>
      </c>
      <c r="T89" s="701">
        <f>IF(INDEX(Historical!$F$7:$F$1230,MATCH(B89,Historical!$B$7:$B$1261,0))=0,"n/a",((INDEX(Historical!$C$7:$C$1239,MATCH(B89,Historical!$B$7:$B$1261,0))/INDEX(Historical!$F$7:$F$1230,MATCH(B89,Historical!$B$7:$B$1261,0)))^(1/3)-1)*100)</f>
        <v>34.195798019989645</v>
      </c>
      <c r="U89" s="701" t="str">
        <f>IF(INDEX(Historical!$H$7:$H$1230,MATCH(B89,Historical!$B$7:$B$1261,0))=0,"n/a",((INDEX(Historical!$C$7:$C$1239,MATCH(B89,Historical!$B$7:$B$1261,0))/INDEX(Historical!$H$7:$H$1230,MATCH(B89,Historical!$B$7:$B$1261,0)))^(1/5)-1)*100)</f>
        <v>n/a</v>
      </c>
      <c r="V89" s="701" t="str">
        <f>IF(INDEX(Historical!$O$7:$O$1230,MATCH(B89,Historical!$B$7:$B$1261,0))=0,"n/a",((INDEX(Historical!$C$7:$C$1239,MATCH(B89,Historical!$B$7:$B$1261,0))/INDEX(Historical!$O$7:$O$1230,MATCH(B89,Historical!$B$7:$B$1261,0)))^(1/10)-1)*100)</f>
        <v>n/a</v>
      </c>
      <c r="W89" s="702" t="str">
        <f t="shared" si="21"/>
        <v>n/a</v>
      </c>
      <c r="X89" s="703" t="str">
        <f t="shared" si="22"/>
        <v>n/a</v>
      </c>
      <c r="Y89" s="876"/>
      <c r="Z89" s="651">
        <f t="shared" si="23"/>
        <v>25.396825396825395</v>
      </c>
      <c r="AA89" s="886">
        <f t="shared" si="24"/>
        <v>10.833333333333334</v>
      </c>
      <c r="AB89" s="887">
        <v>12</v>
      </c>
      <c r="AC89" s="865">
        <v>1.26</v>
      </c>
      <c r="AD89" s="865">
        <v>0.95</v>
      </c>
      <c r="AE89" s="865">
        <v>2.99</v>
      </c>
      <c r="AF89" s="865">
        <v>0.96</v>
      </c>
      <c r="AG89" s="865">
        <v>8.6999999999999993</v>
      </c>
      <c r="AH89" s="865">
        <v>22.900000000000002</v>
      </c>
      <c r="AI89" s="865">
        <v>-1.6</v>
      </c>
      <c r="AJ89" s="865">
        <v>25.6</v>
      </c>
      <c r="AK89" s="865">
        <v>12</v>
      </c>
      <c r="AL89" s="878">
        <v>766.31</v>
      </c>
      <c r="AM89" s="872">
        <v>10.299999999999999</v>
      </c>
      <c r="AN89" s="865">
        <v>0</v>
      </c>
      <c r="AO89" s="739" t="str">
        <f t="shared" si="25"/>
        <v>n/a</v>
      </c>
      <c r="AP89" s="740" t="str">
        <f t="shared" si="26"/>
        <v>n/a</v>
      </c>
      <c r="AQ89" s="888">
        <f t="shared" si="27"/>
        <v>-32.013073152096204</v>
      </c>
      <c r="AR89" s="651">
        <f>INDEX(Historical!$C$7:$C$1239,MATCH(B89,Historical!$B$7:$B$1261,0))*IF(AH89="n/a",1.03,IF(AH89&lt;0,1.01,IF(AH89&gt;10,1.1,(1+AH89/100))))</f>
        <v>0.31900000000000001</v>
      </c>
      <c r="AS89" s="886">
        <f t="shared" si="28"/>
        <v>0.32219000000000003</v>
      </c>
      <c r="AT89" s="886">
        <f t="shared" si="32"/>
        <v>0.35440900000000009</v>
      </c>
      <c r="AU89" s="886">
        <f t="shared" si="32"/>
        <v>0.38984990000000014</v>
      </c>
      <c r="AV89" s="886">
        <f t="shared" si="32"/>
        <v>0.42883489000000019</v>
      </c>
      <c r="AW89" s="651">
        <f t="shared" si="29"/>
        <v>1.8142837900000006</v>
      </c>
      <c r="AX89" s="747">
        <f t="shared" si="30"/>
        <v>13.29145633699634</v>
      </c>
      <c r="AY89" s="934">
        <v>0.98</v>
      </c>
      <c r="AZ89" s="872">
        <v>53.66</v>
      </c>
      <c r="BA89" s="872">
        <v>-34.589999999999996</v>
      </c>
      <c r="BB89" s="872">
        <v>12.11</v>
      </c>
      <c r="BC89" s="872">
        <v>13.639999999999999</v>
      </c>
      <c r="BE89" s="624">
        <v>2014</v>
      </c>
      <c r="BF89" s="898">
        <f t="shared" si="31"/>
        <v>0</v>
      </c>
      <c r="BG89" s="882">
        <v>1</v>
      </c>
    </row>
    <row r="90" spans="1:59" ht="11.25" customHeight="1" x14ac:dyDescent="0.2">
      <c r="A90" s="881" t="s">
        <v>4438</v>
      </c>
      <c r="B90" s="875" t="s">
        <v>4435</v>
      </c>
      <c r="C90" s="932" t="s">
        <v>108</v>
      </c>
      <c r="D90" s="932" t="s">
        <v>4338</v>
      </c>
      <c r="E90" s="733">
        <v>6</v>
      </c>
      <c r="F90" s="1190">
        <v>688</v>
      </c>
      <c r="G90" s="1190" t="s">
        <v>106</v>
      </c>
      <c r="H90" s="1190" t="s">
        <v>106</v>
      </c>
      <c r="I90" s="874">
        <v>34.01</v>
      </c>
      <c r="J90" s="651">
        <f t="shared" si="18"/>
        <v>2.117024404586886</v>
      </c>
      <c r="K90" s="877">
        <v>0.18</v>
      </c>
      <c r="L90" s="887">
        <v>4</v>
      </c>
      <c r="M90" s="642">
        <f t="shared" si="19"/>
        <v>0.72</v>
      </c>
      <c r="N90" s="870" t="s">
        <v>318</v>
      </c>
      <c r="O90" s="734">
        <v>0.17</v>
      </c>
      <c r="P90" s="861">
        <v>43903</v>
      </c>
      <c r="Q90" s="861">
        <v>43920</v>
      </c>
      <c r="R90" s="642">
        <f t="shared" si="20"/>
        <v>5.8823529411764595</v>
      </c>
      <c r="S90" s="701">
        <f>IF(INDEX(Historical!$D$7:$D$1237,MATCH(B90,Historical!$B$7:$B$1261,0))=0,"n/a",(INDEX(Historical!$C$7:$C$1239,MATCH(B90,Historical!$B$7:$B$1261,0))/INDEX(Historical!$D$7:$D$1237,MATCH(B90,Historical!$B$7:$B$1261,0))-1)*100)</f>
        <v>31.914893617021288</v>
      </c>
      <c r="T90" s="701">
        <f>IF(INDEX(Historical!$F$7:$F$1230,MATCH(B90,Historical!$B$7:$B$1261,0))=0,"n/a",((INDEX(Historical!$C$7:$C$1239,MATCH(B90,Historical!$B$7:$B$1261,0))/INDEX(Historical!$F$7:$F$1230,MATCH(B90,Historical!$B$7:$B$1261,0)))^(1/3)-1)*100)</f>
        <v>14.780807987640143</v>
      </c>
      <c r="U90" s="701">
        <f>IF(INDEX(Historical!$H$7:$H$1230,MATCH(B90,Historical!$B$7:$B$1261,0))=0,"n/a",((INDEX(Historical!$C$7:$C$1239,MATCH(B90,Historical!$B$7:$B$1261,0))/INDEX(Historical!$H$7:$H$1230,MATCH(B90,Historical!$B$7:$B$1261,0)))^(1/5)-1)*100)</f>
        <v>24.175088717979378</v>
      </c>
      <c r="V90" s="701">
        <f>IF(INDEX(Historical!$O$7:$O$1230,MATCH(B90,Historical!$B$7:$B$1261,0))=0,"n/a",((INDEX(Historical!$C$7:$C$1239,MATCH(B90,Historical!$B$7:$B$1261,0))/INDEX(Historical!$O$7:$O$1230,MATCH(B90,Historical!$B$7:$B$1261,0)))^(1/10)-1)*100)</f>
        <v>11.433876679391975</v>
      </c>
      <c r="W90" s="702">
        <f t="shared" si="21"/>
        <v>2.1143387667939191</v>
      </c>
      <c r="X90" s="703">
        <f t="shared" si="22"/>
        <v>1.1403343734895934</v>
      </c>
      <c r="Y90" s="876"/>
      <c r="Z90" s="651">
        <f t="shared" si="23"/>
        <v>25.531914893617021</v>
      </c>
      <c r="AA90" s="886">
        <f t="shared" si="24"/>
        <v>12.060283687943262</v>
      </c>
      <c r="AB90" s="887">
        <v>12</v>
      </c>
      <c r="AC90" s="865">
        <v>2.82</v>
      </c>
      <c r="AD90" s="865">
        <v>1.39</v>
      </c>
      <c r="AE90" s="865">
        <v>3.75</v>
      </c>
      <c r="AF90" s="865">
        <v>1.05</v>
      </c>
      <c r="AG90" s="865">
        <v>8.6</v>
      </c>
      <c r="AH90" s="865">
        <v>-7.5</v>
      </c>
      <c r="AI90" s="865">
        <v>16.170000000000002</v>
      </c>
      <c r="AJ90" s="865">
        <v>21.2</v>
      </c>
      <c r="AK90" s="865">
        <v>9</v>
      </c>
      <c r="AL90" s="878">
        <v>1120</v>
      </c>
      <c r="AM90" s="872">
        <v>1.2</v>
      </c>
      <c r="AN90" s="865">
        <v>0.23</v>
      </c>
      <c r="AO90" s="739">
        <f t="shared" si="25"/>
        <v>14.231829434623002</v>
      </c>
      <c r="AP90" s="740">
        <f t="shared" si="26"/>
        <v>26.292113122566263</v>
      </c>
      <c r="AQ90" s="888">
        <f t="shared" si="27"/>
        <v>-24.979120321694069</v>
      </c>
      <c r="AR90" s="651">
        <f>INDEX(Historical!$C$7:$C$1239,MATCH(B90,Historical!$B$7:$B$1261,0))*IF(AH90="n/a",1.03,IF(AH90&lt;0,1.01,IF(AH90&gt;10,1.1,(1+AH90/100))))</f>
        <v>0.62619999999999998</v>
      </c>
      <c r="AS90" s="886">
        <f t="shared" si="28"/>
        <v>0.68881999999999999</v>
      </c>
      <c r="AT90" s="886">
        <f t="shared" si="32"/>
        <v>0.75081380000000009</v>
      </c>
      <c r="AU90" s="886">
        <f t="shared" si="32"/>
        <v>0.81838704200000012</v>
      </c>
      <c r="AV90" s="886">
        <f t="shared" si="32"/>
        <v>0.89204187578000016</v>
      </c>
      <c r="AW90" s="651">
        <f t="shared" si="29"/>
        <v>3.7762627177800008</v>
      </c>
      <c r="AX90" s="747">
        <f t="shared" si="30"/>
        <v>11.103389349544255</v>
      </c>
      <c r="AY90" s="934">
        <v>1.34</v>
      </c>
      <c r="AZ90" s="872">
        <v>56.730000000000004</v>
      </c>
      <c r="BA90" s="872">
        <v>-30.320000000000004</v>
      </c>
      <c r="BB90" s="872">
        <v>11.42</v>
      </c>
      <c r="BC90" s="872">
        <v>11.360000000000001</v>
      </c>
      <c r="BE90" s="624">
        <v>2015</v>
      </c>
      <c r="BF90" s="898">
        <f t="shared" si="31"/>
        <v>0</v>
      </c>
      <c r="BG90" s="882">
        <v>0.89999999999999991</v>
      </c>
    </row>
    <row r="91" spans="1:59" ht="11.25" customHeight="1" x14ac:dyDescent="0.2">
      <c r="A91" s="871" t="s">
        <v>1127</v>
      </c>
      <c r="B91" s="875" t="s">
        <v>1128</v>
      </c>
      <c r="C91" s="932" t="s">
        <v>4319</v>
      </c>
      <c r="D91" s="932" t="s">
        <v>4320</v>
      </c>
      <c r="E91" s="733">
        <v>9</v>
      </c>
      <c r="F91" s="1190">
        <v>487</v>
      </c>
      <c r="G91" s="1190" t="s">
        <v>106</v>
      </c>
      <c r="H91" s="1190" t="s">
        <v>106</v>
      </c>
      <c r="I91" s="874">
        <v>136.33000000000001</v>
      </c>
      <c r="J91" s="651">
        <f t="shared" si="18"/>
        <v>2.3179050832538692</v>
      </c>
      <c r="K91" s="877">
        <v>0.79</v>
      </c>
      <c r="L91" s="887">
        <v>4</v>
      </c>
      <c r="M91" s="642">
        <f t="shared" si="19"/>
        <v>3.16</v>
      </c>
      <c r="N91" s="870" t="s">
        <v>151</v>
      </c>
      <c r="O91" s="734">
        <v>0.75</v>
      </c>
      <c r="P91" s="861">
        <v>44103</v>
      </c>
      <c r="Q91" s="861">
        <v>44119</v>
      </c>
      <c r="R91" s="642">
        <f t="shared" si="20"/>
        <v>5.3333333333333375</v>
      </c>
      <c r="S91" s="701">
        <f>IF(INDEX(Historical!$D$7:$D$1237,MATCH(B91,Historical!$B$7:$B$1261,0))=0,"n/a",(INDEX(Historical!$C$7:$C$1239,MATCH(B91,Historical!$B$7:$B$1261,0))/INDEX(Historical!$D$7:$D$1237,MATCH(B91,Historical!$B$7:$B$1261,0))-1)*100)</f>
        <v>10.22727272727273</v>
      </c>
      <c r="T91" s="701">
        <f>IF(INDEX(Historical!$F$7:$F$1230,MATCH(B91,Historical!$B$7:$B$1261,0))=0,"n/a",((INDEX(Historical!$C$7:$C$1239,MATCH(B91,Historical!$B$7:$B$1261,0))/INDEX(Historical!$F$7:$F$1230,MATCH(B91,Historical!$B$7:$B$1261,0)))^(1/3)-1)*100)</f>
        <v>6.0476512592605669</v>
      </c>
      <c r="U91" s="701">
        <f>IF(INDEX(Historical!$H$7:$H$1230,MATCH(B91,Historical!$B$7:$B$1261,0))=0,"n/a",((INDEX(Historical!$C$7:$C$1239,MATCH(B91,Historical!$B$7:$B$1261,0))/INDEX(Historical!$H$7:$H$1230,MATCH(B91,Historical!$B$7:$B$1261,0)))^(1/5)-1)*100)</f>
        <v>5.5620955359358959</v>
      </c>
      <c r="V91" s="701">
        <f>IF(INDEX(Historical!$O$7:$O$1230,MATCH(B91,Historical!$B$7:$B$1261,0))=0,"n/a",((INDEX(Historical!$C$7:$C$1239,MATCH(B91,Historical!$B$7:$B$1261,0))/INDEX(Historical!$O$7:$O$1230,MATCH(B91,Historical!$B$7:$B$1261,0)))^(1/10)-1)*100)</f>
        <v>3.4148640593987922</v>
      </c>
      <c r="W91" s="702">
        <f t="shared" si="21"/>
        <v>1.6287897378014915</v>
      </c>
      <c r="X91" s="703">
        <f t="shared" si="22"/>
        <v>0.34123285496539235</v>
      </c>
      <c r="Y91" s="665"/>
      <c r="Z91" s="651">
        <f t="shared" si="23"/>
        <v>101.93548387096773</v>
      </c>
      <c r="AA91" s="886">
        <f t="shared" si="24"/>
        <v>43.977419354838716</v>
      </c>
      <c r="AB91" s="887">
        <v>12</v>
      </c>
      <c r="AC91" s="865">
        <v>3.1</v>
      </c>
      <c r="AD91" s="865">
        <v>5.89</v>
      </c>
      <c r="AE91" s="865">
        <v>15.3</v>
      </c>
      <c r="AF91" s="865">
        <v>4.45</v>
      </c>
      <c r="AG91" s="865">
        <v>10</v>
      </c>
      <c r="AH91" s="865">
        <v>30.099999999999998</v>
      </c>
      <c r="AI91" s="865">
        <v>4.04</v>
      </c>
      <c r="AJ91" s="865">
        <v>16.3</v>
      </c>
      <c r="AK91" s="865">
        <v>7.7</v>
      </c>
      <c r="AL91" s="878">
        <v>5460</v>
      </c>
      <c r="AM91" s="872">
        <v>1.2</v>
      </c>
      <c r="AN91" s="865">
        <v>0.98</v>
      </c>
      <c r="AO91" s="739">
        <f t="shared" si="25"/>
        <v>-36.097418735648951</v>
      </c>
      <c r="AP91" s="740">
        <f t="shared" si="26"/>
        <v>7.8800006191897651</v>
      </c>
      <c r="AQ91" s="888">
        <f t="shared" si="27"/>
        <v>194.91958687753231</v>
      </c>
      <c r="AR91" s="651">
        <f>INDEX(Historical!$C$7:$C$1239,MATCH(B91,Historical!$B$7:$B$1261,0))*IF(AH91="n/a",1.03,IF(AH91&lt;0,1.01,IF(AH91&gt;10,1.1,(1+AH91/100))))</f>
        <v>3.2010000000000005</v>
      </c>
      <c r="AS91" s="886">
        <f t="shared" si="28"/>
        <v>3.3303204000000006</v>
      </c>
      <c r="AT91" s="886">
        <f t="shared" si="32"/>
        <v>3.5867550708000007</v>
      </c>
      <c r="AU91" s="886">
        <f t="shared" si="32"/>
        <v>3.8629352112516004</v>
      </c>
      <c r="AV91" s="886">
        <f t="shared" si="32"/>
        <v>4.1603812225179739</v>
      </c>
      <c r="AW91" s="651">
        <f t="shared" si="29"/>
        <v>18.141391904569574</v>
      </c>
      <c r="AX91" s="747">
        <f t="shared" si="30"/>
        <v>13.306969782564051</v>
      </c>
      <c r="AY91" s="934">
        <v>0.75</v>
      </c>
      <c r="AZ91" s="872">
        <v>63.470000000000006</v>
      </c>
      <c r="BA91" s="872">
        <v>-11.05</v>
      </c>
      <c r="BB91" s="872">
        <v>-1.1599999999999999</v>
      </c>
      <c r="BC91" s="872">
        <v>10.34</v>
      </c>
      <c r="BE91" s="624">
        <v>2012</v>
      </c>
      <c r="BF91" s="898">
        <f t="shared" si="31"/>
        <v>0</v>
      </c>
      <c r="BG91" s="882">
        <v>4.5999999999999996</v>
      </c>
    </row>
    <row r="92" spans="1:59" ht="11.25" customHeight="1" x14ac:dyDescent="0.2">
      <c r="A92" s="871" t="s">
        <v>3996</v>
      </c>
      <c r="B92" s="875" t="s">
        <v>3995</v>
      </c>
      <c r="C92" s="932" t="s">
        <v>153</v>
      </c>
      <c r="D92" s="932" t="s">
        <v>4321</v>
      </c>
      <c r="E92" s="733">
        <v>7</v>
      </c>
      <c r="F92" s="1190">
        <v>590</v>
      </c>
      <c r="G92" s="1190" t="s">
        <v>106</v>
      </c>
      <c r="H92" s="1190" t="s">
        <v>106</v>
      </c>
      <c r="I92" s="874">
        <v>80.58</v>
      </c>
      <c r="J92" s="651">
        <f t="shared" si="18"/>
        <v>1.3899230578307273</v>
      </c>
      <c r="K92" s="877">
        <v>0.28000000000000003</v>
      </c>
      <c r="L92" s="887">
        <v>4</v>
      </c>
      <c r="M92" s="642">
        <f t="shared" si="19"/>
        <v>1.1200000000000001</v>
      </c>
      <c r="N92" s="870" t="s">
        <v>218</v>
      </c>
      <c r="O92" s="734">
        <v>0.27</v>
      </c>
      <c r="P92" s="866">
        <v>43738</v>
      </c>
      <c r="Q92" s="866">
        <v>43753</v>
      </c>
      <c r="R92" s="642">
        <f t="shared" si="20"/>
        <v>3.7037037037037068</v>
      </c>
      <c r="S92" s="701">
        <f>IF(INDEX(Historical!$D$7:$D$1237,MATCH(B92,Historical!$B$7:$B$1261,0))=0,"n/a",(INDEX(Historical!$C$7:$C$1239,MATCH(B92,Historical!$B$7:$B$1261,0))/INDEX(Historical!$D$7:$D$1237,MATCH(B92,Historical!$B$7:$B$1261,0))-1)*100)</f>
        <v>4.8076923076923128</v>
      </c>
      <c r="T92" s="701">
        <f>IF(INDEX(Historical!$F$7:$F$1230,MATCH(B92,Historical!$B$7:$B$1261,0))=0,"n/a",((INDEX(Historical!$C$7:$C$1239,MATCH(B92,Historical!$B$7:$B$1261,0))/INDEX(Historical!$F$7:$F$1230,MATCH(B92,Historical!$B$7:$B$1261,0)))^(1/3)-1)*100)</f>
        <v>5.4341213488661833</v>
      </c>
      <c r="U92" s="701">
        <f>IF(INDEX(Historical!$H$7:$H$1230,MATCH(B92,Historical!$B$7:$B$1261,0))=0,"n/a",((INDEX(Historical!$C$7:$C$1239,MATCH(B92,Historical!$B$7:$B$1261,0))/INDEX(Historical!$H$7:$H$1230,MATCH(B92,Historical!$B$7:$B$1261,0)))^(1/5)-1)*100)</f>
        <v>7.7638371459368694</v>
      </c>
      <c r="V92" s="701" t="str">
        <f>IF(INDEX(Historical!$O$7:$O$1230,MATCH(B92,Historical!$B$7:$B$1261,0))=0,"n/a",((INDEX(Historical!$C$7:$C$1239,MATCH(B92,Historical!$B$7:$B$1261,0))/INDEX(Historical!$O$7:$O$1230,MATCH(B92,Historical!$B$7:$B$1261,0)))^(1/10)-1)*100)</f>
        <v>n/a</v>
      </c>
      <c r="W92" s="702" t="str">
        <f t="shared" si="21"/>
        <v>n/a</v>
      </c>
      <c r="X92" s="703">
        <f t="shared" si="22"/>
        <v>0.76869674712246217</v>
      </c>
      <c r="Y92" s="1142" t="s">
        <v>3997</v>
      </c>
      <c r="Z92" s="651">
        <f t="shared" si="23"/>
        <v>41.947565543071164</v>
      </c>
      <c r="AA92" s="886">
        <f t="shared" si="24"/>
        <v>30.179775280898877</v>
      </c>
      <c r="AB92" s="887">
        <v>12</v>
      </c>
      <c r="AC92" s="865">
        <v>2.67</v>
      </c>
      <c r="AD92" s="865">
        <v>8.15</v>
      </c>
      <c r="AE92" s="865">
        <v>1.78</v>
      </c>
      <c r="AF92" s="865">
        <v>5.31</v>
      </c>
      <c r="AG92" s="865">
        <v>18.3</v>
      </c>
      <c r="AH92" s="865">
        <v>23.9</v>
      </c>
      <c r="AI92" s="865">
        <v>34.760000000000005</v>
      </c>
      <c r="AJ92" s="865">
        <v>10.100000000000001</v>
      </c>
      <c r="AK92" s="865">
        <v>3.7699999999999996</v>
      </c>
      <c r="AL92" s="878">
        <v>8189.9999999999991</v>
      </c>
      <c r="AM92" s="872">
        <v>1.0999999999999999</v>
      </c>
      <c r="AN92" s="865">
        <v>2.35</v>
      </c>
      <c r="AO92" s="739">
        <f t="shared" si="25"/>
        <v>-21.02601507713128</v>
      </c>
      <c r="AP92" s="740">
        <f t="shared" si="26"/>
        <v>9.1537602037675967</v>
      </c>
      <c r="AQ92" s="888">
        <f t="shared" si="27"/>
        <v>166.87875461138032</v>
      </c>
      <c r="AR92" s="651">
        <f>INDEX(Historical!$C$7:$C$1239,MATCH(B92,Historical!$B$7:$B$1261,0))*IF(AH92="n/a",1.03,IF(AH92&lt;0,1.01,IF(AH92&gt;10,1.1,(1+AH92/100))))</f>
        <v>1.1990000000000003</v>
      </c>
      <c r="AS92" s="886">
        <f t="shared" si="28"/>
        <v>1.3189000000000004</v>
      </c>
      <c r="AT92" s="886">
        <f t="shared" si="32"/>
        <v>1.3686225300000006</v>
      </c>
      <c r="AU92" s="886">
        <f t="shared" si="32"/>
        <v>1.4202195993810007</v>
      </c>
      <c r="AV92" s="886">
        <f t="shared" si="32"/>
        <v>1.4737618782776645</v>
      </c>
      <c r="AW92" s="651">
        <f t="shared" si="29"/>
        <v>6.7805040076586662</v>
      </c>
      <c r="AX92" s="747">
        <f t="shared" si="30"/>
        <v>8.4146239856771743</v>
      </c>
      <c r="AY92" s="934">
        <v>1.1399999999999999</v>
      </c>
      <c r="AZ92" s="872">
        <v>67.84</v>
      </c>
      <c r="BA92" s="872">
        <v>-3.27</v>
      </c>
      <c r="BB92" s="872">
        <v>18.22</v>
      </c>
      <c r="BC92" s="872">
        <v>19.97</v>
      </c>
      <c r="BE92" s="624">
        <v>2013</v>
      </c>
      <c r="BF92" s="898">
        <f t="shared" si="31"/>
        <v>0</v>
      </c>
      <c r="BG92" s="882">
        <v>4.2</v>
      </c>
    </row>
    <row r="93" spans="1:59" ht="11.25" customHeight="1" x14ac:dyDescent="0.2">
      <c r="A93" s="881" t="s">
        <v>4583</v>
      </c>
      <c r="B93" s="875" t="s">
        <v>4577</v>
      </c>
      <c r="C93" s="932" t="s">
        <v>108</v>
      </c>
      <c r="D93" s="932" t="s">
        <v>118</v>
      </c>
      <c r="E93" s="733">
        <v>5</v>
      </c>
      <c r="F93" s="1190">
        <v>732</v>
      </c>
      <c r="G93" s="1190" t="s">
        <v>106</v>
      </c>
      <c r="H93" s="1190" t="s">
        <v>106</v>
      </c>
      <c r="I93" s="874">
        <v>30.51</v>
      </c>
      <c r="J93" s="651">
        <f t="shared" si="18"/>
        <v>3.2776138970829232</v>
      </c>
      <c r="K93" s="877">
        <v>0.25</v>
      </c>
      <c r="L93" s="887">
        <v>4</v>
      </c>
      <c r="M93" s="642">
        <f t="shared" si="19"/>
        <v>1</v>
      </c>
      <c r="N93" s="870" t="s">
        <v>1238</v>
      </c>
      <c r="O93" s="734">
        <v>0.22</v>
      </c>
      <c r="P93" s="861">
        <v>43893</v>
      </c>
      <c r="Q93" s="861">
        <v>43908</v>
      </c>
      <c r="R93" s="642">
        <f t="shared" si="20"/>
        <v>13.636363636363635</v>
      </c>
      <c r="S93" s="701">
        <f>IF(INDEX(Historical!$D$7:$D$1237,MATCH(B93,Historical!$B$7:$B$1261,0))=0,"n/a",(INDEX(Historical!$C$7:$C$1239,MATCH(B93,Historical!$B$7:$B$1261,0))/INDEX(Historical!$D$7:$D$1237,MATCH(B93,Historical!$B$7:$B$1261,0))-1)*100)</f>
        <v>9.9999999999999858</v>
      </c>
      <c r="T93" s="701">
        <f>IF(INDEX(Historical!$F$7:$F$1230,MATCH(B93,Historical!$B$7:$B$1261,0))=0,"n/a",((INDEX(Historical!$C$7:$C$1239,MATCH(B93,Historical!$B$7:$B$1261,0))/INDEX(Historical!$F$7:$F$1230,MATCH(B93,Historical!$B$7:$B$1261,0)))^(1/3)-1)*100)</f>
        <v>34.70800068740634</v>
      </c>
      <c r="U93" s="701">
        <f>IF(INDEX(Historical!$H$7:$H$1230,MATCH(B93,Historical!$B$7:$B$1261,0))=0,"n/a",((INDEX(Historical!$C$7:$C$1239,MATCH(B93,Historical!$B$7:$B$1261,0))/INDEX(Historical!$H$7:$H$1230,MATCH(B93,Historical!$B$7:$B$1261,0)))^(1/5)-1)*100)</f>
        <v>29.674411610965823</v>
      </c>
      <c r="V93" s="701">
        <f>IF(INDEX(Historical!$O$7:$O$1230,MATCH(B93,Historical!$B$7:$B$1261,0))=0,"n/a",((INDEX(Historical!$C$7:$C$1239,MATCH(B93,Historical!$B$7:$B$1261,0))/INDEX(Historical!$O$7:$O$1230,MATCH(B93,Historical!$B$7:$B$1261,0)))^(1/10)-1)*100)</f>
        <v>13.874673044960195</v>
      </c>
      <c r="W93" s="702">
        <f t="shared" si="21"/>
        <v>2.1387467304496006</v>
      </c>
      <c r="X93" s="703">
        <f t="shared" si="22"/>
        <v>3.2971568456628693</v>
      </c>
      <c r="Y93" s="876"/>
      <c r="Z93" s="651">
        <f t="shared" si="23"/>
        <v>34.843205574912886</v>
      </c>
      <c r="AA93" s="886">
        <f t="shared" si="24"/>
        <v>10.630662020905923</v>
      </c>
      <c r="AB93" s="887">
        <v>12</v>
      </c>
      <c r="AC93" s="865">
        <v>2.87</v>
      </c>
      <c r="AD93" s="865">
        <v>1.1100000000000001</v>
      </c>
      <c r="AE93" s="865">
        <v>1.28</v>
      </c>
      <c r="AF93" s="865">
        <v>0.8</v>
      </c>
      <c r="AG93" s="865">
        <v>7.7</v>
      </c>
      <c r="AH93" s="865">
        <v>14.099999999999998</v>
      </c>
      <c r="AI93" s="865">
        <v>-13.59</v>
      </c>
      <c r="AJ93" s="865">
        <v>9</v>
      </c>
      <c r="AK93" s="865">
        <v>10</v>
      </c>
      <c r="AL93" s="878">
        <v>935.28</v>
      </c>
      <c r="AM93" s="872">
        <v>0.3</v>
      </c>
      <c r="AN93" s="865">
        <v>0.02</v>
      </c>
      <c r="AO93" s="739">
        <f t="shared" si="25"/>
        <v>22.321363487142825</v>
      </c>
      <c r="AP93" s="740">
        <f t="shared" si="26"/>
        <v>32.952025508048749</v>
      </c>
      <c r="AQ93" s="888">
        <f t="shared" si="27"/>
        <v>-38.519995602093928</v>
      </c>
      <c r="AR93" s="651">
        <f>INDEX(Historical!$C$7:$C$1239,MATCH(B93,Historical!$B$7:$B$1261,0))*IF(AH93="n/a",1.03,IF(AH93&lt;0,1.01,IF(AH93&gt;10,1.1,(1+AH93/100))))</f>
        <v>0.96800000000000008</v>
      </c>
      <c r="AS93" s="886">
        <f t="shared" si="28"/>
        <v>0.9776800000000001</v>
      </c>
      <c r="AT93" s="886">
        <f t="shared" si="32"/>
        <v>1.0754480000000002</v>
      </c>
      <c r="AU93" s="886">
        <f t="shared" si="32"/>
        <v>1.1829928000000003</v>
      </c>
      <c r="AV93" s="886">
        <f t="shared" si="32"/>
        <v>1.3012920800000005</v>
      </c>
      <c r="AW93" s="651">
        <f t="shared" si="29"/>
        <v>5.5054128800000015</v>
      </c>
      <c r="AX93" s="747">
        <f t="shared" si="30"/>
        <v>18.044617764667326</v>
      </c>
      <c r="AY93" s="934">
        <v>0.01</v>
      </c>
      <c r="AZ93" s="872">
        <v>19.509999999999998</v>
      </c>
      <c r="BA93" s="872">
        <v>-32.049999999999997</v>
      </c>
      <c r="BB93" s="872">
        <v>-4.5999999999999996</v>
      </c>
      <c r="BC93" s="872">
        <v>-6.65</v>
      </c>
      <c r="BE93" s="624">
        <v>2016</v>
      </c>
      <c r="BF93" s="898">
        <f t="shared" si="31"/>
        <v>0</v>
      </c>
      <c r="BG93" s="882">
        <v>2.1999999999999997</v>
      </c>
    </row>
    <row r="94" spans="1:59" ht="11.25" customHeight="1" x14ac:dyDescent="0.2">
      <c r="A94" s="13" t="s">
        <v>4061</v>
      </c>
      <c r="B94" s="596" t="s">
        <v>4062</v>
      </c>
      <c r="C94" s="932" t="s">
        <v>4319</v>
      </c>
      <c r="D94" s="932" t="s">
        <v>4320</v>
      </c>
      <c r="E94" s="733">
        <v>6</v>
      </c>
      <c r="F94" s="1190">
        <v>684</v>
      </c>
      <c r="G94" s="1190" t="s">
        <v>106</v>
      </c>
      <c r="H94" s="1190" t="s">
        <v>106</v>
      </c>
      <c r="I94" s="874">
        <v>697.79</v>
      </c>
      <c r="J94" s="651">
        <f t="shared" si="18"/>
        <v>1.5248140558047552</v>
      </c>
      <c r="K94" s="877">
        <v>2.66</v>
      </c>
      <c r="L94" s="887">
        <v>4</v>
      </c>
      <c r="M94" s="642">
        <f t="shared" si="19"/>
        <v>10.64</v>
      </c>
      <c r="N94" s="870" t="s">
        <v>325</v>
      </c>
      <c r="O94" s="734">
        <v>2.46</v>
      </c>
      <c r="P94" s="861">
        <v>43886</v>
      </c>
      <c r="Q94" s="861">
        <v>43908</v>
      </c>
      <c r="R94" s="642">
        <f t="shared" si="20"/>
        <v>8.1300813008130142</v>
      </c>
      <c r="S94" s="701">
        <f>IF(INDEX(Historical!$D$7:$D$1237,MATCH(B94,Historical!$B$7:$B$1261,0))=0,"n/a",(INDEX(Historical!$C$7:$C$1239,MATCH(B94,Historical!$B$7:$B$1261,0))/INDEX(Historical!$D$7:$D$1237,MATCH(B94,Historical!$B$7:$B$1261,0))-1)*100)</f>
        <v>7.8947368421052655</v>
      </c>
      <c r="T94" s="701">
        <f>IF(INDEX(Historical!$F$7:$F$1230,MATCH(B94,Historical!$B$7:$B$1261,0))=0,"n/a",((INDEX(Historical!$C$7:$C$1239,MATCH(B94,Historical!$B$7:$B$1261,0))/INDEX(Historical!$F$7:$F$1230,MATCH(B94,Historical!$B$7:$B$1261,0)))^(1/3)-1)*100)</f>
        <v>12.020890175248811</v>
      </c>
      <c r="U94" s="701" t="str">
        <f>IF(INDEX(Historical!$H$7:$H$1230,MATCH(B94,Historical!$B$7:$B$1261,0))=0,"n/a",((INDEX(Historical!$C$7:$C$1239,MATCH(B94,Historical!$B$7:$B$1261,0))/INDEX(Historical!$H$7:$H$1230,MATCH(B94,Historical!$B$7:$B$1261,0)))^(1/5)-1)*100)</f>
        <v>n/a</v>
      </c>
      <c r="V94" s="701" t="str">
        <f>IF(INDEX(Historical!$O$7:$O$1230,MATCH(B94,Historical!$B$7:$B$1261,0))=0,"n/a",((INDEX(Historical!$C$7:$C$1239,MATCH(B94,Historical!$B$7:$B$1261,0))/INDEX(Historical!$O$7:$O$1230,MATCH(B94,Historical!$B$7:$B$1261,0)))^(1/10)-1)*100)</f>
        <v>n/a</v>
      </c>
      <c r="W94" s="702" t="str">
        <f t="shared" si="21"/>
        <v>n/a</v>
      </c>
      <c r="X94" s="703" t="str">
        <f t="shared" si="22"/>
        <v>n/a</v>
      </c>
      <c r="Y94" s="876"/>
      <c r="Z94" s="651">
        <f t="shared" si="23"/>
        <v>209.03732809430258</v>
      </c>
      <c r="AA94" s="886">
        <f t="shared" si="24"/>
        <v>137.09037328094303</v>
      </c>
      <c r="AB94" s="887">
        <v>12</v>
      </c>
      <c r="AC94" s="865">
        <v>5.09</v>
      </c>
      <c r="AD94" s="865">
        <v>5.98</v>
      </c>
      <c r="AE94" s="865">
        <v>10.56</v>
      </c>
      <c r="AF94" s="865">
        <v>5.89</v>
      </c>
      <c r="AG94" s="865">
        <v>4.5999999999999996</v>
      </c>
      <c r="AH94" s="865">
        <v>33.900000000000006</v>
      </c>
      <c r="AI94" s="865">
        <v>65.259999999999991</v>
      </c>
      <c r="AJ94" s="865">
        <v>26.5</v>
      </c>
      <c r="AK94" s="865">
        <v>23</v>
      </c>
      <c r="AL94" s="878">
        <v>61790</v>
      </c>
      <c r="AM94" s="872">
        <v>0.3</v>
      </c>
      <c r="AN94" s="865">
        <v>1.17</v>
      </c>
      <c r="AO94" s="739" t="str">
        <f t="shared" si="25"/>
        <v>n/a</v>
      </c>
      <c r="AP94" s="740" t="str">
        <f t="shared" si="26"/>
        <v>n/a</v>
      </c>
      <c r="AQ94" s="888">
        <f t="shared" si="27"/>
        <v>499.05937328624879</v>
      </c>
      <c r="AR94" s="651">
        <f>INDEX(Historical!$C$7:$C$1239,MATCH(B94,Historical!$B$7:$B$1261,0))*IF(AH94="n/a",1.03,IF(AH94&lt;0,1.01,IF(AH94&gt;10,1.1,(1+AH94/100))))</f>
        <v>10.824</v>
      </c>
      <c r="AS94" s="886">
        <f t="shared" si="28"/>
        <v>11.906400000000001</v>
      </c>
      <c r="AT94" s="886">
        <f t="shared" si="32"/>
        <v>13.097040000000003</v>
      </c>
      <c r="AU94" s="886">
        <f t="shared" si="32"/>
        <v>14.406744000000005</v>
      </c>
      <c r="AV94" s="886">
        <f t="shared" si="32"/>
        <v>15.847418400000008</v>
      </c>
      <c r="AW94" s="651">
        <f t="shared" si="29"/>
        <v>66.081602400000023</v>
      </c>
      <c r="AX94" s="747">
        <f t="shared" si="30"/>
        <v>9.4701274595508718</v>
      </c>
      <c r="AY94" s="934">
        <v>0.28999999999999998</v>
      </c>
      <c r="AZ94" s="872">
        <v>46.02</v>
      </c>
      <c r="BA94" s="872">
        <v>-16.91</v>
      </c>
      <c r="BB94" s="872">
        <v>-8.86</v>
      </c>
      <c r="BC94" s="872">
        <v>-1.55</v>
      </c>
      <c r="BE94" s="624">
        <v>2015</v>
      </c>
      <c r="BF94" s="898">
        <f t="shared" si="31"/>
        <v>0</v>
      </c>
      <c r="BG94" s="882">
        <v>1.7000000000000002</v>
      </c>
    </row>
    <row r="95" spans="1:59" ht="11.25" customHeight="1" x14ac:dyDescent="0.2">
      <c r="A95" s="881" t="s">
        <v>4473</v>
      </c>
      <c r="B95" s="875" t="s">
        <v>4471</v>
      </c>
      <c r="C95" s="932" t="s">
        <v>131</v>
      </c>
      <c r="D95" s="932" t="s">
        <v>4329</v>
      </c>
      <c r="E95" s="733">
        <v>6</v>
      </c>
      <c r="F95" s="1190">
        <v>717</v>
      </c>
      <c r="G95" s="1190" t="s">
        <v>106</v>
      </c>
      <c r="H95" s="1190" t="s">
        <v>106</v>
      </c>
      <c r="I95" s="874">
        <v>108.85</v>
      </c>
      <c r="J95" s="651">
        <f t="shared" si="18"/>
        <v>3.4910427193385392</v>
      </c>
      <c r="K95" s="877">
        <v>0.95</v>
      </c>
      <c r="L95" s="887">
        <v>4</v>
      </c>
      <c r="M95" s="642">
        <f t="shared" si="19"/>
        <v>3.8</v>
      </c>
      <c r="N95" s="870" t="s">
        <v>4305</v>
      </c>
      <c r="O95" s="734">
        <v>0.93</v>
      </c>
      <c r="P95" s="861">
        <v>44145</v>
      </c>
      <c r="Q95" s="861">
        <v>44166</v>
      </c>
      <c r="R95" s="642">
        <f t="shared" si="20"/>
        <v>2.1505376344085918</v>
      </c>
      <c r="S95" s="701">
        <f>IF(INDEX(Historical!$D$7:$D$1237,MATCH(B95,Historical!$B$7:$B$1261,0))=0,"n/a",(INDEX(Historical!$C$7:$C$1239,MATCH(B95,Historical!$B$7:$B$1261,0))/INDEX(Historical!$D$7:$D$1237,MATCH(B95,Historical!$B$7:$B$1261,0))-1)*100)</f>
        <v>2.2346368715083775</v>
      </c>
      <c r="T95" s="701">
        <f>IF(INDEX(Historical!$F$7:$F$1230,MATCH(B95,Historical!$B$7:$B$1261,0))=0,"n/a",((INDEX(Historical!$C$7:$C$1239,MATCH(B95,Historical!$B$7:$B$1261,0))/INDEX(Historical!$F$7:$F$1230,MATCH(B95,Historical!$B$7:$B$1261,0)))^(1/3)-1)*100)</f>
        <v>2.2865019087619176</v>
      </c>
      <c r="U95" s="701">
        <f>IF(INDEX(Historical!$H$7:$H$1230,MATCH(B95,Historical!$B$7:$B$1261,0))=0,"n/a",((INDEX(Historical!$C$7:$C$1239,MATCH(B95,Historical!$B$7:$B$1261,0))/INDEX(Historical!$H$7:$H$1230,MATCH(B95,Historical!$B$7:$B$1261,0)))^(1/5)-1)*100)</f>
        <v>1.9691033316582951</v>
      </c>
      <c r="V95" s="701">
        <f>IF(INDEX(Historical!$O$7:$O$1230,MATCH(B95,Historical!$B$7:$B$1261,0))=0,"n/a",((INDEX(Historical!$C$7:$C$1239,MATCH(B95,Historical!$B$7:$B$1261,0))/INDEX(Historical!$O$7:$O$1230,MATCH(B95,Historical!$B$7:$B$1261,0)))^(1/10)-1)*100)</f>
        <v>2.0084111217701706</v>
      </c>
      <c r="W95" s="702">
        <f t="shared" si="21"/>
        <v>0.98042841443875772</v>
      </c>
      <c r="X95" s="703">
        <f t="shared" si="22"/>
        <v>0.51818508727849877</v>
      </c>
      <c r="Y95" s="876"/>
      <c r="Z95" s="651">
        <f t="shared" si="23"/>
        <v>55.072463768115931</v>
      </c>
      <c r="AA95" s="886">
        <f t="shared" si="24"/>
        <v>15.775362318840578</v>
      </c>
      <c r="AB95" s="887">
        <v>12</v>
      </c>
      <c r="AC95" s="865">
        <v>6.9</v>
      </c>
      <c r="AD95" s="865">
        <v>2.99</v>
      </c>
      <c r="AE95" s="865">
        <v>2.2000000000000002</v>
      </c>
      <c r="AF95" s="865">
        <v>2.0699999999999998</v>
      </c>
      <c r="AG95" s="865">
        <v>13.3</v>
      </c>
      <c r="AH95" s="865">
        <v>36.1</v>
      </c>
      <c r="AI95" s="865">
        <v>5.7</v>
      </c>
      <c r="AJ95" s="865">
        <v>3.8</v>
      </c>
      <c r="AK95" s="865">
        <v>5.4</v>
      </c>
      <c r="AL95" s="878">
        <v>22480</v>
      </c>
      <c r="AM95" s="872">
        <v>0.1</v>
      </c>
      <c r="AN95" s="865">
        <v>2.0499999999999998</v>
      </c>
      <c r="AO95" s="739">
        <f t="shared" si="25"/>
        <v>-10.315216267843745</v>
      </c>
      <c r="AP95" s="740">
        <f t="shared" si="26"/>
        <v>5.4601460509968343</v>
      </c>
      <c r="AQ95" s="888">
        <f t="shared" si="27"/>
        <v>20.471296719730447</v>
      </c>
      <c r="AR95" s="651">
        <f>INDEX(Historical!$C$7:$C$1239,MATCH(B95,Historical!$B$7:$B$1261,0))*IF(AH95="n/a",1.03,IF(AH95&lt;0,1.01,IF(AH95&gt;10,1.1,(1+AH95/100))))</f>
        <v>4.0260000000000007</v>
      </c>
      <c r="AS95" s="886">
        <f t="shared" si="28"/>
        <v>4.2554820000000007</v>
      </c>
      <c r="AT95" s="886">
        <f t="shared" si="32"/>
        <v>4.4852780280000006</v>
      </c>
      <c r="AU95" s="886">
        <f t="shared" si="32"/>
        <v>4.7274830415120013</v>
      </c>
      <c r="AV95" s="886">
        <f t="shared" si="32"/>
        <v>4.9827671257536492</v>
      </c>
      <c r="AW95" s="651">
        <f t="shared" si="29"/>
        <v>22.477010195265652</v>
      </c>
      <c r="AX95" s="747">
        <f t="shared" si="30"/>
        <v>20.649527051231654</v>
      </c>
      <c r="AY95" s="934">
        <v>0.53</v>
      </c>
      <c r="AZ95" s="872">
        <v>44.76</v>
      </c>
      <c r="BA95" s="872">
        <v>-19.7</v>
      </c>
      <c r="BB95" s="872">
        <v>3.45</v>
      </c>
      <c r="BC95" s="872">
        <v>6.78</v>
      </c>
      <c r="BE95" s="624">
        <v>2015</v>
      </c>
      <c r="BF95" s="898">
        <f t="shared" si="31"/>
        <v>0</v>
      </c>
      <c r="BG95" s="882">
        <v>2.6</v>
      </c>
    </row>
    <row r="96" spans="1:59" ht="11.25" customHeight="1" x14ac:dyDescent="0.2">
      <c r="A96" s="13" t="s">
        <v>4035</v>
      </c>
      <c r="B96" s="596" t="s">
        <v>4036</v>
      </c>
      <c r="C96" s="932" t="s">
        <v>178</v>
      </c>
      <c r="D96" s="932" t="s">
        <v>4336</v>
      </c>
      <c r="E96" s="733">
        <v>6</v>
      </c>
      <c r="F96" s="1190">
        <v>700</v>
      </c>
      <c r="G96" s="1190" t="s">
        <v>106</v>
      </c>
      <c r="H96" s="1190" t="s">
        <v>106</v>
      </c>
      <c r="I96" s="874">
        <v>44.64</v>
      </c>
      <c r="J96" s="651">
        <f t="shared" si="18"/>
        <v>6.9444444444444446</v>
      </c>
      <c r="K96" s="877">
        <v>0.77500000000000002</v>
      </c>
      <c r="L96" s="887">
        <v>4</v>
      </c>
      <c r="M96" s="642">
        <f t="shared" si="19"/>
        <v>3.1</v>
      </c>
      <c r="N96" s="870" t="s">
        <v>513</v>
      </c>
      <c r="O96" s="734">
        <v>0.76500000000000001</v>
      </c>
      <c r="P96" s="861">
        <v>44147</v>
      </c>
      <c r="Q96" s="861">
        <v>44162</v>
      </c>
      <c r="R96" s="642">
        <f t="shared" si="20"/>
        <v>1.3071895424836613</v>
      </c>
      <c r="S96" s="701">
        <f>IF(INDEX(Historical!$D$7:$D$1237,MATCH(B96,Historical!$B$7:$B$1261,0))=0,"n/a",(INDEX(Historical!$C$7:$C$1239,MATCH(B96,Historical!$B$7:$B$1261,0))/INDEX(Historical!$D$7:$D$1237,MATCH(B96,Historical!$B$7:$B$1261,0))-1)*100)</f>
        <v>4.1832669322709348</v>
      </c>
      <c r="T96" s="701">
        <f>IF(INDEX(Historical!$F$7:$F$1230,MATCH(B96,Historical!$B$7:$B$1261,0))=0,"n/a",((INDEX(Historical!$C$7:$C$1239,MATCH(B96,Historical!$B$7:$B$1261,0))/INDEX(Historical!$F$7:$F$1230,MATCH(B96,Historical!$B$7:$B$1261,0)))^(1/3)-1)*100)</f>
        <v>8.8969096471943629</v>
      </c>
      <c r="U96" s="701" t="str">
        <f>IF(INDEX(Historical!$H$7:$H$1230,MATCH(B96,Historical!$B$7:$B$1261,0))=0,"n/a",((INDEX(Historical!$C$7:$C$1239,MATCH(B96,Historical!$B$7:$B$1261,0))/INDEX(Historical!$H$7:$H$1230,MATCH(B96,Historical!$B$7:$B$1261,0)))^(1/5)-1)*100)</f>
        <v>n/a</v>
      </c>
      <c r="V96" s="701" t="str">
        <f>IF(INDEX(Historical!$O$7:$O$1230,MATCH(B96,Historical!$B$7:$B$1261,0))=0,"n/a",((INDEX(Historical!$C$7:$C$1239,MATCH(B96,Historical!$B$7:$B$1261,0))/INDEX(Historical!$O$7:$O$1230,MATCH(B96,Historical!$B$7:$B$1261,0)))^(1/10)-1)*100)</f>
        <v>n/a</v>
      </c>
      <c r="W96" s="702" t="str">
        <f t="shared" si="21"/>
        <v>n/a</v>
      </c>
      <c r="X96" s="703" t="str">
        <f t="shared" si="22"/>
        <v>n/a</v>
      </c>
      <c r="Y96" s="876"/>
      <c r="Z96" s="651">
        <f t="shared" si="23"/>
        <v>584.90566037735846</v>
      </c>
      <c r="AA96" s="886">
        <f t="shared" si="24"/>
        <v>84.226415094339615</v>
      </c>
      <c r="AB96" s="887">
        <v>12</v>
      </c>
      <c r="AC96" s="865">
        <v>0.53</v>
      </c>
      <c r="AD96" s="865" t="s">
        <v>136</v>
      </c>
      <c r="AE96" s="865">
        <v>2.25</v>
      </c>
      <c r="AF96" s="865">
        <v>3.59</v>
      </c>
      <c r="AG96" s="865">
        <v>4.1000000000000005</v>
      </c>
      <c r="AH96" s="865">
        <v>-136.5</v>
      </c>
      <c r="AI96" s="865">
        <v>20.72</v>
      </c>
      <c r="AJ96" s="865">
        <v>-59.599999999999994</v>
      </c>
      <c r="AK96" s="865" t="s">
        <v>136</v>
      </c>
      <c r="AL96" s="878">
        <v>1790</v>
      </c>
      <c r="AM96" s="872">
        <v>0.1</v>
      </c>
      <c r="AN96" s="865">
        <v>1.8</v>
      </c>
      <c r="AO96" s="739" t="str">
        <f t="shared" si="25"/>
        <v>n/a</v>
      </c>
      <c r="AP96" s="740" t="str">
        <f t="shared" si="26"/>
        <v>n/a</v>
      </c>
      <c r="AQ96" s="888">
        <f t="shared" si="27"/>
        <v>266.58958595178592</v>
      </c>
      <c r="AR96" s="651">
        <f>INDEX(Historical!$C$7:$C$1239,MATCH(B96,Historical!$B$7:$B$1261,0))*IF(AH96="n/a",1.03,IF(AH96&lt;0,1.01,IF(AH96&gt;10,1.1,(1+AH96/100))))</f>
        <v>2.6411500000000001</v>
      </c>
      <c r="AS96" s="886">
        <f t="shared" si="28"/>
        <v>2.9052650000000004</v>
      </c>
      <c r="AT96" s="886">
        <f t="shared" si="32"/>
        <v>2.9924229500000004</v>
      </c>
      <c r="AU96" s="886">
        <f t="shared" si="32"/>
        <v>3.0821956385000004</v>
      </c>
      <c r="AV96" s="886">
        <f t="shared" si="32"/>
        <v>3.1746615076550007</v>
      </c>
      <c r="AW96" s="651">
        <f t="shared" si="29"/>
        <v>14.795695096155002</v>
      </c>
      <c r="AX96" s="747">
        <f t="shared" si="30"/>
        <v>33.144478261995971</v>
      </c>
      <c r="AY96" s="934">
        <v>0.99</v>
      </c>
      <c r="AZ96" s="872">
        <v>116.38</v>
      </c>
      <c r="BA96" s="872">
        <v>-2.87</v>
      </c>
      <c r="BB96" s="872">
        <v>6.2799999999999994</v>
      </c>
      <c r="BC96" s="872">
        <v>20.95</v>
      </c>
      <c r="BE96" s="624">
        <v>2015</v>
      </c>
      <c r="BF96" s="898">
        <f t="shared" si="31"/>
        <v>0</v>
      </c>
      <c r="BG96" s="882">
        <v>1.6</v>
      </c>
    </row>
    <row r="97" spans="1:59" ht="11.25" customHeight="1" x14ac:dyDescent="0.2">
      <c r="A97" s="880" t="s">
        <v>1155</v>
      </c>
      <c r="B97" s="875" t="s">
        <v>1156</v>
      </c>
      <c r="C97" s="932" t="s">
        <v>108</v>
      </c>
      <c r="D97" s="932" t="s">
        <v>4338</v>
      </c>
      <c r="E97" s="733">
        <v>9</v>
      </c>
      <c r="F97" s="1190">
        <v>471</v>
      </c>
      <c r="G97" s="1190" t="s">
        <v>106</v>
      </c>
      <c r="H97" s="1190" t="s">
        <v>106</v>
      </c>
      <c r="I97" s="874">
        <v>26.98</v>
      </c>
      <c r="J97" s="651">
        <f t="shared" si="18"/>
        <v>4.299481097108969</v>
      </c>
      <c r="K97" s="877">
        <v>0.57999999999999996</v>
      </c>
      <c r="L97" s="887">
        <v>2</v>
      </c>
      <c r="M97" s="642">
        <f t="shared" si="19"/>
        <v>1.1599999999999999</v>
      </c>
      <c r="N97" s="870" t="s">
        <v>609</v>
      </c>
      <c r="O97" s="734">
        <v>0.52</v>
      </c>
      <c r="P97" s="861">
        <v>43901</v>
      </c>
      <c r="Q97" s="861">
        <v>43923</v>
      </c>
      <c r="R97" s="642">
        <f t="shared" si="20"/>
        <v>11.538461538461526</v>
      </c>
      <c r="S97" s="701">
        <f>IF(INDEX(Historical!$D$7:$D$1237,MATCH(B97,Historical!$B$7:$B$1261,0))=0,"n/a",(INDEX(Historical!$C$7:$C$1239,MATCH(B97,Historical!$B$7:$B$1261,0))/INDEX(Historical!$D$7:$D$1237,MATCH(B97,Historical!$B$7:$B$1261,0))-1)*100)</f>
        <v>13.043478260869556</v>
      </c>
      <c r="T97" s="701">
        <f>IF(INDEX(Historical!$F$7:$F$1230,MATCH(B97,Historical!$B$7:$B$1261,0))=0,"n/a",((INDEX(Historical!$C$7:$C$1239,MATCH(B97,Historical!$B$7:$B$1261,0))/INDEX(Historical!$F$7:$F$1230,MATCH(B97,Historical!$B$7:$B$1261,0)))^(1/3)-1)*100)</f>
        <v>11.021370033491195</v>
      </c>
      <c r="U97" s="701">
        <f>IF(INDEX(Historical!$H$7:$H$1230,MATCH(B97,Historical!$B$7:$B$1261,0))=0,"n/a",((INDEX(Historical!$C$7:$C$1239,MATCH(B97,Historical!$B$7:$B$1261,0))/INDEX(Historical!$H$7:$H$1230,MATCH(B97,Historical!$B$7:$B$1261,0)))^(1/5)-1)*100)</f>
        <v>9.8560543306117854</v>
      </c>
      <c r="V97" s="701">
        <f>IF(INDEX(Historical!$O$7:$O$1230,MATCH(B97,Historical!$B$7:$B$1261,0))=0,"n/a",((INDEX(Historical!$C$7:$C$1239,MATCH(B97,Historical!$B$7:$B$1261,0))/INDEX(Historical!$O$7:$O$1230,MATCH(B97,Historical!$B$7:$B$1261,0)))^(1/10)-1)*100)</f>
        <v>5.4800556934348377</v>
      </c>
      <c r="W97" s="702">
        <f t="shared" si="21"/>
        <v>1.7985317817881739</v>
      </c>
      <c r="X97" s="703">
        <f t="shared" si="22"/>
        <v>0.80130523013103938</v>
      </c>
      <c r="Y97" s="876"/>
      <c r="Z97" s="651">
        <f t="shared" si="23"/>
        <v>67.441860465116278</v>
      </c>
      <c r="AA97" s="886">
        <f t="shared" si="24"/>
        <v>15.686046511627907</v>
      </c>
      <c r="AB97" s="887">
        <v>12</v>
      </c>
      <c r="AC97" s="865">
        <v>1.72</v>
      </c>
      <c r="AD97" s="865" t="s">
        <v>136</v>
      </c>
      <c r="AE97" s="865">
        <v>2.2400000000000002</v>
      </c>
      <c r="AF97" s="865">
        <v>0.91</v>
      </c>
      <c r="AG97" s="865">
        <v>5.8000000000000007</v>
      </c>
      <c r="AH97" s="865">
        <v>3.3000000000000003</v>
      </c>
      <c r="AI97" s="865">
        <v>85.03</v>
      </c>
      <c r="AJ97" s="865">
        <v>12.3</v>
      </c>
      <c r="AK97" s="865" t="s">
        <v>136</v>
      </c>
      <c r="AL97" s="878">
        <v>149.69999999999999</v>
      </c>
      <c r="AM97" s="872">
        <v>1.7000000000000002</v>
      </c>
      <c r="AN97" s="865">
        <v>0.19</v>
      </c>
      <c r="AO97" s="739">
        <f t="shared" si="25"/>
        <v>-1.5305110839071538</v>
      </c>
      <c r="AP97" s="740">
        <f t="shared" si="26"/>
        <v>14.155535427720753</v>
      </c>
      <c r="AQ97" s="888">
        <f t="shared" si="27"/>
        <v>-20.349925505841082</v>
      </c>
      <c r="AR97" s="651">
        <f>INDEX(Historical!$C$7:$C$1239,MATCH(B97,Historical!$B$7:$B$1261,0))*IF(AH97="n/a",1.03,IF(AH97&lt;0,1.01,IF(AH97&gt;10,1.1,(1+AH97/100))))</f>
        <v>1.0743199999999999</v>
      </c>
      <c r="AS97" s="886">
        <f t="shared" si="28"/>
        <v>1.1817520000000001</v>
      </c>
      <c r="AT97" s="886">
        <f t="shared" si="32"/>
        <v>1.2172045600000001</v>
      </c>
      <c r="AU97" s="886">
        <f t="shared" si="32"/>
        <v>1.2537206968000001</v>
      </c>
      <c r="AV97" s="886">
        <f t="shared" si="32"/>
        <v>1.2913323177040001</v>
      </c>
      <c r="AW97" s="651">
        <f t="shared" si="29"/>
        <v>6.0183295745040013</v>
      </c>
      <c r="AX97" s="747">
        <f t="shared" si="30"/>
        <v>22.306632967027433</v>
      </c>
      <c r="AY97" s="934">
        <v>1.2</v>
      </c>
      <c r="AZ97" s="872">
        <v>31.61</v>
      </c>
      <c r="BA97" s="872">
        <v>-34.660000000000004</v>
      </c>
      <c r="BB97" s="872">
        <v>12.629999999999999</v>
      </c>
      <c r="BC97" s="872">
        <v>7.46</v>
      </c>
      <c r="BE97" s="624">
        <v>2012</v>
      </c>
      <c r="BF97" s="898">
        <f t="shared" si="31"/>
        <v>0</v>
      </c>
      <c r="BG97" s="882">
        <v>0.5</v>
      </c>
    </row>
    <row r="98" spans="1:59" ht="11.25" customHeight="1" x14ac:dyDescent="0.2">
      <c r="A98" s="881" t="s">
        <v>4552</v>
      </c>
      <c r="B98" s="875" t="s">
        <v>4547</v>
      </c>
      <c r="C98" s="932" t="s">
        <v>131</v>
      </c>
      <c r="D98" s="932" t="s">
        <v>4329</v>
      </c>
      <c r="E98" s="733">
        <v>5</v>
      </c>
      <c r="F98" s="1190">
        <v>728</v>
      </c>
      <c r="G98" s="1190" t="s">
        <v>106</v>
      </c>
      <c r="H98" s="1190" t="s">
        <v>106</v>
      </c>
      <c r="I98" s="874">
        <v>41.07</v>
      </c>
      <c r="J98" s="651">
        <f t="shared" si="18"/>
        <v>3.7253469685902116</v>
      </c>
      <c r="K98" s="877">
        <v>0.38250000000000001</v>
      </c>
      <c r="L98" s="887">
        <v>4</v>
      </c>
      <c r="M98" s="642">
        <f t="shared" si="19"/>
        <v>1.53</v>
      </c>
      <c r="N98" s="870" t="s">
        <v>294</v>
      </c>
      <c r="O98" s="734">
        <v>0.36249999999999999</v>
      </c>
      <c r="P98" s="861">
        <v>43880</v>
      </c>
      <c r="Q98" s="861">
        <v>43900</v>
      </c>
      <c r="R98" s="642">
        <f t="shared" si="20"/>
        <v>5.5172413793103496</v>
      </c>
      <c r="S98" s="701">
        <f>IF(INDEX(Historical!$D$7:$D$1237,MATCH(B98,Historical!$B$7:$B$1261,0))=0,"n/a",(INDEX(Historical!$C$7:$C$1239,MATCH(B98,Historical!$B$7:$B$1261,0))/INDEX(Historical!$D$7:$D$1237,MATCH(B98,Historical!$B$7:$B$1261,0))-1)*100)</f>
        <v>5.0724637681159424</v>
      </c>
      <c r="T98" s="701">
        <f>IF(INDEX(Historical!$F$7:$F$1230,MATCH(B98,Historical!$B$7:$B$1261,0))=0,"n/a",((INDEX(Historical!$C$7:$C$1239,MATCH(B98,Historical!$B$7:$B$1261,0))/INDEX(Historical!$F$7:$F$1230,MATCH(B98,Historical!$B$7:$B$1261,0)))^(1/3)-1)*100)</f>
        <v>4.6823932105689803</v>
      </c>
      <c r="U98" s="701">
        <f>IF(INDEX(Historical!$H$7:$H$1230,MATCH(B98,Historical!$B$7:$B$1261,0))=0,"n/a",((INDEX(Historical!$C$7:$C$1239,MATCH(B98,Historical!$B$7:$B$1261,0))/INDEX(Historical!$H$7:$H$1230,MATCH(B98,Historical!$B$7:$B$1261,0)))^(1/5)-1)*100)</f>
        <v>3.1785127261889867</v>
      </c>
      <c r="V98" s="701">
        <f>IF(INDEX(Historical!$O$7:$O$1230,MATCH(B98,Historical!$B$7:$B$1261,0))=0,"n/a",((INDEX(Historical!$C$7:$C$1239,MATCH(B98,Historical!$B$7:$B$1261,0))/INDEX(Historical!$O$7:$O$1230,MATCH(B98,Historical!$B$7:$B$1261,0)))^(1/10)-1)*100)</f>
        <v>-3.6359885063880881</v>
      </c>
      <c r="W98" s="702" t="str">
        <f t="shared" si="21"/>
        <v>n/a</v>
      </c>
      <c r="X98" s="703">
        <f t="shared" si="22"/>
        <v>0.32106189153424108</v>
      </c>
      <c r="Y98" s="876"/>
      <c r="Z98" s="651">
        <f t="shared" si="23"/>
        <v>62.962962962962962</v>
      </c>
      <c r="AA98" s="886">
        <f t="shared" si="24"/>
        <v>16.901234567901234</v>
      </c>
      <c r="AB98" s="887">
        <v>12</v>
      </c>
      <c r="AC98" s="865">
        <v>2.4300000000000002</v>
      </c>
      <c r="AD98" s="865" t="s">
        <v>136</v>
      </c>
      <c r="AE98" s="865">
        <v>1.24</v>
      </c>
      <c r="AF98" s="865">
        <v>1.24</v>
      </c>
      <c r="AG98" s="865">
        <v>7.3</v>
      </c>
      <c r="AH98" s="865">
        <v>45.7</v>
      </c>
      <c r="AI98" s="865">
        <v>-5.18</v>
      </c>
      <c r="AJ98" s="865">
        <v>9.9</v>
      </c>
      <c r="AK98" s="865">
        <v>-2.4</v>
      </c>
      <c r="AL98" s="878">
        <v>41190</v>
      </c>
      <c r="AM98" s="872">
        <v>0.1</v>
      </c>
      <c r="AN98" s="865">
        <v>1.19</v>
      </c>
      <c r="AO98" s="739">
        <f t="shared" si="25"/>
        <v>-9.9973748731220358</v>
      </c>
      <c r="AP98" s="740">
        <f t="shared" si="26"/>
        <v>6.9038596947791984</v>
      </c>
      <c r="AQ98" s="888">
        <f t="shared" si="27"/>
        <v>-3.4885594249802643</v>
      </c>
      <c r="AR98" s="651">
        <f>INDEX(Historical!$C$7:$C$1239,MATCH(B98,Historical!$B$7:$B$1261,0))*IF(AH98="n/a",1.03,IF(AH98&lt;0,1.01,IF(AH98&gt;10,1.1,(1+AH98/100))))</f>
        <v>1.595</v>
      </c>
      <c r="AS98" s="886">
        <f t="shared" si="28"/>
        <v>1.6109499999999999</v>
      </c>
      <c r="AT98" s="886">
        <f t="shared" si="32"/>
        <v>1.6270594999999999</v>
      </c>
      <c r="AU98" s="886">
        <f t="shared" si="32"/>
        <v>1.6433300949999998</v>
      </c>
      <c r="AV98" s="886">
        <f t="shared" si="32"/>
        <v>1.6597633959499998</v>
      </c>
      <c r="AW98" s="651">
        <f t="shared" si="29"/>
        <v>8.1361029909499987</v>
      </c>
      <c r="AX98" s="747">
        <f t="shared" si="30"/>
        <v>19.810331119917208</v>
      </c>
      <c r="AY98" s="934">
        <v>0.42</v>
      </c>
      <c r="AZ98" s="872">
        <v>40.270000000000003</v>
      </c>
      <c r="BA98" s="872">
        <v>-18.740000000000002</v>
      </c>
      <c r="BB98" s="872">
        <v>2.35</v>
      </c>
      <c r="BC98" s="872">
        <v>6.3</v>
      </c>
      <c r="BE98" s="624">
        <v>2016</v>
      </c>
      <c r="BF98" s="898">
        <f t="shared" si="31"/>
        <v>0</v>
      </c>
      <c r="BG98" s="882">
        <v>1.9</v>
      </c>
    </row>
    <row r="99" spans="1:59" ht="11.25" customHeight="1" x14ac:dyDescent="0.2">
      <c r="A99" s="871" t="s">
        <v>1163</v>
      </c>
      <c r="B99" s="875" t="s">
        <v>1164</v>
      </c>
      <c r="C99" s="932" t="s">
        <v>112</v>
      </c>
      <c r="D99" s="932" t="s">
        <v>4361</v>
      </c>
      <c r="E99" s="733">
        <v>8</v>
      </c>
      <c r="F99" s="1190">
        <v>549</v>
      </c>
      <c r="G99" s="1190" t="s">
        <v>106</v>
      </c>
      <c r="H99" s="1190" t="s">
        <v>106</v>
      </c>
      <c r="I99" s="874">
        <v>83.01</v>
      </c>
      <c r="J99" s="651">
        <f t="shared" si="18"/>
        <v>0.91555234309119382</v>
      </c>
      <c r="K99" s="885">
        <v>0.19</v>
      </c>
      <c r="L99" s="887">
        <v>4</v>
      </c>
      <c r="M99" s="642">
        <f t="shared" si="19"/>
        <v>0.76</v>
      </c>
      <c r="N99" s="870" t="s">
        <v>594</v>
      </c>
      <c r="O99" s="737">
        <v>0.16</v>
      </c>
      <c r="P99" s="861">
        <v>43902</v>
      </c>
      <c r="Q99" s="861">
        <v>43917</v>
      </c>
      <c r="R99" s="642">
        <f t="shared" si="20"/>
        <v>18.75</v>
      </c>
      <c r="S99" s="701">
        <f>IF(INDEX(Historical!$D$7:$D$1237,MATCH(B99,Historical!$B$7:$B$1261,0))=0,"n/a",(INDEX(Historical!$C$7:$C$1239,MATCH(B99,Historical!$B$7:$B$1261,0))/INDEX(Historical!$D$7:$D$1237,MATCH(B99,Historical!$B$7:$B$1261,0))-1)*100)</f>
        <v>23.076923076923084</v>
      </c>
      <c r="T99" s="701">
        <f>IF(INDEX(Historical!$F$7:$F$1230,MATCH(B99,Historical!$B$7:$B$1261,0))=0,"n/a",((INDEX(Historical!$C$7:$C$1239,MATCH(B99,Historical!$B$7:$B$1261,0))/INDEX(Historical!$F$7:$F$1230,MATCH(B99,Historical!$B$7:$B$1261,0)))^(1/3)-1)*100)</f>
        <v>21.141372855475971</v>
      </c>
      <c r="U99" s="701">
        <f>IF(INDEX(Historical!$H$7:$H$1230,MATCH(B99,Historical!$B$7:$B$1261,0))=0,"n/a",((INDEX(Historical!$C$7:$C$1239,MATCH(B99,Historical!$B$7:$B$1261,0))/INDEX(Historical!$H$7:$H$1230,MATCH(B99,Historical!$B$7:$B$1261,0)))^(1/5)-1)*100)</f>
        <v>20.683526730903257</v>
      </c>
      <c r="V99" s="701" t="str">
        <f>IF(INDEX(Historical!$O$7:$O$1230,MATCH(B99,Historical!$B$7:$B$1261,0))=0,"n/a",((INDEX(Historical!$C$7:$C$1239,MATCH(B99,Historical!$B$7:$B$1261,0))/INDEX(Historical!$O$7:$O$1230,MATCH(B99,Historical!$B$7:$B$1261,0)))^(1/10)-1)*100)</f>
        <v>n/a</v>
      </c>
      <c r="W99" s="702" t="str">
        <f t="shared" si="21"/>
        <v>n/a</v>
      </c>
      <c r="X99" s="703">
        <f t="shared" si="22"/>
        <v>1.3090839703103327</v>
      </c>
      <c r="Y99" s="674" t="s">
        <v>4180</v>
      </c>
      <c r="Z99" s="651">
        <f t="shared" si="23"/>
        <v>51.006711409395976</v>
      </c>
      <c r="AA99" s="886">
        <f t="shared" si="24"/>
        <v>55.711409395973156</v>
      </c>
      <c r="AB99" s="887">
        <v>12</v>
      </c>
      <c r="AC99" s="865">
        <v>1.49</v>
      </c>
      <c r="AD99" s="865">
        <v>3.72</v>
      </c>
      <c r="AE99" s="865">
        <v>10.58</v>
      </c>
      <c r="AF99" s="865">
        <v>12.72</v>
      </c>
      <c r="AG99" s="865">
        <v>23.7</v>
      </c>
      <c r="AH99" s="865">
        <v>14.7</v>
      </c>
      <c r="AI99" s="865">
        <v>16.55</v>
      </c>
      <c r="AJ99" s="865">
        <v>15.8</v>
      </c>
      <c r="AK99" s="865">
        <v>15</v>
      </c>
      <c r="AL99" s="878">
        <v>4300</v>
      </c>
      <c r="AM99" s="872">
        <v>1</v>
      </c>
      <c r="AN99" s="865">
        <v>0</v>
      </c>
      <c r="AO99" s="739">
        <f t="shared" si="25"/>
        <v>-34.112330321978703</v>
      </c>
      <c r="AP99" s="740">
        <f t="shared" si="26"/>
        <v>21.599079073994449</v>
      </c>
      <c r="AQ99" s="888">
        <f t="shared" si="27"/>
        <v>461.20866688357103</v>
      </c>
      <c r="AR99" s="651">
        <f>INDEX(Historical!$C$7:$C$1239,MATCH(B99,Historical!$B$7:$B$1261,0))*IF(AH99="n/a",1.03,IF(AH99&lt;0,1.01,IF(AH99&gt;10,1.1,(1+AH99/100))))</f>
        <v>0.70400000000000007</v>
      </c>
      <c r="AS99" s="886">
        <f t="shared" si="28"/>
        <v>0.77440000000000009</v>
      </c>
      <c r="AT99" s="886">
        <f t="shared" si="32"/>
        <v>0.85184000000000015</v>
      </c>
      <c r="AU99" s="886">
        <f t="shared" si="32"/>
        <v>0.93702400000000019</v>
      </c>
      <c r="AV99" s="886">
        <f t="shared" si="32"/>
        <v>1.0307264000000003</v>
      </c>
      <c r="AW99" s="651">
        <f t="shared" si="29"/>
        <v>4.2979904000000007</v>
      </c>
      <c r="AX99" s="747">
        <f t="shared" si="30"/>
        <v>5.1776778701361286</v>
      </c>
      <c r="AY99" s="934">
        <v>0.33</v>
      </c>
      <c r="AZ99" s="872">
        <v>43.05</v>
      </c>
      <c r="BA99" s="872">
        <v>-2.2999999999999998</v>
      </c>
      <c r="BB99" s="872">
        <v>10.08</v>
      </c>
      <c r="BC99" s="872">
        <v>10.280000000000001</v>
      </c>
      <c r="BE99" s="624">
        <v>2013</v>
      </c>
      <c r="BF99" s="898">
        <f t="shared" si="31"/>
        <v>0</v>
      </c>
      <c r="BG99" s="882">
        <v>15.2</v>
      </c>
    </row>
    <row r="100" spans="1:59" s="773" customFormat="1" ht="11.25" customHeight="1" x14ac:dyDescent="0.2">
      <c r="A100" s="754" t="s">
        <v>1159</v>
      </c>
      <c r="B100" s="781" t="s">
        <v>1160</v>
      </c>
      <c r="C100" s="932" t="s">
        <v>108</v>
      </c>
      <c r="D100" s="932" t="s">
        <v>4338</v>
      </c>
      <c r="E100" s="755">
        <v>8</v>
      </c>
      <c r="F100" s="1190">
        <v>545</v>
      </c>
      <c r="G100" s="1189" t="s">
        <v>106</v>
      </c>
      <c r="H100" s="1189" t="s">
        <v>106</v>
      </c>
      <c r="I100" s="756">
        <v>148</v>
      </c>
      <c r="J100" s="757">
        <f t="shared" si="18"/>
        <v>3.2432432432432434</v>
      </c>
      <c r="K100" s="758">
        <v>1.2</v>
      </c>
      <c r="L100" s="759">
        <v>4</v>
      </c>
      <c r="M100" s="760">
        <f t="shared" si="19"/>
        <v>4.8</v>
      </c>
      <c r="N100" s="761" t="s">
        <v>135</v>
      </c>
      <c r="O100" s="762">
        <v>1.1499999999999999</v>
      </c>
      <c r="P100" s="763">
        <v>43895</v>
      </c>
      <c r="Q100" s="763">
        <v>43910</v>
      </c>
      <c r="R100" s="760">
        <f t="shared" si="20"/>
        <v>4.3478260869565259</v>
      </c>
      <c r="S100" s="701">
        <f>IF(INDEX(Historical!$D$7:$D$1237,MATCH(B100,Historical!$B$7:$B$1261,0))=0,"n/a",(INDEX(Historical!$C$7:$C$1239,MATCH(B100,Historical!$B$7:$B$1261,0))/INDEX(Historical!$D$7:$D$1237,MATCH(B100,Historical!$B$7:$B$1261,0))-1)*100)</f>
        <v>14.285714285714302</v>
      </c>
      <c r="T100" s="701">
        <f>IF(INDEX(Historical!$F$7:$F$1230,MATCH(B100,Historical!$B$7:$B$1261,0))=0,"n/a",((INDEX(Historical!$C$7:$C$1239,MATCH(B100,Historical!$B$7:$B$1261,0))/INDEX(Historical!$F$7:$F$1230,MATCH(B100,Historical!$B$7:$B$1261,0)))^(1/3)-1)*100)</f>
        <v>15.576429093134902</v>
      </c>
      <c r="U100" s="701">
        <f>IF(INDEX(Historical!$H$7:$H$1230,MATCH(B100,Historical!$B$7:$B$1261,0))=0,"n/a",((INDEX(Historical!$C$7:$C$1239,MATCH(B100,Historical!$B$7:$B$1261,0))/INDEX(Historical!$H$7:$H$1230,MATCH(B100,Historical!$B$7:$B$1261,0)))^(1/5)-1)*100)</f>
        <v>23.203826267929074</v>
      </c>
      <c r="V100" s="701" t="str">
        <f>IF(INDEX(Historical!$O$7:$O$1230,MATCH(B100,Historical!$B$7:$B$1261,0))=0,"n/a",((INDEX(Historical!$C$7:$C$1239,MATCH(B100,Historical!$B$7:$B$1261,0))/INDEX(Historical!$O$7:$O$1230,MATCH(B100,Historical!$B$7:$B$1261,0)))^(1/10)-1)*100)</f>
        <v>n/a</v>
      </c>
      <c r="W100" s="702" t="str">
        <f t="shared" si="21"/>
        <v>n/a</v>
      </c>
      <c r="X100" s="703" t="str">
        <f t="shared" si="22"/>
        <v>n/a</v>
      </c>
      <c r="Y100" s="774"/>
      <c r="Z100" s="757" t="str">
        <f t="shared" si="23"/>
        <v>n/a</v>
      </c>
      <c r="AA100" s="765" t="str">
        <f t="shared" si="24"/>
        <v>n/a</v>
      </c>
      <c r="AB100" s="759">
        <v>12</v>
      </c>
      <c r="AC100" s="766" t="s">
        <v>136</v>
      </c>
      <c r="AD100" s="766" t="s">
        <v>136</v>
      </c>
      <c r="AE100" s="766" t="s">
        <v>136</v>
      </c>
      <c r="AF100" s="766" t="s">
        <v>136</v>
      </c>
      <c r="AG100" s="766" t="s">
        <v>136</v>
      </c>
      <c r="AH100" s="766" t="s">
        <v>136</v>
      </c>
      <c r="AI100" s="766" t="s">
        <v>136</v>
      </c>
      <c r="AJ100" s="766" t="s">
        <v>136</v>
      </c>
      <c r="AK100" s="766" t="s">
        <v>136</v>
      </c>
      <c r="AL100" s="767" t="s">
        <v>136</v>
      </c>
      <c r="AM100" s="768" t="s">
        <v>136</v>
      </c>
      <c r="AN100" s="766" t="s">
        <v>136</v>
      </c>
      <c r="AO100" s="769" t="str">
        <f t="shared" si="25"/>
        <v>n/a</v>
      </c>
      <c r="AP100" s="770">
        <f t="shared" si="26"/>
        <v>26.447069511172316</v>
      </c>
      <c r="AQ100" s="771" t="str">
        <f t="shared" si="27"/>
        <v>n/a</v>
      </c>
      <c r="AR100" s="651">
        <f>INDEX(Historical!$C$7:$C$1239,MATCH(B100,Historical!$B$7:$B$1261,0))*IF(AH100="n/a",1.03,IF(AH100&lt;0,1.01,IF(AH100&gt;10,1.1,(1+AH100/100))))</f>
        <v>4.5320000000000009</v>
      </c>
      <c r="AS100" s="765">
        <f t="shared" si="28"/>
        <v>4.6679600000000008</v>
      </c>
      <c r="AT100" s="765">
        <f t="shared" si="32"/>
        <v>4.8079988000000009</v>
      </c>
      <c r="AU100" s="765">
        <f t="shared" si="32"/>
        <v>4.9522387640000014</v>
      </c>
      <c r="AV100" s="765">
        <f t="shared" si="32"/>
        <v>5.1008059269200015</v>
      </c>
      <c r="AW100" s="757">
        <f t="shared" si="29"/>
        <v>24.061003490920001</v>
      </c>
      <c r="AX100" s="772">
        <f t="shared" si="30"/>
        <v>16.257434791162162</v>
      </c>
      <c r="AY100" s="935" t="s">
        <v>136</v>
      </c>
      <c r="AZ100" s="768" t="s">
        <v>136</v>
      </c>
      <c r="BA100" s="768" t="s">
        <v>136</v>
      </c>
      <c r="BB100" s="768" t="s">
        <v>136</v>
      </c>
      <c r="BC100" s="768" t="s">
        <v>136</v>
      </c>
      <c r="BD100" s="908" t="s">
        <v>4265</v>
      </c>
      <c r="BE100" s="624">
        <v>2013</v>
      </c>
      <c r="BF100" s="898">
        <f t="shared" si="31"/>
        <v>0</v>
      </c>
      <c r="BG100" s="824" t="s">
        <v>136</v>
      </c>
    </row>
    <row r="101" spans="1:59" ht="11.25" customHeight="1" x14ac:dyDescent="0.2">
      <c r="A101" s="871" t="s">
        <v>1218</v>
      </c>
      <c r="B101" s="875" t="s">
        <v>1219</v>
      </c>
      <c r="C101" s="932" t="s">
        <v>112</v>
      </c>
      <c r="D101" s="932" t="s">
        <v>1220</v>
      </c>
      <c r="E101" s="733">
        <v>8</v>
      </c>
      <c r="F101" s="1190">
        <v>544</v>
      </c>
      <c r="G101" s="1190" t="s">
        <v>106</v>
      </c>
      <c r="H101" s="1190" t="s">
        <v>106</v>
      </c>
      <c r="I101" s="874">
        <v>83.5</v>
      </c>
      <c r="J101" s="651">
        <f t="shared" si="18"/>
        <v>1.1497005988023952</v>
      </c>
      <c r="K101" s="877">
        <v>0.24</v>
      </c>
      <c r="L101" s="887">
        <v>4</v>
      </c>
      <c r="M101" s="642">
        <f t="shared" si="19"/>
        <v>0.96</v>
      </c>
      <c r="N101" s="870" t="s">
        <v>135</v>
      </c>
      <c r="O101" s="734">
        <v>0.22</v>
      </c>
      <c r="P101" s="861">
        <v>43887</v>
      </c>
      <c r="Q101" s="861">
        <v>43907</v>
      </c>
      <c r="R101" s="642">
        <f t="shared" si="20"/>
        <v>9.0909090909090864</v>
      </c>
      <c r="S101" s="701">
        <f>IF(INDEX(Historical!$D$7:$D$1237,MATCH(B101,Historical!$B$7:$B$1261,0))=0,"n/a",(INDEX(Historical!$C$7:$C$1239,MATCH(B101,Historical!$B$7:$B$1261,0))/INDEX(Historical!$D$7:$D$1237,MATCH(B101,Historical!$B$7:$B$1261,0))-1)*100)</f>
        <v>9.9999999999999858</v>
      </c>
      <c r="T101" s="701">
        <f>IF(INDEX(Historical!$F$7:$F$1230,MATCH(B101,Historical!$B$7:$B$1261,0))=0,"n/a",((INDEX(Historical!$C$7:$C$1239,MATCH(B101,Historical!$B$7:$B$1261,0))/INDEX(Historical!$F$7:$F$1230,MATCH(B101,Historical!$B$7:$B$1261,0)))^(1/3)-1)*100)</f>
        <v>11.199004528465784</v>
      </c>
      <c r="U101" s="701">
        <f>IF(INDEX(Historical!$H$7:$H$1230,MATCH(B101,Historical!$B$7:$B$1261,0))=0,"n/a",((INDEX(Historical!$C$7:$C$1239,MATCH(B101,Historical!$B$7:$B$1261,0))/INDEX(Historical!$H$7:$H$1230,MATCH(B101,Historical!$B$7:$B$1261,0)))^(1/5)-1)*100)</f>
        <v>12.888132073019754</v>
      </c>
      <c r="V101" s="701" t="str">
        <f>IF(INDEX(Historical!$O$7:$O$1230,MATCH(B101,Historical!$B$7:$B$1261,0))=0,"n/a",((INDEX(Historical!$C$7:$C$1239,MATCH(B101,Historical!$B$7:$B$1261,0))/INDEX(Historical!$O$7:$O$1230,MATCH(B101,Historical!$B$7:$B$1261,0)))^(1/10)-1)*100)</f>
        <v>n/a</v>
      </c>
      <c r="W101" s="702" t="str">
        <f t="shared" si="21"/>
        <v>n/a</v>
      </c>
      <c r="X101" s="703">
        <f t="shared" si="22"/>
        <v>0.96903248669321451</v>
      </c>
      <c r="Y101" s="661"/>
      <c r="Z101" s="651">
        <f t="shared" si="23"/>
        <v>27.350427350427353</v>
      </c>
      <c r="AA101" s="886">
        <f t="shared" si="24"/>
        <v>23.789173789173791</v>
      </c>
      <c r="AB101" s="887">
        <v>12</v>
      </c>
      <c r="AC101" s="865">
        <v>3.51</v>
      </c>
      <c r="AD101" s="865">
        <v>2.16</v>
      </c>
      <c r="AE101" s="865">
        <v>2</v>
      </c>
      <c r="AF101" s="865">
        <v>4.4800000000000004</v>
      </c>
      <c r="AG101" s="865">
        <v>20</v>
      </c>
      <c r="AH101" s="865">
        <v>13.200000000000001</v>
      </c>
      <c r="AI101" s="865">
        <v>14.32</v>
      </c>
      <c r="AJ101" s="865">
        <v>13.3</v>
      </c>
      <c r="AK101" s="865">
        <v>11.200000000000001</v>
      </c>
      <c r="AL101" s="878">
        <v>11790</v>
      </c>
      <c r="AM101" s="872">
        <v>0.3</v>
      </c>
      <c r="AN101" s="865">
        <v>0.79</v>
      </c>
      <c r="AO101" s="739">
        <f t="shared" si="25"/>
        <v>-9.7513411173516413</v>
      </c>
      <c r="AP101" s="740">
        <f t="shared" si="26"/>
        <v>14.03783267182215</v>
      </c>
      <c r="AQ101" s="888">
        <f t="shared" si="27"/>
        <v>117.63935364675469</v>
      </c>
      <c r="AR101" s="651">
        <f>INDEX(Historical!$C$7:$C$1239,MATCH(B101,Historical!$B$7:$B$1261,0))*IF(AH101="n/a",1.03,IF(AH101&lt;0,1.01,IF(AH101&gt;10,1.1,(1+AH101/100))))</f>
        <v>0.96800000000000008</v>
      </c>
      <c r="AS101" s="886">
        <f t="shared" si="28"/>
        <v>1.0648000000000002</v>
      </c>
      <c r="AT101" s="886">
        <f t="shared" si="32"/>
        <v>1.1712800000000003</v>
      </c>
      <c r="AU101" s="886">
        <f t="shared" si="32"/>
        <v>1.2884080000000004</v>
      </c>
      <c r="AV101" s="886">
        <f t="shared" si="32"/>
        <v>1.4172488000000005</v>
      </c>
      <c r="AW101" s="651">
        <f t="shared" si="29"/>
        <v>5.9097368000000019</v>
      </c>
      <c r="AX101" s="747">
        <f t="shared" si="30"/>
        <v>7.0775291017964097</v>
      </c>
      <c r="AY101" s="934">
        <v>1.66</v>
      </c>
      <c r="AZ101" s="872">
        <v>146.31</v>
      </c>
      <c r="BA101" s="872">
        <v>-9.82</v>
      </c>
      <c r="BB101" s="872">
        <v>-2.0299999999999998</v>
      </c>
      <c r="BC101" s="872">
        <v>21.88</v>
      </c>
      <c r="BE101" s="624">
        <v>2013</v>
      </c>
      <c r="BF101" s="898">
        <f t="shared" si="31"/>
        <v>0</v>
      </c>
      <c r="BG101" s="882">
        <v>7.8</v>
      </c>
    </row>
    <row r="102" spans="1:59" ht="11.25" customHeight="1" x14ac:dyDescent="0.2">
      <c r="A102" s="871" t="s">
        <v>1184</v>
      </c>
      <c r="B102" s="875" t="s">
        <v>1185</v>
      </c>
      <c r="C102" s="932" t="s">
        <v>108</v>
      </c>
      <c r="D102" s="932" t="s">
        <v>4338</v>
      </c>
      <c r="E102" s="733">
        <v>8</v>
      </c>
      <c r="F102" s="1190">
        <v>528</v>
      </c>
      <c r="G102" s="1190" t="s">
        <v>106</v>
      </c>
      <c r="H102" s="1190" t="s">
        <v>106</v>
      </c>
      <c r="I102" s="874">
        <v>18.89</v>
      </c>
      <c r="J102" s="651">
        <f t="shared" si="18"/>
        <v>3.4939121228163046</v>
      </c>
      <c r="K102" s="877">
        <v>0.16500000000000001</v>
      </c>
      <c r="L102" s="887">
        <v>4</v>
      </c>
      <c r="M102" s="642">
        <f t="shared" si="19"/>
        <v>0.66</v>
      </c>
      <c r="N102" s="870" t="s">
        <v>107</v>
      </c>
      <c r="O102" s="734">
        <v>0.15</v>
      </c>
      <c r="P102" s="619">
        <v>43861</v>
      </c>
      <c r="Q102" s="619">
        <v>43874</v>
      </c>
      <c r="R102" s="642">
        <f t="shared" si="20"/>
        <v>10.000000000000009</v>
      </c>
      <c r="S102" s="701">
        <f>IF(INDEX(Historical!$D$7:$D$1237,MATCH(B102,Historical!$B$7:$B$1261,0))=0,"n/a",(INDEX(Historical!$C$7:$C$1239,MATCH(B102,Historical!$B$7:$B$1261,0))/INDEX(Historical!$D$7:$D$1237,MATCH(B102,Historical!$B$7:$B$1261,0))-1)*100)</f>
        <v>7.1428571428571397</v>
      </c>
      <c r="T102" s="701">
        <f>IF(INDEX(Historical!$F$7:$F$1230,MATCH(B102,Historical!$B$7:$B$1261,0))=0,"n/a",((INDEX(Historical!$C$7:$C$1239,MATCH(B102,Historical!$B$7:$B$1261,0))/INDEX(Historical!$F$7:$F$1230,MATCH(B102,Historical!$B$7:$B$1261,0)))^(1/3)-1)*100)</f>
        <v>7.7217345015941907</v>
      </c>
      <c r="U102" s="701">
        <f>IF(INDEX(Historical!$H$7:$H$1230,MATCH(B102,Historical!$B$7:$B$1261,0))=0,"n/a",((INDEX(Historical!$C$7:$C$1239,MATCH(B102,Historical!$B$7:$B$1261,0))/INDEX(Historical!$H$7:$H$1230,MATCH(B102,Historical!$B$7:$B$1261,0)))^(1/5)-1)*100)</f>
        <v>7.3940923785779322</v>
      </c>
      <c r="V102" s="701">
        <f>IF(INDEX(Historical!$O$7:$O$1230,MATCH(B102,Historical!$B$7:$B$1261,0))=0,"n/a",((INDEX(Historical!$C$7:$C$1239,MATCH(B102,Historical!$B$7:$B$1261,0))/INDEX(Historical!$O$7:$O$1230,MATCH(B102,Historical!$B$7:$B$1261,0)))^(1/10)-1)*100)</f>
        <v>15.66509568920158</v>
      </c>
      <c r="W102" s="702">
        <f t="shared" si="21"/>
        <v>0.47201067425811521</v>
      </c>
      <c r="X102" s="703">
        <f t="shared" si="22"/>
        <v>0.83079689646943056</v>
      </c>
      <c r="Y102" s="664"/>
      <c r="Z102" s="651">
        <f t="shared" si="23"/>
        <v>34.196891191709852</v>
      </c>
      <c r="AA102" s="886">
        <f t="shared" si="24"/>
        <v>9.7875647668393793</v>
      </c>
      <c r="AB102" s="887">
        <v>12</v>
      </c>
      <c r="AC102" s="865">
        <v>1.93</v>
      </c>
      <c r="AD102" s="865">
        <v>1.32</v>
      </c>
      <c r="AE102" s="865">
        <v>1.88</v>
      </c>
      <c r="AF102" s="865">
        <v>0.85</v>
      </c>
      <c r="AG102" s="865">
        <v>8.2000000000000011</v>
      </c>
      <c r="AH102" s="865">
        <v>44.2</v>
      </c>
      <c r="AI102" s="865">
        <v>19.5</v>
      </c>
      <c r="AJ102" s="865">
        <v>8.9</v>
      </c>
      <c r="AK102" s="865">
        <v>8</v>
      </c>
      <c r="AL102" s="878">
        <v>176.46</v>
      </c>
      <c r="AM102" s="872">
        <v>3.3000000000000003</v>
      </c>
      <c r="AN102" s="865">
        <v>0.17</v>
      </c>
      <c r="AO102" s="739">
        <f t="shared" si="25"/>
        <v>1.1004397345548576</v>
      </c>
      <c r="AP102" s="740">
        <f t="shared" si="26"/>
        <v>10.888004501394237</v>
      </c>
      <c r="AQ102" s="888">
        <f t="shared" si="27"/>
        <v>-39.192726853832248</v>
      </c>
      <c r="AR102" s="651">
        <f>INDEX(Historical!$C$7:$C$1239,MATCH(B102,Historical!$B$7:$B$1261,0))*IF(AH102="n/a",1.03,IF(AH102&lt;0,1.01,IF(AH102&gt;10,1.1,(1+AH102/100))))</f>
        <v>0.66</v>
      </c>
      <c r="AS102" s="886">
        <f t="shared" si="28"/>
        <v>0.72600000000000009</v>
      </c>
      <c r="AT102" s="886">
        <f t="shared" si="32"/>
        <v>0.78408000000000011</v>
      </c>
      <c r="AU102" s="886">
        <f t="shared" si="32"/>
        <v>0.84680640000000018</v>
      </c>
      <c r="AV102" s="886">
        <f t="shared" si="32"/>
        <v>0.91455091200000027</v>
      </c>
      <c r="AW102" s="651">
        <f t="shared" si="29"/>
        <v>3.9314373120000008</v>
      </c>
      <c r="AX102" s="747">
        <f t="shared" si="30"/>
        <v>20.812267400741135</v>
      </c>
      <c r="AY102" s="934">
        <v>1.17</v>
      </c>
      <c r="AZ102" s="872">
        <v>46.89</v>
      </c>
      <c r="BA102" s="872">
        <v>-30.930000000000003</v>
      </c>
      <c r="BB102" s="872">
        <v>11.360000000000001</v>
      </c>
      <c r="BC102" s="872">
        <v>13.16</v>
      </c>
      <c r="BE102" s="624">
        <v>2013</v>
      </c>
      <c r="BF102" s="898">
        <f t="shared" si="31"/>
        <v>0</v>
      </c>
      <c r="BG102" s="882">
        <v>0.70000000000000007</v>
      </c>
    </row>
    <row r="103" spans="1:59" ht="11.25" customHeight="1" x14ac:dyDescent="0.2">
      <c r="A103" s="880" t="s">
        <v>1169</v>
      </c>
      <c r="B103" s="875" t="s">
        <v>1170</v>
      </c>
      <c r="C103" s="932" t="s">
        <v>108</v>
      </c>
      <c r="D103" s="932" t="s">
        <v>4338</v>
      </c>
      <c r="E103" s="733">
        <v>8</v>
      </c>
      <c r="F103" s="1190">
        <v>508</v>
      </c>
      <c r="G103" s="1190" t="s">
        <v>106</v>
      </c>
      <c r="H103" s="1190" t="s">
        <v>106</v>
      </c>
      <c r="I103" s="874">
        <v>13.1</v>
      </c>
      <c r="J103" s="651">
        <f t="shared" si="18"/>
        <v>3.6641221374045805</v>
      </c>
      <c r="K103" s="877">
        <v>0.12</v>
      </c>
      <c r="L103" s="887">
        <v>4</v>
      </c>
      <c r="M103" s="642">
        <f t="shared" si="19"/>
        <v>0.48</v>
      </c>
      <c r="N103" s="870" t="s">
        <v>218</v>
      </c>
      <c r="O103" s="734">
        <v>0.11</v>
      </c>
      <c r="P103" s="866">
        <v>43738</v>
      </c>
      <c r="Q103" s="866">
        <v>43753</v>
      </c>
      <c r="R103" s="642">
        <f t="shared" si="20"/>
        <v>9.0909090909090864</v>
      </c>
      <c r="S103" s="701">
        <f>IF(INDEX(Historical!$D$7:$D$1237,MATCH(B103,Historical!$B$7:$B$1261,0))=0,"n/a",(INDEX(Historical!$C$7:$C$1239,MATCH(B103,Historical!$B$7:$B$1261,0))/INDEX(Historical!$D$7:$D$1237,MATCH(B103,Historical!$B$7:$B$1261,0))-1)*100)</f>
        <v>9.7560975609756184</v>
      </c>
      <c r="T103" s="701">
        <f>IF(INDEX(Historical!$F$7:$F$1230,MATCH(B103,Historical!$B$7:$B$1261,0))=0,"n/a",((INDEX(Historical!$C$7:$C$1239,MATCH(B103,Historical!$B$7:$B$1261,0))/INDEX(Historical!$F$7:$F$1230,MATCH(B103,Historical!$B$7:$B$1261,0)))^(1/3)-1)*100)</f>
        <v>12.035118663929122</v>
      </c>
      <c r="U103" s="701">
        <f>IF(INDEX(Historical!$H$7:$H$1230,MATCH(B103,Historical!$B$7:$B$1261,0))=0,"n/a",((INDEX(Historical!$C$7:$C$1239,MATCH(B103,Historical!$B$7:$B$1261,0))/INDEX(Historical!$H$7:$H$1230,MATCH(B103,Historical!$B$7:$B$1261,0)))^(1/5)-1)*100)</f>
        <v>30.258554234867606</v>
      </c>
      <c r="V103" s="701" t="str">
        <f>IF(INDEX(Historical!$O$7:$O$1230,MATCH(B103,Historical!$B$7:$B$1261,0))=0,"n/a",((INDEX(Historical!$C$7:$C$1239,MATCH(B103,Historical!$B$7:$B$1261,0))/INDEX(Historical!$O$7:$O$1230,MATCH(B103,Historical!$B$7:$B$1261,0)))^(1/10)-1)*100)</f>
        <v>n/a</v>
      </c>
      <c r="W103" s="702" t="str">
        <f t="shared" si="21"/>
        <v>n/a</v>
      </c>
      <c r="X103" s="703" t="str">
        <f t="shared" si="22"/>
        <v>n/a</v>
      </c>
      <c r="Y103" s="876"/>
      <c r="Z103" s="651" t="str">
        <f t="shared" si="23"/>
        <v>n/a</v>
      </c>
      <c r="AA103" s="886" t="str">
        <f t="shared" si="24"/>
        <v>n/a</v>
      </c>
      <c r="AB103" s="887">
        <v>12</v>
      </c>
      <c r="AC103" s="865" t="s">
        <v>136</v>
      </c>
      <c r="AD103" s="865" t="s">
        <v>136</v>
      </c>
      <c r="AE103" s="865" t="s">
        <v>136</v>
      </c>
      <c r="AF103" s="865" t="s">
        <v>136</v>
      </c>
      <c r="AG103" s="865" t="s">
        <v>136</v>
      </c>
      <c r="AH103" s="865" t="s">
        <v>136</v>
      </c>
      <c r="AI103" s="865" t="s">
        <v>136</v>
      </c>
      <c r="AJ103" s="865" t="s">
        <v>136</v>
      </c>
      <c r="AK103" s="865" t="s">
        <v>136</v>
      </c>
      <c r="AL103" s="878" t="s">
        <v>136</v>
      </c>
      <c r="AM103" s="872" t="s">
        <v>136</v>
      </c>
      <c r="AN103" s="865" t="s">
        <v>136</v>
      </c>
      <c r="AO103" s="739" t="str">
        <f t="shared" si="25"/>
        <v>n/a</v>
      </c>
      <c r="AP103" s="740">
        <f t="shared" si="26"/>
        <v>33.922676372272186</v>
      </c>
      <c r="AQ103" s="888" t="str">
        <f t="shared" si="27"/>
        <v>n/a</v>
      </c>
      <c r="AR103" s="651">
        <f>INDEX(Historical!$C$7:$C$1239,MATCH(B103,Historical!$B$7:$B$1261,0))*IF(AH103="n/a",1.03,IF(AH103&lt;0,1.01,IF(AH103&gt;10,1.1,(1+AH103/100))))</f>
        <v>0.46350000000000002</v>
      </c>
      <c r="AS103" s="886">
        <f t="shared" si="28"/>
        <v>0.47740500000000002</v>
      </c>
      <c r="AT103" s="886">
        <f t="shared" si="32"/>
        <v>0.49172715000000006</v>
      </c>
      <c r="AU103" s="886">
        <f t="shared" si="32"/>
        <v>0.50647896450000007</v>
      </c>
      <c r="AV103" s="886">
        <f t="shared" si="32"/>
        <v>0.52167333343500011</v>
      </c>
      <c r="AW103" s="651">
        <f t="shared" si="29"/>
        <v>2.4607844479350005</v>
      </c>
      <c r="AX103" s="747">
        <f t="shared" si="30"/>
        <v>18.78461410637405</v>
      </c>
      <c r="AY103" s="934" t="s">
        <v>136</v>
      </c>
      <c r="AZ103" s="872" t="s">
        <v>136</v>
      </c>
      <c r="BA103" s="872" t="s">
        <v>136</v>
      </c>
      <c r="BB103" s="872" t="s">
        <v>136</v>
      </c>
      <c r="BC103" s="872" t="s">
        <v>136</v>
      </c>
      <c r="BD103" s="907" t="s">
        <v>4265</v>
      </c>
      <c r="BE103" s="624">
        <v>2013</v>
      </c>
      <c r="BF103" s="898">
        <f t="shared" si="31"/>
        <v>0</v>
      </c>
      <c r="BG103" s="882" t="s">
        <v>136</v>
      </c>
    </row>
    <row r="104" spans="1:59" ht="11.25" customHeight="1" x14ac:dyDescent="0.2">
      <c r="A104" s="871" t="s">
        <v>1186</v>
      </c>
      <c r="B104" s="875" t="s">
        <v>1187</v>
      </c>
      <c r="C104" s="932" t="s">
        <v>108</v>
      </c>
      <c r="D104" s="932" t="s">
        <v>4338</v>
      </c>
      <c r="E104" s="733">
        <v>8</v>
      </c>
      <c r="F104" s="1190">
        <v>493</v>
      </c>
      <c r="G104" s="1190" t="s">
        <v>37</v>
      </c>
      <c r="H104" s="1190" t="s">
        <v>37</v>
      </c>
      <c r="I104" s="874">
        <v>21.07</v>
      </c>
      <c r="J104" s="651">
        <f t="shared" si="18"/>
        <v>4.7460844803037494</v>
      </c>
      <c r="K104" s="877">
        <v>0.25</v>
      </c>
      <c r="L104" s="887">
        <v>4</v>
      </c>
      <c r="M104" s="642">
        <f t="shared" si="19"/>
        <v>1</v>
      </c>
      <c r="N104" s="870" t="s">
        <v>236</v>
      </c>
      <c r="O104" s="734">
        <v>0.21</v>
      </c>
      <c r="P104" s="866">
        <v>43587</v>
      </c>
      <c r="Q104" s="866">
        <v>43602</v>
      </c>
      <c r="R104" s="642">
        <f t="shared" si="20"/>
        <v>19.047619047619051</v>
      </c>
      <c r="S104" s="701">
        <f>IF(INDEX(Historical!$D$7:$D$1237,MATCH(B104,Historical!$B$7:$B$1261,0))=0,"n/a",(INDEX(Historical!$C$7:$C$1239,MATCH(B104,Historical!$B$7:$B$1261,0))/INDEX(Historical!$D$7:$D$1237,MATCH(B104,Historical!$B$7:$B$1261,0))-1)*100)</f>
        <v>23.076923076923062</v>
      </c>
      <c r="T104" s="701">
        <f>IF(INDEX(Historical!$F$7:$F$1230,MATCH(B104,Historical!$B$7:$B$1261,0))=0,"n/a",((INDEX(Historical!$C$7:$C$1239,MATCH(B104,Historical!$B$7:$B$1261,0))/INDEX(Historical!$F$7:$F$1230,MATCH(B104,Historical!$B$7:$B$1261,0)))^(1/3)-1)*100)</f>
        <v>16.960709528514649</v>
      </c>
      <c r="U104" s="701">
        <f>IF(INDEX(Historical!$H$7:$H$1230,MATCH(B104,Historical!$B$7:$B$1261,0))=0,"n/a",((INDEX(Historical!$C$7:$C$1239,MATCH(B104,Historical!$B$7:$B$1261,0))/INDEX(Historical!$H$7:$H$1230,MATCH(B104,Historical!$B$7:$B$1261,0)))^(1/5)-1)*100)</f>
        <v>13.935810405670246</v>
      </c>
      <c r="V104" s="701">
        <f>IF(INDEX(Historical!$O$7:$O$1230,MATCH(B104,Historical!$B$7:$B$1261,0))=0,"n/a",((INDEX(Historical!$C$7:$C$1239,MATCH(B104,Historical!$B$7:$B$1261,0))/INDEX(Historical!$O$7:$O$1230,MATCH(B104,Historical!$B$7:$B$1261,0)))^(1/10)-1)*100)</f>
        <v>12.334976252295826</v>
      </c>
      <c r="W104" s="702">
        <f t="shared" si="21"/>
        <v>1.1297800758292069</v>
      </c>
      <c r="X104" s="703">
        <f t="shared" si="22"/>
        <v>0.97453219620071652</v>
      </c>
      <c r="Y104" s="661"/>
      <c r="Z104" s="651">
        <f t="shared" si="23"/>
        <v>50.505050505050505</v>
      </c>
      <c r="AA104" s="886">
        <f t="shared" si="24"/>
        <v>10.641414141414142</v>
      </c>
      <c r="AB104" s="887">
        <v>12</v>
      </c>
      <c r="AC104" s="865">
        <v>1.98</v>
      </c>
      <c r="AD104" s="865">
        <v>2.25</v>
      </c>
      <c r="AE104" s="865">
        <v>3.73</v>
      </c>
      <c r="AF104" s="865">
        <v>0.94</v>
      </c>
      <c r="AG104" s="865">
        <v>8.1</v>
      </c>
      <c r="AH104" s="865">
        <v>18.399999999999999</v>
      </c>
      <c r="AI104" s="865">
        <v>-4.6399999999999997</v>
      </c>
      <c r="AJ104" s="865">
        <v>14.299999999999999</v>
      </c>
      <c r="AK104" s="865">
        <v>5</v>
      </c>
      <c r="AL104" s="878">
        <v>404.93</v>
      </c>
      <c r="AM104" s="872">
        <v>1.3</v>
      </c>
      <c r="AN104" s="865">
        <v>0</v>
      </c>
      <c r="AO104" s="739">
        <f t="shared" si="25"/>
        <v>8.0404807445598543</v>
      </c>
      <c r="AP104" s="740">
        <f t="shared" si="26"/>
        <v>18.681894885973996</v>
      </c>
      <c r="AQ104" s="888">
        <f t="shared" si="27"/>
        <v>-33.323569738527404</v>
      </c>
      <c r="AR104" s="651">
        <f>INDEX(Historical!$C$7:$C$1239,MATCH(B104,Historical!$B$7:$B$1261,0))*IF(AH104="n/a",1.03,IF(AH104&lt;0,1.01,IF(AH104&gt;10,1.1,(1+AH104/100))))</f>
        <v>1.056</v>
      </c>
      <c r="AS104" s="886">
        <f t="shared" si="28"/>
        <v>1.06656</v>
      </c>
      <c r="AT104" s="886">
        <f t="shared" si="32"/>
        <v>1.119888</v>
      </c>
      <c r="AU104" s="886">
        <f t="shared" si="32"/>
        <v>1.1758824000000001</v>
      </c>
      <c r="AV104" s="886">
        <f t="shared" si="32"/>
        <v>1.2346765200000001</v>
      </c>
      <c r="AW104" s="651">
        <f t="shared" si="29"/>
        <v>5.6530069200000002</v>
      </c>
      <c r="AX104" s="747">
        <f t="shared" si="30"/>
        <v>26.829648410061701</v>
      </c>
      <c r="AY104" s="934">
        <v>0.66</v>
      </c>
      <c r="AZ104" s="872">
        <v>22.43</v>
      </c>
      <c r="BA104" s="872">
        <v>-33.050000000000004</v>
      </c>
      <c r="BB104" s="872">
        <v>5.83</v>
      </c>
      <c r="BC104" s="872">
        <v>-1.3299999999999998</v>
      </c>
      <c r="BE104" s="624">
        <v>2012</v>
      </c>
      <c r="BF104" s="898">
        <f t="shared" si="31"/>
        <v>0</v>
      </c>
      <c r="BG104" s="882">
        <v>1.2</v>
      </c>
    </row>
    <row r="105" spans="1:59" ht="11.25" customHeight="1" x14ac:dyDescent="0.2">
      <c r="A105" s="871" t="s">
        <v>1188</v>
      </c>
      <c r="B105" s="875" t="s">
        <v>1189</v>
      </c>
      <c r="C105" s="932" t="s">
        <v>108</v>
      </c>
      <c r="D105" s="932" t="s">
        <v>4338</v>
      </c>
      <c r="E105" s="733">
        <v>8</v>
      </c>
      <c r="F105" s="1190">
        <v>529</v>
      </c>
      <c r="G105" s="1190" t="s">
        <v>37</v>
      </c>
      <c r="H105" s="1190" t="s">
        <v>37</v>
      </c>
      <c r="I105" s="874">
        <v>17.260000000000002</v>
      </c>
      <c r="J105" s="651">
        <f t="shared" si="18"/>
        <v>2.7809965237543448</v>
      </c>
      <c r="K105" s="877">
        <v>0.12</v>
      </c>
      <c r="L105" s="887">
        <v>4</v>
      </c>
      <c r="M105" s="642">
        <f t="shared" si="19"/>
        <v>0.48</v>
      </c>
      <c r="N105" s="870" t="s">
        <v>107</v>
      </c>
      <c r="O105" s="734">
        <v>0.11</v>
      </c>
      <c r="P105" s="619">
        <v>43860</v>
      </c>
      <c r="Q105" s="619">
        <v>43874</v>
      </c>
      <c r="R105" s="642">
        <f t="shared" si="20"/>
        <v>9.0909090909090864</v>
      </c>
      <c r="S105" s="701">
        <f>IF(INDEX(Historical!$D$7:$D$1237,MATCH(B105,Historical!$B$7:$B$1261,0))=0,"n/a",(INDEX(Historical!$C$7:$C$1239,MATCH(B105,Historical!$B$7:$B$1261,0))/INDEX(Historical!$D$7:$D$1237,MATCH(B105,Historical!$B$7:$B$1261,0))-1)*100)</f>
        <v>9.9999999999999858</v>
      </c>
      <c r="T105" s="701">
        <f>IF(INDEX(Historical!$F$7:$F$1230,MATCH(B105,Historical!$B$7:$B$1261,0))=0,"n/a",((INDEX(Historical!$C$7:$C$1239,MATCH(B105,Historical!$B$7:$B$1261,0))/INDEX(Historical!$F$7:$F$1230,MATCH(B105,Historical!$B$7:$B$1261,0)))^(1/3)-1)*100)</f>
        <v>11.199004528465784</v>
      </c>
      <c r="U105" s="701">
        <f>IF(INDEX(Historical!$H$7:$H$1230,MATCH(B105,Historical!$B$7:$B$1261,0))=0,"n/a",((INDEX(Historical!$C$7:$C$1239,MATCH(B105,Historical!$B$7:$B$1261,0))/INDEX(Historical!$H$7:$H$1230,MATCH(B105,Historical!$B$7:$B$1261,0)))^(1/5)-1)*100)</f>
        <v>12.888132073019754</v>
      </c>
      <c r="V105" s="701">
        <f>IF(INDEX(Historical!$O$7:$O$1230,MATCH(B105,Historical!$B$7:$B$1261,0))=0,"n/a",((INDEX(Historical!$C$7:$C$1239,MATCH(B105,Historical!$B$7:$B$1261,0))/INDEX(Historical!$O$7:$O$1230,MATCH(B105,Historical!$B$7:$B$1261,0)))^(1/10)-1)*100)</f>
        <v>6.2488268514150569</v>
      </c>
      <c r="W105" s="702">
        <f t="shared" si="21"/>
        <v>2.0624882685141479</v>
      </c>
      <c r="X105" s="703">
        <f t="shared" si="22"/>
        <v>0.96903248669321451</v>
      </c>
      <c r="Y105" s="665"/>
      <c r="Z105" s="651">
        <f t="shared" si="23"/>
        <v>38.4</v>
      </c>
      <c r="AA105" s="886">
        <f t="shared" si="24"/>
        <v>13.808000000000002</v>
      </c>
      <c r="AB105" s="887">
        <v>12</v>
      </c>
      <c r="AC105" s="865">
        <v>1.25</v>
      </c>
      <c r="AD105" s="865" t="s">
        <v>136</v>
      </c>
      <c r="AE105" s="865">
        <v>3</v>
      </c>
      <c r="AF105" s="865">
        <v>0.98</v>
      </c>
      <c r="AG105" s="865">
        <v>7.3999999999999995</v>
      </c>
      <c r="AH105" s="865">
        <v>-0.5</v>
      </c>
      <c r="AI105" s="865">
        <v>0.25</v>
      </c>
      <c r="AJ105" s="865">
        <v>13.3</v>
      </c>
      <c r="AK105" s="865" t="s">
        <v>136</v>
      </c>
      <c r="AL105" s="878">
        <v>129.22999999999999</v>
      </c>
      <c r="AM105" s="872">
        <v>1.0999999999999999</v>
      </c>
      <c r="AN105" s="865">
        <v>0.11</v>
      </c>
      <c r="AO105" s="739">
        <f t="shared" si="25"/>
        <v>1.8611285967740976</v>
      </c>
      <c r="AP105" s="740">
        <f t="shared" si="26"/>
        <v>15.669128596774099</v>
      </c>
      <c r="AQ105" s="888">
        <f t="shared" si="27"/>
        <v>-22.449041842726981</v>
      </c>
      <c r="AR105" s="651">
        <f>INDEX(Historical!$C$7:$C$1239,MATCH(B105,Historical!$B$7:$B$1261,0))*IF(AH105="n/a",1.03,IF(AH105&lt;0,1.01,IF(AH105&gt;10,1.1,(1+AH105/100))))</f>
        <v>0.44440000000000002</v>
      </c>
      <c r="AS105" s="886">
        <f t="shared" si="28"/>
        <v>0.44551099999999999</v>
      </c>
      <c r="AT105" s="886">
        <f t="shared" si="32"/>
        <v>0.45887633</v>
      </c>
      <c r="AU105" s="886">
        <f t="shared" si="32"/>
        <v>0.47264261990000001</v>
      </c>
      <c r="AV105" s="886">
        <f t="shared" si="32"/>
        <v>0.48682189849700003</v>
      </c>
      <c r="AW105" s="651">
        <f t="shared" si="29"/>
        <v>2.308251848397</v>
      </c>
      <c r="AX105" s="747">
        <f t="shared" si="30"/>
        <v>13.373417429878332</v>
      </c>
      <c r="AY105" s="934">
        <v>0.78</v>
      </c>
      <c r="AZ105" s="872">
        <v>41.13</v>
      </c>
      <c r="BA105" s="872">
        <v>-21.55</v>
      </c>
      <c r="BB105" s="872">
        <v>15.72</v>
      </c>
      <c r="BC105" s="872">
        <v>15.079999999999998</v>
      </c>
      <c r="BE105" s="624">
        <v>2013</v>
      </c>
      <c r="BF105" s="898">
        <f t="shared" si="31"/>
        <v>0</v>
      </c>
      <c r="BG105" s="882">
        <v>0.70000000000000007</v>
      </c>
    </row>
    <row r="106" spans="1:59" ht="11.25" customHeight="1" x14ac:dyDescent="0.2">
      <c r="A106" s="881" t="s">
        <v>4570</v>
      </c>
      <c r="B106" s="875" t="s">
        <v>4565</v>
      </c>
      <c r="C106" s="932" t="s">
        <v>108</v>
      </c>
      <c r="D106" s="932" t="s">
        <v>4338</v>
      </c>
      <c r="E106" s="733">
        <v>5</v>
      </c>
      <c r="F106" s="1190">
        <v>725</v>
      </c>
      <c r="G106" s="1190" t="s">
        <v>106</v>
      </c>
      <c r="H106" s="1190" t="s">
        <v>106</v>
      </c>
      <c r="I106" s="874">
        <v>16.34</v>
      </c>
      <c r="J106" s="651">
        <f t="shared" si="18"/>
        <v>2.2031823745410035</v>
      </c>
      <c r="K106" s="877">
        <v>0.09</v>
      </c>
      <c r="L106" s="887">
        <v>4</v>
      </c>
      <c r="M106" s="642">
        <f t="shared" si="19"/>
        <v>0.36</v>
      </c>
      <c r="N106" s="870" t="s">
        <v>987</v>
      </c>
      <c r="O106" s="734">
        <v>7.4999999999999997E-2</v>
      </c>
      <c r="P106" s="861">
        <v>43874</v>
      </c>
      <c r="Q106" s="861">
        <v>43888</v>
      </c>
      <c r="R106" s="642">
        <f t="shared" si="20"/>
        <v>20</v>
      </c>
      <c r="S106" s="701">
        <f>IF(INDEX(Historical!$D$7:$D$1237,MATCH(B106,Historical!$B$7:$B$1261,0))=0,"n/a",(INDEX(Historical!$C$7:$C$1239,MATCH(B106,Historical!$B$7:$B$1261,0))/INDEX(Historical!$D$7:$D$1237,MATCH(B106,Historical!$B$7:$B$1261,0))-1)*100)</f>
        <v>17.647058823529417</v>
      </c>
      <c r="T106" s="701">
        <f>IF(INDEX(Historical!$F$7:$F$1230,MATCH(B106,Historical!$B$7:$B$1261,0))=0,"n/a",((INDEX(Historical!$C$7:$C$1239,MATCH(B106,Historical!$B$7:$B$1261,0))/INDEX(Historical!$F$7:$F$1230,MATCH(B106,Historical!$B$7:$B$1261,0)))^(1/3)-1)*100)</f>
        <v>81.712059283213961</v>
      </c>
      <c r="U106" s="701" t="str">
        <f>IF(INDEX(Historical!$H$7:$H$1230,MATCH(B106,Historical!$B$7:$B$1261,0))=0,"n/a",((INDEX(Historical!$C$7:$C$1239,MATCH(B106,Historical!$B$7:$B$1261,0))/INDEX(Historical!$H$7:$H$1230,MATCH(B106,Historical!$B$7:$B$1261,0)))^(1/5)-1)*100)</f>
        <v>n/a</v>
      </c>
      <c r="V106" s="701" t="str">
        <f>IF(INDEX(Historical!$O$7:$O$1230,MATCH(B106,Historical!$B$7:$B$1261,0))=0,"n/a",((INDEX(Historical!$C$7:$C$1239,MATCH(B106,Historical!$B$7:$B$1261,0))/INDEX(Historical!$O$7:$O$1230,MATCH(B106,Historical!$B$7:$B$1261,0)))^(1/10)-1)*100)</f>
        <v>n/a</v>
      </c>
      <c r="W106" s="702" t="str">
        <f t="shared" si="21"/>
        <v>n/a</v>
      </c>
      <c r="X106" s="703" t="str">
        <f t="shared" si="22"/>
        <v>n/a</v>
      </c>
      <c r="Y106" s="876"/>
      <c r="Z106" s="651">
        <f t="shared" si="23"/>
        <v>23.841059602649008</v>
      </c>
      <c r="AA106" s="886">
        <f t="shared" si="24"/>
        <v>10.821192052980132</v>
      </c>
      <c r="AB106" s="887">
        <v>12</v>
      </c>
      <c r="AC106" s="865">
        <v>1.51</v>
      </c>
      <c r="AD106" s="865">
        <v>1.37</v>
      </c>
      <c r="AE106" s="865">
        <v>2.54</v>
      </c>
      <c r="AF106" s="865">
        <v>0.93</v>
      </c>
      <c r="AG106" s="865">
        <v>8.6999999999999993</v>
      </c>
      <c r="AH106" s="865">
        <v>9.1</v>
      </c>
      <c r="AI106" s="865">
        <v>-11.55</v>
      </c>
      <c r="AJ106" s="865">
        <v>22.5</v>
      </c>
      <c r="AK106" s="865">
        <v>8</v>
      </c>
      <c r="AL106" s="878">
        <v>171.44</v>
      </c>
      <c r="AM106" s="872">
        <v>3.5000000000000004</v>
      </c>
      <c r="AN106" s="865">
        <v>0.1</v>
      </c>
      <c r="AO106" s="739" t="str">
        <f t="shared" si="25"/>
        <v>n/a</v>
      </c>
      <c r="AP106" s="740" t="str">
        <f t="shared" si="26"/>
        <v>n/a</v>
      </c>
      <c r="AQ106" s="888">
        <f t="shared" si="27"/>
        <v>-33.121308461525246</v>
      </c>
      <c r="AR106" s="651">
        <f>INDEX(Historical!$C$7:$C$1239,MATCH(B106,Historical!$B$7:$B$1261,0))*IF(AH106="n/a",1.03,IF(AH106&lt;0,1.01,IF(AH106&gt;10,1.1,(1+AH106/100))))</f>
        <v>0.32729999999999998</v>
      </c>
      <c r="AS106" s="886">
        <f t="shared" si="28"/>
        <v>0.33057300000000001</v>
      </c>
      <c r="AT106" s="886">
        <f t="shared" si="32"/>
        <v>0.35701884</v>
      </c>
      <c r="AU106" s="886">
        <f t="shared" si="32"/>
        <v>0.38558034720000001</v>
      </c>
      <c r="AV106" s="886">
        <f t="shared" si="32"/>
        <v>0.41642677497600006</v>
      </c>
      <c r="AW106" s="651">
        <f t="shared" si="29"/>
        <v>1.8168989621760001</v>
      </c>
      <c r="AX106" s="747">
        <f t="shared" si="30"/>
        <v>11.11933269385557</v>
      </c>
      <c r="AY106" s="934">
        <v>0.74</v>
      </c>
      <c r="AZ106" s="872">
        <v>81.349999999999994</v>
      </c>
      <c r="BA106" s="872">
        <v>-28.660000000000004</v>
      </c>
      <c r="BB106" s="872">
        <v>22.7</v>
      </c>
      <c r="BC106" s="872">
        <v>24.11</v>
      </c>
      <c r="BE106" s="624">
        <v>2016</v>
      </c>
      <c r="BF106" s="898">
        <f t="shared" si="31"/>
        <v>0</v>
      </c>
      <c r="BG106" s="882">
        <v>0.89999999999999991</v>
      </c>
    </row>
    <row r="107" spans="1:59" ht="11.25" customHeight="1" x14ac:dyDescent="0.2">
      <c r="A107" s="881" t="s">
        <v>4536</v>
      </c>
      <c r="B107" s="875" t="s">
        <v>4502</v>
      </c>
      <c r="C107" s="932" t="s">
        <v>108</v>
      </c>
      <c r="D107" s="932" t="s">
        <v>4338</v>
      </c>
      <c r="E107" s="733">
        <v>6</v>
      </c>
      <c r="F107" s="1190">
        <v>718</v>
      </c>
      <c r="G107" s="1190" t="s">
        <v>106</v>
      </c>
      <c r="H107" s="1190" t="s">
        <v>106</v>
      </c>
      <c r="I107" s="874">
        <v>58.33</v>
      </c>
      <c r="J107" s="651">
        <f t="shared" si="18"/>
        <v>2.05726041488085</v>
      </c>
      <c r="K107" s="877">
        <v>0.3</v>
      </c>
      <c r="L107" s="887">
        <v>4</v>
      </c>
      <c r="M107" s="642">
        <f t="shared" si="19"/>
        <v>1.2</v>
      </c>
      <c r="N107" s="870" t="s">
        <v>294</v>
      </c>
      <c r="O107" s="734">
        <v>0.28000000000000003</v>
      </c>
      <c r="P107" s="861">
        <v>44154</v>
      </c>
      <c r="Q107" s="861">
        <v>44175</v>
      </c>
      <c r="R107" s="642">
        <f t="shared" si="20"/>
        <v>7.1428571428571281</v>
      </c>
      <c r="S107" s="701">
        <f>IF(INDEX(Historical!$D$7:$D$1237,MATCH(B107,Historical!$B$7:$B$1261,0))=0,"n/a",(INDEX(Historical!$C$7:$C$1239,MATCH(B107,Historical!$B$7:$B$1261,0))/INDEX(Historical!$D$7:$D$1237,MATCH(B107,Historical!$B$7:$B$1261,0))-1)*100)</f>
        <v>8.163265306122458</v>
      </c>
      <c r="T107" s="701">
        <f>IF(INDEX(Historical!$F$7:$F$1230,MATCH(B107,Historical!$B$7:$B$1261,0))=0,"n/a",((INDEX(Historical!$C$7:$C$1239,MATCH(B107,Historical!$B$7:$B$1261,0))/INDEX(Historical!$F$7:$F$1230,MATCH(B107,Historical!$B$7:$B$1261,0)))^(1/3)-1)*100)</f>
        <v>11.72853158368412</v>
      </c>
      <c r="U107" s="701">
        <f>IF(INDEX(Historical!$H$7:$H$1230,MATCH(B107,Historical!$B$7:$B$1261,0))=0,"n/a",((INDEX(Historical!$C$7:$C$1239,MATCH(B107,Historical!$B$7:$B$1261,0))/INDEX(Historical!$H$7:$H$1230,MATCH(B107,Historical!$B$7:$B$1261,0)))^(1/5)-1)*100)</f>
        <v>9.7183896694939431</v>
      </c>
      <c r="V107" s="701">
        <f>IF(INDEX(Historical!$O$7:$O$1230,MATCH(B107,Historical!$B$7:$B$1261,0))=0,"n/a",((INDEX(Historical!$C$7:$C$1239,MATCH(B107,Historical!$B$7:$B$1261,0))/INDEX(Historical!$O$7:$O$1230,MATCH(B107,Historical!$B$7:$B$1261,0)))^(1/10)-1)*100)</f>
        <v>4.7465463246850526</v>
      </c>
      <c r="W107" s="702">
        <f t="shared" si="21"/>
        <v>2.0474654632468559</v>
      </c>
      <c r="X107" s="703" t="str">
        <f t="shared" si="22"/>
        <v>n/a</v>
      </c>
      <c r="Y107" s="876"/>
      <c r="Z107" s="651">
        <f t="shared" si="23"/>
        <v>48.979591836734684</v>
      </c>
      <c r="AA107" s="886">
        <f t="shared" si="24"/>
        <v>23.808163265306121</v>
      </c>
      <c r="AB107" s="887">
        <v>12</v>
      </c>
      <c r="AC107" s="865">
        <v>2.4500000000000002</v>
      </c>
      <c r="AD107" s="865" t="s">
        <v>136</v>
      </c>
      <c r="AE107" s="865">
        <v>5.0199999999999996</v>
      </c>
      <c r="AF107" s="865">
        <v>1.86</v>
      </c>
      <c r="AG107" s="865">
        <v>7.9399999999999995</v>
      </c>
      <c r="AH107" s="865" t="s">
        <v>136</v>
      </c>
      <c r="AI107" s="865" t="s">
        <v>136</v>
      </c>
      <c r="AJ107" s="865" t="s">
        <v>136</v>
      </c>
      <c r="AK107" s="865" t="s">
        <v>136</v>
      </c>
      <c r="AL107" s="878">
        <v>300.16000000000003</v>
      </c>
      <c r="AM107" s="872">
        <v>23.29</v>
      </c>
      <c r="AN107" s="865" t="s">
        <v>136</v>
      </c>
      <c r="AO107" s="739">
        <f t="shared" si="25"/>
        <v>-12.032513180931328</v>
      </c>
      <c r="AP107" s="740">
        <f t="shared" si="26"/>
        <v>11.775650084374792</v>
      </c>
      <c r="AQ107" s="888">
        <f t="shared" si="27"/>
        <v>40.290466411607561</v>
      </c>
      <c r="AR107" s="651">
        <f>INDEX(Historical!$C$7:$C$1239,MATCH(B107,Historical!$B$7:$B$1261,0))*IF(AH107="n/a",1.03,IF(AH107&lt;0,1.01,IF(AH107&gt;10,1.1,(1+AH107/100))))</f>
        <v>1.0918000000000001</v>
      </c>
      <c r="AS107" s="886">
        <f t="shared" si="28"/>
        <v>1.1245540000000001</v>
      </c>
      <c r="AT107" s="886">
        <f t="shared" ref="AT107:AV126" si="33">IF($AK107="n/a",1.03*AS107,IF($AK107&lt;0,1.01*AS107,IF($AK107&gt;10,1.1*AS107,(1+$AK107/100)*AS107)))</f>
        <v>1.15829062</v>
      </c>
      <c r="AU107" s="886">
        <f t="shared" si="33"/>
        <v>1.1930393386</v>
      </c>
      <c r="AV107" s="886">
        <f t="shared" si="33"/>
        <v>1.228830518758</v>
      </c>
      <c r="AW107" s="651">
        <f t="shared" si="29"/>
        <v>5.7965144773580004</v>
      </c>
      <c r="AX107" s="747">
        <f t="shared" si="30"/>
        <v>9.9374498154603135</v>
      </c>
      <c r="AY107" s="934">
        <v>0.02</v>
      </c>
      <c r="AZ107" s="872">
        <v>91.245901639344254</v>
      </c>
      <c r="BA107" s="872">
        <v>-14.534798534798533</v>
      </c>
      <c r="BB107" s="872">
        <v>9.9321522804372222</v>
      </c>
      <c r="BC107" s="872">
        <v>23.241073315022188</v>
      </c>
      <c r="BE107" s="624">
        <v>2015</v>
      </c>
      <c r="BF107" s="898">
        <f t="shared" si="31"/>
        <v>0</v>
      </c>
      <c r="BG107" s="882">
        <v>0.77999999999999992</v>
      </c>
    </row>
    <row r="108" spans="1:59" ht="11.25" customHeight="1" x14ac:dyDescent="0.2">
      <c r="A108" s="871" t="s">
        <v>1196</v>
      </c>
      <c r="B108" s="875" t="s">
        <v>1197</v>
      </c>
      <c r="C108" s="932" t="s">
        <v>108</v>
      </c>
      <c r="D108" s="932" t="s">
        <v>4338</v>
      </c>
      <c r="E108" s="733">
        <v>9</v>
      </c>
      <c r="F108" s="1190">
        <v>469</v>
      </c>
      <c r="G108" s="1190" t="s">
        <v>106</v>
      </c>
      <c r="H108" s="1190" t="s">
        <v>106</v>
      </c>
      <c r="I108" s="874">
        <v>12.22</v>
      </c>
      <c r="J108" s="651">
        <f t="shared" si="18"/>
        <v>4.9099836333878883</v>
      </c>
      <c r="K108" s="877">
        <v>0.15</v>
      </c>
      <c r="L108" s="887">
        <v>4</v>
      </c>
      <c r="M108" s="642">
        <f t="shared" si="19"/>
        <v>0.6</v>
      </c>
      <c r="N108" s="870" t="s">
        <v>163</v>
      </c>
      <c r="O108" s="734">
        <v>0.14000000000000001</v>
      </c>
      <c r="P108" s="861">
        <v>43902</v>
      </c>
      <c r="Q108" s="861">
        <v>43921</v>
      </c>
      <c r="R108" s="642">
        <f t="shared" si="20"/>
        <v>7.1428571428571281</v>
      </c>
      <c r="S108" s="701">
        <f>IF(INDEX(Historical!$D$7:$D$1237,MATCH(B108,Historical!$B$7:$B$1261,0))=0,"n/a",(INDEX(Historical!$C$7:$C$1239,MATCH(B108,Historical!$B$7:$B$1261,0))/INDEX(Historical!$D$7:$D$1237,MATCH(B108,Historical!$B$7:$B$1261,0))-1)*100)</f>
        <v>24.444444444444446</v>
      </c>
      <c r="T108" s="701">
        <f>IF(INDEX(Historical!$F$7:$F$1230,MATCH(B108,Historical!$B$7:$B$1261,0))=0,"n/a",((INDEX(Historical!$C$7:$C$1239,MATCH(B108,Historical!$B$7:$B$1261,0))/INDEX(Historical!$F$7:$F$1230,MATCH(B108,Historical!$B$7:$B$1261,0)))^(1/3)-1)*100)</f>
        <v>27.528745518159269</v>
      </c>
      <c r="U108" s="701">
        <f>IF(INDEX(Historical!$H$7:$H$1230,MATCH(B108,Historical!$B$7:$B$1261,0))=0,"n/a",((INDEX(Historical!$C$7:$C$1239,MATCH(B108,Historical!$B$7:$B$1261,0))/INDEX(Historical!$H$7:$H$1230,MATCH(B108,Historical!$B$7:$B$1261,0)))^(1/5)-1)*100)</f>
        <v>22.865967908314722</v>
      </c>
      <c r="V108" s="701" t="str">
        <f>IF(INDEX(Historical!$O$7:$O$1230,MATCH(B108,Historical!$B$7:$B$1261,0))=0,"n/a",((INDEX(Historical!$C$7:$C$1239,MATCH(B108,Historical!$B$7:$B$1261,0))/INDEX(Historical!$O$7:$O$1230,MATCH(B108,Historical!$B$7:$B$1261,0)))^(1/10)-1)*100)</f>
        <v>n/a</v>
      </c>
      <c r="W108" s="702" t="str">
        <f t="shared" si="21"/>
        <v>n/a</v>
      </c>
      <c r="X108" s="703">
        <f t="shared" si="22"/>
        <v>2.5692098773387326</v>
      </c>
      <c r="Y108" s="664"/>
      <c r="Z108" s="651">
        <f t="shared" si="23"/>
        <v>39.215686274509807</v>
      </c>
      <c r="AA108" s="886">
        <f t="shared" si="24"/>
        <v>7.9869281045751634</v>
      </c>
      <c r="AB108" s="887">
        <v>12</v>
      </c>
      <c r="AC108" s="865">
        <v>1.53</v>
      </c>
      <c r="AD108" s="865">
        <v>0.88</v>
      </c>
      <c r="AE108" s="865">
        <v>4.1500000000000004</v>
      </c>
      <c r="AF108" s="865">
        <v>0.95</v>
      </c>
      <c r="AG108" s="865">
        <v>13.200000000000001</v>
      </c>
      <c r="AH108" s="865">
        <v>-16.3</v>
      </c>
      <c r="AI108" s="865">
        <v>37.21</v>
      </c>
      <c r="AJ108" s="865">
        <v>8.9</v>
      </c>
      <c r="AK108" s="865">
        <v>9.5</v>
      </c>
      <c r="AL108" s="878">
        <v>7170</v>
      </c>
      <c r="AM108" s="872">
        <v>1</v>
      </c>
      <c r="AN108" s="865">
        <v>0.28999999999999998</v>
      </c>
      <c r="AO108" s="739">
        <f t="shared" si="25"/>
        <v>19.789023437127447</v>
      </c>
      <c r="AP108" s="740">
        <f t="shared" si="26"/>
        <v>27.775951541702611</v>
      </c>
      <c r="AQ108" s="888">
        <f t="shared" si="27"/>
        <v>-41.928849391088804</v>
      </c>
      <c r="AR108" s="651">
        <f>INDEX(Historical!$C$7:$C$1239,MATCH(B108,Historical!$B$7:$B$1261,0))*IF(AH108="n/a",1.03,IF(AH108&lt;0,1.01,IF(AH108&gt;10,1.1,(1+AH108/100))))</f>
        <v>0.5656000000000001</v>
      </c>
      <c r="AS108" s="886">
        <f t="shared" si="28"/>
        <v>0.62216000000000016</v>
      </c>
      <c r="AT108" s="886">
        <f t="shared" si="33"/>
        <v>0.68126520000000013</v>
      </c>
      <c r="AU108" s="886">
        <f t="shared" si="33"/>
        <v>0.74598539400000008</v>
      </c>
      <c r="AV108" s="886">
        <f t="shared" si="33"/>
        <v>0.81685400643000006</v>
      </c>
      <c r="AW108" s="651">
        <f t="shared" si="29"/>
        <v>3.4318646004300009</v>
      </c>
      <c r="AX108" s="747">
        <f t="shared" si="30"/>
        <v>28.083998366857614</v>
      </c>
      <c r="AY108" s="934">
        <v>1.62</v>
      </c>
      <c r="AZ108" s="872">
        <v>94.899999999999991</v>
      </c>
      <c r="BA108" s="872">
        <v>-29.770000000000003</v>
      </c>
      <c r="BB108" s="872">
        <v>13.530000000000001</v>
      </c>
      <c r="BC108" s="872">
        <v>22.37</v>
      </c>
      <c r="BE108" s="624">
        <v>2012</v>
      </c>
      <c r="BF108" s="898">
        <f t="shared" si="31"/>
        <v>0</v>
      </c>
      <c r="BG108" s="882">
        <v>1.3</v>
      </c>
    </row>
    <row r="109" spans="1:59" ht="11.25" customHeight="1" x14ac:dyDescent="0.2">
      <c r="A109" s="871" t="s">
        <v>1085</v>
      </c>
      <c r="B109" s="875" t="s">
        <v>1086</v>
      </c>
      <c r="C109" s="932" t="s">
        <v>112</v>
      </c>
      <c r="D109" s="932" t="s">
        <v>4364</v>
      </c>
      <c r="E109" s="733">
        <v>8</v>
      </c>
      <c r="F109" s="1190">
        <v>551</v>
      </c>
      <c r="G109" s="1190" t="s">
        <v>106</v>
      </c>
      <c r="H109" s="1190" t="s">
        <v>106</v>
      </c>
      <c r="I109" s="874">
        <v>50.39</v>
      </c>
      <c r="J109" s="651">
        <f t="shared" si="18"/>
        <v>0.87318912482635436</v>
      </c>
      <c r="K109" s="877">
        <v>0.11</v>
      </c>
      <c r="L109" s="887">
        <v>4</v>
      </c>
      <c r="M109" s="642">
        <f t="shared" si="19"/>
        <v>0.44</v>
      </c>
      <c r="N109" s="870" t="s">
        <v>987</v>
      </c>
      <c r="O109" s="734">
        <v>0.105</v>
      </c>
      <c r="P109" s="861">
        <v>44141</v>
      </c>
      <c r="Q109" s="861">
        <v>44155</v>
      </c>
      <c r="R109" s="642">
        <f t="shared" si="20"/>
        <v>4.7619047619047663</v>
      </c>
      <c r="S109" s="701">
        <f>IF(INDEX(Historical!$D$7:$D$1237,MATCH(B109,Historical!$B$7:$B$1261,0))=0,"n/a",(INDEX(Historical!$C$7:$C$1239,MATCH(B109,Historical!$B$7:$B$1261,0))/INDEX(Historical!$D$7:$D$1237,MATCH(B109,Historical!$B$7:$B$1261,0))-1)*100)</f>
        <v>19.696969696969703</v>
      </c>
      <c r="T109" s="701">
        <f>IF(INDEX(Historical!$F$7:$F$1230,MATCH(B109,Historical!$B$7:$B$1261,0))=0,"n/a",((INDEX(Historical!$C$7:$C$1239,MATCH(B109,Historical!$B$7:$B$1261,0))/INDEX(Historical!$F$7:$F$1230,MATCH(B109,Historical!$B$7:$B$1261,0)))^(1/3)-1)*100)</f>
        <v>12.829189197046521</v>
      </c>
      <c r="U109" s="701">
        <f>IF(INDEX(Historical!$H$7:$H$1230,MATCH(B109,Historical!$B$7:$B$1261,0))=0,"n/a",((INDEX(Historical!$C$7:$C$1239,MATCH(B109,Historical!$B$7:$B$1261,0))/INDEX(Historical!$H$7:$H$1230,MATCH(B109,Historical!$B$7:$B$1261,0)))^(1/5)-1)*100)</f>
        <v>11.913612703078558</v>
      </c>
      <c r="V109" s="701">
        <f>IF(INDEX(Historical!$O$7:$O$1230,MATCH(B109,Historical!$B$7:$B$1261,0))=0,"n/a",((INDEX(Historical!$C$7:$C$1239,MATCH(B109,Historical!$B$7:$B$1261,0))/INDEX(Historical!$O$7:$O$1230,MATCH(B109,Historical!$B$7:$B$1261,0)))^(1/10)-1)*100)</f>
        <v>7.5930823530877323</v>
      </c>
      <c r="W109" s="702">
        <f t="shared" si="21"/>
        <v>1.5690087567974129</v>
      </c>
      <c r="X109" s="703">
        <f t="shared" si="22"/>
        <v>0.31187467809106167</v>
      </c>
      <c r="Y109" s="876"/>
      <c r="Z109" s="651">
        <f t="shared" si="23"/>
        <v>11.458333333333334</v>
      </c>
      <c r="AA109" s="886">
        <f t="shared" si="24"/>
        <v>13.122395833333334</v>
      </c>
      <c r="AB109" s="887">
        <v>12</v>
      </c>
      <c r="AC109" s="865">
        <v>3.84</v>
      </c>
      <c r="AD109" s="865">
        <v>1.34</v>
      </c>
      <c r="AE109" s="865">
        <v>0.65</v>
      </c>
      <c r="AF109" s="865">
        <v>2.81</v>
      </c>
      <c r="AG109" s="865">
        <v>22.8</v>
      </c>
      <c r="AH109" s="865">
        <v>2.5</v>
      </c>
      <c r="AI109" s="865">
        <v>-18.559999999999999</v>
      </c>
      <c r="AJ109" s="865">
        <v>38.200000000000003</v>
      </c>
      <c r="AK109" s="865">
        <v>10</v>
      </c>
      <c r="AL109" s="878">
        <v>1870</v>
      </c>
      <c r="AM109" s="872">
        <v>1.7999999999999998</v>
      </c>
      <c r="AN109" s="865">
        <v>0.33</v>
      </c>
      <c r="AO109" s="739">
        <f t="shared" si="25"/>
        <v>-0.33559400542842255</v>
      </c>
      <c r="AP109" s="740">
        <f t="shared" si="26"/>
        <v>12.786801827904911</v>
      </c>
      <c r="AQ109" s="888">
        <f t="shared" si="27"/>
        <v>28.017242400591712</v>
      </c>
      <c r="AR109" s="651">
        <f>INDEX(Historical!$C$7:$C$1239,MATCH(B109,Historical!$B$7:$B$1261,0))*IF(AH109="n/a",1.03,IF(AH109&lt;0,1.01,IF(AH109&gt;10,1.1,(1+AH109/100))))</f>
        <v>0.40487499999999998</v>
      </c>
      <c r="AS109" s="886">
        <f t="shared" si="28"/>
        <v>0.40892374999999997</v>
      </c>
      <c r="AT109" s="886">
        <f t="shared" si="33"/>
        <v>0.44981612500000001</v>
      </c>
      <c r="AU109" s="886">
        <f t="shared" si="33"/>
        <v>0.49479773750000006</v>
      </c>
      <c r="AV109" s="886">
        <f t="shared" si="33"/>
        <v>0.54427751125000012</v>
      </c>
      <c r="AW109" s="651">
        <f t="shared" si="29"/>
        <v>2.3026901237500002</v>
      </c>
      <c r="AX109" s="747">
        <f t="shared" si="30"/>
        <v>4.5697363043262555</v>
      </c>
      <c r="AY109" s="934">
        <v>1.0900000000000001</v>
      </c>
      <c r="AZ109" s="872">
        <v>82.97</v>
      </c>
      <c r="BA109" s="872">
        <v>-13.33</v>
      </c>
      <c r="BB109" s="872">
        <v>-2.33</v>
      </c>
      <c r="BC109" s="872">
        <v>15.229999999999999</v>
      </c>
      <c r="BE109" s="624">
        <v>2013</v>
      </c>
      <c r="BF109" s="898">
        <f t="shared" si="31"/>
        <v>0</v>
      </c>
      <c r="BG109" s="882">
        <v>8.6999999999999993</v>
      </c>
    </row>
    <row r="110" spans="1:59" s="773" customFormat="1" ht="11.25" customHeight="1" x14ac:dyDescent="0.2">
      <c r="A110" s="776" t="s">
        <v>1206</v>
      </c>
      <c r="B110" s="781" t="s">
        <v>1207</v>
      </c>
      <c r="C110" s="932" t="s">
        <v>108</v>
      </c>
      <c r="D110" s="932" t="s">
        <v>4338</v>
      </c>
      <c r="E110" s="755">
        <v>7</v>
      </c>
      <c r="F110" s="1190">
        <v>582</v>
      </c>
      <c r="G110" s="1189" t="s">
        <v>106</v>
      </c>
      <c r="H110" s="1189" t="s">
        <v>106</v>
      </c>
      <c r="I110" s="756">
        <v>13.99</v>
      </c>
      <c r="J110" s="757">
        <f t="shared" si="18"/>
        <v>4.0028591851322375</v>
      </c>
      <c r="K110" s="758">
        <v>0.14000000000000001</v>
      </c>
      <c r="L110" s="759">
        <v>4</v>
      </c>
      <c r="M110" s="760">
        <f t="shared" si="19"/>
        <v>0.56000000000000005</v>
      </c>
      <c r="N110" s="761" t="s">
        <v>127</v>
      </c>
      <c r="O110" s="762">
        <v>0.12</v>
      </c>
      <c r="P110" s="1117">
        <v>43643</v>
      </c>
      <c r="Q110" s="1117">
        <v>43655</v>
      </c>
      <c r="R110" s="760">
        <f t="shared" si="20"/>
        <v>16.666666666666682</v>
      </c>
      <c r="S110" s="701">
        <f>IF(INDEX(Historical!$D$7:$D$1237,MATCH(B110,Historical!$B$7:$B$1261,0))=0,"n/a",(INDEX(Historical!$C$7:$C$1239,MATCH(B110,Historical!$B$7:$B$1261,0))/INDEX(Historical!$D$7:$D$1237,MATCH(B110,Historical!$B$7:$B$1261,0))-1)*100)</f>
        <v>20.930232558139551</v>
      </c>
      <c r="T110" s="701">
        <f>IF(INDEX(Historical!$F$7:$F$1230,MATCH(B110,Historical!$B$7:$B$1261,0))=0,"n/a",((INDEX(Historical!$C$7:$C$1239,MATCH(B110,Historical!$B$7:$B$1261,0))/INDEX(Historical!$F$7:$F$1230,MATCH(B110,Historical!$B$7:$B$1261,0)))^(1/3)-1)*100)</f>
        <v>13.040381433805571</v>
      </c>
      <c r="U110" s="701">
        <f>IF(INDEX(Historical!$H$7:$H$1230,MATCH(B110,Historical!$B$7:$B$1261,0))=0,"n/a",((INDEX(Historical!$C$7:$C$1239,MATCH(B110,Historical!$B$7:$B$1261,0))/INDEX(Historical!$H$7:$H$1230,MATCH(B110,Historical!$B$7:$B$1261,0)))^(1/5)-1)*100)</f>
        <v>11.628841548417412</v>
      </c>
      <c r="V110" s="701">
        <f>IF(INDEX(Historical!$O$7:$O$1230,MATCH(B110,Historical!$B$7:$B$1261,0))=0,"n/a",((INDEX(Historical!$C$7:$C$1239,MATCH(B110,Historical!$B$7:$B$1261,0))/INDEX(Historical!$O$7:$O$1230,MATCH(B110,Historical!$B$7:$B$1261,0)))^(1/10)-1)*100)</f>
        <v>8.7381857107906349</v>
      </c>
      <c r="W110" s="702">
        <f t="shared" si="21"/>
        <v>1.3308073246895127</v>
      </c>
      <c r="X110" s="703">
        <f t="shared" si="22"/>
        <v>0.791077656354926</v>
      </c>
      <c r="Y110" s="778"/>
      <c r="Z110" s="757">
        <f t="shared" si="23"/>
        <v>55.445544554455452</v>
      </c>
      <c r="AA110" s="765">
        <f t="shared" si="24"/>
        <v>13.851485148514852</v>
      </c>
      <c r="AB110" s="759">
        <v>12</v>
      </c>
      <c r="AC110" s="766">
        <v>1.01</v>
      </c>
      <c r="AD110" s="766">
        <v>2.09</v>
      </c>
      <c r="AE110" s="766">
        <v>2.59</v>
      </c>
      <c r="AF110" s="766">
        <v>0.69</v>
      </c>
      <c r="AG110" s="766">
        <v>4.5999999999999996</v>
      </c>
      <c r="AH110" s="766">
        <v>26.900000000000002</v>
      </c>
      <c r="AI110" s="766">
        <v>-1.18</v>
      </c>
      <c r="AJ110" s="766">
        <v>14.7</v>
      </c>
      <c r="AK110" s="766">
        <v>7.0000000000000009</v>
      </c>
      <c r="AL110" s="767">
        <v>1730</v>
      </c>
      <c r="AM110" s="768">
        <v>0.6</v>
      </c>
      <c r="AN110" s="766">
        <v>0.1</v>
      </c>
      <c r="AO110" s="769">
        <f t="shared" si="25"/>
        <v>1.7802155850347976</v>
      </c>
      <c r="AP110" s="770">
        <f t="shared" si="26"/>
        <v>15.63170073354965</v>
      </c>
      <c r="AQ110" s="771">
        <f t="shared" si="27"/>
        <v>-34.824937446306301</v>
      </c>
      <c r="AR110" s="651">
        <f>INDEX(Historical!$C$7:$C$1239,MATCH(B110,Historical!$B$7:$B$1261,0))*IF(AH110="n/a",1.03,IF(AH110&lt;0,1.01,IF(AH110&gt;10,1.1,(1+AH110/100))))</f>
        <v>0.57200000000000006</v>
      </c>
      <c r="AS110" s="765">
        <f t="shared" si="28"/>
        <v>0.57772000000000012</v>
      </c>
      <c r="AT110" s="765">
        <f t="shared" si="33"/>
        <v>0.61816040000000017</v>
      </c>
      <c r="AU110" s="765">
        <f t="shared" si="33"/>
        <v>0.66143162800000022</v>
      </c>
      <c r="AV110" s="765">
        <f t="shared" si="33"/>
        <v>0.70773184196000027</v>
      </c>
      <c r="AW110" s="757">
        <f t="shared" si="29"/>
        <v>3.1370438699600012</v>
      </c>
      <c r="AX110" s="772">
        <f t="shared" si="30"/>
        <v>22.423472980414591</v>
      </c>
      <c r="AY110" s="935">
        <v>1.34</v>
      </c>
      <c r="AZ110" s="768">
        <v>35.69</v>
      </c>
      <c r="BA110" s="768">
        <v>-40.82</v>
      </c>
      <c r="BB110" s="768">
        <v>11.700000000000001</v>
      </c>
      <c r="BC110" s="768">
        <v>4.5999999999999996</v>
      </c>
      <c r="BD110" s="908"/>
      <c r="BE110" s="624">
        <v>2013</v>
      </c>
      <c r="BF110" s="898">
        <f t="shared" si="31"/>
        <v>0</v>
      </c>
      <c r="BG110" s="824">
        <v>0.6</v>
      </c>
    </row>
    <row r="111" spans="1:59" ht="11.25" customHeight="1" x14ac:dyDescent="0.2">
      <c r="A111" s="880" t="s">
        <v>1167</v>
      </c>
      <c r="B111" s="875" t="s">
        <v>1168</v>
      </c>
      <c r="C111" s="932" t="s">
        <v>108</v>
      </c>
      <c r="D111" s="932" t="s">
        <v>4338</v>
      </c>
      <c r="E111" s="733">
        <v>8</v>
      </c>
      <c r="F111" s="1190">
        <v>512</v>
      </c>
      <c r="G111" s="1190" t="s">
        <v>106</v>
      </c>
      <c r="H111" s="1190" t="s">
        <v>106</v>
      </c>
      <c r="I111" s="874">
        <v>23.55</v>
      </c>
      <c r="J111" s="651">
        <f t="shared" si="18"/>
        <v>4.4161358811040339</v>
      </c>
      <c r="K111" s="877">
        <v>0.26</v>
      </c>
      <c r="L111" s="887">
        <v>4</v>
      </c>
      <c r="M111" s="642">
        <f t="shared" si="19"/>
        <v>1.04</v>
      </c>
      <c r="N111" s="870" t="s">
        <v>965</v>
      </c>
      <c r="O111" s="734">
        <v>0.25</v>
      </c>
      <c r="P111" s="866">
        <v>43769</v>
      </c>
      <c r="Q111" s="866">
        <v>43784</v>
      </c>
      <c r="R111" s="642">
        <f t="shared" si="20"/>
        <v>4.0000000000000036</v>
      </c>
      <c r="S111" s="701">
        <f>IF(INDEX(Historical!$D$7:$D$1237,MATCH(B111,Historical!$B$7:$B$1261,0))=0,"n/a",(INDEX(Historical!$C$7:$C$1239,MATCH(B111,Historical!$B$7:$B$1261,0))/INDEX(Historical!$D$7:$D$1237,MATCH(B111,Historical!$B$7:$B$1261,0))-1)*100)</f>
        <v>1.0000000000000009</v>
      </c>
      <c r="T111" s="701">
        <f>IF(INDEX(Historical!$F$7:$F$1230,MATCH(B111,Historical!$B$7:$B$1261,0))=0,"n/a",((INDEX(Historical!$C$7:$C$1239,MATCH(B111,Historical!$B$7:$B$1261,0))/INDEX(Historical!$F$7:$F$1230,MATCH(B111,Historical!$B$7:$B$1261,0)))^(1/3)-1)*100)</f>
        <v>8.995589274479121</v>
      </c>
      <c r="U111" s="701">
        <f>IF(INDEX(Historical!$H$7:$H$1230,MATCH(B111,Historical!$B$7:$B$1261,0))=0,"n/a",((INDEX(Historical!$C$7:$C$1239,MATCH(B111,Historical!$B$7:$B$1261,0))/INDEX(Historical!$H$7:$H$1230,MATCH(B111,Historical!$B$7:$B$1261,0)))^(1/5)-1)*100)</f>
        <v>7.6080265297001404</v>
      </c>
      <c r="V111" s="701">
        <f>IF(INDEX(Historical!$O$7:$O$1230,MATCH(B111,Historical!$B$7:$B$1261,0))=0,"n/a",((INDEX(Historical!$C$7:$C$1239,MATCH(B111,Historical!$B$7:$B$1261,0))/INDEX(Historical!$O$7:$O$1230,MATCH(B111,Historical!$B$7:$B$1261,0)))^(1/10)-1)*100)</f>
        <v>5.1717629503484464</v>
      </c>
      <c r="W111" s="702">
        <f t="shared" si="21"/>
        <v>1.4710702332533534</v>
      </c>
      <c r="X111" s="703" t="str">
        <f t="shared" si="22"/>
        <v>n/a</v>
      </c>
      <c r="Y111" s="876"/>
      <c r="Z111" s="651" t="str">
        <f t="shared" si="23"/>
        <v>n/a</v>
      </c>
      <c r="AA111" s="886" t="str">
        <f t="shared" si="24"/>
        <v>n/a</v>
      </c>
      <c r="AB111" s="887">
        <v>12</v>
      </c>
      <c r="AC111" s="865" t="s">
        <v>136</v>
      </c>
      <c r="AD111" s="865" t="s">
        <v>136</v>
      </c>
      <c r="AE111" s="865" t="s">
        <v>136</v>
      </c>
      <c r="AF111" s="865" t="s">
        <v>136</v>
      </c>
      <c r="AG111" s="865" t="s">
        <v>136</v>
      </c>
      <c r="AH111" s="865" t="s">
        <v>136</v>
      </c>
      <c r="AI111" s="865" t="s">
        <v>136</v>
      </c>
      <c r="AJ111" s="865" t="s">
        <v>136</v>
      </c>
      <c r="AK111" s="865" t="s">
        <v>136</v>
      </c>
      <c r="AL111" s="878" t="s">
        <v>136</v>
      </c>
      <c r="AM111" s="872" t="s">
        <v>136</v>
      </c>
      <c r="AN111" s="865" t="s">
        <v>136</v>
      </c>
      <c r="AO111" s="739" t="str">
        <f t="shared" si="25"/>
        <v>n/a</v>
      </c>
      <c r="AP111" s="740">
        <f t="shared" si="26"/>
        <v>12.024162410804173</v>
      </c>
      <c r="AQ111" s="888" t="str">
        <f t="shared" si="27"/>
        <v>n/a</v>
      </c>
      <c r="AR111" s="651">
        <f>INDEX(Historical!$C$7:$C$1239,MATCH(B111,Historical!$B$7:$B$1261,0))*IF(AH111="n/a",1.03,IF(AH111&lt;0,1.01,IF(AH111&gt;10,1.1,(1+AH111/100))))</f>
        <v>1.0403</v>
      </c>
      <c r="AS111" s="886">
        <f t="shared" si="28"/>
        <v>1.071509</v>
      </c>
      <c r="AT111" s="886">
        <f t="shared" si="33"/>
        <v>1.10365427</v>
      </c>
      <c r="AU111" s="886">
        <f t="shared" si="33"/>
        <v>1.1367638981000001</v>
      </c>
      <c r="AV111" s="886">
        <f t="shared" si="33"/>
        <v>1.1708668150430002</v>
      </c>
      <c r="AW111" s="651">
        <f t="shared" si="29"/>
        <v>5.5230939831430002</v>
      </c>
      <c r="AX111" s="747">
        <f t="shared" si="30"/>
        <v>23.452628378526537</v>
      </c>
      <c r="AY111" s="934" t="s">
        <v>136</v>
      </c>
      <c r="AZ111" s="872" t="s">
        <v>136</v>
      </c>
      <c r="BA111" s="872" t="s">
        <v>136</v>
      </c>
      <c r="BB111" s="872" t="s">
        <v>136</v>
      </c>
      <c r="BC111" s="872" t="s">
        <v>136</v>
      </c>
      <c r="BD111" s="907" t="s">
        <v>4265</v>
      </c>
      <c r="BE111" s="624">
        <v>2012</v>
      </c>
      <c r="BF111" s="898">
        <f t="shared" si="31"/>
        <v>0</v>
      </c>
      <c r="BG111" s="882" t="s">
        <v>136</v>
      </c>
    </row>
    <row r="112" spans="1:59" ht="11.25" customHeight="1" x14ac:dyDescent="0.2">
      <c r="A112" s="881" t="s">
        <v>4626</v>
      </c>
      <c r="B112" s="875" t="s">
        <v>4624</v>
      </c>
      <c r="C112" s="932" t="s">
        <v>108</v>
      </c>
      <c r="D112" s="932" t="s">
        <v>4338</v>
      </c>
      <c r="E112" s="733">
        <v>5</v>
      </c>
      <c r="F112" s="1190">
        <v>734</v>
      </c>
      <c r="G112" s="1190" t="s">
        <v>106</v>
      </c>
      <c r="H112" s="1190" t="s">
        <v>106</v>
      </c>
      <c r="I112" s="874">
        <v>12.54</v>
      </c>
      <c r="J112" s="651">
        <f t="shared" si="18"/>
        <v>3.5087719298245621</v>
      </c>
      <c r="K112" s="877">
        <v>0.11</v>
      </c>
      <c r="L112" s="887">
        <v>4</v>
      </c>
      <c r="M112" s="642">
        <f t="shared" si="19"/>
        <v>0.44</v>
      </c>
      <c r="N112" s="870" t="s">
        <v>318</v>
      </c>
      <c r="O112" s="734">
        <v>0.1</v>
      </c>
      <c r="P112" s="861">
        <v>43902</v>
      </c>
      <c r="Q112" s="861">
        <v>43921</v>
      </c>
      <c r="R112" s="642">
        <f t="shared" si="20"/>
        <v>9.9999999999999947</v>
      </c>
      <c r="S112" s="701">
        <f>IF(INDEX(Historical!$D$7:$D$1237,MATCH(B112,Historical!$B$7:$B$1261,0))=0,"n/a",(INDEX(Historical!$C$7:$C$1239,MATCH(B112,Historical!$B$7:$B$1261,0))/INDEX(Historical!$D$7:$D$1237,MATCH(B112,Historical!$B$7:$B$1261,0))-1)*100)</f>
        <v>26.666666666666639</v>
      </c>
      <c r="T112" s="701">
        <f>IF(INDEX(Historical!$F$7:$F$1230,MATCH(B112,Historical!$B$7:$B$1261,0))=0,"n/a",((INDEX(Historical!$C$7:$C$1239,MATCH(B112,Historical!$B$7:$B$1261,0))/INDEX(Historical!$F$7:$F$1230,MATCH(B112,Historical!$B$7:$B$1261,0)))^(1/3)-1)*100)</f>
        <v>33.420082436097246</v>
      </c>
      <c r="U112" s="701">
        <f>IF(INDEX(Historical!$H$7:$H$1230,MATCH(B112,Historical!$B$7:$B$1261,0))=0,"n/a",((INDEX(Historical!$C$7:$C$1239,MATCH(B112,Historical!$B$7:$B$1261,0))/INDEX(Historical!$H$7:$H$1230,MATCH(B112,Historical!$B$7:$B$1261,0)))^(1/5)-1)*100)</f>
        <v>25.927467693803852</v>
      </c>
      <c r="V112" s="701">
        <f>IF(INDEX(Historical!$O$7:$O$1230,MATCH(B112,Historical!$B$7:$B$1261,0))=0,"n/a",((INDEX(Historical!$C$7:$C$1239,MATCH(B112,Historical!$B$7:$B$1261,0))/INDEX(Historical!$O$7:$O$1230,MATCH(B112,Historical!$B$7:$B$1261,0)))^(1/10)-1)*100)</f>
        <v>0.542136482688238</v>
      </c>
      <c r="W112" s="702">
        <f t="shared" si="21"/>
        <v>47.824613398530033</v>
      </c>
      <c r="X112" s="703">
        <f t="shared" si="22"/>
        <v>1.1893333804497179</v>
      </c>
      <c r="Y112" s="876"/>
      <c r="Z112" s="651">
        <f t="shared" si="23"/>
        <v>30.76923076923077</v>
      </c>
      <c r="AA112" s="886">
        <f t="shared" si="24"/>
        <v>8.7692307692307683</v>
      </c>
      <c r="AB112" s="887">
        <v>12</v>
      </c>
      <c r="AC112" s="865">
        <v>1.43</v>
      </c>
      <c r="AD112" s="865">
        <v>0.51</v>
      </c>
      <c r="AE112" s="865">
        <v>3.46</v>
      </c>
      <c r="AF112" s="865">
        <v>1.08</v>
      </c>
      <c r="AG112" s="865">
        <v>12.6</v>
      </c>
      <c r="AH112" s="865">
        <v>10.7</v>
      </c>
      <c r="AI112" s="865">
        <v>-6.3</v>
      </c>
      <c r="AJ112" s="865">
        <v>21.8</v>
      </c>
      <c r="AK112" s="865">
        <v>18</v>
      </c>
      <c r="AL112" s="878">
        <v>378.65</v>
      </c>
      <c r="AM112" s="872">
        <v>0.89999999999999991</v>
      </c>
      <c r="AN112" s="865">
        <v>0.23</v>
      </c>
      <c r="AO112" s="739">
        <f t="shared" si="25"/>
        <v>20.667008854397643</v>
      </c>
      <c r="AP112" s="740">
        <f t="shared" si="26"/>
        <v>29.436239623628413</v>
      </c>
      <c r="AQ112" s="888">
        <f t="shared" si="27"/>
        <v>-35.121415172410167</v>
      </c>
      <c r="AR112" s="651">
        <f>INDEX(Historical!$C$7:$C$1239,MATCH(B112,Historical!$B$7:$B$1261,0))*IF(AH112="n/a",1.03,IF(AH112&lt;0,1.01,IF(AH112&gt;10,1.1,(1+AH112/100))))</f>
        <v>0.41800000000000004</v>
      </c>
      <c r="AS112" s="886">
        <f t="shared" si="28"/>
        <v>0.42218000000000006</v>
      </c>
      <c r="AT112" s="886">
        <f t="shared" si="33"/>
        <v>0.46439800000000009</v>
      </c>
      <c r="AU112" s="886">
        <f t="shared" si="33"/>
        <v>0.51083780000000012</v>
      </c>
      <c r="AV112" s="886">
        <f t="shared" si="33"/>
        <v>0.56192158000000014</v>
      </c>
      <c r="AW112" s="651">
        <f t="shared" si="29"/>
        <v>2.3773373800000002</v>
      </c>
      <c r="AX112" s="747">
        <f t="shared" si="30"/>
        <v>18.958033333333336</v>
      </c>
      <c r="AY112" s="934">
        <v>1</v>
      </c>
      <c r="AZ112" s="872">
        <v>27.700000000000003</v>
      </c>
      <c r="BA112" s="872">
        <v>-24</v>
      </c>
      <c r="BB112" s="872">
        <v>6.17</v>
      </c>
      <c r="BC112" s="872">
        <v>5.2200000000000006</v>
      </c>
      <c r="BE112" s="624">
        <v>2016</v>
      </c>
      <c r="BF112" s="898">
        <f t="shared" si="31"/>
        <v>0</v>
      </c>
      <c r="BG112" s="882">
        <v>1.5</v>
      </c>
    </row>
    <row r="113" spans="1:59" ht="11.25" customHeight="1" x14ac:dyDescent="0.2">
      <c r="A113" s="871" t="s">
        <v>1178</v>
      </c>
      <c r="B113" s="875" t="s">
        <v>1179</v>
      </c>
      <c r="C113" s="932" t="s">
        <v>108</v>
      </c>
      <c r="D113" s="932" t="s">
        <v>118</v>
      </c>
      <c r="E113" s="733">
        <v>9</v>
      </c>
      <c r="F113" s="1190">
        <v>520</v>
      </c>
      <c r="G113" s="1190" t="s">
        <v>106</v>
      </c>
      <c r="H113" s="1190" t="s">
        <v>106</v>
      </c>
      <c r="I113" s="874">
        <v>35.99</v>
      </c>
      <c r="J113" s="651">
        <f t="shared" si="18"/>
        <v>4.0011114198388436</v>
      </c>
      <c r="K113" s="877">
        <v>0.36</v>
      </c>
      <c r="L113" s="887">
        <v>4</v>
      </c>
      <c r="M113" s="642">
        <f t="shared" si="19"/>
        <v>1.44</v>
      </c>
      <c r="N113" s="870" t="s">
        <v>318</v>
      </c>
      <c r="O113" s="738">
        <v>0.33</v>
      </c>
      <c r="P113" s="861">
        <v>44181</v>
      </c>
      <c r="Q113" s="861">
        <v>44196</v>
      </c>
      <c r="R113" s="642">
        <f t="shared" si="20"/>
        <v>9.0909090909090811</v>
      </c>
      <c r="S113" s="701">
        <f>IF(INDEX(Historical!$D$7:$D$1237,MATCH(B113,Historical!$B$7:$B$1261,0))=0,"n/a",(INDEX(Historical!$C$7:$C$1239,MATCH(B113,Historical!$B$7:$B$1261,0))/INDEX(Historical!$D$7:$D$1237,MATCH(B113,Historical!$B$7:$B$1261,0))-1)*100)</f>
        <v>5.0000000000000044</v>
      </c>
      <c r="T113" s="701">
        <f>IF(INDEX(Historical!$F$7:$F$1230,MATCH(B113,Historical!$B$7:$B$1261,0))=0,"n/a",((INDEX(Historical!$C$7:$C$1239,MATCH(B113,Historical!$B$7:$B$1261,0))/INDEX(Historical!$F$7:$F$1230,MATCH(B113,Historical!$B$7:$B$1261,0)))^(1/3)-1)*100)</f>
        <v>22.098775997265374</v>
      </c>
      <c r="U113" s="701">
        <f>IF(INDEX(Historical!$H$7:$H$1230,MATCH(B113,Historical!$B$7:$B$1261,0))=0,"n/a",((INDEX(Historical!$C$7:$C$1239,MATCH(B113,Historical!$B$7:$B$1261,0))/INDEX(Historical!$H$7:$H$1230,MATCH(B113,Historical!$B$7:$B$1261,0)))^(1/5)-1)*100)</f>
        <v>19.184739065331247</v>
      </c>
      <c r="V113" s="701">
        <f>IF(INDEX(Historical!$O$7:$O$1230,MATCH(B113,Historical!$B$7:$B$1261,0))=0,"n/a",((INDEX(Historical!$C$7:$C$1239,MATCH(B113,Historical!$B$7:$B$1261,0))/INDEX(Historical!$O$7:$O$1230,MATCH(B113,Historical!$B$7:$B$1261,0)))^(1/10)-1)*100)</f>
        <v>12.496296464563205</v>
      </c>
      <c r="W113" s="702">
        <f t="shared" si="21"/>
        <v>1.5352339887049751</v>
      </c>
      <c r="X113" s="703">
        <f t="shared" si="22"/>
        <v>1.1219145652240494</v>
      </c>
      <c r="Y113" s="660" t="s">
        <v>948</v>
      </c>
      <c r="Z113" s="651">
        <f t="shared" si="23"/>
        <v>41.379310344827587</v>
      </c>
      <c r="AA113" s="886">
        <f t="shared" si="24"/>
        <v>10.341954022988507</v>
      </c>
      <c r="AB113" s="887">
        <v>12</v>
      </c>
      <c r="AC113" s="865">
        <v>3.48</v>
      </c>
      <c r="AD113" s="865">
        <v>1.3</v>
      </c>
      <c r="AE113" s="865">
        <v>1.1599999999999999</v>
      </c>
      <c r="AF113" s="865">
        <v>1.49</v>
      </c>
      <c r="AG113" s="865">
        <v>16.100000000000001</v>
      </c>
      <c r="AH113" s="865">
        <v>69.699999999999989</v>
      </c>
      <c r="AI113" s="865">
        <v>-5.52</v>
      </c>
      <c r="AJ113" s="865">
        <v>17.100000000000001</v>
      </c>
      <c r="AK113" s="865">
        <v>8.1</v>
      </c>
      <c r="AL113" s="878">
        <v>10860</v>
      </c>
      <c r="AM113" s="872">
        <v>2.7</v>
      </c>
      <c r="AN113" s="865">
        <v>0.37</v>
      </c>
      <c r="AO113" s="739">
        <f t="shared" si="25"/>
        <v>12.843896462181583</v>
      </c>
      <c r="AP113" s="740">
        <f t="shared" si="26"/>
        <v>23.185850485170089</v>
      </c>
      <c r="AQ113" s="888">
        <f t="shared" si="27"/>
        <v>-17.243297702098481</v>
      </c>
      <c r="AR113" s="651">
        <f>INDEX(Historical!$C$7:$C$1239,MATCH(B113,Historical!$B$7:$B$1261,0))*IF(AH113="n/a",1.03,IF(AH113&lt;0,1.01,IF(AH113&gt;10,1.1,(1+AH113/100))))</f>
        <v>1.3860000000000001</v>
      </c>
      <c r="AS113" s="886">
        <f t="shared" si="28"/>
        <v>1.3998600000000001</v>
      </c>
      <c r="AT113" s="886">
        <f t="shared" si="33"/>
        <v>1.5132486600000001</v>
      </c>
      <c r="AU113" s="886">
        <f t="shared" si="33"/>
        <v>1.6358218014600001</v>
      </c>
      <c r="AV113" s="886">
        <f t="shared" si="33"/>
        <v>1.7683233673782601</v>
      </c>
      <c r="AW113" s="651">
        <f t="shared" si="29"/>
        <v>7.7032538288382604</v>
      </c>
      <c r="AX113" s="747">
        <f t="shared" si="30"/>
        <v>21.403872822556988</v>
      </c>
      <c r="AY113" s="934">
        <v>1.35</v>
      </c>
      <c r="AZ113" s="872">
        <v>89.42</v>
      </c>
      <c r="BA113" s="872">
        <v>-26.97</v>
      </c>
      <c r="BB113" s="872">
        <v>8.2199999999999989</v>
      </c>
      <c r="BC113" s="872">
        <v>12.73</v>
      </c>
      <c r="BE113" s="624">
        <v>2012</v>
      </c>
      <c r="BF113" s="898">
        <f t="shared" si="31"/>
        <v>0</v>
      </c>
      <c r="BG113" s="882">
        <v>3.3000000000000003</v>
      </c>
    </row>
    <row r="114" spans="1:59" ht="11.25" customHeight="1" x14ac:dyDescent="0.2">
      <c r="A114" s="863" t="s">
        <v>3815</v>
      </c>
      <c r="B114" s="875" t="s">
        <v>3816</v>
      </c>
      <c r="C114" s="932" t="s">
        <v>108</v>
      </c>
      <c r="D114" s="932" t="s">
        <v>4338</v>
      </c>
      <c r="E114" s="733">
        <v>7</v>
      </c>
      <c r="F114" s="1190">
        <v>638</v>
      </c>
      <c r="G114" s="1190" t="s">
        <v>106</v>
      </c>
      <c r="H114" s="1190" t="s">
        <v>106</v>
      </c>
      <c r="I114" s="879">
        <v>24.23</v>
      </c>
      <c r="J114" s="651">
        <f t="shared" si="18"/>
        <v>5.1176227816756086</v>
      </c>
      <c r="K114" s="884">
        <v>0.31</v>
      </c>
      <c r="L114" s="624">
        <v>4</v>
      </c>
      <c r="M114" s="642">
        <f t="shared" si="19"/>
        <v>1.24</v>
      </c>
      <c r="N114" s="624" t="s">
        <v>717</v>
      </c>
      <c r="O114" s="735">
        <v>0.3</v>
      </c>
      <c r="P114" s="633">
        <v>43929</v>
      </c>
      <c r="Q114" s="633">
        <v>44032</v>
      </c>
      <c r="R114" s="642">
        <f t="shared" si="20"/>
        <v>3.3333333333333366</v>
      </c>
      <c r="S114" s="701">
        <f>IF(INDEX(Historical!$D$7:$D$1237,MATCH(B114,Historical!$B$7:$B$1261,0))=0,"n/a",(INDEX(Historical!$C$7:$C$1239,MATCH(B114,Historical!$B$7:$B$1261,0))/INDEX(Historical!$D$7:$D$1237,MATCH(B114,Historical!$B$7:$B$1261,0))-1)*100)</f>
        <v>11.32075471698113</v>
      </c>
      <c r="T114" s="701">
        <f>IF(INDEX(Historical!$F$7:$F$1230,MATCH(B114,Historical!$B$7:$B$1261,0))=0,"n/a",((INDEX(Historical!$C$7:$C$1239,MATCH(B114,Historical!$B$7:$B$1261,0))/INDEX(Historical!$F$7:$F$1230,MATCH(B114,Historical!$B$7:$B$1261,0)))^(1/3)-1)*100)</f>
        <v>9.5875180073659028</v>
      </c>
      <c r="U114" s="701">
        <f>IF(INDEX(Historical!$H$7:$H$1230,MATCH(B114,Historical!$B$7:$B$1261,0))=0,"n/a",((INDEX(Historical!$C$7:$C$1239,MATCH(B114,Historical!$B$7:$B$1261,0))/INDEX(Historical!$H$7:$H$1230,MATCH(B114,Historical!$B$7:$B$1261,0)))^(1/5)-1)*100)</f>
        <v>7.6296654038015221</v>
      </c>
      <c r="V114" s="701">
        <f>IF(INDEX(Historical!$O$7:$O$1230,MATCH(B114,Historical!$B$7:$B$1261,0))=0,"n/a",((INDEX(Historical!$C$7:$C$1239,MATCH(B114,Historical!$B$7:$B$1261,0))/INDEX(Historical!$O$7:$O$1230,MATCH(B114,Historical!$B$7:$B$1261,0)))^(1/10)-1)*100)</f>
        <v>4.2641294704565791</v>
      </c>
      <c r="W114" s="702">
        <f t="shared" si="21"/>
        <v>1.7892668261277209</v>
      </c>
      <c r="X114" s="703">
        <f t="shared" si="22"/>
        <v>0.67519162865500193</v>
      </c>
      <c r="Y114" s="875"/>
      <c r="Z114" s="651">
        <f t="shared" si="23"/>
        <v>50.40650406504065</v>
      </c>
      <c r="AA114" s="886">
        <f t="shared" si="24"/>
        <v>9.8495934959349594</v>
      </c>
      <c r="AB114" s="1190">
        <v>12</v>
      </c>
      <c r="AC114" s="879">
        <v>2.46</v>
      </c>
      <c r="AD114" s="879" t="s">
        <v>136</v>
      </c>
      <c r="AE114" s="879">
        <v>3.68</v>
      </c>
      <c r="AF114" s="879">
        <v>1.25</v>
      </c>
      <c r="AG114" s="879">
        <v>12.4</v>
      </c>
      <c r="AH114" s="879">
        <v>8.1</v>
      </c>
      <c r="AI114" s="879" t="s">
        <v>136</v>
      </c>
      <c r="AJ114" s="879">
        <v>11.3</v>
      </c>
      <c r="AK114" s="879" t="s">
        <v>136</v>
      </c>
      <c r="AL114" s="879">
        <v>285.64999999999998</v>
      </c>
      <c r="AM114" s="879">
        <v>1</v>
      </c>
      <c r="AN114" s="879">
        <v>0</v>
      </c>
      <c r="AO114" s="739">
        <f t="shared" si="25"/>
        <v>2.8976946895421722</v>
      </c>
      <c r="AP114" s="740">
        <f t="shared" si="26"/>
        <v>12.747288185477132</v>
      </c>
      <c r="AQ114" s="888">
        <f t="shared" si="27"/>
        <v>-26.027056387956737</v>
      </c>
      <c r="AR114" s="651">
        <f>INDEX(Historical!$C$7:$C$1239,MATCH(B114,Historical!$B$7:$B$1261,0))*IF(AH114="n/a",1.03,IF(AH114&lt;0,1.01,IF(AH114&gt;10,1.1,(1+AH114/100))))</f>
        <v>1.2755799999999999</v>
      </c>
      <c r="AS114" s="886">
        <f t="shared" si="28"/>
        <v>1.3138474</v>
      </c>
      <c r="AT114" s="886">
        <f t="shared" si="33"/>
        <v>1.353262822</v>
      </c>
      <c r="AU114" s="886">
        <f t="shared" si="33"/>
        <v>1.3938607066600002</v>
      </c>
      <c r="AV114" s="886">
        <f t="shared" si="33"/>
        <v>1.4356765278598003</v>
      </c>
      <c r="AW114" s="651">
        <f t="shared" si="29"/>
        <v>6.7722274565198006</v>
      </c>
      <c r="AX114" s="747">
        <f t="shared" si="30"/>
        <v>27.949762511431288</v>
      </c>
      <c r="AY114" s="729">
        <v>0.66</v>
      </c>
      <c r="AZ114" s="882">
        <v>37.549999999999997</v>
      </c>
      <c r="BA114" s="882">
        <v>-20.919999999999998</v>
      </c>
      <c r="BB114" s="882">
        <v>5.7</v>
      </c>
      <c r="BC114" s="882">
        <v>11.18</v>
      </c>
      <c r="BE114" s="624">
        <v>2014</v>
      </c>
      <c r="BF114" s="898">
        <f t="shared" si="31"/>
        <v>0</v>
      </c>
      <c r="BG114" s="882">
        <v>1.2</v>
      </c>
    </row>
    <row r="115" spans="1:59" ht="11.25" customHeight="1" x14ac:dyDescent="0.2">
      <c r="A115" s="871" t="s">
        <v>1198</v>
      </c>
      <c r="B115" s="875" t="s">
        <v>1199</v>
      </c>
      <c r="C115" s="932" t="s">
        <v>4319</v>
      </c>
      <c r="D115" s="932" t="s">
        <v>4320</v>
      </c>
      <c r="E115" s="733">
        <v>8</v>
      </c>
      <c r="F115" s="1190">
        <v>557</v>
      </c>
      <c r="G115" s="1190" t="s">
        <v>37</v>
      </c>
      <c r="H115" s="1190" t="s">
        <v>37</v>
      </c>
      <c r="I115" s="874">
        <v>41.88</v>
      </c>
      <c r="J115" s="651">
        <f t="shared" si="18"/>
        <v>2.3877745940783188</v>
      </c>
      <c r="K115" s="877">
        <v>0.25</v>
      </c>
      <c r="L115" s="887">
        <v>4</v>
      </c>
      <c r="M115" s="642">
        <f t="shared" si="19"/>
        <v>1</v>
      </c>
      <c r="N115" s="870" t="s">
        <v>218</v>
      </c>
      <c r="O115" s="734">
        <v>0.23</v>
      </c>
      <c r="P115" s="861">
        <v>43920</v>
      </c>
      <c r="Q115" s="861">
        <v>43941</v>
      </c>
      <c r="R115" s="642">
        <f t="shared" si="20"/>
        <v>8.6956521739130395</v>
      </c>
      <c r="S115" s="701">
        <f>IF(INDEX(Historical!$D$7:$D$1237,MATCH(B115,Historical!$B$7:$B$1261,0))=0,"n/a",(INDEX(Historical!$C$7:$C$1239,MATCH(B115,Historical!$B$7:$B$1261,0))/INDEX(Historical!$D$7:$D$1237,MATCH(B115,Historical!$B$7:$B$1261,0))-1)*100)</f>
        <v>5.0347222222222099</v>
      </c>
      <c r="T115" s="701">
        <f>IF(INDEX(Historical!$F$7:$F$1230,MATCH(B115,Historical!$B$7:$B$1261,0))=0,"n/a",((INDEX(Historical!$C$7:$C$1239,MATCH(B115,Historical!$B$7:$B$1261,0))/INDEX(Historical!$F$7:$F$1230,MATCH(B115,Historical!$B$7:$B$1261,0)))^(1/3)-1)*100)</f>
        <v>9.1954691461346485</v>
      </c>
      <c r="U115" s="701">
        <f>IF(INDEX(Historical!$H$7:$H$1230,MATCH(B115,Historical!$B$7:$B$1261,0))=0,"n/a",((INDEX(Historical!$C$7:$C$1239,MATCH(B115,Historical!$B$7:$B$1261,0))/INDEX(Historical!$H$7:$H$1230,MATCH(B115,Historical!$B$7:$B$1261,0)))^(1/5)-1)*100)</f>
        <v>18.340656785304475</v>
      </c>
      <c r="V115" s="701">
        <f>IF(INDEX(Historical!$O$7:$O$1230,MATCH(B115,Historical!$B$7:$B$1261,0))=0,"n/a",((INDEX(Historical!$C$7:$C$1239,MATCH(B115,Historical!$B$7:$B$1261,0))/INDEX(Historical!$O$7:$O$1230,MATCH(B115,Historical!$B$7:$B$1261,0)))^(1/10)-1)*100)</f>
        <v>13.76028266674394</v>
      </c>
      <c r="W115" s="702">
        <f t="shared" si="21"/>
        <v>1.332869188045857</v>
      </c>
      <c r="X115" s="703">
        <f t="shared" si="22"/>
        <v>0.30516899809158865</v>
      </c>
      <c r="Y115" s="876"/>
      <c r="Z115" s="651">
        <f t="shared" si="23"/>
        <v>60.975609756097562</v>
      </c>
      <c r="AA115" s="886">
        <f t="shared" si="24"/>
        <v>25.536585365853661</v>
      </c>
      <c r="AB115" s="887">
        <v>12</v>
      </c>
      <c r="AC115" s="865">
        <v>1.64</v>
      </c>
      <c r="AD115" s="865">
        <v>2.59</v>
      </c>
      <c r="AE115" s="865">
        <v>12.27</v>
      </c>
      <c r="AF115" s="865">
        <v>2.94</v>
      </c>
      <c r="AG115" s="865">
        <v>11.700000000000001</v>
      </c>
      <c r="AH115" s="865">
        <v>43.5</v>
      </c>
      <c r="AI115" s="865">
        <v>-16.46</v>
      </c>
      <c r="AJ115" s="865">
        <v>60.099999999999994</v>
      </c>
      <c r="AK115" s="865">
        <v>10</v>
      </c>
      <c r="AL115" s="878">
        <v>5480</v>
      </c>
      <c r="AM115" s="872">
        <v>1.0900000000000001</v>
      </c>
      <c r="AN115" s="865">
        <v>0.87</v>
      </c>
      <c r="AO115" s="739">
        <f t="shared" si="25"/>
        <v>-4.8081539864708667</v>
      </c>
      <c r="AP115" s="740">
        <f t="shared" si="26"/>
        <v>20.728431379382794</v>
      </c>
      <c r="AQ115" s="888">
        <f t="shared" si="27"/>
        <v>82.668565653887981</v>
      </c>
      <c r="AR115" s="651">
        <f>INDEX(Historical!$C$7:$C$1239,MATCH(B115,Historical!$B$7:$B$1261,0))*IF(AH115="n/a",1.03,IF(AH115&lt;0,1.01,IF(AH115&gt;10,1.1,(1+AH115/100))))</f>
        <v>0.99825000000000008</v>
      </c>
      <c r="AS115" s="886">
        <f t="shared" si="28"/>
        <v>1.0082325000000001</v>
      </c>
      <c r="AT115" s="886">
        <f t="shared" si="33"/>
        <v>1.1090557500000002</v>
      </c>
      <c r="AU115" s="886">
        <f t="shared" si="33"/>
        <v>1.2199613250000003</v>
      </c>
      <c r="AV115" s="886">
        <f t="shared" si="33"/>
        <v>1.3419574575000004</v>
      </c>
      <c r="AW115" s="651">
        <f t="shared" si="29"/>
        <v>5.6774570325000004</v>
      </c>
      <c r="AX115" s="747">
        <f t="shared" si="30"/>
        <v>13.556487661174785</v>
      </c>
      <c r="AY115" s="934">
        <v>0.87</v>
      </c>
      <c r="AZ115" s="872">
        <v>61.760000000000005</v>
      </c>
      <c r="BA115" s="872">
        <v>-9.19</v>
      </c>
      <c r="BB115" s="872">
        <v>0.6</v>
      </c>
      <c r="BC115" s="872">
        <v>6.8199999999999994</v>
      </c>
      <c r="BE115" s="624">
        <v>2013</v>
      </c>
      <c r="BF115" s="898">
        <f t="shared" si="31"/>
        <v>0</v>
      </c>
      <c r="BG115" s="882">
        <v>5.7</v>
      </c>
    </row>
    <row r="116" spans="1:59" ht="11.25" customHeight="1" x14ac:dyDescent="0.2">
      <c r="A116" s="881" t="s">
        <v>4141</v>
      </c>
      <c r="B116" s="596" t="s">
        <v>4142</v>
      </c>
      <c r="C116" s="932" t="s">
        <v>108</v>
      </c>
      <c r="D116" s="932" t="s">
        <v>4338</v>
      </c>
      <c r="E116" s="733">
        <v>5</v>
      </c>
      <c r="F116" s="1190">
        <v>708</v>
      </c>
      <c r="G116" s="1190" t="s">
        <v>106</v>
      </c>
      <c r="H116" s="1190" t="s">
        <v>106</v>
      </c>
      <c r="I116" s="874">
        <v>28.45</v>
      </c>
      <c r="J116" s="651">
        <f t="shared" si="18"/>
        <v>4.2179261862917397</v>
      </c>
      <c r="K116" s="877">
        <v>0.3</v>
      </c>
      <c r="L116" s="887">
        <v>4</v>
      </c>
      <c r="M116" s="642">
        <f t="shared" si="19"/>
        <v>1.2</v>
      </c>
      <c r="N116" s="870" t="s">
        <v>440</v>
      </c>
      <c r="O116" s="734">
        <v>0.27</v>
      </c>
      <c r="P116" s="866">
        <v>43587</v>
      </c>
      <c r="Q116" s="866">
        <v>43607</v>
      </c>
      <c r="R116" s="642">
        <f t="shared" si="20"/>
        <v>11.1111111111111</v>
      </c>
      <c r="S116" s="701">
        <f>IF(INDEX(Historical!$D$7:$D$1237,MATCH(B116,Historical!$B$7:$B$1261,0))=0,"n/a",(INDEX(Historical!$C$7:$C$1239,MATCH(B116,Historical!$B$7:$B$1261,0))/INDEX(Historical!$D$7:$D$1237,MATCH(B116,Historical!$B$7:$B$1261,0))-1)*100)</f>
        <v>11.428571428571409</v>
      </c>
      <c r="T116" s="701">
        <f>IF(INDEX(Historical!$F$7:$F$1230,MATCH(B116,Historical!$B$7:$B$1261,0))=0,"n/a",((INDEX(Historical!$C$7:$C$1239,MATCH(B116,Historical!$B$7:$B$1261,0))/INDEX(Historical!$F$7:$F$1230,MATCH(B116,Historical!$B$7:$B$1261,0)))^(1/3)-1)*100)</f>
        <v>12.578986986831463</v>
      </c>
      <c r="U116" s="701">
        <f>IF(INDEX(Historical!$H$7:$H$1230,MATCH(B116,Historical!$B$7:$B$1261,0))=0,"n/a",((INDEX(Historical!$C$7:$C$1239,MATCH(B116,Historical!$B$7:$B$1261,0))/INDEX(Historical!$H$7:$H$1230,MATCH(B116,Historical!$B$7:$B$1261,0)))^(1/5)-1)*100)</f>
        <v>11.464196522477677</v>
      </c>
      <c r="V116" s="701">
        <f>IF(INDEX(Historical!$O$7:$O$1230,MATCH(B116,Historical!$B$7:$B$1261,0))=0,"n/a",((INDEX(Historical!$C$7:$C$1239,MATCH(B116,Historical!$B$7:$B$1261,0))/INDEX(Historical!$O$7:$O$1230,MATCH(B116,Historical!$B$7:$B$1261,0)))^(1/10)-1)*100)</f>
        <v>0.80363905839886396</v>
      </c>
      <c r="W116" s="702">
        <f t="shared" si="21"/>
        <v>14.265355077836125</v>
      </c>
      <c r="X116" s="703" t="str">
        <f t="shared" si="22"/>
        <v>n/a</v>
      </c>
      <c r="Y116" s="876"/>
      <c r="Z116" s="651">
        <f t="shared" si="23"/>
        <v>41.379310344827587</v>
      </c>
      <c r="AA116" s="886">
        <f t="shared" si="24"/>
        <v>9.8103448275862064</v>
      </c>
      <c r="AB116" s="887">
        <v>12</v>
      </c>
      <c r="AC116" s="865">
        <v>2.9</v>
      </c>
      <c r="AD116" s="865" t="s">
        <v>136</v>
      </c>
      <c r="AE116" s="865">
        <v>2.08</v>
      </c>
      <c r="AF116" s="865">
        <v>0.84</v>
      </c>
      <c r="AG116" s="865" t="s">
        <v>136</v>
      </c>
      <c r="AH116" s="865" t="s">
        <v>136</v>
      </c>
      <c r="AI116" s="865" t="s">
        <v>136</v>
      </c>
      <c r="AJ116" s="865" t="s">
        <v>136</v>
      </c>
      <c r="AK116" s="865" t="s">
        <v>136</v>
      </c>
      <c r="AL116" s="878">
        <v>117.1</v>
      </c>
      <c r="AM116" s="872">
        <v>4.1900000000000004</v>
      </c>
      <c r="AN116" s="865" t="s">
        <v>136</v>
      </c>
      <c r="AO116" s="739">
        <f t="shared" si="25"/>
        <v>5.8717778811832098</v>
      </c>
      <c r="AP116" s="740">
        <f t="shared" si="26"/>
        <v>15.682122708769416</v>
      </c>
      <c r="AQ116" s="888">
        <f t="shared" si="27"/>
        <v>-39.481170404309843</v>
      </c>
      <c r="AR116" s="651">
        <f>INDEX(Historical!$C$7:$C$1239,MATCH(B116,Historical!$B$7:$B$1261,0))*IF(AH116="n/a",1.03,IF(AH116&lt;0,1.01,IF(AH116&gt;10,1.1,(1+AH116/100))))</f>
        <v>1.2051000000000001</v>
      </c>
      <c r="AS116" s="886">
        <f t="shared" si="28"/>
        <v>1.2412530000000002</v>
      </c>
      <c r="AT116" s="886">
        <f t="shared" si="33"/>
        <v>1.2784905900000001</v>
      </c>
      <c r="AU116" s="886">
        <f t="shared" si="33"/>
        <v>1.3168453077000002</v>
      </c>
      <c r="AV116" s="886">
        <f t="shared" si="33"/>
        <v>1.3563506669310001</v>
      </c>
      <c r="AW116" s="651">
        <f t="shared" si="29"/>
        <v>6.3980395646310004</v>
      </c>
      <c r="AX116" s="747">
        <f t="shared" si="30"/>
        <v>22.488715517156415</v>
      </c>
      <c r="AY116" s="934">
        <v>0.66</v>
      </c>
      <c r="AZ116" s="872">
        <v>45.15306122448979</v>
      </c>
      <c r="BA116" s="872">
        <v>-27.032572454475513</v>
      </c>
      <c r="BB116" s="872">
        <v>16.502866502866496</v>
      </c>
      <c r="BC116" s="872">
        <v>16.646166461664613</v>
      </c>
      <c r="BE116" s="624">
        <v>2015</v>
      </c>
      <c r="BF116" s="898">
        <f t="shared" si="31"/>
        <v>0</v>
      </c>
      <c r="BG116" s="882" t="s">
        <v>136</v>
      </c>
    </row>
    <row r="117" spans="1:59" ht="11.25" customHeight="1" x14ac:dyDescent="0.2">
      <c r="A117" s="871" t="s">
        <v>1208</v>
      </c>
      <c r="B117" s="875" t="s">
        <v>1209</v>
      </c>
      <c r="C117" s="932" t="s">
        <v>108</v>
      </c>
      <c r="D117" s="932" t="s">
        <v>4338</v>
      </c>
      <c r="E117" s="733">
        <v>9</v>
      </c>
      <c r="F117" s="1190">
        <v>478</v>
      </c>
      <c r="G117" s="1190" t="s">
        <v>106</v>
      </c>
      <c r="H117" s="1190" t="s">
        <v>106</v>
      </c>
      <c r="I117" s="874">
        <v>129.56</v>
      </c>
      <c r="J117" s="651">
        <f t="shared" si="18"/>
        <v>0.61747452917567147</v>
      </c>
      <c r="K117" s="877">
        <v>0.2</v>
      </c>
      <c r="L117" s="887">
        <v>4</v>
      </c>
      <c r="M117" s="642">
        <f t="shared" si="19"/>
        <v>0.8</v>
      </c>
      <c r="N117" s="870" t="s">
        <v>690</v>
      </c>
      <c r="O117" s="734">
        <v>0.19</v>
      </c>
      <c r="P117" s="861">
        <v>43950</v>
      </c>
      <c r="Q117" s="861">
        <v>43965</v>
      </c>
      <c r="R117" s="642">
        <f t="shared" si="20"/>
        <v>5.2631578947368469</v>
      </c>
      <c r="S117" s="701">
        <f>IF(INDEX(Historical!$D$7:$D$1237,MATCH(B117,Historical!$B$7:$B$1261,0))=0,"n/a",(INDEX(Historical!$C$7:$C$1239,MATCH(B117,Historical!$B$7:$B$1261,0))/INDEX(Historical!$D$7:$D$1237,MATCH(B117,Historical!$B$7:$B$1261,0))-1)*100)</f>
        <v>5.6338028169014231</v>
      </c>
      <c r="T117" s="701">
        <f>IF(INDEX(Historical!$F$7:$F$1230,MATCH(B117,Historical!$B$7:$B$1261,0))=0,"n/a",((INDEX(Historical!$C$7:$C$1239,MATCH(B117,Historical!$B$7:$B$1261,0))/INDEX(Historical!$F$7:$F$1230,MATCH(B117,Historical!$B$7:$B$1261,0)))^(1/3)-1)*100)</f>
        <v>5.983983294832651</v>
      </c>
      <c r="U117" s="701">
        <f>IF(INDEX(Historical!$H$7:$H$1230,MATCH(B117,Historical!$B$7:$B$1261,0))=0,"n/a",((INDEX(Historical!$C$7:$C$1239,MATCH(B117,Historical!$B$7:$B$1261,0))/INDEX(Historical!$H$7:$H$1230,MATCH(B117,Historical!$B$7:$B$1261,0)))^(1/5)-1)*100)</f>
        <v>6.790716584560208</v>
      </c>
      <c r="V117" s="701" t="str">
        <f>IF(INDEX(Historical!$O$7:$O$1230,MATCH(B117,Historical!$B$7:$B$1261,0))=0,"n/a",((INDEX(Historical!$C$7:$C$1239,MATCH(B117,Historical!$B$7:$B$1261,0))/INDEX(Historical!$O$7:$O$1230,MATCH(B117,Historical!$B$7:$B$1261,0)))^(1/10)-1)*100)</f>
        <v>n/a</v>
      </c>
      <c r="W117" s="702" t="str">
        <f t="shared" si="21"/>
        <v>n/a</v>
      </c>
      <c r="X117" s="703">
        <f t="shared" si="22"/>
        <v>0.61177626887929804</v>
      </c>
      <c r="Y117" s="664"/>
      <c r="Z117" s="651">
        <f t="shared" si="23"/>
        <v>14.311270125223615</v>
      </c>
      <c r="AA117" s="886">
        <f t="shared" si="24"/>
        <v>23.177101967799643</v>
      </c>
      <c r="AB117" s="887">
        <v>12</v>
      </c>
      <c r="AC117" s="865">
        <v>5.59</v>
      </c>
      <c r="AD117" s="865">
        <v>2.62</v>
      </c>
      <c r="AE117" s="865">
        <v>6.09</v>
      </c>
      <c r="AF117" s="865">
        <v>2.31</v>
      </c>
      <c r="AG117" s="865">
        <v>10.4</v>
      </c>
      <c r="AH117" s="865">
        <v>8.1</v>
      </c>
      <c r="AI117" s="865">
        <v>3.11</v>
      </c>
      <c r="AJ117" s="865">
        <v>11.1</v>
      </c>
      <c r="AK117" s="865">
        <v>8.89</v>
      </c>
      <c r="AL117" s="878">
        <v>23130</v>
      </c>
      <c r="AM117" s="872">
        <v>0.3</v>
      </c>
      <c r="AN117" s="865">
        <v>0.18</v>
      </c>
      <c r="AO117" s="739">
        <f t="shared" si="25"/>
        <v>-15.768910854063764</v>
      </c>
      <c r="AP117" s="740">
        <f t="shared" si="26"/>
        <v>7.4081911137358798</v>
      </c>
      <c r="AQ117" s="888">
        <f t="shared" si="27"/>
        <v>54.256792460735092</v>
      </c>
      <c r="AR117" s="651">
        <f>INDEX(Historical!$C$7:$C$1239,MATCH(B117,Historical!$B$7:$B$1261,0))*IF(AH117="n/a",1.03,IF(AH117&lt;0,1.01,IF(AH117&gt;10,1.1,(1+AH117/100))))</f>
        <v>0.81074999999999997</v>
      </c>
      <c r="AS117" s="886">
        <f t="shared" si="28"/>
        <v>0.83596432499999984</v>
      </c>
      <c r="AT117" s="886">
        <f t="shared" si="33"/>
        <v>0.91028155349249984</v>
      </c>
      <c r="AU117" s="886">
        <f t="shared" si="33"/>
        <v>0.99120558359798305</v>
      </c>
      <c r="AV117" s="886">
        <f t="shared" si="33"/>
        <v>1.0793237599798438</v>
      </c>
      <c r="AW117" s="651">
        <f t="shared" si="29"/>
        <v>4.6275252220703269</v>
      </c>
      <c r="AX117" s="747">
        <f t="shared" si="30"/>
        <v>3.5717236971830246</v>
      </c>
      <c r="AY117" s="934">
        <v>1.07</v>
      </c>
      <c r="AZ117" s="872">
        <v>84.93</v>
      </c>
      <c r="BA117" s="872">
        <v>-8.85</v>
      </c>
      <c r="BB117" s="872">
        <v>4.83</v>
      </c>
      <c r="BC117" s="872">
        <v>18.38</v>
      </c>
      <c r="BE117" s="624">
        <v>2012</v>
      </c>
      <c r="BF117" s="898">
        <f t="shared" si="31"/>
        <v>0</v>
      </c>
      <c r="BG117" s="882">
        <v>0.8</v>
      </c>
    </row>
    <row r="118" spans="1:59" ht="11.25" customHeight="1" x14ac:dyDescent="0.2">
      <c r="A118" s="871" t="s">
        <v>1202</v>
      </c>
      <c r="B118" s="875" t="s">
        <v>1203</v>
      </c>
      <c r="C118" s="932" t="s">
        <v>108</v>
      </c>
      <c r="D118" s="932" t="s">
        <v>4338</v>
      </c>
      <c r="E118" s="733">
        <v>8</v>
      </c>
      <c r="F118" s="1190">
        <v>498</v>
      </c>
      <c r="G118" s="1190" t="s">
        <v>106</v>
      </c>
      <c r="H118" s="1190" t="s">
        <v>106</v>
      </c>
      <c r="I118" s="874">
        <v>33.32</v>
      </c>
      <c r="J118" s="651">
        <f t="shared" si="18"/>
        <v>3.1212484993997598</v>
      </c>
      <c r="K118" s="877">
        <v>0.26</v>
      </c>
      <c r="L118" s="887">
        <v>4</v>
      </c>
      <c r="M118" s="642">
        <f t="shared" si="19"/>
        <v>1.04</v>
      </c>
      <c r="N118" s="870" t="s">
        <v>591</v>
      </c>
      <c r="O118" s="734">
        <v>0.22</v>
      </c>
      <c r="P118" s="866">
        <v>43602</v>
      </c>
      <c r="Q118" s="866">
        <v>43637</v>
      </c>
      <c r="R118" s="642">
        <f t="shared" si="20"/>
        <v>18.181818181818183</v>
      </c>
      <c r="S118" s="701">
        <f>IF(INDEX(Historical!$D$7:$D$1237,MATCH(B118,Historical!$B$7:$B$1261,0))=0,"n/a",(INDEX(Historical!$C$7:$C$1239,MATCH(B118,Historical!$B$7:$B$1261,0))/INDEX(Historical!$D$7:$D$1237,MATCH(B118,Historical!$B$7:$B$1261,0))-1)*100)</f>
        <v>19.047619047619047</v>
      </c>
      <c r="T118" s="701">
        <f>IF(INDEX(Historical!$F$7:$F$1230,MATCH(B118,Historical!$B$7:$B$1261,0))=0,"n/a",((INDEX(Historical!$C$7:$C$1239,MATCH(B118,Historical!$B$7:$B$1261,0))/INDEX(Historical!$F$7:$F$1230,MATCH(B118,Historical!$B$7:$B$1261,0)))^(1/3)-1)*100)</f>
        <v>22.801049954679552</v>
      </c>
      <c r="U118" s="701">
        <f>IF(INDEX(Historical!$H$7:$H$1230,MATCH(B118,Historical!$B$7:$B$1261,0))=0,"n/a",((INDEX(Historical!$C$7:$C$1239,MATCH(B118,Historical!$B$7:$B$1261,0))/INDEX(Historical!$H$7:$H$1230,MATCH(B118,Historical!$B$7:$B$1261,0)))^(1/5)-1)*100)</f>
        <v>28.091526245681319</v>
      </c>
      <c r="V118" s="701">
        <f>IF(INDEX(Historical!$O$7:$O$1230,MATCH(B118,Historical!$B$7:$B$1261,0))=0,"n/a",((INDEX(Historical!$C$7:$C$1239,MATCH(B118,Historical!$B$7:$B$1261,0))/INDEX(Historical!$O$7:$O$1230,MATCH(B118,Historical!$B$7:$B$1261,0)))^(1/10)-1)*100)</f>
        <v>7.842566326180278</v>
      </c>
      <c r="W118" s="702">
        <f t="shared" si="21"/>
        <v>3.5819303372552156</v>
      </c>
      <c r="X118" s="703">
        <f t="shared" si="22"/>
        <v>1.9923068259348455</v>
      </c>
      <c r="Y118" s="876"/>
      <c r="Z118" s="651">
        <f t="shared" si="23"/>
        <v>37.81818181818182</v>
      </c>
      <c r="AA118" s="886">
        <f t="shared" si="24"/>
        <v>12.116363636363637</v>
      </c>
      <c r="AB118" s="887">
        <v>12</v>
      </c>
      <c r="AC118" s="865">
        <v>2.75</v>
      </c>
      <c r="AD118" s="865">
        <v>1.81</v>
      </c>
      <c r="AE118" s="865">
        <v>4.1500000000000004</v>
      </c>
      <c r="AF118" s="865">
        <v>1.02</v>
      </c>
      <c r="AG118" s="865">
        <v>8.4</v>
      </c>
      <c r="AH118" s="865">
        <v>-0.8</v>
      </c>
      <c r="AI118" s="865">
        <v>-5.7799999999999994</v>
      </c>
      <c r="AJ118" s="865">
        <v>14.099999999999998</v>
      </c>
      <c r="AK118" s="865">
        <v>7.0000000000000009</v>
      </c>
      <c r="AL118" s="878">
        <v>1910</v>
      </c>
      <c r="AM118" s="872">
        <v>1.2</v>
      </c>
      <c r="AN118" s="865">
        <v>0.06</v>
      </c>
      <c r="AO118" s="739">
        <f t="shared" si="25"/>
        <v>19.09641110871744</v>
      </c>
      <c r="AP118" s="740">
        <f t="shared" si="26"/>
        <v>31.212774745081077</v>
      </c>
      <c r="AQ118" s="888">
        <f t="shared" si="27"/>
        <v>-25.886900515823008</v>
      </c>
      <c r="AR118" s="651">
        <f>INDEX(Historical!$C$7:$C$1239,MATCH(B118,Historical!$B$7:$B$1261,0))*IF(AH118="n/a",1.03,IF(AH118&lt;0,1.01,IF(AH118&gt;10,1.1,(1+AH118/100))))</f>
        <v>1.01</v>
      </c>
      <c r="AS118" s="886">
        <f t="shared" si="28"/>
        <v>1.0201</v>
      </c>
      <c r="AT118" s="886">
        <f t="shared" si="33"/>
        <v>1.091507</v>
      </c>
      <c r="AU118" s="886">
        <f t="shared" si="33"/>
        <v>1.16791249</v>
      </c>
      <c r="AV118" s="886">
        <f t="shared" si="33"/>
        <v>1.2496663643000001</v>
      </c>
      <c r="AW118" s="651">
        <f t="shared" si="29"/>
        <v>5.5391858543000003</v>
      </c>
      <c r="AX118" s="747">
        <f t="shared" si="30"/>
        <v>16.624207245798321</v>
      </c>
      <c r="AY118" s="934">
        <v>1.4</v>
      </c>
      <c r="AZ118" s="872">
        <v>57.320000000000007</v>
      </c>
      <c r="BA118" s="872">
        <v>-21.560000000000002</v>
      </c>
      <c r="BB118" s="872">
        <v>22.36</v>
      </c>
      <c r="BC118" s="872">
        <v>21.85</v>
      </c>
      <c r="BE118" s="624">
        <v>2012</v>
      </c>
      <c r="BF118" s="898">
        <f t="shared" si="31"/>
        <v>0</v>
      </c>
      <c r="BG118" s="882">
        <v>1.0999999999999999</v>
      </c>
    </row>
    <row r="119" spans="1:59" ht="11.25" customHeight="1" x14ac:dyDescent="0.2">
      <c r="A119" s="871" t="s">
        <v>1224</v>
      </c>
      <c r="B119" s="875" t="s">
        <v>1225</v>
      </c>
      <c r="C119" s="932" t="s">
        <v>108</v>
      </c>
      <c r="D119" s="932" t="s">
        <v>4331</v>
      </c>
      <c r="E119" s="733">
        <v>8</v>
      </c>
      <c r="F119" s="1190">
        <v>533</v>
      </c>
      <c r="G119" s="1190" t="s">
        <v>106</v>
      </c>
      <c r="H119" s="1190" t="s">
        <v>106</v>
      </c>
      <c r="I119" s="874">
        <v>53.5</v>
      </c>
      <c r="J119" s="651">
        <f t="shared" si="18"/>
        <v>1.5700934579439254</v>
      </c>
      <c r="K119" s="877">
        <v>0.21</v>
      </c>
      <c r="L119" s="887">
        <v>4</v>
      </c>
      <c r="M119" s="642">
        <f t="shared" si="19"/>
        <v>0.84</v>
      </c>
      <c r="N119" s="870" t="s">
        <v>556</v>
      </c>
      <c r="O119" s="734">
        <v>0.2</v>
      </c>
      <c r="P119" s="861">
        <v>43865</v>
      </c>
      <c r="Q119" s="861">
        <v>43880</v>
      </c>
      <c r="R119" s="642">
        <f t="shared" si="20"/>
        <v>4.9999999999999902</v>
      </c>
      <c r="S119" s="701">
        <f>IF(INDEX(Historical!$D$7:$D$1237,MATCH(B119,Historical!$B$7:$B$1261,0))=0,"n/a",(INDEX(Historical!$C$7:$C$1239,MATCH(B119,Historical!$B$7:$B$1261,0))/INDEX(Historical!$D$7:$D$1237,MATCH(B119,Historical!$B$7:$B$1261,0))-1)*100)</f>
        <v>22.641509433962259</v>
      </c>
      <c r="T119" s="701">
        <f>IF(INDEX(Historical!$F$7:$F$1230,MATCH(B119,Historical!$B$7:$B$1261,0))=0,"n/a",((INDEX(Historical!$C$7:$C$1239,MATCH(B119,Historical!$B$7:$B$1261,0))/INDEX(Historical!$F$7:$F$1230,MATCH(B119,Historical!$B$7:$B$1261,0)))^(1/3)-1)*100)</f>
        <v>20.662006840961624</v>
      </c>
      <c r="U119" s="701">
        <f>IF(INDEX(Historical!$H$7:$H$1230,MATCH(B119,Historical!$B$7:$B$1261,0))=0,"n/a",((INDEX(Historical!$C$7:$C$1239,MATCH(B119,Historical!$B$7:$B$1261,0))/INDEX(Historical!$H$7:$H$1230,MATCH(B119,Historical!$B$7:$B$1261,0)))^(1/5)-1)*100)</f>
        <v>23.094062241259007</v>
      </c>
      <c r="V119" s="701" t="str">
        <f>IF(INDEX(Historical!$O$7:$O$1230,MATCH(B119,Historical!$B$7:$B$1261,0))=0,"n/a",((INDEX(Historical!$C$7:$C$1239,MATCH(B119,Historical!$B$7:$B$1261,0))/INDEX(Historical!$O$7:$O$1230,MATCH(B119,Historical!$B$7:$B$1261,0)))^(1/10)-1)*100)</f>
        <v>n/a</v>
      </c>
      <c r="W119" s="702" t="str">
        <f t="shared" si="21"/>
        <v>n/a</v>
      </c>
      <c r="X119" s="703">
        <f t="shared" si="22"/>
        <v>0.8585153249538664</v>
      </c>
      <c r="Y119" s="876"/>
      <c r="Z119" s="651">
        <f t="shared" si="23"/>
        <v>10.810810810810811</v>
      </c>
      <c r="AA119" s="886">
        <f t="shared" si="24"/>
        <v>6.8854568854568861</v>
      </c>
      <c r="AB119" s="887">
        <v>12</v>
      </c>
      <c r="AC119" s="865">
        <v>7.77</v>
      </c>
      <c r="AD119" s="865">
        <v>0.95</v>
      </c>
      <c r="AE119" s="865">
        <v>2.5</v>
      </c>
      <c r="AF119" s="865">
        <v>0.99</v>
      </c>
      <c r="AG119" s="865">
        <v>15.9</v>
      </c>
      <c r="AH119" s="865">
        <v>-20.399999999999999</v>
      </c>
      <c r="AI119" s="865">
        <v>-35.010000000000005</v>
      </c>
      <c r="AJ119" s="865">
        <v>26.900000000000002</v>
      </c>
      <c r="AK119" s="865">
        <v>7.0000000000000009</v>
      </c>
      <c r="AL119" s="878">
        <v>220.51</v>
      </c>
      <c r="AM119" s="872">
        <v>5.8999999999999995</v>
      </c>
      <c r="AN119" s="865">
        <v>0.04</v>
      </c>
      <c r="AO119" s="739">
        <f t="shared" si="25"/>
        <v>17.778698813746047</v>
      </c>
      <c r="AP119" s="740">
        <f t="shared" si="26"/>
        <v>24.664155699202933</v>
      </c>
      <c r="AQ119" s="888">
        <f t="shared" si="27"/>
        <v>-44.958188351026905</v>
      </c>
      <c r="AR119" s="651">
        <f>INDEX(Historical!$C$7:$C$1239,MATCH(B119,Historical!$B$7:$B$1261,0))*IF(AH119="n/a",1.03,IF(AH119&lt;0,1.01,IF(AH119&gt;10,1.1,(1+AH119/100))))</f>
        <v>0.65650000000000008</v>
      </c>
      <c r="AS119" s="886">
        <f t="shared" si="28"/>
        <v>0.66306500000000013</v>
      </c>
      <c r="AT119" s="886">
        <f t="shared" si="33"/>
        <v>0.70947955000000018</v>
      </c>
      <c r="AU119" s="886">
        <f t="shared" si="33"/>
        <v>0.75914311850000027</v>
      </c>
      <c r="AV119" s="886">
        <f t="shared" si="33"/>
        <v>0.8122831367950003</v>
      </c>
      <c r="AW119" s="651">
        <f t="shared" si="29"/>
        <v>3.600470805295001</v>
      </c>
      <c r="AX119" s="747">
        <f t="shared" si="30"/>
        <v>6.7298519725140196</v>
      </c>
      <c r="AY119" s="934">
        <v>1.23</v>
      </c>
      <c r="AZ119" s="872">
        <v>94.55</v>
      </c>
      <c r="BA119" s="872">
        <v>-16.939999999999998</v>
      </c>
      <c r="BB119" s="872">
        <v>16.520000000000003</v>
      </c>
      <c r="BC119" s="872">
        <v>30.220000000000002</v>
      </c>
      <c r="BE119" s="624">
        <v>2013</v>
      </c>
      <c r="BF119" s="898">
        <f t="shared" si="31"/>
        <v>0</v>
      </c>
      <c r="BG119" s="882">
        <v>1.7000000000000002</v>
      </c>
    </row>
    <row r="120" spans="1:59" s="773" customFormat="1" ht="11.25" customHeight="1" x14ac:dyDescent="0.2">
      <c r="A120" s="754" t="s">
        <v>3823</v>
      </c>
      <c r="B120" s="781" t="s">
        <v>3824</v>
      </c>
      <c r="C120" s="932" t="s">
        <v>108</v>
      </c>
      <c r="D120" s="932" t="s">
        <v>4338</v>
      </c>
      <c r="E120" s="755">
        <v>7</v>
      </c>
      <c r="F120" s="1190">
        <v>625</v>
      </c>
      <c r="G120" s="1189" t="s">
        <v>106</v>
      </c>
      <c r="H120" s="1189" t="s">
        <v>106</v>
      </c>
      <c r="I120" s="756">
        <v>63</v>
      </c>
      <c r="J120" s="757">
        <f t="shared" si="18"/>
        <v>1.0793650793650795</v>
      </c>
      <c r="K120" s="758">
        <v>0.17</v>
      </c>
      <c r="L120" s="759">
        <v>4</v>
      </c>
      <c r="M120" s="760">
        <f t="shared" si="19"/>
        <v>0.68</v>
      </c>
      <c r="N120" s="761" t="s">
        <v>318</v>
      </c>
      <c r="O120" s="762">
        <v>0.16</v>
      </c>
      <c r="P120" s="763">
        <v>43906</v>
      </c>
      <c r="Q120" s="763">
        <v>43921</v>
      </c>
      <c r="R120" s="760">
        <f t="shared" si="20"/>
        <v>6.2500000000000053</v>
      </c>
      <c r="S120" s="701">
        <f>IF(INDEX(Historical!$D$7:$D$1237,MATCH(B120,Historical!$B$7:$B$1261,0))=0,"n/a",(INDEX(Historical!$C$7:$C$1239,MATCH(B120,Historical!$B$7:$B$1261,0))/INDEX(Historical!$D$7:$D$1237,MATCH(B120,Historical!$B$7:$B$1261,0))-1)*100)</f>
        <v>6.6666666666666652</v>
      </c>
      <c r="T120" s="701">
        <f>IF(INDEX(Historical!$F$7:$F$1230,MATCH(B120,Historical!$B$7:$B$1261,0))=0,"n/a",((INDEX(Historical!$C$7:$C$1239,MATCH(B120,Historical!$B$7:$B$1261,0))/INDEX(Historical!$F$7:$F$1230,MATCH(B120,Historical!$B$7:$B$1261,0)))^(1/3)-1)*100)</f>
        <v>7.1664579674248774</v>
      </c>
      <c r="U120" s="701">
        <f>IF(INDEX(Historical!$H$7:$H$1230,MATCH(B120,Historical!$B$7:$B$1261,0))=0,"n/a",((INDEX(Historical!$C$7:$C$1239,MATCH(B120,Historical!$B$7:$B$1261,0))/INDEX(Historical!$H$7:$H$1230,MATCH(B120,Historical!$B$7:$B$1261,0)))^(1/5)-1)*100)</f>
        <v>7.7818067712725814</v>
      </c>
      <c r="V120" s="701">
        <f>IF(INDEX(Historical!$O$7:$O$1230,MATCH(B120,Historical!$B$7:$B$1261,0))=0,"n/a",((INDEX(Historical!$C$7:$C$1239,MATCH(B120,Historical!$B$7:$B$1261,0))/INDEX(Historical!$O$7:$O$1230,MATCH(B120,Historical!$B$7:$B$1261,0)))^(1/10)-1)*100)</f>
        <v>23.11444133449163</v>
      </c>
      <c r="W120" s="702">
        <f t="shared" si="21"/>
        <v>0.33666428094286155</v>
      </c>
      <c r="X120" s="703">
        <f t="shared" si="22"/>
        <v>0.32696667106187322</v>
      </c>
      <c r="Y120" s="778"/>
      <c r="Z120" s="757">
        <f t="shared" si="23"/>
        <v>4.8329779673063253</v>
      </c>
      <c r="AA120" s="765">
        <f t="shared" si="24"/>
        <v>4.4776119402985071</v>
      </c>
      <c r="AB120" s="759">
        <v>12</v>
      </c>
      <c r="AC120" s="766">
        <v>14.07</v>
      </c>
      <c r="AD120" s="766" t="s">
        <v>136</v>
      </c>
      <c r="AE120" s="766">
        <v>2.5099999999999998</v>
      </c>
      <c r="AF120" s="766">
        <v>1.05</v>
      </c>
      <c r="AG120" s="766">
        <v>9.9</v>
      </c>
      <c r="AH120" s="766">
        <v>50.4</v>
      </c>
      <c r="AI120" s="766" t="s">
        <v>136</v>
      </c>
      <c r="AJ120" s="766">
        <v>23.799999999999997</v>
      </c>
      <c r="AK120" s="766" t="s">
        <v>136</v>
      </c>
      <c r="AL120" s="767">
        <v>150.41999999999999</v>
      </c>
      <c r="AM120" s="768">
        <v>6.9</v>
      </c>
      <c r="AN120" s="766">
        <v>0.14000000000000001</v>
      </c>
      <c r="AO120" s="769">
        <f t="shared" si="25"/>
        <v>4.3835599103391534</v>
      </c>
      <c r="AP120" s="770">
        <f t="shared" si="26"/>
        <v>8.8611718506376604</v>
      </c>
      <c r="AQ120" s="771">
        <f t="shared" si="27"/>
        <v>-54.288379608616253</v>
      </c>
      <c r="AR120" s="651">
        <f>INDEX(Historical!$C$7:$C$1239,MATCH(B120,Historical!$B$7:$B$1261,0))*IF(AH120="n/a",1.03,IF(AH120&lt;0,1.01,IF(AH120&gt;10,1.1,(1+AH120/100))))</f>
        <v>0.70400000000000007</v>
      </c>
      <c r="AS120" s="765">
        <f t="shared" si="28"/>
        <v>0.7251200000000001</v>
      </c>
      <c r="AT120" s="765">
        <f t="shared" si="33"/>
        <v>0.74687360000000014</v>
      </c>
      <c r="AU120" s="765">
        <f t="shared" si="33"/>
        <v>0.76927980800000018</v>
      </c>
      <c r="AV120" s="765">
        <f t="shared" si="33"/>
        <v>0.7923582022400002</v>
      </c>
      <c r="AW120" s="757">
        <f t="shared" si="29"/>
        <v>3.7376316102400011</v>
      </c>
      <c r="AX120" s="772">
        <f t="shared" si="30"/>
        <v>5.9327485876825419</v>
      </c>
      <c r="AY120" s="935">
        <v>0.88</v>
      </c>
      <c r="AZ120" s="768">
        <v>113.55999999999999</v>
      </c>
      <c r="BA120" s="768">
        <v>-7.28</v>
      </c>
      <c r="BB120" s="768">
        <v>11.73</v>
      </c>
      <c r="BC120" s="768">
        <v>30.220000000000002</v>
      </c>
      <c r="BD120" s="908"/>
      <c r="BE120" s="624">
        <v>2014</v>
      </c>
      <c r="BF120" s="898">
        <f t="shared" si="31"/>
        <v>0</v>
      </c>
      <c r="BG120" s="824">
        <v>0.89999999999999991</v>
      </c>
    </row>
    <row r="121" spans="1:59" ht="11.25" customHeight="1" x14ac:dyDescent="0.2">
      <c r="A121" s="881" t="s">
        <v>4048</v>
      </c>
      <c r="B121" s="875" t="s">
        <v>4049</v>
      </c>
      <c r="C121" s="932" t="s">
        <v>4319</v>
      </c>
      <c r="D121" s="932" t="s">
        <v>4349</v>
      </c>
      <c r="E121" s="733">
        <v>6</v>
      </c>
      <c r="F121" s="1190">
        <v>695</v>
      </c>
      <c r="G121" s="1190" t="s">
        <v>106</v>
      </c>
      <c r="H121" s="1190" t="s">
        <v>106</v>
      </c>
      <c r="I121" s="874">
        <v>138.05000000000001</v>
      </c>
      <c r="J121" s="651">
        <f t="shared" si="18"/>
        <v>0.4780876494023904</v>
      </c>
      <c r="K121" s="877">
        <v>0.16500000000000001</v>
      </c>
      <c r="L121" s="887">
        <v>4</v>
      </c>
      <c r="M121" s="642">
        <f t="shared" si="19"/>
        <v>0.66</v>
      </c>
      <c r="N121" s="870" t="s">
        <v>4419</v>
      </c>
      <c r="O121" s="734">
        <v>0.15</v>
      </c>
      <c r="P121" s="861">
        <v>43920</v>
      </c>
      <c r="Q121" s="861">
        <v>43928</v>
      </c>
      <c r="R121" s="642">
        <f t="shared" si="20"/>
        <v>10.000000000000009</v>
      </c>
      <c r="S121" s="701">
        <f>IF(INDEX(Historical!$D$7:$D$1237,MATCH(B121,Historical!$B$7:$B$1261,0))=0,"n/a",(INDEX(Historical!$C$7:$C$1239,MATCH(B121,Historical!$B$7:$B$1261,0))/INDEX(Historical!$D$7:$D$1237,MATCH(B121,Historical!$B$7:$B$1261,0))-1)*100)</f>
        <v>10.90047393364928</v>
      </c>
      <c r="T121" s="701">
        <f>IF(INDEX(Historical!$F$7:$F$1230,MATCH(B121,Historical!$B$7:$B$1261,0))=0,"n/a",((INDEX(Historical!$C$7:$C$1239,MATCH(B121,Historical!$B$7:$B$1261,0))/INDEX(Historical!$F$7:$F$1230,MATCH(B121,Historical!$B$7:$B$1261,0)))^(1/3)-1)*100)</f>
        <v>10.805794015300684</v>
      </c>
      <c r="U121" s="701" t="str">
        <f>IF(INDEX(Historical!$H$7:$H$1230,MATCH(B121,Historical!$B$7:$B$1261,0))=0,"n/a",((INDEX(Historical!$C$7:$C$1239,MATCH(B121,Historical!$B$7:$B$1261,0))/INDEX(Historical!$H$7:$H$1230,MATCH(B121,Historical!$B$7:$B$1261,0)))^(1/5)-1)*100)</f>
        <v>n/a</v>
      </c>
      <c r="V121" s="701" t="str">
        <f>IF(INDEX(Historical!$O$7:$O$1230,MATCH(B121,Historical!$B$7:$B$1261,0))=0,"n/a",((INDEX(Historical!$C$7:$C$1239,MATCH(B121,Historical!$B$7:$B$1261,0))/INDEX(Historical!$O$7:$O$1230,MATCH(B121,Historical!$B$7:$B$1261,0)))^(1/10)-1)*100)</f>
        <v>n/a</v>
      </c>
      <c r="W121" s="702" t="str">
        <f t="shared" si="21"/>
        <v>n/a</v>
      </c>
      <c r="X121" s="703" t="str">
        <f t="shared" si="22"/>
        <v>n/a</v>
      </c>
      <c r="Y121" s="876"/>
      <c r="Z121" s="651">
        <f t="shared" si="23"/>
        <v>39.759036144578317</v>
      </c>
      <c r="AA121" s="886">
        <f t="shared" si="24"/>
        <v>83.162650602409656</v>
      </c>
      <c r="AB121" s="887">
        <v>12</v>
      </c>
      <c r="AC121" s="865">
        <v>1.66</v>
      </c>
      <c r="AD121" s="865">
        <v>5.42</v>
      </c>
      <c r="AE121" s="865">
        <v>2.2000000000000002</v>
      </c>
      <c r="AF121" s="865">
        <v>9.2200000000000006</v>
      </c>
      <c r="AG121" s="865" t="s">
        <v>136</v>
      </c>
      <c r="AH121" s="865">
        <v>28.1</v>
      </c>
      <c r="AI121" s="865">
        <v>9.6</v>
      </c>
      <c r="AJ121" s="865">
        <v>26.150000000000002</v>
      </c>
      <c r="AK121" s="865">
        <v>15</v>
      </c>
      <c r="AL121" s="878">
        <v>5880</v>
      </c>
      <c r="AM121" s="872">
        <v>15.75</v>
      </c>
      <c r="AN121" s="865" t="s">
        <v>136</v>
      </c>
      <c r="AO121" s="739" t="str">
        <f t="shared" si="25"/>
        <v>n/a</v>
      </c>
      <c r="AP121" s="740" t="str">
        <f t="shared" si="26"/>
        <v>n/a</v>
      </c>
      <c r="AQ121" s="888">
        <f t="shared" si="27"/>
        <v>483.76541656700766</v>
      </c>
      <c r="AR121" s="651">
        <f>INDEX(Historical!$C$7:$C$1239,MATCH(B121,Historical!$B$7:$B$1261,0))*IF(AH121="n/a",1.03,IF(AH121&lt;0,1.01,IF(AH121&gt;10,1.1,(1+AH121/100))))</f>
        <v>0.64349999999999996</v>
      </c>
      <c r="AS121" s="886">
        <f t="shared" si="28"/>
        <v>0.70527600000000001</v>
      </c>
      <c r="AT121" s="886">
        <f t="shared" si="33"/>
        <v>0.77580360000000004</v>
      </c>
      <c r="AU121" s="886">
        <f t="shared" si="33"/>
        <v>0.85338396000000016</v>
      </c>
      <c r="AV121" s="886">
        <f t="shared" si="33"/>
        <v>0.9387223560000002</v>
      </c>
      <c r="AW121" s="651">
        <f t="shared" si="29"/>
        <v>3.9166859160000005</v>
      </c>
      <c r="AX121" s="747">
        <f t="shared" si="30"/>
        <v>2.8371502470119525</v>
      </c>
      <c r="AY121" s="934" t="s">
        <v>136</v>
      </c>
      <c r="AZ121" s="872">
        <v>140.59</v>
      </c>
      <c r="BA121" s="872">
        <v>-5.34</v>
      </c>
      <c r="BB121" s="872">
        <v>3.18</v>
      </c>
      <c r="BC121" s="872">
        <v>27.83</v>
      </c>
      <c r="BE121" s="624">
        <v>2015</v>
      </c>
      <c r="BF121" s="898">
        <f t="shared" si="31"/>
        <v>0</v>
      </c>
      <c r="BG121" s="882" t="s">
        <v>136</v>
      </c>
    </row>
    <row r="122" spans="1:59" ht="11.25" customHeight="1" x14ac:dyDescent="0.2">
      <c r="A122" s="881" t="s">
        <v>4110</v>
      </c>
      <c r="B122" s="875" t="s">
        <v>2285</v>
      </c>
      <c r="C122" s="932" t="s">
        <v>108</v>
      </c>
      <c r="D122" s="932" t="s">
        <v>4338</v>
      </c>
      <c r="E122" s="733">
        <v>5</v>
      </c>
      <c r="F122" s="1190">
        <v>707</v>
      </c>
      <c r="G122" s="1190" t="s">
        <v>106</v>
      </c>
      <c r="H122" s="1190" t="s">
        <v>106</v>
      </c>
      <c r="I122" s="874">
        <v>12.32</v>
      </c>
      <c r="J122" s="651">
        <f t="shared" si="18"/>
        <v>4.220779220779221</v>
      </c>
      <c r="K122" s="877">
        <v>0.13</v>
      </c>
      <c r="L122" s="887">
        <v>4</v>
      </c>
      <c r="M122" s="642">
        <f t="shared" si="19"/>
        <v>0.52</v>
      </c>
      <c r="N122" s="870" t="s">
        <v>489</v>
      </c>
      <c r="O122" s="734">
        <v>0.12</v>
      </c>
      <c r="P122" s="866">
        <v>43553</v>
      </c>
      <c r="Q122" s="866">
        <v>43570</v>
      </c>
      <c r="R122" s="642">
        <f t="shared" si="20"/>
        <v>8.333333333333341</v>
      </c>
      <c r="S122" s="701">
        <f>IF(INDEX(Historical!$D$7:$D$1237,MATCH(B122,Historical!$B$7:$B$1261,0))=0,"n/a",(INDEX(Historical!$C$7:$C$1239,MATCH(B122,Historical!$B$7:$B$1261,0))/INDEX(Historical!$D$7:$D$1237,MATCH(B122,Historical!$B$7:$B$1261,0))-1)*100)</f>
        <v>8.5106382978723527</v>
      </c>
      <c r="T122" s="701">
        <f>IF(INDEX(Historical!$F$7:$F$1230,MATCH(B122,Historical!$B$7:$B$1261,0))=0,"n/a",((INDEX(Historical!$C$7:$C$1239,MATCH(B122,Historical!$B$7:$B$1261,0))/INDEX(Historical!$F$7:$F$1230,MATCH(B122,Historical!$B$7:$B$1261,0)))^(1/3)-1)*100)</f>
        <v>9.3541299792876842</v>
      </c>
      <c r="U122" s="701">
        <f>IF(INDEX(Historical!$H$7:$H$1230,MATCH(B122,Historical!$B$7:$B$1261,0))=0,"n/a",((INDEX(Historical!$C$7:$C$1239,MATCH(B122,Historical!$B$7:$B$1261,0))/INDEX(Historical!$H$7:$H$1230,MATCH(B122,Historical!$B$7:$B$1261,0)))^(1/5)-1)*100)</f>
        <v>9.7700948713745017</v>
      </c>
      <c r="V122" s="701">
        <f>IF(INDEX(Historical!$O$7:$O$1230,MATCH(B122,Historical!$B$7:$B$1261,0))=0,"n/a",((INDEX(Historical!$C$7:$C$1239,MATCH(B122,Historical!$B$7:$B$1261,0))/INDEX(Historical!$O$7:$O$1230,MATCH(B122,Historical!$B$7:$B$1261,0)))^(1/10)-1)*100)</f>
        <v>6.9694302943088537</v>
      </c>
      <c r="W122" s="702">
        <f t="shared" si="21"/>
        <v>1.4018498584242436</v>
      </c>
      <c r="X122" s="703">
        <f t="shared" si="22"/>
        <v>0.99694845626270423</v>
      </c>
      <c r="Y122" s="876"/>
      <c r="Z122" s="651">
        <f t="shared" si="23"/>
        <v>48.598130841121495</v>
      </c>
      <c r="AA122" s="886">
        <f t="shared" si="24"/>
        <v>11.514018691588785</v>
      </c>
      <c r="AB122" s="887">
        <v>12</v>
      </c>
      <c r="AC122" s="865">
        <v>1.07</v>
      </c>
      <c r="AD122" s="865">
        <v>1.51</v>
      </c>
      <c r="AE122" s="865">
        <v>2.8</v>
      </c>
      <c r="AF122" s="865">
        <v>0.88</v>
      </c>
      <c r="AG122" s="865">
        <v>7.5</v>
      </c>
      <c r="AH122" s="865">
        <v>14.299999999999999</v>
      </c>
      <c r="AI122" s="865">
        <v>-9.48</v>
      </c>
      <c r="AJ122" s="865">
        <v>9.8000000000000007</v>
      </c>
      <c r="AK122" s="865">
        <v>8</v>
      </c>
      <c r="AL122" s="878">
        <v>2130</v>
      </c>
      <c r="AM122" s="872">
        <v>0.70000000000000007</v>
      </c>
      <c r="AN122" s="865">
        <v>0.32</v>
      </c>
      <c r="AO122" s="739">
        <f t="shared" si="25"/>
        <v>2.4768554005649381</v>
      </c>
      <c r="AP122" s="740">
        <f t="shared" si="26"/>
        <v>13.990874092153723</v>
      </c>
      <c r="AQ122" s="888">
        <f t="shared" si="27"/>
        <v>-32.893661671781025</v>
      </c>
      <c r="AR122" s="651">
        <f>INDEX(Historical!$C$7:$C$1239,MATCH(B122,Historical!$B$7:$B$1261,0))*IF(AH122="n/a",1.03,IF(AH122&lt;0,1.01,IF(AH122&gt;10,1.1,(1+AH122/100))))</f>
        <v>0.56100000000000005</v>
      </c>
      <c r="AS122" s="886">
        <f t="shared" si="28"/>
        <v>0.56661000000000006</v>
      </c>
      <c r="AT122" s="886">
        <f t="shared" si="33"/>
        <v>0.61193880000000012</v>
      </c>
      <c r="AU122" s="886">
        <f t="shared" si="33"/>
        <v>0.66089390400000014</v>
      </c>
      <c r="AV122" s="886">
        <f t="shared" si="33"/>
        <v>0.71376541632000023</v>
      </c>
      <c r="AW122" s="651">
        <f t="shared" si="29"/>
        <v>3.1142081203200007</v>
      </c>
      <c r="AX122" s="747">
        <f t="shared" si="30"/>
        <v>25.277663314285721</v>
      </c>
      <c r="AY122" s="934">
        <v>0.91</v>
      </c>
      <c r="AZ122" s="872">
        <v>38.58</v>
      </c>
      <c r="BA122" s="872">
        <v>-31.56</v>
      </c>
      <c r="BB122" s="872">
        <v>12.57</v>
      </c>
      <c r="BC122" s="872">
        <v>11.25</v>
      </c>
      <c r="BE122" s="624">
        <v>2015</v>
      </c>
      <c r="BF122" s="898">
        <f t="shared" si="31"/>
        <v>0</v>
      </c>
      <c r="BG122" s="882">
        <v>0.70000000000000007</v>
      </c>
    </row>
    <row r="123" spans="1:59" ht="11.25" customHeight="1" x14ac:dyDescent="0.2">
      <c r="A123" s="871" t="s">
        <v>3821</v>
      </c>
      <c r="B123" s="875" t="s">
        <v>3822</v>
      </c>
      <c r="C123" s="932" t="s">
        <v>108</v>
      </c>
      <c r="D123" s="932" t="s">
        <v>4338</v>
      </c>
      <c r="E123" s="733">
        <v>7</v>
      </c>
      <c r="F123" s="1190">
        <v>617</v>
      </c>
      <c r="G123" s="1190" t="s">
        <v>106</v>
      </c>
      <c r="H123" s="1190" t="s">
        <v>106</v>
      </c>
      <c r="I123" s="874">
        <v>15.5</v>
      </c>
      <c r="J123" s="651">
        <f t="shared" si="18"/>
        <v>2.838709677419355</v>
      </c>
      <c r="K123" s="877">
        <v>0.11</v>
      </c>
      <c r="L123" s="887">
        <v>4</v>
      </c>
      <c r="M123" s="642">
        <f t="shared" si="19"/>
        <v>0.44</v>
      </c>
      <c r="N123" s="870" t="s">
        <v>591</v>
      </c>
      <c r="O123" s="734">
        <v>0.09</v>
      </c>
      <c r="P123" s="861">
        <v>43888</v>
      </c>
      <c r="Q123" s="861">
        <v>43903</v>
      </c>
      <c r="R123" s="642">
        <f t="shared" si="20"/>
        <v>22.222222222222225</v>
      </c>
      <c r="S123" s="701">
        <f>IF(INDEX(Historical!$D$7:$D$1237,MATCH(B123,Historical!$B$7:$B$1261,0))=0,"n/a",(INDEX(Historical!$C$7:$C$1239,MATCH(B123,Historical!$B$7:$B$1261,0))/INDEX(Historical!$D$7:$D$1237,MATCH(B123,Historical!$B$7:$B$1261,0))-1)*100)</f>
        <v>79.999999999999986</v>
      </c>
      <c r="T123" s="701">
        <f>IF(INDEX(Historical!$F$7:$F$1230,MATCH(B123,Historical!$B$7:$B$1261,0))=0,"n/a",((INDEX(Historical!$C$7:$C$1239,MATCH(B123,Historical!$B$7:$B$1261,0))/INDEX(Historical!$F$7:$F$1230,MATCH(B123,Historical!$B$7:$B$1261,0)))^(1/3)-1)*100)</f>
        <v>44.224957030740832</v>
      </c>
      <c r="U123" s="701">
        <f>IF(INDEX(Historical!$H$7:$H$1230,MATCH(B123,Historical!$B$7:$B$1261,0))=0,"n/a",((INDEX(Historical!$C$7:$C$1239,MATCH(B123,Historical!$B$7:$B$1261,0))/INDEX(Historical!$H$7:$H$1230,MATCH(B123,Historical!$B$7:$B$1261,0)))^(1/5)-1)*100)</f>
        <v>36.851085783726333</v>
      </c>
      <c r="V123" s="701">
        <f>IF(INDEX(Historical!$O$7:$O$1230,MATCH(B123,Historical!$B$7:$B$1261,0))=0,"n/a",((INDEX(Historical!$C$7:$C$1239,MATCH(B123,Historical!$B$7:$B$1261,0))/INDEX(Historical!$O$7:$O$1230,MATCH(B123,Historical!$B$7:$B$1261,0)))^(1/10)-1)*100)</f>
        <v>-4.3221412410634148</v>
      </c>
      <c r="W123" s="702" t="str">
        <f t="shared" si="21"/>
        <v>n/a</v>
      </c>
      <c r="X123" s="703" t="str">
        <f t="shared" si="22"/>
        <v>n/a</v>
      </c>
      <c r="Y123" s="876"/>
      <c r="Z123" s="651" t="str">
        <f t="shared" si="23"/>
        <v>n/a</v>
      </c>
      <c r="AA123" s="886" t="str">
        <f t="shared" si="24"/>
        <v>n/a</v>
      </c>
      <c r="AB123" s="887">
        <v>12</v>
      </c>
      <c r="AC123" s="865" t="s">
        <v>136</v>
      </c>
      <c r="AD123" s="865" t="s">
        <v>136</v>
      </c>
      <c r="AE123" s="865" t="s">
        <v>136</v>
      </c>
      <c r="AF123" s="865" t="s">
        <v>136</v>
      </c>
      <c r="AG123" s="865" t="s">
        <v>136</v>
      </c>
      <c r="AH123" s="865" t="s">
        <v>136</v>
      </c>
      <c r="AI123" s="865" t="s">
        <v>136</v>
      </c>
      <c r="AJ123" s="865" t="s">
        <v>136</v>
      </c>
      <c r="AK123" s="865" t="s">
        <v>136</v>
      </c>
      <c r="AL123" s="878" t="s">
        <v>136</v>
      </c>
      <c r="AM123" s="872" t="s">
        <v>136</v>
      </c>
      <c r="AN123" s="865" t="s">
        <v>136</v>
      </c>
      <c r="AO123" s="739" t="str">
        <f t="shared" si="25"/>
        <v>n/a</v>
      </c>
      <c r="AP123" s="740">
        <f t="shared" si="26"/>
        <v>39.689795461145685</v>
      </c>
      <c r="AQ123" s="888" t="str">
        <f t="shared" si="27"/>
        <v>n/a</v>
      </c>
      <c r="AR123" s="651">
        <f>INDEX(Historical!$C$7:$C$1239,MATCH(B123,Historical!$B$7:$B$1261,0))*IF(AH123="n/a",1.03,IF(AH123&lt;0,1.01,IF(AH123&gt;10,1.1,(1+AH123/100))))</f>
        <v>0.37080000000000002</v>
      </c>
      <c r="AS123" s="886">
        <f t="shared" si="28"/>
        <v>0.38192400000000004</v>
      </c>
      <c r="AT123" s="886">
        <f t="shared" si="33"/>
        <v>0.39338172000000005</v>
      </c>
      <c r="AU123" s="886">
        <f t="shared" si="33"/>
        <v>0.40518317160000006</v>
      </c>
      <c r="AV123" s="886">
        <f t="shared" si="33"/>
        <v>0.41733866674800008</v>
      </c>
      <c r="AW123" s="651">
        <f t="shared" si="29"/>
        <v>1.9686275583480002</v>
      </c>
      <c r="AX123" s="747">
        <f t="shared" si="30"/>
        <v>12.70082295708387</v>
      </c>
      <c r="AY123" s="934" t="s">
        <v>136</v>
      </c>
      <c r="AZ123" s="872" t="s">
        <v>136</v>
      </c>
      <c r="BA123" s="872" t="s">
        <v>136</v>
      </c>
      <c r="BB123" s="872" t="s">
        <v>136</v>
      </c>
      <c r="BC123" s="872" t="s">
        <v>136</v>
      </c>
      <c r="BD123" s="907" t="s">
        <v>4265</v>
      </c>
      <c r="BE123" s="624">
        <v>2014</v>
      </c>
      <c r="BF123" s="898">
        <f t="shared" si="31"/>
        <v>0</v>
      </c>
      <c r="BG123" s="882" t="s">
        <v>136</v>
      </c>
    </row>
    <row r="124" spans="1:59" ht="11.25" customHeight="1" x14ac:dyDescent="0.2">
      <c r="A124" s="871" t="s">
        <v>1236</v>
      </c>
      <c r="B124" s="875" t="s">
        <v>1237</v>
      </c>
      <c r="C124" s="932" t="s">
        <v>108</v>
      </c>
      <c r="D124" s="932" t="s">
        <v>4338</v>
      </c>
      <c r="E124" s="733">
        <v>8</v>
      </c>
      <c r="F124" s="1190">
        <v>534</v>
      </c>
      <c r="G124" s="1190" t="s">
        <v>106</v>
      </c>
      <c r="H124" s="1190" t="s">
        <v>106</v>
      </c>
      <c r="I124" s="874">
        <v>31.94</v>
      </c>
      <c r="J124" s="651">
        <f t="shared" si="18"/>
        <v>2.3794614902943017</v>
      </c>
      <c r="K124" s="877">
        <v>0.19</v>
      </c>
      <c r="L124" s="887">
        <v>4</v>
      </c>
      <c r="M124" s="642">
        <f t="shared" si="19"/>
        <v>0.76</v>
      </c>
      <c r="N124" s="870" t="s">
        <v>1238</v>
      </c>
      <c r="O124" s="734">
        <v>0.17</v>
      </c>
      <c r="P124" s="861">
        <v>43868</v>
      </c>
      <c r="Q124" s="861">
        <v>43881</v>
      </c>
      <c r="R124" s="642">
        <f t="shared" si="20"/>
        <v>11.764705882352935</v>
      </c>
      <c r="S124" s="701">
        <f>IF(INDEX(Historical!$D$7:$D$1237,MATCH(B124,Historical!$B$7:$B$1261,0))=0,"n/a",(INDEX(Historical!$C$7:$C$1239,MATCH(B124,Historical!$B$7:$B$1261,0))/INDEX(Historical!$D$7:$D$1237,MATCH(B124,Historical!$B$7:$B$1261,0))-1)*100)</f>
        <v>13.333333333333353</v>
      </c>
      <c r="T124" s="701">
        <f>IF(INDEX(Historical!$F$7:$F$1230,MATCH(B124,Historical!$B$7:$B$1261,0))=0,"n/a",((INDEX(Historical!$C$7:$C$1239,MATCH(B124,Historical!$B$7:$B$1261,0))/INDEX(Historical!$F$7:$F$1230,MATCH(B124,Historical!$B$7:$B$1261,0)))^(1/3)-1)*100)</f>
        <v>12.311068346755549</v>
      </c>
      <c r="U124" s="701">
        <f>IF(INDEX(Historical!$H$7:$H$1230,MATCH(B124,Historical!$B$7:$B$1261,0))=0,"n/a",((INDEX(Historical!$C$7:$C$1239,MATCH(B124,Historical!$B$7:$B$1261,0))/INDEX(Historical!$H$7:$H$1230,MATCH(B124,Historical!$B$7:$B$1261,0)))^(1/5)-1)*100)</f>
        <v>9.7700948713745017</v>
      </c>
      <c r="V124" s="701">
        <f>IF(INDEX(Historical!$O$7:$O$1230,MATCH(B124,Historical!$B$7:$B$1261,0))=0,"n/a",((INDEX(Historical!$C$7:$C$1239,MATCH(B124,Historical!$B$7:$B$1261,0))/INDEX(Historical!$O$7:$O$1230,MATCH(B124,Historical!$B$7:$B$1261,0)))^(1/10)-1)*100)</f>
        <v>6.1796316715072797</v>
      </c>
      <c r="W124" s="702">
        <f t="shared" si="21"/>
        <v>1.5810157288859044</v>
      </c>
      <c r="X124" s="703">
        <f t="shared" si="22"/>
        <v>0.98687826983580818</v>
      </c>
      <c r="Y124" s="876"/>
      <c r="Z124" s="651">
        <f t="shared" si="23"/>
        <v>35.348837209302324</v>
      </c>
      <c r="AA124" s="886">
        <f t="shared" si="24"/>
        <v>14.855813953488374</v>
      </c>
      <c r="AB124" s="887">
        <v>12</v>
      </c>
      <c r="AC124" s="865">
        <v>2.15</v>
      </c>
      <c r="AD124" s="865">
        <v>1.72</v>
      </c>
      <c r="AE124" s="865">
        <v>5.0999999999999996</v>
      </c>
      <c r="AF124" s="865">
        <v>1.46</v>
      </c>
      <c r="AG124" s="865">
        <v>9.7000000000000011</v>
      </c>
      <c r="AH124" s="865">
        <v>15.2</v>
      </c>
      <c r="AI124" s="865">
        <v>-2.15</v>
      </c>
      <c r="AJ124" s="865">
        <v>9.9</v>
      </c>
      <c r="AK124" s="865">
        <v>9</v>
      </c>
      <c r="AL124" s="878">
        <v>900.26</v>
      </c>
      <c r="AM124" s="872">
        <v>1.2</v>
      </c>
      <c r="AN124" s="865">
        <v>0.01</v>
      </c>
      <c r="AO124" s="739">
        <f t="shared" si="25"/>
        <v>-2.7062575918195702</v>
      </c>
      <c r="AP124" s="740">
        <f t="shared" si="26"/>
        <v>12.149556361668804</v>
      </c>
      <c r="AQ124" s="888">
        <f t="shared" si="27"/>
        <v>-1.8176563234553744</v>
      </c>
      <c r="AR124" s="651">
        <f>INDEX(Historical!$C$7:$C$1239,MATCH(B124,Historical!$B$7:$B$1261,0))*IF(AH124="n/a",1.03,IF(AH124&lt;0,1.01,IF(AH124&gt;10,1.1,(1+AH124/100))))</f>
        <v>0.74800000000000011</v>
      </c>
      <c r="AS124" s="886">
        <f t="shared" si="28"/>
        <v>0.75548000000000015</v>
      </c>
      <c r="AT124" s="886">
        <f t="shared" si="33"/>
        <v>0.82347320000000024</v>
      </c>
      <c r="AU124" s="886">
        <f t="shared" si="33"/>
        <v>0.89758578800000033</v>
      </c>
      <c r="AV124" s="886">
        <f t="shared" si="33"/>
        <v>0.97836850892000038</v>
      </c>
      <c r="AW124" s="651">
        <f t="shared" si="29"/>
        <v>4.2029074969200009</v>
      </c>
      <c r="AX124" s="747">
        <f t="shared" si="30"/>
        <v>13.158758600250472</v>
      </c>
      <c r="AY124" s="934">
        <v>0.82</v>
      </c>
      <c r="AZ124" s="872">
        <v>35.68</v>
      </c>
      <c r="BA124" s="872">
        <v>-11.690000000000001</v>
      </c>
      <c r="BB124" s="872">
        <v>5.38</v>
      </c>
      <c r="BC124" s="872">
        <v>9.0399999999999991</v>
      </c>
      <c r="BE124" s="624">
        <v>2013</v>
      </c>
      <c r="BF124" s="898">
        <f t="shared" si="31"/>
        <v>0</v>
      </c>
      <c r="BG124" s="882">
        <v>1.2</v>
      </c>
    </row>
    <row r="125" spans="1:59" ht="11.25" customHeight="1" x14ac:dyDescent="0.2">
      <c r="A125" s="880" t="s">
        <v>1245</v>
      </c>
      <c r="B125" s="875" t="s">
        <v>1246</v>
      </c>
      <c r="C125" s="932" t="s">
        <v>108</v>
      </c>
      <c r="D125" s="932" t="s">
        <v>4334</v>
      </c>
      <c r="E125" s="733">
        <v>9</v>
      </c>
      <c r="F125" s="1190">
        <v>466</v>
      </c>
      <c r="G125" s="1190" t="s">
        <v>106</v>
      </c>
      <c r="H125" s="1190" t="s">
        <v>106</v>
      </c>
      <c r="I125" s="874">
        <v>9.9</v>
      </c>
      <c r="J125" s="651">
        <f t="shared" si="18"/>
        <v>8.4848484848484826</v>
      </c>
      <c r="K125" s="877">
        <v>6.9999999999999993E-2</v>
      </c>
      <c r="L125" s="887">
        <v>12</v>
      </c>
      <c r="M125" s="642">
        <f t="shared" si="19"/>
        <v>0.83999999999999986</v>
      </c>
      <c r="N125" s="870" t="s">
        <v>1050</v>
      </c>
      <c r="O125" s="734">
        <v>6.8000000000000005E-2</v>
      </c>
      <c r="P125" s="861">
        <v>43879</v>
      </c>
      <c r="Q125" s="861">
        <v>43920</v>
      </c>
      <c r="R125" s="642">
        <f t="shared" si="20"/>
        <v>2.9411764705882173</v>
      </c>
      <c r="S125" s="701">
        <f>IF(INDEX(Historical!$D$7:$D$1237,MATCH(B125,Historical!$B$7:$B$1261,0))=0,"n/a",(INDEX(Historical!$C$7:$C$1239,MATCH(B125,Historical!$B$7:$B$1261,0))/INDEX(Historical!$D$7:$D$1237,MATCH(B125,Historical!$B$7:$B$1261,0))-1)*100)</f>
        <v>1.8726591760299449</v>
      </c>
      <c r="T125" s="701">
        <f>IF(INDEX(Historical!$F$7:$F$1230,MATCH(B125,Historical!$B$7:$B$1261,0))=0,"n/a",((INDEX(Historical!$C$7:$C$1239,MATCH(B125,Historical!$B$7:$B$1261,0))/INDEX(Historical!$F$7:$F$1230,MATCH(B125,Historical!$B$7:$B$1261,0)))^(1/3)-1)*100)</f>
        <v>2.8512636263294144</v>
      </c>
      <c r="U125" s="701">
        <f>IF(INDEX(Historical!$H$7:$H$1230,MATCH(B125,Historical!$B$7:$B$1261,0))=0,"n/a",((INDEX(Historical!$C$7:$C$1239,MATCH(B125,Historical!$B$7:$B$1261,0))/INDEX(Historical!$H$7:$H$1230,MATCH(B125,Historical!$B$7:$B$1261,0)))^(1/5)-1)*100)</f>
        <v>2.5348575657732741</v>
      </c>
      <c r="V125" s="701">
        <f>IF(INDEX(Historical!$O$7:$O$1230,MATCH(B125,Historical!$B$7:$B$1261,0))=0,"n/a",((INDEX(Historical!$C$7:$C$1239,MATCH(B125,Historical!$B$7:$B$1261,0))/INDEX(Historical!$O$7:$O$1230,MATCH(B125,Historical!$B$7:$B$1261,0)))^(1/10)-1)*100)</f>
        <v>3.1226086938676012</v>
      </c>
      <c r="W125" s="702">
        <f t="shared" si="21"/>
        <v>0.81177560632281776</v>
      </c>
      <c r="X125" s="703">
        <f t="shared" si="22"/>
        <v>0.79712502068341951</v>
      </c>
      <c r="Y125" s="673"/>
      <c r="Z125" s="651" t="str">
        <f t="shared" si="23"/>
        <v>n/a</v>
      </c>
      <c r="AA125" s="886" t="str">
        <f t="shared" si="24"/>
        <v>n/a</v>
      </c>
      <c r="AB125" s="887">
        <v>3</v>
      </c>
      <c r="AC125" s="865">
        <v>-0.53</v>
      </c>
      <c r="AD125" s="865" t="s">
        <v>136</v>
      </c>
      <c r="AE125" s="865">
        <v>6.6</v>
      </c>
      <c r="AF125" s="865">
        <v>0.92</v>
      </c>
      <c r="AG125" s="865" t="s">
        <v>136</v>
      </c>
      <c r="AH125" s="865">
        <v>-51.4</v>
      </c>
      <c r="AI125" s="865">
        <v>22.2</v>
      </c>
      <c r="AJ125" s="865">
        <v>3.18</v>
      </c>
      <c r="AK125" s="865">
        <v>7.0000000000000009</v>
      </c>
      <c r="AL125" s="878">
        <v>333.38</v>
      </c>
      <c r="AM125" s="872">
        <v>2.21</v>
      </c>
      <c r="AN125" s="865" t="s">
        <v>136</v>
      </c>
      <c r="AO125" s="739" t="str">
        <f t="shared" si="25"/>
        <v>n/a</v>
      </c>
      <c r="AP125" s="740">
        <f t="shared" si="26"/>
        <v>11.019706050621757</v>
      </c>
      <c r="AQ125" s="888" t="str">
        <f t="shared" si="27"/>
        <v>n/a</v>
      </c>
      <c r="AR125" s="651">
        <f>INDEX(Historical!$C$7:$C$1239,MATCH(B125,Historical!$B$7:$B$1261,0))*IF(AH125="n/a",1.03,IF(AH125&lt;0,1.01,IF(AH125&gt;10,1.1,(1+AH125/100))))</f>
        <v>0.82416</v>
      </c>
      <c r="AS125" s="886">
        <f t="shared" si="28"/>
        <v>0.90657600000000005</v>
      </c>
      <c r="AT125" s="886">
        <f t="shared" si="33"/>
        <v>0.97003632000000006</v>
      </c>
      <c r="AU125" s="886">
        <f t="shared" si="33"/>
        <v>1.0379388624000001</v>
      </c>
      <c r="AV125" s="886">
        <f t="shared" si="33"/>
        <v>1.1105945827680002</v>
      </c>
      <c r="AW125" s="651">
        <f t="shared" si="29"/>
        <v>4.8493057651680003</v>
      </c>
      <c r="AX125" s="747">
        <f t="shared" si="30"/>
        <v>48.982886516848481</v>
      </c>
      <c r="AY125" s="934" t="s">
        <v>136</v>
      </c>
      <c r="AZ125" s="872">
        <v>55.2</v>
      </c>
      <c r="BA125" s="872">
        <v>-34.949999999999996</v>
      </c>
      <c r="BB125" s="872">
        <v>8.4</v>
      </c>
      <c r="BC125" s="872">
        <v>1.1199999999999999</v>
      </c>
      <c r="BE125" s="624">
        <v>2012</v>
      </c>
      <c r="BF125" s="898">
        <f t="shared" si="31"/>
        <v>0</v>
      </c>
      <c r="BG125" s="882" t="s">
        <v>136</v>
      </c>
    </row>
    <row r="126" spans="1:59" ht="11.25" customHeight="1" x14ac:dyDescent="0.2">
      <c r="A126" s="871" t="s">
        <v>1243</v>
      </c>
      <c r="B126" s="875" t="s">
        <v>1244</v>
      </c>
      <c r="C126" s="932" t="s">
        <v>108</v>
      </c>
      <c r="D126" s="932" t="s">
        <v>4338</v>
      </c>
      <c r="E126" s="733">
        <v>9</v>
      </c>
      <c r="F126" s="1190">
        <v>509</v>
      </c>
      <c r="G126" s="1190" t="s">
        <v>115</v>
      </c>
      <c r="H126" s="1190" t="s">
        <v>115</v>
      </c>
      <c r="I126" s="874">
        <v>40.770000000000003</v>
      </c>
      <c r="J126" s="651">
        <f t="shared" si="18"/>
        <v>2.9433406916850622</v>
      </c>
      <c r="K126" s="877">
        <v>0.3</v>
      </c>
      <c r="L126" s="887">
        <v>4</v>
      </c>
      <c r="M126" s="642">
        <f t="shared" si="19"/>
        <v>1.2</v>
      </c>
      <c r="N126" s="870" t="s">
        <v>423</v>
      </c>
      <c r="O126" s="734">
        <v>0.28999999999999998</v>
      </c>
      <c r="P126" s="861">
        <v>44113</v>
      </c>
      <c r="Q126" s="861">
        <v>44126</v>
      </c>
      <c r="R126" s="642">
        <f t="shared" si="20"/>
        <v>3.4482758620689689</v>
      </c>
      <c r="S126" s="701">
        <f>IF(INDEX(Historical!$D$7:$D$1237,MATCH(B126,Historical!$B$7:$B$1261,0))=0,"n/a",(INDEX(Historical!$C$7:$C$1239,MATCH(B126,Historical!$B$7:$B$1261,0))/INDEX(Historical!$D$7:$D$1237,MATCH(B126,Historical!$B$7:$B$1261,0))-1)*100)</f>
        <v>9.9009900990099098</v>
      </c>
      <c r="T126" s="701">
        <f>IF(INDEX(Historical!$F$7:$F$1230,MATCH(B126,Historical!$B$7:$B$1261,0))=0,"n/a",((INDEX(Historical!$C$7:$C$1239,MATCH(B126,Historical!$B$7:$B$1261,0))/INDEX(Historical!$F$7:$F$1230,MATCH(B126,Historical!$B$7:$B$1261,0)))^(1/3)-1)*100)</f>
        <v>12.00359499353576</v>
      </c>
      <c r="U126" s="701">
        <f>IF(INDEX(Historical!$H$7:$H$1230,MATCH(B126,Historical!$B$7:$B$1261,0))=0,"n/a",((INDEX(Historical!$C$7:$C$1239,MATCH(B126,Historical!$B$7:$B$1261,0))/INDEX(Historical!$H$7:$H$1230,MATCH(B126,Historical!$B$7:$B$1261,0)))^(1/5)-1)*100)</f>
        <v>10.296774759988491</v>
      </c>
      <c r="V126" s="701">
        <f>IF(INDEX(Historical!$O$7:$O$1230,MATCH(B126,Historical!$B$7:$B$1261,0))=0,"n/a",((INDEX(Historical!$C$7:$C$1239,MATCH(B126,Historical!$B$7:$B$1261,0))/INDEX(Historical!$O$7:$O$1230,MATCH(B126,Historical!$B$7:$B$1261,0)))^(1/10)-1)*100)</f>
        <v>7.8777707895960392</v>
      </c>
      <c r="W126" s="702">
        <f t="shared" si="21"/>
        <v>1.3070670669407094</v>
      </c>
      <c r="X126" s="703">
        <f t="shared" si="22"/>
        <v>1.0725807041654678</v>
      </c>
      <c r="Y126" s="665"/>
      <c r="Z126" s="651">
        <f t="shared" si="23"/>
        <v>46.692607003891048</v>
      </c>
      <c r="AA126" s="886">
        <f t="shared" si="24"/>
        <v>15.863813229571987</v>
      </c>
      <c r="AB126" s="887">
        <v>12</v>
      </c>
      <c r="AC126" s="865">
        <v>2.57</v>
      </c>
      <c r="AD126" s="865">
        <v>1.65</v>
      </c>
      <c r="AE126" s="865">
        <v>6.9</v>
      </c>
      <c r="AF126" s="865">
        <v>1.79</v>
      </c>
      <c r="AG126" s="865">
        <v>11.3</v>
      </c>
      <c r="AH126" s="865">
        <v>9.6</v>
      </c>
      <c r="AI126" s="865">
        <v>-7.08</v>
      </c>
      <c r="AJ126" s="865">
        <v>9.6</v>
      </c>
      <c r="AK126" s="865">
        <v>10</v>
      </c>
      <c r="AL126" s="878">
        <v>4140</v>
      </c>
      <c r="AM126" s="872">
        <v>0.1</v>
      </c>
      <c r="AN126" s="865">
        <v>0.5</v>
      </c>
      <c r="AO126" s="739">
        <f t="shared" si="25"/>
        <v>-2.6236977778984336</v>
      </c>
      <c r="AP126" s="740">
        <f t="shared" si="26"/>
        <v>13.240115451673553</v>
      </c>
      <c r="AQ126" s="888">
        <f t="shared" si="27"/>
        <v>12.341197906563695</v>
      </c>
      <c r="AR126" s="651">
        <f>INDEX(Historical!$C$7:$C$1239,MATCH(B126,Historical!$B$7:$B$1261,0))*IF(AH126="n/a",1.03,IF(AH126&lt;0,1.01,IF(AH126&gt;10,1.1,(1+AH126/100))))</f>
        <v>1.2165600000000003</v>
      </c>
      <c r="AS126" s="886">
        <f t="shared" si="28"/>
        <v>1.2287256000000004</v>
      </c>
      <c r="AT126" s="886">
        <f t="shared" si="33"/>
        <v>1.3515981600000007</v>
      </c>
      <c r="AU126" s="886">
        <f t="shared" si="33"/>
        <v>1.4867579760000009</v>
      </c>
      <c r="AV126" s="886">
        <f t="shared" si="33"/>
        <v>1.6354337736000011</v>
      </c>
      <c r="AW126" s="651">
        <f t="shared" si="29"/>
        <v>6.9190755096000034</v>
      </c>
      <c r="AX126" s="747">
        <f t="shared" si="30"/>
        <v>16.97099708020604</v>
      </c>
      <c r="AY126" s="934">
        <v>1.1000000000000001</v>
      </c>
      <c r="AZ126" s="872">
        <v>52.93</v>
      </c>
      <c r="BA126" s="872">
        <v>-12.4</v>
      </c>
      <c r="BB126" s="872">
        <v>10.38</v>
      </c>
      <c r="BC126" s="872">
        <v>12.4</v>
      </c>
      <c r="BE126" s="624">
        <v>2012</v>
      </c>
      <c r="BF126" s="898">
        <f t="shared" si="31"/>
        <v>0</v>
      </c>
      <c r="BG126" s="882">
        <v>1.5</v>
      </c>
    </row>
    <row r="127" spans="1:59" s="773" customFormat="1" ht="11.25" customHeight="1" x14ac:dyDescent="0.2">
      <c r="A127" s="754" t="s">
        <v>3832</v>
      </c>
      <c r="B127" s="781" t="s">
        <v>3833</v>
      </c>
      <c r="C127" s="932" t="s">
        <v>112</v>
      </c>
      <c r="D127" s="932" t="s">
        <v>211</v>
      </c>
      <c r="E127" s="755">
        <v>7</v>
      </c>
      <c r="F127" s="1190">
        <v>608</v>
      </c>
      <c r="G127" s="1189" t="s">
        <v>106</v>
      </c>
      <c r="H127" s="1189" t="s">
        <v>106</v>
      </c>
      <c r="I127" s="756">
        <v>33.369999999999997</v>
      </c>
      <c r="J127" s="757">
        <f t="shared" si="18"/>
        <v>3.2364399160922992</v>
      </c>
      <c r="K127" s="758">
        <v>0.27</v>
      </c>
      <c r="L127" s="759">
        <v>4</v>
      </c>
      <c r="M127" s="760">
        <f t="shared" si="19"/>
        <v>1.08</v>
      </c>
      <c r="N127" s="761" t="s">
        <v>965</v>
      </c>
      <c r="O127" s="762">
        <v>0.25</v>
      </c>
      <c r="P127" s="777">
        <v>43857</v>
      </c>
      <c r="Q127" s="777">
        <v>43878</v>
      </c>
      <c r="R127" s="760">
        <f t="shared" si="20"/>
        <v>8.0000000000000071</v>
      </c>
      <c r="S127" s="701">
        <f>IF(INDEX(Historical!$D$7:$D$1237,MATCH(B127,Historical!$B$7:$B$1261,0))=0,"n/a",(INDEX(Historical!$C$7:$C$1239,MATCH(B127,Historical!$B$7:$B$1261,0))/INDEX(Historical!$D$7:$D$1237,MATCH(B127,Historical!$B$7:$B$1261,0))-1)*100)</f>
        <v>2.0408163265306145</v>
      </c>
      <c r="T127" s="701">
        <f>IF(INDEX(Historical!$F$7:$F$1230,MATCH(B127,Historical!$B$7:$B$1261,0))=0,"n/a",((INDEX(Historical!$C$7:$C$1239,MATCH(B127,Historical!$B$7:$B$1261,0))/INDEX(Historical!$F$7:$F$1230,MATCH(B127,Historical!$B$7:$B$1261,0)))^(1/3)-1)*100)</f>
        <v>6.8387297498542221</v>
      </c>
      <c r="U127" s="701">
        <f>IF(INDEX(Historical!$H$7:$H$1230,MATCH(B127,Historical!$B$7:$B$1261,0))=0,"n/a",((INDEX(Historical!$C$7:$C$1239,MATCH(B127,Historical!$B$7:$B$1261,0))/INDEX(Historical!$H$7:$H$1230,MATCH(B127,Historical!$B$7:$B$1261,0)))^(1/5)-1)*100)</f>
        <v>27.22596365393921</v>
      </c>
      <c r="V127" s="701">
        <f>IF(INDEX(Historical!$O$7:$O$1230,MATCH(B127,Historical!$B$7:$B$1261,0))=0,"n/a",((INDEX(Historical!$C$7:$C$1239,MATCH(B127,Historical!$B$7:$B$1261,0))/INDEX(Historical!$O$7:$O$1230,MATCH(B127,Historical!$B$7:$B$1261,0)))^(1/10)-1)*100)</f>
        <v>37.972966146121493</v>
      </c>
      <c r="W127" s="702">
        <f t="shared" si="21"/>
        <v>0.71698280163768646</v>
      </c>
      <c r="X127" s="703" t="str">
        <f t="shared" si="22"/>
        <v>n/a</v>
      </c>
      <c r="Y127" s="933"/>
      <c r="Z127" s="757">
        <f t="shared" si="23"/>
        <v>73.972602739726028</v>
      </c>
      <c r="AA127" s="765">
        <f t="shared" si="24"/>
        <v>22.856164383561644</v>
      </c>
      <c r="AB127" s="759">
        <v>8</v>
      </c>
      <c r="AC127" s="766">
        <v>1.46</v>
      </c>
      <c r="AD127" s="766">
        <v>3.44</v>
      </c>
      <c r="AE127" s="766">
        <v>0.41</v>
      </c>
      <c r="AF127" s="766">
        <v>0.89</v>
      </c>
      <c r="AG127" s="766">
        <v>3.8</v>
      </c>
      <c r="AH127" s="766">
        <v>-31.7</v>
      </c>
      <c r="AI127" s="766">
        <v>185.19</v>
      </c>
      <c r="AJ127" s="766">
        <v>-24.4</v>
      </c>
      <c r="AK127" s="766">
        <v>7.0000000000000009</v>
      </c>
      <c r="AL127" s="767">
        <v>1160</v>
      </c>
      <c r="AM127" s="768">
        <v>2.8000000000000003</v>
      </c>
      <c r="AN127" s="766">
        <v>0</v>
      </c>
      <c r="AO127" s="769">
        <f t="shared" si="25"/>
        <v>7.606239186469864</v>
      </c>
      <c r="AP127" s="770">
        <f t="shared" si="26"/>
        <v>30.462403570031508</v>
      </c>
      <c r="AQ127" s="771">
        <f t="shared" si="27"/>
        <v>-4.9164430587032122</v>
      </c>
      <c r="AR127" s="651">
        <f>INDEX(Historical!$C$7:$C$1239,MATCH(B127,Historical!$B$7:$B$1261,0))*IF(AH127="n/a",1.03,IF(AH127&lt;0,1.01,IF(AH127&gt;10,1.1,(1+AH127/100))))</f>
        <v>1.01</v>
      </c>
      <c r="AS127" s="765">
        <f t="shared" si="28"/>
        <v>1.1110000000000002</v>
      </c>
      <c r="AT127" s="765">
        <f t="shared" ref="AT127:AV146" si="34">IF($AK127="n/a",1.03*AS127,IF($AK127&lt;0,1.01*AS127,IF($AK127&gt;10,1.1*AS127,(1+$AK127/100)*AS127)))</f>
        <v>1.1887700000000003</v>
      </c>
      <c r="AU127" s="765">
        <f t="shared" si="34"/>
        <v>1.2719839000000004</v>
      </c>
      <c r="AV127" s="765">
        <f t="shared" si="34"/>
        <v>1.3610227730000004</v>
      </c>
      <c r="AW127" s="757">
        <f t="shared" si="29"/>
        <v>5.9427766730000009</v>
      </c>
      <c r="AX127" s="772">
        <f t="shared" si="30"/>
        <v>17.808740404554992</v>
      </c>
      <c r="AY127" s="935">
        <v>1.64</v>
      </c>
      <c r="AZ127" s="768">
        <v>158.88</v>
      </c>
      <c r="BA127" s="768">
        <v>-7.89</v>
      </c>
      <c r="BB127" s="768">
        <v>7.37</v>
      </c>
      <c r="BC127" s="768">
        <v>36.020000000000003</v>
      </c>
      <c r="BD127" s="908"/>
      <c r="BE127" s="624">
        <v>2014</v>
      </c>
      <c r="BF127" s="898">
        <f t="shared" si="31"/>
        <v>0</v>
      </c>
      <c r="BG127" s="824">
        <v>1.6</v>
      </c>
    </row>
    <row r="128" spans="1:59" ht="11.25" customHeight="1" x14ac:dyDescent="0.2">
      <c r="A128" s="881" t="s">
        <v>4507</v>
      </c>
      <c r="B128" s="875" t="s">
        <v>4487</v>
      </c>
      <c r="C128" s="932" t="s">
        <v>108</v>
      </c>
      <c r="D128" s="932" t="s">
        <v>4331</v>
      </c>
      <c r="E128" s="733">
        <v>7</v>
      </c>
      <c r="F128" s="1190">
        <v>641</v>
      </c>
      <c r="G128" s="1190" t="s">
        <v>106</v>
      </c>
      <c r="H128" s="1190" t="s">
        <v>106</v>
      </c>
      <c r="I128" s="874">
        <v>25.21</v>
      </c>
      <c r="J128" s="651">
        <f t="shared" si="18"/>
        <v>1.9040063466878223</v>
      </c>
      <c r="K128" s="877">
        <v>0.12</v>
      </c>
      <c r="L128" s="887">
        <v>4</v>
      </c>
      <c r="M128" s="642">
        <f t="shared" si="19"/>
        <v>0.48</v>
      </c>
      <c r="N128" s="870" t="s">
        <v>516</v>
      </c>
      <c r="O128" s="734">
        <v>0.11</v>
      </c>
      <c r="P128" s="861">
        <v>44056</v>
      </c>
      <c r="Q128" s="861">
        <v>44074</v>
      </c>
      <c r="R128" s="642">
        <f t="shared" si="20"/>
        <v>9.0909090909090864</v>
      </c>
      <c r="S128" s="701">
        <f>IF(INDEX(Historical!$D$7:$D$1237,MATCH(B128,Historical!$B$7:$B$1261,0))=0,"n/a",(INDEX(Historical!$C$7:$C$1239,MATCH(B128,Historical!$B$7:$B$1261,0))/INDEX(Historical!$D$7:$D$1237,MATCH(B128,Historical!$B$7:$B$1261,0))-1)*100)</f>
        <v>6.3291139240506222</v>
      </c>
      <c r="T128" s="701">
        <f>IF(INDEX(Historical!$F$7:$F$1230,MATCH(B128,Historical!$B$7:$B$1261,0))=0,"n/a",((INDEX(Historical!$C$7:$C$1239,MATCH(B128,Historical!$B$7:$B$1261,0))/INDEX(Historical!$F$7:$F$1230,MATCH(B128,Historical!$B$7:$B$1261,0)))^(1/3)-1)*100)</f>
        <v>3.8498820370220788</v>
      </c>
      <c r="U128" s="701">
        <f>IF(INDEX(Historical!$H$7:$H$1230,MATCH(B128,Historical!$B$7:$B$1261,0))=0,"n/a",((INDEX(Historical!$C$7:$C$1239,MATCH(B128,Historical!$B$7:$B$1261,0))/INDEX(Historical!$H$7:$H$1230,MATCH(B128,Historical!$B$7:$B$1261,0)))^(1/5)-1)*100)</f>
        <v>3.4199176136354037</v>
      </c>
      <c r="V128" s="701">
        <f>IF(INDEX(Historical!$O$7:$O$1230,MATCH(B128,Historical!$B$7:$B$1261,0))=0,"n/a",((INDEX(Historical!$C$7:$C$1239,MATCH(B128,Historical!$B$7:$B$1261,0))/INDEX(Historical!$O$7:$O$1230,MATCH(B128,Historical!$B$7:$B$1261,0)))^(1/10)-1)*100)</f>
        <v>2.1355747920446699</v>
      </c>
      <c r="W128" s="702">
        <f t="shared" si="21"/>
        <v>1.6014038123951919</v>
      </c>
      <c r="X128" s="703">
        <f t="shared" si="22"/>
        <v>0.16285321969692398</v>
      </c>
      <c r="Y128" s="876"/>
      <c r="Z128" s="651">
        <f t="shared" si="23"/>
        <v>21.818181818181813</v>
      </c>
      <c r="AA128" s="886">
        <f t="shared" si="24"/>
        <v>11.459090909090909</v>
      </c>
      <c r="AB128" s="887">
        <v>6</v>
      </c>
      <c r="AC128" s="865">
        <v>2.2000000000000002</v>
      </c>
      <c r="AD128" s="865" t="s">
        <v>136</v>
      </c>
      <c r="AE128" s="865">
        <v>4.03</v>
      </c>
      <c r="AF128" s="865">
        <v>1.61</v>
      </c>
      <c r="AG128" s="865">
        <v>14.799999999999999</v>
      </c>
      <c r="AH128" s="865">
        <v>7.1999999999999993</v>
      </c>
      <c r="AI128" s="865" t="s">
        <v>136</v>
      </c>
      <c r="AJ128" s="865">
        <v>21</v>
      </c>
      <c r="AK128" s="865" t="s">
        <v>136</v>
      </c>
      <c r="AL128" s="878">
        <v>217.56</v>
      </c>
      <c r="AM128" s="872">
        <v>1.7999999999999998</v>
      </c>
      <c r="AN128" s="865">
        <v>0.15</v>
      </c>
      <c r="AO128" s="739">
        <f t="shared" si="25"/>
        <v>-6.135166948767683</v>
      </c>
      <c r="AP128" s="740">
        <f t="shared" si="26"/>
        <v>5.323923960323226</v>
      </c>
      <c r="AQ128" s="888">
        <f t="shared" si="27"/>
        <v>-9.4482680363530473</v>
      </c>
      <c r="AR128" s="651">
        <f>INDEX(Historical!$C$7:$C$1239,MATCH(B128,Historical!$B$7:$B$1261,0))*IF(AH128="n/a",1.03,IF(AH128&lt;0,1.01,IF(AH128&gt;10,1.1,(1+AH128/100))))</f>
        <v>0.45024000000000003</v>
      </c>
      <c r="AS128" s="886">
        <f t="shared" si="28"/>
        <v>0.46374720000000003</v>
      </c>
      <c r="AT128" s="886">
        <f t="shared" si="34"/>
        <v>0.47765961600000006</v>
      </c>
      <c r="AU128" s="886">
        <f t="shared" si="34"/>
        <v>0.49198940448000006</v>
      </c>
      <c r="AV128" s="886">
        <f t="shared" si="34"/>
        <v>0.5067490866144001</v>
      </c>
      <c r="AW128" s="651">
        <f t="shared" si="29"/>
        <v>2.3903853070944003</v>
      </c>
      <c r="AX128" s="747">
        <f t="shared" si="30"/>
        <v>9.4818933244522015</v>
      </c>
      <c r="AY128" s="934">
        <v>0.47</v>
      </c>
      <c r="AZ128" s="872">
        <v>67.95</v>
      </c>
      <c r="BA128" s="872">
        <v>-16.66</v>
      </c>
      <c r="BB128" s="872">
        <v>8.5400000000000009</v>
      </c>
      <c r="BC128" s="872">
        <v>9.24</v>
      </c>
      <c r="BE128" s="624">
        <v>2014</v>
      </c>
      <c r="BF128" s="898">
        <f t="shared" si="31"/>
        <v>0</v>
      </c>
      <c r="BG128" s="882">
        <v>1.2</v>
      </c>
    </row>
    <row r="129" spans="1:59" ht="11.25" customHeight="1" x14ac:dyDescent="0.2">
      <c r="A129" s="880" t="s">
        <v>3954</v>
      </c>
      <c r="B129" s="875" t="s">
        <v>3955</v>
      </c>
      <c r="C129" s="932" t="s">
        <v>108</v>
      </c>
      <c r="D129" s="932" t="s">
        <v>4331</v>
      </c>
      <c r="E129" s="733">
        <v>7</v>
      </c>
      <c r="F129" s="1190">
        <v>601</v>
      </c>
      <c r="G129" s="1190" t="s">
        <v>106</v>
      </c>
      <c r="H129" s="1190" t="s">
        <v>106</v>
      </c>
      <c r="I129" s="874">
        <v>15.56</v>
      </c>
      <c r="J129" s="651">
        <f t="shared" si="18"/>
        <v>3.8560411311053984</v>
      </c>
      <c r="K129" s="877">
        <v>0.15</v>
      </c>
      <c r="L129" s="887">
        <v>4</v>
      </c>
      <c r="M129" s="642">
        <f t="shared" si="19"/>
        <v>0.6</v>
      </c>
      <c r="N129" s="870" t="s">
        <v>239</v>
      </c>
      <c r="O129" s="734">
        <v>0.13</v>
      </c>
      <c r="P129" s="619">
        <v>43832</v>
      </c>
      <c r="Q129" s="619">
        <v>43845</v>
      </c>
      <c r="R129" s="642">
        <f t="shared" si="20"/>
        <v>15.384615384615378</v>
      </c>
      <c r="S129" s="701">
        <f>IF(INDEX(Historical!$D$7:$D$1237,MATCH(B129,Historical!$B$7:$B$1261,0))=0,"n/a",(INDEX(Historical!$C$7:$C$1239,MATCH(B129,Historical!$B$7:$B$1261,0))/INDEX(Historical!$D$7:$D$1237,MATCH(B129,Historical!$B$7:$B$1261,0))-1)*100)</f>
        <v>8.3333333333333481</v>
      </c>
      <c r="T129" s="701">
        <f>IF(INDEX(Historical!$F$7:$F$1230,MATCH(B129,Historical!$B$7:$B$1261,0))=0,"n/a",((INDEX(Historical!$C$7:$C$1239,MATCH(B129,Historical!$B$7:$B$1261,0))/INDEX(Historical!$F$7:$F$1230,MATCH(B129,Historical!$B$7:$B$1261,0)))^(1/3)-1)*100)</f>
        <v>17.566734386037886</v>
      </c>
      <c r="U129" s="701">
        <f>IF(INDEX(Historical!$H$7:$H$1230,MATCH(B129,Historical!$B$7:$B$1261,0))=0,"n/a",((INDEX(Historical!$C$7:$C$1239,MATCH(B129,Historical!$B$7:$B$1261,0))/INDEX(Historical!$H$7:$H$1230,MATCH(B129,Historical!$B$7:$B$1261,0)))^(1/5)-1)*100)</f>
        <v>28.227866656891742</v>
      </c>
      <c r="V129" s="701" t="str">
        <f>IF(INDEX(Historical!$O$7:$O$1230,MATCH(B129,Historical!$B$7:$B$1261,0))=0,"n/a",((INDEX(Historical!$C$7:$C$1239,MATCH(B129,Historical!$B$7:$B$1261,0))/INDEX(Historical!$O$7:$O$1230,MATCH(B129,Historical!$B$7:$B$1261,0)))^(1/10)-1)*100)</f>
        <v>n/a</v>
      </c>
      <c r="W129" s="702" t="str">
        <f t="shared" si="21"/>
        <v>n/a</v>
      </c>
      <c r="X129" s="703">
        <f t="shared" si="22"/>
        <v>2.9404027767595564</v>
      </c>
      <c r="Y129" s="661"/>
      <c r="Z129" s="651">
        <f t="shared" si="23"/>
        <v>31.914893617021278</v>
      </c>
      <c r="AA129" s="886">
        <f t="shared" si="24"/>
        <v>8.2765957446808525</v>
      </c>
      <c r="AB129" s="887">
        <v>12</v>
      </c>
      <c r="AC129" s="865">
        <v>1.88</v>
      </c>
      <c r="AD129" s="865" t="s">
        <v>136</v>
      </c>
      <c r="AE129" s="865">
        <v>1.79</v>
      </c>
      <c r="AF129" s="865">
        <v>0.86</v>
      </c>
      <c r="AG129" s="865">
        <v>9.6</v>
      </c>
      <c r="AH129" s="865">
        <v>28.999999999999996</v>
      </c>
      <c r="AI129" s="865">
        <v>-61.35</v>
      </c>
      <c r="AJ129" s="865">
        <v>9.6</v>
      </c>
      <c r="AK129" s="865" t="s">
        <v>136</v>
      </c>
      <c r="AL129" s="878">
        <v>75.650000000000006</v>
      </c>
      <c r="AM129" s="872">
        <v>0.6</v>
      </c>
      <c r="AN129" s="865">
        <v>0.4</v>
      </c>
      <c r="AO129" s="739">
        <f t="shared" si="25"/>
        <v>23.807312043316287</v>
      </c>
      <c r="AP129" s="740">
        <f t="shared" si="26"/>
        <v>32.083907787997141</v>
      </c>
      <c r="AQ129" s="888">
        <f t="shared" si="27"/>
        <v>-43.75501073013789</v>
      </c>
      <c r="AR129" s="651">
        <f>INDEX(Historical!$C$7:$C$1239,MATCH(B129,Historical!$B$7:$B$1261,0))*IF(AH129="n/a",1.03,IF(AH129&lt;0,1.01,IF(AH129&gt;10,1.1,(1+AH129/100))))</f>
        <v>0.57200000000000006</v>
      </c>
      <c r="AS129" s="886">
        <f t="shared" si="28"/>
        <v>0.57772000000000012</v>
      </c>
      <c r="AT129" s="886">
        <f t="shared" si="34"/>
        <v>0.59505160000000012</v>
      </c>
      <c r="AU129" s="886">
        <f t="shared" si="34"/>
        <v>0.61290314800000012</v>
      </c>
      <c r="AV129" s="886">
        <f t="shared" si="34"/>
        <v>0.63129024244000009</v>
      </c>
      <c r="AW129" s="651">
        <f t="shared" si="29"/>
        <v>2.9889649904400004</v>
      </c>
      <c r="AX129" s="747">
        <f t="shared" si="30"/>
        <v>19.209286570951161</v>
      </c>
      <c r="AY129" s="934">
        <v>0.53</v>
      </c>
      <c r="AZ129" s="872">
        <v>22.52</v>
      </c>
      <c r="BA129" s="872">
        <v>-42.22</v>
      </c>
      <c r="BB129" s="872">
        <v>7.53</v>
      </c>
      <c r="BC129" s="872">
        <v>-10.780000000000001</v>
      </c>
      <c r="BE129" s="624">
        <v>2014</v>
      </c>
      <c r="BF129" s="898">
        <f t="shared" si="31"/>
        <v>0</v>
      </c>
      <c r="BG129" s="882">
        <v>0.8</v>
      </c>
    </row>
    <row r="130" spans="1:59" ht="11.25" customHeight="1" x14ac:dyDescent="0.2">
      <c r="A130" s="881" t="s">
        <v>4050</v>
      </c>
      <c r="B130" s="875" t="s">
        <v>4051</v>
      </c>
      <c r="C130" s="932" t="s">
        <v>153</v>
      </c>
      <c r="D130" s="932" t="s">
        <v>915</v>
      </c>
      <c r="E130" s="733">
        <v>6</v>
      </c>
      <c r="F130" s="1190">
        <v>689</v>
      </c>
      <c r="G130" s="1190" t="s">
        <v>106</v>
      </c>
      <c r="H130" s="1190" t="s">
        <v>106</v>
      </c>
      <c r="I130" s="874">
        <v>60.67</v>
      </c>
      <c r="J130" s="651">
        <f t="shared" si="18"/>
        <v>4.4832701499917587</v>
      </c>
      <c r="K130" s="877">
        <v>0.68</v>
      </c>
      <c r="L130" s="887">
        <v>4</v>
      </c>
      <c r="M130" s="642">
        <f t="shared" si="19"/>
        <v>2.72</v>
      </c>
      <c r="N130" s="870" t="s">
        <v>287</v>
      </c>
      <c r="O130" s="734">
        <v>0.63</v>
      </c>
      <c r="P130" s="861">
        <v>43902</v>
      </c>
      <c r="Q130" s="861">
        <v>43920</v>
      </c>
      <c r="R130" s="642">
        <f t="shared" si="20"/>
        <v>7.936507936507943</v>
      </c>
      <c r="S130" s="701">
        <f>IF(INDEX(Historical!$D$7:$D$1237,MATCH(B130,Historical!$B$7:$B$1261,0))=0,"n/a",(INDEX(Historical!$C$7:$C$1239,MATCH(B130,Historical!$B$7:$B$1261,0))/INDEX(Historical!$D$7:$D$1237,MATCH(B130,Historical!$B$7:$B$1261,0))-1)*100)</f>
        <v>10.526315789473696</v>
      </c>
      <c r="T130" s="701">
        <f>IF(INDEX(Historical!$F$7:$F$1230,MATCH(B130,Historical!$B$7:$B$1261,0))=0,"n/a",((INDEX(Historical!$C$7:$C$1239,MATCH(B130,Historical!$B$7:$B$1261,0))/INDEX(Historical!$F$7:$F$1230,MATCH(B130,Historical!$B$7:$B$1261,0)))^(1/3)-1)*100)</f>
        <v>11.052303824457699</v>
      </c>
      <c r="U130" s="701" t="str">
        <f>IF(INDEX(Historical!$H$7:$H$1230,MATCH(B130,Historical!$B$7:$B$1261,0))=0,"n/a",((INDEX(Historical!$C$7:$C$1239,MATCH(B130,Historical!$B$7:$B$1261,0))/INDEX(Historical!$H$7:$H$1230,MATCH(B130,Historical!$B$7:$B$1261,0)))^(1/5)-1)*100)</f>
        <v>n/a</v>
      </c>
      <c r="V130" s="701" t="str">
        <f>IF(INDEX(Historical!$O$7:$O$1230,MATCH(B130,Historical!$B$7:$B$1261,0))=0,"n/a",((INDEX(Historical!$C$7:$C$1239,MATCH(B130,Historical!$B$7:$B$1261,0))/INDEX(Historical!$O$7:$O$1230,MATCH(B130,Historical!$B$7:$B$1261,0)))^(1/10)-1)*100)</f>
        <v>n/a</v>
      </c>
      <c r="W130" s="702" t="str">
        <f t="shared" si="21"/>
        <v>n/a</v>
      </c>
      <c r="X130" s="703" t="str">
        <f t="shared" si="22"/>
        <v>n/a</v>
      </c>
      <c r="Y130" s="876"/>
      <c r="Z130" s="651">
        <f t="shared" si="23"/>
        <v>283.33333333333337</v>
      </c>
      <c r="AA130" s="886">
        <f t="shared" si="24"/>
        <v>63.197916666666671</v>
      </c>
      <c r="AB130" s="887">
        <v>12</v>
      </c>
      <c r="AC130" s="865">
        <v>0.96</v>
      </c>
      <c r="AD130" s="865">
        <v>1134.57</v>
      </c>
      <c r="AE130" s="865">
        <v>3.22</v>
      </c>
      <c r="AF130" s="865">
        <v>4.32</v>
      </c>
      <c r="AG130" s="865">
        <v>6.3</v>
      </c>
      <c r="AH130" s="865">
        <v>1.0999999999999999</v>
      </c>
      <c r="AI130" s="865">
        <v>0.09</v>
      </c>
      <c r="AJ130" s="865">
        <v>-10.5</v>
      </c>
      <c r="AK130" s="865">
        <v>0.06</v>
      </c>
      <c r="AL130" s="878">
        <v>74580</v>
      </c>
      <c r="AM130" s="872">
        <v>0.4</v>
      </c>
      <c r="AN130" s="865">
        <v>1.68</v>
      </c>
      <c r="AO130" s="739" t="str">
        <f t="shared" si="25"/>
        <v>n/a</v>
      </c>
      <c r="AP130" s="740" t="str">
        <f t="shared" si="26"/>
        <v>n/a</v>
      </c>
      <c r="AQ130" s="888">
        <f t="shared" si="27"/>
        <v>248.33891542576748</v>
      </c>
      <c r="AR130" s="651">
        <f>INDEX(Historical!$C$7:$C$1239,MATCH(B130,Historical!$B$7:$B$1261,0))*IF(AH130="n/a",1.03,IF(AH130&lt;0,1.01,IF(AH130&gt;10,1.1,(1+AH130/100))))</f>
        <v>2.54772</v>
      </c>
      <c r="AS130" s="886">
        <f t="shared" si="28"/>
        <v>2.5500129479999996</v>
      </c>
      <c r="AT130" s="886">
        <f t="shared" si="34"/>
        <v>2.5515429557687992</v>
      </c>
      <c r="AU130" s="886">
        <f t="shared" si="34"/>
        <v>2.5530738815422604</v>
      </c>
      <c r="AV130" s="886">
        <f t="shared" si="34"/>
        <v>2.5546057258711858</v>
      </c>
      <c r="AW130" s="651">
        <f t="shared" si="29"/>
        <v>12.756955511182245</v>
      </c>
      <c r="AX130" s="747">
        <f t="shared" si="30"/>
        <v>21.026793326491255</v>
      </c>
      <c r="AY130" s="934">
        <v>0.52</v>
      </c>
      <c r="AZ130" s="872">
        <v>6.36</v>
      </c>
      <c r="BA130" s="872">
        <v>-29.43</v>
      </c>
      <c r="BB130" s="872">
        <v>-1.06</v>
      </c>
      <c r="BC130" s="872">
        <v>-13.889999999999999</v>
      </c>
      <c r="BE130" s="624">
        <v>2015</v>
      </c>
      <c r="BF130" s="898">
        <f t="shared" si="31"/>
        <v>0</v>
      </c>
      <c r="BG130" s="882">
        <v>2.1</v>
      </c>
    </row>
    <row r="131" spans="1:59" ht="11.25" customHeight="1" x14ac:dyDescent="0.2">
      <c r="A131" s="881" t="s">
        <v>4567</v>
      </c>
      <c r="B131" s="875" t="s">
        <v>4562</v>
      </c>
      <c r="C131" s="932" t="s">
        <v>123</v>
      </c>
      <c r="D131" s="932" t="s">
        <v>4174</v>
      </c>
      <c r="E131" s="733">
        <v>5</v>
      </c>
      <c r="F131" s="1190">
        <v>731</v>
      </c>
      <c r="G131" s="1190" t="s">
        <v>106</v>
      </c>
      <c r="H131" s="1190" t="s">
        <v>106</v>
      </c>
      <c r="I131" s="874">
        <v>54.72</v>
      </c>
      <c r="J131" s="651">
        <f t="shared" si="18"/>
        <v>2.1929824561403506</v>
      </c>
      <c r="K131" s="877">
        <v>0.3</v>
      </c>
      <c r="L131" s="887">
        <v>4</v>
      </c>
      <c r="M131" s="642">
        <f t="shared" si="19"/>
        <v>1.2</v>
      </c>
      <c r="N131" s="870" t="s">
        <v>4516</v>
      </c>
      <c r="O131" s="734">
        <v>0.27</v>
      </c>
      <c r="P131" s="861">
        <v>43885</v>
      </c>
      <c r="Q131" s="861">
        <v>43907</v>
      </c>
      <c r="R131" s="642">
        <f t="shared" si="20"/>
        <v>11.1111111111111</v>
      </c>
      <c r="S131" s="701">
        <f>IF(INDEX(Historical!$D$7:$D$1237,MATCH(B131,Historical!$B$7:$B$1261,0))=0,"n/a",(INDEX(Historical!$C$7:$C$1239,MATCH(B131,Historical!$B$7:$B$1261,0))/INDEX(Historical!$D$7:$D$1237,MATCH(B131,Historical!$B$7:$B$1261,0))-1)*100)</f>
        <v>12.500000000000021</v>
      </c>
      <c r="T131" s="701">
        <f>IF(INDEX(Historical!$F$7:$F$1230,MATCH(B131,Historical!$B$7:$B$1261,0))=0,"n/a",((INDEX(Historical!$C$7:$C$1239,MATCH(B131,Historical!$B$7:$B$1261,0))/INDEX(Historical!$F$7:$F$1230,MATCH(B131,Historical!$B$7:$B$1261,0)))^(1/3)-1)*100)</f>
        <v>28.415622034199295</v>
      </c>
      <c r="U131" s="701" t="str">
        <f>IF(INDEX(Historical!$H$7:$H$1230,MATCH(B131,Historical!$B$7:$B$1261,0))=0,"n/a",((INDEX(Historical!$C$7:$C$1239,MATCH(B131,Historical!$B$7:$B$1261,0))/INDEX(Historical!$H$7:$H$1230,MATCH(B131,Historical!$B$7:$B$1261,0)))^(1/5)-1)*100)</f>
        <v>n/a</v>
      </c>
      <c r="V131" s="701" t="str">
        <f>IF(INDEX(Historical!$O$7:$O$1230,MATCH(B131,Historical!$B$7:$B$1261,0))=0,"n/a",((INDEX(Historical!$C$7:$C$1239,MATCH(B131,Historical!$B$7:$B$1261,0))/INDEX(Historical!$O$7:$O$1230,MATCH(B131,Historical!$B$7:$B$1261,0)))^(1/10)-1)*100)</f>
        <v>n/a</v>
      </c>
      <c r="W131" s="702" t="str">
        <f t="shared" si="21"/>
        <v>n/a</v>
      </c>
      <c r="X131" s="703" t="str">
        <f t="shared" si="22"/>
        <v>n/a</v>
      </c>
      <c r="Y131" s="876"/>
      <c r="Z131" s="651">
        <f t="shared" si="23"/>
        <v>599.99999999999989</v>
      </c>
      <c r="AA131" s="886">
        <f t="shared" si="24"/>
        <v>273.59999999999997</v>
      </c>
      <c r="AB131" s="887">
        <v>12</v>
      </c>
      <c r="AC131" s="865">
        <v>0.2</v>
      </c>
      <c r="AD131" s="865">
        <v>29.6</v>
      </c>
      <c r="AE131" s="865">
        <v>2.09</v>
      </c>
      <c r="AF131" s="865">
        <v>11.71</v>
      </c>
      <c r="AG131" s="865">
        <v>3.6999999999999997</v>
      </c>
      <c r="AH131" s="865">
        <v>-15.6</v>
      </c>
      <c r="AI131" s="865">
        <v>46.06</v>
      </c>
      <c r="AJ131" s="865">
        <v>4.2</v>
      </c>
      <c r="AK131" s="865">
        <v>9.31</v>
      </c>
      <c r="AL131" s="878">
        <v>3680</v>
      </c>
      <c r="AM131" s="872">
        <v>1.02</v>
      </c>
      <c r="AN131" s="865">
        <v>6.33</v>
      </c>
      <c r="AO131" s="739" t="str">
        <f t="shared" si="25"/>
        <v>n/a</v>
      </c>
      <c r="AP131" s="740" t="str">
        <f t="shared" si="26"/>
        <v>n/a</v>
      </c>
      <c r="AQ131" s="888">
        <f t="shared" si="27"/>
        <v>1093.2878948518669</v>
      </c>
      <c r="AR131" s="651">
        <f>INDEX(Historical!$C$7:$C$1239,MATCH(B131,Historical!$B$7:$B$1261,0))*IF(AH131="n/a",1.03,IF(AH131&lt;0,1.01,IF(AH131&gt;10,1.1,(1+AH131/100))))</f>
        <v>1.0908</v>
      </c>
      <c r="AS131" s="886">
        <f t="shared" si="28"/>
        <v>1.1998800000000001</v>
      </c>
      <c r="AT131" s="886">
        <f t="shared" si="34"/>
        <v>1.3115888280000001</v>
      </c>
      <c r="AU131" s="886">
        <f t="shared" si="34"/>
        <v>1.4336977478868</v>
      </c>
      <c r="AV131" s="886">
        <f t="shared" si="34"/>
        <v>1.5671750082150611</v>
      </c>
      <c r="AW131" s="651">
        <f t="shared" si="29"/>
        <v>6.603141584101861</v>
      </c>
      <c r="AX131" s="747">
        <f t="shared" si="30"/>
        <v>12.06714470778849</v>
      </c>
      <c r="AY131" s="934">
        <v>1.47</v>
      </c>
      <c r="AZ131" s="872">
        <v>104.56</v>
      </c>
      <c r="BA131" s="872">
        <v>-25.41</v>
      </c>
      <c r="BB131" s="872">
        <v>17.75</v>
      </c>
      <c r="BC131" s="872">
        <v>16.850000000000001</v>
      </c>
      <c r="BE131" s="624">
        <v>2016</v>
      </c>
      <c r="BF131" s="898">
        <f t="shared" si="31"/>
        <v>0</v>
      </c>
      <c r="BG131" s="882">
        <v>0.3</v>
      </c>
    </row>
    <row r="132" spans="1:59" ht="11.25" customHeight="1" x14ac:dyDescent="0.2">
      <c r="A132" s="871" t="s">
        <v>1247</v>
      </c>
      <c r="B132" s="875" t="s">
        <v>1248</v>
      </c>
      <c r="C132" s="932" t="s">
        <v>108</v>
      </c>
      <c r="D132" s="932" t="s">
        <v>4334</v>
      </c>
      <c r="E132" s="733">
        <v>9</v>
      </c>
      <c r="F132" s="1190">
        <v>436</v>
      </c>
      <c r="G132" s="1190" t="s">
        <v>106</v>
      </c>
      <c r="H132" s="1190" t="s">
        <v>106</v>
      </c>
      <c r="I132" s="874">
        <v>230.58</v>
      </c>
      <c r="J132" s="651">
        <f t="shared" si="18"/>
        <v>2.1684447913956109</v>
      </c>
      <c r="K132" s="877">
        <v>1.25</v>
      </c>
      <c r="L132" s="887">
        <v>4</v>
      </c>
      <c r="M132" s="642">
        <f t="shared" si="19"/>
        <v>5</v>
      </c>
      <c r="N132" s="870" t="s">
        <v>287</v>
      </c>
      <c r="O132" s="734">
        <v>0.85</v>
      </c>
      <c r="P132" s="866">
        <v>43706</v>
      </c>
      <c r="Q132" s="866">
        <v>43735</v>
      </c>
      <c r="R132" s="642">
        <f t="shared" si="20"/>
        <v>47.058823529411768</v>
      </c>
      <c r="S132" s="701">
        <f>IF(INDEX(Historical!$D$7:$D$1237,MATCH(B132,Historical!$B$7:$B$1261,0))=0,"n/a",(INDEX(Historical!$C$7:$C$1239,MATCH(B132,Historical!$B$7:$B$1261,0))/INDEX(Historical!$D$7:$D$1237,MATCH(B132,Historical!$B$7:$B$1261,0))-1)*100)</f>
        <v>31.746031746031768</v>
      </c>
      <c r="T132" s="701">
        <f>IF(INDEX(Historical!$F$7:$F$1230,MATCH(B132,Historical!$B$7:$B$1261,0))=0,"n/a",((INDEX(Historical!$C$7:$C$1239,MATCH(B132,Historical!$B$7:$B$1261,0))/INDEX(Historical!$F$7:$F$1230,MATCH(B132,Historical!$B$7:$B$1261,0)))^(1/3)-1)*100)</f>
        <v>16.866915815850405</v>
      </c>
      <c r="U132" s="701">
        <f>IF(INDEX(Historical!$H$7:$H$1230,MATCH(B132,Historical!$B$7:$B$1261,0))=0,"n/a",((INDEX(Historical!$C$7:$C$1239,MATCH(B132,Historical!$B$7:$B$1261,0))/INDEX(Historical!$H$7:$H$1230,MATCH(B132,Historical!$B$7:$B$1261,0)))^(1/5)-1)*100)</f>
        <v>13.02463565463019</v>
      </c>
      <c r="V132" s="701">
        <f>IF(INDEX(Historical!$O$7:$O$1230,MATCH(B132,Historical!$B$7:$B$1261,0))=0,"n/a",((INDEX(Historical!$C$7:$C$1239,MATCH(B132,Historical!$B$7:$B$1261,0))/INDEX(Historical!$O$7:$O$1230,MATCH(B132,Historical!$B$7:$B$1261,0)))^(1/10)-1)*100)</f>
        <v>11.478728370107838</v>
      </c>
      <c r="W132" s="702">
        <f t="shared" si="21"/>
        <v>1.1346758312138567</v>
      </c>
      <c r="X132" s="703">
        <f t="shared" si="22"/>
        <v>3.0289850359605093</v>
      </c>
      <c r="Y132" s="664"/>
      <c r="Z132" s="651">
        <f t="shared" si="23"/>
        <v>28.835063437139564</v>
      </c>
      <c r="AA132" s="886">
        <f t="shared" si="24"/>
        <v>13.297577854671282</v>
      </c>
      <c r="AB132" s="887">
        <v>12</v>
      </c>
      <c r="AC132" s="865">
        <v>17.34</v>
      </c>
      <c r="AD132" s="865">
        <v>1.34</v>
      </c>
      <c r="AE132" s="865">
        <v>1.5</v>
      </c>
      <c r="AF132" s="865">
        <v>1.03</v>
      </c>
      <c r="AG132" s="865">
        <v>7.8</v>
      </c>
      <c r="AH132" s="865">
        <v>-12.4</v>
      </c>
      <c r="AI132" s="865">
        <v>26.19</v>
      </c>
      <c r="AJ132" s="865">
        <v>4.3</v>
      </c>
      <c r="AK132" s="865">
        <v>10.15</v>
      </c>
      <c r="AL132" s="878">
        <v>81380</v>
      </c>
      <c r="AM132" s="872">
        <v>0.6</v>
      </c>
      <c r="AN132" s="865">
        <v>8.19</v>
      </c>
      <c r="AO132" s="739">
        <f t="shared" si="25"/>
        <v>1.8955025913545196</v>
      </c>
      <c r="AP132" s="740">
        <f t="shared" si="26"/>
        <v>15.193080446025801</v>
      </c>
      <c r="AQ132" s="888">
        <f t="shared" si="27"/>
        <v>-21.978620621406542</v>
      </c>
      <c r="AR132" s="651">
        <f>INDEX(Historical!$C$7:$C$1239,MATCH(B132,Historical!$B$7:$B$1261,0))*IF(AH132="n/a",1.03,IF(AH132&lt;0,1.01,IF(AH132&gt;10,1.1,(1+AH132/100))))</f>
        <v>4.1915000000000004</v>
      </c>
      <c r="AS132" s="886">
        <f t="shared" si="28"/>
        <v>4.6106500000000006</v>
      </c>
      <c r="AT132" s="886">
        <f t="shared" si="34"/>
        <v>5.0717150000000011</v>
      </c>
      <c r="AU132" s="886">
        <f t="shared" si="34"/>
        <v>5.5788865000000021</v>
      </c>
      <c r="AV132" s="886">
        <f t="shared" si="34"/>
        <v>6.1367751500000027</v>
      </c>
      <c r="AW132" s="651">
        <f t="shared" si="29"/>
        <v>25.589526650000007</v>
      </c>
      <c r="AX132" s="747">
        <f t="shared" si="30"/>
        <v>11.097895155694339</v>
      </c>
      <c r="AY132" s="934">
        <v>1.51</v>
      </c>
      <c r="AZ132" s="872">
        <v>76.22</v>
      </c>
      <c r="BA132" s="872">
        <v>-7.9399999999999995</v>
      </c>
      <c r="BB132" s="872">
        <v>11.4</v>
      </c>
      <c r="BC132" s="872">
        <v>17.130000000000003</v>
      </c>
      <c r="BE132" s="624">
        <v>2011</v>
      </c>
      <c r="BF132" s="898">
        <f t="shared" si="31"/>
        <v>0</v>
      </c>
      <c r="BG132" s="882">
        <v>0.6</v>
      </c>
    </row>
    <row r="133" spans="1:59" ht="11.25" customHeight="1" x14ac:dyDescent="0.2">
      <c r="A133" s="871" t="s">
        <v>3830</v>
      </c>
      <c r="B133" s="875" t="s">
        <v>3831</v>
      </c>
      <c r="C133" s="932" t="s">
        <v>108</v>
      </c>
      <c r="D133" s="932" t="s">
        <v>4338</v>
      </c>
      <c r="E133" s="733">
        <v>6</v>
      </c>
      <c r="F133" s="1190">
        <v>665</v>
      </c>
      <c r="G133" s="1190" t="s">
        <v>106</v>
      </c>
      <c r="H133" s="1190" t="s">
        <v>106</v>
      </c>
      <c r="I133" s="874">
        <v>45.9</v>
      </c>
      <c r="J133" s="651">
        <f t="shared" si="18"/>
        <v>2.9629629629629632</v>
      </c>
      <c r="K133" s="877">
        <v>0.34</v>
      </c>
      <c r="L133" s="887">
        <v>4</v>
      </c>
      <c r="M133" s="642">
        <f t="shared" si="19"/>
        <v>1.36</v>
      </c>
      <c r="N133" s="870" t="s">
        <v>218</v>
      </c>
      <c r="O133" s="734">
        <v>0.32</v>
      </c>
      <c r="P133" s="866">
        <v>43735</v>
      </c>
      <c r="Q133" s="866">
        <v>43752</v>
      </c>
      <c r="R133" s="642">
        <f t="shared" si="20"/>
        <v>6.2500000000000053</v>
      </c>
      <c r="S133" s="701">
        <f>IF(INDEX(Historical!$D$7:$D$1237,MATCH(B133,Historical!$B$7:$B$1261,0))=0,"n/a",(INDEX(Historical!$C$7:$C$1239,MATCH(B133,Historical!$B$7:$B$1261,0))/INDEX(Historical!$D$7:$D$1237,MATCH(B133,Historical!$B$7:$B$1261,0))-1)*100)</f>
        <v>16.071428571428559</v>
      </c>
      <c r="T133" s="701">
        <f>IF(INDEX(Historical!$F$7:$F$1230,MATCH(B133,Historical!$B$7:$B$1261,0))=0,"n/a",((INDEX(Historical!$C$7:$C$1239,MATCH(B133,Historical!$B$7:$B$1261,0))/INDEX(Historical!$F$7:$F$1230,MATCH(B133,Historical!$B$7:$B$1261,0)))^(1/3)-1)*100)</f>
        <v>13.890341028279973</v>
      </c>
      <c r="U133" s="701">
        <f>IF(INDEX(Historical!$H$7:$H$1230,MATCH(B133,Historical!$B$7:$B$1261,0))=0,"n/a",((INDEX(Historical!$C$7:$C$1239,MATCH(B133,Historical!$B$7:$B$1261,0))/INDEX(Historical!$H$7:$H$1230,MATCH(B133,Historical!$B$7:$B$1261,0)))^(1/5)-1)*100)</f>
        <v>10.756634324829006</v>
      </c>
      <c r="V133" s="701">
        <f>IF(INDEX(Historical!$O$7:$O$1230,MATCH(B133,Historical!$B$7:$B$1261,0))=0,"n/a",((INDEX(Historical!$C$7:$C$1239,MATCH(B133,Historical!$B$7:$B$1261,0))/INDEX(Historical!$O$7:$O$1230,MATCH(B133,Historical!$B$7:$B$1261,0)))^(1/10)-1)*100)</f>
        <v>6.0867355188575445</v>
      </c>
      <c r="W133" s="702">
        <f t="shared" si="21"/>
        <v>1.7672255171106865</v>
      </c>
      <c r="X133" s="703">
        <f t="shared" si="22"/>
        <v>1.0052929275541127</v>
      </c>
      <c r="Y133" s="876"/>
      <c r="Z133" s="651">
        <f t="shared" si="23"/>
        <v>32.7710843373494</v>
      </c>
      <c r="AA133" s="886">
        <f t="shared" si="24"/>
        <v>11.060240963855421</v>
      </c>
      <c r="AB133" s="887">
        <v>12</v>
      </c>
      <c r="AC133" s="865">
        <v>4.1500000000000004</v>
      </c>
      <c r="AD133" s="865">
        <v>1.92</v>
      </c>
      <c r="AE133" s="865">
        <v>2.95</v>
      </c>
      <c r="AF133" s="865">
        <v>1.07</v>
      </c>
      <c r="AG133" s="865">
        <v>9.6</v>
      </c>
      <c r="AH133" s="865">
        <v>9.1999999999999993</v>
      </c>
      <c r="AI133" s="865">
        <v>-12.120000000000001</v>
      </c>
      <c r="AJ133" s="865">
        <v>10.7</v>
      </c>
      <c r="AK133" s="865">
        <v>6</v>
      </c>
      <c r="AL133" s="878">
        <v>661</v>
      </c>
      <c r="AM133" s="872">
        <v>10.7</v>
      </c>
      <c r="AN133" s="865">
        <v>0.28000000000000003</v>
      </c>
      <c r="AO133" s="739">
        <f t="shared" si="25"/>
        <v>2.6593563239365494</v>
      </c>
      <c r="AP133" s="740">
        <f t="shared" si="26"/>
        <v>13.71959728779197</v>
      </c>
      <c r="AQ133" s="888">
        <f t="shared" si="27"/>
        <v>-27.475803788359165</v>
      </c>
      <c r="AR133" s="651">
        <f>INDEX(Historical!$C$7:$C$1239,MATCH(B133,Historical!$B$7:$B$1261,0))*IF(AH133="n/a",1.03,IF(AH133&lt;0,1.01,IF(AH133&gt;10,1.1,(1+AH133/100))))</f>
        <v>1.4196000000000002</v>
      </c>
      <c r="AS133" s="886">
        <f t="shared" si="28"/>
        <v>1.4337960000000003</v>
      </c>
      <c r="AT133" s="886">
        <f t="shared" si="34"/>
        <v>1.5198237600000004</v>
      </c>
      <c r="AU133" s="886">
        <f t="shared" si="34"/>
        <v>1.6110131856000005</v>
      </c>
      <c r="AV133" s="886">
        <f t="shared" si="34"/>
        <v>1.7076739767360005</v>
      </c>
      <c r="AW133" s="651">
        <f t="shared" si="29"/>
        <v>7.6919069223360026</v>
      </c>
      <c r="AX133" s="747">
        <f t="shared" si="30"/>
        <v>16.757967151058832</v>
      </c>
      <c r="AY133" s="934">
        <v>1.05</v>
      </c>
      <c r="AZ133" s="872">
        <v>42.41</v>
      </c>
      <c r="BA133" s="872">
        <v>-27.62</v>
      </c>
      <c r="BB133" s="872">
        <v>12.24</v>
      </c>
      <c r="BC133" s="872">
        <v>13.36</v>
      </c>
      <c r="BE133" s="624">
        <v>2014</v>
      </c>
      <c r="BF133" s="898">
        <f t="shared" si="31"/>
        <v>0</v>
      </c>
      <c r="BG133" s="882">
        <v>1.0999999999999999</v>
      </c>
    </row>
    <row r="134" spans="1:59" ht="11.25" customHeight="1" x14ac:dyDescent="0.2">
      <c r="A134" s="871" t="s">
        <v>1239</v>
      </c>
      <c r="B134" s="875" t="s">
        <v>1240</v>
      </c>
      <c r="C134" s="932" t="s">
        <v>4319</v>
      </c>
      <c r="D134" s="932" t="s">
        <v>4320</v>
      </c>
      <c r="E134" s="733">
        <v>9</v>
      </c>
      <c r="F134" s="1190">
        <v>522</v>
      </c>
      <c r="G134" s="1190" t="s">
        <v>37</v>
      </c>
      <c r="H134" s="1190" t="s">
        <v>115</v>
      </c>
      <c r="I134" s="874">
        <v>28.39</v>
      </c>
      <c r="J134" s="651">
        <f t="shared" si="18"/>
        <v>5.4948925678055653</v>
      </c>
      <c r="K134" s="877">
        <v>0.39</v>
      </c>
      <c r="L134" s="887">
        <v>4</v>
      </c>
      <c r="M134" s="642">
        <f t="shared" si="19"/>
        <v>1.56</v>
      </c>
      <c r="N134" s="870" t="s">
        <v>264</v>
      </c>
      <c r="O134" s="734">
        <v>0.37</v>
      </c>
      <c r="P134" s="861">
        <v>44188</v>
      </c>
      <c r="Q134" s="861">
        <v>44203</v>
      </c>
      <c r="R134" s="642">
        <f t="shared" si="20"/>
        <v>5.4054054054054106</v>
      </c>
      <c r="S134" s="701">
        <f>IF(INDEX(Historical!$D$7:$D$1237,MATCH(B134,Historical!$B$7:$B$1261,0))=0,"n/a",(INDEX(Historical!$C$7:$C$1239,MATCH(B134,Historical!$B$7:$B$1261,0))/INDEX(Historical!$D$7:$D$1237,MATCH(B134,Historical!$B$7:$B$1261,0))-1)*100)</f>
        <v>9.375</v>
      </c>
      <c r="T134" s="701">
        <f>IF(INDEX(Historical!$F$7:$F$1230,MATCH(B134,Historical!$B$7:$B$1261,0))=0,"n/a",((INDEX(Historical!$C$7:$C$1239,MATCH(B134,Historical!$B$7:$B$1261,0))/INDEX(Historical!$F$7:$F$1230,MATCH(B134,Historical!$B$7:$B$1261,0)))^(1/3)-1)*100)</f>
        <v>11.868894208139679</v>
      </c>
      <c r="U134" s="701">
        <f>IF(INDEX(Historical!$H$7:$H$1230,MATCH(B134,Historical!$B$7:$B$1261,0))=0,"n/a",((INDEX(Historical!$C$7:$C$1239,MATCH(B134,Historical!$B$7:$B$1261,0))/INDEX(Historical!$H$7:$H$1230,MATCH(B134,Historical!$B$7:$B$1261,0)))^(1/5)-1)*100)</f>
        <v>11.842691472014465</v>
      </c>
      <c r="V134" s="701">
        <f>IF(INDEX(Historical!$O$7:$O$1230,MATCH(B134,Historical!$B$7:$B$1261,0))=0,"n/a",((INDEX(Historical!$C$7:$C$1239,MATCH(B134,Historical!$B$7:$B$1261,0))/INDEX(Historical!$O$7:$O$1230,MATCH(B134,Historical!$B$7:$B$1261,0)))^(1/10)-1)*100)</f>
        <v>-2.9307513348039493</v>
      </c>
      <c r="W134" s="702" t="str">
        <f t="shared" si="21"/>
        <v>n/a</v>
      </c>
      <c r="X134" s="703">
        <f t="shared" si="22"/>
        <v>0.81114325150784006</v>
      </c>
      <c r="Y134" s="661"/>
      <c r="Z134" s="651">
        <f t="shared" si="23"/>
        <v>134.48275862068968</v>
      </c>
      <c r="AA134" s="886">
        <f t="shared" si="24"/>
        <v>24.474137931034484</v>
      </c>
      <c r="AB134" s="887">
        <v>12</v>
      </c>
      <c r="AC134" s="865">
        <v>1.1599999999999999</v>
      </c>
      <c r="AD134" s="865" t="s">
        <v>136</v>
      </c>
      <c r="AE134" s="865">
        <v>8.5399999999999991</v>
      </c>
      <c r="AF134" s="865">
        <v>1.96</v>
      </c>
      <c r="AG134" s="865">
        <v>8</v>
      </c>
      <c r="AH134" s="865">
        <v>1.5</v>
      </c>
      <c r="AI134" s="865">
        <v>10.24</v>
      </c>
      <c r="AJ134" s="865">
        <v>14.6</v>
      </c>
      <c r="AK134" s="865" t="s">
        <v>136</v>
      </c>
      <c r="AL134" s="878">
        <v>1250</v>
      </c>
      <c r="AM134" s="872">
        <v>15.370000000000001</v>
      </c>
      <c r="AN134" s="865">
        <v>0.91</v>
      </c>
      <c r="AO134" s="739">
        <f t="shared" si="25"/>
        <v>-7.1365538912144544</v>
      </c>
      <c r="AP134" s="740">
        <f t="shared" si="26"/>
        <v>17.33758403982003</v>
      </c>
      <c r="AQ134" s="888">
        <f t="shared" si="27"/>
        <v>46.012648378796413</v>
      </c>
      <c r="AR134" s="651">
        <f>INDEX(Historical!$C$7:$C$1239,MATCH(B134,Historical!$B$7:$B$1261,0))*IF(AH134="n/a",1.03,IF(AH134&lt;0,1.01,IF(AH134&gt;10,1.1,(1+AH134/100))))</f>
        <v>1.4209999999999998</v>
      </c>
      <c r="AS134" s="886">
        <f t="shared" si="28"/>
        <v>1.5630999999999999</v>
      </c>
      <c r="AT134" s="886">
        <f t="shared" si="34"/>
        <v>1.609993</v>
      </c>
      <c r="AU134" s="886">
        <f t="shared" si="34"/>
        <v>1.65829279</v>
      </c>
      <c r="AV134" s="886">
        <f t="shared" si="34"/>
        <v>1.7080415737000001</v>
      </c>
      <c r="AW134" s="651">
        <f t="shared" si="29"/>
        <v>7.9604273637</v>
      </c>
      <c r="AX134" s="747">
        <f t="shared" si="30"/>
        <v>28.039546895737939</v>
      </c>
      <c r="AY134" s="934">
        <v>0.8</v>
      </c>
      <c r="AZ134" s="872">
        <v>73.53</v>
      </c>
      <c r="BA134" s="872">
        <v>-15.61</v>
      </c>
      <c r="BB134" s="872">
        <v>5.27</v>
      </c>
      <c r="BC134" s="872">
        <v>3.58</v>
      </c>
      <c r="BE134" s="624">
        <v>2013</v>
      </c>
      <c r="BF134" s="898">
        <f t="shared" si="31"/>
        <v>0</v>
      </c>
      <c r="BG134" s="882">
        <v>3.8</v>
      </c>
    </row>
    <row r="135" spans="1:59" ht="11.25" customHeight="1" x14ac:dyDescent="0.2">
      <c r="A135" s="863" t="s">
        <v>1305</v>
      </c>
      <c r="B135" s="875" t="s">
        <v>1306</v>
      </c>
      <c r="C135" s="932" t="s">
        <v>108</v>
      </c>
      <c r="D135" s="932" t="s">
        <v>4338</v>
      </c>
      <c r="E135" s="733">
        <v>9</v>
      </c>
      <c r="F135" s="1190">
        <v>437</v>
      </c>
      <c r="G135" s="1190" t="s">
        <v>115</v>
      </c>
      <c r="H135" s="1190" t="s">
        <v>115</v>
      </c>
      <c r="I135" s="874">
        <v>12.08</v>
      </c>
      <c r="J135" s="651">
        <f t="shared" ref="J135:J198" si="35">(M135/I135)*100</f>
        <v>4.9668874172185431</v>
      </c>
      <c r="K135" s="877">
        <v>0.15</v>
      </c>
      <c r="L135" s="887">
        <v>4</v>
      </c>
      <c r="M135" s="642">
        <f t="shared" ref="M135:M198" si="36">K135*L135</f>
        <v>0.6</v>
      </c>
      <c r="N135" s="870" t="s">
        <v>163</v>
      </c>
      <c r="O135" s="734">
        <v>0.14000000000000001</v>
      </c>
      <c r="P135" s="866">
        <v>43724</v>
      </c>
      <c r="Q135" s="866">
        <v>43739</v>
      </c>
      <c r="R135" s="642">
        <f t="shared" ref="R135:R198" si="37">(K135-O135)/O135*100</f>
        <v>7.1428571428571281</v>
      </c>
      <c r="S135" s="701">
        <f>IF(INDEX(Historical!$D$7:$D$1237,MATCH(B135,Historical!$B$7:$B$1261,0))=0,"n/a",(INDEX(Historical!$C$7:$C$1239,MATCH(B135,Historical!$B$7:$B$1261,0))/INDEX(Historical!$D$7:$D$1237,MATCH(B135,Historical!$B$7:$B$1261,0))-1)*100)</f>
        <v>21.276595744680836</v>
      </c>
      <c r="T135" s="701">
        <f>IF(INDEX(Historical!$F$7:$F$1230,MATCH(B135,Historical!$B$7:$B$1261,0))=0,"n/a",((INDEX(Historical!$C$7:$C$1239,MATCH(B135,Historical!$B$7:$B$1261,0))/INDEX(Historical!$F$7:$F$1230,MATCH(B135,Historical!$B$7:$B$1261,0)))^(1/3)-1)*100)</f>
        <v>26.737637754761188</v>
      </c>
      <c r="U135" s="701">
        <f>IF(INDEX(Historical!$H$7:$H$1230,MATCH(B135,Historical!$B$7:$B$1261,0))=0,"n/a",((INDEX(Historical!$C$7:$C$1239,MATCH(B135,Historical!$B$7:$B$1261,0))/INDEX(Historical!$H$7:$H$1230,MATCH(B135,Historical!$B$7:$B$1261,0)))^(1/5)-1)*100)</f>
        <v>23.30167376865284</v>
      </c>
      <c r="V135" s="701">
        <f>IF(INDEX(Historical!$O$7:$O$1230,MATCH(B135,Historical!$B$7:$B$1261,0))=0,"n/a",((INDEX(Historical!$C$7:$C$1239,MATCH(B135,Historical!$B$7:$B$1261,0))/INDEX(Historical!$O$7:$O$1230,MATCH(B135,Historical!$B$7:$B$1261,0)))^(1/10)-1)*100)</f>
        <v>13.313300459253497</v>
      </c>
      <c r="W135" s="702">
        <f t="shared" ref="W135:W198" si="38">IF(OR(U135&lt;=0,U135="n/a",V135&lt;=0,V135="n/a"),"n/a",U135/V135)</f>
        <v>1.7502552308474986</v>
      </c>
      <c r="X135" s="703">
        <f t="shared" ref="X135:X198" si="39">IF(OR(AJ135&lt;=0,AJ135="n/a",U135&lt;=0,U135="n/a"),"n/a",U135/AJ135)</f>
        <v>1.958123846105281</v>
      </c>
      <c r="Y135" s="661"/>
      <c r="Z135" s="651">
        <f t="shared" ref="Z135:Z198" si="40">IF(OR(AC135&lt;0.01,AC135="n/a"),"n/a",M135/AC135*100)</f>
        <v>84.507042253521121</v>
      </c>
      <c r="AA135" s="886">
        <f t="shared" ref="AA135:AA198" si="41">IF(OR(AC135&lt;0.01,AC135="n/a"),"n/a",I135/AC135)</f>
        <v>17.014084507042256</v>
      </c>
      <c r="AB135" s="887">
        <v>12</v>
      </c>
      <c r="AC135" s="865">
        <v>0.71</v>
      </c>
      <c r="AD135" s="865" t="s">
        <v>136</v>
      </c>
      <c r="AE135" s="865">
        <v>3.42</v>
      </c>
      <c r="AF135" s="865">
        <v>1.18</v>
      </c>
      <c r="AG135" s="865">
        <v>6.9</v>
      </c>
      <c r="AH135" s="865">
        <v>6.1</v>
      </c>
      <c r="AI135" s="865">
        <v>48.089999999999996</v>
      </c>
      <c r="AJ135" s="865">
        <v>11.899999999999999</v>
      </c>
      <c r="AK135" s="865">
        <v>-2.25</v>
      </c>
      <c r="AL135" s="878">
        <v>12910</v>
      </c>
      <c r="AM135" s="872">
        <v>0.2</v>
      </c>
      <c r="AN135" s="865">
        <v>0.86</v>
      </c>
      <c r="AO135" s="739">
        <f t="shared" ref="AO135:AO198" si="42">IF(U135="n/a","n/a",IF(AA135&lt;0,"n/a",IF(AA135="n/a","n/a",J135+U135-AA135)))</f>
        <v>11.254476678829128</v>
      </c>
      <c r="AP135" s="740">
        <f t="shared" ref="AP135:AP198" si="43">IF(U135="n/a","n/a",J135+U135)</f>
        <v>28.268561185871384</v>
      </c>
      <c r="AQ135" s="888">
        <f t="shared" ref="AQ135:AQ198" si="44">IF(OR(AC135&lt;0.01,AF135="n/a"),"n/a",(I135/SQRT(22.5*AC135*(I135/AF135))-1)*100)</f>
        <v>-5.5386740669674754</v>
      </c>
      <c r="AR135" s="651">
        <f>INDEX(Historical!$C$7:$C$1239,MATCH(B135,Historical!$B$7:$B$1261,0))*IF(AH135="n/a",1.03,IF(AH135&lt;0,1.01,IF(AH135&gt;10,1.1,(1+AH135/100))))</f>
        <v>0.60476999999999992</v>
      </c>
      <c r="AS135" s="886">
        <f t="shared" ref="AS135:AS198" si="45">IF($AI135="n/a",1.03*AR135,IF($AI135&lt;0,1.01*AR135,IF($AI135&gt;10,1.1*AR135,(1+$AI135/100)*AR135)))</f>
        <v>0.66524699999999992</v>
      </c>
      <c r="AT135" s="886">
        <f t="shared" si="34"/>
        <v>0.67189946999999994</v>
      </c>
      <c r="AU135" s="886">
        <f t="shared" si="34"/>
        <v>0.67861846469999998</v>
      </c>
      <c r="AV135" s="886">
        <f t="shared" si="34"/>
        <v>0.68540464934699996</v>
      </c>
      <c r="AW135" s="651">
        <f t="shared" ref="AW135:AW198" si="46">SUM(AR135:AV135)</f>
        <v>3.3059395840469996</v>
      </c>
      <c r="AX135" s="747">
        <f t="shared" ref="AX135:AX198" si="47">AW135/I135*100</f>
        <v>27.36704953681291</v>
      </c>
      <c r="AY135" s="934">
        <v>1.54</v>
      </c>
      <c r="AZ135" s="872">
        <v>77.13</v>
      </c>
      <c r="BA135" s="872">
        <v>-22.71</v>
      </c>
      <c r="BB135" s="872">
        <v>16.43</v>
      </c>
      <c r="BC135" s="872">
        <v>25.34</v>
      </c>
      <c r="BE135" s="624">
        <v>2011</v>
      </c>
      <c r="BF135" s="898">
        <f t="shared" ref="BF135:BF198" si="48">IF(BE135&gt;2008,0,IF(BE135&gt;2001,1,IF(BE135&gt;1990,2,IF(BE135&gt;1980,3,IF(BE135&gt;1973,4,IF(BE135&gt;1970,5,IF(BE135&gt;1960,6,IF(BE135&gt;1958,7,IF(BE135&gt;1953,8,9)))))))))</f>
        <v>0</v>
      </c>
      <c r="BG135" s="882">
        <v>0.6</v>
      </c>
    </row>
    <row r="136" spans="1:59" ht="11.25" customHeight="1" x14ac:dyDescent="0.2">
      <c r="A136" s="871" t="s">
        <v>3836</v>
      </c>
      <c r="B136" s="875" t="s">
        <v>3837</v>
      </c>
      <c r="C136" s="932" t="s">
        <v>108</v>
      </c>
      <c r="D136" s="932" t="s">
        <v>4331</v>
      </c>
      <c r="E136" s="733">
        <v>6</v>
      </c>
      <c r="F136" s="1190">
        <v>666</v>
      </c>
      <c r="G136" s="1190" t="s">
        <v>106</v>
      </c>
      <c r="H136" s="1190" t="s">
        <v>106</v>
      </c>
      <c r="I136" s="874">
        <v>28.05</v>
      </c>
      <c r="J136" s="651">
        <f t="shared" si="35"/>
        <v>3.1372549019607843</v>
      </c>
      <c r="K136" s="877">
        <v>0.22</v>
      </c>
      <c r="L136" s="887">
        <v>4</v>
      </c>
      <c r="M136" s="642">
        <f t="shared" si="36"/>
        <v>0.88</v>
      </c>
      <c r="N136" s="870" t="s">
        <v>236</v>
      </c>
      <c r="O136" s="734">
        <v>0.21</v>
      </c>
      <c r="P136" s="866">
        <v>43776</v>
      </c>
      <c r="Q136" s="866">
        <v>43791</v>
      </c>
      <c r="R136" s="642">
        <f t="shared" si="37"/>
        <v>4.7619047619047663</v>
      </c>
      <c r="S136" s="701">
        <f>IF(INDEX(Historical!$D$7:$D$1237,MATCH(B136,Historical!$B$7:$B$1261,0))=0,"n/a",(INDEX(Historical!$C$7:$C$1239,MATCH(B136,Historical!$B$7:$B$1261,0))/INDEX(Historical!$D$7:$D$1237,MATCH(B136,Historical!$B$7:$B$1261,0))-1)*100)</f>
        <v>18.309859154929576</v>
      </c>
      <c r="T136" s="701">
        <f>IF(INDEX(Historical!$F$7:$F$1230,MATCH(B136,Historical!$B$7:$B$1261,0))=0,"n/a",((INDEX(Historical!$C$7:$C$1239,MATCH(B136,Historical!$B$7:$B$1261,0))/INDEX(Historical!$F$7:$F$1230,MATCH(B136,Historical!$B$7:$B$1261,0)))^(1/3)-1)*100)</f>
        <v>27.00821423309716</v>
      </c>
      <c r="U136" s="701">
        <f>IF(INDEX(Historical!$H$7:$H$1230,MATCH(B136,Historical!$B$7:$B$1261,0))=0,"n/a",((INDEX(Historical!$C$7:$C$1239,MATCH(B136,Historical!$B$7:$B$1261,0))/INDEX(Historical!$H$7:$H$1230,MATCH(B136,Historical!$B$7:$B$1261,0)))^(1/5)-1)*100)</f>
        <v>64.375182951722579</v>
      </c>
      <c r="V136" s="701" t="str">
        <f>IF(INDEX(Historical!$O$7:$O$1230,MATCH(B136,Historical!$B$7:$B$1261,0))=0,"n/a",((INDEX(Historical!$C$7:$C$1239,MATCH(B136,Historical!$B$7:$B$1261,0))/INDEX(Historical!$O$7:$O$1230,MATCH(B136,Historical!$B$7:$B$1261,0)))^(1/10)-1)*100)</f>
        <v>n/a</v>
      </c>
      <c r="W136" s="702" t="str">
        <f t="shared" si="38"/>
        <v>n/a</v>
      </c>
      <c r="X136" s="703">
        <f t="shared" si="39"/>
        <v>3.9015262394983381</v>
      </c>
      <c r="Y136" s="876"/>
      <c r="Z136" s="651">
        <f t="shared" si="40"/>
        <v>39.111111111111114</v>
      </c>
      <c r="AA136" s="886">
        <f t="shared" si="41"/>
        <v>12.466666666666667</v>
      </c>
      <c r="AB136" s="887">
        <v>12</v>
      </c>
      <c r="AC136" s="865">
        <v>2.25</v>
      </c>
      <c r="AD136" s="865" t="s">
        <v>136</v>
      </c>
      <c r="AE136" s="865">
        <v>2.57</v>
      </c>
      <c r="AF136" s="865">
        <v>0.81</v>
      </c>
      <c r="AG136" s="865">
        <v>6.3</v>
      </c>
      <c r="AH136" s="865">
        <v>-7.8</v>
      </c>
      <c r="AI136" s="865">
        <v>36.159999999999997</v>
      </c>
      <c r="AJ136" s="865">
        <v>16.5</v>
      </c>
      <c r="AK136" s="865" t="s">
        <v>136</v>
      </c>
      <c r="AL136" s="878">
        <v>262.37</v>
      </c>
      <c r="AM136" s="872">
        <v>12.72</v>
      </c>
      <c r="AN136" s="865">
        <v>0.02</v>
      </c>
      <c r="AO136" s="739">
        <f t="shared" si="42"/>
        <v>55.045771187016697</v>
      </c>
      <c r="AP136" s="740">
        <f t="shared" si="43"/>
        <v>67.512437853683366</v>
      </c>
      <c r="AQ136" s="888">
        <f t="shared" si="44"/>
        <v>-33.007463102223092</v>
      </c>
      <c r="AR136" s="651">
        <f>INDEX(Historical!$C$7:$C$1239,MATCH(B136,Historical!$B$7:$B$1261,0))*IF(AH136="n/a",1.03,IF(AH136&lt;0,1.01,IF(AH136&gt;10,1.1,(1+AH136/100))))</f>
        <v>0.84839999999999993</v>
      </c>
      <c r="AS136" s="886">
        <f t="shared" si="45"/>
        <v>0.93323999999999996</v>
      </c>
      <c r="AT136" s="886">
        <f t="shared" si="34"/>
        <v>0.96123720000000001</v>
      </c>
      <c r="AU136" s="886">
        <f t="shared" si="34"/>
        <v>0.99007431600000007</v>
      </c>
      <c r="AV136" s="886">
        <f t="shared" si="34"/>
        <v>1.0197765454800001</v>
      </c>
      <c r="AW136" s="651">
        <f t="shared" si="46"/>
        <v>4.75272806148</v>
      </c>
      <c r="AX136" s="747">
        <f t="shared" si="47"/>
        <v>16.943772055187164</v>
      </c>
      <c r="AY136" s="934">
        <v>0.82</v>
      </c>
      <c r="AZ136" s="872">
        <v>51.05</v>
      </c>
      <c r="BA136" s="872">
        <v>-29.880000000000003</v>
      </c>
      <c r="BB136" s="872">
        <v>6.35</v>
      </c>
      <c r="BC136" s="872">
        <v>8.99</v>
      </c>
      <c r="BE136" s="624">
        <v>2014</v>
      </c>
      <c r="BF136" s="898">
        <f t="shared" si="48"/>
        <v>0</v>
      </c>
      <c r="BG136" s="882">
        <v>0.8</v>
      </c>
    </row>
    <row r="137" spans="1:59" ht="11.25" customHeight="1" x14ac:dyDescent="0.2">
      <c r="A137" s="863" t="s">
        <v>1297</v>
      </c>
      <c r="B137" s="875" t="s">
        <v>1298</v>
      </c>
      <c r="C137" s="932" t="s">
        <v>108</v>
      </c>
      <c r="D137" s="932" t="s">
        <v>4338</v>
      </c>
      <c r="E137" s="733">
        <v>9</v>
      </c>
      <c r="F137" s="1190">
        <v>429</v>
      </c>
      <c r="G137" s="1190" t="s">
        <v>37</v>
      </c>
      <c r="H137" s="1190" t="s">
        <v>37</v>
      </c>
      <c r="I137" s="874">
        <v>14.3</v>
      </c>
      <c r="J137" s="651">
        <f t="shared" si="35"/>
        <v>3.3566433566433567</v>
      </c>
      <c r="K137" s="885">
        <v>0.12</v>
      </c>
      <c r="L137" s="887">
        <v>4</v>
      </c>
      <c r="M137" s="642">
        <f t="shared" si="36"/>
        <v>0.48</v>
      </c>
      <c r="N137" s="870" t="s">
        <v>456</v>
      </c>
      <c r="O137" s="737">
        <v>0.1</v>
      </c>
      <c r="P137" s="866">
        <v>43649</v>
      </c>
      <c r="Q137" s="866">
        <v>43665</v>
      </c>
      <c r="R137" s="642">
        <f t="shared" si="37"/>
        <v>19.999999999999989</v>
      </c>
      <c r="S137" s="701">
        <f>IF(INDEX(Historical!$D$7:$D$1237,MATCH(B137,Historical!$B$7:$B$1261,0))=0,"n/a",(INDEX(Historical!$C$7:$C$1239,MATCH(B137,Historical!$B$7:$B$1261,0))/INDEX(Historical!$D$7:$D$1237,MATCH(B137,Historical!$B$7:$B$1261,0))-1)*100)</f>
        <v>13.783294543573831</v>
      </c>
      <c r="T137" s="701">
        <f>IF(INDEX(Historical!$F$7:$F$1230,MATCH(B137,Historical!$B$7:$B$1261,0))=0,"n/a",((INDEX(Historical!$C$7:$C$1239,MATCH(B137,Historical!$B$7:$B$1261,0))/INDEX(Historical!$F$7:$F$1230,MATCH(B137,Historical!$B$7:$B$1261,0)))^(1/3)-1)*100)</f>
        <v>18.166575046750143</v>
      </c>
      <c r="U137" s="701">
        <f>IF(INDEX(Historical!$H$7:$H$1230,MATCH(B137,Historical!$B$7:$B$1261,0))=0,"n/a",((INDEX(Historical!$C$7:$C$1239,MATCH(B137,Historical!$B$7:$B$1261,0))/INDEX(Historical!$H$7:$H$1230,MATCH(B137,Historical!$B$7:$B$1261,0)))^(1/5)-1)*100)</f>
        <v>15.578962436501453</v>
      </c>
      <c r="V137" s="701">
        <f>IF(INDEX(Historical!$O$7:$O$1230,MATCH(B137,Historical!$B$7:$B$1261,0))=0,"n/a",((INDEX(Historical!$C$7:$C$1239,MATCH(B137,Historical!$B$7:$B$1261,0))/INDEX(Historical!$O$7:$O$1230,MATCH(B137,Historical!$B$7:$B$1261,0)))^(1/10)-1)*100)</f>
        <v>12.5973904374165</v>
      </c>
      <c r="W137" s="702">
        <f t="shared" si="38"/>
        <v>1.2366817170506321</v>
      </c>
      <c r="X137" s="703">
        <f t="shared" si="39"/>
        <v>1.2364255901985279</v>
      </c>
      <c r="Y137" s="674" t="s">
        <v>4175</v>
      </c>
      <c r="Z137" s="651">
        <f t="shared" si="40"/>
        <v>32.653061224489797</v>
      </c>
      <c r="AA137" s="886">
        <f t="shared" si="41"/>
        <v>9.7278911564625865</v>
      </c>
      <c r="AB137" s="887">
        <v>12</v>
      </c>
      <c r="AC137" s="865">
        <v>1.47</v>
      </c>
      <c r="AD137" s="865" t="s">
        <v>136</v>
      </c>
      <c r="AE137" s="865">
        <v>3.26</v>
      </c>
      <c r="AF137" s="865">
        <v>0.99</v>
      </c>
      <c r="AG137" s="865">
        <v>10</v>
      </c>
      <c r="AH137" s="865">
        <v>10.6</v>
      </c>
      <c r="AI137" s="865">
        <v>-8.0299999999999994</v>
      </c>
      <c r="AJ137" s="865">
        <v>12.6</v>
      </c>
      <c r="AK137" s="865" t="s">
        <v>136</v>
      </c>
      <c r="AL137" s="878">
        <v>669.25</v>
      </c>
      <c r="AM137" s="872">
        <v>0.6</v>
      </c>
      <c r="AN137" s="865">
        <v>1.05</v>
      </c>
      <c r="AO137" s="739">
        <f t="shared" si="42"/>
        <v>9.2077146366822227</v>
      </c>
      <c r="AP137" s="740">
        <f t="shared" si="43"/>
        <v>18.935605793144809</v>
      </c>
      <c r="AQ137" s="888">
        <f t="shared" si="44"/>
        <v>-34.576211445350111</v>
      </c>
      <c r="AR137" s="651">
        <f>INDEX(Historical!$C$7:$C$1239,MATCH(B137,Historical!$B$7:$B$1261,0))*IF(AH137="n/a",1.03,IF(AH137&lt;0,1.01,IF(AH137&gt;10,1.1,(1+AH137/100))))</f>
        <v>0.48400000000000004</v>
      </c>
      <c r="AS137" s="886">
        <f t="shared" si="45"/>
        <v>0.48884000000000005</v>
      </c>
      <c r="AT137" s="886">
        <f t="shared" si="34"/>
        <v>0.5035052000000001</v>
      </c>
      <c r="AU137" s="886">
        <f t="shared" si="34"/>
        <v>0.51861035600000016</v>
      </c>
      <c r="AV137" s="886">
        <f t="shared" si="34"/>
        <v>0.53416866668000018</v>
      </c>
      <c r="AW137" s="651">
        <f t="shared" si="46"/>
        <v>2.5291242226800006</v>
      </c>
      <c r="AX137" s="747">
        <f t="shared" si="47"/>
        <v>17.686183375384619</v>
      </c>
      <c r="AY137" s="934">
        <v>1.33</v>
      </c>
      <c r="AZ137" s="872">
        <v>92.72</v>
      </c>
      <c r="BA137" s="872">
        <v>-26.590000000000003</v>
      </c>
      <c r="BB137" s="872">
        <v>16.420000000000002</v>
      </c>
      <c r="BC137" s="872">
        <v>27.47</v>
      </c>
      <c r="BE137" s="624">
        <v>2011</v>
      </c>
      <c r="BF137" s="898">
        <f t="shared" si="48"/>
        <v>0</v>
      </c>
      <c r="BG137" s="882">
        <v>1.2</v>
      </c>
    </row>
    <row r="138" spans="1:59" ht="11.25" customHeight="1" x14ac:dyDescent="0.2">
      <c r="A138" s="863" t="s">
        <v>4194</v>
      </c>
      <c r="B138" s="875" t="s">
        <v>4189</v>
      </c>
      <c r="C138" s="932" t="s">
        <v>4193</v>
      </c>
      <c r="D138" s="932" t="s">
        <v>4325</v>
      </c>
      <c r="E138" s="733">
        <v>7</v>
      </c>
      <c r="F138" s="1190">
        <v>637</v>
      </c>
      <c r="G138" s="1190" t="s">
        <v>106</v>
      </c>
      <c r="H138" s="1190" t="s">
        <v>106</v>
      </c>
      <c r="I138" s="879">
        <v>14.08</v>
      </c>
      <c r="J138" s="651">
        <f t="shared" si="35"/>
        <v>2.6988636363636362</v>
      </c>
      <c r="K138" s="884">
        <v>9.5000000000000001E-2</v>
      </c>
      <c r="L138" s="624">
        <v>4</v>
      </c>
      <c r="M138" s="642">
        <f t="shared" si="36"/>
        <v>0.38</v>
      </c>
      <c r="N138" s="624" t="s">
        <v>127</v>
      </c>
      <c r="O138" s="735">
        <v>0.09</v>
      </c>
      <c r="P138" s="633">
        <v>44011</v>
      </c>
      <c r="Q138" s="633">
        <v>44022</v>
      </c>
      <c r="R138" s="642">
        <f t="shared" si="37"/>
        <v>5.5555555555555607</v>
      </c>
      <c r="S138" s="701">
        <f>IF(INDEX(Historical!$D$7:$D$1237,MATCH(B138,Historical!$B$7:$B$1261,0))=0,"n/a",(INDEX(Historical!$C$7:$C$1239,MATCH(B138,Historical!$B$7:$B$1261,0))/INDEX(Historical!$D$7:$D$1237,MATCH(B138,Historical!$B$7:$B$1261,0))-1)*100)</f>
        <v>12.5</v>
      </c>
      <c r="T138" s="701">
        <f>IF(INDEX(Historical!$F$7:$F$1230,MATCH(B138,Historical!$B$7:$B$1261,0))=0,"n/a",((INDEX(Historical!$C$7:$C$1239,MATCH(B138,Historical!$B$7:$B$1261,0))/INDEX(Historical!$F$7:$F$1230,MATCH(B138,Historical!$B$7:$B$1261,0)))^(1/3)-1)*100)</f>
        <v>11.457607795906144</v>
      </c>
      <c r="U138" s="701">
        <f>IF(INDEX(Historical!$H$7:$H$1230,MATCH(B138,Historical!$B$7:$B$1261,0))=0,"n/a",((INDEX(Historical!$C$7:$C$1239,MATCH(B138,Historical!$B$7:$B$1261,0))/INDEX(Historical!$H$7:$H$1230,MATCH(B138,Historical!$B$7:$B$1261,0)))^(1/5)-1)*100)</f>
        <v>24.573093961551741</v>
      </c>
      <c r="V138" s="701" t="str">
        <f>IF(INDEX(Historical!$O$7:$O$1230,MATCH(B138,Historical!$B$7:$B$1261,0))=0,"n/a",((INDEX(Historical!$C$7:$C$1239,MATCH(B138,Historical!$B$7:$B$1261,0))/INDEX(Historical!$O$7:$O$1230,MATCH(B138,Historical!$B$7:$B$1261,0)))^(1/10)-1)*100)</f>
        <v>n/a</v>
      </c>
      <c r="W138" s="702" t="str">
        <f t="shared" si="38"/>
        <v>n/a</v>
      </c>
      <c r="X138" s="703">
        <f t="shared" si="39"/>
        <v>1.4286682535785897</v>
      </c>
      <c r="Y138" s="875"/>
      <c r="Z138" s="651">
        <f t="shared" si="40"/>
        <v>180.95238095238096</v>
      </c>
      <c r="AA138" s="886">
        <f t="shared" si="41"/>
        <v>67.047619047619051</v>
      </c>
      <c r="AB138" s="1190">
        <v>12</v>
      </c>
      <c r="AC138" s="879">
        <v>0.21</v>
      </c>
      <c r="AD138" s="879">
        <v>5.2</v>
      </c>
      <c r="AE138" s="879">
        <v>1.78</v>
      </c>
      <c r="AF138" s="879">
        <v>3.16</v>
      </c>
      <c r="AG138" s="879">
        <v>5</v>
      </c>
      <c r="AH138" s="879">
        <v>-15.2</v>
      </c>
      <c r="AI138" s="879">
        <v>46.06</v>
      </c>
      <c r="AJ138" s="879">
        <v>17.2</v>
      </c>
      <c r="AK138" s="879">
        <v>13.5</v>
      </c>
      <c r="AL138" s="879">
        <v>444.85</v>
      </c>
      <c r="AM138" s="879">
        <v>17.39</v>
      </c>
      <c r="AN138" s="879">
        <v>0</v>
      </c>
      <c r="AO138" s="739">
        <f t="shared" si="42"/>
        <v>-39.775661449703676</v>
      </c>
      <c r="AP138" s="740">
        <f t="shared" si="43"/>
        <v>27.271957597915378</v>
      </c>
      <c r="AQ138" s="888">
        <f t="shared" si="44"/>
        <v>206.86260131312207</v>
      </c>
      <c r="AR138" s="651">
        <f>INDEX(Historical!$C$7:$C$1239,MATCH(B138,Historical!$B$7:$B$1261,0))*IF(AH138="n/a",1.03,IF(AH138&lt;0,1.01,IF(AH138&gt;10,1.1,(1+AH138/100))))</f>
        <v>0.36359999999999998</v>
      </c>
      <c r="AS138" s="886">
        <f t="shared" si="45"/>
        <v>0.39995999999999998</v>
      </c>
      <c r="AT138" s="886">
        <f t="shared" si="34"/>
        <v>0.43995600000000001</v>
      </c>
      <c r="AU138" s="886">
        <f t="shared" si="34"/>
        <v>0.48395160000000004</v>
      </c>
      <c r="AV138" s="886">
        <f t="shared" si="34"/>
        <v>0.53234676000000003</v>
      </c>
      <c r="AW138" s="651">
        <f t="shared" si="46"/>
        <v>2.21981436</v>
      </c>
      <c r="AX138" s="747">
        <f t="shared" si="47"/>
        <v>15.765726988636363</v>
      </c>
      <c r="AY138" s="729">
        <v>0.8</v>
      </c>
      <c r="AZ138" s="882">
        <v>48.209999999999994</v>
      </c>
      <c r="BA138" s="882">
        <v>-25.5</v>
      </c>
      <c r="BB138" s="882">
        <v>5.6899999999999995</v>
      </c>
      <c r="BC138" s="882">
        <v>4.2700000000000005</v>
      </c>
      <c r="BE138" s="624">
        <v>2014</v>
      </c>
      <c r="BF138" s="898">
        <f t="shared" si="48"/>
        <v>0</v>
      </c>
      <c r="BG138" s="882">
        <v>3.5000000000000004</v>
      </c>
    </row>
    <row r="139" spans="1:59" ht="11.25" customHeight="1" x14ac:dyDescent="0.2">
      <c r="A139" s="863" t="s">
        <v>4195</v>
      </c>
      <c r="B139" s="875" t="s">
        <v>3838</v>
      </c>
      <c r="C139" s="932" t="s">
        <v>108</v>
      </c>
      <c r="D139" s="932" t="s">
        <v>4331</v>
      </c>
      <c r="E139" s="733">
        <v>7</v>
      </c>
      <c r="F139" s="1190">
        <v>640</v>
      </c>
      <c r="G139" s="1190" t="s">
        <v>106</v>
      </c>
      <c r="H139" s="1190" t="s">
        <v>106</v>
      </c>
      <c r="I139" s="879">
        <v>27.06</v>
      </c>
      <c r="J139" s="651">
        <f t="shared" si="35"/>
        <v>2.4390243902439024</v>
      </c>
      <c r="K139" s="884">
        <v>0.16500000000000001</v>
      </c>
      <c r="L139" s="624">
        <v>4</v>
      </c>
      <c r="M139" s="642">
        <f t="shared" si="36"/>
        <v>0.66</v>
      </c>
      <c r="N139" s="624" t="s">
        <v>4196</v>
      </c>
      <c r="O139" s="735">
        <v>0.16</v>
      </c>
      <c r="P139" s="633">
        <v>44043</v>
      </c>
      <c r="Q139" s="633">
        <v>44060</v>
      </c>
      <c r="R139" s="642">
        <f t="shared" si="37"/>
        <v>3.1250000000000027</v>
      </c>
      <c r="S139" s="701">
        <f>IF(INDEX(Historical!$D$7:$D$1237,MATCH(B139,Historical!$B$7:$B$1261,0))=0,"n/a",(INDEX(Historical!$C$7:$C$1239,MATCH(B139,Historical!$B$7:$B$1261,0))/INDEX(Historical!$D$7:$D$1237,MATCH(B139,Historical!$B$7:$B$1261,0))-1)*100)</f>
        <v>15.384615384615374</v>
      </c>
      <c r="T139" s="701">
        <f>IF(INDEX(Historical!$F$7:$F$1230,MATCH(B139,Historical!$B$7:$B$1261,0))=0,"n/a",((INDEX(Historical!$C$7:$C$1239,MATCH(B139,Historical!$B$7:$B$1261,0))/INDEX(Historical!$F$7:$F$1230,MATCH(B139,Historical!$B$7:$B$1261,0)))^(1/3)-1)*100)</f>
        <v>20.843727005349997</v>
      </c>
      <c r="U139" s="701">
        <f>IF(INDEX(Historical!$H$7:$H$1230,MATCH(B139,Historical!$B$7:$B$1261,0))=0,"n/a",((INDEX(Historical!$C$7:$C$1239,MATCH(B139,Historical!$B$7:$B$1261,0))/INDEX(Historical!$H$7:$H$1230,MATCH(B139,Historical!$B$7:$B$1261,0)))^(1/5)-1)*100)</f>
        <v>18.204927370905001</v>
      </c>
      <c r="V139" s="701">
        <f>IF(INDEX(Historical!$O$7:$O$1230,MATCH(B139,Historical!$B$7:$B$1261,0))=0,"n/a",((INDEX(Historical!$C$7:$C$1239,MATCH(B139,Historical!$B$7:$B$1261,0))/INDEX(Historical!$O$7:$O$1230,MATCH(B139,Historical!$B$7:$B$1261,0)))^(1/10)-1)*100)</f>
        <v>9.5958226385217227</v>
      </c>
      <c r="W139" s="702">
        <f t="shared" si="38"/>
        <v>1.8971721400750636</v>
      </c>
      <c r="X139" s="703">
        <f t="shared" si="39"/>
        <v>3.4348919567745284</v>
      </c>
      <c r="Y139" s="875"/>
      <c r="Z139" s="651">
        <f t="shared" si="40"/>
        <v>29.864253393665159</v>
      </c>
      <c r="AA139" s="886">
        <f t="shared" si="41"/>
        <v>12.244343891402714</v>
      </c>
      <c r="AB139" s="1190">
        <v>12</v>
      </c>
      <c r="AC139" s="879">
        <v>2.21</v>
      </c>
      <c r="AD139" s="879" t="s">
        <v>136</v>
      </c>
      <c r="AE139" s="879">
        <v>2.27</v>
      </c>
      <c r="AF139" s="879">
        <v>0.87</v>
      </c>
      <c r="AG139" s="879">
        <v>7.7</v>
      </c>
      <c r="AH139" s="879">
        <v>-14.499999999999998</v>
      </c>
      <c r="AI139" s="879" t="s">
        <v>136</v>
      </c>
      <c r="AJ139" s="879">
        <v>5.3</v>
      </c>
      <c r="AK139" s="879" t="s">
        <v>136</v>
      </c>
      <c r="AL139" s="879">
        <v>45.81</v>
      </c>
      <c r="AM139" s="879">
        <v>8.4</v>
      </c>
      <c r="AN139" s="879">
        <v>0</v>
      </c>
      <c r="AO139" s="739">
        <f t="shared" si="42"/>
        <v>8.3996078697461876</v>
      </c>
      <c r="AP139" s="740">
        <f t="shared" si="43"/>
        <v>20.643951761148902</v>
      </c>
      <c r="AQ139" s="888">
        <f t="shared" si="44"/>
        <v>-31.192444906034854</v>
      </c>
      <c r="AR139" s="651">
        <f>INDEX(Historical!$C$7:$C$1239,MATCH(B139,Historical!$B$7:$B$1261,0))*IF(AH139="n/a",1.03,IF(AH139&lt;0,1.01,IF(AH139&gt;10,1.1,(1+AH139/100))))</f>
        <v>0.60599999999999998</v>
      </c>
      <c r="AS139" s="886">
        <f t="shared" si="45"/>
        <v>0.62417999999999996</v>
      </c>
      <c r="AT139" s="886">
        <f t="shared" si="34"/>
        <v>0.64290539999999996</v>
      </c>
      <c r="AU139" s="886">
        <f t="shared" si="34"/>
        <v>0.66219256199999998</v>
      </c>
      <c r="AV139" s="886">
        <f t="shared" si="34"/>
        <v>0.68205833886</v>
      </c>
      <c r="AW139" s="651">
        <f t="shared" si="46"/>
        <v>3.21733630086</v>
      </c>
      <c r="AX139" s="747">
        <f t="shared" si="47"/>
        <v>11.889638953658537</v>
      </c>
      <c r="AY139" s="729">
        <v>0.62</v>
      </c>
      <c r="AZ139" s="882">
        <v>35.299999999999997</v>
      </c>
      <c r="BA139" s="882">
        <v>-28.77</v>
      </c>
      <c r="BB139" s="882">
        <v>13.420000000000002</v>
      </c>
      <c r="BC139" s="882">
        <v>-5.76</v>
      </c>
      <c r="BE139" s="624">
        <v>2014</v>
      </c>
      <c r="BF139" s="898">
        <f t="shared" si="48"/>
        <v>0</v>
      </c>
      <c r="BG139" s="882">
        <v>0.8</v>
      </c>
    </row>
    <row r="140" spans="1:59" ht="11.25" customHeight="1" x14ac:dyDescent="0.2">
      <c r="A140" s="871" t="s">
        <v>1307</v>
      </c>
      <c r="B140" s="875" t="s">
        <v>1308</v>
      </c>
      <c r="C140" s="932" t="s">
        <v>112</v>
      </c>
      <c r="D140" s="932" t="s">
        <v>4344</v>
      </c>
      <c r="E140" s="733">
        <v>9</v>
      </c>
      <c r="F140" s="1190">
        <v>516</v>
      </c>
      <c r="G140" s="1190" t="s">
        <v>106</v>
      </c>
      <c r="H140" s="1190" t="s">
        <v>106</v>
      </c>
      <c r="I140" s="874">
        <v>160.19</v>
      </c>
      <c r="J140" s="651">
        <f t="shared" si="35"/>
        <v>2.8466196391784755</v>
      </c>
      <c r="K140" s="877">
        <v>1.1399999999999999</v>
      </c>
      <c r="L140" s="887">
        <v>4</v>
      </c>
      <c r="M140" s="642">
        <f t="shared" si="36"/>
        <v>4.5599999999999996</v>
      </c>
      <c r="N140" s="870" t="s">
        <v>248</v>
      </c>
      <c r="O140" s="734">
        <v>1.03</v>
      </c>
      <c r="P140" s="861">
        <v>44160</v>
      </c>
      <c r="Q140" s="861">
        <v>44176</v>
      </c>
      <c r="R140" s="642">
        <f t="shared" si="37"/>
        <v>10.679611650485425</v>
      </c>
      <c r="S140" s="701">
        <f>IF(INDEX(Historical!$D$7:$D$1237,MATCH(B140,Historical!$B$7:$B$1261,0))=0,"n/a",(INDEX(Historical!$C$7:$C$1239,MATCH(B140,Historical!$B$7:$B$1261,0))/INDEX(Historical!$D$7:$D$1237,MATCH(B140,Historical!$B$7:$B$1261,0))-1)*100)</f>
        <v>19.536423841059602</v>
      </c>
      <c r="T140" s="701">
        <f>IF(INDEX(Historical!$F$7:$F$1230,MATCH(B140,Historical!$B$7:$B$1261,0))=0,"n/a",((INDEX(Historical!$C$7:$C$1239,MATCH(B140,Historical!$B$7:$B$1261,0))/INDEX(Historical!$F$7:$F$1230,MATCH(B140,Historical!$B$7:$B$1261,0)))^(1/3)-1)*100)</f>
        <v>19.792410053297793</v>
      </c>
      <c r="U140" s="701">
        <f>IF(INDEX(Historical!$H$7:$H$1230,MATCH(B140,Historical!$B$7:$B$1261,0))=0,"n/a",((INDEX(Historical!$C$7:$C$1239,MATCH(B140,Historical!$B$7:$B$1261,0))/INDEX(Historical!$H$7:$H$1230,MATCH(B140,Historical!$B$7:$B$1261,0)))^(1/5)-1)*100)</f>
        <v>29.27109882050749</v>
      </c>
      <c r="V140" s="701" t="str">
        <f>IF(INDEX(Historical!$O$7:$O$1230,MATCH(B140,Historical!$B$7:$B$1261,0))=0,"n/a",((INDEX(Historical!$C$7:$C$1239,MATCH(B140,Historical!$B$7:$B$1261,0))/INDEX(Historical!$O$7:$O$1230,MATCH(B140,Historical!$B$7:$B$1261,0)))^(1/10)-1)*100)</f>
        <v>n/a</v>
      </c>
      <c r="W140" s="702" t="str">
        <f t="shared" si="38"/>
        <v>n/a</v>
      </c>
      <c r="X140" s="703">
        <f t="shared" si="39"/>
        <v>2.0759644553551415</v>
      </c>
      <c r="Y140" s="664"/>
      <c r="Z140" s="651">
        <f t="shared" si="40"/>
        <v>31.275720164609051</v>
      </c>
      <c r="AA140" s="886">
        <f t="shared" si="41"/>
        <v>10.986968449931412</v>
      </c>
      <c r="AB140" s="887">
        <v>12</v>
      </c>
      <c r="AC140" s="865">
        <v>14.58</v>
      </c>
      <c r="AD140" s="865">
        <v>30.01</v>
      </c>
      <c r="AE140" s="865">
        <v>0.74</v>
      </c>
      <c r="AF140" s="865">
        <v>3.55</v>
      </c>
      <c r="AG140" s="865">
        <v>35.099999999999994</v>
      </c>
      <c r="AH140" s="865">
        <v>-30.5</v>
      </c>
      <c r="AI140" s="865">
        <v>-33.050000000000004</v>
      </c>
      <c r="AJ140" s="865">
        <v>14.099999999999998</v>
      </c>
      <c r="AK140" s="865">
        <v>0.38</v>
      </c>
      <c r="AL140" s="878">
        <v>6700</v>
      </c>
      <c r="AM140" s="872">
        <v>0.4</v>
      </c>
      <c r="AN140" s="865">
        <v>0</v>
      </c>
      <c r="AO140" s="739">
        <f t="shared" si="42"/>
        <v>21.130750009754557</v>
      </c>
      <c r="AP140" s="740">
        <f t="shared" si="43"/>
        <v>32.117718459685968</v>
      </c>
      <c r="AQ140" s="888">
        <f t="shared" si="44"/>
        <v>31.662426931328191</v>
      </c>
      <c r="AR140" s="651">
        <f>INDEX(Historical!$C$7:$C$1239,MATCH(B140,Historical!$B$7:$B$1261,0))*IF(AH140="n/a",1.03,IF(AH140&lt;0,1.01,IF(AH140&gt;10,1.1,(1+AH140/100))))</f>
        <v>3.6461000000000001</v>
      </c>
      <c r="AS140" s="886">
        <f t="shared" si="45"/>
        <v>3.6825610000000002</v>
      </c>
      <c r="AT140" s="886">
        <f t="shared" si="34"/>
        <v>3.6965547318000005</v>
      </c>
      <c r="AU140" s="886">
        <f t="shared" si="34"/>
        <v>3.7106016397808408</v>
      </c>
      <c r="AV140" s="886">
        <f t="shared" si="34"/>
        <v>3.724701926012008</v>
      </c>
      <c r="AW140" s="651">
        <f t="shared" si="46"/>
        <v>18.46051929759285</v>
      </c>
      <c r="AX140" s="747">
        <f t="shared" si="47"/>
        <v>11.524139645166894</v>
      </c>
      <c r="AY140" s="934">
        <v>0.93</v>
      </c>
      <c r="AZ140" s="872">
        <v>17.41</v>
      </c>
      <c r="BA140" s="872">
        <v>-42.730000000000004</v>
      </c>
      <c r="BB140" s="872">
        <v>5.87</v>
      </c>
      <c r="BC140" s="872">
        <v>-7.5399999999999991</v>
      </c>
      <c r="BE140" s="624">
        <v>2013</v>
      </c>
      <c r="BF140" s="898">
        <f t="shared" si="48"/>
        <v>0</v>
      </c>
      <c r="BG140" s="882">
        <v>7.6</v>
      </c>
    </row>
    <row r="141" spans="1:59" ht="11.25" customHeight="1" x14ac:dyDescent="0.2">
      <c r="A141" s="880" t="s">
        <v>1273</v>
      </c>
      <c r="B141" s="875" t="s">
        <v>1274</v>
      </c>
      <c r="C141" s="932" t="s">
        <v>108</v>
      </c>
      <c r="D141" s="932" t="s">
        <v>4338</v>
      </c>
      <c r="E141" s="733">
        <v>8</v>
      </c>
      <c r="F141" s="1190">
        <v>555</v>
      </c>
      <c r="G141" s="1190" t="s">
        <v>106</v>
      </c>
      <c r="H141" s="1190" t="s">
        <v>106</v>
      </c>
      <c r="I141" s="874">
        <v>77.05</v>
      </c>
      <c r="J141" s="651">
        <f t="shared" si="35"/>
        <v>2.9591174561972746</v>
      </c>
      <c r="K141" s="877">
        <v>0.56999999999999995</v>
      </c>
      <c r="L141" s="887">
        <v>4</v>
      </c>
      <c r="M141" s="642">
        <f t="shared" si="36"/>
        <v>2.2799999999999998</v>
      </c>
      <c r="N141" s="870" t="s">
        <v>127</v>
      </c>
      <c r="O141" s="734">
        <v>0.52</v>
      </c>
      <c r="P141" s="861">
        <v>43914</v>
      </c>
      <c r="Q141" s="861">
        <v>43930</v>
      </c>
      <c r="R141" s="642">
        <f t="shared" si="37"/>
        <v>9.6153846153846025</v>
      </c>
      <c r="S141" s="701">
        <f>IF(INDEX(Historical!$D$7:$D$1237,MATCH(B141,Historical!$B$7:$B$1261,0))=0,"n/a",(INDEX(Historical!$C$7:$C$1239,MATCH(B141,Historical!$B$7:$B$1261,0))/INDEX(Historical!$D$7:$D$1237,MATCH(B141,Historical!$B$7:$B$1261,0))-1)*100)</f>
        <v>9.932951227425125</v>
      </c>
      <c r="T141" s="701">
        <f>IF(INDEX(Historical!$F$7:$F$1230,MATCH(B141,Historical!$B$7:$B$1261,0))=0,"n/a",((INDEX(Historical!$C$7:$C$1239,MATCH(B141,Historical!$B$7:$B$1261,0))/INDEX(Historical!$F$7:$F$1230,MATCH(B141,Historical!$B$7:$B$1261,0)))^(1/3)-1)*100)</f>
        <v>9.637490641491663</v>
      </c>
      <c r="U141" s="701">
        <f>IF(INDEX(Historical!$H$7:$H$1230,MATCH(B141,Historical!$B$7:$B$1261,0))=0,"n/a",((INDEX(Historical!$C$7:$C$1239,MATCH(B141,Historical!$B$7:$B$1261,0))/INDEX(Historical!$H$7:$H$1230,MATCH(B141,Historical!$B$7:$B$1261,0)))^(1/5)-1)*100)</f>
        <v>7.4601672368568295</v>
      </c>
      <c r="V141" s="701">
        <f>IF(INDEX(Historical!$O$7:$O$1230,MATCH(B141,Historical!$B$7:$B$1261,0))=0,"n/a",((INDEX(Historical!$C$7:$C$1239,MATCH(B141,Historical!$B$7:$B$1261,0))/INDEX(Historical!$O$7:$O$1230,MATCH(B141,Historical!$B$7:$B$1261,0)))^(1/10)-1)*100)</f>
        <v>4.7316427783497872</v>
      </c>
      <c r="W141" s="702">
        <f t="shared" si="38"/>
        <v>1.5766547869995049</v>
      </c>
      <c r="X141" s="703" t="str">
        <f t="shared" si="39"/>
        <v>n/a</v>
      </c>
      <c r="Y141" s="664"/>
      <c r="Z141" s="651" t="str">
        <f t="shared" si="40"/>
        <v>n/a</v>
      </c>
      <c r="AA141" s="886" t="str">
        <f t="shared" si="41"/>
        <v>n/a</v>
      </c>
      <c r="AB141" s="887">
        <v>12</v>
      </c>
      <c r="AC141" s="865" t="s">
        <v>136</v>
      </c>
      <c r="AD141" s="865" t="s">
        <v>136</v>
      </c>
      <c r="AE141" s="865" t="s">
        <v>136</v>
      </c>
      <c r="AF141" s="865" t="s">
        <v>136</v>
      </c>
      <c r="AG141" s="865" t="s">
        <v>136</v>
      </c>
      <c r="AH141" s="865" t="s">
        <v>136</v>
      </c>
      <c r="AI141" s="865" t="s">
        <v>136</v>
      </c>
      <c r="AJ141" s="865" t="s">
        <v>136</v>
      </c>
      <c r="AK141" s="865" t="s">
        <v>136</v>
      </c>
      <c r="AL141" s="878" t="s">
        <v>136</v>
      </c>
      <c r="AM141" s="872" t="s">
        <v>136</v>
      </c>
      <c r="AN141" s="865" t="s">
        <v>136</v>
      </c>
      <c r="AO141" s="739" t="str">
        <f t="shared" si="42"/>
        <v>n/a</v>
      </c>
      <c r="AP141" s="740">
        <f t="shared" si="43"/>
        <v>10.419284693054104</v>
      </c>
      <c r="AQ141" s="888" t="str">
        <f t="shared" si="44"/>
        <v>n/a</v>
      </c>
      <c r="AR141" s="651">
        <f>INDEX(Historical!$C$7:$C$1239,MATCH(B141,Historical!$B$7:$B$1261,0))*IF(AH141="n/a",1.03,IF(AH141&lt;0,1.01,IF(AH141&gt;10,1.1,(1+AH141/100))))</f>
        <v>2.094093</v>
      </c>
      <c r="AS141" s="886">
        <f t="shared" si="45"/>
        <v>2.1569157900000002</v>
      </c>
      <c r="AT141" s="886">
        <f t="shared" si="34"/>
        <v>2.2216232637000002</v>
      </c>
      <c r="AU141" s="886">
        <f t="shared" si="34"/>
        <v>2.2882719616110001</v>
      </c>
      <c r="AV141" s="886">
        <f t="shared" si="34"/>
        <v>2.3569201204593302</v>
      </c>
      <c r="AW141" s="651">
        <f t="shared" si="46"/>
        <v>11.117824135770331</v>
      </c>
      <c r="AX141" s="747">
        <f t="shared" si="47"/>
        <v>14.429362927670775</v>
      </c>
      <c r="AY141" s="934" t="s">
        <v>136</v>
      </c>
      <c r="AZ141" s="872" t="s">
        <v>136</v>
      </c>
      <c r="BA141" s="872" t="s">
        <v>136</v>
      </c>
      <c r="BB141" s="872" t="s">
        <v>136</v>
      </c>
      <c r="BC141" s="872" t="s">
        <v>136</v>
      </c>
      <c r="BD141" s="907" t="s">
        <v>4265</v>
      </c>
      <c r="BE141" s="624">
        <v>2013</v>
      </c>
      <c r="BF141" s="898">
        <f t="shared" si="48"/>
        <v>0</v>
      </c>
      <c r="BG141" s="882" t="s">
        <v>136</v>
      </c>
    </row>
    <row r="142" spans="1:59" ht="11.25" customHeight="1" x14ac:dyDescent="0.2">
      <c r="A142" s="881" t="s">
        <v>4437</v>
      </c>
      <c r="B142" s="875" t="s">
        <v>4436</v>
      </c>
      <c r="C142" s="932" t="s">
        <v>108</v>
      </c>
      <c r="D142" s="932" t="s">
        <v>4334</v>
      </c>
      <c r="E142" s="733">
        <v>6</v>
      </c>
      <c r="F142" s="1190">
        <v>702</v>
      </c>
      <c r="G142" s="1190" t="s">
        <v>106</v>
      </c>
      <c r="H142" s="1190" t="s">
        <v>106</v>
      </c>
      <c r="I142" s="874">
        <v>64.78</v>
      </c>
      <c r="J142" s="651">
        <f t="shared" si="35"/>
        <v>2.037665946279716</v>
      </c>
      <c r="K142" s="877">
        <v>0.33</v>
      </c>
      <c r="L142" s="887">
        <v>4</v>
      </c>
      <c r="M142" s="642">
        <f t="shared" si="36"/>
        <v>1.32</v>
      </c>
      <c r="N142" s="870" t="s">
        <v>148</v>
      </c>
      <c r="O142" s="734">
        <v>0.31</v>
      </c>
      <c r="P142" s="861">
        <v>44075</v>
      </c>
      <c r="Q142" s="861">
        <v>44089</v>
      </c>
      <c r="R142" s="642">
        <f t="shared" si="37"/>
        <v>6.4516129032258114</v>
      </c>
      <c r="S142" s="701">
        <f>IF(INDEX(Historical!$D$7:$D$1237,MATCH(B142,Historical!$B$7:$B$1261,0))=0,"n/a",(INDEX(Historical!$C$7:$C$1239,MATCH(B142,Historical!$B$7:$B$1261,0))/INDEX(Historical!$D$7:$D$1237,MATCH(B142,Historical!$B$7:$B$1261,0))-1)*100)</f>
        <v>18.811881188118807</v>
      </c>
      <c r="T142" s="701">
        <f>IF(INDEX(Historical!$F$7:$F$1230,MATCH(B142,Historical!$B$7:$B$1261,0))=0,"n/a",((INDEX(Historical!$C$7:$C$1239,MATCH(B142,Historical!$B$7:$B$1261,0))/INDEX(Historical!$F$7:$F$1230,MATCH(B142,Historical!$B$7:$B$1261,0)))^(1/3)-1)*100)</f>
        <v>22.052244447028492</v>
      </c>
      <c r="U142" s="701" t="str">
        <f>IF(INDEX(Historical!$H$7:$H$1230,MATCH(B142,Historical!$B$7:$B$1261,0))=0,"n/a",((INDEX(Historical!$C$7:$C$1239,MATCH(B142,Historical!$B$7:$B$1261,0))/INDEX(Historical!$H$7:$H$1230,MATCH(B142,Historical!$B$7:$B$1261,0)))^(1/5)-1)*100)</f>
        <v>n/a</v>
      </c>
      <c r="V142" s="701" t="str">
        <f>IF(INDEX(Historical!$O$7:$O$1230,MATCH(B142,Historical!$B$7:$B$1261,0))=0,"n/a",((INDEX(Historical!$C$7:$C$1239,MATCH(B142,Historical!$B$7:$B$1261,0))/INDEX(Historical!$O$7:$O$1230,MATCH(B142,Historical!$B$7:$B$1261,0)))^(1/10)-1)*100)</f>
        <v>n/a</v>
      </c>
      <c r="W142" s="702" t="str">
        <f t="shared" si="38"/>
        <v>n/a</v>
      </c>
      <c r="X142" s="703" t="str">
        <f t="shared" si="39"/>
        <v>n/a</v>
      </c>
      <c r="Y142" s="876"/>
      <c r="Z142" s="651">
        <f t="shared" si="40"/>
        <v>43.421052631578952</v>
      </c>
      <c r="AA142" s="886">
        <f t="shared" si="41"/>
        <v>21.309210526315791</v>
      </c>
      <c r="AB142" s="887">
        <v>3</v>
      </c>
      <c r="AC142" s="865">
        <v>3.04</v>
      </c>
      <c r="AD142" s="865">
        <v>2.46</v>
      </c>
      <c r="AE142" s="865">
        <v>4.01</v>
      </c>
      <c r="AF142" s="865">
        <v>3.47</v>
      </c>
      <c r="AG142" s="865">
        <v>18.5</v>
      </c>
      <c r="AH142" s="865">
        <v>14.799999999999999</v>
      </c>
      <c r="AI142" s="865">
        <v>27.339999999999996</v>
      </c>
      <c r="AJ142" s="865">
        <v>17.899999999999999</v>
      </c>
      <c r="AK142" s="865">
        <v>8.6999999999999993</v>
      </c>
      <c r="AL142" s="878">
        <v>4510</v>
      </c>
      <c r="AM142" s="872">
        <v>0.1</v>
      </c>
      <c r="AN142" s="865">
        <v>0</v>
      </c>
      <c r="AO142" s="739" t="str">
        <f t="shared" si="42"/>
        <v>n/a</v>
      </c>
      <c r="AP142" s="740" t="str">
        <f t="shared" si="43"/>
        <v>n/a</v>
      </c>
      <c r="AQ142" s="888">
        <f t="shared" si="44"/>
        <v>81.283032884205426</v>
      </c>
      <c r="AR142" s="651">
        <f>INDEX(Historical!$C$7:$C$1239,MATCH(B142,Historical!$B$7:$B$1261,0))*IF(AH142="n/a",1.03,IF(AH142&lt;0,1.01,IF(AH142&gt;10,1.1,(1+AH142/100))))</f>
        <v>1.32</v>
      </c>
      <c r="AS142" s="886">
        <f t="shared" si="45"/>
        <v>1.4520000000000002</v>
      </c>
      <c r="AT142" s="886">
        <f t="shared" si="34"/>
        <v>1.5783240000000001</v>
      </c>
      <c r="AU142" s="886">
        <f t="shared" si="34"/>
        <v>1.715638188</v>
      </c>
      <c r="AV142" s="886">
        <f t="shared" si="34"/>
        <v>1.864898710356</v>
      </c>
      <c r="AW142" s="651">
        <f t="shared" si="46"/>
        <v>7.9308608983560003</v>
      </c>
      <c r="AX142" s="747">
        <f t="shared" si="47"/>
        <v>12.242761497925287</v>
      </c>
      <c r="AY142" s="934">
        <v>0.67</v>
      </c>
      <c r="AZ142" s="872">
        <v>51.139999999999993</v>
      </c>
      <c r="BA142" s="872">
        <v>-2.3800000000000003</v>
      </c>
      <c r="BB142" s="872">
        <v>4.2799999999999994</v>
      </c>
      <c r="BC142" s="872">
        <v>12.02</v>
      </c>
      <c r="BE142" s="624">
        <v>2015</v>
      </c>
      <c r="BF142" s="898">
        <f t="shared" si="48"/>
        <v>0</v>
      </c>
      <c r="BG142" s="882">
        <v>12</v>
      </c>
    </row>
    <row r="143" spans="1:59" ht="11.25" customHeight="1" x14ac:dyDescent="0.2">
      <c r="A143" s="863" t="s">
        <v>1285</v>
      </c>
      <c r="B143" s="875" t="s">
        <v>1286</v>
      </c>
      <c r="C143" s="932" t="s">
        <v>112</v>
      </c>
      <c r="D143" s="932" t="s">
        <v>4322</v>
      </c>
      <c r="E143" s="733">
        <v>9</v>
      </c>
      <c r="F143" s="1190">
        <v>420</v>
      </c>
      <c r="G143" s="1190" t="s">
        <v>106</v>
      </c>
      <c r="H143" s="1190" t="s">
        <v>106</v>
      </c>
      <c r="I143" s="865">
        <v>36.46</v>
      </c>
      <c r="J143" s="651">
        <f t="shared" si="35"/>
        <v>3.3461327482172241</v>
      </c>
      <c r="K143" s="877">
        <v>0.30499999999999999</v>
      </c>
      <c r="L143" s="887">
        <v>4</v>
      </c>
      <c r="M143" s="642">
        <f t="shared" si="36"/>
        <v>1.22</v>
      </c>
      <c r="N143" s="870" t="s">
        <v>119</v>
      </c>
      <c r="O143" s="734">
        <v>0.29499999999999998</v>
      </c>
      <c r="P143" s="866">
        <v>43601</v>
      </c>
      <c r="Q143" s="866">
        <v>43619</v>
      </c>
      <c r="R143" s="642">
        <f t="shared" si="37"/>
        <v>3.3898305084745797</v>
      </c>
      <c r="S143" s="701">
        <f>IF(INDEX(Historical!$D$7:$D$1237,MATCH(B143,Historical!$B$7:$B$1261,0))=0,"n/a",(INDEX(Historical!$C$7:$C$1239,MATCH(B143,Historical!$B$7:$B$1261,0))/INDEX(Historical!$D$7:$D$1237,MATCH(B143,Historical!$B$7:$B$1261,0))-1)*100)</f>
        <v>3.4188034188034289</v>
      </c>
      <c r="T143" s="701">
        <f>IF(INDEX(Historical!$F$7:$F$1230,MATCH(B143,Historical!$B$7:$B$1261,0))=0,"n/a",((INDEX(Historical!$C$7:$C$1239,MATCH(B143,Historical!$B$7:$B$1261,0))/INDEX(Historical!$F$7:$F$1230,MATCH(B143,Historical!$B$7:$B$1261,0)))^(1/3)-1)*100)</f>
        <v>3.5427330403113633</v>
      </c>
      <c r="U143" s="701">
        <f>IF(INDEX(Historical!$H$7:$H$1230,MATCH(B143,Historical!$B$7:$B$1261,0))=0,"n/a",((INDEX(Historical!$C$7:$C$1239,MATCH(B143,Historical!$B$7:$B$1261,0))/INDEX(Historical!$H$7:$H$1230,MATCH(B143,Historical!$B$7:$B$1261,0)))^(1/5)-1)*100)</f>
        <v>4.0950396969256841</v>
      </c>
      <c r="V143" s="701">
        <f>IF(INDEX(Historical!$O$7:$O$1230,MATCH(B143,Historical!$B$7:$B$1261,0))=0,"n/a",((INDEX(Historical!$C$7:$C$1239,MATCH(B143,Historical!$B$7:$B$1261,0))/INDEX(Historical!$O$7:$O$1230,MATCH(B143,Historical!$B$7:$B$1261,0)))^(1/10)-1)*100)</f>
        <v>3.4733933859090849</v>
      </c>
      <c r="W143" s="702">
        <f t="shared" si="38"/>
        <v>1.1789737705894483</v>
      </c>
      <c r="X143" s="703">
        <f t="shared" si="39"/>
        <v>0.30333627384634698</v>
      </c>
      <c r="Y143" s="665"/>
      <c r="Z143" s="651">
        <f t="shared" si="40"/>
        <v>78.709677419354847</v>
      </c>
      <c r="AA143" s="886">
        <f t="shared" si="41"/>
        <v>23.522580645161291</v>
      </c>
      <c r="AB143" s="887">
        <v>12</v>
      </c>
      <c r="AC143" s="865">
        <v>1.55</v>
      </c>
      <c r="AD143" s="865">
        <v>2.73</v>
      </c>
      <c r="AE143" s="865">
        <v>0.82</v>
      </c>
      <c r="AF143" s="865">
        <v>2.83</v>
      </c>
      <c r="AG143" s="865">
        <v>11.799999999999999</v>
      </c>
      <c r="AH143" s="865">
        <v>20.599999999999998</v>
      </c>
      <c r="AI143" s="865">
        <v>16.559999999999999</v>
      </c>
      <c r="AJ143" s="865">
        <v>13.5</v>
      </c>
      <c r="AK143" s="865">
        <v>9</v>
      </c>
      <c r="AL143" s="878">
        <v>1650</v>
      </c>
      <c r="AM143" s="872">
        <v>0.6</v>
      </c>
      <c r="AN143" s="865">
        <v>0.31</v>
      </c>
      <c r="AO143" s="739">
        <f t="shared" si="42"/>
        <v>-16.081408200018384</v>
      </c>
      <c r="AP143" s="740">
        <f t="shared" si="43"/>
        <v>7.4411724451429082</v>
      </c>
      <c r="AQ143" s="888">
        <f t="shared" si="44"/>
        <v>72.006334800406506</v>
      </c>
      <c r="AR143" s="651">
        <f>INDEX(Historical!$C$7:$C$1239,MATCH(B143,Historical!$B$7:$B$1261,0))*IF(AH143="n/a",1.03,IF(AH143&lt;0,1.01,IF(AH143&gt;10,1.1,(1+AH143/100))))</f>
        <v>1.331</v>
      </c>
      <c r="AS143" s="886">
        <f t="shared" si="45"/>
        <v>1.4641000000000002</v>
      </c>
      <c r="AT143" s="886">
        <f t="shared" si="34"/>
        <v>1.5958690000000002</v>
      </c>
      <c r="AU143" s="886">
        <f t="shared" si="34"/>
        <v>1.7394972100000003</v>
      </c>
      <c r="AV143" s="886">
        <f t="shared" si="34"/>
        <v>1.8960519589000004</v>
      </c>
      <c r="AW143" s="651">
        <f t="shared" si="46"/>
        <v>8.0265181689000009</v>
      </c>
      <c r="AX143" s="747">
        <f t="shared" si="47"/>
        <v>22.014586310751511</v>
      </c>
      <c r="AY143" s="934">
        <v>1.2</v>
      </c>
      <c r="AZ143" s="872">
        <v>119.57</v>
      </c>
      <c r="BA143" s="872">
        <v>-15.010000000000002</v>
      </c>
      <c r="BB143" s="872">
        <v>4</v>
      </c>
      <c r="BC143" s="872">
        <v>21.990000000000002</v>
      </c>
      <c r="BE143" s="624">
        <v>2011</v>
      </c>
      <c r="BF143" s="898">
        <f t="shared" si="48"/>
        <v>0</v>
      </c>
      <c r="BG143" s="882">
        <v>4.9000000000000004</v>
      </c>
    </row>
    <row r="144" spans="1:59" ht="11.25" customHeight="1" x14ac:dyDescent="0.2">
      <c r="A144" s="871" t="s">
        <v>3834</v>
      </c>
      <c r="B144" s="875" t="s">
        <v>3835</v>
      </c>
      <c r="C144" s="932" t="s">
        <v>108</v>
      </c>
      <c r="D144" s="932" t="s">
        <v>4334</v>
      </c>
      <c r="E144" s="733">
        <v>6</v>
      </c>
      <c r="F144" s="1190">
        <v>663</v>
      </c>
      <c r="G144" s="1190" t="s">
        <v>106</v>
      </c>
      <c r="H144" s="1190" t="s">
        <v>106</v>
      </c>
      <c r="I144" s="874">
        <v>9.36</v>
      </c>
      <c r="J144" s="651">
        <f t="shared" si="35"/>
        <v>5.8760683760683765</v>
      </c>
      <c r="K144" s="877">
        <v>0.13750000000000001</v>
      </c>
      <c r="L144" s="887">
        <v>4</v>
      </c>
      <c r="M144" s="642">
        <f t="shared" si="36"/>
        <v>0.55000000000000004</v>
      </c>
      <c r="N144" s="870" t="s">
        <v>303</v>
      </c>
      <c r="O144" s="734">
        <v>0.11</v>
      </c>
      <c r="P144" s="866">
        <v>43696</v>
      </c>
      <c r="Q144" s="866">
        <v>43718</v>
      </c>
      <c r="R144" s="642">
        <f t="shared" si="37"/>
        <v>25.000000000000011</v>
      </c>
      <c r="S144" s="701">
        <f>IF(INDEX(Historical!$D$7:$D$1237,MATCH(B144,Historical!$B$7:$B$1261,0))=0,"n/a",(INDEX(Historical!$C$7:$C$1239,MATCH(B144,Historical!$B$7:$B$1261,0))/INDEX(Historical!$D$7:$D$1237,MATCH(B144,Historical!$B$7:$B$1261,0))-1)*100)</f>
        <v>20.731707317073166</v>
      </c>
      <c r="T144" s="701">
        <f>IF(INDEX(Historical!$F$7:$F$1230,MATCH(B144,Historical!$B$7:$B$1261,0))=0,"n/a",((INDEX(Historical!$C$7:$C$1239,MATCH(B144,Historical!$B$7:$B$1261,0))/INDEX(Historical!$F$7:$F$1230,MATCH(B144,Historical!$B$7:$B$1261,0)))^(1/3)-1)*100)</f>
        <v>29.739714955348397</v>
      </c>
      <c r="U144" s="701">
        <f>IF(INDEX(Historical!$H$7:$H$1230,MATCH(B144,Historical!$B$7:$B$1261,0))=0,"n/a",((INDEX(Historical!$C$7:$C$1239,MATCH(B144,Historical!$B$7:$B$1261,0))/INDEX(Historical!$H$7:$H$1230,MATCH(B144,Historical!$B$7:$B$1261,0)))^(1/5)-1)*100)</f>
        <v>34.292356784634912</v>
      </c>
      <c r="V144" s="701">
        <f>IF(INDEX(Historical!$O$7:$O$1230,MATCH(B144,Historical!$B$7:$B$1261,0))=0,"n/a",((INDEX(Historical!$C$7:$C$1239,MATCH(B144,Historical!$B$7:$B$1261,0))/INDEX(Historical!$O$7:$O$1230,MATCH(B144,Historical!$B$7:$B$1261,0)))^(1/10)-1)*100)</f>
        <v>23.493868371626792</v>
      </c>
      <c r="W144" s="702">
        <f t="shared" si="38"/>
        <v>1.4596300720765636</v>
      </c>
      <c r="X144" s="703">
        <f t="shared" si="39"/>
        <v>3.2973419985225876</v>
      </c>
      <c r="Y144" s="664"/>
      <c r="Z144" s="651">
        <f t="shared" si="40"/>
        <v>46.610169491525426</v>
      </c>
      <c r="AA144" s="886">
        <f t="shared" si="41"/>
        <v>7.9322033898305087</v>
      </c>
      <c r="AB144" s="887">
        <v>9</v>
      </c>
      <c r="AC144" s="865">
        <v>1.18</v>
      </c>
      <c r="AD144" s="865" t="s">
        <v>136</v>
      </c>
      <c r="AE144" s="865">
        <v>1.89</v>
      </c>
      <c r="AF144" s="865">
        <v>0.88</v>
      </c>
      <c r="AG144" s="865">
        <v>11.5</v>
      </c>
      <c r="AH144" s="865">
        <v>-54.500000000000007</v>
      </c>
      <c r="AI144" s="865" t="s">
        <v>136</v>
      </c>
      <c r="AJ144" s="865">
        <v>10.4</v>
      </c>
      <c r="AK144" s="865" t="s">
        <v>136</v>
      </c>
      <c r="AL144" s="878">
        <v>68.510000000000005</v>
      </c>
      <c r="AM144" s="872">
        <v>44.5</v>
      </c>
      <c r="AN144" s="865">
        <v>0</v>
      </c>
      <c r="AO144" s="739">
        <f t="shared" si="42"/>
        <v>32.236221770872774</v>
      </c>
      <c r="AP144" s="740">
        <f t="shared" si="43"/>
        <v>40.168425160703286</v>
      </c>
      <c r="AQ144" s="888">
        <f t="shared" si="44"/>
        <v>-44.301051344249473</v>
      </c>
      <c r="AR144" s="651">
        <f>INDEX(Historical!$C$7:$C$1239,MATCH(B144,Historical!$B$7:$B$1261,0))*IF(AH144="n/a",1.03,IF(AH144&lt;0,1.01,IF(AH144&gt;10,1.1,(1+AH144/100))))</f>
        <v>0.49995000000000001</v>
      </c>
      <c r="AS144" s="886">
        <f t="shared" si="45"/>
        <v>0.51494850000000003</v>
      </c>
      <c r="AT144" s="886">
        <f t="shared" si="34"/>
        <v>0.53039695500000006</v>
      </c>
      <c r="AU144" s="886">
        <f t="shared" si="34"/>
        <v>0.54630886365000009</v>
      </c>
      <c r="AV144" s="886">
        <f t="shared" si="34"/>
        <v>0.56269812955950016</v>
      </c>
      <c r="AW144" s="651">
        <f t="shared" si="46"/>
        <v>2.6543024482095006</v>
      </c>
      <c r="AX144" s="747">
        <f t="shared" si="47"/>
        <v>28.357932138990392</v>
      </c>
      <c r="AY144" s="934">
        <v>1.02</v>
      </c>
      <c r="AZ144" s="872">
        <v>64.64</v>
      </c>
      <c r="BA144" s="872">
        <v>-21.34</v>
      </c>
      <c r="BB144" s="872">
        <v>7.0000000000000009</v>
      </c>
      <c r="BC144" s="872">
        <v>10.290000000000001</v>
      </c>
      <c r="BE144" s="624">
        <v>2014</v>
      </c>
      <c r="BF144" s="898">
        <f t="shared" si="48"/>
        <v>0</v>
      </c>
      <c r="BG144" s="882">
        <v>8.6999999999999993</v>
      </c>
    </row>
    <row r="145" spans="1:59" ht="11.25" customHeight="1" x14ac:dyDescent="0.2">
      <c r="A145" s="881" t="s">
        <v>4539</v>
      </c>
      <c r="B145" s="875" t="s">
        <v>4504</v>
      </c>
      <c r="C145" s="932" t="s">
        <v>4193</v>
      </c>
      <c r="D145" s="932" t="s">
        <v>4318</v>
      </c>
      <c r="E145" s="733">
        <v>5</v>
      </c>
      <c r="F145" s="1190">
        <v>721</v>
      </c>
      <c r="G145" s="1190" t="s">
        <v>106</v>
      </c>
      <c r="H145" s="1190" t="s">
        <v>106</v>
      </c>
      <c r="I145" s="874">
        <v>11.04</v>
      </c>
      <c r="J145" s="651">
        <f t="shared" si="35"/>
        <v>4.3478260869565215</v>
      </c>
      <c r="K145" s="877">
        <v>0.12</v>
      </c>
      <c r="L145" s="887">
        <v>4</v>
      </c>
      <c r="M145" s="642">
        <f t="shared" si="36"/>
        <v>0.48</v>
      </c>
      <c r="N145" s="870" t="s">
        <v>4517</v>
      </c>
      <c r="O145" s="734">
        <v>0.1125</v>
      </c>
      <c r="P145" s="619" t="s">
        <v>4512</v>
      </c>
      <c r="Q145" s="619" t="s">
        <v>4513</v>
      </c>
      <c r="R145" s="642">
        <f t="shared" si="37"/>
        <v>6.6666666666666599</v>
      </c>
      <c r="S145" s="701">
        <f>IF(INDEX(Historical!$D$7:$D$1237,MATCH(B145,Historical!$B$7:$B$1261,0))=0,"n/a",(INDEX(Historical!$C$7:$C$1239,MATCH(B145,Historical!$B$7:$B$1261,0))/INDEX(Historical!$D$7:$D$1237,MATCH(B145,Historical!$B$7:$B$1261,0))-1)*100)</f>
        <v>19.999999999999996</v>
      </c>
      <c r="T145" s="701">
        <f>IF(INDEX(Historical!$F$7:$F$1230,MATCH(B145,Historical!$B$7:$B$1261,0))=0,"n/a",((INDEX(Historical!$C$7:$C$1239,MATCH(B145,Historical!$B$7:$B$1261,0))/INDEX(Historical!$F$7:$F$1230,MATCH(B145,Historical!$B$7:$B$1261,0)))^(1/3)-1)*100)</f>
        <v>39.771438695554352</v>
      </c>
      <c r="U145" s="701" t="str">
        <f>IF(INDEX(Historical!$H$7:$H$1230,MATCH(B145,Historical!$B$7:$B$1261,0))=0,"n/a",((INDEX(Historical!$C$7:$C$1239,MATCH(B145,Historical!$B$7:$B$1261,0))/INDEX(Historical!$H$7:$H$1230,MATCH(B145,Historical!$B$7:$B$1261,0)))^(1/5)-1)*100)</f>
        <v>n/a</v>
      </c>
      <c r="V145" s="701" t="str">
        <f>IF(INDEX(Historical!$O$7:$O$1230,MATCH(B145,Historical!$B$7:$B$1261,0))=0,"n/a",((INDEX(Historical!$C$7:$C$1239,MATCH(B145,Historical!$B$7:$B$1261,0))/INDEX(Historical!$O$7:$O$1230,MATCH(B145,Historical!$B$7:$B$1261,0)))^(1/10)-1)*100)</f>
        <v>n/a</v>
      </c>
      <c r="W145" s="702" t="str">
        <f t="shared" si="38"/>
        <v>n/a</v>
      </c>
      <c r="X145" s="703" t="str">
        <f t="shared" si="39"/>
        <v>n/a</v>
      </c>
      <c r="Y145" s="876"/>
      <c r="Z145" s="651">
        <f t="shared" si="40"/>
        <v>600</v>
      </c>
      <c r="AA145" s="886">
        <f t="shared" si="41"/>
        <v>138</v>
      </c>
      <c r="AB145" s="887">
        <v>10</v>
      </c>
      <c r="AC145" s="865">
        <v>0.08</v>
      </c>
      <c r="AD145" s="865" t="s">
        <v>136</v>
      </c>
      <c r="AE145" s="865">
        <v>0.54</v>
      </c>
      <c r="AF145" s="865">
        <v>0.9</v>
      </c>
      <c r="AG145" s="865">
        <v>0</v>
      </c>
      <c r="AH145" s="865">
        <v>-36.799999999999997</v>
      </c>
      <c r="AI145" s="865">
        <v>16.03</v>
      </c>
      <c r="AJ145" s="865">
        <v>5.0999999999999996</v>
      </c>
      <c r="AK145" s="865">
        <v>-2.62</v>
      </c>
      <c r="AL145" s="878">
        <v>14460</v>
      </c>
      <c r="AM145" s="872">
        <v>0.1</v>
      </c>
      <c r="AN145" s="865">
        <v>1.2</v>
      </c>
      <c r="AO145" s="739" t="str">
        <f t="shared" si="42"/>
        <v>n/a</v>
      </c>
      <c r="AP145" s="740" t="str">
        <f t="shared" si="43"/>
        <v>n/a</v>
      </c>
      <c r="AQ145" s="888">
        <f t="shared" si="44"/>
        <v>134.94680248941458</v>
      </c>
      <c r="AR145" s="651">
        <f>INDEX(Historical!$C$7:$C$1239,MATCH(B145,Historical!$B$7:$B$1261,0))*IF(AH145="n/a",1.03,IF(AH145&lt;0,1.01,IF(AH145&gt;10,1.1,(1+AH145/100))))</f>
        <v>0.45450000000000002</v>
      </c>
      <c r="AS145" s="886">
        <f t="shared" si="45"/>
        <v>0.49995000000000006</v>
      </c>
      <c r="AT145" s="886">
        <f t="shared" si="34"/>
        <v>0.50494950000000005</v>
      </c>
      <c r="AU145" s="886">
        <f t="shared" si="34"/>
        <v>0.50999899500000001</v>
      </c>
      <c r="AV145" s="886">
        <f t="shared" si="34"/>
        <v>0.51509898495000006</v>
      </c>
      <c r="AW145" s="651">
        <f t="shared" si="46"/>
        <v>2.4844974799499999</v>
      </c>
      <c r="AX145" s="747">
        <f t="shared" si="47"/>
        <v>22.504506158967391</v>
      </c>
      <c r="AY145" s="934">
        <v>1.4</v>
      </c>
      <c r="AZ145" s="872">
        <v>48.59</v>
      </c>
      <c r="BA145" s="872">
        <v>-32.89</v>
      </c>
      <c r="BB145" s="872">
        <v>14.32</v>
      </c>
      <c r="BC145" s="872">
        <v>10.99</v>
      </c>
      <c r="BE145" s="624">
        <v>2016</v>
      </c>
      <c r="BF145" s="898">
        <f t="shared" si="48"/>
        <v>0</v>
      </c>
      <c r="BG145" s="882">
        <v>0</v>
      </c>
    </row>
    <row r="146" spans="1:59" ht="11.25" customHeight="1" x14ac:dyDescent="0.2">
      <c r="A146" s="880" t="s">
        <v>1269</v>
      </c>
      <c r="B146" s="875" t="s">
        <v>1270</v>
      </c>
      <c r="C146" s="932" t="s">
        <v>4319</v>
      </c>
      <c r="D146" s="932" t="s">
        <v>4320</v>
      </c>
      <c r="E146" s="733">
        <v>9</v>
      </c>
      <c r="F146" s="1190">
        <v>485</v>
      </c>
      <c r="G146" s="1190" t="s">
        <v>106</v>
      </c>
      <c r="H146" s="1190" t="s">
        <v>106</v>
      </c>
      <c r="I146" s="874">
        <v>26.03</v>
      </c>
      <c r="J146" s="651">
        <f t="shared" si="35"/>
        <v>4.9174029965424513</v>
      </c>
      <c r="K146" s="877">
        <v>0.32</v>
      </c>
      <c r="L146" s="887">
        <v>4</v>
      </c>
      <c r="M146" s="642">
        <f t="shared" si="36"/>
        <v>1.28</v>
      </c>
      <c r="N146" s="870" t="s">
        <v>584</v>
      </c>
      <c r="O146" s="734">
        <v>0.315</v>
      </c>
      <c r="P146" s="861">
        <v>44013</v>
      </c>
      <c r="Q146" s="861">
        <v>44113</v>
      </c>
      <c r="R146" s="642">
        <f t="shared" si="37"/>
        <v>1.5873015873015885</v>
      </c>
      <c r="S146" s="701">
        <f>IF(INDEX(Historical!$D$7:$D$1237,MATCH(B146,Historical!$B$7:$B$1261,0))=0,"n/a",(INDEX(Historical!$C$7:$C$1239,MATCH(B146,Historical!$B$7:$B$1261,0))/INDEX(Historical!$D$7:$D$1237,MATCH(B146,Historical!$B$7:$B$1261,0))-1)*100)</f>
        <v>1.6326530612244872</v>
      </c>
      <c r="T146" s="701">
        <f>IF(INDEX(Historical!$F$7:$F$1230,MATCH(B146,Historical!$B$7:$B$1261,0))=0,"n/a",((INDEX(Historical!$C$7:$C$1239,MATCH(B146,Historical!$B$7:$B$1261,0))/INDEX(Historical!$F$7:$F$1230,MATCH(B146,Historical!$B$7:$B$1261,0)))^(1/3)-1)*100)</f>
        <v>1.6600534473382167</v>
      </c>
      <c r="U146" s="701">
        <f>IF(INDEX(Historical!$H$7:$H$1230,MATCH(B146,Historical!$B$7:$B$1261,0))=0,"n/a",((INDEX(Historical!$C$7:$C$1239,MATCH(B146,Historical!$B$7:$B$1261,0))/INDEX(Historical!$H$7:$H$1230,MATCH(B146,Historical!$B$7:$B$1261,0)))^(1/5)-1)*100)</f>
        <v>1.5560225777011771</v>
      </c>
      <c r="V146" s="701" t="str">
        <f>IF(INDEX(Historical!$O$7:$O$1230,MATCH(B146,Historical!$B$7:$B$1261,0))=0,"n/a",((INDEX(Historical!$C$7:$C$1239,MATCH(B146,Historical!$B$7:$B$1261,0))/INDEX(Historical!$O$7:$O$1230,MATCH(B146,Historical!$B$7:$B$1261,0)))^(1/10)-1)*100)</f>
        <v>n/a</v>
      </c>
      <c r="W146" s="702" t="str">
        <f t="shared" si="38"/>
        <v>n/a</v>
      </c>
      <c r="X146" s="703" t="str">
        <f t="shared" si="39"/>
        <v>n/a</v>
      </c>
      <c r="Y146" s="660"/>
      <c r="Z146" s="651">
        <f t="shared" si="40"/>
        <v>853.33333333333337</v>
      </c>
      <c r="AA146" s="886">
        <f t="shared" si="41"/>
        <v>173.53333333333336</v>
      </c>
      <c r="AB146" s="887">
        <v>12</v>
      </c>
      <c r="AC146" s="865">
        <v>0.15</v>
      </c>
      <c r="AD146" s="865" t="s">
        <v>136</v>
      </c>
      <c r="AE146" s="865">
        <v>8.01</v>
      </c>
      <c r="AF146" s="865">
        <v>1.8</v>
      </c>
      <c r="AG146" s="865">
        <v>1</v>
      </c>
      <c r="AH146" s="865">
        <v>-85.8</v>
      </c>
      <c r="AI146" s="865">
        <v>26.669999999999998</v>
      </c>
      <c r="AJ146" s="865">
        <v>-17.399999999999999</v>
      </c>
      <c r="AK146" s="865" t="s">
        <v>136</v>
      </c>
      <c r="AL146" s="878">
        <v>5830</v>
      </c>
      <c r="AM146" s="872">
        <v>0.1</v>
      </c>
      <c r="AN146" s="865">
        <v>0.94</v>
      </c>
      <c r="AO146" s="739">
        <f t="shared" si="42"/>
        <v>-167.05990775908973</v>
      </c>
      <c r="AP146" s="740">
        <f t="shared" si="43"/>
        <v>6.4734255742436284</v>
      </c>
      <c r="AQ146" s="888">
        <f t="shared" si="44"/>
        <v>272.59450702696444</v>
      </c>
      <c r="AR146" s="651">
        <f>INDEX(Historical!$C$7:$C$1239,MATCH(B146,Historical!$B$7:$B$1261,0))*IF(AH146="n/a",1.03,IF(AH146&lt;0,1.01,IF(AH146&gt;10,1.1,(1+AH146/100))))</f>
        <v>1.2574500000000002</v>
      </c>
      <c r="AS146" s="886">
        <f t="shared" si="45"/>
        <v>1.3831950000000004</v>
      </c>
      <c r="AT146" s="886">
        <f t="shared" si="34"/>
        <v>1.4246908500000004</v>
      </c>
      <c r="AU146" s="886">
        <f t="shared" si="34"/>
        <v>1.4674315755000005</v>
      </c>
      <c r="AV146" s="886">
        <f t="shared" si="34"/>
        <v>1.5114545227650005</v>
      </c>
      <c r="AW146" s="651">
        <f t="shared" si="46"/>
        <v>7.0442219482650019</v>
      </c>
      <c r="AX146" s="747">
        <f t="shared" si="47"/>
        <v>27.061936028678453</v>
      </c>
      <c r="AY146" s="934">
        <v>0.56999999999999995</v>
      </c>
      <c r="AZ146" s="872">
        <v>26.3</v>
      </c>
      <c r="BA146" s="872">
        <v>-23.93</v>
      </c>
      <c r="BB146" s="872">
        <v>-0.22999999999999998</v>
      </c>
      <c r="BC146" s="872">
        <v>-1.78</v>
      </c>
      <c r="BE146" s="624">
        <v>2012</v>
      </c>
      <c r="BF146" s="898">
        <f t="shared" si="48"/>
        <v>0</v>
      </c>
      <c r="BG146" s="882">
        <v>0.5</v>
      </c>
    </row>
    <row r="147" spans="1:59" ht="11.25" customHeight="1" x14ac:dyDescent="0.2">
      <c r="A147" s="871" t="s">
        <v>1275</v>
      </c>
      <c r="B147" s="875" t="s">
        <v>1276</v>
      </c>
      <c r="C147" s="932" t="s">
        <v>108</v>
      </c>
      <c r="D147" s="932" t="s">
        <v>4338</v>
      </c>
      <c r="E147" s="733">
        <v>8</v>
      </c>
      <c r="F147" s="1190">
        <v>532</v>
      </c>
      <c r="G147" s="1190" t="s">
        <v>106</v>
      </c>
      <c r="H147" s="1190" t="s">
        <v>106</v>
      </c>
      <c r="I147" s="874">
        <v>8.42</v>
      </c>
      <c r="J147" s="651">
        <f t="shared" si="35"/>
        <v>6.1757719714964372</v>
      </c>
      <c r="K147" s="877">
        <v>0.13</v>
      </c>
      <c r="L147" s="887">
        <v>4</v>
      </c>
      <c r="M147" s="642">
        <f t="shared" si="36"/>
        <v>0.52</v>
      </c>
      <c r="N147" s="870" t="s">
        <v>440</v>
      </c>
      <c r="O147" s="734">
        <v>0.12</v>
      </c>
      <c r="P147" s="861">
        <v>43865</v>
      </c>
      <c r="Q147" s="861">
        <v>43879</v>
      </c>
      <c r="R147" s="642">
        <f t="shared" si="37"/>
        <v>8.333333333333341</v>
      </c>
      <c r="S147" s="701">
        <f>IF(INDEX(Historical!$D$7:$D$1237,MATCH(B147,Historical!$B$7:$B$1261,0))=0,"n/a",(INDEX(Historical!$C$7:$C$1239,MATCH(B147,Historical!$B$7:$B$1261,0))/INDEX(Historical!$D$7:$D$1237,MATCH(B147,Historical!$B$7:$B$1261,0))-1)*100)</f>
        <v>9.0909090909090828</v>
      </c>
      <c r="T147" s="701">
        <f>IF(INDEX(Historical!$F$7:$F$1230,MATCH(B147,Historical!$B$7:$B$1261,0))=0,"n/a",((INDEX(Historical!$C$7:$C$1239,MATCH(B147,Historical!$B$7:$B$1261,0))/INDEX(Historical!$F$7:$F$1230,MATCH(B147,Historical!$B$7:$B$1261,0)))^(1/3)-1)*100)</f>
        <v>10.064241629820891</v>
      </c>
      <c r="U147" s="701">
        <f>IF(INDEX(Historical!$H$7:$H$1230,MATCH(B147,Historical!$B$7:$B$1261,0))=0,"n/a",((INDEX(Historical!$C$7:$C$1239,MATCH(B147,Historical!$B$7:$B$1261,0))/INDEX(Historical!$H$7:$H$1230,MATCH(B147,Historical!$B$7:$B$1261,0)))^(1/5)-1)*100)</f>
        <v>21.672868378641152</v>
      </c>
      <c r="V147" s="701">
        <f>IF(INDEX(Historical!$O$7:$O$1230,MATCH(B147,Historical!$B$7:$B$1261,0))=0,"n/a",((INDEX(Historical!$C$7:$C$1239,MATCH(B147,Historical!$B$7:$B$1261,0))/INDEX(Historical!$O$7:$O$1230,MATCH(B147,Historical!$B$7:$B$1261,0)))^(1/10)-1)*100)</f>
        <v>37.41088103166372</v>
      </c>
      <c r="W147" s="702">
        <f t="shared" si="38"/>
        <v>0.5793199139121511</v>
      </c>
      <c r="X147" s="703">
        <f t="shared" si="39"/>
        <v>1.4352892965987518</v>
      </c>
      <c r="Y147" s="664"/>
      <c r="Z147" s="651">
        <f t="shared" si="40"/>
        <v>106.12244897959184</v>
      </c>
      <c r="AA147" s="886">
        <f t="shared" si="41"/>
        <v>17.183673469387756</v>
      </c>
      <c r="AB147" s="887">
        <v>12</v>
      </c>
      <c r="AC147" s="865">
        <v>0.49</v>
      </c>
      <c r="AD147" s="865">
        <v>2.61</v>
      </c>
      <c r="AE147" s="865">
        <v>3.46</v>
      </c>
      <c r="AF147" s="865">
        <v>0.92</v>
      </c>
      <c r="AG147" s="865">
        <v>5.0999999999999996</v>
      </c>
      <c r="AH147" s="865">
        <v>0.8</v>
      </c>
      <c r="AI147" s="865">
        <v>13.54</v>
      </c>
      <c r="AJ147" s="865">
        <v>15.1</v>
      </c>
      <c r="AK147" s="865">
        <v>7.0000000000000009</v>
      </c>
      <c r="AL147" s="878">
        <v>542.80999999999995</v>
      </c>
      <c r="AM147" s="872">
        <v>1.7000000000000002</v>
      </c>
      <c r="AN147" s="865">
        <v>7.0000000000000007E-2</v>
      </c>
      <c r="AO147" s="739">
        <f t="shared" si="42"/>
        <v>10.664966880749834</v>
      </c>
      <c r="AP147" s="740">
        <f t="shared" si="43"/>
        <v>27.84864035013759</v>
      </c>
      <c r="AQ147" s="888">
        <f t="shared" si="44"/>
        <v>-16.177490183558461</v>
      </c>
      <c r="AR147" s="651">
        <f>INDEX(Historical!$C$7:$C$1239,MATCH(B147,Historical!$B$7:$B$1261,0))*IF(AH147="n/a",1.03,IF(AH147&lt;0,1.01,IF(AH147&gt;10,1.1,(1+AH147/100))))</f>
        <v>0.48383999999999999</v>
      </c>
      <c r="AS147" s="886">
        <f t="shared" si="45"/>
        <v>0.53222400000000003</v>
      </c>
      <c r="AT147" s="886">
        <f t="shared" ref="AT147:AV166" si="49">IF($AK147="n/a",1.03*AS147,IF($AK147&lt;0,1.01*AS147,IF($AK147&gt;10,1.1*AS147,(1+$AK147/100)*AS147)))</f>
        <v>0.56947968000000004</v>
      </c>
      <c r="AU147" s="886">
        <f t="shared" si="49"/>
        <v>0.60934325760000008</v>
      </c>
      <c r="AV147" s="886">
        <f t="shared" si="49"/>
        <v>0.6519972856320001</v>
      </c>
      <c r="AW147" s="651">
        <f t="shared" si="46"/>
        <v>2.8468842232320002</v>
      </c>
      <c r="AX147" s="747">
        <f t="shared" si="47"/>
        <v>33.810976522945367</v>
      </c>
      <c r="AY147" s="934">
        <v>1.27</v>
      </c>
      <c r="AZ147" s="872">
        <v>39.4</v>
      </c>
      <c r="BA147" s="872">
        <v>-35.92</v>
      </c>
      <c r="BB147" s="872">
        <v>12.9</v>
      </c>
      <c r="BC147" s="872">
        <v>9.27</v>
      </c>
      <c r="BE147" s="624">
        <v>2013</v>
      </c>
      <c r="BF147" s="898">
        <f t="shared" si="48"/>
        <v>0</v>
      </c>
      <c r="BG147" s="882">
        <v>0.70000000000000007</v>
      </c>
    </row>
    <row r="148" spans="1:59" ht="11.25" customHeight="1" x14ac:dyDescent="0.2">
      <c r="A148" s="881" t="s">
        <v>4571</v>
      </c>
      <c r="B148" s="875" t="s">
        <v>4566</v>
      </c>
      <c r="C148" s="932" t="s">
        <v>108</v>
      </c>
      <c r="D148" s="932" t="s">
        <v>4338</v>
      </c>
      <c r="E148" s="733">
        <v>5</v>
      </c>
      <c r="F148" s="1190">
        <v>726</v>
      </c>
      <c r="G148" s="1190" t="s">
        <v>106</v>
      </c>
      <c r="H148" s="1190" t="s">
        <v>106</v>
      </c>
      <c r="I148" s="874">
        <v>24.09</v>
      </c>
      <c r="J148" s="651">
        <f t="shared" si="35"/>
        <v>1.4943960149439601</v>
      </c>
      <c r="K148" s="877">
        <v>0.09</v>
      </c>
      <c r="L148" s="887">
        <v>4</v>
      </c>
      <c r="M148" s="642">
        <f t="shared" si="36"/>
        <v>0.36</v>
      </c>
      <c r="N148" s="870" t="s">
        <v>516</v>
      </c>
      <c r="O148" s="734">
        <v>0.08</v>
      </c>
      <c r="P148" s="861">
        <v>43874</v>
      </c>
      <c r="Q148" s="861">
        <v>43889</v>
      </c>
      <c r="R148" s="642">
        <f t="shared" si="37"/>
        <v>12.499999999999993</v>
      </c>
      <c r="S148" s="701">
        <f>IF(INDEX(Historical!$D$7:$D$1237,MATCH(B148,Historical!$B$7:$B$1261,0))=0,"n/a",(INDEX(Historical!$C$7:$C$1239,MATCH(B148,Historical!$B$7:$B$1261,0))/INDEX(Historical!$D$7:$D$1237,MATCH(B148,Historical!$B$7:$B$1261,0))-1)*100)</f>
        <v>14.285714285714279</v>
      </c>
      <c r="T148" s="701">
        <f>IF(INDEX(Historical!$F$7:$F$1230,MATCH(B148,Historical!$B$7:$B$1261,0))=0,"n/a",((INDEX(Historical!$C$7:$C$1239,MATCH(B148,Historical!$B$7:$B$1261,0))/INDEX(Historical!$F$7:$F$1230,MATCH(B148,Historical!$B$7:$B$1261,0)))^(1/3)-1)*100)</f>
        <v>74.716092947259767</v>
      </c>
      <c r="U148" s="701" t="str">
        <f>IF(INDEX(Historical!$H$7:$H$1230,MATCH(B148,Historical!$B$7:$B$1261,0))=0,"n/a",((INDEX(Historical!$C$7:$C$1239,MATCH(B148,Historical!$B$7:$B$1261,0))/INDEX(Historical!$H$7:$H$1230,MATCH(B148,Historical!$B$7:$B$1261,0)))^(1/5)-1)*100)</f>
        <v>n/a</v>
      </c>
      <c r="V148" s="701" t="str">
        <f>IF(INDEX(Historical!$O$7:$O$1230,MATCH(B148,Historical!$B$7:$B$1261,0))=0,"n/a",((INDEX(Historical!$C$7:$C$1239,MATCH(B148,Historical!$B$7:$B$1261,0))/INDEX(Historical!$O$7:$O$1230,MATCH(B148,Historical!$B$7:$B$1261,0)))^(1/10)-1)*100)</f>
        <v>n/a</v>
      </c>
      <c r="W148" s="702" t="str">
        <f t="shared" si="38"/>
        <v>n/a</v>
      </c>
      <c r="X148" s="703" t="str">
        <f t="shared" si="39"/>
        <v>n/a</v>
      </c>
      <c r="Y148" s="876"/>
      <c r="Z148" s="651">
        <f t="shared" si="40"/>
        <v>9.3994778067885107</v>
      </c>
      <c r="AA148" s="886">
        <f t="shared" si="41"/>
        <v>6.2898172323759791</v>
      </c>
      <c r="AB148" s="887">
        <v>12</v>
      </c>
      <c r="AC148" s="865">
        <v>3.83</v>
      </c>
      <c r="AD148" s="865">
        <v>0.43</v>
      </c>
      <c r="AE148" s="865">
        <v>4</v>
      </c>
      <c r="AF148" s="865">
        <v>0.93</v>
      </c>
      <c r="AG148" s="865">
        <v>17.100000000000001</v>
      </c>
      <c r="AH148" s="865">
        <v>90.9</v>
      </c>
      <c r="AI148" s="865">
        <v>-38.83</v>
      </c>
      <c r="AJ148" s="865">
        <v>15.8</v>
      </c>
      <c r="AK148" s="865">
        <v>15</v>
      </c>
      <c r="AL148" s="878">
        <v>2250</v>
      </c>
      <c r="AM148" s="872">
        <v>2.4</v>
      </c>
      <c r="AN148" s="865">
        <v>0.19</v>
      </c>
      <c r="AO148" s="739" t="str">
        <f t="shared" si="42"/>
        <v>n/a</v>
      </c>
      <c r="AP148" s="740" t="str">
        <f t="shared" si="43"/>
        <v>n/a</v>
      </c>
      <c r="AQ148" s="888">
        <f t="shared" si="44"/>
        <v>-49.011853115499434</v>
      </c>
      <c r="AR148" s="651">
        <f>INDEX(Historical!$C$7:$C$1239,MATCH(B148,Historical!$B$7:$B$1261,0))*IF(AH148="n/a",1.03,IF(AH148&lt;0,1.01,IF(AH148&gt;10,1.1,(1+AH148/100))))</f>
        <v>0.35200000000000004</v>
      </c>
      <c r="AS148" s="886">
        <f t="shared" si="45"/>
        <v>0.35552000000000006</v>
      </c>
      <c r="AT148" s="886">
        <f t="shared" si="49"/>
        <v>0.39107200000000009</v>
      </c>
      <c r="AU148" s="886">
        <f t="shared" si="49"/>
        <v>0.43017920000000015</v>
      </c>
      <c r="AV148" s="886">
        <f t="shared" si="49"/>
        <v>0.47319712000000019</v>
      </c>
      <c r="AW148" s="651">
        <f t="shared" si="46"/>
        <v>2.0019683200000005</v>
      </c>
      <c r="AX148" s="747">
        <f t="shared" si="47"/>
        <v>8.3103707762557093</v>
      </c>
      <c r="AY148" s="934">
        <v>1.23</v>
      </c>
      <c r="AZ148" s="872">
        <v>118.00999999999999</v>
      </c>
      <c r="BA148" s="872">
        <v>-8.33</v>
      </c>
      <c r="BB148" s="872">
        <v>8.6300000000000008</v>
      </c>
      <c r="BC148" s="872">
        <v>25.069999999999997</v>
      </c>
      <c r="BE148" s="624">
        <v>2016</v>
      </c>
      <c r="BF148" s="898">
        <f t="shared" si="48"/>
        <v>0</v>
      </c>
      <c r="BG148" s="882">
        <v>2.4</v>
      </c>
    </row>
    <row r="149" spans="1:59" ht="11.25" customHeight="1" x14ac:dyDescent="0.2">
      <c r="A149" s="871" t="s">
        <v>1309</v>
      </c>
      <c r="B149" s="875" t="s">
        <v>1310</v>
      </c>
      <c r="C149" s="932" t="s">
        <v>112</v>
      </c>
      <c r="D149" s="932" t="s">
        <v>211</v>
      </c>
      <c r="E149" s="733">
        <v>8</v>
      </c>
      <c r="F149" s="1190">
        <v>556</v>
      </c>
      <c r="G149" s="1190" t="s">
        <v>106</v>
      </c>
      <c r="H149" s="1190" t="s">
        <v>106</v>
      </c>
      <c r="I149" s="874">
        <v>29.81</v>
      </c>
      <c r="J149" s="651">
        <f t="shared" si="35"/>
        <v>1.7443810801744384</v>
      </c>
      <c r="K149" s="877">
        <v>0.13</v>
      </c>
      <c r="L149" s="887">
        <v>4</v>
      </c>
      <c r="M149" s="642">
        <f t="shared" si="36"/>
        <v>0.52</v>
      </c>
      <c r="N149" s="870" t="s">
        <v>218</v>
      </c>
      <c r="O149" s="734">
        <v>0.12</v>
      </c>
      <c r="P149" s="861">
        <v>43917</v>
      </c>
      <c r="Q149" s="861">
        <v>43934</v>
      </c>
      <c r="R149" s="642">
        <f t="shared" si="37"/>
        <v>8.333333333333341</v>
      </c>
      <c r="S149" s="701">
        <f>IF(INDEX(Historical!$D$7:$D$1237,MATCH(B149,Historical!$B$7:$B$1261,0))=0,"n/a",(INDEX(Historical!$C$7:$C$1239,MATCH(B149,Historical!$B$7:$B$1261,0))/INDEX(Historical!$D$7:$D$1237,MATCH(B149,Historical!$B$7:$B$1261,0))-1)*100)</f>
        <v>9.302325581395344</v>
      </c>
      <c r="T149" s="701">
        <f>IF(INDEX(Historical!$F$7:$F$1230,MATCH(B149,Historical!$B$7:$B$1261,0))=0,"n/a",((INDEX(Historical!$C$7:$C$1239,MATCH(B149,Historical!$B$7:$B$1261,0))/INDEX(Historical!$F$7:$F$1230,MATCH(B149,Historical!$B$7:$B$1261,0)))^(1/3)-1)*100)</f>
        <v>10.325677865290107</v>
      </c>
      <c r="U149" s="701">
        <f>IF(INDEX(Historical!$H$7:$H$1230,MATCH(B149,Historical!$B$7:$B$1261,0))=0,"n/a",((INDEX(Historical!$C$7:$C$1239,MATCH(B149,Historical!$B$7:$B$1261,0))/INDEX(Historical!$H$7:$H$1230,MATCH(B149,Historical!$B$7:$B$1261,0)))^(1/5)-1)*100)</f>
        <v>12.570579552275095</v>
      </c>
      <c r="V149" s="701" t="str">
        <f>IF(INDEX(Historical!$O$7:$O$1230,MATCH(B149,Historical!$B$7:$B$1261,0))=0,"n/a",((INDEX(Historical!$C$7:$C$1239,MATCH(B149,Historical!$B$7:$B$1261,0))/INDEX(Historical!$O$7:$O$1230,MATCH(B149,Historical!$B$7:$B$1261,0)))^(1/10)-1)*100)</f>
        <v>n/a</v>
      </c>
      <c r="W149" s="702" t="str">
        <f t="shared" si="38"/>
        <v>n/a</v>
      </c>
      <c r="X149" s="703">
        <f t="shared" si="39"/>
        <v>6.616094501197419</v>
      </c>
      <c r="Y149" s="664"/>
      <c r="Z149" s="651" t="str">
        <f t="shared" si="40"/>
        <v>n/a</v>
      </c>
      <c r="AA149" s="886" t="str">
        <f t="shared" si="41"/>
        <v>n/a</v>
      </c>
      <c r="AB149" s="887">
        <v>6</v>
      </c>
      <c r="AC149" s="865">
        <v>-0.08</v>
      </c>
      <c r="AD149" s="865" t="s">
        <v>136</v>
      </c>
      <c r="AE149" s="865">
        <v>1.08</v>
      </c>
      <c r="AF149" s="865">
        <v>0.86</v>
      </c>
      <c r="AG149" s="865">
        <v>-0.2</v>
      </c>
      <c r="AH149" s="865">
        <v>-28.7</v>
      </c>
      <c r="AI149" s="865" t="s">
        <v>136</v>
      </c>
      <c r="AJ149" s="865">
        <v>1.9</v>
      </c>
      <c r="AK149" s="865" t="s">
        <v>136</v>
      </c>
      <c r="AL149" s="878">
        <v>200.98</v>
      </c>
      <c r="AM149" s="872">
        <v>0.1</v>
      </c>
      <c r="AN149" s="865">
        <v>0</v>
      </c>
      <c r="AO149" s="739" t="str">
        <f t="shared" si="42"/>
        <v>n/a</v>
      </c>
      <c r="AP149" s="740">
        <f t="shared" si="43"/>
        <v>14.314960632449534</v>
      </c>
      <c r="AQ149" s="888" t="str">
        <f t="shared" si="44"/>
        <v>n/a</v>
      </c>
      <c r="AR149" s="651">
        <f>INDEX(Historical!$C$7:$C$1239,MATCH(B149,Historical!$B$7:$B$1261,0))*IF(AH149="n/a",1.03,IF(AH149&lt;0,1.01,IF(AH149&gt;10,1.1,(1+AH149/100))))</f>
        <v>0.47469999999999996</v>
      </c>
      <c r="AS149" s="886">
        <f t="shared" si="45"/>
        <v>0.48894099999999996</v>
      </c>
      <c r="AT149" s="886">
        <f t="shared" si="49"/>
        <v>0.50360923000000002</v>
      </c>
      <c r="AU149" s="886">
        <f t="shared" si="49"/>
        <v>0.51871750690000007</v>
      </c>
      <c r="AV149" s="886">
        <f t="shared" si="49"/>
        <v>0.53427903210700012</v>
      </c>
      <c r="AW149" s="651">
        <f t="shared" si="46"/>
        <v>2.5202467690070001</v>
      </c>
      <c r="AX149" s="747">
        <f t="shared" si="47"/>
        <v>8.454366886974169</v>
      </c>
      <c r="AY149" s="934">
        <v>0.66</v>
      </c>
      <c r="AZ149" s="872">
        <v>46.2</v>
      </c>
      <c r="BA149" s="872">
        <v>-24.3</v>
      </c>
      <c r="BB149" s="872">
        <v>0.48</v>
      </c>
      <c r="BC149" s="872">
        <v>2.78</v>
      </c>
      <c r="BE149" s="624">
        <v>2013</v>
      </c>
      <c r="BF149" s="898">
        <f t="shared" si="48"/>
        <v>0</v>
      </c>
      <c r="BG149" s="882">
        <v>-0.2</v>
      </c>
    </row>
    <row r="150" spans="1:59" s="773" customFormat="1" ht="11.25" customHeight="1" x14ac:dyDescent="0.2">
      <c r="A150" s="754" t="s">
        <v>4183</v>
      </c>
      <c r="B150" s="781" t="s">
        <v>4184</v>
      </c>
      <c r="C150" s="932" t="s">
        <v>108</v>
      </c>
      <c r="D150" s="932" t="s">
        <v>4338</v>
      </c>
      <c r="E150" s="755">
        <v>9</v>
      </c>
      <c r="F150" s="1190">
        <v>499</v>
      </c>
      <c r="G150" s="1189" t="s">
        <v>37</v>
      </c>
      <c r="H150" s="1189" t="s">
        <v>37</v>
      </c>
      <c r="I150" s="756">
        <v>22</v>
      </c>
      <c r="J150" s="757">
        <f t="shared" si="35"/>
        <v>2.3636363636363638</v>
      </c>
      <c r="K150" s="758">
        <v>0.13</v>
      </c>
      <c r="L150" s="759">
        <v>4</v>
      </c>
      <c r="M150" s="760">
        <f t="shared" si="36"/>
        <v>0.52</v>
      </c>
      <c r="N150" s="761" t="s">
        <v>145</v>
      </c>
      <c r="O150" s="762">
        <v>0.12</v>
      </c>
      <c r="P150" s="763">
        <v>44179</v>
      </c>
      <c r="Q150" s="763">
        <v>44197</v>
      </c>
      <c r="R150" s="760">
        <f t="shared" si="37"/>
        <v>8.333333333333341</v>
      </c>
      <c r="S150" s="701">
        <f>IF(INDEX(Historical!$D$7:$D$1237,MATCH(B150,Historical!$B$7:$B$1261,0))=0,"n/a",(INDEX(Historical!$C$7:$C$1239,MATCH(B150,Historical!$B$7:$B$1261,0))/INDEX(Historical!$D$7:$D$1237,MATCH(B150,Historical!$B$7:$B$1261,0))-1)*100)</f>
        <v>29.411764705882337</v>
      </c>
      <c r="T150" s="701">
        <f>IF(INDEX(Historical!$F$7:$F$1230,MATCH(B150,Historical!$B$7:$B$1261,0))=0,"n/a",((INDEX(Historical!$C$7:$C$1239,MATCH(B150,Historical!$B$7:$B$1261,0))/INDEX(Historical!$F$7:$F$1230,MATCH(B150,Historical!$B$7:$B$1261,0)))^(1/3)-1)*100)</f>
        <v>30.059144685138683</v>
      </c>
      <c r="U150" s="701">
        <f>IF(INDEX(Historical!$H$7:$H$1230,MATCH(B150,Historical!$B$7:$B$1261,0))=0,"n/a",((INDEX(Historical!$C$7:$C$1239,MATCH(B150,Historical!$B$7:$B$1261,0))/INDEX(Historical!$H$7:$H$1230,MATCH(B150,Historical!$B$7:$B$1261,0)))^(1/5)-1)*100)</f>
        <v>19.653676552950429</v>
      </c>
      <c r="V150" s="701">
        <f>IF(INDEX(Historical!$O$7:$O$1230,MATCH(B150,Historical!$B$7:$B$1261,0))=0,"n/a",((INDEX(Historical!$C$7:$C$1239,MATCH(B150,Historical!$B$7:$B$1261,0))/INDEX(Historical!$O$7:$O$1230,MATCH(B150,Historical!$B$7:$B$1261,0)))^(1/10)-1)*100)</f>
        <v>-0.67430279167030038</v>
      </c>
      <c r="W150" s="702" t="str">
        <f t="shared" si="38"/>
        <v>n/a</v>
      </c>
      <c r="X150" s="703">
        <f t="shared" si="39"/>
        <v>1.1983949117652699</v>
      </c>
      <c r="Y150" s="1050"/>
      <c r="Z150" s="757">
        <f t="shared" si="40"/>
        <v>25.615763546798032</v>
      </c>
      <c r="AA150" s="765">
        <f t="shared" si="41"/>
        <v>10.837438423645322</v>
      </c>
      <c r="AB150" s="759">
        <v>12</v>
      </c>
      <c r="AC150" s="766">
        <v>2.0299999999999998</v>
      </c>
      <c r="AD150" s="766" t="s">
        <v>136</v>
      </c>
      <c r="AE150" s="766">
        <v>2.2799999999999998</v>
      </c>
      <c r="AF150" s="766">
        <v>1.17</v>
      </c>
      <c r="AG150" s="766">
        <v>11.1</v>
      </c>
      <c r="AH150" s="766">
        <v>57.499999999999993</v>
      </c>
      <c r="AI150" s="766" t="s">
        <v>136</v>
      </c>
      <c r="AJ150" s="766">
        <v>16.400000000000002</v>
      </c>
      <c r="AK150" s="766" t="s">
        <v>136</v>
      </c>
      <c r="AL150" s="767">
        <v>144.69999999999999</v>
      </c>
      <c r="AM150" s="768">
        <v>0.8</v>
      </c>
      <c r="AN150" s="766">
        <v>0.4</v>
      </c>
      <c r="AO150" s="769">
        <f t="shared" si="42"/>
        <v>11.179874492941471</v>
      </c>
      <c r="AP150" s="770">
        <f t="shared" si="43"/>
        <v>22.017312916586793</v>
      </c>
      <c r="AQ150" s="771">
        <f t="shared" si="44"/>
        <v>-24.93024590225723</v>
      </c>
      <c r="AR150" s="651">
        <f>INDEX(Historical!$C$7:$C$1239,MATCH(B150,Historical!$B$7:$B$1261,0))*IF(AH150="n/a",1.03,IF(AH150&lt;0,1.01,IF(AH150&gt;10,1.1,(1+AH150/100))))</f>
        <v>0.48400000000000004</v>
      </c>
      <c r="AS150" s="765">
        <f t="shared" si="45"/>
        <v>0.49852000000000007</v>
      </c>
      <c r="AT150" s="765">
        <f t="shared" si="49"/>
        <v>0.51347560000000014</v>
      </c>
      <c r="AU150" s="765">
        <f t="shared" si="49"/>
        <v>0.5288798680000002</v>
      </c>
      <c r="AV150" s="765">
        <f t="shared" si="49"/>
        <v>0.54474626404000026</v>
      </c>
      <c r="AW150" s="757">
        <f t="shared" si="46"/>
        <v>2.5696217320400008</v>
      </c>
      <c r="AX150" s="772">
        <f t="shared" si="47"/>
        <v>11.680098782000004</v>
      </c>
      <c r="AY150" s="935">
        <v>0.55000000000000004</v>
      </c>
      <c r="AZ150" s="768">
        <v>70.11</v>
      </c>
      <c r="BA150" s="768">
        <v>-11.98</v>
      </c>
      <c r="BB150" s="768">
        <v>12.94</v>
      </c>
      <c r="BC150" s="768">
        <v>18.329999999999998</v>
      </c>
      <c r="BD150" s="908"/>
      <c r="BE150" s="624">
        <v>2012</v>
      </c>
      <c r="BF150" s="898">
        <f t="shared" si="48"/>
        <v>0</v>
      </c>
      <c r="BG150" s="824">
        <v>0.8</v>
      </c>
    </row>
    <row r="151" spans="1:59" ht="11.25" customHeight="1" x14ac:dyDescent="0.2">
      <c r="A151" s="871" t="s">
        <v>1311</v>
      </c>
      <c r="B151" s="875" t="s">
        <v>1312</v>
      </c>
      <c r="C151" s="932" t="s">
        <v>112</v>
      </c>
      <c r="D151" s="932" t="s">
        <v>211</v>
      </c>
      <c r="E151" s="733">
        <v>8</v>
      </c>
      <c r="F151" s="1190">
        <v>497</v>
      </c>
      <c r="G151" s="1190" t="s">
        <v>106</v>
      </c>
      <c r="H151" s="1190" t="s">
        <v>106</v>
      </c>
      <c r="I151" s="874">
        <v>55.04</v>
      </c>
      <c r="J151" s="651">
        <f t="shared" si="35"/>
        <v>2.3074127906976742</v>
      </c>
      <c r="K151" s="877">
        <v>0.3175</v>
      </c>
      <c r="L151" s="887">
        <v>4</v>
      </c>
      <c r="M151" s="642">
        <f t="shared" si="36"/>
        <v>1.27</v>
      </c>
      <c r="N151" s="870" t="s">
        <v>148</v>
      </c>
      <c r="O151" s="734">
        <v>0.31</v>
      </c>
      <c r="P151" s="866">
        <v>43615</v>
      </c>
      <c r="Q151" s="866">
        <v>43630</v>
      </c>
      <c r="R151" s="642">
        <f t="shared" si="37"/>
        <v>2.4193548387096793</v>
      </c>
      <c r="S151" s="701">
        <f>IF(INDEX(Historical!$D$7:$D$1237,MATCH(B151,Historical!$B$7:$B$1261,0))=0,"n/a",(INDEX(Historical!$C$7:$C$1239,MATCH(B151,Historical!$B$7:$B$1261,0))/INDEX(Historical!$D$7:$D$1237,MATCH(B151,Historical!$B$7:$B$1261,0))-1)*100)</f>
        <v>2.4340770791074995</v>
      </c>
      <c r="T151" s="701">
        <f>IF(INDEX(Historical!$F$7:$F$1230,MATCH(B151,Historical!$B$7:$B$1261,0))=0,"n/a",((INDEX(Historical!$C$7:$C$1239,MATCH(B151,Historical!$B$7:$B$1261,0))/INDEX(Historical!$F$7:$F$1230,MATCH(B151,Historical!$B$7:$B$1261,0)))^(1/3)-1)*100)</f>
        <v>2.5687764964034576</v>
      </c>
      <c r="U151" s="701">
        <f>IF(INDEX(Historical!$H$7:$H$1230,MATCH(B151,Historical!$B$7:$B$1261,0))=0,"n/a",((INDEX(Historical!$C$7:$C$1239,MATCH(B151,Historical!$B$7:$B$1261,0))/INDEX(Historical!$H$7:$H$1230,MATCH(B151,Historical!$B$7:$B$1261,0)))^(1/5)-1)*100)</f>
        <v>3.267719041044459</v>
      </c>
      <c r="V151" s="701" t="str">
        <f>IF(INDEX(Historical!$O$7:$O$1230,MATCH(B151,Historical!$B$7:$B$1261,0))=0,"n/a",((INDEX(Historical!$C$7:$C$1239,MATCH(B151,Historical!$B$7:$B$1261,0))/INDEX(Historical!$O$7:$O$1230,MATCH(B151,Historical!$B$7:$B$1261,0)))^(1/10)-1)*100)</f>
        <v>n/a</v>
      </c>
      <c r="W151" s="702" t="str">
        <f t="shared" si="38"/>
        <v>n/a</v>
      </c>
      <c r="X151" s="703" t="str">
        <f t="shared" si="39"/>
        <v>n/a</v>
      </c>
      <c r="Y151" s="655"/>
      <c r="Z151" s="651">
        <f t="shared" si="40"/>
        <v>77.914110429447859</v>
      </c>
      <c r="AA151" s="886">
        <f t="shared" si="41"/>
        <v>33.766871165644176</v>
      </c>
      <c r="AB151" s="887">
        <v>12</v>
      </c>
      <c r="AC151" s="865">
        <v>1.63</v>
      </c>
      <c r="AD151" s="865">
        <v>2.34</v>
      </c>
      <c r="AE151" s="865">
        <v>0.34</v>
      </c>
      <c r="AF151" s="865">
        <v>1.69</v>
      </c>
      <c r="AG151" s="865">
        <v>5.0999999999999996</v>
      </c>
      <c r="AH151" s="865">
        <v>2.4</v>
      </c>
      <c r="AI151" s="865" t="s">
        <v>136</v>
      </c>
      <c r="AJ151" s="865">
        <v>-20.100000000000001</v>
      </c>
      <c r="AK151" s="865">
        <v>15</v>
      </c>
      <c r="AL151" s="878">
        <v>994.57</v>
      </c>
      <c r="AM151" s="872">
        <v>1.3</v>
      </c>
      <c r="AN151" s="865">
        <v>0.52</v>
      </c>
      <c r="AO151" s="739">
        <f t="shared" si="42"/>
        <v>-28.191739333902042</v>
      </c>
      <c r="AP151" s="740">
        <f t="shared" si="43"/>
        <v>5.5751318317421337</v>
      </c>
      <c r="AQ151" s="888">
        <f t="shared" si="44"/>
        <v>59.256623472848766</v>
      </c>
      <c r="AR151" s="651">
        <f>INDEX(Historical!$C$7:$C$1239,MATCH(B151,Historical!$B$7:$B$1261,0))*IF(AH151="n/a",1.03,IF(AH151&lt;0,1.01,IF(AH151&gt;10,1.1,(1+AH151/100))))</f>
        <v>1.2927999999999999</v>
      </c>
      <c r="AS151" s="886">
        <f t="shared" si="45"/>
        <v>1.3315839999999999</v>
      </c>
      <c r="AT151" s="886">
        <f t="shared" si="49"/>
        <v>1.4647424</v>
      </c>
      <c r="AU151" s="886">
        <f t="shared" si="49"/>
        <v>1.6112166400000001</v>
      </c>
      <c r="AV151" s="886">
        <f t="shared" si="49"/>
        <v>1.7723383040000003</v>
      </c>
      <c r="AW151" s="651">
        <f t="shared" si="46"/>
        <v>7.4726813439999997</v>
      </c>
      <c r="AX151" s="747">
        <f t="shared" si="47"/>
        <v>13.576819302325582</v>
      </c>
      <c r="AY151" s="934">
        <v>1.39</v>
      </c>
      <c r="AZ151" s="872">
        <v>81.95</v>
      </c>
      <c r="BA151" s="872">
        <v>-15.85</v>
      </c>
      <c r="BB151" s="872">
        <v>21.84</v>
      </c>
      <c r="BC151" s="872">
        <v>34.56</v>
      </c>
      <c r="BE151" s="624">
        <v>2012</v>
      </c>
      <c r="BF151" s="898">
        <f t="shared" si="48"/>
        <v>0</v>
      </c>
      <c r="BG151" s="882">
        <v>1.5</v>
      </c>
    </row>
    <row r="152" spans="1:59" ht="11.25" customHeight="1" x14ac:dyDescent="0.2">
      <c r="A152" s="871" t="s">
        <v>3841</v>
      </c>
      <c r="B152" s="875" t="s">
        <v>3842</v>
      </c>
      <c r="C152" s="932" t="s">
        <v>108</v>
      </c>
      <c r="D152" s="932" t="s">
        <v>4338</v>
      </c>
      <c r="E152" s="733">
        <v>7</v>
      </c>
      <c r="F152" s="1190">
        <v>606</v>
      </c>
      <c r="G152" s="1190" t="s">
        <v>115</v>
      </c>
      <c r="H152" s="1190" t="s">
        <v>115</v>
      </c>
      <c r="I152" s="874">
        <v>17.010000000000002</v>
      </c>
      <c r="J152" s="651">
        <f t="shared" si="35"/>
        <v>4.7031158142269245</v>
      </c>
      <c r="K152" s="877">
        <v>0.2</v>
      </c>
      <c r="L152" s="887">
        <v>4</v>
      </c>
      <c r="M152" s="642">
        <f t="shared" si="36"/>
        <v>0.8</v>
      </c>
      <c r="N152" s="870" t="s">
        <v>107</v>
      </c>
      <c r="O152" s="734">
        <v>0.18</v>
      </c>
      <c r="P152" s="861">
        <v>43865</v>
      </c>
      <c r="Q152" s="861">
        <v>43874</v>
      </c>
      <c r="R152" s="642">
        <f t="shared" si="37"/>
        <v>11.111111111111121</v>
      </c>
      <c r="S152" s="701">
        <f>IF(INDEX(Historical!$D$7:$D$1237,MATCH(B152,Historical!$B$7:$B$1261,0))=0,"n/a",(INDEX(Historical!$C$7:$C$1239,MATCH(B152,Historical!$B$7:$B$1261,0))/INDEX(Historical!$D$7:$D$1237,MATCH(B152,Historical!$B$7:$B$1261,0))-1)*100)</f>
        <v>19.999999999999996</v>
      </c>
      <c r="T152" s="701">
        <f>IF(INDEX(Historical!$F$7:$F$1230,MATCH(B152,Historical!$B$7:$B$1261,0))=0,"n/a",((INDEX(Historical!$C$7:$C$1239,MATCH(B152,Historical!$B$7:$B$1261,0))/INDEX(Historical!$F$7:$F$1230,MATCH(B152,Historical!$B$7:$B$1261,0)))^(1/3)-1)*100)</f>
        <v>28.415622034199274</v>
      </c>
      <c r="U152" s="701">
        <f>IF(INDEX(Historical!$H$7:$H$1230,MATCH(B152,Historical!$B$7:$B$1261,0))=0,"n/a",((INDEX(Historical!$C$7:$C$1239,MATCH(B152,Historical!$B$7:$B$1261,0))/INDEX(Historical!$H$7:$H$1230,MATCH(B152,Historical!$B$7:$B$1261,0)))^(1/5)-1)*100)</f>
        <v>31.95079107728942</v>
      </c>
      <c r="V152" s="701">
        <f>IF(INDEX(Historical!$O$7:$O$1230,MATCH(B152,Historical!$B$7:$B$1261,0))=0,"n/a",((INDEX(Historical!$C$7:$C$1239,MATCH(B152,Historical!$B$7:$B$1261,0))/INDEX(Historical!$O$7:$O$1230,MATCH(B152,Historical!$B$7:$B$1261,0)))^(1/10)-1)*100)</f>
        <v>33.5141362540313</v>
      </c>
      <c r="W152" s="702">
        <f t="shared" si="38"/>
        <v>0.95335266393583895</v>
      </c>
      <c r="X152" s="703">
        <f t="shared" si="39"/>
        <v>1.5142555012933376</v>
      </c>
      <c r="Y152" s="876"/>
      <c r="Z152" s="651">
        <f t="shared" si="40"/>
        <v>33.613445378151262</v>
      </c>
      <c r="AA152" s="886">
        <f t="shared" si="41"/>
        <v>7.147058823529413</v>
      </c>
      <c r="AB152" s="887">
        <v>12</v>
      </c>
      <c r="AC152" s="865">
        <v>2.38</v>
      </c>
      <c r="AD152" s="865">
        <v>0.94</v>
      </c>
      <c r="AE152" s="865">
        <v>2.81</v>
      </c>
      <c r="AF152" s="865">
        <v>1.05</v>
      </c>
      <c r="AG152" s="865">
        <v>15</v>
      </c>
      <c r="AH152" s="865">
        <v>19.5</v>
      </c>
      <c r="AI152" s="865">
        <v>-21</v>
      </c>
      <c r="AJ152" s="865">
        <v>21.099999999999998</v>
      </c>
      <c r="AK152" s="865">
        <v>8</v>
      </c>
      <c r="AL152" s="878">
        <v>396.45</v>
      </c>
      <c r="AM152" s="872">
        <v>0.6</v>
      </c>
      <c r="AN152" s="865">
        <v>0.21</v>
      </c>
      <c r="AO152" s="739">
        <f t="shared" si="42"/>
        <v>29.50684806798693</v>
      </c>
      <c r="AP152" s="740">
        <f t="shared" si="43"/>
        <v>36.653906891516343</v>
      </c>
      <c r="AQ152" s="888">
        <f t="shared" si="44"/>
        <v>-42.247994687222679</v>
      </c>
      <c r="AR152" s="651">
        <f>INDEX(Historical!$C$7:$C$1239,MATCH(B152,Historical!$B$7:$B$1261,0))*IF(AH152="n/a",1.03,IF(AH152&lt;0,1.01,IF(AH152&gt;10,1.1,(1+AH152/100))))</f>
        <v>0.79200000000000004</v>
      </c>
      <c r="AS152" s="886">
        <f t="shared" si="45"/>
        <v>0.79992000000000008</v>
      </c>
      <c r="AT152" s="886">
        <f t="shared" si="49"/>
        <v>0.86391360000000017</v>
      </c>
      <c r="AU152" s="886">
        <f t="shared" si="49"/>
        <v>0.93302668800000021</v>
      </c>
      <c r="AV152" s="886">
        <f t="shared" si="49"/>
        <v>1.0076688230400004</v>
      </c>
      <c r="AW152" s="651">
        <f t="shared" si="46"/>
        <v>4.3965291110400004</v>
      </c>
      <c r="AX152" s="747">
        <f t="shared" si="47"/>
        <v>25.846731987301585</v>
      </c>
      <c r="AY152" s="934">
        <v>1.1000000000000001</v>
      </c>
      <c r="AZ152" s="872">
        <v>85.09</v>
      </c>
      <c r="BA152" s="872">
        <v>-25.979999999999997</v>
      </c>
      <c r="BB152" s="872">
        <v>14.35</v>
      </c>
      <c r="BC152" s="872">
        <v>16.009999999999998</v>
      </c>
      <c r="BE152" s="624">
        <v>2014</v>
      </c>
      <c r="BF152" s="898">
        <f t="shared" si="48"/>
        <v>0</v>
      </c>
      <c r="BG152" s="882">
        <v>1.4000000000000001</v>
      </c>
    </row>
    <row r="153" spans="1:59" ht="11.25" customHeight="1" x14ac:dyDescent="0.2">
      <c r="A153" s="880" t="s">
        <v>4037</v>
      </c>
      <c r="B153" s="875" t="s">
        <v>4038</v>
      </c>
      <c r="C153" s="932" t="s">
        <v>108</v>
      </c>
      <c r="D153" s="932" t="s">
        <v>4338</v>
      </c>
      <c r="E153" s="733">
        <v>7</v>
      </c>
      <c r="F153" s="1190">
        <v>654</v>
      </c>
      <c r="G153" s="1190" t="s">
        <v>106</v>
      </c>
      <c r="H153" s="1190" t="s">
        <v>106</v>
      </c>
      <c r="I153" s="874">
        <v>56.11</v>
      </c>
      <c r="J153" s="651">
        <f t="shared" si="35"/>
        <v>2.1386562110140792</v>
      </c>
      <c r="K153" s="877">
        <v>0.3</v>
      </c>
      <c r="L153" s="887">
        <v>4</v>
      </c>
      <c r="M153" s="642">
        <f t="shared" si="36"/>
        <v>1.2</v>
      </c>
      <c r="N153" s="870" t="s">
        <v>168</v>
      </c>
      <c r="O153" s="734">
        <v>0.25</v>
      </c>
      <c r="P153" s="861">
        <v>44140</v>
      </c>
      <c r="Q153" s="861">
        <v>44154</v>
      </c>
      <c r="R153" s="642">
        <f t="shared" si="37"/>
        <v>19.999999999999996</v>
      </c>
      <c r="S153" s="701">
        <f>IF(INDEX(Historical!$D$7:$D$1237,MATCH(B153,Historical!$B$7:$B$1261,0))=0,"n/a",(INDEX(Historical!$C$7:$C$1239,MATCH(B153,Historical!$B$7:$B$1261,0))/INDEX(Historical!$D$7:$D$1237,MATCH(B153,Historical!$B$7:$B$1261,0))-1)*100)</f>
        <v>85.185185185185162</v>
      </c>
      <c r="T153" s="701">
        <f>IF(INDEX(Historical!$F$7:$F$1230,MATCH(B153,Historical!$B$7:$B$1261,0))=0,"n/a",((INDEX(Historical!$C$7:$C$1239,MATCH(B153,Historical!$B$7:$B$1261,0))/INDEX(Historical!$F$7:$F$1230,MATCH(B153,Historical!$B$7:$B$1261,0)))^(1/3)-1)*100)</f>
        <v>43.276081158318114</v>
      </c>
      <c r="U153" s="701">
        <f>IF(INDEX(Historical!$H$7:$H$1230,MATCH(B153,Historical!$B$7:$B$1261,0))=0,"n/a",((INDEX(Historical!$C$7:$C$1239,MATCH(B153,Historical!$B$7:$B$1261,0))/INDEX(Historical!$H$7:$H$1230,MATCH(B153,Historical!$B$7:$B$1261,0)))^(1/5)-1)*100)</f>
        <v>33.032499713098588</v>
      </c>
      <c r="V153" s="701" t="str">
        <f>IF(INDEX(Historical!$O$7:$O$1230,MATCH(B153,Historical!$B$7:$B$1261,0))=0,"n/a",((INDEX(Historical!$C$7:$C$1239,MATCH(B153,Historical!$B$7:$B$1261,0))/INDEX(Historical!$O$7:$O$1230,MATCH(B153,Historical!$B$7:$B$1261,0)))^(1/10)-1)*100)</f>
        <v>n/a</v>
      </c>
      <c r="W153" s="702" t="str">
        <f t="shared" si="38"/>
        <v>n/a</v>
      </c>
      <c r="X153" s="703">
        <f t="shared" si="39"/>
        <v>1.7204426933905514</v>
      </c>
      <c r="Y153" s="876"/>
      <c r="Z153" s="651">
        <f t="shared" si="40"/>
        <v>26.785714285714285</v>
      </c>
      <c r="AA153" s="886">
        <f t="shared" si="41"/>
        <v>12.524553571428569</v>
      </c>
      <c r="AB153" s="887">
        <v>12</v>
      </c>
      <c r="AC153" s="865">
        <v>4.4800000000000004</v>
      </c>
      <c r="AD153" s="865">
        <v>1.31</v>
      </c>
      <c r="AE153" s="865">
        <v>4.13</v>
      </c>
      <c r="AF153" s="865">
        <v>1.01</v>
      </c>
      <c r="AG153" s="865">
        <v>8</v>
      </c>
      <c r="AH153" s="865">
        <v>2.9000000000000004</v>
      </c>
      <c r="AI153" s="865">
        <v>2</v>
      </c>
      <c r="AJ153" s="865">
        <v>19.2</v>
      </c>
      <c r="AK153" s="865">
        <v>10</v>
      </c>
      <c r="AL153" s="878">
        <v>2580</v>
      </c>
      <c r="AM153" s="872">
        <v>3.5999999999999996</v>
      </c>
      <c r="AN153" s="865">
        <v>0.15</v>
      </c>
      <c r="AO153" s="739">
        <f t="shared" si="42"/>
        <v>22.646602352684098</v>
      </c>
      <c r="AP153" s="740">
        <f t="shared" si="43"/>
        <v>35.171155924112668</v>
      </c>
      <c r="AQ153" s="888">
        <f t="shared" si="44"/>
        <v>-25.019116192805946</v>
      </c>
      <c r="AR153" s="651">
        <f>INDEX(Historical!$C$7:$C$1239,MATCH(B153,Historical!$B$7:$B$1261,0))*IF(AH153="n/a",1.03,IF(AH153&lt;0,1.01,IF(AH153&gt;10,1.1,(1+AH153/100))))</f>
        <v>1.0289999999999999</v>
      </c>
      <c r="AS153" s="886">
        <f t="shared" si="45"/>
        <v>1.04958</v>
      </c>
      <c r="AT153" s="886">
        <f t="shared" si="49"/>
        <v>1.1545380000000001</v>
      </c>
      <c r="AU153" s="886">
        <f t="shared" si="49"/>
        <v>1.2699918000000001</v>
      </c>
      <c r="AV153" s="886">
        <f t="shared" si="49"/>
        <v>1.3969909800000002</v>
      </c>
      <c r="AW153" s="651">
        <f t="shared" si="46"/>
        <v>5.9001007799999998</v>
      </c>
      <c r="AX153" s="747">
        <f t="shared" si="47"/>
        <v>10.515239315630012</v>
      </c>
      <c r="AY153" s="934">
        <v>1.92</v>
      </c>
      <c r="AZ153" s="872">
        <v>175.72</v>
      </c>
      <c r="BA153" s="872">
        <v>-11.16</v>
      </c>
      <c r="BB153" s="872">
        <v>10.51</v>
      </c>
      <c r="BC153" s="872">
        <v>36.24</v>
      </c>
      <c r="BE153" s="624">
        <v>2014</v>
      </c>
      <c r="BF153" s="898">
        <f t="shared" si="48"/>
        <v>0</v>
      </c>
      <c r="BG153" s="882">
        <v>1.2</v>
      </c>
    </row>
    <row r="154" spans="1:59" ht="11.25" customHeight="1" x14ac:dyDescent="0.2">
      <c r="A154" s="871" t="s">
        <v>1326</v>
      </c>
      <c r="B154" s="875" t="s">
        <v>1327</v>
      </c>
      <c r="C154" s="932" t="s">
        <v>108</v>
      </c>
      <c r="D154" s="932" t="s">
        <v>4334</v>
      </c>
      <c r="E154" s="733">
        <v>8</v>
      </c>
      <c r="F154" s="1190">
        <v>553</v>
      </c>
      <c r="G154" s="1190" t="s">
        <v>106</v>
      </c>
      <c r="H154" s="1190" t="s">
        <v>106</v>
      </c>
      <c r="I154" s="874">
        <v>105.51</v>
      </c>
      <c r="J154" s="651">
        <f t="shared" si="35"/>
        <v>1.1373329542223485</v>
      </c>
      <c r="K154" s="877">
        <v>0.3</v>
      </c>
      <c r="L154" s="887">
        <v>4</v>
      </c>
      <c r="M154" s="642">
        <f t="shared" si="36"/>
        <v>1.2</v>
      </c>
      <c r="N154" s="870" t="s">
        <v>151</v>
      </c>
      <c r="O154" s="734">
        <v>0.27500000000000002</v>
      </c>
      <c r="P154" s="861">
        <v>43906</v>
      </c>
      <c r="Q154" s="861">
        <v>43921</v>
      </c>
      <c r="R154" s="642">
        <f t="shared" si="37"/>
        <v>9.0909090909090793</v>
      </c>
      <c r="S154" s="701">
        <f>IF(INDEX(Historical!$D$7:$D$1237,MATCH(B154,Historical!$B$7:$B$1261,0))=0,"n/a",(INDEX(Historical!$C$7:$C$1239,MATCH(B154,Historical!$B$7:$B$1261,0))/INDEX(Historical!$D$7:$D$1237,MATCH(B154,Historical!$B$7:$B$1261,0))-1)*100)</f>
        <v>14.583333333333348</v>
      </c>
      <c r="T154" s="701">
        <f>IF(INDEX(Historical!$F$7:$F$1230,MATCH(B154,Historical!$B$7:$B$1261,0))=0,"n/a",((INDEX(Historical!$C$7:$C$1239,MATCH(B154,Historical!$B$7:$B$1261,0))/INDEX(Historical!$F$7:$F$1230,MATCH(B154,Historical!$B$7:$B$1261,0)))^(1/3)-1)*100)</f>
        <v>17.389140861314466</v>
      </c>
      <c r="U154" s="701">
        <f>IF(INDEX(Historical!$H$7:$H$1230,MATCH(B154,Historical!$B$7:$B$1261,0))=0,"n/a",((INDEX(Historical!$C$7:$C$1239,MATCH(B154,Historical!$B$7:$B$1261,0))/INDEX(Historical!$H$7:$H$1230,MATCH(B154,Historical!$B$7:$B$1261,0)))^(1/5)-1)*100)</f>
        <v>16.165687838587317</v>
      </c>
      <c r="V154" s="701" t="str">
        <f>IF(INDEX(Historical!$O$7:$O$1230,MATCH(B154,Historical!$B$7:$B$1261,0))=0,"n/a",((INDEX(Historical!$C$7:$C$1239,MATCH(B154,Historical!$B$7:$B$1261,0))/INDEX(Historical!$O$7:$O$1230,MATCH(B154,Historical!$B$7:$B$1261,0)))^(1/10)-1)*100)</f>
        <v>n/a</v>
      </c>
      <c r="W154" s="702" t="str">
        <f t="shared" si="38"/>
        <v>n/a</v>
      </c>
      <c r="X154" s="703">
        <f t="shared" si="39"/>
        <v>1.0635320946439024</v>
      </c>
      <c r="Y154" s="661"/>
      <c r="Z154" s="651">
        <f t="shared" si="40"/>
        <v>33.057851239669425</v>
      </c>
      <c r="AA154" s="886">
        <f t="shared" si="41"/>
        <v>29.06611570247934</v>
      </c>
      <c r="AB154" s="887">
        <v>12</v>
      </c>
      <c r="AC154" s="865">
        <v>3.63</v>
      </c>
      <c r="AD154" s="865">
        <v>2.67</v>
      </c>
      <c r="AE154" s="865">
        <v>10.3</v>
      </c>
      <c r="AF154" s="865">
        <v>3.02</v>
      </c>
      <c r="AG154" s="865">
        <v>11.5</v>
      </c>
      <c r="AH154" s="865">
        <v>0.2</v>
      </c>
      <c r="AI154" s="865">
        <v>6.35</v>
      </c>
      <c r="AJ154" s="865">
        <v>15.2</v>
      </c>
      <c r="AK154" s="865">
        <v>10.83</v>
      </c>
      <c r="AL154" s="878">
        <v>58330</v>
      </c>
      <c r="AM154" s="872">
        <v>0.3</v>
      </c>
      <c r="AN154" s="865">
        <v>0.91</v>
      </c>
      <c r="AO154" s="739">
        <f t="shared" si="42"/>
        <v>-11.763094909669675</v>
      </c>
      <c r="AP154" s="740">
        <f t="shared" si="43"/>
        <v>17.303020792809665</v>
      </c>
      <c r="AQ154" s="888">
        <f t="shared" si="44"/>
        <v>97.517559749886658</v>
      </c>
      <c r="AR154" s="651">
        <f>INDEX(Historical!$C$7:$C$1239,MATCH(B154,Historical!$B$7:$B$1261,0))*IF(AH154="n/a",1.03,IF(AH154&lt;0,1.01,IF(AH154&gt;10,1.1,(1+AH154/100))))</f>
        <v>1.1022000000000001</v>
      </c>
      <c r="AS154" s="886">
        <f t="shared" si="45"/>
        <v>1.1721896999999999</v>
      </c>
      <c r="AT154" s="886">
        <f t="shared" si="49"/>
        <v>1.28940867</v>
      </c>
      <c r="AU154" s="886">
        <f t="shared" si="49"/>
        <v>1.4183495370000001</v>
      </c>
      <c r="AV154" s="886">
        <f t="shared" si="49"/>
        <v>1.5601844907000002</v>
      </c>
      <c r="AW154" s="651">
        <f t="shared" si="46"/>
        <v>6.5423323977000001</v>
      </c>
      <c r="AX154" s="747">
        <f t="shared" si="47"/>
        <v>6.2006751944839351</v>
      </c>
      <c r="AY154" s="934">
        <v>0.65</v>
      </c>
      <c r="AZ154" s="872">
        <v>66.13</v>
      </c>
      <c r="BA154" s="872">
        <v>-1.38</v>
      </c>
      <c r="BB154" s="872">
        <v>5.7299999999999995</v>
      </c>
      <c r="BC154" s="872">
        <v>11.5</v>
      </c>
      <c r="BE154" s="624">
        <v>2013</v>
      </c>
      <c r="BF154" s="898">
        <f t="shared" si="48"/>
        <v>0</v>
      </c>
      <c r="BG154" s="882">
        <v>1.7000000000000002</v>
      </c>
    </row>
    <row r="155" spans="1:59" ht="11.25" customHeight="1" x14ac:dyDescent="0.2">
      <c r="A155" s="871" t="s">
        <v>1313</v>
      </c>
      <c r="B155" s="875" t="s">
        <v>1314</v>
      </c>
      <c r="C155" s="932" t="s">
        <v>131</v>
      </c>
      <c r="D155" s="932" t="s">
        <v>4329</v>
      </c>
      <c r="E155" s="733">
        <v>9</v>
      </c>
      <c r="F155" s="1190">
        <v>513</v>
      </c>
      <c r="G155" s="1190" t="s">
        <v>37</v>
      </c>
      <c r="H155" s="1190" t="s">
        <v>37</v>
      </c>
      <c r="I155" s="874">
        <v>90.58</v>
      </c>
      <c r="J155" s="651">
        <f t="shared" si="35"/>
        <v>3.1353499668801055</v>
      </c>
      <c r="K155" s="877">
        <v>0.71</v>
      </c>
      <c r="L155" s="887">
        <v>4</v>
      </c>
      <c r="M155" s="642">
        <f t="shared" si="36"/>
        <v>2.84</v>
      </c>
      <c r="N155" s="870" t="s">
        <v>516</v>
      </c>
      <c r="O155" s="734">
        <v>0.67</v>
      </c>
      <c r="P155" s="861">
        <v>44139</v>
      </c>
      <c r="Q155" s="861">
        <v>44165</v>
      </c>
      <c r="R155" s="642">
        <f t="shared" si="37"/>
        <v>5.9701492537313312</v>
      </c>
      <c r="S155" s="701">
        <f>IF(INDEX(Historical!$D$7:$D$1237,MATCH(B155,Historical!$B$7:$B$1261,0))=0,"n/a",(INDEX(Historical!$C$7:$C$1239,MATCH(B155,Historical!$B$7:$B$1261,0))/INDEX(Historical!$D$7:$D$1237,MATCH(B155,Historical!$B$7:$B$1261,0))-1)*100)</f>
        <v>6.6666666666666652</v>
      </c>
      <c r="T155" s="701">
        <f>IF(INDEX(Historical!$F$7:$F$1230,MATCH(B155,Historical!$B$7:$B$1261,0))=0,"n/a",((INDEX(Historical!$C$7:$C$1239,MATCH(B155,Historical!$B$7:$B$1261,0))/INDEX(Historical!$F$7:$F$1230,MATCH(B155,Historical!$B$7:$B$1261,0)))^(1/3)-1)*100)</f>
        <v>7.1664579674248774</v>
      </c>
      <c r="U155" s="701">
        <f>IF(INDEX(Historical!$H$7:$H$1230,MATCH(B155,Historical!$B$7:$B$1261,0))=0,"n/a",((INDEX(Historical!$C$7:$C$1239,MATCH(B155,Historical!$B$7:$B$1261,0))/INDEX(Historical!$H$7:$H$1230,MATCH(B155,Historical!$B$7:$B$1261,0)))^(1/5)-1)*100)</f>
        <v>7.7818067712725814</v>
      </c>
      <c r="V155" s="701">
        <f>IF(INDEX(Historical!$O$7:$O$1230,MATCH(B155,Historical!$B$7:$B$1261,0))=0,"n/a",((INDEX(Historical!$C$7:$C$1239,MATCH(B155,Historical!$B$7:$B$1261,0))/INDEX(Historical!$O$7:$O$1230,MATCH(B155,Historical!$B$7:$B$1261,0)))^(1/10)-1)*100)</f>
        <v>7.871289892416522</v>
      </c>
      <c r="W155" s="702">
        <f t="shared" si="38"/>
        <v>0.98863170809778567</v>
      </c>
      <c r="X155" s="703">
        <f t="shared" si="39"/>
        <v>2.1616129920201619</v>
      </c>
      <c r="Y155" s="664"/>
      <c r="Z155" s="651">
        <f t="shared" si="40"/>
        <v>58.077709611451944</v>
      </c>
      <c r="AA155" s="886">
        <f t="shared" si="41"/>
        <v>18.52351738241309</v>
      </c>
      <c r="AB155" s="887">
        <v>12</v>
      </c>
      <c r="AC155" s="865">
        <v>4.8899999999999997</v>
      </c>
      <c r="AD155" s="865">
        <v>7.25</v>
      </c>
      <c r="AE155" s="865">
        <v>3.55</v>
      </c>
      <c r="AF155" s="865">
        <v>1.81</v>
      </c>
      <c r="AG155" s="865">
        <v>9.9</v>
      </c>
      <c r="AH155" s="865">
        <v>5.0999999999999996</v>
      </c>
      <c r="AI155" s="865">
        <v>2.9499999999999997</v>
      </c>
      <c r="AJ155" s="865">
        <v>3.5999999999999996</v>
      </c>
      <c r="AK155" s="865">
        <v>2.6</v>
      </c>
      <c r="AL155" s="878">
        <v>4710</v>
      </c>
      <c r="AM155" s="872">
        <v>0.3</v>
      </c>
      <c r="AN155" s="865">
        <v>0.78</v>
      </c>
      <c r="AO155" s="739">
        <f t="shared" si="42"/>
        <v>-7.6063606442604019</v>
      </c>
      <c r="AP155" s="740">
        <f t="shared" si="43"/>
        <v>10.917156738152688</v>
      </c>
      <c r="AQ155" s="888">
        <f t="shared" si="44"/>
        <v>22.07022835176604</v>
      </c>
      <c r="AR155" s="651">
        <f>INDEX(Historical!$C$7:$C$1239,MATCH(B155,Historical!$B$7:$B$1261,0))*IF(AH155="n/a",1.03,IF(AH155&lt;0,1.01,IF(AH155&gt;10,1.1,(1+AH155/100))))</f>
        <v>2.6905600000000001</v>
      </c>
      <c r="AS155" s="886">
        <f t="shared" si="45"/>
        <v>2.7699315200000001</v>
      </c>
      <c r="AT155" s="886">
        <f t="shared" si="49"/>
        <v>2.84194973952</v>
      </c>
      <c r="AU155" s="886">
        <f t="shared" si="49"/>
        <v>2.9158404327475198</v>
      </c>
      <c r="AV155" s="886">
        <f t="shared" si="49"/>
        <v>2.9916522839989552</v>
      </c>
      <c r="AW155" s="651">
        <f t="shared" si="46"/>
        <v>14.209933976266477</v>
      </c>
      <c r="AX155" s="747">
        <f t="shared" si="47"/>
        <v>15.687716909104083</v>
      </c>
      <c r="AY155" s="934">
        <v>0.44</v>
      </c>
      <c r="AZ155" s="872">
        <v>31.180000000000003</v>
      </c>
      <c r="BA155" s="872">
        <v>-20.25</v>
      </c>
      <c r="BB155" s="872">
        <v>3.09</v>
      </c>
      <c r="BC155" s="872">
        <v>0.11</v>
      </c>
      <c r="BE155" s="624">
        <v>2013</v>
      </c>
      <c r="BF155" s="898">
        <f t="shared" si="48"/>
        <v>0</v>
      </c>
      <c r="BG155" s="882">
        <v>3.5999999999999996</v>
      </c>
    </row>
    <row r="156" spans="1:59" ht="11.25" customHeight="1" x14ac:dyDescent="0.2">
      <c r="A156" s="704" t="s">
        <v>3839</v>
      </c>
      <c r="B156" s="785" t="s">
        <v>3840</v>
      </c>
      <c r="C156" s="932" t="s">
        <v>108</v>
      </c>
      <c r="D156" s="932" t="s">
        <v>118</v>
      </c>
      <c r="E156" s="733">
        <v>7</v>
      </c>
      <c r="F156" s="1190">
        <v>636</v>
      </c>
      <c r="G156" s="1190" t="s">
        <v>106</v>
      </c>
      <c r="H156" s="1190" t="s">
        <v>106</v>
      </c>
      <c r="I156" s="883">
        <v>39.43</v>
      </c>
      <c r="J156" s="651">
        <f t="shared" si="35"/>
        <v>1.1159015977681968</v>
      </c>
      <c r="K156" s="863">
        <v>0.22</v>
      </c>
      <c r="L156" s="1190">
        <v>2</v>
      </c>
      <c r="M156" s="642">
        <f t="shared" si="36"/>
        <v>0.44</v>
      </c>
      <c r="N156" s="1190" t="s">
        <v>4173</v>
      </c>
      <c r="O156" s="604">
        <v>0.2</v>
      </c>
      <c r="P156" s="633">
        <v>43994</v>
      </c>
      <c r="Q156" s="633">
        <v>44011</v>
      </c>
      <c r="R156" s="642">
        <f t="shared" si="37"/>
        <v>9.9999999999999947</v>
      </c>
      <c r="S156" s="701">
        <f>IF(INDEX(Historical!$D$7:$D$1237,MATCH(B156,Historical!$B$7:$B$1261,0))=0,"n/a",(INDEX(Historical!$C$7:$C$1239,MATCH(B156,Historical!$B$7:$B$1261,0))/INDEX(Historical!$D$7:$D$1237,MATCH(B156,Historical!$B$7:$B$1261,0))-1)*100)</f>
        <v>39.999999999999993</v>
      </c>
      <c r="T156" s="701">
        <f>IF(INDEX(Historical!$F$7:$F$1230,MATCH(B156,Historical!$B$7:$B$1261,0))=0,"n/a",((INDEX(Historical!$C$7:$C$1239,MATCH(B156,Historical!$B$7:$B$1261,0))/INDEX(Historical!$F$7:$F$1230,MATCH(B156,Historical!$B$7:$B$1261,0)))^(1/3)-1)*100)</f>
        <v>32.63524026321307</v>
      </c>
      <c r="U156" s="701">
        <f>IF(INDEX(Historical!$H$7:$H$1230,MATCH(B156,Historical!$B$7:$B$1261,0))=0,"n/a",((INDEX(Historical!$C$7:$C$1239,MATCH(B156,Historical!$B$7:$B$1261,0))/INDEX(Historical!$H$7:$H$1230,MATCH(B156,Historical!$B$7:$B$1261,0)))^(1/5)-1)*100)</f>
        <v>37.972966146121493</v>
      </c>
      <c r="V156" s="701">
        <f>IF(INDEX(Historical!$O$7:$O$1230,MATCH(B156,Historical!$B$7:$B$1261,0))=0,"n/a",((INDEX(Historical!$C$7:$C$1239,MATCH(B156,Historical!$B$7:$B$1261,0))/INDEX(Historical!$O$7:$O$1230,MATCH(B156,Historical!$B$7:$B$1261,0)))^(1/10)-1)*100)</f>
        <v>21.481404403906691</v>
      </c>
      <c r="W156" s="702">
        <f t="shared" si="38"/>
        <v>1.7677133874550393</v>
      </c>
      <c r="X156" s="703" t="str">
        <f t="shared" si="39"/>
        <v>n/a</v>
      </c>
      <c r="Y156" s="652"/>
      <c r="Z156" s="651">
        <f t="shared" si="40"/>
        <v>157.14285714285714</v>
      </c>
      <c r="AA156" s="886">
        <f t="shared" si="41"/>
        <v>140.82142857142856</v>
      </c>
      <c r="AB156" s="887">
        <v>12</v>
      </c>
      <c r="AC156" s="882">
        <v>0.28000000000000003</v>
      </c>
      <c r="AD156" s="882" t="s">
        <v>136</v>
      </c>
      <c r="AE156" s="865">
        <v>1.46</v>
      </c>
      <c r="AF156" s="865">
        <v>1.28</v>
      </c>
      <c r="AG156" s="865">
        <v>0.89999999999999991</v>
      </c>
      <c r="AH156" s="865">
        <v>-57.9</v>
      </c>
      <c r="AI156" s="865" t="s">
        <v>136</v>
      </c>
      <c r="AJ156" s="681">
        <v>0</v>
      </c>
      <c r="AK156" s="681" t="s">
        <v>136</v>
      </c>
      <c r="AL156" s="882">
        <v>606.17999999999995</v>
      </c>
      <c r="AM156" s="882">
        <v>1</v>
      </c>
      <c r="AN156" s="882">
        <v>0</v>
      </c>
      <c r="AO156" s="739">
        <f t="shared" si="42"/>
        <v>-101.73256082753886</v>
      </c>
      <c r="AP156" s="740">
        <f t="shared" si="43"/>
        <v>39.088867743889693</v>
      </c>
      <c r="AQ156" s="888">
        <f t="shared" si="44"/>
        <v>183.04018448224983</v>
      </c>
      <c r="AR156" s="651">
        <f>INDEX(Historical!$C$7:$C$1239,MATCH(B156,Historical!$B$7:$B$1261,0))*IF(AH156="n/a",1.03,IF(AH156&lt;0,1.01,IF(AH156&gt;10,1.1,(1+AH156/100))))</f>
        <v>0.35349999999999998</v>
      </c>
      <c r="AS156" s="886">
        <f t="shared" si="45"/>
        <v>0.36410500000000001</v>
      </c>
      <c r="AT156" s="886">
        <f t="shared" si="49"/>
        <v>0.37502815</v>
      </c>
      <c r="AU156" s="886">
        <f t="shared" si="49"/>
        <v>0.38627899450000003</v>
      </c>
      <c r="AV156" s="886">
        <f t="shared" si="49"/>
        <v>0.39786736433500003</v>
      </c>
      <c r="AW156" s="651">
        <f t="shared" si="46"/>
        <v>1.8767795088350003</v>
      </c>
      <c r="AX156" s="747">
        <f t="shared" si="47"/>
        <v>4.7597755740172465</v>
      </c>
      <c r="AY156" s="729">
        <v>0.78</v>
      </c>
      <c r="AZ156" s="865">
        <v>79.23</v>
      </c>
      <c r="BA156" s="865">
        <v>-9.56</v>
      </c>
      <c r="BB156" s="865">
        <v>0.11</v>
      </c>
      <c r="BC156" s="865">
        <v>18.05</v>
      </c>
      <c r="BE156" s="624">
        <v>2014</v>
      </c>
      <c r="BF156" s="898">
        <f t="shared" si="48"/>
        <v>0</v>
      </c>
      <c r="BG156" s="882">
        <v>0.4</v>
      </c>
    </row>
    <row r="157" spans="1:59" ht="11.25" customHeight="1" x14ac:dyDescent="0.2">
      <c r="A157" s="155" t="s">
        <v>2393</v>
      </c>
      <c r="B157" s="596" t="s">
        <v>2394</v>
      </c>
      <c r="C157" s="932" t="s">
        <v>4193</v>
      </c>
      <c r="D157" s="932" t="s">
        <v>4326</v>
      </c>
      <c r="E157" s="733">
        <v>6</v>
      </c>
      <c r="F157" s="1190">
        <v>682</v>
      </c>
      <c r="G157" s="1190" t="s">
        <v>106</v>
      </c>
      <c r="H157" s="1190" t="s">
        <v>106</v>
      </c>
      <c r="I157" s="874">
        <v>48.35</v>
      </c>
      <c r="J157" s="651">
        <f t="shared" si="35"/>
        <v>2.7300930713547054</v>
      </c>
      <c r="K157" s="877">
        <v>0.33</v>
      </c>
      <c r="L157" s="887">
        <v>4</v>
      </c>
      <c r="M157" s="642">
        <f t="shared" si="36"/>
        <v>1.32</v>
      </c>
      <c r="N157" s="870" t="s">
        <v>4408</v>
      </c>
      <c r="O157" s="734">
        <v>0.315</v>
      </c>
      <c r="P157" s="861">
        <v>43867</v>
      </c>
      <c r="Q157" s="861">
        <v>43890</v>
      </c>
      <c r="R157" s="642">
        <f t="shared" si="37"/>
        <v>4.7619047619047654</v>
      </c>
      <c r="S157" s="701">
        <f>IF(INDEX(Historical!$D$7:$D$1237,MATCH(B157,Historical!$B$7:$B$1261,0))=0,"n/a",(INDEX(Historical!$C$7:$C$1239,MATCH(B157,Historical!$B$7:$B$1261,0))/INDEX(Historical!$D$7:$D$1237,MATCH(B157,Historical!$B$7:$B$1261,0))-1)*100)</f>
        <v>5.0000000000000044</v>
      </c>
      <c r="T157" s="701">
        <f>IF(INDEX(Historical!$F$7:$F$1230,MATCH(B157,Historical!$B$7:$B$1261,0))=0,"n/a",((INDEX(Historical!$C$7:$C$1239,MATCH(B157,Historical!$B$7:$B$1261,0))/INDEX(Historical!$F$7:$F$1230,MATCH(B157,Historical!$B$7:$B$1261,0)))^(1/3)-1)*100)</f>
        <v>6.6053667550018957</v>
      </c>
      <c r="U157" s="701">
        <f>IF(INDEX(Historical!$H$7:$H$1230,MATCH(B157,Historical!$B$7:$B$1261,0))=0,"n/a",((INDEX(Historical!$C$7:$C$1239,MATCH(B157,Historical!$B$7:$B$1261,0))/INDEX(Historical!$H$7:$H$1230,MATCH(B157,Historical!$B$7:$B$1261,0)))^(1/5)-1)*100)</f>
        <v>6.9610375725068785</v>
      </c>
      <c r="V157" s="701">
        <f>IF(INDEX(Historical!$O$7:$O$1230,MATCH(B157,Historical!$B$7:$B$1261,0))=0,"n/a",((INDEX(Historical!$C$7:$C$1239,MATCH(B157,Historical!$B$7:$B$1261,0))/INDEX(Historical!$O$7:$O$1230,MATCH(B157,Historical!$B$7:$B$1261,0)))^(1/10)-1)*100)</f>
        <v>8.4471771197698544</v>
      </c>
      <c r="W157" s="702">
        <f t="shared" si="38"/>
        <v>0.82406672357031552</v>
      </c>
      <c r="X157" s="703">
        <f t="shared" si="39"/>
        <v>0.45796299819124203</v>
      </c>
      <c r="Y157" s="876"/>
      <c r="Z157" s="651">
        <f t="shared" si="40"/>
        <v>25.882352941176475</v>
      </c>
      <c r="AA157" s="886">
        <f t="shared" si="41"/>
        <v>9.4803921568627452</v>
      </c>
      <c r="AB157" s="887">
        <v>12</v>
      </c>
      <c r="AC157" s="865">
        <v>5.0999999999999996</v>
      </c>
      <c r="AD157" s="865">
        <v>1.17</v>
      </c>
      <c r="AE157" s="865">
        <v>2.4700000000000002</v>
      </c>
      <c r="AF157" s="865">
        <v>2.67</v>
      </c>
      <c r="AG157" s="865">
        <v>28.299999999999997</v>
      </c>
      <c r="AH157" s="865">
        <v>6.6000000000000005</v>
      </c>
      <c r="AI157" s="865">
        <v>-6.54</v>
      </c>
      <c r="AJ157" s="865">
        <v>15.2</v>
      </c>
      <c r="AK157" s="865">
        <v>7.9399999999999995</v>
      </c>
      <c r="AL157" s="878">
        <v>192810</v>
      </c>
      <c r="AM157" s="872">
        <v>0.05</v>
      </c>
      <c r="AN157" s="865">
        <v>0.49</v>
      </c>
      <c r="AO157" s="739">
        <f t="shared" si="42"/>
        <v>0.21073848699883868</v>
      </c>
      <c r="AP157" s="740">
        <f t="shared" si="43"/>
        <v>9.6911306438615838</v>
      </c>
      <c r="AQ157" s="888">
        <f t="shared" si="44"/>
        <v>6.0663252850645666</v>
      </c>
      <c r="AR157" s="651">
        <f>INDEX(Historical!$C$7:$C$1239,MATCH(B157,Historical!$B$7:$B$1261,0))*IF(AH157="n/a",1.03,IF(AH157&lt;0,1.01,IF(AH157&gt;10,1.1,(1+AH157/100))))</f>
        <v>1.3431600000000001</v>
      </c>
      <c r="AS157" s="886">
        <f t="shared" si="45"/>
        <v>1.3565916000000002</v>
      </c>
      <c r="AT157" s="886">
        <f t="shared" si="49"/>
        <v>1.4643049730400002</v>
      </c>
      <c r="AU157" s="886">
        <f t="shared" si="49"/>
        <v>1.580570787899376</v>
      </c>
      <c r="AV157" s="886">
        <f t="shared" si="49"/>
        <v>1.7060681084585863</v>
      </c>
      <c r="AW157" s="651">
        <f t="shared" si="46"/>
        <v>7.4506954693979628</v>
      </c>
      <c r="AX157" s="747">
        <f t="shared" si="47"/>
        <v>15.409918240740355</v>
      </c>
      <c r="AY157" s="934">
        <v>0.71</v>
      </c>
      <c r="AZ157" s="872">
        <v>10.870000000000001</v>
      </c>
      <c r="BA157" s="872">
        <v>-30.220000000000002</v>
      </c>
      <c r="BB157" s="872">
        <v>-1.0900000000000001</v>
      </c>
      <c r="BC157" s="872">
        <v>-10.93</v>
      </c>
      <c r="BE157" s="624">
        <v>2015</v>
      </c>
      <c r="BF157" s="898">
        <f t="shared" si="48"/>
        <v>0</v>
      </c>
      <c r="BG157" s="882">
        <v>15.1</v>
      </c>
    </row>
    <row r="158" spans="1:59" ht="11.25" customHeight="1" x14ac:dyDescent="0.2">
      <c r="A158" s="704" t="s">
        <v>3843</v>
      </c>
      <c r="B158" s="785" t="s">
        <v>3844</v>
      </c>
      <c r="C158" s="932" t="s">
        <v>123</v>
      </c>
      <c r="D158" s="932" t="s">
        <v>4174</v>
      </c>
      <c r="E158" s="733">
        <v>6</v>
      </c>
      <c r="F158" s="1190">
        <v>667</v>
      </c>
      <c r="G158" s="1190" t="s">
        <v>106</v>
      </c>
      <c r="H158" s="1190" t="s">
        <v>106</v>
      </c>
      <c r="I158" s="883">
        <v>82.29</v>
      </c>
      <c r="J158" s="651">
        <f t="shared" si="35"/>
        <v>1.2638230647709321</v>
      </c>
      <c r="K158" s="863">
        <v>0.52</v>
      </c>
      <c r="L158" s="1190">
        <v>2</v>
      </c>
      <c r="M158" s="642">
        <f t="shared" si="36"/>
        <v>1.04</v>
      </c>
      <c r="N158" s="1190" t="s">
        <v>399</v>
      </c>
      <c r="O158" s="604">
        <v>0.5</v>
      </c>
      <c r="P158" s="938">
        <v>43786</v>
      </c>
      <c r="Q158" s="938">
        <v>43795</v>
      </c>
      <c r="R158" s="642">
        <f t="shared" si="37"/>
        <v>4.0000000000000036</v>
      </c>
      <c r="S158" s="701">
        <f>IF(INDEX(Historical!$D$7:$D$1237,MATCH(B158,Historical!$B$7:$B$1261,0))=0,"n/a",(INDEX(Historical!$C$7:$C$1239,MATCH(B158,Historical!$B$7:$B$1261,0))/INDEX(Historical!$D$7:$D$1237,MATCH(B158,Historical!$B$7:$B$1261,0))-1)*100)</f>
        <v>14.606741573033698</v>
      </c>
      <c r="T158" s="701">
        <f>IF(INDEX(Historical!$F$7:$F$1230,MATCH(B158,Historical!$B$7:$B$1261,0))=0,"n/a",((INDEX(Historical!$C$7:$C$1239,MATCH(B158,Historical!$B$7:$B$1261,0))/INDEX(Historical!$F$7:$F$1230,MATCH(B158,Historical!$B$7:$B$1261,0)))^(1/3)-1)*100)</f>
        <v>15.038123710576222</v>
      </c>
      <c r="U158" s="701">
        <f>IF(INDEX(Historical!$H$7:$H$1230,MATCH(B158,Historical!$B$7:$B$1261,0))=0,"n/a",((INDEX(Historical!$C$7:$C$1239,MATCH(B158,Historical!$B$7:$B$1261,0))/INDEX(Historical!$H$7:$H$1230,MATCH(B158,Historical!$B$7:$B$1261,0)))^(1/5)-1)*100)</f>
        <v>13.148160141522647</v>
      </c>
      <c r="V158" s="701">
        <f>IF(INDEX(Historical!$O$7:$O$1230,MATCH(B158,Historical!$B$7:$B$1261,0))=0,"n/a",((INDEX(Historical!$C$7:$C$1239,MATCH(B158,Historical!$B$7:$B$1261,0))/INDEX(Historical!$O$7:$O$1230,MATCH(B158,Historical!$B$7:$B$1261,0)))^(1/10)-1)*100)</f>
        <v>35.195742952188212</v>
      </c>
      <c r="W158" s="702">
        <f t="shared" si="38"/>
        <v>0.37357245617414053</v>
      </c>
      <c r="X158" s="703">
        <f t="shared" si="39"/>
        <v>2.1554360887742043</v>
      </c>
      <c r="Y158" s="652"/>
      <c r="Z158" s="651">
        <f t="shared" si="40"/>
        <v>71.232876712328775</v>
      </c>
      <c r="AA158" s="886">
        <f t="shared" si="41"/>
        <v>56.363013698630141</v>
      </c>
      <c r="AB158" s="887">
        <v>12</v>
      </c>
      <c r="AC158" s="882">
        <v>1.46</v>
      </c>
      <c r="AD158" s="882">
        <v>7.82</v>
      </c>
      <c r="AE158" s="865">
        <v>1.69</v>
      </c>
      <c r="AF158" s="865">
        <v>2.27</v>
      </c>
      <c r="AG158" s="865">
        <v>4</v>
      </c>
      <c r="AH158" s="865">
        <v>14.7</v>
      </c>
      <c r="AI158" s="865">
        <v>48.309999999999995</v>
      </c>
      <c r="AJ158" s="681">
        <v>6.1</v>
      </c>
      <c r="AK158" s="681">
        <v>7.5</v>
      </c>
      <c r="AL158" s="882">
        <v>2150</v>
      </c>
      <c r="AM158" s="882">
        <v>0.8</v>
      </c>
      <c r="AN158" s="882">
        <v>0</v>
      </c>
      <c r="AO158" s="739">
        <f t="shared" si="42"/>
        <v>-41.951030492336564</v>
      </c>
      <c r="AP158" s="740">
        <f t="shared" si="43"/>
        <v>14.411983206293579</v>
      </c>
      <c r="AQ158" s="888">
        <f t="shared" si="44"/>
        <v>138.46177526983269</v>
      </c>
      <c r="AR158" s="651">
        <f>INDEX(Historical!$C$7:$C$1239,MATCH(B158,Historical!$B$7:$B$1261,0))*IF(AH158="n/a",1.03,IF(AH158&lt;0,1.01,IF(AH158&gt;10,1.1,(1+AH158/100))))</f>
        <v>1.1220000000000001</v>
      </c>
      <c r="AS158" s="886">
        <f t="shared" si="45"/>
        <v>1.2342000000000002</v>
      </c>
      <c r="AT158" s="886">
        <f t="shared" si="49"/>
        <v>1.3267650000000002</v>
      </c>
      <c r="AU158" s="886">
        <f t="shared" si="49"/>
        <v>1.4262723750000001</v>
      </c>
      <c r="AV158" s="886">
        <f t="shared" si="49"/>
        <v>1.5332428031250001</v>
      </c>
      <c r="AW158" s="651">
        <f t="shared" si="46"/>
        <v>6.642480178125</v>
      </c>
      <c r="AX158" s="747">
        <f t="shared" si="47"/>
        <v>8.0720381311520235</v>
      </c>
      <c r="AY158" s="729">
        <v>1.4</v>
      </c>
      <c r="AZ158" s="865">
        <v>45.11</v>
      </c>
      <c r="BA158" s="865">
        <v>-23.7</v>
      </c>
      <c r="BB158" s="865">
        <v>16.509999999999998</v>
      </c>
      <c r="BC158" s="865">
        <v>10.8</v>
      </c>
      <c r="BE158" s="624">
        <v>2014</v>
      </c>
      <c r="BF158" s="898">
        <f t="shared" si="48"/>
        <v>0</v>
      </c>
      <c r="BG158" s="882">
        <v>2.7</v>
      </c>
    </row>
    <row r="159" spans="1:59" ht="11.25" customHeight="1" x14ac:dyDescent="0.2">
      <c r="A159" s="871" t="s">
        <v>1334</v>
      </c>
      <c r="B159" s="875" t="s">
        <v>1335</v>
      </c>
      <c r="C159" s="932" t="s">
        <v>4342</v>
      </c>
      <c r="D159" s="932" t="s">
        <v>519</v>
      </c>
      <c r="E159" s="733">
        <v>8</v>
      </c>
      <c r="F159" s="1190">
        <v>542</v>
      </c>
      <c r="G159" s="1190" t="s">
        <v>115</v>
      </c>
      <c r="H159" s="1190" t="s">
        <v>115</v>
      </c>
      <c r="I159" s="874">
        <v>22.28</v>
      </c>
      <c r="J159" s="651">
        <f t="shared" si="35"/>
        <v>4.5780969479353679</v>
      </c>
      <c r="K159" s="877">
        <v>0.255</v>
      </c>
      <c r="L159" s="887">
        <v>4</v>
      </c>
      <c r="M159" s="642">
        <f t="shared" si="36"/>
        <v>1.02</v>
      </c>
      <c r="N159" s="870" t="s">
        <v>148</v>
      </c>
      <c r="O159" s="734">
        <v>0.23499999999999999</v>
      </c>
      <c r="P159" s="861">
        <v>43889</v>
      </c>
      <c r="Q159" s="861">
        <v>43906</v>
      </c>
      <c r="R159" s="642">
        <f t="shared" si="37"/>
        <v>8.5106382978723492</v>
      </c>
      <c r="S159" s="701">
        <f>IF(INDEX(Historical!$D$7:$D$1237,MATCH(B159,Historical!$B$7:$B$1261,0))=0,"n/a",(INDEX(Historical!$C$7:$C$1239,MATCH(B159,Historical!$B$7:$B$1261,0))/INDEX(Historical!$D$7:$D$1237,MATCH(B159,Historical!$B$7:$B$1261,0))-1)*100)</f>
        <v>11.904761904761907</v>
      </c>
      <c r="T159" s="701">
        <f>IF(INDEX(Historical!$F$7:$F$1230,MATCH(B159,Historical!$B$7:$B$1261,0))=0,"n/a",((INDEX(Historical!$C$7:$C$1239,MATCH(B159,Historical!$B$7:$B$1261,0))/INDEX(Historical!$F$7:$F$1230,MATCH(B159,Historical!$B$7:$B$1261,0)))^(1/3)-1)*100)</f>
        <v>16.142775708728507</v>
      </c>
      <c r="U159" s="701">
        <f>IF(INDEX(Historical!$H$7:$H$1230,MATCH(B159,Historical!$B$7:$B$1261,0))=0,"n/a",((INDEX(Historical!$C$7:$C$1239,MATCH(B159,Historical!$B$7:$B$1261,0))/INDEX(Historical!$H$7:$H$1230,MATCH(B159,Historical!$B$7:$B$1261,0)))^(1/5)-1)*100)</f>
        <v>19.858503613188617</v>
      </c>
      <c r="V159" s="701" t="str">
        <f>IF(INDEX(Historical!$O$7:$O$1230,MATCH(B159,Historical!$B$7:$B$1261,0))=0,"n/a",((INDEX(Historical!$C$7:$C$1239,MATCH(B159,Historical!$B$7:$B$1261,0))/INDEX(Historical!$O$7:$O$1230,MATCH(B159,Historical!$B$7:$B$1261,0)))^(1/10)-1)*100)</f>
        <v>n/a</v>
      </c>
      <c r="W159" s="702" t="str">
        <f t="shared" si="38"/>
        <v>n/a</v>
      </c>
      <c r="X159" s="703">
        <f t="shared" si="39"/>
        <v>2.3641075729986447</v>
      </c>
      <c r="Y159" s="875"/>
      <c r="Z159" s="651">
        <f t="shared" si="40"/>
        <v>70.833333333333343</v>
      </c>
      <c r="AA159" s="886">
        <f t="shared" si="41"/>
        <v>15.472222222222223</v>
      </c>
      <c r="AB159" s="887">
        <v>12</v>
      </c>
      <c r="AC159" s="865">
        <v>1.44</v>
      </c>
      <c r="AD159" s="865">
        <v>14.39</v>
      </c>
      <c r="AE159" s="865">
        <v>0.96</v>
      </c>
      <c r="AF159" s="865">
        <v>3.26</v>
      </c>
      <c r="AG159" s="865">
        <v>21.7</v>
      </c>
      <c r="AH159" s="865">
        <v>5.4</v>
      </c>
      <c r="AI159" s="865">
        <v>12.94</v>
      </c>
      <c r="AJ159" s="865">
        <v>8.4</v>
      </c>
      <c r="AK159" s="865">
        <v>1.0999999999999999</v>
      </c>
      <c r="AL159" s="878">
        <v>9010</v>
      </c>
      <c r="AM159" s="872">
        <v>0.2</v>
      </c>
      <c r="AN159" s="865">
        <v>1.46</v>
      </c>
      <c r="AO159" s="739">
        <f t="shared" si="42"/>
        <v>8.9643783389017617</v>
      </c>
      <c r="AP159" s="740">
        <f t="shared" si="43"/>
        <v>24.436600561123985</v>
      </c>
      <c r="AQ159" s="888">
        <f t="shared" si="44"/>
        <v>49.724850523209852</v>
      </c>
      <c r="AR159" s="651">
        <f>INDEX(Historical!$C$7:$C$1239,MATCH(B159,Historical!$B$7:$B$1261,0))*IF(AH159="n/a",1.03,IF(AH159&lt;0,1.01,IF(AH159&gt;10,1.1,(1+AH159/100))))</f>
        <v>0.99075999999999997</v>
      </c>
      <c r="AS159" s="886">
        <f t="shared" si="45"/>
        <v>1.089836</v>
      </c>
      <c r="AT159" s="886">
        <f t="shared" si="49"/>
        <v>1.1018241959999999</v>
      </c>
      <c r="AU159" s="886">
        <f t="shared" si="49"/>
        <v>1.1139442621559998</v>
      </c>
      <c r="AV159" s="886">
        <f t="shared" si="49"/>
        <v>1.1261976490397156</v>
      </c>
      <c r="AW159" s="651">
        <f t="shared" si="46"/>
        <v>5.4225621071957155</v>
      </c>
      <c r="AX159" s="747">
        <f t="shared" si="47"/>
        <v>24.338250032296745</v>
      </c>
      <c r="AY159" s="934">
        <v>1.04</v>
      </c>
      <c r="AZ159" s="872">
        <v>91.57</v>
      </c>
      <c r="BA159" s="872">
        <v>-11.59</v>
      </c>
      <c r="BB159" s="872">
        <v>17.150000000000002</v>
      </c>
      <c r="BC159" s="872">
        <v>24.16</v>
      </c>
      <c r="BE159" s="624">
        <v>2013</v>
      </c>
      <c r="BF159" s="898">
        <f t="shared" si="48"/>
        <v>0</v>
      </c>
      <c r="BG159" s="882">
        <v>3.5000000000000004</v>
      </c>
    </row>
    <row r="160" spans="1:59" ht="11.25" customHeight="1" x14ac:dyDescent="0.2">
      <c r="A160" s="863" t="s">
        <v>1340</v>
      </c>
      <c r="B160" s="875" t="s">
        <v>1341</v>
      </c>
      <c r="C160" s="932" t="s">
        <v>108</v>
      </c>
      <c r="D160" s="932" t="s">
        <v>4338</v>
      </c>
      <c r="E160" s="733">
        <v>9</v>
      </c>
      <c r="F160" s="1190">
        <v>461</v>
      </c>
      <c r="G160" s="1190" t="s">
        <v>106</v>
      </c>
      <c r="H160" s="1190" t="s">
        <v>106</v>
      </c>
      <c r="I160" s="874">
        <v>9.68</v>
      </c>
      <c r="J160" s="651">
        <f t="shared" si="35"/>
        <v>4.9586776859504136</v>
      </c>
      <c r="K160" s="877">
        <v>0.12</v>
      </c>
      <c r="L160" s="887">
        <v>4</v>
      </c>
      <c r="M160" s="642">
        <f t="shared" si="36"/>
        <v>0.48</v>
      </c>
      <c r="N160" s="870" t="s">
        <v>641</v>
      </c>
      <c r="O160" s="734">
        <v>0.11</v>
      </c>
      <c r="P160" s="861">
        <v>43868</v>
      </c>
      <c r="Q160" s="861">
        <v>43886</v>
      </c>
      <c r="R160" s="642">
        <f t="shared" si="37"/>
        <v>9.0909090909090864</v>
      </c>
      <c r="S160" s="701">
        <f>IF(INDEX(Historical!$D$7:$D$1237,MATCH(B160,Historical!$B$7:$B$1261,0))=0,"n/a",(INDEX(Historical!$C$7:$C$1239,MATCH(B160,Historical!$B$7:$B$1261,0))/INDEX(Historical!$D$7:$D$1237,MATCH(B160,Historical!$B$7:$B$1261,0))-1)*100)</f>
        <v>15.789473684210531</v>
      </c>
      <c r="T160" s="701">
        <f>IF(INDEX(Historical!$F$7:$F$1230,MATCH(B160,Historical!$B$7:$B$1261,0))=0,"n/a",((INDEX(Historical!$C$7:$C$1239,MATCH(B160,Historical!$B$7:$B$1261,0))/INDEX(Historical!$F$7:$F$1230,MATCH(B160,Historical!$B$7:$B$1261,0)))^(1/3)-1)*100)</f>
        <v>19.168034448193151</v>
      </c>
      <c r="U160" s="701">
        <f>IF(INDEX(Historical!$H$7:$H$1230,MATCH(B160,Historical!$B$7:$B$1261,0))=0,"n/a",((INDEX(Historical!$C$7:$C$1239,MATCH(B160,Historical!$B$7:$B$1261,0))/INDEX(Historical!$H$7:$H$1230,MATCH(B160,Historical!$B$7:$B$1261,0)))^(1/5)-1)*100)</f>
        <v>29.839292945512376</v>
      </c>
      <c r="V160" s="701" t="str">
        <f>IF(INDEX(Historical!$O$7:$O$1230,MATCH(B160,Historical!$B$7:$B$1261,0))=0,"n/a",((INDEX(Historical!$C$7:$C$1239,MATCH(B160,Historical!$B$7:$B$1261,0))/INDEX(Historical!$O$7:$O$1230,MATCH(B160,Historical!$B$7:$B$1261,0)))^(1/10)-1)*100)</f>
        <v>n/a</v>
      </c>
      <c r="W160" s="702" t="str">
        <f t="shared" si="38"/>
        <v>n/a</v>
      </c>
      <c r="X160" s="703">
        <f t="shared" si="39"/>
        <v>2.057882272104302</v>
      </c>
      <c r="Y160" s="673"/>
      <c r="Z160" s="651">
        <f t="shared" si="40"/>
        <v>59.259259259259252</v>
      </c>
      <c r="AA160" s="886">
        <f t="shared" si="41"/>
        <v>11.950617283950615</v>
      </c>
      <c r="AB160" s="887">
        <v>12</v>
      </c>
      <c r="AC160" s="865">
        <v>0.81</v>
      </c>
      <c r="AD160" s="865">
        <v>1.18</v>
      </c>
      <c r="AE160" s="865">
        <v>2.5</v>
      </c>
      <c r="AF160" s="868">
        <v>0.88</v>
      </c>
      <c r="AG160" s="865">
        <v>7.3999999999999995</v>
      </c>
      <c r="AH160" s="865">
        <v>5.0999999999999996</v>
      </c>
      <c r="AI160" s="865">
        <v>18.48</v>
      </c>
      <c r="AJ160" s="865">
        <v>14.499999999999998</v>
      </c>
      <c r="AK160" s="865">
        <v>10.38</v>
      </c>
      <c r="AL160" s="878">
        <v>2500</v>
      </c>
      <c r="AM160" s="872">
        <v>1.7000000000000002</v>
      </c>
      <c r="AN160" s="865">
        <v>0</v>
      </c>
      <c r="AO160" s="739">
        <f t="shared" si="42"/>
        <v>22.847353347512176</v>
      </c>
      <c r="AP160" s="740">
        <f t="shared" si="43"/>
        <v>34.797970631462789</v>
      </c>
      <c r="AQ160" s="888">
        <f t="shared" si="44"/>
        <v>-31.633201008167909</v>
      </c>
      <c r="AR160" s="651">
        <f>INDEX(Historical!$C$7:$C$1239,MATCH(B160,Historical!$B$7:$B$1261,0))*IF(AH160="n/a",1.03,IF(AH160&lt;0,1.01,IF(AH160&gt;10,1.1,(1+AH160/100))))</f>
        <v>0.46243999999999996</v>
      </c>
      <c r="AS160" s="886">
        <f t="shared" si="45"/>
        <v>0.50868400000000003</v>
      </c>
      <c r="AT160" s="886">
        <f t="shared" si="49"/>
        <v>0.55955240000000006</v>
      </c>
      <c r="AU160" s="886">
        <f t="shared" si="49"/>
        <v>0.61550764000000013</v>
      </c>
      <c r="AV160" s="886">
        <f t="shared" si="49"/>
        <v>0.67705840400000017</v>
      </c>
      <c r="AW160" s="651">
        <f t="shared" si="46"/>
        <v>2.8232424440000004</v>
      </c>
      <c r="AX160" s="747">
        <f t="shared" si="47"/>
        <v>29.165727727272735</v>
      </c>
      <c r="AY160" s="934">
        <v>1.1599999999999999</v>
      </c>
      <c r="AZ160" s="872">
        <v>53.410000000000004</v>
      </c>
      <c r="BA160" s="872">
        <v>-22.99</v>
      </c>
      <c r="BB160" s="872">
        <v>17.02</v>
      </c>
      <c r="BC160" s="872">
        <v>13.96</v>
      </c>
      <c r="BE160" s="624">
        <v>2013</v>
      </c>
      <c r="BF160" s="898">
        <f t="shared" si="48"/>
        <v>0</v>
      </c>
      <c r="BG160" s="882">
        <v>0.70000000000000007</v>
      </c>
    </row>
    <row r="161" spans="1:59" ht="11.25" customHeight="1" x14ac:dyDescent="0.2">
      <c r="A161" s="880" t="s">
        <v>3951</v>
      </c>
      <c r="B161" s="875" t="s">
        <v>3952</v>
      </c>
      <c r="C161" s="932" t="s">
        <v>108</v>
      </c>
      <c r="D161" s="932" t="s">
        <v>4338</v>
      </c>
      <c r="E161" s="733">
        <v>7</v>
      </c>
      <c r="F161" s="1190">
        <v>646</v>
      </c>
      <c r="G161" s="1190" t="s">
        <v>106</v>
      </c>
      <c r="H161" s="1190" t="s">
        <v>106</v>
      </c>
      <c r="I161" s="874">
        <v>16.260000000000002</v>
      </c>
      <c r="J161" s="651">
        <f t="shared" si="35"/>
        <v>1.5990159901599015</v>
      </c>
      <c r="K161" s="877">
        <v>6.5000000000000002E-2</v>
      </c>
      <c r="L161" s="887">
        <v>4</v>
      </c>
      <c r="M161" s="642">
        <f t="shared" si="36"/>
        <v>0.26</v>
      </c>
      <c r="N161" s="870" t="s">
        <v>717</v>
      </c>
      <c r="O161" s="734">
        <v>0.06</v>
      </c>
      <c r="P161" s="861">
        <v>44106</v>
      </c>
      <c r="Q161" s="861">
        <v>44135</v>
      </c>
      <c r="R161" s="642">
        <f t="shared" si="37"/>
        <v>8.333333333333341</v>
      </c>
      <c r="S161" s="701">
        <f>IF(INDEX(Historical!$D$7:$D$1237,MATCH(B161,Historical!$B$7:$B$1261,0))=0,"n/a",(INDEX(Historical!$C$7:$C$1239,MATCH(B161,Historical!$B$7:$B$1261,0))/INDEX(Historical!$D$7:$D$1237,MATCH(B161,Historical!$B$7:$B$1261,0))-1)*100)</f>
        <v>50.231023102310225</v>
      </c>
      <c r="T161" s="701">
        <f>IF(INDEX(Historical!$F$7:$F$1230,MATCH(B161,Historical!$B$7:$B$1261,0))=0,"n/a",((INDEX(Historical!$C$7:$C$1239,MATCH(B161,Historical!$B$7:$B$1261,0))/INDEX(Historical!$F$7:$F$1230,MATCH(B161,Historical!$B$7:$B$1261,0)))^(1/3)-1)*100)</f>
        <v>80.659852375582403</v>
      </c>
      <c r="U161" s="701">
        <f>IF(INDEX(Historical!$H$7:$H$1230,MATCH(B161,Historical!$B$7:$B$1261,0))=0,"n/a",((INDEX(Historical!$C$7:$C$1239,MATCH(B161,Historical!$B$7:$B$1261,0))/INDEX(Historical!$H$7:$H$1230,MATCH(B161,Historical!$B$7:$B$1261,0)))^(1/5)-1)*100)</f>
        <v>101.80534698030654</v>
      </c>
      <c r="V161" s="701" t="str">
        <f>IF(INDEX(Historical!$O$7:$O$1230,MATCH(B161,Historical!$B$7:$B$1261,0))=0,"n/a",((INDEX(Historical!$C$7:$C$1239,MATCH(B161,Historical!$B$7:$B$1261,0))/INDEX(Historical!$O$7:$O$1230,MATCH(B161,Historical!$B$7:$B$1261,0)))^(1/10)-1)*100)</f>
        <v>n/a</v>
      </c>
      <c r="W161" s="702" t="str">
        <f t="shared" si="38"/>
        <v>n/a</v>
      </c>
      <c r="X161" s="703">
        <f t="shared" si="39"/>
        <v>8.3447005721562739</v>
      </c>
      <c r="Y161" s="876"/>
      <c r="Z161" s="651">
        <f t="shared" si="40"/>
        <v>21.848739495798323</v>
      </c>
      <c r="AA161" s="886">
        <f t="shared" si="41"/>
        <v>13.663865546218489</v>
      </c>
      <c r="AB161" s="887">
        <v>12</v>
      </c>
      <c r="AC161" s="865">
        <v>1.19</v>
      </c>
      <c r="AD161" s="865" t="s">
        <v>136</v>
      </c>
      <c r="AE161" s="865">
        <v>1.9</v>
      </c>
      <c r="AF161" s="865">
        <v>0.77</v>
      </c>
      <c r="AG161" s="865">
        <v>5.3</v>
      </c>
      <c r="AH161" s="865">
        <v>15.5</v>
      </c>
      <c r="AI161" s="865">
        <v>12.93</v>
      </c>
      <c r="AJ161" s="865">
        <v>12.2</v>
      </c>
      <c r="AK161" s="865" t="s">
        <v>136</v>
      </c>
      <c r="AL161" s="878">
        <v>179.43</v>
      </c>
      <c r="AM161" s="872">
        <v>2.1999999999999997</v>
      </c>
      <c r="AN161" s="865">
        <v>0.21</v>
      </c>
      <c r="AO161" s="739">
        <f t="shared" si="42"/>
        <v>89.740497424247948</v>
      </c>
      <c r="AP161" s="740">
        <f t="shared" si="43"/>
        <v>103.40436297046644</v>
      </c>
      <c r="AQ161" s="888">
        <f t="shared" si="44"/>
        <v>-31.618142527622517</v>
      </c>
      <c r="AR161" s="651">
        <f>INDEX(Historical!$C$7:$C$1239,MATCH(B161,Historical!$B$7:$B$1261,0))*IF(AH161="n/a",1.03,IF(AH161&lt;0,1.01,IF(AH161&gt;10,1.1,(1+AH161/100))))</f>
        <v>0.25036000000000003</v>
      </c>
      <c r="AS161" s="886">
        <f t="shared" si="45"/>
        <v>0.27539600000000003</v>
      </c>
      <c r="AT161" s="886">
        <f t="shared" si="49"/>
        <v>0.28365788000000003</v>
      </c>
      <c r="AU161" s="886">
        <f t="shared" si="49"/>
        <v>0.29216761640000005</v>
      </c>
      <c r="AV161" s="886">
        <f t="shared" si="49"/>
        <v>0.30093264489200006</v>
      </c>
      <c r="AW161" s="651">
        <f t="shared" si="46"/>
        <v>1.4025141412920001</v>
      </c>
      <c r="AX161" s="747">
        <f t="shared" si="47"/>
        <v>8.6255482244280444</v>
      </c>
      <c r="AY161" s="934">
        <v>0.78</v>
      </c>
      <c r="AZ161" s="872">
        <v>91.52</v>
      </c>
      <c r="BA161" s="872">
        <v>-38.550000000000004</v>
      </c>
      <c r="BB161" s="872">
        <v>13.719999999999999</v>
      </c>
      <c r="BC161" s="872">
        <v>14.92</v>
      </c>
      <c r="BE161" s="624">
        <v>2014</v>
      </c>
      <c r="BF161" s="898">
        <f t="shared" si="48"/>
        <v>0</v>
      </c>
      <c r="BG161" s="882">
        <v>0.6</v>
      </c>
    </row>
    <row r="162" spans="1:59" ht="11.25" customHeight="1" x14ac:dyDescent="0.2">
      <c r="A162" s="871" t="s">
        <v>1344</v>
      </c>
      <c r="B162" s="875" t="s">
        <v>1345</v>
      </c>
      <c r="C162" s="932" t="s">
        <v>112</v>
      </c>
      <c r="D162" s="932" t="s">
        <v>211</v>
      </c>
      <c r="E162" s="733">
        <v>8</v>
      </c>
      <c r="F162" s="1190">
        <v>554</v>
      </c>
      <c r="G162" s="1190" t="s">
        <v>37</v>
      </c>
      <c r="H162" s="1190" t="s">
        <v>37</v>
      </c>
      <c r="I162" s="874">
        <v>72.63</v>
      </c>
      <c r="J162" s="651">
        <f t="shared" si="35"/>
        <v>0.93074487126531757</v>
      </c>
      <c r="K162" s="877">
        <v>0.16900000000000001</v>
      </c>
      <c r="L162" s="887">
        <v>4</v>
      </c>
      <c r="M162" s="642">
        <f t="shared" si="36"/>
        <v>0.67600000000000005</v>
      </c>
      <c r="N162" s="870" t="s">
        <v>163</v>
      </c>
      <c r="O162" s="734">
        <v>0.14699999999999999</v>
      </c>
      <c r="P162" s="861">
        <v>43903</v>
      </c>
      <c r="Q162" s="861">
        <v>43927</v>
      </c>
      <c r="R162" s="642">
        <f t="shared" si="37"/>
        <v>14.965986394557836</v>
      </c>
      <c r="S162" s="701">
        <f>IF(INDEX(Historical!$D$7:$D$1237,MATCH(B162,Historical!$B$7:$B$1261,0))=0,"n/a",(INDEX(Historical!$C$7:$C$1239,MATCH(B162,Historical!$B$7:$B$1261,0))/INDEX(Historical!$D$7:$D$1237,MATCH(B162,Historical!$B$7:$B$1261,0))-1)*100)</f>
        <v>9.7014925373134275</v>
      </c>
      <c r="T162" s="701">
        <f>IF(INDEX(Historical!$F$7:$F$1230,MATCH(B162,Historical!$B$7:$B$1261,0))=0,"n/a",((INDEX(Historical!$C$7:$C$1239,MATCH(B162,Historical!$B$7:$B$1261,0))/INDEX(Historical!$F$7:$F$1230,MATCH(B162,Historical!$B$7:$B$1261,0)))^(1/3)-1)*100)</f>
        <v>5.8356260660274328</v>
      </c>
      <c r="U162" s="701">
        <f>IF(INDEX(Historical!$H$7:$H$1230,MATCH(B162,Historical!$B$7:$B$1261,0))=0,"n/a",((INDEX(Historical!$C$7:$C$1239,MATCH(B162,Historical!$B$7:$B$1261,0))/INDEX(Historical!$H$7:$H$1230,MATCH(B162,Historical!$B$7:$B$1261,0)))^(1/5)-1)*100)</f>
        <v>5.9704869331214994</v>
      </c>
      <c r="V162" s="701">
        <f>IF(INDEX(Historical!$O$7:$O$1230,MATCH(B162,Historical!$B$7:$B$1261,0))=0,"n/a",((INDEX(Historical!$C$7:$C$1239,MATCH(B162,Historical!$B$7:$B$1261,0))/INDEX(Historical!$O$7:$O$1230,MATCH(B162,Historical!$B$7:$B$1261,0)))^(1/10)-1)*100)</f>
        <v>6.0903696541140695</v>
      </c>
      <c r="W162" s="702">
        <f t="shared" si="38"/>
        <v>0.98031601892808118</v>
      </c>
      <c r="X162" s="703">
        <f t="shared" si="39"/>
        <v>0.4814908817033467</v>
      </c>
      <c r="Y162" s="671"/>
      <c r="Z162" s="651">
        <f t="shared" si="40"/>
        <v>40.238095238095248</v>
      </c>
      <c r="AA162" s="886">
        <f t="shared" si="41"/>
        <v>43.232142857142854</v>
      </c>
      <c r="AB162" s="887">
        <v>12</v>
      </c>
      <c r="AC162" s="865">
        <v>1.68</v>
      </c>
      <c r="AD162" s="865">
        <v>55.84</v>
      </c>
      <c r="AE162" s="865">
        <v>2.6</v>
      </c>
      <c r="AF162" s="865">
        <v>3.21</v>
      </c>
      <c r="AG162" s="865">
        <v>7.6</v>
      </c>
      <c r="AH162" s="865">
        <v>6.9</v>
      </c>
      <c r="AI162" s="865">
        <v>14.219999999999999</v>
      </c>
      <c r="AJ162" s="865">
        <v>12.4</v>
      </c>
      <c r="AK162" s="865">
        <v>0.8</v>
      </c>
      <c r="AL162" s="878">
        <v>6460</v>
      </c>
      <c r="AM162" s="872">
        <v>0.1</v>
      </c>
      <c r="AN162" s="865">
        <v>7.0000000000000007E-2</v>
      </c>
      <c r="AO162" s="739">
        <f t="shared" si="42"/>
        <v>-36.330911052756036</v>
      </c>
      <c r="AP162" s="740">
        <f t="shared" si="43"/>
        <v>6.9012318043868168</v>
      </c>
      <c r="AQ162" s="888">
        <f t="shared" si="44"/>
        <v>148.35027107466007</v>
      </c>
      <c r="AR162" s="651">
        <f>INDEX(Historical!$C$7:$C$1239,MATCH(B162,Historical!$B$7:$B$1261,0))*IF(AH162="n/a",1.03,IF(AH162&lt;0,1.01,IF(AH162&gt;10,1.1,(1+AH162/100))))</f>
        <v>0.62857199999999991</v>
      </c>
      <c r="AS162" s="886">
        <f t="shared" si="45"/>
        <v>0.69142919999999997</v>
      </c>
      <c r="AT162" s="886">
        <f t="shared" si="49"/>
        <v>0.69696063359999993</v>
      </c>
      <c r="AU162" s="886">
        <f t="shared" si="49"/>
        <v>0.70253631866879995</v>
      </c>
      <c r="AV162" s="886">
        <f t="shared" si="49"/>
        <v>0.70815660921815038</v>
      </c>
      <c r="AW162" s="651">
        <f t="shared" si="46"/>
        <v>3.4276547614869504</v>
      </c>
      <c r="AX162" s="747">
        <f t="shared" si="47"/>
        <v>4.7193374108315442</v>
      </c>
      <c r="AY162" s="934">
        <v>1.59</v>
      </c>
      <c r="AZ162" s="872">
        <v>105.10999999999999</v>
      </c>
      <c r="BA162" s="872">
        <v>-4.6500000000000004</v>
      </c>
      <c r="BB162" s="872">
        <v>11.73</v>
      </c>
      <c r="BC162" s="872">
        <v>24.81</v>
      </c>
      <c r="BD162" s="645"/>
      <c r="BE162" s="624">
        <v>2013</v>
      </c>
      <c r="BF162" s="898">
        <f t="shared" si="48"/>
        <v>0</v>
      </c>
      <c r="BG162" s="882">
        <v>3.6999999999999997</v>
      </c>
    </row>
    <row r="163" spans="1:59" ht="11.25" customHeight="1" x14ac:dyDescent="0.2">
      <c r="A163" s="871" t="s">
        <v>1350</v>
      </c>
      <c r="B163" s="875" t="s">
        <v>1351</v>
      </c>
      <c r="C163" s="932" t="s">
        <v>245</v>
      </c>
      <c r="D163" s="932" t="s">
        <v>4345</v>
      </c>
      <c r="E163" s="733">
        <v>8</v>
      </c>
      <c r="F163" s="1190">
        <v>569</v>
      </c>
      <c r="G163" s="1190" t="s">
        <v>106</v>
      </c>
      <c r="H163" s="1190" t="s">
        <v>106</v>
      </c>
      <c r="I163" s="874">
        <v>83.6</v>
      </c>
      <c r="J163" s="651">
        <f t="shared" si="35"/>
        <v>1.0047846889952152</v>
      </c>
      <c r="K163" s="877">
        <v>0.21</v>
      </c>
      <c r="L163" s="887">
        <v>4</v>
      </c>
      <c r="M163" s="642">
        <f t="shared" si="36"/>
        <v>0.84</v>
      </c>
      <c r="N163" s="870" t="s">
        <v>3949</v>
      </c>
      <c r="O163" s="734">
        <v>0.17</v>
      </c>
      <c r="P163" s="861">
        <v>44112</v>
      </c>
      <c r="Q163" s="861">
        <v>44127</v>
      </c>
      <c r="R163" s="642">
        <f t="shared" si="37"/>
        <v>23.52941176470587</v>
      </c>
      <c r="S163" s="701">
        <f>IF(INDEX(Historical!$D$7:$D$1237,MATCH(B163,Historical!$B$7:$B$1261,0))=0,"n/a",(INDEX(Historical!$C$7:$C$1239,MATCH(B163,Historical!$B$7:$B$1261,0))/INDEX(Historical!$D$7:$D$1237,MATCH(B163,Historical!$B$7:$B$1261,0))-1)*100)</f>
        <v>22.916666666666675</v>
      </c>
      <c r="T163" s="701">
        <f>IF(INDEX(Historical!$F$7:$F$1230,MATCH(B163,Historical!$B$7:$B$1261,0))=0,"n/a",((INDEX(Historical!$C$7:$C$1239,MATCH(B163,Historical!$B$7:$B$1261,0))/INDEX(Historical!$F$7:$F$1230,MATCH(B163,Historical!$B$7:$B$1261,0)))^(1/3)-1)*100)</f>
        <v>21.370374105343572</v>
      </c>
      <c r="U163" s="701">
        <f>IF(INDEX(Historical!$H$7:$H$1230,MATCH(B163,Historical!$B$7:$B$1261,0))=0,"n/a",((INDEX(Historical!$C$7:$C$1239,MATCH(B163,Historical!$B$7:$B$1261,0))/INDEX(Historical!$H$7:$H$1230,MATCH(B163,Historical!$B$7:$B$1261,0)))^(1/5)-1)*100)</f>
        <v>14.484357556762649</v>
      </c>
      <c r="V163" s="701" t="str">
        <f>IF(INDEX(Historical!$O$7:$O$1230,MATCH(B163,Historical!$B$7:$B$1261,0))=0,"n/a",((INDEX(Historical!$C$7:$C$1239,MATCH(B163,Historical!$B$7:$B$1261,0))/INDEX(Historical!$O$7:$O$1230,MATCH(B163,Historical!$B$7:$B$1261,0)))^(1/10)-1)*100)</f>
        <v>n/a</v>
      </c>
      <c r="W163" s="702" t="str">
        <f t="shared" si="38"/>
        <v>n/a</v>
      </c>
      <c r="X163" s="703">
        <f t="shared" si="39"/>
        <v>0.3603074019095186</v>
      </c>
      <c r="Y163" s="654"/>
      <c r="Z163" s="651">
        <f t="shared" si="40"/>
        <v>19.399538106235564</v>
      </c>
      <c r="AA163" s="886">
        <f t="shared" si="41"/>
        <v>19.307159353348727</v>
      </c>
      <c r="AB163" s="887">
        <v>9</v>
      </c>
      <c r="AC163" s="865">
        <v>4.33</v>
      </c>
      <c r="AD163" s="865">
        <v>1.4</v>
      </c>
      <c r="AE163" s="865">
        <v>1.59</v>
      </c>
      <c r="AF163" s="865">
        <v>2.36</v>
      </c>
      <c r="AG163" s="865">
        <v>12.8</v>
      </c>
      <c r="AH163" s="865">
        <v>4.5</v>
      </c>
      <c r="AI163" s="865">
        <v>13.919999999999998</v>
      </c>
      <c r="AJ163" s="865">
        <v>40.200000000000003</v>
      </c>
      <c r="AK163" s="865">
        <v>14.000000000000002</v>
      </c>
      <c r="AL163" s="878">
        <v>847.25</v>
      </c>
      <c r="AM163" s="872">
        <v>1.2</v>
      </c>
      <c r="AN163" s="865">
        <v>0</v>
      </c>
      <c r="AO163" s="739">
        <f t="shared" si="42"/>
        <v>-3.8180171075908618</v>
      </c>
      <c r="AP163" s="740">
        <f t="shared" si="43"/>
        <v>15.489142245757865</v>
      </c>
      <c r="AQ163" s="888">
        <f t="shared" si="44"/>
        <v>42.306236411953016</v>
      </c>
      <c r="AR163" s="651">
        <f>INDEX(Historical!$C$7:$C$1239,MATCH(B163,Historical!$B$7:$B$1261,0))*IF(AH163="n/a",1.03,IF(AH163&lt;0,1.01,IF(AH163&gt;10,1.1,(1+AH163/100))))</f>
        <v>0.61654999999999993</v>
      </c>
      <c r="AS163" s="886">
        <f t="shared" si="45"/>
        <v>0.67820499999999995</v>
      </c>
      <c r="AT163" s="886">
        <f t="shared" si="49"/>
        <v>0.74602550000000001</v>
      </c>
      <c r="AU163" s="886">
        <f t="shared" si="49"/>
        <v>0.82062805000000005</v>
      </c>
      <c r="AV163" s="886">
        <f t="shared" si="49"/>
        <v>0.90269085500000013</v>
      </c>
      <c r="AW163" s="651">
        <f t="shared" si="46"/>
        <v>3.7640994050000005</v>
      </c>
      <c r="AX163" s="747">
        <f t="shared" si="47"/>
        <v>4.5025112500000004</v>
      </c>
      <c r="AY163" s="934">
        <v>0.82</v>
      </c>
      <c r="AZ163" s="872">
        <v>71.45</v>
      </c>
      <c r="BA163" s="872">
        <v>-13.81</v>
      </c>
      <c r="BB163" s="872">
        <v>-2.83</v>
      </c>
      <c r="BC163" s="872">
        <v>7.51</v>
      </c>
      <c r="BE163" s="624">
        <v>2013</v>
      </c>
      <c r="BF163" s="898">
        <f t="shared" si="48"/>
        <v>0</v>
      </c>
      <c r="BG163" s="882">
        <v>9</v>
      </c>
    </row>
    <row r="164" spans="1:59" ht="11.25" customHeight="1" x14ac:dyDescent="0.2">
      <c r="A164" s="871" t="s">
        <v>1355</v>
      </c>
      <c r="B164" s="875" t="s">
        <v>1356</v>
      </c>
      <c r="C164" s="932" t="s">
        <v>108</v>
      </c>
      <c r="D164" s="932" t="s">
        <v>4338</v>
      </c>
      <c r="E164" s="733">
        <v>9</v>
      </c>
      <c r="F164" s="1190">
        <v>440</v>
      </c>
      <c r="G164" s="1190" t="s">
        <v>37</v>
      </c>
      <c r="H164" s="1190" t="s">
        <v>37</v>
      </c>
      <c r="I164" s="874">
        <v>117.88</v>
      </c>
      <c r="J164" s="651">
        <f t="shared" si="35"/>
        <v>3.0539531727180185</v>
      </c>
      <c r="K164" s="877">
        <v>0.9</v>
      </c>
      <c r="L164" s="887">
        <v>4</v>
      </c>
      <c r="M164" s="642">
        <f t="shared" si="36"/>
        <v>3.6</v>
      </c>
      <c r="N164" s="870" t="s">
        <v>160</v>
      </c>
      <c r="O164" s="734">
        <v>0.8</v>
      </c>
      <c r="P164" s="866">
        <v>43741</v>
      </c>
      <c r="Q164" s="866">
        <v>43769</v>
      </c>
      <c r="R164" s="642">
        <f t="shared" si="37"/>
        <v>12.499999999999996</v>
      </c>
      <c r="S164" s="701">
        <f>IF(INDEX(Historical!$D$7:$D$1237,MATCH(B164,Historical!$B$7:$B$1261,0))=0,"n/a",(INDEX(Historical!$C$7:$C$1239,MATCH(B164,Historical!$B$7:$B$1261,0))/INDEX(Historical!$D$7:$D$1237,MATCH(B164,Historical!$B$7:$B$1261,0))-1)*100)</f>
        <v>33.064516129032249</v>
      </c>
      <c r="T164" s="701">
        <f>IF(INDEX(Historical!$F$7:$F$1230,MATCH(B164,Historical!$B$7:$B$1261,0))=0,"n/a",((INDEX(Historical!$C$7:$C$1239,MATCH(B164,Historical!$B$7:$B$1261,0))/INDEX(Historical!$F$7:$F$1230,MATCH(B164,Historical!$B$7:$B$1261,0)))^(1/3)-1)*100)</f>
        <v>21.496949030504076</v>
      </c>
      <c r="U164" s="701">
        <f>IF(INDEX(Historical!$H$7:$H$1230,MATCH(B164,Historical!$B$7:$B$1261,0))=0,"n/a",((INDEX(Historical!$C$7:$C$1239,MATCH(B164,Historical!$B$7:$B$1261,0))/INDEX(Historical!$H$7:$H$1230,MATCH(B164,Historical!$B$7:$B$1261,0)))^(1/5)-1)*100)</f>
        <v>16.165687838587317</v>
      </c>
      <c r="V164" s="701">
        <f>IF(INDEX(Historical!$O$7:$O$1230,MATCH(B164,Historical!$B$7:$B$1261,0))=0,"n/a",((INDEX(Historical!$C$7:$C$1239,MATCH(B164,Historical!$B$7:$B$1261,0))/INDEX(Historical!$O$7:$O$1230,MATCH(B164,Historical!$B$7:$B$1261,0)))^(1/10)-1)*100)</f>
        <v>20.067040795605529</v>
      </c>
      <c r="W164" s="702">
        <f t="shared" si="38"/>
        <v>0.80558404217364388</v>
      </c>
      <c r="X164" s="703">
        <f t="shared" si="39"/>
        <v>1.0635320946439024</v>
      </c>
      <c r="Y164" s="876"/>
      <c r="Z164" s="651">
        <f t="shared" si="40"/>
        <v>46.997389033942561</v>
      </c>
      <c r="AA164" s="886">
        <f t="shared" si="41"/>
        <v>15.389033942558745</v>
      </c>
      <c r="AB164" s="887">
        <v>12</v>
      </c>
      <c r="AC164" s="865">
        <v>7.66</v>
      </c>
      <c r="AD164" s="865" t="s">
        <v>136</v>
      </c>
      <c r="AE164" s="865">
        <v>5.32</v>
      </c>
      <c r="AF164" s="865">
        <v>1.55</v>
      </c>
      <c r="AG164" s="865">
        <v>10.100000000000001</v>
      </c>
      <c r="AH164" s="865">
        <v>20.399999999999999</v>
      </c>
      <c r="AI164" s="865">
        <v>21.91</v>
      </c>
      <c r="AJ164" s="865">
        <v>15.2</v>
      </c>
      <c r="AK164" s="865">
        <v>-1.1100000000000001</v>
      </c>
      <c r="AL164" s="878">
        <v>371970</v>
      </c>
      <c r="AM164" s="872">
        <v>0.1</v>
      </c>
      <c r="AN164" s="865">
        <v>1.1599999999999999</v>
      </c>
      <c r="AO164" s="739">
        <f t="shared" si="42"/>
        <v>3.8306070687465894</v>
      </c>
      <c r="AP164" s="740">
        <f t="shared" si="43"/>
        <v>19.219641011305335</v>
      </c>
      <c r="AQ164" s="888">
        <f t="shared" si="44"/>
        <v>2.9627820805299132</v>
      </c>
      <c r="AR164" s="651">
        <f>INDEX(Historical!$C$7:$C$1239,MATCH(B164,Historical!$B$7:$B$1261,0))*IF(AH164="n/a",1.03,IF(AH164&lt;0,1.01,IF(AH164&gt;10,1.1,(1+AH164/100))))</f>
        <v>3.63</v>
      </c>
      <c r="AS164" s="886">
        <f t="shared" si="45"/>
        <v>3.9930000000000003</v>
      </c>
      <c r="AT164" s="886">
        <f t="shared" si="49"/>
        <v>4.0329300000000003</v>
      </c>
      <c r="AU164" s="886">
        <f t="shared" si="49"/>
        <v>4.0732593000000001</v>
      </c>
      <c r="AV164" s="886">
        <f t="shared" si="49"/>
        <v>4.1139918930000006</v>
      </c>
      <c r="AW164" s="651">
        <f t="shared" si="46"/>
        <v>19.843181193000003</v>
      </c>
      <c r="AX164" s="747">
        <f t="shared" si="47"/>
        <v>16.833373933661353</v>
      </c>
      <c r="AY164" s="934">
        <v>1.25</v>
      </c>
      <c r="AZ164" s="872">
        <v>53.269999999999996</v>
      </c>
      <c r="BA164" s="872">
        <v>-16.46</v>
      </c>
      <c r="BB164" s="872">
        <v>13.25</v>
      </c>
      <c r="BC164" s="872">
        <v>17.599999999999998</v>
      </c>
      <c r="BE164" s="624">
        <v>2011</v>
      </c>
      <c r="BF164" s="898">
        <f t="shared" si="48"/>
        <v>0</v>
      </c>
      <c r="BG164" s="882">
        <v>0.8</v>
      </c>
    </row>
    <row r="165" spans="1:59" s="773" customFormat="1" ht="11.25" customHeight="1" x14ac:dyDescent="0.2">
      <c r="A165" s="754" t="s">
        <v>1357</v>
      </c>
      <c r="B165" s="781" t="s">
        <v>1358</v>
      </c>
      <c r="C165" s="932" t="s">
        <v>112</v>
      </c>
      <c r="D165" s="932" t="s">
        <v>211</v>
      </c>
      <c r="E165" s="755">
        <v>8</v>
      </c>
      <c r="F165" s="1190">
        <v>558</v>
      </c>
      <c r="G165" s="1189" t="s">
        <v>106</v>
      </c>
      <c r="H165" s="1189" t="s">
        <v>106</v>
      </c>
      <c r="I165" s="756">
        <v>127.91</v>
      </c>
      <c r="J165" s="757">
        <f t="shared" si="35"/>
        <v>0.75052771479946834</v>
      </c>
      <c r="K165" s="758">
        <v>0.24</v>
      </c>
      <c r="L165" s="759">
        <v>4</v>
      </c>
      <c r="M165" s="760">
        <f t="shared" si="36"/>
        <v>0.96</v>
      </c>
      <c r="N165" s="761" t="s">
        <v>690</v>
      </c>
      <c r="O165" s="762">
        <v>0.23</v>
      </c>
      <c r="P165" s="763">
        <v>43927</v>
      </c>
      <c r="Q165" s="763">
        <v>43956</v>
      </c>
      <c r="R165" s="760">
        <f t="shared" si="37"/>
        <v>4.3478260869565135</v>
      </c>
      <c r="S165" s="701">
        <f>IF(INDEX(Historical!$D$7:$D$1237,MATCH(B165,Historical!$B$7:$B$1261,0))=0,"n/a",(INDEX(Historical!$C$7:$C$1239,MATCH(B165,Historical!$B$7:$B$1261,0))/INDEX(Historical!$D$7:$D$1237,MATCH(B165,Historical!$B$7:$B$1261,0))-1)*100)</f>
        <v>4.5977011494252817</v>
      </c>
      <c r="T165" s="701">
        <f>IF(INDEX(Historical!$F$7:$F$1230,MATCH(B165,Historical!$B$7:$B$1261,0))=0,"n/a",((INDEX(Historical!$C$7:$C$1239,MATCH(B165,Historical!$B$7:$B$1261,0))/INDEX(Historical!$F$7:$F$1230,MATCH(B165,Historical!$B$7:$B$1261,0)))^(1/3)-1)*100)</f>
        <v>7.1362787323828947</v>
      </c>
      <c r="U165" s="701">
        <f>IF(INDEX(Historical!$H$7:$H$1230,MATCH(B165,Historical!$B$7:$B$1261,0))=0,"n/a",((INDEX(Historical!$C$7:$C$1239,MATCH(B165,Historical!$B$7:$B$1261,0))/INDEX(Historical!$H$7:$H$1230,MATCH(B165,Historical!$B$7:$B$1261,0)))^(1/5)-1)*100)</f>
        <v>9.6161916604832633</v>
      </c>
      <c r="V165" s="701" t="str">
        <f>IF(INDEX(Historical!$O$7:$O$1230,MATCH(B165,Historical!$B$7:$B$1261,0))=0,"n/a",((INDEX(Historical!$C$7:$C$1239,MATCH(B165,Historical!$B$7:$B$1261,0))/INDEX(Historical!$O$7:$O$1230,MATCH(B165,Historical!$B$7:$B$1261,0)))^(1/10)-1)*100)</f>
        <v>n/a</v>
      </c>
      <c r="W165" s="702" t="str">
        <f t="shared" si="38"/>
        <v>n/a</v>
      </c>
      <c r="X165" s="703">
        <f t="shared" si="39"/>
        <v>0.78821243118715278</v>
      </c>
      <c r="Y165" s="1187"/>
      <c r="Z165" s="757">
        <f t="shared" si="40"/>
        <v>23.244552058111381</v>
      </c>
      <c r="AA165" s="765">
        <f t="shared" si="41"/>
        <v>30.970944309927361</v>
      </c>
      <c r="AB165" s="759">
        <v>12</v>
      </c>
      <c r="AC165" s="766">
        <v>4.13</v>
      </c>
      <c r="AD165" s="766">
        <v>3.98</v>
      </c>
      <c r="AE165" s="766">
        <v>2.33</v>
      </c>
      <c r="AF165" s="766">
        <v>3.28</v>
      </c>
      <c r="AG165" s="766">
        <v>10.9</v>
      </c>
      <c r="AH165" s="775">
        <v>-14.099999999999998</v>
      </c>
      <c r="AI165" s="775">
        <v>11.63</v>
      </c>
      <c r="AJ165" s="766">
        <v>12.2</v>
      </c>
      <c r="AK165" s="766">
        <v>8</v>
      </c>
      <c r="AL165" s="767">
        <v>1510</v>
      </c>
      <c r="AM165" s="768">
        <v>0.70000000000000007</v>
      </c>
      <c r="AN165" s="766">
        <v>0.56999999999999995</v>
      </c>
      <c r="AO165" s="769">
        <f t="shared" si="42"/>
        <v>-20.60422493464463</v>
      </c>
      <c r="AP165" s="770">
        <f t="shared" si="43"/>
        <v>10.366719375282731</v>
      </c>
      <c r="AQ165" s="771">
        <f t="shared" si="44"/>
        <v>112.4823624958204</v>
      </c>
      <c r="AR165" s="651">
        <f>INDEX(Historical!$C$7:$C$1239,MATCH(B165,Historical!$B$7:$B$1261,0))*IF(AH165="n/a",1.03,IF(AH165&lt;0,1.01,IF(AH165&gt;10,1.1,(1+AH165/100))))</f>
        <v>0.91910000000000003</v>
      </c>
      <c r="AS165" s="765">
        <f t="shared" si="45"/>
        <v>1.0110100000000002</v>
      </c>
      <c r="AT165" s="765">
        <f t="shared" si="49"/>
        <v>1.0918908000000003</v>
      </c>
      <c r="AU165" s="765">
        <f t="shared" si="49"/>
        <v>1.1792420640000003</v>
      </c>
      <c r="AV165" s="765">
        <f t="shared" si="49"/>
        <v>1.2735814291200005</v>
      </c>
      <c r="AW165" s="757">
        <f t="shared" si="46"/>
        <v>5.4748242931200011</v>
      </c>
      <c r="AX165" s="772">
        <f t="shared" si="47"/>
        <v>4.2802160058791348</v>
      </c>
      <c r="AY165" s="935">
        <v>1.4</v>
      </c>
      <c r="AZ165" s="768">
        <v>142.66</v>
      </c>
      <c r="BA165" s="768">
        <v>-7.6899999999999995</v>
      </c>
      <c r="BB165" s="768">
        <v>6.7</v>
      </c>
      <c r="BC165" s="768">
        <v>24.98</v>
      </c>
      <c r="BD165" s="908"/>
      <c r="BE165" s="624">
        <v>2013</v>
      </c>
      <c r="BF165" s="898">
        <f t="shared" si="48"/>
        <v>0</v>
      </c>
      <c r="BG165" s="824">
        <v>5.2</v>
      </c>
    </row>
    <row r="166" spans="1:59" ht="11.25" customHeight="1" x14ac:dyDescent="0.2">
      <c r="A166" s="863" t="s">
        <v>1359</v>
      </c>
      <c r="B166" s="875" t="s">
        <v>1360</v>
      </c>
      <c r="C166" s="932" t="s">
        <v>123</v>
      </c>
      <c r="D166" s="932" t="s">
        <v>4355</v>
      </c>
      <c r="E166" s="733">
        <v>9</v>
      </c>
      <c r="F166" s="1190">
        <v>456</v>
      </c>
      <c r="G166" s="1190" t="s">
        <v>106</v>
      </c>
      <c r="H166" s="1190" t="s">
        <v>106</v>
      </c>
      <c r="I166" s="874">
        <v>77.98</v>
      </c>
      <c r="J166" s="651">
        <f t="shared" si="35"/>
        <v>3.4367786611951785</v>
      </c>
      <c r="K166" s="877">
        <v>0.67</v>
      </c>
      <c r="L166" s="887">
        <v>4</v>
      </c>
      <c r="M166" s="642">
        <f t="shared" si="36"/>
        <v>2.68</v>
      </c>
      <c r="N166" s="870" t="s">
        <v>107</v>
      </c>
      <c r="O166" s="734">
        <v>0.6</v>
      </c>
      <c r="P166" s="619">
        <v>43853</v>
      </c>
      <c r="Q166" s="619">
        <v>43874</v>
      </c>
      <c r="R166" s="642">
        <f t="shared" si="37"/>
        <v>11.666666666666679</v>
      </c>
      <c r="S166" s="701">
        <f>IF(INDEX(Historical!$D$7:$D$1237,MATCH(B166,Historical!$B$7:$B$1261,0))=0,"n/a",(INDEX(Historical!$C$7:$C$1239,MATCH(B166,Historical!$B$7:$B$1261,0))/INDEX(Historical!$D$7:$D$1237,MATCH(B166,Historical!$B$7:$B$1261,0))-1)*100)</f>
        <v>9.0909090909090828</v>
      </c>
      <c r="T166" s="701">
        <f>IF(INDEX(Historical!$F$7:$F$1230,MATCH(B166,Historical!$B$7:$B$1261,0))=0,"n/a",((INDEX(Historical!$C$7:$C$1239,MATCH(B166,Historical!$B$7:$B$1261,0))/INDEX(Historical!$F$7:$F$1230,MATCH(B166,Historical!$B$7:$B$1261,0)))^(1/3)-1)*100)</f>
        <v>10.064241629820891</v>
      </c>
      <c r="U166" s="701">
        <f>IF(INDEX(Historical!$H$7:$H$1230,MATCH(B166,Historical!$B$7:$B$1261,0))=0,"n/a",((INDEX(Historical!$C$7:$C$1239,MATCH(B166,Historical!$B$7:$B$1261,0))/INDEX(Historical!$H$7:$H$1230,MATCH(B166,Historical!$B$7:$B$1261,0)))^(1/5)-1)*100)</f>
        <v>11.382417860287909</v>
      </c>
      <c r="V166" s="701">
        <f>IF(INDEX(Historical!$O$7:$O$1230,MATCH(B166,Historical!$B$7:$B$1261,0))=0,"n/a",((INDEX(Historical!$C$7:$C$1239,MATCH(B166,Historical!$B$7:$B$1261,0))/INDEX(Historical!$O$7:$O$1230,MATCH(B166,Historical!$B$7:$B$1261,0)))^(1/10)-1)*100)</f>
        <v>9.5958226385217227</v>
      </c>
      <c r="W166" s="702">
        <f t="shared" si="38"/>
        <v>1.186184685677081</v>
      </c>
      <c r="X166" s="703" t="str">
        <f t="shared" si="39"/>
        <v>n/a</v>
      </c>
      <c r="Y166" s="876"/>
      <c r="Z166" s="651">
        <f t="shared" si="40"/>
        <v>352.63157894736844</v>
      </c>
      <c r="AA166" s="886">
        <f t="shared" si="41"/>
        <v>102.60526315789474</v>
      </c>
      <c r="AB166" s="887">
        <v>12</v>
      </c>
      <c r="AC166" s="865">
        <v>0.76</v>
      </c>
      <c r="AD166" s="865">
        <v>18.73</v>
      </c>
      <c r="AE166" s="865">
        <v>0.99</v>
      </c>
      <c r="AF166" s="865">
        <v>1.76</v>
      </c>
      <c r="AG166" s="865">
        <v>1.7000000000000002</v>
      </c>
      <c r="AH166" s="867">
        <v>-29.7</v>
      </c>
      <c r="AI166" s="867">
        <v>67.800000000000011</v>
      </c>
      <c r="AJ166" s="865">
        <v>-0.2</v>
      </c>
      <c r="AK166" s="865">
        <v>5.64</v>
      </c>
      <c r="AL166" s="878">
        <v>1260</v>
      </c>
      <c r="AM166" s="872">
        <v>1.3</v>
      </c>
      <c r="AN166" s="865">
        <v>1.18</v>
      </c>
      <c r="AO166" s="739">
        <f t="shared" si="42"/>
        <v>-87.786066636411647</v>
      </c>
      <c r="AP166" s="740">
        <f t="shared" si="43"/>
        <v>14.819196521483088</v>
      </c>
      <c r="AQ166" s="888">
        <f t="shared" si="44"/>
        <v>183.30216546836402</v>
      </c>
      <c r="AR166" s="651">
        <f>INDEX(Historical!$C$7:$C$1239,MATCH(B166,Historical!$B$7:$B$1261,0))*IF(AH166="n/a",1.03,IF(AH166&lt;0,1.01,IF(AH166&gt;10,1.1,(1+AH166/100))))</f>
        <v>2.4239999999999999</v>
      </c>
      <c r="AS166" s="886">
        <f t="shared" si="45"/>
        <v>2.6664000000000003</v>
      </c>
      <c r="AT166" s="886">
        <f t="shared" si="49"/>
        <v>2.8167849600000006</v>
      </c>
      <c r="AU166" s="886">
        <f t="shared" si="49"/>
        <v>2.9756516317440007</v>
      </c>
      <c r="AV166" s="886">
        <f t="shared" si="49"/>
        <v>3.1434783837743625</v>
      </c>
      <c r="AW166" s="651">
        <f t="shared" si="46"/>
        <v>14.026314975518364</v>
      </c>
      <c r="AX166" s="747">
        <f t="shared" si="47"/>
        <v>17.987067165322344</v>
      </c>
      <c r="AY166" s="934">
        <v>1.2</v>
      </c>
      <c r="AZ166" s="872">
        <v>54.449999999999996</v>
      </c>
      <c r="BA166" s="872">
        <v>-33.379999999999995</v>
      </c>
      <c r="BB166" s="872">
        <v>20.45</v>
      </c>
      <c r="BC166" s="872">
        <v>11.129999999999999</v>
      </c>
      <c r="BE166" s="624">
        <v>2012</v>
      </c>
      <c r="BF166" s="898">
        <f t="shared" si="48"/>
        <v>0</v>
      </c>
      <c r="BG166" s="882">
        <v>0.70000000000000007</v>
      </c>
    </row>
    <row r="167" spans="1:59" ht="11.25" customHeight="1" x14ac:dyDescent="0.2">
      <c r="A167" s="881" t="s">
        <v>4452</v>
      </c>
      <c r="B167" s="875" t="s">
        <v>4451</v>
      </c>
      <c r="C167" s="932" t="s">
        <v>112</v>
      </c>
      <c r="D167" s="932" t="s">
        <v>4322</v>
      </c>
      <c r="E167" s="733">
        <v>5</v>
      </c>
      <c r="F167" s="1190">
        <v>713</v>
      </c>
      <c r="G167" s="1190" t="s">
        <v>106</v>
      </c>
      <c r="H167" s="1190" t="s">
        <v>106</v>
      </c>
      <c r="I167" s="874">
        <v>10.93</v>
      </c>
      <c r="J167" s="651">
        <f t="shared" si="35"/>
        <v>3.2936870997255259</v>
      </c>
      <c r="K167" s="877">
        <v>0.09</v>
      </c>
      <c r="L167" s="887">
        <v>4</v>
      </c>
      <c r="M167" s="642">
        <f t="shared" si="36"/>
        <v>0.36</v>
      </c>
      <c r="N167" s="870" t="s">
        <v>489</v>
      </c>
      <c r="O167" s="734">
        <v>0.08</v>
      </c>
      <c r="P167" s="866">
        <v>43732</v>
      </c>
      <c r="Q167" s="866">
        <v>43753</v>
      </c>
      <c r="R167" s="642">
        <f t="shared" si="37"/>
        <v>12.499999999999993</v>
      </c>
      <c r="S167" s="701">
        <f>IF(INDEX(Historical!$D$7:$D$1237,MATCH(B167,Historical!$B$7:$B$1261,0))=0,"n/a",(INDEX(Historical!$C$7:$C$1239,MATCH(B167,Historical!$B$7:$B$1261,0))/INDEX(Historical!$D$7:$D$1237,MATCH(B167,Historical!$B$7:$B$1261,0))-1)*100)</f>
        <v>6.8965517241379226</v>
      </c>
      <c r="T167" s="701">
        <f>IF(INDEX(Historical!$F$7:$F$1230,MATCH(B167,Historical!$B$7:$B$1261,0))=0,"n/a",((INDEX(Historical!$C$7:$C$1239,MATCH(B167,Historical!$B$7:$B$1261,0))/INDEX(Historical!$F$7:$F$1230,MATCH(B167,Historical!$B$7:$B$1261,0)))^(1/3)-1)*100)</f>
        <v>11.273835644272513</v>
      </c>
      <c r="U167" s="701">
        <f>IF(INDEX(Historical!$H$7:$H$1230,MATCH(B167,Historical!$B$7:$B$1261,0))=0,"n/a",((INDEX(Historical!$C$7:$C$1239,MATCH(B167,Historical!$B$7:$B$1261,0))/INDEX(Historical!$H$7:$H$1230,MATCH(B167,Historical!$B$7:$B$1261,0)))^(1/5)-1)*100)</f>
        <v>9.1607069589288557</v>
      </c>
      <c r="V167" s="701">
        <f>IF(INDEX(Historical!$O$7:$O$1230,MATCH(B167,Historical!$B$7:$B$1261,0))=0,"n/a",((INDEX(Historical!$C$7:$C$1239,MATCH(B167,Historical!$B$7:$B$1261,0))/INDEX(Historical!$O$7:$O$1230,MATCH(B167,Historical!$B$7:$B$1261,0)))^(1/10)-1)*100)</f>
        <v>0</v>
      </c>
      <c r="W167" s="702" t="str">
        <f t="shared" si="38"/>
        <v>n/a</v>
      </c>
      <c r="X167" s="703">
        <f t="shared" si="39"/>
        <v>0.29455649385623328</v>
      </c>
      <c r="Y167" s="876"/>
      <c r="Z167" s="651">
        <f t="shared" si="40"/>
        <v>37.894736842105267</v>
      </c>
      <c r="AA167" s="886">
        <f t="shared" si="41"/>
        <v>11.505263157894737</v>
      </c>
      <c r="AB167" s="887">
        <v>6</v>
      </c>
      <c r="AC167" s="865">
        <v>0.95</v>
      </c>
      <c r="AD167" s="865">
        <v>0.73</v>
      </c>
      <c r="AE167" s="865">
        <v>0.64</v>
      </c>
      <c r="AF167" s="865">
        <v>1.75</v>
      </c>
      <c r="AG167" s="865">
        <v>14.6</v>
      </c>
      <c r="AH167" s="865">
        <v>4.3999999999999995</v>
      </c>
      <c r="AI167" s="865">
        <v>40</v>
      </c>
      <c r="AJ167" s="865">
        <v>31.1</v>
      </c>
      <c r="AK167" s="865">
        <v>17</v>
      </c>
      <c r="AL167" s="878">
        <v>434.52</v>
      </c>
      <c r="AM167" s="872">
        <v>2.1999999999999997</v>
      </c>
      <c r="AN167" s="865">
        <v>0</v>
      </c>
      <c r="AO167" s="739">
        <f t="shared" si="42"/>
        <v>0.9491309007596449</v>
      </c>
      <c r="AP167" s="740">
        <f t="shared" si="43"/>
        <v>12.454394058654382</v>
      </c>
      <c r="AQ167" s="888">
        <f t="shared" si="44"/>
        <v>-5.4032875217330467</v>
      </c>
      <c r="AR167" s="651">
        <f>INDEX(Historical!$C$7:$C$1239,MATCH(B167,Historical!$B$7:$B$1261,0))*IF(AH167="n/a",1.03,IF(AH167&lt;0,1.01,IF(AH167&gt;10,1.1,(1+AH167/100))))</f>
        <v>0.32363999999999998</v>
      </c>
      <c r="AS167" s="886">
        <f t="shared" si="45"/>
        <v>0.35600399999999999</v>
      </c>
      <c r="AT167" s="886">
        <f t="shared" ref="AT167:AV186" si="50">IF($AK167="n/a",1.03*AS167,IF($AK167&lt;0,1.01*AS167,IF($AK167&gt;10,1.1*AS167,(1+$AK167/100)*AS167)))</f>
        <v>0.39160440000000002</v>
      </c>
      <c r="AU167" s="886">
        <f t="shared" si="50"/>
        <v>0.43076484000000004</v>
      </c>
      <c r="AV167" s="886">
        <f t="shared" si="50"/>
        <v>0.47384132400000006</v>
      </c>
      <c r="AW167" s="651">
        <f t="shared" si="46"/>
        <v>1.9758545640000003</v>
      </c>
      <c r="AX167" s="747">
        <f t="shared" si="47"/>
        <v>18.077351912168346</v>
      </c>
      <c r="AY167" s="934">
        <v>0.96</v>
      </c>
      <c r="AZ167" s="872">
        <v>33.46</v>
      </c>
      <c r="BA167" s="872">
        <v>-49.769999999999996</v>
      </c>
      <c r="BB167" s="872">
        <v>-0.80999999999999994</v>
      </c>
      <c r="BC167" s="872">
        <v>-5.96</v>
      </c>
      <c r="BE167" s="624">
        <v>2015</v>
      </c>
      <c r="BF167" s="898">
        <f t="shared" si="48"/>
        <v>0</v>
      </c>
      <c r="BG167" s="882">
        <v>9.1999999999999993</v>
      </c>
    </row>
    <row r="168" spans="1:59" ht="11.25" customHeight="1" x14ac:dyDescent="0.2">
      <c r="A168" s="863" t="s">
        <v>1369</v>
      </c>
      <c r="B168" s="875" t="s">
        <v>1370</v>
      </c>
      <c r="C168" s="932" t="s">
        <v>108</v>
      </c>
      <c r="D168" s="932" t="s">
        <v>4338</v>
      </c>
      <c r="E168" s="733">
        <v>9</v>
      </c>
      <c r="F168" s="1190">
        <v>435</v>
      </c>
      <c r="G168" s="1190" t="s">
        <v>37</v>
      </c>
      <c r="H168" s="1190" t="s">
        <v>115</v>
      </c>
      <c r="I168" s="874">
        <v>15.46</v>
      </c>
      <c r="J168" s="651">
        <f t="shared" si="35"/>
        <v>4.7865459249676583</v>
      </c>
      <c r="K168" s="877">
        <v>0.185</v>
      </c>
      <c r="L168" s="887">
        <v>4</v>
      </c>
      <c r="M168" s="642">
        <f t="shared" si="36"/>
        <v>0.74</v>
      </c>
      <c r="N168" s="870" t="s">
        <v>148</v>
      </c>
      <c r="O168" s="734">
        <v>0.17</v>
      </c>
      <c r="P168" s="866">
        <v>43703</v>
      </c>
      <c r="Q168" s="866">
        <v>43721</v>
      </c>
      <c r="R168" s="642">
        <f t="shared" si="37"/>
        <v>8.8235294117646959</v>
      </c>
      <c r="S168" s="701">
        <f>IF(INDEX(Historical!$D$7:$D$1237,MATCH(B168,Historical!$B$7:$B$1261,0))=0,"n/a",(INDEX(Historical!$C$7:$C$1239,MATCH(B168,Historical!$B$7:$B$1261,0))/INDEX(Historical!$D$7:$D$1237,MATCH(B168,Historical!$B$7:$B$1261,0))-1)*100)</f>
        <v>22.123893805309748</v>
      </c>
      <c r="T168" s="701">
        <f>IF(INDEX(Historical!$F$7:$F$1230,MATCH(B168,Historical!$B$7:$B$1261,0))=0,"n/a",((INDEX(Historical!$C$7:$C$1239,MATCH(B168,Historical!$B$7:$B$1261,0))/INDEX(Historical!$F$7:$F$1230,MATCH(B168,Historical!$B$7:$B$1261,0)))^(1/3)-1)*100)</f>
        <v>27.872861448303944</v>
      </c>
      <c r="U168" s="701">
        <f>IF(INDEX(Historical!$H$7:$H$1230,MATCH(B168,Historical!$B$7:$B$1261,0))=0,"n/a",((INDEX(Historical!$C$7:$C$1239,MATCH(B168,Historical!$B$7:$B$1261,0))/INDEX(Historical!$H$7:$H$1230,MATCH(B168,Historical!$B$7:$B$1261,0)))^(1/5)-1)*100)</f>
        <v>22.512898942832859</v>
      </c>
      <c r="V168" s="701">
        <f>IF(INDEX(Historical!$O$7:$O$1230,MATCH(B168,Historical!$B$7:$B$1261,0))=0,"n/a",((INDEX(Historical!$C$7:$C$1239,MATCH(B168,Historical!$B$7:$B$1261,0))/INDEX(Historical!$O$7:$O$1230,MATCH(B168,Historical!$B$7:$B$1261,0)))^(1/10)-1)*100)</f>
        <v>22.256155801944267</v>
      </c>
      <c r="W168" s="702">
        <f t="shared" si="38"/>
        <v>1.0115358260057725</v>
      </c>
      <c r="X168" s="703">
        <f t="shared" si="39"/>
        <v>2.5014332158703176</v>
      </c>
      <c r="Y168" s="875"/>
      <c r="Z168" s="651">
        <f t="shared" si="40"/>
        <v>64.912280701754383</v>
      </c>
      <c r="AA168" s="886">
        <f t="shared" si="41"/>
        <v>13.561403508771932</v>
      </c>
      <c r="AB168" s="887">
        <v>12</v>
      </c>
      <c r="AC168" s="865">
        <v>1.1399999999999999</v>
      </c>
      <c r="AD168" s="865" t="s">
        <v>136</v>
      </c>
      <c r="AE168" s="865">
        <v>3.33</v>
      </c>
      <c r="AF168" s="865">
        <v>1</v>
      </c>
      <c r="AG168" s="865">
        <v>7.1999999999999993</v>
      </c>
      <c r="AH168" s="865">
        <v>-5.5</v>
      </c>
      <c r="AI168" s="865">
        <v>24.07</v>
      </c>
      <c r="AJ168" s="865">
        <v>9</v>
      </c>
      <c r="AK168" s="865">
        <v>-12.6</v>
      </c>
      <c r="AL168" s="878">
        <v>16120.000000000002</v>
      </c>
      <c r="AM168" s="872">
        <v>0.1</v>
      </c>
      <c r="AN168" s="865">
        <v>0.8</v>
      </c>
      <c r="AO168" s="739">
        <f t="shared" si="42"/>
        <v>13.738041359028585</v>
      </c>
      <c r="AP168" s="740">
        <f t="shared" si="43"/>
        <v>27.299444867800517</v>
      </c>
      <c r="AQ168" s="888">
        <f t="shared" si="44"/>
        <v>-22.364373845874852</v>
      </c>
      <c r="AR168" s="651">
        <f>INDEX(Historical!$C$7:$C$1239,MATCH(B168,Historical!$B$7:$B$1261,0))*IF(AH168="n/a",1.03,IF(AH168&lt;0,1.01,IF(AH168&gt;10,1.1,(1+AH168/100))))</f>
        <v>0.69689999999999996</v>
      </c>
      <c r="AS168" s="886">
        <f t="shared" si="45"/>
        <v>0.76658999999999999</v>
      </c>
      <c r="AT168" s="886">
        <f t="shared" si="50"/>
        <v>0.7742559</v>
      </c>
      <c r="AU168" s="886">
        <f t="shared" si="50"/>
        <v>0.78199845899999998</v>
      </c>
      <c r="AV168" s="886">
        <f t="shared" si="50"/>
        <v>0.78981844358999997</v>
      </c>
      <c r="AW168" s="651">
        <f t="shared" si="46"/>
        <v>3.8095628025900004</v>
      </c>
      <c r="AX168" s="747">
        <f t="shared" si="47"/>
        <v>24.641415281953432</v>
      </c>
      <c r="AY168" s="934">
        <v>1.63</v>
      </c>
      <c r="AZ168" s="872">
        <v>107.52</v>
      </c>
      <c r="BA168" s="872">
        <v>-24.68</v>
      </c>
      <c r="BB168" s="872">
        <v>14.78</v>
      </c>
      <c r="BC168" s="872">
        <v>22.41</v>
      </c>
      <c r="BE168" s="624">
        <v>2011</v>
      </c>
      <c r="BF168" s="898">
        <f t="shared" si="48"/>
        <v>0</v>
      </c>
      <c r="BG168" s="882">
        <v>0.70000000000000007</v>
      </c>
    </row>
    <row r="169" spans="1:59" ht="11.25" customHeight="1" x14ac:dyDescent="0.2">
      <c r="A169" s="881" t="s">
        <v>4568</v>
      </c>
      <c r="B169" s="875" t="s">
        <v>4563</v>
      </c>
      <c r="C169" s="932" t="s">
        <v>108</v>
      </c>
      <c r="D169" s="932" t="s">
        <v>118</v>
      </c>
      <c r="E169" s="733">
        <v>5</v>
      </c>
      <c r="F169" s="1190">
        <v>729</v>
      </c>
      <c r="G169" s="1190" t="s">
        <v>106</v>
      </c>
      <c r="H169" s="1190" t="s">
        <v>106</v>
      </c>
      <c r="I169" s="874">
        <v>240.16</v>
      </c>
      <c r="J169" s="651">
        <f t="shared" si="35"/>
        <v>0.14990006662225183</v>
      </c>
      <c r="K169" s="877">
        <v>0.09</v>
      </c>
      <c r="L169" s="887">
        <v>4</v>
      </c>
      <c r="M169" s="642">
        <f t="shared" si="36"/>
        <v>0.36</v>
      </c>
      <c r="N169" s="870" t="s">
        <v>148</v>
      </c>
      <c r="O169" s="734">
        <v>0.08</v>
      </c>
      <c r="P169" s="861">
        <v>43888</v>
      </c>
      <c r="Q169" s="861">
        <v>43902</v>
      </c>
      <c r="R169" s="642">
        <f t="shared" si="37"/>
        <v>12.499999999999993</v>
      </c>
      <c r="S169" s="701">
        <f>IF(INDEX(Historical!$D$7:$D$1237,MATCH(B169,Historical!$B$7:$B$1261,0))=0,"n/a",(INDEX(Historical!$C$7:$C$1239,MATCH(B169,Historical!$B$7:$B$1261,0))/INDEX(Historical!$D$7:$D$1237,MATCH(B169,Historical!$B$7:$B$1261,0))-1)*100)</f>
        <v>14.285714285714279</v>
      </c>
      <c r="T169" s="701">
        <f>IF(INDEX(Historical!$F$7:$F$1230,MATCH(B169,Historical!$B$7:$B$1261,0))=0,"n/a",((INDEX(Historical!$C$7:$C$1239,MATCH(B169,Historical!$B$7:$B$1261,0))/INDEX(Historical!$F$7:$F$1230,MATCH(B169,Historical!$B$7:$B$1261,0)))^(1/3)-1)*100)</f>
        <v>47.361259945615465</v>
      </c>
      <c r="U169" s="701" t="str">
        <f>IF(INDEX(Historical!$H$7:$H$1230,MATCH(B169,Historical!$B$7:$B$1261,0))=0,"n/a",((INDEX(Historical!$C$7:$C$1239,MATCH(B169,Historical!$B$7:$B$1261,0))/INDEX(Historical!$H$7:$H$1230,MATCH(B169,Historical!$B$7:$B$1261,0)))^(1/5)-1)*100)</f>
        <v>n/a</v>
      </c>
      <c r="V169" s="701" t="str">
        <f>IF(INDEX(Historical!$O$7:$O$1230,MATCH(B169,Historical!$B$7:$B$1261,0))=0,"n/a",((INDEX(Historical!$C$7:$C$1239,MATCH(B169,Historical!$B$7:$B$1261,0))/INDEX(Historical!$O$7:$O$1230,MATCH(B169,Historical!$B$7:$B$1261,0)))^(1/10)-1)*100)</f>
        <v>n/a</v>
      </c>
      <c r="W169" s="702" t="str">
        <f t="shared" si="38"/>
        <v>n/a</v>
      </c>
      <c r="X169" s="703" t="str">
        <f t="shared" si="39"/>
        <v>n/a</v>
      </c>
      <c r="Y169" s="876"/>
      <c r="Z169" s="651">
        <f t="shared" si="40"/>
        <v>12</v>
      </c>
      <c r="AA169" s="886">
        <f t="shared" si="41"/>
        <v>80.053333333333327</v>
      </c>
      <c r="AB169" s="887">
        <v>12</v>
      </c>
      <c r="AC169" s="865">
        <v>3</v>
      </c>
      <c r="AD169" s="865">
        <v>5.36</v>
      </c>
      <c r="AE169" s="865">
        <v>13.1</v>
      </c>
      <c r="AF169" s="865">
        <v>10.09</v>
      </c>
      <c r="AG169" s="865">
        <v>15.2</v>
      </c>
      <c r="AH169" s="865">
        <v>83.6</v>
      </c>
      <c r="AI169" s="865">
        <v>32.029999999999994</v>
      </c>
      <c r="AJ169" s="865">
        <v>35.799999999999997</v>
      </c>
      <c r="AK169" s="865">
        <v>15</v>
      </c>
      <c r="AL169" s="878">
        <v>5410</v>
      </c>
      <c r="AM169" s="872">
        <v>2.9000000000000004</v>
      </c>
      <c r="AN169" s="865">
        <v>0.08</v>
      </c>
      <c r="AO169" s="739" t="str">
        <f t="shared" si="42"/>
        <v>n/a</v>
      </c>
      <c r="AP169" s="740" t="str">
        <f t="shared" si="43"/>
        <v>n/a</v>
      </c>
      <c r="AQ169" s="888">
        <f t="shared" si="44"/>
        <v>499.16168596291766</v>
      </c>
      <c r="AR169" s="651">
        <f>INDEX(Historical!$C$7:$C$1239,MATCH(B169,Historical!$B$7:$B$1261,0))*IF(AH169="n/a",1.03,IF(AH169&lt;0,1.01,IF(AH169&gt;10,1.1,(1+AH169/100))))</f>
        <v>0.35200000000000004</v>
      </c>
      <c r="AS169" s="886">
        <f t="shared" si="45"/>
        <v>0.38720000000000004</v>
      </c>
      <c r="AT169" s="886">
        <f t="shared" si="50"/>
        <v>0.42592000000000008</v>
      </c>
      <c r="AU169" s="886">
        <f t="shared" si="50"/>
        <v>0.4685120000000001</v>
      </c>
      <c r="AV169" s="886">
        <f t="shared" si="50"/>
        <v>0.51536320000000013</v>
      </c>
      <c r="AW169" s="651">
        <f t="shared" si="46"/>
        <v>2.1489952000000003</v>
      </c>
      <c r="AX169" s="747">
        <f t="shared" si="47"/>
        <v>0.89481812125249849</v>
      </c>
      <c r="AY169" s="934">
        <v>0.87</v>
      </c>
      <c r="AZ169" s="872">
        <v>196.75</v>
      </c>
      <c r="BA169" s="872">
        <v>-1.37</v>
      </c>
      <c r="BB169" s="872">
        <v>16.16</v>
      </c>
      <c r="BC169" s="872">
        <v>47.870000000000005</v>
      </c>
      <c r="BE169" s="624">
        <v>2016</v>
      </c>
      <c r="BF169" s="898">
        <f t="shared" si="48"/>
        <v>0</v>
      </c>
      <c r="BG169" s="882">
        <v>5.4</v>
      </c>
    </row>
    <row r="170" spans="1:59" ht="11.25" customHeight="1" x14ac:dyDescent="0.2">
      <c r="A170" s="881" t="s">
        <v>4619</v>
      </c>
      <c r="B170" s="875" t="s">
        <v>4620</v>
      </c>
      <c r="C170" s="932" t="s">
        <v>4319</v>
      </c>
      <c r="D170" s="932" t="s">
        <v>4320</v>
      </c>
      <c r="E170" s="733">
        <v>5</v>
      </c>
      <c r="F170" s="1190">
        <v>739</v>
      </c>
      <c r="G170" s="1190" t="s">
        <v>106</v>
      </c>
      <c r="H170" s="1190" t="s">
        <v>106</v>
      </c>
      <c r="I170" s="874">
        <v>61.16</v>
      </c>
      <c r="J170" s="651">
        <f t="shared" si="35"/>
        <v>3.2701111837802483</v>
      </c>
      <c r="K170" s="13">
        <v>0.5</v>
      </c>
      <c r="L170" s="887">
        <v>4</v>
      </c>
      <c r="M170" s="642">
        <f t="shared" si="36"/>
        <v>2</v>
      </c>
      <c r="N170" s="870" t="s">
        <v>489</v>
      </c>
      <c r="O170" s="734">
        <v>0.48499999999999999</v>
      </c>
      <c r="P170" s="861">
        <v>44103</v>
      </c>
      <c r="Q170" s="861">
        <v>44118</v>
      </c>
      <c r="R170" s="642">
        <f t="shared" si="37"/>
        <v>3.092783505154642</v>
      </c>
      <c r="S170" s="701">
        <f>IF(INDEX(Historical!$D$7:$D$1237,MATCH(B170,Historical!$B$7:$B$1261,0))=0,"n/a",(INDEX(Historical!$C$7:$C$1239,MATCH(B170,Historical!$B$7:$B$1261,0))/INDEX(Historical!$D$7:$D$1237,MATCH(B170,Historical!$B$7:$B$1261,0))-1)*100)</f>
        <v>6.8181818181818121</v>
      </c>
      <c r="T170" s="701">
        <f>IF(INDEX(Historical!$F$7:$F$1230,MATCH(B170,Historical!$B$7:$B$1261,0))=0,"n/a",((INDEX(Historical!$C$7:$C$1239,MATCH(B170,Historical!$B$7:$B$1261,0))/INDEX(Historical!$F$7:$F$1230,MATCH(B170,Historical!$B$7:$B$1261,0)))^(1/3)-1)*100)</f>
        <v>9.0427048146833435</v>
      </c>
      <c r="U170" s="701">
        <f>IF(INDEX(Historical!$H$7:$H$1230,MATCH(B170,Historical!$B$7:$B$1261,0))=0,"n/a",((INDEX(Historical!$C$7:$C$1239,MATCH(B170,Historical!$B$7:$B$1261,0))/INDEX(Historical!$H$7:$H$1230,MATCH(B170,Historical!$B$7:$B$1261,0)))^(1/5)-1)*100)</f>
        <v>6.0732713038533337</v>
      </c>
      <c r="V170" s="701">
        <f>IF(INDEX(Historical!$O$7:$O$1230,MATCH(B170,Historical!$B$7:$B$1261,0))=0,"n/a",((INDEX(Historical!$C$7:$C$1239,MATCH(B170,Historical!$B$7:$B$1261,0))/INDEX(Historical!$O$7:$O$1230,MATCH(B170,Historical!$B$7:$B$1261,0)))^(1/10)-1)*100)</f>
        <v>0.10701010616800399</v>
      </c>
      <c r="W170" s="702">
        <f t="shared" si="38"/>
        <v>56.754184453554359</v>
      </c>
      <c r="X170" s="703">
        <f t="shared" si="39"/>
        <v>0.205873603520452</v>
      </c>
      <c r="Y170" s="876"/>
      <c r="Z170" s="651">
        <f t="shared" si="40"/>
        <v>123.45679012345678</v>
      </c>
      <c r="AA170" s="886">
        <f t="shared" si="41"/>
        <v>37.753086419753082</v>
      </c>
      <c r="AB170" s="887">
        <v>12</v>
      </c>
      <c r="AC170" s="865">
        <v>1.62</v>
      </c>
      <c r="AD170" s="865">
        <v>4.8600000000000003</v>
      </c>
      <c r="AE170" s="865">
        <v>8.2100000000000009</v>
      </c>
      <c r="AF170" s="865">
        <v>1.46</v>
      </c>
      <c r="AG170" s="865">
        <v>3.6999999999999997</v>
      </c>
      <c r="AH170" s="865">
        <v>-27</v>
      </c>
      <c r="AI170" s="865">
        <v>-8.6999999999999993</v>
      </c>
      <c r="AJ170" s="865">
        <v>29.5</v>
      </c>
      <c r="AK170" s="865">
        <v>8</v>
      </c>
      <c r="AL170" s="878">
        <v>7300</v>
      </c>
      <c r="AM170" s="872">
        <v>1.4000000000000001</v>
      </c>
      <c r="AN170" s="865">
        <v>0.79</v>
      </c>
      <c r="AO170" s="739">
        <f t="shared" si="42"/>
        <v>-28.409703932119498</v>
      </c>
      <c r="AP170" s="740">
        <f t="shared" si="43"/>
        <v>9.3433824876335816</v>
      </c>
      <c r="AQ170" s="888">
        <f t="shared" si="44"/>
        <v>56.51695850303178</v>
      </c>
      <c r="AR170" s="651">
        <f>INDEX(Historical!$C$7:$C$1239,MATCH(B170,Historical!$B$7:$B$1261,0))*IF(AH170="n/a",1.03,IF(AH170&lt;0,1.01,IF(AH170&gt;10,1.1,(1+AH170/100))))</f>
        <v>1.8987999999999998</v>
      </c>
      <c r="AS170" s="886">
        <f t="shared" si="45"/>
        <v>1.9177879999999998</v>
      </c>
      <c r="AT170" s="886">
        <f t="shared" si="50"/>
        <v>2.0712110400000001</v>
      </c>
      <c r="AU170" s="886">
        <f t="shared" si="50"/>
        <v>2.2369079232000004</v>
      </c>
      <c r="AV170" s="886">
        <f t="shared" si="50"/>
        <v>2.4158605570560008</v>
      </c>
      <c r="AW170" s="651">
        <f t="shared" si="46"/>
        <v>10.540567520256001</v>
      </c>
      <c r="AX170" s="747">
        <f t="shared" si="47"/>
        <v>17.234413865689994</v>
      </c>
      <c r="AY170" s="934">
        <v>0.99</v>
      </c>
      <c r="AZ170" s="872">
        <v>35.07</v>
      </c>
      <c r="BA170" s="872">
        <v>-31.269999999999996</v>
      </c>
      <c r="BB170" s="872">
        <v>12.950000000000001</v>
      </c>
      <c r="BC170" s="872">
        <v>2.5</v>
      </c>
      <c r="BD170" s="645"/>
      <c r="BE170" s="1190">
        <v>2016</v>
      </c>
      <c r="BF170" s="1125">
        <f t="shared" si="48"/>
        <v>0</v>
      </c>
      <c r="BG170" s="882">
        <v>1.9</v>
      </c>
    </row>
    <row r="171" spans="1:59" s="773" customFormat="1" ht="11.25" customHeight="1" x14ac:dyDescent="0.2">
      <c r="A171" s="928" t="s">
        <v>4530</v>
      </c>
      <c r="B171" s="781" t="s">
        <v>4498</v>
      </c>
      <c r="C171" s="932" t="s">
        <v>108</v>
      </c>
      <c r="D171" s="932" t="s">
        <v>4331</v>
      </c>
      <c r="E171" s="755">
        <v>6</v>
      </c>
      <c r="F171" s="1190">
        <v>685</v>
      </c>
      <c r="G171" s="1189" t="s">
        <v>106</v>
      </c>
      <c r="H171" s="1189" t="s">
        <v>106</v>
      </c>
      <c r="I171" s="756">
        <v>9.89</v>
      </c>
      <c r="J171" s="757">
        <f t="shared" si="35"/>
        <v>3.2355915065722956</v>
      </c>
      <c r="K171" s="758">
        <v>0.08</v>
      </c>
      <c r="L171" s="759">
        <v>4</v>
      </c>
      <c r="M171" s="760">
        <f t="shared" si="36"/>
        <v>0.32</v>
      </c>
      <c r="N171" s="761" t="s">
        <v>325</v>
      </c>
      <c r="O171" s="762">
        <v>7.0000000000000007E-2</v>
      </c>
      <c r="P171" s="763">
        <v>43893</v>
      </c>
      <c r="Q171" s="763">
        <v>43908</v>
      </c>
      <c r="R171" s="760">
        <f t="shared" si="37"/>
        <v>14.285714285714276</v>
      </c>
      <c r="S171" s="701">
        <f>IF(INDEX(Historical!$D$7:$D$1237,MATCH(B171,Historical!$B$7:$B$1261,0))=0,"n/a",(INDEX(Historical!$C$7:$C$1239,MATCH(B171,Historical!$B$7:$B$1261,0))/INDEX(Historical!$D$7:$D$1237,MATCH(B171,Historical!$B$7:$B$1261,0))-1)*100)</f>
        <v>56.25</v>
      </c>
      <c r="T171" s="701">
        <f>IF(INDEX(Historical!$F$7:$F$1230,MATCH(B171,Historical!$B$7:$B$1261,0))=0,"n/a",((INDEX(Historical!$C$7:$C$1239,MATCH(B171,Historical!$B$7:$B$1261,0))/INDEX(Historical!$F$7:$F$1230,MATCH(B171,Historical!$B$7:$B$1261,0)))^(1/3)-1)*100)</f>
        <v>46.200886910643305</v>
      </c>
      <c r="U171" s="701" t="str">
        <f>IF(INDEX(Historical!$H$7:$H$1230,MATCH(B171,Historical!$B$7:$B$1261,0))=0,"n/a",((INDEX(Historical!$C$7:$C$1239,MATCH(B171,Historical!$B$7:$B$1261,0))/INDEX(Historical!$H$7:$H$1230,MATCH(B171,Historical!$B$7:$B$1261,0)))^(1/5)-1)*100)</f>
        <v>n/a</v>
      </c>
      <c r="V171" s="701">
        <f>IF(INDEX(Historical!$O$7:$O$1230,MATCH(B171,Historical!$B$7:$B$1261,0))=0,"n/a",((INDEX(Historical!$C$7:$C$1239,MATCH(B171,Historical!$B$7:$B$1261,0))/INDEX(Historical!$O$7:$O$1230,MATCH(B171,Historical!$B$7:$B$1261,0)))^(1/10)-1)*100)</f>
        <v>2.2565182563572872</v>
      </c>
      <c r="W171" s="702" t="str">
        <f t="shared" si="38"/>
        <v>n/a</v>
      </c>
      <c r="X171" s="703" t="str">
        <f t="shared" si="39"/>
        <v>n/a</v>
      </c>
      <c r="Y171" s="774"/>
      <c r="Z171" s="757">
        <f t="shared" si="40"/>
        <v>59.259259259259252</v>
      </c>
      <c r="AA171" s="765">
        <f t="shared" si="41"/>
        <v>18.314814814814813</v>
      </c>
      <c r="AB171" s="759">
        <v>6</v>
      </c>
      <c r="AC171" s="766">
        <v>0.54</v>
      </c>
      <c r="AD171" s="766">
        <v>4.7</v>
      </c>
      <c r="AE171" s="766">
        <v>3.98</v>
      </c>
      <c r="AF171" s="766">
        <v>0.78</v>
      </c>
      <c r="AG171" s="766">
        <v>4.1000000000000005</v>
      </c>
      <c r="AH171" s="766">
        <v>18</v>
      </c>
      <c r="AI171" s="766">
        <v>20.45</v>
      </c>
      <c r="AJ171" s="766">
        <v>54.800000000000004</v>
      </c>
      <c r="AK171" s="766">
        <v>4</v>
      </c>
      <c r="AL171" s="767">
        <v>931.76</v>
      </c>
      <c r="AM171" s="768">
        <v>0.70000000000000007</v>
      </c>
      <c r="AN171" s="766">
        <v>0</v>
      </c>
      <c r="AO171" s="769" t="str">
        <f t="shared" si="42"/>
        <v>n/a</v>
      </c>
      <c r="AP171" s="770" t="str">
        <f t="shared" si="43"/>
        <v>n/a</v>
      </c>
      <c r="AQ171" s="771">
        <f t="shared" si="44"/>
        <v>-20.318535389532812</v>
      </c>
      <c r="AR171" s="651">
        <f>INDEX(Historical!$C$7:$C$1239,MATCH(B171,Historical!$B$7:$B$1261,0))*IF(AH171="n/a",1.03,IF(AH171&lt;0,1.01,IF(AH171&gt;10,1.1,(1+AH171/100))))</f>
        <v>0.27500000000000002</v>
      </c>
      <c r="AS171" s="765">
        <f t="shared" si="45"/>
        <v>0.30250000000000005</v>
      </c>
      <c r="AT171" s="765">
        <f t="shared" si="50"/>
        <v>0.31460000000000005</v>
      </c>
      <c r="AU171" s="765">
        <f t="shared" si="50"/>
        <v>0.32718400000000009</v>
      </c>
      <c r="AV171" s="765">
        <f t="shared" si="50"/>
        <v>0.34027136000000008</v>
      </c>
      <c r="AW171" s="757">
        <f t="shared" si="46"/>
        <v>1.5595553600000003</v>
      </c>
      <c r="AX171" s="772">
        <f t="shared" si="47"/>
        <v>15.769012740141559</v>
      </c>
      <c r="AY171" s="935">
        <v>0.79</v>
      </c>
      <c r="AZ171" s="768">
        <v>43.13</v>
      </c>
      <c r="BA171" s="768">
        <v>-30.599999999999998</v>
      </c>
      <c r="BB171" s="768">
        <v>15.25</v>
      </c>
      <c r="BC171" s="768">
        <v>15.709999999999999</v>
      </c>
      <c r="BD171" s="908"/>
      <c r="BE171" s="624">
        <v>2015</v>
      </c>
      <c r="BF171" s="898">
        <f t="shared" si="48"/>
        <v>0</v>
      </c>
      <c r="BG171" s="824">
        <v>0.70000000000000007</v>
      </c>
    </row>
    <row r="172" spans="1:59" ht="11.25" customHeight="1" x14ac:dyDescent="0.2">
      <c r="A172" s="155" t="s">
        <v>3984</v>
      </c>
      <c r="B172" s="596" t="s">
        <v>3985</v>
      </c>
      <c r="C172" s="932" t="s">
        <v>4319</v>
      </c>
      <c r="D172" s="932" t="s">
        <v>4320</v>
      </c>
      <c r="E172" s="733">
        <v>6</v>
      </c>
      <c r="F172" s="1190">
        <v>698</v>
      </c>
      <c r="G172" s="1190" t="s">
        <v>106</v>
      </c>
      <c r="H172" s="1190" t="s">
        <v>106</v>
      </c>
      <c r="I172" s="874">
        <v>14.55</v>
      </c>
      <c r="J172" s="651">
        <f t="shared" si="35"/>
        <v>3.7030927835051548</v>
      </c>
      <c r="K172" s="877">
        <v>4.4900000000000002E-2</v>
      </c>
      <c r="L172" s="887">
        <v>12</v>
      </c>
      <c r="M172" s="642">
        <f t="shared" si="36"/>
        <v>0.53880000000000006</v>
      </c>
      <c r="N172" s="870" t="s">
        <v>717</v>
      </c>
      <c r="O172" s="734">
        <v>4.48E-2</v>
      </c>
      <c r="P172" s="861">
        <v>44154</v>
      </c>
      <c r="Q172" s="861">
        <v>44196</v>
      </c>
      <c r="R172" s="642">
        <f t="shared" si="37"/>
        <v>0.22321428571429211</v>
      </c>
      <c r="S172" s="701">
        <f>IF(INDEX(Historical!$D$7:$D$1237,MATCH(B172,Historical!$B$7:$B$1261,0))=0,"n/a",(INDEX(Historical!$C$7:$C$1239,MATCH(B172,Historical!$B$7:$B$1261,0))/INDEX(Historical!$D$7:$D$1237,MATCH(B172,Historical!$B$7:$B$1261,0))-1)*100)</f>
        <v>0.45121263395373479</v>
      </c>
      <c r="T172" s="701">
        <f>IF(INDEX(Historical!$F$7:$F$1230,MATCH(B172,Historical!$B$7:$B$1261,0))=0,"n/a",((INDEX(Historical!$C$7:$C$1239,MATCH(B172,Historical!$B$7:$B$1261,0))/INDEX(Historical!$F$7:$F$1230,MATCH(B172,Historical!$B$7:$B$1261,0)))^(1/3)-1)*100)</f>
        <v>2.5586468260214934</v>
      </c>
      <c r="U172" s="701">
        <f>IF(INDEX(Historical!$H$7:$H$1230,MATCH(B172,Historical!$B$7:$B$1261,0))=0,"n/a",((INDEX(Historical!$C$7:$C$1239,MATCH(B172,Historical!$B$7:$B$1261,0))/INDEX(Historical!$H$7:$H$1230,MATCH(B172,Historical!$B$7:$B$1261,0)))^(1/5)-1)*100)</f>
        <v>8.2172602588328925</v>
      </c>
      <c r="V172" s="701" t="str">
        <f>IF(INDEX(Historical!$O$7:$O$1230,MATCH(B172,Historical!$B$7:$B$1261,0))=0,"n/a",((INDEX(Historical!$C$7:$C$1239,MATCH(B172,Historical!$B$7:$B$1261,0))/INDEX(Historical!$O$7:$O$1230,MATCH(B172,Historical!$B$7:$B$1261,0)))^(1/10)-1)*100)</f>
        <v>n/a</v>
      </c>
      <c r="W172" s="702" t="str">
        <f t="shared" si="38"/>
        <v>n/a</v>
      </c>
      <c r="X172" s="703" t="str">
        <f t="shared" si="39"/>
        <v>n/a</v>
      </c>
      <c r="Y172" s="876"/>
      <c r="Z172" s="651" t="str">
        <f t="shared" si="40"/>
        <v>n/a</v>
      </c>
      <c r="AA172" s="886" t="str">
        <f t="shared" si="41"/>
        <v>n/a</v>
      </c>
      <c r="AB172" s="887">
        <v>12</v>
      </c>
      <c r="AC172" s="865">
        <v>-0.12</v>
      </c>
      <c r="AD172" s="865" t="s">
        <v>136</v>
      </c>
      <c r="AE172" s="865">
        <v>6.53</v>
      </c>
      <c r="AF172" s="865">
        <v>1.04</v>
      </c>
      <c r="AG172" s="865">
        <v>-0.89999999999999991</v>
      </c>
      <c r="AH172" s="865">
        <v>-187.79999999999998</v>
      </c>
      <c r="AI172" s="865">
        <v>27.3</v>
      </c>
      <c r="AJ172" s="865">
        <v>-47.5</v>
      </c>
      <c r="AK172" s="865">
        <v>10</v>
      </c>
      <c r="AL172" s="878">
        <v>362</v>
      </c>
      <c r="AM172" s="872">
        <v>10.6</v>
      </c>
      <c r="AN172" s="865">
        <v>1.68</v>
      </c>
      <c r="AO172" s="739" t="str">
        <f t="shared" si="42"/>
        <v>n/a</v>
      </c>
      <c r="AP172" s="740">
        <f t="shared" si="43"/>
        <v>11.920353042338046</v>
      </c>
      <c r="AQ172" s="888" t="str">
        <f t="shared" si="44"/>
        <v>n/a</v>
      </c>
      <c r="AR172" s="651">
        <f>INDEX(Historical!$C$7:$C$1239,MATCH(B172,Historical!$B$7:$B$1261,0))*IF(AH172="n/a",1.03,IF(AH172&lt;0,1.01,IF(AH172&gt;10,1.1,(1+AH172/100))))</f>
        <v>0.53964299999999998</v>
      </c>
      <c r="AS172" s="886">
        <f t="shared" si="45"/>
        <v>0.59360730000000006</v>
      </c>
      <c r="AT172" s="886">
        <f t="shared" si="50"/>
        <v>0.65296803000000014</v>
      </c>
      <c r="AU172" s="886">
        <f t="shared" si="50"/>
        <v>0.71826483300000021</v>
      </c>
      <c r="AV172" s="886">
        <f t="shared" si="50"/>
        <v>0.79009131630000029</v>
      </c>
      <c r="AW172" s="651">
        <f t="shared" si="46"/>
        <v>3.2945744793000005</v>
      </c>
      <c r="AX172" s="747">
        <f t="shared" si="47"/>
        <v>22.64312356907217</v>
      </c>
      <c r="AY172" s="934">
        <v>0.76</v>
      </c>
      <c r="AZ172" s="872">
        <v>51.4</v>
      </c>
      <c r="BA172" s="872">
        <v>-13.19</v>
      </c>
      <c r="BB172" s="872">
        <v>-0.09</v>
      </c>
      <c r="BC172" s="872">
        <v>1.22</v>
      </c>
      <c r="BE172" s="624">
        <v>2015</v>
      </c>
      <c r="BF172" s="898">
        <f t="shared" si="48"/>
        <v>0</v>
      </c>
      <c r="BG172" s="882">
        <v>-0.3</v>
      </c>
    </row>
    <row r="173" spans="1:59" ht="11.25" customHeight="1" x14ac:dyDescent="0.2">
      <c r="A173" s="863" t="s">
        <v>1385</v>
      </c>
      <c r="B173" s="875" t="s">
        <v>1386</v>
      </c>
      <c r="C173" s="932" t="s">
        <v>108</v>
      </c>
      <c r="D173" s="932" t="s">
        <v>4338</v>
      </c>
      <c r="E173" s="733">
        <v>9</v>
      </c>
      <c r="F173" s="1190">
        <v>416</v>
      </c>
      <c r="G173" s="1190" t="s">
        <v>37</v>
      </c>
      <c r="H173" s="1190" t="s">
        <v>37</v>
      </c>
      <c r="I173" s="874">
        <v>12.02</v>
      </c>
      <c r="J173" s="651">
        <f t="shared" si="35"/>
        <v>4.1597337770382703</v>
      </c>
      <c r="K173" s="877">
        <v>0.125</v>
      </c>
      <c r="L173" s="887">
        <v>4</v>
      </c>
      <c r="M173" s="642">
        <f t="shared" si="36"/>
        <v>0.5</v>
      </c>
      <c r="N173" s="870" t="s">
        <v>107</v>
      </c>
      <c r="O173" s="734">
        <v>0.115</v>
      </c>
      <c r="P173" s="866">
        <v>43593</v>
      </c>
      <c r="Q173" s="866">
        <v>43602</v>
      </c>
      <c r="R173" s="642">
        <f t="shared" si="37"/>
        <v>8.6956521739130395</v>
      </c>
      <c r="S173" s="701">
        <f>IF(INDEX(Historical!$D$7:$D$1237,MATCH(B173,Historical!$B$7:$B$1261,0))=0,"n/a",(INDEX(Historical!$C$7:$C$1239,MATCH(B173,Historical!$B$7:$B$1261,0))/INDEX(Historical!$D$7:$D$1237,MATCH(B173,Historical!$B$7:$B$1261,0))-1)*100)</f>
        <v>10.1123595505618</v>
      </c>
      <c r="T173" s="701">
        <f>IF(INDEX(Historical!$F$7:$F$1230,MATCH(B173,Historical!$B$7:$B$1261,0))=0,"n/a",((INDEX(Historical!$C$7:$C$1239,MATCH(B173,Historical!$B$7:$B$1261,0))/INDEX(Historical!$F$7:$F$1230,MATCH(B173,Historical!$B$7:$B$1261,0)))^(1/3)-1)*100)</f>
        <v>9.8157887721507677</v>
      </c>
      <c r="U173" s="701">
        <f>IF(INDEX(Historical!$H$7:$H$1230,MATCH(B173,Historical!$B$7:$B$1261,0))=0,"n/a",((INDEX(Historical!$C$7:$C$1239,MATCH(B173,Historical!$B$7:$B$1261,0))/INDEX(Historical!$H$7:$H$1230,MATCH(B173,Historical!$B$7:$B$1261,0)))^(1/5)-1)*100)</f>
        <v>10.84272762737859</v>
      </c>
      <c r="V173" s="701">
        <f>IF(INDEX(Historical!$O$7:$O$1230,MATCH(B173,Historical!$B$7:$B$1261,0))=0,"n/a",((INDEX(Historical!$C$7:$C$1239,MATCH(B173,Historical!$B$7:$B$1261,0))/INDEX(Historical!$O$7:$O$1230,MATCH(B173,Historical!$B$7:$B$1261,0)))^(1/10)-1)*100)</f>
        <v>6.5776555439444939</v>
      </c>
      <c r="W173" s="702">
        <f t="shared" si="38"/>
        <v>1.6484182783576433</v>
      </c>
      <c r="X173" s="703">
        <f t="shared" si="39"/>
        <v>0.97682230877284593</v>
      </c>
      <c r="Y173" s="661"/>
      <c r="Z173" s="651">
        <f t="shared" si="40"/>
        <v>44.642857142857139</v>
      </c>
      <c r="AA173" s="886">
        <f t="shared" si="41"/>
        <v>10.732142857142856</v>
      </c>
      <c r="AB173" s="887">
        <v>12</v>
      </c>
      <c r="AC173" s="865">
        <v>1.1200000000000001</v>
      </c>
      <c r="AD173" s="865">
        <v>1.25</v>
      </c>
      <c r="AE173" s="865">
        <v>2.61</v>
      </c>
      <c r="AF173" s="865">
        <v>0.85</v>
      </c>
      <c r="AG173" s="865">
        <v>7.7</v>
      </c>
      <c r="AH173" s="865">
        <v>5.2</v>
      </c>
      <c r="AI173" s="865">
        <v>13.51</v>
      </c>
      <c r="AJ173" s="865">
        <v>11.1</v>
      </c>
      <c r="AK173" s="865">
        <v>9</v>
      </c>
      <c r="AL173" s="878">
        <v>653.05999999999995</v>
      </c>
      <c r="AM173" s="872">
        <v>1</v>
      </c>
      <c r="AN173" s="865">
        <v>0.16</v>
      </c>
      <c r="AO173" s="739">
        <f t="shared" si="42"/>
        <v>4.2703185472740035</v>
      </c>
      <c r="AP173" s="740">
        <f t="shared" si="43"/>
        <v>15.002461404416859</v>
      </c>
      <c r="AQ173" s="888">
        <f t="shared" si="44"/>
        <v>-36.326103626642428</v>
      </c>
      <c r="AR173" s="651">
        <f>INDEX(Historical!$C$7:$C$1239,MATCH(B173,Historical!$B$7:$B$1261,0))*IF(AH173="n/a",1.03,IF(AH173&lt;0,1.01,IF(AH173&gt;10,1.1,(1+AH173/100))))</f>
        <v>0.51548000000000005</v>
      </c>
      <c r="AS173" s="886">
        <f t="shared" si="45"/>
        <v>0.56702800000000009</v>
      </c>
      <c r="AT173" s="886">
        <f t="shared" si="50"/>
        <v>0.61806052000000011</v>
      </c>
      <c r="AU173" s="886">
        <f t="shared" si="50"/>
        <v>0.67368596680000015</v>
      </c>
      <c r="AV173" s="886">
        <f t="shared" si="50"/>
        <v>0.73431770381200023</v>
      </c>
      <c r="AW173" s="651">
        <f t="shared" si="46"/>
        <v>3.108572190612001</v>
      </c>
      <c r="AX173" s="747">
        <f t="shared" si="47"/>
        <v>25.86166547930117</v>
      </c>
      <c r="AY173" s="934">
        <v>1.02</v>
      </c>
      <c r="AZ173" s="872">
        <v>44.65</v>
      </c>
      <c r="BA173" s="872">
        <v>-31.819999999999997</v>
      </c>
      <c r="BB173" s="872">
        <v>8.4599999999999991</v>
      </c>
      <c r="BC173" s="872">
        <v>7.5600000000000005</v>
      </c>
      <c r="BE173" s="624">
        <v>2011</v>
      </c>
      <c r="BF173" s="898">
        <f t="shared" si="48"/>
        <v>0</v>
      </c>
      <c r="BG173" s="882">
        <v>0.8</v>
      </c>
    </row>
    <row r="174" spans="1:59" ht="11.25" customHeight="1" x14ac:dyDescent="0.2">
      <c r="A174" s="881" t="s">
        <v>4617</v>
      </c>
      <c r="B174" s="875" t="s">
        <v>4618</v>
      </c>
      <c r="C174" s="932" t="s">
        <v>245</v>
      </c>
      <c r="D174" s="932" t="s">
        <v>4333</v>
      </c>
      <c r="E174" s="733">
        <v>5</v>
      </c>
      <c r="F174" s="1190">
        <v>737</v>
      </c>
      <c r="G174" s="1190" t="s">
        <v>106</v>
      </c>
      <c r="H174" s="1190" t="s">
        <v>106</v>
      </c>
      <c r="I174" s="874">
        <v>125.78</v>
      </c>
      <c r="J174" s="651">
        <f t="shared" si="35"/>
        <v>2.3851168707266659</v>
      </c>
      <c r="K174" s="13">
        <v>0.75</v>
      </c>
      <c r="L174" s="887">
        <v>4</v>
      </c>
      <c r="M174" s="642">
        <f t="shared" si="36"/>
        <v>3</v>
      </c>
      <c r="N174" s="870" t="s">
        <v>325</v>
      </c>
      <c r="O174" s="734">
        <v>0.65</v>
      </c>
      <c r="P174" s="861">
        <v>44077</v>
      </c>
      <c r="Q174" s="861">
        <v>44092</v>
      </c>
      <c r="R174" s="642">
        <f t="shared" si="37"/>
        <v>15.38461538461538</v>
      </c>
      <c r="S174" s="701">
        <f>IF(INDEX(Historical!$D$7:$D$1237,MATCH(B174,Historical!$B$7:$B$1261,0))=0,"n/a",(INDEX(Historical!$C$7:$C$1239,MATCH(B174,Historical!$B$7:$B$1261,0))/INDEX(Historical!$D$7:$D$1237,MATCH(B174,Historical!$B$7:$B$1261,0))-1)*100)</f>
        <v>8.5106382978723296</v>
      </c>
      <c r="T174" s="701">
        <f>IF(INDEX(Historical!$F$7:$F$1230,MATCH(B174,Historical!$B$7:$B$1261,0))=0,"n/a",((INDEX(Historical!$C$7:$C$1239,MATCH(B174,Historical!$B$7:$B$1261,0))/INDEX(Historical!$F$7:$F$1230,MATCH(B174,Historical!$B$7:$B$1261,0)))^(1/3)-1)*100)</f>
        <v>32.347527341766494</v>
      </c>
      <c r="U174" s="701" t="str">
        <f>IF(INDEX(Historical!$H$7:$H$1230,MATCH(B174,Historical!$B$7:$B$1261,0))=0,"n/a",((INDEX(Historical!$C$7:$C$1239,MATCH(B174,Historical!$B$7:$B$1261,0))/INDEX(Historical!$H$7:$H$1230,MATCH(B174,Historical!$B$7:$B$1261,0)))^(1/5)-1)*100)</f>
        <v>n/a</v>
      </c>
      <c r="V174" s="701" t="str">
        <f>IF(INDEX(Historical!$O$7:$O$1230,MATCH(B174,Historical!$B$7:$B$1261,0))=0,"n/a",((INDEX(Historical!$C$7:$C$1239,MATCH(B174,Historical!$B$7:$B$1261,0))/INDEX(Historical!$O$7:$O$1230,MATCH(B174,Historical!$B$7:$B$1261,0)))^(1/10)-1)*100)</f>
        <v>n/a</v>
      </c>
      <c r="W174" s="702" t="str">
        <f t="shared" si="38"/>
        <v>n/a</v>
      </c>
      <c r="X174" s="703" t="str">
        <f t="shared" si="39"/>
        <v>n/a</v>
      </c>
      <c r="Y174" s="876"/>
      <c r="Z174" s="651">
        <f t="shared" si="40"/>
        <v>54.644808743169392</v>
      </c>
      <c r="AA174" s="886">
        <f t="shared" si="41"/>
        <v>22.910746812386154</v>
      </c>
      <c r="AB174" s="887">
        <v>12</v>
      </c>
      <c r="AC174" s="865">
        <v>5.49</v>
      </c>
      <c r="AD174" s="865">
        <v>1.17</v>
      </c>
      <c r="AE174" s="865">
        <v>1.24</v>
      </c>
      <c r="AF174" s="865">
        <v>3.67</v>
      </c>
      <c r="AG174" s="865">
        <v>16.8</v>
      </c>
      <c r="AH174" s="865">
        <v>-0.3</v>
      </c>
      <c r="AI174" s="865">
        <v>31.730000000000004</v>
      </c>
      <c r="AJ174" s="865">
        <v>17.899999999999999</v>
      </c>
      <c r="AK174" s="865">
        <v>20</v>
      </c>
      <c r="AL174" s="878">
        <v>3200</v>
      </c>
      <c r="AM174" s="872">
        <v>2.6</v>
      </c>
      <c r="AN174" s="865">
        <v>0.73</v>
      </c>
      <c r="AO174" s="739" t="str">
        <f t="shared" si="42"/>
        <v>n/a</v>
      </c>
      <c r="AP174" s="740" t="str">
        <f t="shared" si="43"/>
        <v>n/a</v>
      </c>
      <c r="AQ174" s="888">
        <f t="shared" si="44"/>
        <v>93.31314929289347</v>
      </c>
      <c r="AR174" s="651">
        <f>INDEX(Historical!$C$7:$C$1239,MATCH(B174,Historical!$B$7:$B$1261,0))*IF(AH174="n/a",1.03,IF(AH174&lt;0,1.01,IF(AH174&gt;10,1.1,(1+AH174/100))))</f>
        <v>2.5754999999999999</v>
      </c>
      <c r="AS174" s="886">
        <f t="shared" si="45"/>
        <v>2.8330500000000001</v>
      </c>
      <c r="AT174" s="886">
        <f t="shared" si="50"/>
        <v>3.1163550000000004</v>
      </c>
      <c r="AU174" s="886">
        <f t="shared" si="50"/>
        <v>3.4279905000000008</v>
      </c>
      <c r="AV174" s="886">
        <f t="shared" si="50"/>
        <v>3.7707895500000013</v>
      </c>
      <c r="AW174" s="651">
        <f t="shared" si="46"/>
        <v>15.723685050000002</v>
      </c>
      <c r="AX174" s="747">
        <f t="shared" si="47"/>
        <v>12.500942160915887</v>
      </c>
      <c r="AY174" s="934">
        <v>1.62</v>
      </c>
      <c r="AZ174" s="872">
        <v>127.49</v>
      </c>
      <c r="BA174" s="872">
        <v>-6.660000000000001</v>
      </c>
      <c r="BB174" s="872">
        <v>8.35</v>
      </c>
      <c r="BC174" s="872">
        <v>20.54</v>
      </c>
      <c r="BD174" s="645"/>
      <c r="BE174" s="1190">
        <v>2016</v>
      </c>
      <c r="BF174" s="1125">
        <f t="shared" si="48"/>
        <v>0</v>
      </c>
      <c r="BG174" s="882">
        <v>6.9</v>
      </c>
    </row>
    <row r="175" spans="1:59" ht="11.25" customHeight="1" x14ac:dyDescent="0.2">
      <c r="A175" s="871" t="s">
        <v>1387</v>
      </c>
      <c r="B175" s="875" t="s">
        <v>1388</v>
      </c>
      <c r="C175" s="932" t="s">
        <v>108</v>
      </c>
      <c r="D175" s="932" t="s">
        <v>4338</v>
      </c>
      <c r="E175" s="733">
        <v>8</v>
      </c>
      <c r="F175" s="1190">
        <v>491</v>
      </c>
      <c r="G175" s="1190" t="s">
        <v>37</v>
      </c>
      <c r="H175" s="1190" t="s">
        <v>37</v>
      </c>
      <c r="I175" s="874">
        <v>50.79</v>
      </c>
      <c r="J175" s="651">
        <f t="shared" si="35"/>
        <v>2.3626698168930891</v>
      </c>
      <c r="K175" s="877">
        <v>0.3</v>
      </c>
      <c r="L175" s="887">
        <v>4</v>
      </c>
      <c r="M175" s="642">
        <f t="shared" si="36"/>
        <v>1.2</v>
      </c>
      <c r="N175" s="870" t="s">
        <v>563</v>
      </c>
      <c r="O175" s="734">
        <v>0.26</v>
      </c>
      <c r="P175" s="866">
        <v>43579</v>
      </c>
      <c r="Q175" s="866">
        <v>43591</v>
      </c>
      <c r="R175" s="642">
        <f t="shared" si="37"/>
        <v>15.384615384615378</v>
      </c>
      <c r="S175" s="701">
        <f>IF(INDEX(Historical!$D$7:$D$1237,MATCH(B175,Historical!$B$7:$B$1261,0))=0,"n/a",(INDEX(Historical!$C$7:$C$1239,MATCH(B175,Historical!$B$7:$B$1261,0))/INDEX(Historical!$D$7:$D$1237,MATCH(B175,Historical!$B$7:$B$1261,0))-1)*100)</f>
        <v>15.999999999999993</v>
      </c>
      <c r="T175" s="701">
        <f>IF(INDEX(Historical!$F$7:$F$1230,MATCH(B175,Historical!$B$7:$B$1261,0))=0,"n/a",((INDEX(Historical!$C$7:$C$1239,MATCH(B175,Historical!$B$7:$B$1261,0))/INDEX(Historical!$F$7:$F$1230,MATCH(B175,Historical!$B$7:$B$1261,0)))^(1/3)-1)*100)</f>
        <v>16.871203704827998</v>
      </c>
      <c r="U175" s="701">
        <f>IF(INDEX(Historical!$H$7:$H$1230,MATCH(B175,Historical!$B$7:$B$1261,0))=0,"n/a",((INDEX(Historical!$C$7:$C$1239,MATCH(B175,Historical!$B$7:$B$1261,0))/INDEX(Historical!$H$7:$H$1230,MATCH(B175,Historical!$B$7:$B$1261,0)))^(1/5)-1)*100)</f>
        <v>16.237719058357094</v>
      </c>
      <c r="V175" s="701">
        <f>IF(INDEX(Historical!$O$7:$O$1230,MATCH(B175,Historical!$B$7:$B$1261,0))=0,"n/a",((INDEX(Historical!$C$7:$C$1239,MATCH(B175,Historical!$B$7:$B$1261,0))/INDEX(Historical!$O$7:$O$1230,MATCH(B175,Historical!$B$7:$B$1261,0)))^(1/10)-1)*100)</f>
        <v>10.870436121393068</v>
      </c>
      <c r="W175" s="702">
        <f t="shared" si="38"/>
        <v>1.4937504693488046</v>
      </c>
      <c r="X175" s="703">
        <f t="shared" si="39"/>
        <v>1.1435013421378235</v>
      </c>
      <c r="Y175" s="876"/>
      <c r="Z175" s="651">
        <f t="shared" si="40"/>
        <v>37.499999999999993</v>
      </c>
      <c r="AA175" s="886">
        <f t="shared" si="41"/>
        <v>15.871874999999999</v>
      </c>
      <c r="AB175" s="887">
        <v>12</v>
      </c>
      <c r="AC175" s="865">
        <v>3.2</v>
      </c>
      <c r="AD175" s="865">
        <v>1.67</v>
      </c>
      <c r="AE175" s="865">
        <v>7.13</v>
      </c>
      <c r="AF175" s="865">
        <v>2.13</v>
      </c>
      <c r="AG175" s="865">
        <v>13.3</v>
      </c>
      <c r="AH175" s="865">
        <v>8.6999999999999993</v>
      </c>
      <c r="AI175" s="865">
        <v>-6.01</v>
      </c>
      <c r="AJ175" s="865">
        <v>14.2</v>
      </c>
      <c r="AK175" s="865">
        <v>10</v>
      </c>
      <c r="AL175" s="878">
        <v>1390</v>
      </c>
      <c r="AM175" s="872">
        <v>1.9</v>
      </c>
      <c r="AN175" s="865">
        <v>0.02</v>
      </c>
      <c r="AO175" s="739">
        <f t="shared" si="42"/>
        <v>2.728513875250183</v>
      </c>
      <c r="AP175" s="740">
        <f t="shared" si="43"/>
        <v>18.600388875250182</v>
      </c>
      <c r="AQ175" s="888">
        <f t="shared" si="44"/>
        <v>22.578036368674148</v>
      </c>
      <c r="AR175" s="651">
        <f>INDEX(Historical!$C$7:$C$1239,MATCH(B175,Historical!$B$7:$B$1261,0))*IF(AH175="n/a",1.03,IF(AH175&lt;0,1.01,IF(AH175&gt;10,1.1,(1+AH175/100))))</f>
        <v>1.2609199999999998</v>
      </c>
      <c r="AS175" s="886">
        <f t="shared" si="45"/>
        <v>1.2735291999999998</v>
      </c>
      <c r="AT175" s="886">
        <f t="shared" si="50"/>
        <v>1.4008821199999999</v>
      </c>
      <c r="AU175" s="886">
        <f t="shared" si="50"/>
        <v>1.5409703320000001</v>
      </c>
      <c r="AV175" s="886">
        <f t="shared" si="50"/>
        <v>1.6950673652000003</v>
      </c>
      <c r="AW175" s="651">
        <f t="shared" si="46"/>
        <v>7.1713690172</v>
      </c>
      <c r="AX175" s="747">
        <f t="shared" si="47"/>
        <v>14.119647602283914</v>
      </c>
      <c r="AY175" s="934">
        <v>0.97</v>
      </c>
      <c r="AZ175" s="872">
        <v>66.58</v>
      </c>
      <c r="BA175" s="872">
        <v>-9.75</v>
      </c>
      <c r="BB175" s="872">
        <v>5.2</v>
      </c>
      <c r="BC175" s="872">
        <v>15.920000000000002</v>
      </c>
      <c r="BE175" s="624">
        <v>2012</v>
      </c>
      <c r="BF175" s="898">
        <f t="shared" si="48"/>
        <v>0</v>
      </c>
      <c r="BG175" s="882">
        <v>1.6</v>
      </c>
    </row>
    <row r="176" spans="1:59" ht="11.25" customHeight="1" x14ac:dyDescent="0.2">
      <c r="A176" s="13" t="s">
        <v>2210</v>
      </c>
      <c r="B176" s="596" t="s">
        <v>2211</v>
      </c>
      <c r="C176" s="932" t="s">
        <v>153</v>
      </c>
      <c r="D176" s="932" t="s">
        <v>4348</v>
      </c>
      <c r="E176" s="733">
        <v>6</v>
      </c>
      <c r="F176" s="1190">
        <v>683</v>
      </c>
      <c r="G176" s="1190" t="s">
        <v>106</v>
      </c>
      <c r="H176" s="1190" t="s">
        <v>106</v>
      </c>
      <c r="I176" s="874">
        <v>145.65</v>
      </c>
      <c r="J176" s="651">
        <f t="shared" si="35"/>
        <v>2.0322691383453484</v>
      </c>
      <c r="K176" s="877">
        <v>0.74</v>
      </c>
      <c r="L176" s="887">
        <v>4</v>
      </c>
      <c r="M176" s="642">
        <f t="shared" si="36"/>
        <v>2.96</v>
      </c>
      <c r="N176" s="870" t="s">
        <v>4409</v>
      </c>
      <c r="O176" s="734">
        <v>0.64500000000000002</v>
      </c>
      <c r="P176" s="861">
        <v>43873</v>
      </c>
      <c r="Q176" s="861">
        <v>43899</v>
      </c>
      <c r="R176" s="642">
        <f t="shared" si="37"/>
        <v>14.728682170542632</v>
      </c>
      <c r="S176" s="701">
        <f>IF(INDEX(Historical!$D$7:$D$1237,MATCH(B176,Historical!$B$7:$B$1261,0))=0,"n/a",(INDEX(Historical!$C$7:$C$1239,MATCH(B176,Historical!$B$7:$B$1261,0))/INDEX(Historical!$D$7:$D$1237,MATCH(B176,Historical!$B$7:$B$1261,0))-1)*100)</f>
        <v>14.666666666666671</v>
      </c>
      <c r="T176" s="701">
        <f>IF(INDEX(Historical!$F$7:$F$1230,MATCH(B176,Historical!$B$7:$B$1261,0))=0,"n/a",((INDEX(Historical!$C$7:$C$1239,MATCH(B176,Historical!$B$7:$B$1261,0))/INDEX(Historical!$F$7:$F$1230,MATCH(B176,Historical!$B$7:$B$1261,0)))^(1/3)-1)*100)</f>
        <v>8.1425267992054184</v>
      </c>
      <c r="U176" s="701">
        <f>IF(INDEX(Historical!$H$7:$H$1230,MATCH(B176,Historical!$B$7:$B$1261,0))=0,"n/a",((INDEX(Historical!$C$7:$C$1239,MATCH(B176,Historical!$B$7:$B$1261,0))/INDEX(Historical!$H$7:$H$1230,MATCH(B176,Historical!$B$7:$B$1261,0)))^(1/5)-1)*100)</f>
        <v>5.6507846722514632</v>
      </c>
      <c r="V176" s="701">
        <f>IF(INDEX(Historical!$O$7:$O$1230,MATCH(B176,Historical!$B$7:$B$1261,0))=0,"n/a",((INDEX(Historical!$C$7:$C$1239,MATCH(B176,Historical!$B$7:$B$1261,0))/INDEX(Historical!$O$7:$O$1230,MATCH(B176,Historical!$B$7:$B$1261,0)))^(1/10)-1)*100)</f>
        <v>2.7865675427735326</v>
      </c>
      <c r="W176" s="702">
        <f t="shared" si="38"/>
        <v>2.0278656754277384</v>
      </c>
      <c r="X176" s="703">
        <f t="shared" si="39"/>
        <v>0.3247577397845669</v>
      </c>
      <c r="Y176" s="876"/>
      <c r="Z176" s="651">
        <f t="shared" si="40"/>
        <v>48.445171849427169</v>
      </c>
      <c r="AA176" s="886">
        <f t="shared" si="41"/>
        <v>23.837970540098198</v>
      </c>
      <c r="AB176" s="887">
        <v>12</v>
      </c>
      <c r="AC176" s="865">
        <v>6.11</v>
      </c>
      <c r="AD176" s="865">
        <v>1.97</v>
      </c>
      <c r="AE176" s="865">
        <v>5.96</v>
      </c>
      <c r="AF176" s="865">
        <v>27.71</v>
      </c>
      <c r="AG176" s="865">
        <v>152.6</v>
      </c>
      <c r="AH176" s="865">
        <v>54.1</v>
      </c>
      <c r="AI176" s="865">
        <v>9.2899999999999991</v>
      </c>
      <c r="AJ176" s="865">
        <v>17.399999999999999</v>
      </c>
      <c r="AK176" s="865">
        <v>12.280000000000001</v>
      </c>
      <c r="AL176" s="878">
        <v>138470</v>
      </c>
      <c r="AM176" s="872">
        <v>11.700000000000001</v>
      </c>
      <c r="AN176" s="865">
        <v>3.51</v>
      </c>
      <c r="AO176" s="739">
        <f t="shared" si="42"/>
        <v>-16.154916729501387</v>
      </c>
      <c r="AP176" s="740">
        <f t="shared" si="43"/>
        <v>7.683053810596812</v>
      </c>
      <c r="AQ176" s="888">
        <f t="shared" si="44"/>
        <v>441.82824817304976</v>
      </c>
      <c r="AR176" s="651">
        <f>INDEX(Historical!$C$7:$C$1239,MATCH(B176,Historical!$B$7:$B$1261,0))*IF(AH176="n/a",1.03,IF(AH176&lt;0,1.01,IF(AH176&gt;10,1.1,(1+AH176/100))))</f>
        <v>2.8380000000000005</v>
      </c>
      <c r="AS176" s="886">
        <f t="shared" si="45"/>
        <v>3.1016502000000004</v>
      </c>
      <c r="AT176" s="886">
        <f t="shared" si="50"/>
        <v>3.4118152200000007</v>
      </c>
      <c r="AU176" s="886">
        <f t="shared" si="50"/>
        <v>3.752996742000001</v>
      </c>
      <c r="AV176" s="886">
        <f t="shared" si="50"/>
        <v>4.1282964162000013</v>
      </c>
      <c r="AW176" s="651">
        <f t="shared" si="46"/>
        <v>17.232758578200006</v>
      </c>
      <c r="AX176" s="747">
        <f t="shared" si="47"/>
        <v>11.83162277940268</v>
      </c>
      <c r="AY176" s="934">
        <v>0.33</v>
      </c>
      <c r="AZ176" s="872">
        <v>25.650000000000002</v>
      </c>
      <c r="BA176" s="872">
        <v>-14.7</v>
      </c>
      <c r="BB176" s="872">
        <v>0.86999999999999988</v>
      </c>
      <c r="BC176" s="872">
        <v>-2.1399999999999997</v>
      </c>
      <c r="BE176" s="624">
        <v>2015</v>
      </c>
      <c r="BF176" s="898">
        <f t="shared" si="48"/>
        <v>0</v>
      </c>
      <c r="BG176" s="882">
        <v>13.4</v>
      </c>
    </row>
    <row r="177" spans="1:59" ht="11.25" customHeight="1" x14ac:dyDescent="0.2">
      <c r="A177" s="880" t="s">
        <v>4256</v>
      </c>
      <c r="B177" s="596" t="s">
        <v>3849</v>
      </c>
      <c r="C177" s="932" t="s">
        <v>4193</v>
      </c>
      <c r="D177" s="932" t="s">
        <v>4318</v>
      </c>
      <c r="E177" s="733">
        <v>7</v>
      </c>
      <c r="F177" s="1190">
        <v>644</v>
      </c>
      <c r="G177" s="1190" t="s">
        <v>106</v>
      </c>
      <c r="H177" s="1190" t="s">
        <v>106</v>
      </c>
      <c r="I177" s="874">
        <v>90.3</v>
      </c>
      <c r="J177" s="651">
        <f t="shared" si="35"/>
        <v>0.97320044296788488</v>
      </c>
      <c r="K177" s="877">
        <v>0.87880000000000003</v>
      </c>
      <c r="L177" s="887">
        <v>1</v>
      </c>
      <c r="M177" s="642">
        <f t="shared" si="36"/>
        <v>0.87880000000000003</v>
      </c>
      <c r="N177" s="870" t="s">
        <v>4257</v>
      </c>
      <c r="O177" s="734">
        <v>0.73219999999999996</v>
      </c>
      <c r="P177" s="861">
        <v>44092</v>
      </c>
      <c r="Q177" s="861">
        <v>44096</v>
      </c>
      <c r="R177" s="642">
        <f t="shared" si="37"/>
        <v>20.021851953018309</v>
      </c>
      <c r="S177" s="701">
        <f>IF(INDEX(Historical!$D$7:$D$1237,MATCH(B177,Historical!$B$7:$B$1261,0))=0,"n/a",(INDEX(Historical!$C$7:$C$1239,MATCH(B177,Historical!$B$7:$B$1261,0))/INDEX(Historical!$D$7:$D$1237,MATCH(B177,Historical!$B$7:$B$1261,0))-1)*100)</f>
        <v>6.4863292611983647</v>
      </c>
      <c r="T177" s="701">
        <f>IF(INDEX(Historical!$F$7:$F$1230,MATCH(B177,Historical!$B$7:$B$1261,0))=0,"n/a",((INDEX(Historical!$C$7:$C$1239,MATCH(B177,Historical!$B$7:$B$1261,0))/INDEX(Historical!$F$7:$F$1230,MATCH(B177,Historical!$B$7:$B$1261,0)))^(1/3)-1)*100)</f>
        <v>8.8393531303163186</v>
      </c>
      <c r="U177" s="701">
        <f>IF(INDEX(Historical!$H$7:$H$1230,MATCH(B177,Historical!$B$7:$B$1261,0))=0,"n/a",((INDEX(Historical!$C$7:$C$1239,MATCH(B177,Historical!$B$7:$B$1261,0))/INDEX(Historical!$H$7:$H$1230,MATCH(B177,Historical!$B$7:$B$1261,0)))^(1/5)-1)*100)</f>
        <v>22.346392222509138</v>
      </c>
      <c r="V177" s="701" t="str">
        <f>IF(INDEX(Historical!$O$7:$O$1230,MATCH(B177,Historical!$B$7:$B$1261,0))=0,"n/a",((INDEX(Historical!$C$7:$C$1239,MATCH(B177,Historical!$B$7:$B$1261,0))/INDEX(Historical!$O$7:$O$1230,MATCH(B177,Historical!$B$7:$B$1261,0)))^(1/10)-1)*100)</f>
        <v>n/a</v>
      </c>
      <c r="W177" s="702" t="str">
        <f t="shared" si="38"/>
        <v>n/a</v>
      </c>
      <c r="X177" s="703">
        <f t="shared" si="39"/>
        <v>0.91960461821025252</v>
      </c>
      <c r="Y177" s="876" t="s">
        <v>4260</v>
      </c>
      <c r="Z177" s="651">
        <f t="shared" si="40"/>
        <v>22.361323155216283</v>
      </c>
      <c r="AA177" s="886">
        <f t="shared" si="41"/>
        <v>22.977099236641219</v>
      </c>
      <c r="AB177" s="887">
        <v>12</v>
      </c>
      <c r="AC177" s="865">
        <v>3.93</v>
      </c>
      <c r="AD177" s="865">
        <v>0.9</v>
      </c>
      <c r="AE177" s="865">
        <v>4.07</v>
      </c>
      <c r="AF177" s="865">
        <v>8.59</v>
      </c>
      <c r="AG177" s="865">
        <v>44.2</v>
      </c>
      <c r="AH177" s="865">
        <v>74.2</v>
      </c>
      <c r="AI177" s="865">
        <v>-8.5299999999999994</v>
      </c>
      <c r="AJ177" s="865">
        <v>24.3</v>
      </c>
      <c r="AK177" s="865">
        <v>24.62</v>
      </c>
      <c r="AL177" s="878">
        <v>14900</v>
      </c>
      <c r="AM177" s="872">
        <v>6.7</v>
      </c>
      <c r="AN177" s="865">
        <v>0</v>
      </c>
      <c r="AO177" s="739">
        <f t="shared" si="42"/>
        <v>0.34249342883580525</v>
      </c>
      <c r="AP177" s="740">
        <f t="shared" si="43"/>
        <v>23.319592665477025</v>
      </c>
      <c r="AQ177" s="888">
        <f t="shared" si="44"/>
        <v>196.17808639979359</v>
      </c>
      <c r="AR177" s="651">
        <f>INDEX(Historical!$C$7:$C$1239,MATCH(B177,Historical!$B$7:$B$1261,0))*IF(AH177="n/a",1.03,IF(AH177&lt;0,1.01,IF(AH177&gt;10,1.1,(1+AH177/100))))</f>
        <v>0.80542000000000002</v>
      </c>
      <c r="AS177" s="886">
        <f t="shared" si="45"/>
        <v>0.81347420000000004</v>
      </c>
      <c r="AT177" s="886">
        <f t="shared" si="50"/>
        <v>0.8948216200000001</v>
      </c>
      <c r="AU177" s="886">
        <f t="shared" si="50"/>
        <v>0.98430378200000024</v>
      </c>
      <c r="AV177" s="886">
        <f t="shared" si="50"/>
        <v>1.0827341602000002</v>
      </c>
      <c r="AW177" s="651">
        <f t="shared" si="46"/>
        <v>4.5807537622000005</v>
      </c>
      <c r="AX177" s="747">
        <f t="shared" si="47"/>
        <v>5.0728170124031013</v>
      </c>
      <c r="AY177" s="934">
        <v>0.83</v>
      </c>
      <c r="AZ177" s="872">
        <v>187.85</v>
      </c>
      <c r="BA177" s="872">
        <v>-5.65</v>
      </c>
      <c r="BB177" s="872">
        <v>10.52</v>
      </c>
      <c r="BC177" s="872">
        <v>42.93</v>
      </c>
      <c r="BE177" s="624">
        <v>2014</v>
      </c>
      <c r="BF177" s="898">
        <f t="shared" si="48"/>
        <v>0</v>
      </c>
      <c r="BG177" s="882">
        <v>25.7</v>
      </c>
    </row>
    <row r="178" spans="1:59" ht="11.25" customHeight="1" x14ac:dyDescent="0.2">
      <c r="A178" s="871" t="s">
        <v>1389</v>
      </c>
      <c r="B178" s="875" t="s">
        <v>1390</v>
      </c>
      <c r="C178" s="932" t="s">
        <v>4193</v>
      </c>
      <c r="D178" s="932" t="s">
        <v>4326</v>
      </c>
      <c r="E178" s="733">
        <v>7</v>
      </c>
      <c r="F178" s="1190">
        <v>645</v>
      </c>
      <c r="G178" s="1190" t="s">
        <v>106</v>
      </c>
      <c r="H178" s="1190" t="s">
        <v>106</v>
      </c>
      <c r="I178" s="874">
        <v>452.66</v>
      </c>
      <c r="J178" s="651">
        <f t="shared" si="35"/>
        <v>1.1487650775416427</v>
      </c>
      <c r="K178" s="877">
        <v>1.3</v>
      </c>
      <c r="L178" s="887">
        <v>4</v>
      </c>
      <c r="M178" s="642">
        <f t="shared" si="36"/>
        <v>5.2</v>
      </c>
      <c r="N178" s="870" t="s">
        <v>127</v>
      </c>
      <c r="O178" s="734">
        <v>1.1499999999999999</v>
      </c>
      <c r="P178" s="861">
        <v>44103</v>
      </c>
      <c r="Q178" s="861">
        <v>44118</v>
      </c>
      <c r="R178" s="642">
        <f t="shared" si="37"/>
        <v>13.043478260869579</v>
      </c>
      <c r="S178" s="701">
        <f>IF(INDEX(Historical!$D$7:$D$1237,MATCH(B178,Historical!$B$7:$B$1261,0))=0,"n/a",(INDEX(Historical!$C$7:$C$1239,MATCH(B178,Historical!$B$7:$B$1261,0))/INDEX(Historical!$D$7:$D$1237,MATCH(B178,Historical!$B$7:$B$1261,0))-1)*100)</f>
        <v>40.625</v>
      </c>
      <c r="T178" s="701">
        <f>IF(INDEX(Historical!$F$7:$F$1230,MATCH(B178,Historical!$B$7:$B$1261,0))=0,"n/a",((INDEX(Historical!$C$7:$C$1239,MATCH(B178,Historical!$B$7:$B$1261,0))/INDEX(Historical!$F$7:$F$1230,MATCH(B178,Historical!$B$7:$B$1261,0)))^(1/3)-1)*100)</f>
        <v>55.361625297692932</v>
      </c>
      <c r="U178" s="701">
        <f>IF(INDEX(Historical!$H$7:$H$1230,MATCH(B178,Historical!$B$7:$B$1261,0))=0,"n/a",((INDEX(Historical!$C$7:$C$1239,MATCH(B178,Historical!$B$7:$B$1261,0))/INDEX(Historical!$H$7:$H$1230,MATCH(B178,Historical!$B$7:$B$1261,0)))^(1/5)-1)*100)</f>
        <v>65.722700866999332</v>
      </c>
      <c r="V178" s="701" t="str">
        <f>IF(INDEX(Historical!$O$7:$O$1230,MATCH(B178,Historical!$B$7:$B$1261,0))=0,"n/a",((INDEX(Historical!$C$7:$C$1239,MATCH(B178,Historical!$B$7:$B$1261,0))/INDEX(Historical!$O$7:$O$1230,MATCH(B178,Historical!$B$7:$B$1261,0)))^(1/10)-1)*100)</f>
        <v>n/a</v>
      </c>
      <c r="W178" s="702" t="str">
        <f t="shared" si="38"/>
        <v>n/a</v>
      </c>
      <c r="X178" s="703">
        <f t="shared" si="39"/>
        <v>2.0222369497538257</v>
      </c>
      <c r="Y178" s="661"/>
      <c r="Z178" s="651">
        <f t="shared" si="40"/>
        <v>29.495178672716964</v>
      </c>
      <c r="AA178" s="886">
        <f t="shared" si="41"/>
        <v>25.675553034600117</v>
      </c>
      <c r="AB178" s="887">
        <v>6</v>
      </c>
      <c r="AC178" s="865">
        <v>17.63</v>
      </c>
      <c r="AD178" s="865">
        <v>1.46</v>
      </c>
      <c r="AE178" s="865">
        <v>5.82</v>
      </c>
      <c r="AF178" s="865">
        <v>12.24</v>
      </c>
      <c r="AG178" s="865">
        <v>53.5</v>
      </c>
      <c r="AH178" s="865">
        <v>10.199999999999999</v>
      </c>
      <c r="AI178" s="865">
        <v>11.72</v>
      </c>
      <c r="AJ178" s="865">
        <v>32.5</v>
      </c>
      <c r="AK178" s="865">
        <v>17.79</v>
      </c>
      <c r="AL178" s="878">
        <v>64340</v>
      </c>
      <c r="AM178" s="872">
        <v>0.3</v>
      </c>
      <c r="AN178" s="865">
        <v>1.08</v>
      </c>
      <c r="AO178" s="739">
        <f t="shared" si="42"/>
        <v>41.195912909940859</v>
      </c>
      <c r="AP178" s="740">
        <f t="shared" si="43"/>
        <v>66.871465944540972</v>
      </c>
      <c r="AQ178" s="888">
        <f t="shared" si="44"/>
        <v>273.73119820029024</v>
      </c>
      <c r="AR178" s="651">
        <f>INDEX(Historical!$C$7:$C$1239,MATCH(B178,Historical!$B$7:$B$1261,0))*IF(AH178="n/a",1.03,IF(AH178&lt;0,1.01,IF(AH178&gt;10,1.1,(1+AH178/100))))</f>
        <v>4.95</v>
      </c>
      <c r="AS178" s="886">
        <f t="shared" si="45"/>
        <v>5.4450000000000003</v>
      </c>
      <c r="AT178" s="886">
        <f t="shared" si="50"/>
        <v>5.9895000000000005</v>
      </c>
      <c r="AU178" s="886">
        <f t="shared" si="50"/>
        <v>6.5884500000000008</v>
      </c>
      <c r="AV178" s="886">
        <f t="shared" si="50"/>
        <v>7.2472950000000012</v>
      </c>
      <c r="AW178" s="651">
        <f t="shared" si="46"/>
        <v>30.220245000000002</v>
      </c>
      <c r="AX178" s="747">
        <f t="shared" si="47"/>
        <v>6.676146555913931</v>
      </c>
      <c r="AY178" s="934">
        <v>1.33</v>
      </c>
      <c r="AZ178" s="872">
        <v>149.56</v>
      </c>
      <c r="BA178" s="872">
        <v>-1.73</v>
      </c>
      <c r="BB178" s="872">
        <v>21.02</v>
      </c>
      <c r="BC178" s="872">
        <v>42.309999999999995</v>
      </c>
      <c r="BE178" s="624">
        <v>2014</v>
      </c>
      <c r="BF178" s="898">
        <f t="shared" si="48"/>
        <v>0</v>
      </c>
      <c r="BG178" s="882">
        <v>19.2</v>
      </c>
    </row>
    <row r="179" spans="1:59" ht="11.25" customHeight="1" x14ac:dyDescent="0.2">
      <c r="A179" s="871" t="s">
        <v>1419</v>
      </c>
      <c r="B179" s="875" t="s">
        <v>1420</v>
      </c>
      <c r="C179" s="932" t="s">
        <v>123</v>
      </c>
      <c r="D179" s="932" t="s">
        <v>4174</v>
      </c>
      <c r="E179" s="733">
        <v>9</v>
      </c>
      <c r="F179" s="1190">
        <v>425</v>
      </c>
      <c r="G179" s="1190" t="s">
        <v>106</v>
      </c>
      <c r="H179" s="1190" t="s">
        <v>106</v>
      </c>
      <c r="I179" s="874">
        <v>85.1</v>
      </c>
      <c r="J179" s="651">
        <f t="shared" si="35"/>
        <v>4.9353701527614575</v>
      </c>
      <c r="K179" s="877">
        <v>1.05</v>
      </c>
      <c r="L179" s="887">
        <v>4</v>
      </c>
      <c r="M179" s="642">
        <f t="shared" si="36"/>
        <v>4.2</v>
      </c>
      <c r="N179" s="870" t="s">
        <v>111</v>
      </c>
      <c r="O179" s="734">
        <v>1</v>
      </c>
      <c r="P179" s="1116">
        <v>43623</v>
      </c>
      <c r="Q179" s="1116">
        <v>43633</v>
      </c>
      <c r="R179" s="642">
        <f t="shared" si="37"/>
        <v>5.0000000000000044</v>
      </c>
      <c r="S179" s="701">
        <f>IF(INDEX(Historical!$D$7:$D$1237,MATCH(B179,Historical!$B$7:$B$1261,0))=0,"n/a",(INDEX(Historical!$C$7:$C$1239,MATCH(B179,Historical!$B$7:$B$1261,0))/INDEX(Historical!$D$7:$D$1237,MATCH(B179,Historical!$B$7:$B$1261,0))-1)*100)</f>
        <v>3.7500000000000089</v>
      </c>
      <c r="T179" s="701">
        <f>IF(INDEX(Historical!$F$7:$F$1230,MATCH(B179,Historical!$B$7:$B$1261,0))=0,"n/a",((INDEX(Historical!$C$7:$C$1239,MATCH(B179,Historical!$B$7:$B$1261,0))/INDEX(Historical!$F$7:$F$1230,MATCH(B179,Historical!$B$7:$B$1261,0)))^(1/3)-1)*100)</f>
        <v>7.6137968195897354</v>
      </c>
      <c r="U179" s="701">
        <f>IF(INDEX(Historical!$H$7:$H$1230,MATCH(B179,Historical!$B$7:$B$1261,0))=0,"n/a",((INDEX(Historical!$C$7:$C$1239,MATCH(B179,Historical!$B$7:$B$1261,0))/INDEX(Historical!$H$7:$H$1230,MATCH(B179,Historical!$B$7:$B$1261,0)))^(1/5)-1)*100)</f>
        <v>8.9775064658225148</v>
      </c>
      <c r="V179" s="701" t="str">
        <f>IF(INDEX(Historical!$O$7:$O$1230,MATCH(B179,Historical!$B$7:$B$1261,0))=0,"n/a",((INDEX(Historical!$C$7:$C$1239,MATCH(B179,Historical!$B$7:$B$1261,0))/INDEX(Historical!$O$7:$O$1230,MATCH(B179,Historical!$B$7:$B$1261,0)))^(1/10)-1)*100)</f>
        <v>n/a</v>
      </c>
      <c r="W179" s="702" t="str">
        <f t="shared" si="38"/>
        <v>n/a</v>
      </c>
      <c r="X179" s="703">
        <f t="shared" si="39"/>
        <v>2.3625017015322407</v>
      </c>
      <c r="Y179" s="663" t="s">
        <v>1421</v>
      </c>
      <c r="Z179" s="651">
        <f t="shared" si="40"/>
        <v>118.3098591549296</v>
      </c>
      <c r="AA179" s="886">
        <f t="shared" si="41"/>
        <v>23.971830985915492</v>
      </c>
      <c r="AB179" s="887">
        <v>12</v>
      </c>
      <c r="AC179" s="865">
        <v>3.55</v>
      </c>
      <c r="AD179" s="865" t="s">
        <v>136</v>
      </c>
      <c r="AE179" s="865">
        <v>1.07</v>
      </c>
      <c r="AF179" s="865">
        <v>4.0199999999999996</v>
      </c>
      <c r="AG179" s="865">
        <v>15.7</v>
      </c>
      <c r="AH179" s="865">
        <v>-20.3</v>
      </c>
      <c r="AI179" s="865">
        <v>51.5</v>
      </c>
      <c r="AJ179" s="865">
        <v>3.8</v>
      </c>
      <c r="AK179" s="865">
        <v>-4.07</v>
      </c>
      <c r="AL179" s="878">
        <v>29830</v>
      </c>
      <c r="AM179" s="872">
        <v>0.1</v>
      </c>
      <c r="AN179" s="865">
        <v>1.97</v>
      </c>
      <c r="AO179" s="739">
        <f t="shared" si="42"/>
        <v>-10.05895436733152</v>
      </c>
      <c r="AP179" s="740">
        <f t="shared" si="43"/>
        <v>13.912876618583972</v>
      </c>
      <c r="AQ179" s="888">
        <f t="shared" si="44"/>
        <v>106.9533072011712</v>
      </c>
      <c r="AR179" s="651">
        <f>INDEX(Historical!$C$7:$C$1239,MATCH(B179,Historical!$B$7:$B$1261,0))*IF(AH179="n/a",1.03,IF(AH179&lt;0,1.01,IF(AH179&gt;10,1.1,(1+AH179/100))))</f>
        <v>4.1915000000000004</v>
      </c>
      <c r="AS179" s="886">
        <f t="shared" si="45"/>
        <v>4.6106500000000006</v>
      </c>
      <c r="AT179" s="886">
        <f t="shared" si="50"/>
        <v>4.6567565000000002</v>
      </c>
      <c r="AU179" s="886">
        <f t="shared" si="50"/>
        <v>4.7033240650000003</v>
      </c>
      <c r="AV179" s="886">
        <f t="shared" si="50"/>
        <v>4.7503573056500006</v>
      </c>
      <c r="AW179" s="651">
        <f t="shared" si="46"/>
        <v>22.91258787065</v>
      </c>
      <c r="AX179" s="747">
        <f t="shared" si="47"/>
        <v>26.924310071269097</v>
      </c>
      <c r="AY179" s="934">
        <v>1.6</v>
      </c>
      <c r="AZ179" s="872">
        <v>152.44999999999999</v>
      </c>
      <c r="BA179" s="872">
        <v>-11.19</v>
      </c>
      <c r="BB179" s="872">
        <v>11.43</v>
      </c>
      <c r="BC179" s="872">
        <v>27.92</v>
      </c>
      <c r="BE179" s="624">
        <v>2011</v>
      </c>
      <c r="BF179" s="898">
        <f t="shared" si="48"/>
        <v>0</v>
      </c>
      <c r="BG179" s="882">
        <v>3.8</v>
      </c>
    </row>
    <row r="180" spans="1:59" s="773" customFormat="1" ht="11.25" customHeight="1" x14ac:dyDescent="0.2">
      <c r="A180" s="646" t="s">
        <v>1450</v>
      </c>
      <c r="B180" s="781" t="s">
        <v>1451</v>
      </c>
      <c r="C180" s="932" t="s">
        <v>4193</v>
      </c>
      <c r="D180" s="932" t="s">
        <v>4325</v>
      </c>
      <c r="E180" s="755">
        <v>9</v>
      </c>
      <c r="F180" s="1190">
        <v>454</v>
      </c>
      <c r="G180" s="1189" t="s">
        <v>106</v>
      </c>
      <c r="H180" s="1189" t="s">
        <v>106</v>
      </c>
      <c r="I180" s="756">
        <v>336.51</v>
      </c>
      <c r="J180" s="757">
        <f t="shared" si="35"/>
        <v>0.47546878250274888</v>
      </c>
      <c r="K180" s="758">
        <v>0.4</v>
      </c>
      <c r="L180" s="759">
        <v>4</v>
      </c>
      <c r="M180" s="760">
        <f t="shared" si="36"/>
        <v>1.6</v>
      </c>
      <c r="N180" s="761" t="s">
        <v>271</v>
      </c>
      <c r="O180" s="762">
        <v>0.33</v>
      </c>
      <c r="P180" s="777">
        <v>43837</v>
      </c>
      <c r="Q180" s="777">
        <v>43867</v>
      </c>
      <c r="R180" s="760">
        <f t="shared" si="37"/>
        <v>21.212121212121211</v>
      </c>
      <c r="S180" s="701">
        <f>IF(INDEX(Historical!$D$7:$D$1237,MATCH(B180,Historical!$B$7:$B$1261,0))=0,"n/a",(INDEX(Historical!$C$7:$C$1239,MATCH(B180,Historical!$B$7:$B$1261,0))/INDEX(Historical!$D$7:$D$1237,MATCH(B180,Historical!$B$7:$B$1261,0))-1)*100)</f>
        <v>32.000000000000007</v>
      </c>
      <c r="T180" s="701">
        <f>IF(INDEX(Historical!$F$7:$F$1230,MATCH(B180,Historical!$B$7:$B$1261,0))=0,"n/a",((INDEX(Historical!$C$7:$C$1239,MATCH(B180,Historical!$B$7:$B$1261,0))/INDEX(Historical!$F$7:$F$1230,MATCH(B180,Historical!$B$7:$B$1261,0)))^(1/3)-1)*100)</f>
        <v>20.204330241367675</v>
      </c>
      <c r="U180" s="701">
        <f>IF(INDEX(Historical!$H$7:$H$1230,MATCH(B180,Historical!$B$7:$B$1261,0))=0,"n/a",((INDEX(Historical!$C$7:$C$1239,MATCH(B180,Historical!$B$7:$B$1261,0))/INDEX(Historical!$H$7:$H$1230,MATCH(B180,Historical!$B$7:$B$1261,0)))^(1/5)-1)*100)</f>
        <v>24.573093961551741</v>
      </c>
      <c r="V180" s="701">
        <f>IF(INDEX(Historical!$O$7:$O$1230,MATCH(B180,Historical!$B$7:$B$1261,0))=0,"n/a",((INDEX(Historical!$C$7:$C$1239,MATCH(B180,Historical!$B$7:$B$1261,0))/INDEX(Historical!$O$7:$O$1230,MATCH(B180,Historical!$B$7:$B$1261,0)))^(1/10)-1)*100)</f>
        <v>36.220436655374314</v>
      </c>
      <c r="W180" s="702">
        <f t="shared" si="38"/>
        <v>0.67843174270251749</v>
      </c>
      <c r="X180" s="703">
        <f t="shared" si="39"/>
        <v>1.1871059884807604</v>
      </c>
      <c r="Y180" s="764"/>
      <c r="Z180" s="757">
        <f t="shared" si="40"/>
        <v>24.096385542168676</v>
      </c>
      <c r="AA180" s="765">
        <f t="shared" si="41"/>
        <v>50.679216867469883</v>
      </c>
      <c r="AB180" s="759">
        <v>12</v>
      </c>
      <c r="AC180" s="766">
        <v>6.64</v>
      </c>
      <c r="AD180" s="766">
        <v>4.91</v>
      </c>
      <c r="AE180" s="766">
        <v>21.82</v>
      </c>
      <c r="AF180" s="766">
        <v>58.56</v>
      </c>
      <c r="AG180" s="766">
        <v>114.19999999999999</v>
      </c>
      <c r="AH180" s="766">
        <v>43.3</v>
      </c>
      <c r="AI180" s="766">
        <v>29.9</v>
      </c>
      <c r="AJ180" s="766">
        <v>20.7</v>
      </c>
      <c r="AK180" s="766">
        <v>10.4</v>
      </c>
      <c r="AL180" s="767">
        <v>340270</v>
      </c>
      <c r="AM180" s="768">
        <v>11.1</v>
      </c>
      <c r="AN180" s="766">
        <v>0</v>
      </c>
      <c r="AO180" s="769">
        <f t="shared" si="42"/>
        <v>-25.630654123415393</v>
      </c>
      <c r="AP180" s="770">
        <f t="shared" si="43"/>
        <v>25.04856274405449</v>
      </c>
      <c r="AQ180" s="771">
        <f t="shared" si="44"/>
        <v>1048.4820783701196</v>
      </c>
      <c r="AR180" s="651">
        <f>INDEX(Historical!$C$7:$C$1239,MATCH(B180,Historical!$B$7:$B$1261,0))*IF(AH180="n/a",1.03,IF(AH180&lt;0,1.01,IF(AH180&gt;10,1.1,(1+AH180/100))))</f>
        <v>1.4520000000000002</v>
      </c>
      <c r="AS180" s="765">
        <f t="shared" si="45"/>
        <v>1.5972000000000004</v>
      </c>
      <c r="AT180" s="765">
        <f t="shared" si="50"/>
        <v>1.7569200000000005</v>
      </c>
      <c r="AU180" s="765">
        <f t="shared" si="50"/>
        <v>1.9326120000000007</v>
      </c>
      <c r="AV180" s="765">
        <f t="shared" si="50"/>
        <v>2.1258732000000009</v>
      </c>
      <c r="AW180" s="757">
        <f t="shared" si="46"/>
        <v>8.8646052000000033</v>
      </c>
      <c r="AX180" s="772">
        <f t="shared" si="47"/>
        <v>2.6342769011322114</v>
      </c>
      <c r="AY180" s="935">
        <v>1.2</v>
      </c>
      <c r="AZ180" s="768">
        <v>68.260000000000005</v>
      </c>
      <c r="BA180" s="768">
        <v>-8.3699999999999992</v>
      </c>
      <c r="BB180" s="768">
        <v>1.95</v>
      </c>
      <c r="BC180" s="768">
        <v>10.45</v>
      </c>
      <c r="BD180" s="908"/>
      <c r="BE180" s="624">
        <v>2012</v>
      </c>
      <c r="BF180" s="898">
        <f t="shared" si="48"/>
        <v>0</v>
      </c>
      <c r="BG180" s="824">
        <v>21.8</v>
      </c>
    </row>
    <row r="181" spans="1:59" ht="11.25" customHeight="1" x14ac:dyDescent="0.2">
      <c r="A181" s="863" t="s">
        <v>1432</v>
      </c>
      <c r="B181" s="875" t="s">
        <v>1433</v>
      </c>
      <c r="C181" s="932" t="s">
        <v>108</v>
      </c>
      <c r="D181" s="932" t="s">
        <v>4334</v>
      </c>
      <c r="E181" s="733">
        <v>9</v>
      </c>
      <c r="F181" s="1190">
        <v>428</v>
      </c>
      <c r="G181" s="1190" t="s">
        <v>106</v>
      </c>
      <c r="H181" s="1190" t="s">
        <v>106</v>
      </c>
      <c r="I181" s="874">
        <v>31.15</v>
      </c>
      <c r="J181" s="651">
        <f t="shared" si="35"/>
        <v>7.8972712680577857</v>
      </c>
      <c r="K181" s="877">
        <v>0.20499999999999999</v>
      </c>
      <c r="L181" s="887">
        <v>12</v>
      </c>
      <c r="M181" s="642">
        <f t="shared" si="36"/>
        <v>2.46</v>
      </c>
      <c r="N181" s="870" t="s">
        <v>1050</v>
      </c>
      <c r="O181" s="734">
        <v>0.2</v>
      </c>
      <c r="P181" s="1116">
        <v>43643</v>
      </c>
      <c r="Q181" s="1116">
        <v>43661</v>
      </c>
      <c r="R181" s="642">
        <f t="shared" si="37"/>
        <v>2.4999999999999885</v>
      </c>
      <c r="S181" s="701">
        <f>IF(INDEX(Historical!$D$7:$D$1237,MATCH(B181,Historical!$B$7:$B$1261,0))=0,"n/a",(INDEX(Historical!$C$7:$C$1239,MATCH(B181,Historical!$B$7:$B$1261,0))/INDEX(Historical!$D$7:$D$1237,MATCH(B181,Historical!$B$7:$B$1261,0))-1)*100)</f>
        <v>5.2287581699346442</v>
      </c>
      <c r="T181" s="701">
        <f>IF(INDEX(Historical!$F$7:$F$1230,MATCH(B181,Historical!$B$7:$B$1261,0))=0,"n/a",((INDEX(Historical!$C$7:$C$1239,MATCH(B181,Historical!$B$7:$B$1261,0))/INDEX(Historical!$F$7:$F$1230,MATCH(B181,Historical!$B$7:$B$1261,0)))^(1/3)-1)*100)</f>
        <v>3.5506011786452296</v>
      </c>
      <c r="U181" s="701">
        <f>IF(INDEX(Historical!$H$7:$H$1230,MATCH(B181,Historical!$B$7:$B$1261,0))=0,"n/a",((INDEX(Historical!$C$7:$C$1239,MATCH(B181,Historical!$B$7:$B$1261,0))/INDEX(Historical!$H$7:$H$1230,MATCH(B181,Historical!$B$7:$B$1261,0)))^(1/5)-1)*100)</f>
        <v>3.8950477489882784</v>
      </c>
      <c r="V181" s="701">
        <f>IF(INDEX(Historical!$O$7:$O$1230,MATCH(B181,Historical!$B$7:$B$1261,0))=0,"n/a",((INDEX(Historical!$C$7:$C$1239,MATCH(B181,Historical!$B$7:$B$1261,0))/INDEX(Historical!$O$7:$O$1230,MATCH(B181,Historical!$B$7:$B$1261,0)))^(1/10)-1)*100)</f>
        <v>4.8775630819696492</v>
      </c>
      <c r="W181" s="702">
        <f t="shared" si="38"/>
        <v>0.79856430014953017</v>
      </c>
      <c r="X181" s="703" t="str">
        <f t="shared" si="39"/>
        <v>n/a</v>
      </c>
      <c r="Y181" s="876"/>
      <c r="Z181" s="651" t="str">
        <f t="shared" si="40"/>
        <v>n/a</v>
      </c>
      <c r="AA181" s="886" t="str">
        <f t="shared" si="41"/>
        <v>n/a</v>
      </c>
      <c r="AB181" s="887">
        <v>12</v>
      </c>
      <c r="AC181" s="865">
        <v>-0.56000000000000005</v>
      </c>
      <c r="AD181" s="865" t="s">
        <v>136</v>
      </c>
      <c r="AE181" s="865">
        <v>9.76</v>
      </c>
      <c r="AF181" s="865">
        <v>1.5</v>
      </c>
      <c r="AG181" s="865">
        <v>-2.4</v>
      </c>
      <c r="AH181" s="865">
        <v>-26.400000000000002</v>
      </c>
      <c r="AI181" s="865">
        <v>8.35</v>
      </c>
      <c r="AJ181" s="865">
        <v>-2.2999999999999998</v>
      </c>
      <c r="AK181" s="865">
        <v>7.0000000000000009</v>
      </c>
      <c r="AL181" s="878">
        <v>2150</v>
      </c>
      <c r="AM181" s="872">
        <v>4.7</v>
      </c>
      <c r="AN181" s="865">
        <v>0.83</v>
      </c>
      <c r="AO181" s="739" t="str">
        <f t="shared" si="42"/>
        <v>n/a</v>
      </c>
      <c r="AP181" s="740">
        <f t="shared" si="43"/>
        <v>11.792319017046065</v>
      </c>
      <c r="AQ181" s="888" t="str">
        <f t="shared" si="44"/>
        <v>n/a</v>
      </c>
      <c r="AR181" s="651">
        <f>INDEX(Historical!$C$7:$C$1239,MATCH(B181,Historical!$B$7:$B$1261,0))*IF(AH181="n/a",1.03,IF(AH181&lt;0,1.01,IF(AH181&gt;10,1.1,(1+AH181/100))))</f>
        <v>2.4391500000000002</v>
      </c>
      <c r="AS181" s="886">
        <f t="shared" si="45"/>
        <v>2.6428190250000001</v>
      </c>
      <c r="AT181" s="886">
        <f t="shared" si="50"/>
        <v>2.8278163567500001</v>
      </c>
      <c r="AU181" s="886">
        <f t="shared" si="50"/>
        <v>3.0257635017225004</v>
      </c>
      <c r="AV181" s="886">
        <f t="shared" si="50"/>
        <v>3.2375669468430757</v>
      </c>
      <c r="AW181" s="651">
        <f t="shared" si="46"/>
        <v>14.173115830315576</v>
      </c>
      <c r="AX181" s="747">
        <f t="shared" si="47"/>
        <v>45.499569278701692</v>
      </c>
      <c r="AY181" s="934">
        <v>1.47</v>
      </c>
      <c r="AZ181" s="872">
        <v>120.77</v>
      </c>
      <c r="BA181" s="872">
        <v>-30.930000000000003</v>
      </c>
      <c r="BB181" s="872">
        <v>3.42</v>
      </c>
      <c r="BC181" s="872">
        <v>4.24</v>
      </c>
      <c r="BE181" s="624">
        <v>2011</v>
      </c>
      <c r="BF181" s="898">
        <f t="shared" si="48"/>
        <v>0</v>
      </c>
      <c r="BG181" s="882">
        <v>-1.3</v>
      </c>
    </row>
    <row r="182" spans="1:59" ht="11.25" customHeight="1" x14ac:dyDescent="0.2">
      <c r="A182" s="881" t="s">
        <v>4258</v>
      </c>
      <c r="B182" s="596" t="s">
        <v>2484</v>
      </c>
      <c r="C182" s="932" t="s">
        <v>112</v>
      </c>
      <c r="D182" s="932" t="s">
        <v>1220</v>
      </c>
      <c r="E182" s="733">
        <v>7</v>
      </c>
      <c r="F182" s="1190">
        <v>647</v>
      </c>
      <c r="G182" s="1190" t="s">
        <v>106</v>
      </c>
      <c r="H182" s="1190" t="s">
        <v>106</v>
      </c>
      <c r="I182" s="874">
        <v>53.67</v>
      </c>
      <c r="J182" s="651">
        <f t="shared" si="35"/>
        <v>1.0434134525805852</v>
      </c>
      <c r="K182" s="877">
        <v>0.14000000000000001</v>
      </c>
      <c r="L182" s="887">
        <v>4</v>
      </c>
      <c r="M182" s="642">
        <f t="shared" si="36"/>
        <v>0.56000000000000005</v>
      </c>
      <c r="N182" s="634" t="s">
        <v>918</v>
      </c>
      <c r="O182" s="734">
        <v>0.13500000000000001</v>
      </c>
      <c r="P182" s="861">
        <v>44112</v>
      </c>
      <c r="Q182" s="861">
        <v>44144</v>
      </c>
      <c r="R182" s="642">
        <f t="shared" si="37"/>
        <v>3.7037037037037068</v>
      </c>
      <c r="S182" s="701">
        <f>IF(INDEX(Historical!$D$7:$D$1237,MATCH(B182,Historical!$B$7:$B$1261,0))=0,"n/a",(INDEX(Historical!$C$7:$C$1239,MATCH(B182,Historical!$B$7:$B$1261,0))/INDEX(Historical!$D$7:$D$1237,MATCH(B182,Historical!$B$7:$B$1261,0))-1)*100)</f>
        <v>13.793103448275868</v>
      </c>
      <c r="T182" s="701">
        <f>IF(INDEX(Historical!$F$7:$F$1230,MATCH(B182,Historical!$B$7:$B$1261,0))=0,"n/a",((INDEX(Historical!$C$7:$C$1239,MATCH(B182,Historical!$B$7:$B$1261,0))/INDEX(Historical!$F$7:$F$1230,MATCH(B182,Historical!$B$7:$B$1261,0)))^(1/3)-1)*100)</f>
        <v>8.7380373002892142</v>
      </c>
      <c r="U182" s="701">
        <f>IF(INDEX(Historical!$H$7:$H$1230,MATCH(B182,Historical!$B$7:$B$1261,0))=0,"n/a",((INDEX(Historical!$C$7:$C$1239,MATCH(B182,Historical!$B$7:$B$1261,0))/INDEX(Historical!$H$7:$H$1230,MATCH(B182,Historical!$B$7:$B$1261,0)))^(1/5)-1)*100)</f>
        <v>8.4471771197698544</v>
      </c>
      <c r="V182" s="701">
        <f>IF(INDEX(Historical!$O$7:$O$1230,MATCH(B182,Historical!$B$7:$B$1261,0))=0,"n/a",((INDEX(Historical!$C$7:$C$1239,MATCH(B182,Historical!$B$7:$B$1261,0))/INDEX(Historical!$O$7:$O$1230,MATCH(B182,Historical!$B$7:$B$1261,0)))^(1/10)-1)*100)</f>
        <v>0.73600805301374805</v>
      </c>
      <c r="W182" s="702">
        <f t="shared" si="38"/>
        <v>11.477017248902394</v>
      </c>
      <c r="X182" s="703" t="str">
        <f t="shared" si="39"/>
        <v>n/a</v>
      </c>
      <c r="Y182" s="876"/>
      <c r="Z182" s="651">
        <f t="shared" si="40"/>
        <v>21.132075471698116</v>
      </c>
      <c r="AA182" s="886">
        <f t="shared" si="41"/>
        <v>20.252830188679248</v>
      </c>
      <c r="AB182" s="887">
        <v>12</v>
      </c>
      <c r="AC182" s="865">
        <v>2.65</v>
      </c>
      <c r="AD182" s="865">
        <v>1.1299999999999999</v>
      </c>
      <c r="AE182" s="865">
        <v>2.27</v>
      </c>
      <c r="AF182" s="865">
        <v>100.44</v>
      </c>
      <c r="AG182" s="865" t="s">
        <v>136</v>
      </c>
      <c r="AH182" s="865">
        <v>7.1</v>
      </c>
      <c r="AI182" s="865">
        <v>5.89</v>
      </c>
      <c r="AJ182" s="865">
        <v>-0.8</v>
      </c>
      <c r="AK182" s="865">
        <v>18.12</v>
      </c>
      <c r="AL182" s="878">
        <v>14170</v>
      </c>
      <c r="AM182" s="872">
        <v>0.2</v>
      </c>
      <c r="AN182" s="865">
        <v>19.8</v>
      </c>
      <c r="AO182" s="739">
        <f t="shared" si="42"/>
        <v>-10.762239616328808</v>
      </c>
      <c r="AP182" s="740">
        <f t="shared" si="43"/>
        <v>9.49059057235044</v>
      </c>
      <c r="AQ182" s="888">
        <f t="shared" si="44"/>
        <v>850.83454902661231</v>
      </c>
      <c r="AR182" s="651">
        <f>INDEX(Historical!$C$7:$C$1239,MATCH(B182,Historical!$B$7:$B$1261,0))*IF(AH182="n/a",1.03,IF(AH182&lt;0,1.01,IF(AH182&gt;10,1.1,(1+AH182/100))))</f>
        <v>0.53014499999999998</v>
      </c>
      <c r="AS182" s="886">
        <f t="shared" si="45"/>
        <v>0.5613705404999999</v>
      </c>
      <c r="AT182" s="886">
        <f t="shared" si="50"/>
        <v>0.61750759454999993</v>
      </c>
      <c r="AU182" s="886">
        <f t="shared" si="50"/>
        <v>0.67925835400500001</v>
      </c>
      <c r="AV182" s="886">
        <f t="shared" si="50"/>
        <v>0.74718418940550002</v>
      </c>
      <c r="AW182" s="651">
        <f t="shared" si="46"/>
        <v>3.1354656784604997</v>
      </c>
      <c r="AX182" s="747">
        <f t="shared" si="47"/>
        <v>5.8421197660899944</v>
      </c>
      <c r="AY182" s="934">
        <v>1.35</v>
      </c>
      <c r="AZ182" s="872">
        <v>98.48</v>
      </c>
      <c r="BA182" s="872">
        <v>-10.79</v>
      </c>
      <c r="BB182" s="872">
        <v>-3.3300000000000005</v>
      </c>
      <c r="BC182" s="872">
        <v>8.99</v>
      </c>
      <c r="BE182" s="624">
        <v>2014</v>
      </c>
      <c r="BF182" s="898">
        <f t="shared" si="48"/>
        <v>0</v>
      </c>
      <c r="BG182" s="882">
        <v>28.4</v>
      </c>
    </row>
    <row r="183" spans="1:59" ht="11.25" customHeight="1" x14ac:dyDescent="0.2">
      <c r="A183" s="704" t="s">
        <v>3854</v>
      </c>
      <c r="B183" s="785" t="s">
        <v>3855</v>
      </c>
      <c r="C183" s="932" t="s">
        <v>112</v>
      </c>
      <c r="D183" s="932" t="s">
        <v>4368</v>
      </c>
      <c r="E183" s="733">
        <v>9</v>
      </c>
      <c r="F183" s="1190">
        <v>483</v>
      </c>
      <c r="G183" s="1190" t="s">
        <v>106</v>
      </c>
      <c r="H183" s="1190" t="s">
        <v>106</v>
      </c>
      <c r="I183" s="883">
        <v>58.13</v>
      </c>
      <c r="J183" s="651">
        <f t="shared" si="35"/>
        <v>1.5826595561672114</v>
      </c>
      <c r="K183" s="863">
        <v>0.23</v>
      </c>
      <c r="L183" s="1190">
        <v>4</v>
      </c>
      <c r="M183" s="642">
        <f t="shared" si="36"/>
        <v>0.92</v>
      </c>
      <c r="N183" s="1190" t="s">
        <v>4172</v>
      </c>
      <c r="O183" s="604">
        <v>0.22</v>
      </c>
      <c r="P183" s="633">
        <v>44048</v>
      </c>
      <c r="Q183" s="633">
        <v>44077</v>
      </c>
      <c r="R183" s="642">
        <f t="shared" si="37"/>
        <v>4.5454545454545494</v>
      </c>
      <c r="S183" s="701">
        <f>IF(INDEX(Historical!$D$7:$D$1237,MATCH(B183,Historical!$B$7:$B$1261,0))=0,"n/a",(INDEX(Historical!$C$7:$C$1239,MATCH(B183,Historical!$B$7:$B$1261,0))/INDEX(Historical!$D$7:$D$1237,MATCH(B183,Historical!$B$7:$B$1261,0))-1)*100)</f>
        <v>4.8780487804878092</v>
      </c>
      <c r="T183" s="701">
        <f>IF(INDEX(Historical!$F$7:$F$1230,MATCH(B183,Historical!$B$7:$B$1261,0))=0,"n/a",((INDEX(Historical!$C$7:$C$1239,MATCH(B183,Historical!$B$7:$B$1261,0))/INDEX(Historical!$F$7:$F$1230,MATCH(B183,Historical!$B$7:$B$1261,0)))^(1/3)-1)*100)</f>
        <v>5.1369991663735792</v>
      </c>
      <c r="U183" s="701">
        <f>IF(INDEX(Historical!$H$7:$H$1230,MATCH(B183,Historical!$B$7:$B$1261,0))=0,"n/a",((INDEX(Historical!$C$7:$C$1239,MATCH(B183,Historical!$B$7:$B$1261,0))/INDEX(Historical!$H$7:$H$1230,MATCH(B183,Historical!$B$7:$B$1261,0)))^(1/5)-1)*100)</f>
        <v>5.4364811125223733</v>
      </c>
      <c r="V183" s="701" t="str">
        <f>IF(INDEX(Historical!$O$7:$O$1230,MATCH(B183,Historical!$B$7:$B$1261,0))=0,"n/a",((INDEX(Historical!$C$7:$C$1239,MATCH(B183,Historical!$B$7:$B$1261,0))/INDEX(Historical!$O$7:$O$1230,MATCH(B183,Historical!$B$7:$B$1261,0)))^(1/10)-1)*100)</f>
        <v>n/a</v>
      </c>
      <c r="W183" s="702" t="str">
        <f t="shared" si="38"/>
        <v>n/a</v>
      </c>
      <c r="X183" s="703">
        <f t="shared" si="39"/>
        <v>2.1745924450089493</v>
      </c>
      <c r="Y183" s="652"/>
      <c r="Z183" s="651">
        <f t="shared" si="40"/>
        <v>32.508833922261481</v>
      </c>
      <c r="AA183" s="886">
        <f t="shared" si="41"/>
        <v>20.540636042402827</v>
      </c>
      <c r="AB183" s="887">
        <v>12</v>
      </c>
      <c r="AC183" s="882">
        <v>2.83</v>
      </c>
      <c r="AD183" s="882">
        <v>1.38</v>
      </c>
      <c r="AE183" s="865">
        <v>1.1599999999999999</v>
      </c>
      <c r="AF183" s="865">
        <v>2.84</v>
      </c>
      <c r="AG183" s="865">
        <v>14.899999999999999</v>
      </c>
      <c r="AH183" s="865">
        <v>-29.2</v>
      </c>
      <c r="AI183" s="865">
        <v>-6.4600000000000009</v>
      </c>
      <c r="AJ183" s="681">
        <v>2.5</v>
      </c>
      <c r="AK183" s="681">
        <v>15</v>
      </c>
      <c r="AL183" s="882">
        <v>2580</v>
      </c>
      <c r="AM183" s="882">
        <v>1.7000000000000002</v>
      </c>
      <c r="AN183" s="882">
        <v>0.91</v>
      </c>
      <c r="AO183" s="739">
        <f t="shared" si="42"/>
        <v>-13.521495373713243</v>
      </c>
      <c r="AP183" s="740">
        <f t="shared" si="43"/>
        <v>7.0191406686895847</v>
      </c>
      <c r="AQ183" s="888">
        <f t="shared" si="44"/>
        <v>61.018158203662139</v>
      </c>
      <c r="AR183" s="651">
        <f>INDEX(Historical!$C$7:$C$1239,MATCH(B183,Historical!$B$7:$B$1261,0))*IF(AH183="n/a",1.03,IF(AH183&lt;0,1.01,IF(AH183&gt;10,1.1,(1+AH183/100))))</f>
        <v>0.86860000000000004</v>
      </c>
      <c r="AS183" s="886">
        <f t="shared" si="45"/>
        <v>0.87728600000000001</v>
      </c>
      <c r="AT183" s="886">
        <f t="shared" si="50"/>
        <v>0.96501460000000006</v>
      </c>
      <c r="AU183" s="886">
        <f t="shared" si="50"/>
        <v>1.0615160600000002</v>
      </c>
      <c r="AV183" s="886">
        <f t="shared" si="50"/>
        <v>1.1676676660000003</v>
      </c>
      <c r="AW183" s="651">
        <f t="shared" si="46"/>
        <v>4.9400843260000009</v>
      </c>
      <c r="AX183" s="747">
        <f t="shared" si="47"/>
        <v>8.4983387682779998</v>
      </c>
      <c r="AY183" s="729">
        <v>1.07</v>
      </c>
      <c r="AZ183" s="865">
        <v>144.76</v>
      </c>
      <c r="BA183" s="865">
        <v>-6.2399999999999993</v>
      </c>
      <c r="BB183" s="865">
        <v>15.35</v>
      </c>
      <c r="BC183" s="865">
        <v>56.220000000000006</v>
      </c>
      <c r="BE183" s="624">
        <v>2012</v>
      </c>
      <c r="BF183" s="898">
        <f t="shared" si="48"/>
        <v>0</v>
      </c>
      <c r="BG183" s="882">
        <v>4.3999999999999995</v>
      </c>
    </row>
    <row r="184" spans="1:59" ht="11.25" customHeight="1" x14ac:dyDescent="0.2">
      <c r="A184" s="871" t="s">
        <v>1456</v>
      </c>
      <c r="B184" s="875" t="s">
        <v>1457</v>
      </c>
      <c r="C184" s="932" t="s">
        <v>108</v>
      </c>
      <c r="D184" s="932" t="s">
        <v>4338</v>
      </c>
      <c r="E184" s="733">
        <v>9</v>
      </c>
      <c r="F184" s="1190">
        <v>464</v>
      </c>
      <c r="G184" s="1190" t="s">
        <v>37</v>
      </c>
      <c r="H184" s="1190" t="s">
        <v>37</v>
      </c>
      <c r="I184" s="874">
        <v>24.83</v>
      </c>
      <c r="J184" s="651">
        <f t="shared" si="35"/>
        <v>4.5106725734997992</v>
      </c>
      <c r="K184" s="877">
        <v>0.28000000000000003</v>
      </c>
      <c r="L184" s="887">
        <v>4</v>
      </c>
      <c r="M184" s="642">
        <f t="shared" si="36"/>
        <v>1.1200000000000001</v>
      </c>
      <c r="N184" s="870" t="s">
        <v>706</v>
      </c>
      <c r="O184" s="734">
        <v>0.27</v>
      </c>
      <c r="P184" s="861">
        <v>43895</v>
      </c>
      <c r="Q184" s="861">
        <v>43907</v>
      </c>
      <c r="R184" s="642">
        <f t="shared" si="37"/>
        <v>3.7037037037037068</v>
      </c>
      <c r="S184" s="701">
        <f>IF(INDEX(Historical!$D$7:$D$1237,MATCH(B184,Historical!$B$7:$B$1261,0))=0,"n/a",(INDEX(Historical!$C$7:$C$1239,MATCH(B184,Historical!$B$7:$B$1261,0))/INDEX(Historical!$D$7:$D$1237,MATCH(B184,Historical!$B$7:$B$1261,0))-1)*100)</f>
        <v>13.978494623655923</v>
      </c>
      <c r="T184" s="701">
        <f>IF(INDEX(Historical!$F$7:$F$1230,MATCH(B184,Historical!$B$7:$B$1261,0))=0,"n/a",((INDEX(Historical!$C$7:$C$1239,MATCH(B184,Historical!$B$7:$B$1261,0))/INDEX(Historical!$F$7:$F$1230,MATCH(B184,Historical!$B$7:$B$1261,0)))^(1/3)-1)*100)</f>
        <v>17.108201121761944</v>
      </c>
      <c r="U184" s="701">
        <f>IF(INDEX(Historical!$H$7:$H$1230,MATCH(B184,Historical!$B$7:$B$1261,0))=0,"n/a",((INDEX(Historical!$C$7:$C$1239,MATCH(B184,Historical!$B$7:$B$1261,0))/INDEX(Historical!$H$7:$H$1230,MATCH(B184,Historical!$B$7:$B$1261,0)))^(1/5)-1)*100)</f>
        <v>17.169054553092657</v>
      </c>
      <c r="V184" s="701">
        <f>IF(INDEX(Historical!$O$7:$O$1230,MATCH(B184,Historical!$B$7:$B$1261,0))=0,"n/a",((INDEX(Historical!$C$7:$C$1239,MATCH(B184,Historical!$B$7:$B$1261,0))/INDEX(Historical!$O$7:$O$1230,MATCH(B184,Historical!$B$7:$B$1261,0)))^(1/10)-1)*100)</f>
        <v>31.226269392202433</v>
      </c>
      <c r="W184" s="702">
        <f t="shared" si="38"/>
        <v>0.54982727323104352</v>
      </c>
      <c r="X184" s="703">
        <f t="shared" si="39"/>
        <v>0.91813125952367158</v>
      </c>
      <c r="Y184" s="876"/>
      <c r="Z184" s="651">
        <f t="shared" si="40"/>
        <v>42.10526315789474</v>
      </c>
      <c r="AA184" s="886">
        <f t="shared" si="41"/>
        <v>9.3345864661654119</v>
      </c>
      <c r="AB184" s="887">
        <v>12</v>
      </c>
      <c r="AC184" s="865">
        <v>2.66</v>
      </c>
      <c r="AD184" s="865">
        <v>1.2</v>
      </c>
      <c r="AE184" s="865">
        <v>2.8</v>
      </c>
      <c r="AF184" s="865">
        <v>0.96</v>
      </c>
      <c r="AG184" s="865">
        <v>10.299999999999999</v>
      </c>
      <c r="AH184" s="865">
        <v>19.100000000000001</v>
      </c>
      <c r="AI184" s="865">
        <v>-26.57</v>
      </c>
      <c r="AJ184" s="865">
        <v>18.7</v>
      </c>
      <c r="AK184" s="865">
        <v>8</v>
      </c>
      <c r="AL184" s="878">
        <v>421.06</v>
      </c>
      <c r="AM184" s="872">
        <v>1</v>
      </c>
      <c r="AN184" s="865">
        <v>0.11</v>
      </c>
      <c r="AO184" s="739">
        <f t="shared" si="42"/>
        <v>12.345140660427045</v>
      </c>
      <c r="AP184" s="740">
        <f t="shared" si="43"/>
        <v>21.679727126592457</v>
      </c>
      <c r="AQ184" s="888">
        <f t="shared" si="44"/>
        <v>-36.890912760280102</v>
      </c>
      <c r="AR184" s="651">
        <f>INDEX(Historical!$C$7:$C$1239,MATCH(B184,Historical!$B$7:$B$1261,0))*IF(AH184="n/a",1.03,IF(AH184&lt;0,1.01,IF(AH184&gt;10,1.1,(1+AH184/100))))</f>
        <v>1.1660000000000001</v>
      </c>
      <c r="AS184" s="886">
        <f t="shared" si="45"/>
        <v>1.1776600000000002</v>
      </c>
      <c r="AT184" s="886">
        <f t="shared" si="50"/>
        <v>1.2718728000000001</v>
      </c>
      <c r="AU184" s="886">
        <f t="shared" si="50"/>
        <v>1.3736226240000002</v>
      </c>
      <c r="AV184" s="886">
        <f t="shared" si="50"/>
        <v>1.4835124339200003</v>
      </c>
      <c r="AW184" s="651">
        <f t="shared" si="46"/>
        <v>6.4726678579200012</v>
      </c>
      <c r="AX184" s="747">
        <f t="shared" si="47"/>
        <v>26.06793337865486</v>
      </c>
      <c r="AY184" s="934">
        <v>1.17</v>
      </c>
      <c r="AZ184" s="872">
        <v>45.29</v>
      </c>
      <c r="BA184" s="872">
        <v>-33.46</v>
      </c>
      <c r="BB184" s="872">
        <v>14.23</v>
      </c>
      <c r="BC184" s="872">
        <v>10.54</v>
      </c>
      <c r="BE184" s="624">
        <v>2012</v>
      </c>
      <c r="BF184" s="898">
        <f t="shared" si="48"/>
        <v>0</v>
      </c>
      <c r="BG184" s="882">
        <v>1.0999999999999999</v>
      </c>
    </row>
    <row r="185" spans="1:59" ht="11.25" customHeight="1" x14ac:dyDescent="0.2">
      <c r="A185" s="871" t="s">
        <v>3850</v>
      </c>
      <c r="B185" s="875" t="s">
        <v>3851</v>
      </c>
      <c r="C185" s="932" t="s">
        <v>108</v>
      </c>
      <c r="D185" s="932" t="s">
        <v>4338</v>
      </c>
      <c r="E185" s="733">
        <v>7</v>
      </c>
      <c r="F185" s="1190">
        <v>611</v>
      </c>
      <c r="G185" s="1190" t="s">
        <v>106</v>
      </c>
      <c r="H185" s="1190" t="s">
        <v>106</v>
      </c>
      <c r="I185" s="874">
        <v>7.76</v>
      </c>
      <c r="J185" s="651">
        <f t="shared" si="35"/>
        <v>4.1237113402061851</v>
      </c>
      <c r="K185" s="877">
        <v>0.08</v>
      </c>
      <c r="L185" s="887">
        <v>4</v>
      </c>
      <c r="M185" s="642">
        <f t="shared" si="36"/>
        <v>0.32</v>
      </c>
      <c r="N185" s="870" t="s">
        <v>513</v>
      </c>
      <c r="O185" s="734">
        <v>7.0000000000000007E-2</v>
      </c>
      <c r="P185" s="861">
        <v>43871</v>
      </c>
      <c r="Q185" s="861">
        <v>43888</v>
      </c>
      <c r="R185" s="642">
        <f t="shared" si="37"/>
        <v>14.285714285714276</v>
      </c>
      <c r="S185" s="701">
        <f>IF(INDEX(Historical!$D$7:$D$1237,MATCH(B185,Historical!$B$7:$B$1261,0))=0,"n/a",(INDEX(Historical!$C$7:$C$1239,MATCH(B185,Historical!$B$7:$B$1261,0))/INDEX(Historical!$D$7:$D$1237,MATCH(B185,Historical!$B$7:$B$1261,0))-1)*100)</f>
        <v>12.000000000000011</v>
      </c>
      <c r="T185" s="701">
        <f>IF(INDEX(Historical!$F$7:$F$1230,MATCH(B185,Historical!$B$7:$B$1261,0))=0,"n/a",((INDEX(Historical!$C$7:$C$1239,MATCH(B185,Historical!$B$7:$B$1261,0))/INDEX(Historical!$F$7:$F$1230,MATCH(B185,Historical!$B$7:$B$1261,0)))^(1/3)-1)*100)</f>
        <v>32.63524026321307</v>
      </c>
      <c r="U185" s="701">
        <f>IF(INDEX(Historical!$H$7:$H$1230,MATCH(B185,Historical!$B$7:$B$1261,0))=0,"n/a",((INDEX(Historical!$C$7:$C$1239,MATCH(B185,Historical!$B$7:$B$1261,0))/INDEX(Historical!$H$7:$H$1230,MATCH(B185,Historical!$B$7:$B$1261,0)))^(1/5)-1)*100)</f>
        <v>28.473515712343932</v>
      </c>
      <c r="V185" s="701" t="str">
        <f>IF(INDEX(Historical!$O$7:$O$1230,MATCH(B185,Historical!$B$7:$B$1261,0))=0,"n/a",((INDEX(Historical!$C$7:$C$1239,MATCH(B185,Historical!$B$7:$B$1261,0))/INDEX(Historical!$O$7:$O$1230,MATCH(B185,Historical!$B$7:$B$1261,0)))^(1/10)-1)*100)</f>
        <v>n/a</v>
      </c>
      <c r="W185" s="702" t="str">
        <f t="shared" si="38"/>
        <v>n/a</v>
      </c>
      <c r="X185" s="703">
        <f t="shared" si="39"/>
        <v>1.1481256335622554</v>
      </c>
      <c r="Y185" s="673"/>
      <c r="Z185" s="651">
        <f t="shared" si="40"/>
        <v>37.209302325581397</v>
      </c>
      <c r="AA185" s="886">
        <f t="shared" si="41"/>
        <v>9.0232558139534884</v>
      </c>
      <c r="AB185" s="887">
        <v>12</v>
      </c>
      <c r="AC185" s="865">
        <v>0.86</v>
      </c>
      <c r="AD185" s="865">
        <v>1.18</v>
      </c>
      <c r="AE185" s="865">
        <v>4.16</v>
      </c>
      <c r="AF185" s="865">
        <v>1.18</v>
      </c>
      <c r="AG185" s="865">
        <v>13</v>
      </c>
      <c r="AH185" s="865">
        <v>21.099999999999998</v>
      </c>
      <c r="AI185" s="865">
        <v>-9.26</v>
      </c>
      <c r="AJ185" s="865">
        <v>24.8</v>
      </c>
      <c r="AK185" s="865">
        <v>8</v>
      </c>
      <c r="AL185" s="878">
        <v>284.08999999999997</v>
      </c>
      <c r="AM185" s="872">
        <v>2.2999999999999998</v>
      </c>
      <c r="AN185" s="865">
        <v>0.09</v>
      </c>
      <c r="AO185" s="739">
        <f t="shared" si="42"/>
        <v>23.573971238596627</v>
      </c>
      <c r="AP185" s="740">
        <f t="shared" si="43"/>
        <v>32.597227052550117</v>
      </c>
      <c r="AQ185" s="888">
        <f t="shared" si="44"/>
        <v>-31.209038512105824</v>
      </c>
      <c r="AR185" s="651">
        <f>INDEX(Historical!$C$7:$C$1239,MATCH(B185,Historical!$B$7:$B$1261,0))*IF(AH185="n/a",1.03,IF(AH185&lt;0,1.01,IF(AH185&gt;10,1.1,(1+AH185/100))))</f>
        <v>0.30800000000000005</v>
      </c>
      <c r="AS185" s="886">
        <f t="shared" si="45"/>
        <v>0.31108000000000008</v>
      </c>
      <c r="AT185" s="886">
        <f t="shared" si="50"/>
        <v>0.33596640000000011</v>
      </c>
      <c r="AU185" s="886">
        <f t="shared" si="50"/>
        <v>0.36284371200000015</v>
      </c>
      <c r="AV185" s="886">
        <f t="shared" si="50"/>
        <v>0.39187120896000022</v>
      </c>
      <c r="AW185" s="651">
        <f t="shared" si="46"/>
        <v>1.7097613209600007</v>
      </c>
      <c r="AX185" s="747">
        <f t="shared" si="47"/>
        <v>22.03300671340207</v>
      </c>
      <c r="AY185" s="934">
        <v>0.85</v>
      </c>
      <c r="AZ185" s="872">
        <v>29.12</v>
      </c>
      <c r="BA185" s="872">
        <v>-32.049999999999997</v>
      </c>
      <c r="BB185" s="872">
        <v>6.52</v>
      </c>
      <c r="BC185" s="872">
        <v>3.58</v>
      </c>
      <c r="BE185" s="624">
        <v>2014</v>
      </c>
      <c r="BF185" s="898">
        <f t="shared" si="48"/>
        <v>0</v>
      </c>
      <c r="BG185" s="882">
        <v>1.3</v>
      </c>
    </row>
    <row r="186" spans="1:59" ht="11.25" customHeight="1" x14ac:dyDescent="0.2">
      <c r="A186" s="704" t="s">
        <v>3864</v>
      </c>
      <c r="B186" s="785" t="s">
        <v>3865</v>
      </c>
      <c r="C186" s="932" t="s">
        <v>128</v>
      </c>
      <c r="D186" s="932" t="s">
        <v>4327</v>
      </c>
      <c r="E186" s="733">
        <v>9</v>
      </c>
      <c r="F186" s="1190">
        <v>486</v>
      </c>
      <c r="G186" s="1190" t="s">
        <v>106</v>
      </c>
      <c r="H186" s="1190" t="s">
        <v>106</v>
      </c>
      <c r="I186" s="883">
        <v>57.45</v>
      </c>
      <c r="J186" s="651">
        <f t="shared" si="35"/>
        <v>2.1932114882506526</v>
      </c>
      <c r="K186" s="863">
        <v>0.315</v>
      </c>
      <c r="L186" s="1190">
        <v>4</v>
      </c>
      <c r="M186" s="642">
        <f t="shared" si="36"/>
        <v>1.26</v>
      </c>
      <c r="N186" s="1190" t="s">
        <v>127</v>
      </c>
      <c r="O186" s="604">
        <v>0.28499999999999998</v>
      </c>
      <c r="P186" s="633">
        <v>44103</v>
      </c>
      <c r="Q186" s="633">
        <v>44118</v>
      </c>
      <c r="R186" s="642">
        <f t="shared" si="37"/>
        <v>10.526315789473696</v>
      </c>
      <c r="S186" s="701">
        <f>IF(INDEX(Historical!$D$7:$D$1237,MATCH(B186,Historical!$B$7:$B$1261,0))=0,"n/a",(INDEX(Historical!$C$7:$C$1239,MATCH(B186,Historical!$B$7:$B$1261,0))/INDEX(Historical!$D$7:$D$1237,MATCH(B186,Historical!$B$7:$B$1261,0))-1)*100)</f>
        <v>15.760869565217384</v>
      </c>
      <c r="T186" s="701">
        <f>IF(INDEX(Historical!$F$7:$F$1230,MATCH(B186,Historical!$B$7:$B$1261,0))=0,"n/a",((INDEX(Historical!$C$7:$C$1239,MATCH(B186,Historical!$B$7:$B$1261,0))/INDEX(Historical!$F$7:$F$1230,MATCH(B186,Historical!$B$7:$B$1261,0)))^(1/3)-1)*100)</f>
        <v>13.938991329382011</v>
      </c>
      <c r="U186" s="701">
        <f>IF(INDEX(Historical!$H$7:$H$1230,MATCH(B186,Historical!$B$7:$B$1261,0))=0,"n/a",((INDEX(Historical!$C$7:$C$1239,MATCH(B186,Historical!$B$7:$B$1261,0))/INDEX(Historical!$H$7:$H$1230,MATCH(B186,Historical!$B$7:$B$1261,0)))^(1/5)-1)*100)</f>
        <v>12.923498036123981</v>
      </c>
      <c r="V186" s="701" t="str">
        <f>IF(INDEX(Historical!$O$7:$O$1230,MATCH(B186,Historical!$B$7:$B$1261,0))=0,"n/a",((INDEX(Historical!$C$7:$C$1239,MATCH(B186,Historical!$B$7:$B$1261,0))/INDEX(Historical!$O$7:$O$1230,MATCH(B186,Historical!$B$7:$B$1261,0)))^(1/10)-1)*100)</f>
        <v>n/a</v>
      </c>
      <c r="W186" s="702" t="str">
        <f t="shared" si="38"/>
        <v>n/a</v>
      </c>
      <c r="X186" s="703">
        <f t="shared" si="39"/>
        <v>0.82315274115439374</v>
      </c>
      <c r="Y186" s="652"/>
      <c r="Z186" s="651">
        <f t="shared" si="40"/>
        <v>58.064516129032263</v>
      </c>
      <c r="AA186" s="886">
        <f t="shared" si="41"/>
        <v>26.474654377880185</v>
      </c>
      <c r="AB186" s="887">
        <v>12</v>
      </c>
      <c r="AC186" s="882">
        <v>2.17</v>
      </c>
      <c r="AD186" s="882">
        <v>4.1500000000000004</v>
      </c>
      <c r="AE186" s="865">
        <v>3.14</v>
      </c>
      <c r="AF186" s="865">
        <v>3.05</v>
      </c>
      <c r="AG186" s="865">
        <v>11.799999999999999</v>
      </c>
      <c r="AH186" s="865">
        <v>16.2</v>
      </c>
      <c r="AI186" s="865">
        <v>8.5400000000000009</v>
      </c>
      <c r="AJ186" s="681">
        <v>15.7</v>
      </c>
      <c r="AK186" s="681">
        <v>6.4</v>
      </c>
      <c r="AL186" s="882">
        <v>82220</v>
      </c>
      <c r="AM186" s="882">
        <v>0.11</v>
      </c>
      <c r="AN186" s="882">
        <v>0.75</v>
      </c>
      <c r="AO186" s="739">
        <f t="shared" si="42"/>
        <v>-11.357944853505552</v>
      </c>
      <c r="AP186" s="740">
        <f t="shared" si="43"/>
        <v>15.116709524374633</v>
      </c>
      <c r="AQ186" s="888">
        <f t="shared" si="44"/>
        <v>89.440927001925047</v>
      </c>
      <c r="AR186" s="651">
        <f>INDEX(Historical!$C$7:$C$1239,MATCH(B186,Historical!$B$7:$B$1261,0))*IF(AH186="n/a",1.03,IF(AH186&lt;0,1.01,IF(AH186&gt;10,1.1,(1+AH186/100))))</f>
        <v>1.1715</v>
      </c>
      <c r="AS186" s="886">
        <f t="shared" si="45"/>
        <v>1.2715460999999999</v>
      </c>
      <c r="AT186" s="886">
        <f t="shared" si="50"/>
        <v>1.3529250503999999</v>
      </c>
      <c r="AU186" s="886">
        <f t="shared" si="50"/>
        <v>1.4395122536256</v>
      </c>
      <c r="AV186" s="886">
        <f t="shared" si="50"/>
        <v>1.5316410378576384</v>
      </c>
      <c r="AW186" s="651">
        <f t="shared" si="46"/>
        <v>6.7671244418832384</v>
      </c>
      <c r="AX186" s="747">
        <f t="shared" si="47"/>
        <v>11.779154816158814</v>
      </c>
      <c r="AY186" s="729">
        <v>0.62</v>
      </c>
      <c r="AZ186" s="865">
        <v>39.479999999999997</v>
      </c>
      <c r="BA186" s="865">
        <v>-4.1900000000000004</v>
      </c>
      <c r="BB186" s="865">
        <v>1.4500000000000002</v>
      </c>
      <c r="BC186" s="865">
        <v>6.36</v>
      </c>
      <c r="BE186" s="624">
        <v>2012</v>
      </c>
      <c r="BF186" s="898">
        <f t="shared" si="48"/>
        <v>0</v>
      </c>
      <c r="BG186" s="882">
        <v>4.8</v>
      </c>
    </row>
    <row r="187" spans="1:59" ht="11.25" customHeight="1" x14ac:dyDescent="0.2">
      <c r="A187" s="881" t="s">
        <v>4540</v>
      </c>
      <c r="B187" s="875" t="s">
        <v>4505</v>
      </c>
      <c r="C187" s="932" t="s">
        <v>128</v>
      </c>
      <c r="D187" s="932" t="s">
        <v>191</v>
      </c>
      <c r="E187" s="733">
        <v>5</v>
      </c>
      <c r="F187" s="1190">
        <v>722</v>
      </c>
      <c r="G187" s="1190" t="s">
        <v>106</v>
      </c>
      <c r="H187" s="1190" t="s">
        <v>106</v>
      </c>
      <c r="I187" s="874">
        <v>204.14</v>
      </c>
      <c r="J187" s="651">
        <f t="shared" si="35"/>
        <v>2.2141667483099829</v>
      </c>
      <c r="K187" s="877">
        <v>1.1299999999999999</v>
      </c>
      <c r="L187" s="887">
        <v>4</v>
      </c>
      <c r="M187" s="642">
        <f t="shared" si="36"/>
        <v>4.5199999999999996</v>
      </c>
      <c r="N187" s="870" t="s">
        <v>4518</v>
      </c>
      <c r="O187" s="734">
        <v>0.75</v>
      </c>
      <c r="P187" s="619" t="s">
        <v>4514</v>
      </c>
      <c r="Q187" s="619" t="s">
        <v>4515</v>
      </c>
      <c r="R187" s="642">
        <f t="shared" si="37"/>
        <v>50.66666666666665</v>
      </c>
      <c r="S187" s="701">
        <f>IF(INDEX(Historical!$D$7:$D$1237,MATCH(B187,Historical!$B$7:$B$1261,0))=0,"n/a",(INDEX(Historical!$C$7:$C$1239,MATCH(B187,Historical!$B$7:$B$1261,0))/INDEX(Historical!$D$7:$D$1237,MATCH(B187,Historical!$B$7:$B$1261,0))-1)*100)</f>
        <v>56.25</v>
      </c>
      <c r="T187" s="701">
        <f>IF(INDEX(Historical!$F$7:$F$1230,MATCH(B187,Historical!$B$7:$B$1261,0))=0,"n/a",((INDEX(Historical!$C$7:$C$1239,MATCH(B187,Historical!$B$7:$B$1261,0))/INDEX(Historical!$F$7:$F$1230,MATCH(B187,Historical!$B$7:$B$1261,0)))^(1/3)-1)*100)</f>
        <v>44.224957030740832</v>
      </c>
      <c r="U187" s="701" t="str">
        <f>IF(INDEX(Historical!$H$7:$H$1230,MATCH(B187,Historical!$B$7:$B$1261,0))=0,"n/a",((INDEX(Historical!$C$7:$C$1239,MATCH(B187,Historical!$B$7:$B$1261,0))/INDEX(Historical!$H$7:$H$1230,MATCH(B187,Historical!$B$7:$B$1261,0)))^(1/5)-1)*100)</f>
        <v>n/a</v>
      </c>
      <c r="V187" s="701" t="str">
        <f>IF(INDEX(Historical!$O$7:$O$1230,MATCH(B187,Historical!$B$7:$B$1261,0))=0,"n/a",((INDEX(Historical!$C$7:$C$1239,MATCH(B187,Historical!$B$7:$B$1261,0))/INDEX(Historical!$O$7:$O$1230,MATCH(B187,Historical!$B$7:$B$1261,0)))^(1/10)-1)*100)</f>
        <v>n/a</v>
      </c>
      <c r="W187" s="702" t="str">
        <f t="shared" si="38"/>
        <v>n/a</v>
      </c>
      <c r="X187" s="703" t="str">
        <f t="shared" si="39"/>
        <v>n/a</v>
      </c>
      <c r="Y187" s="876"/>
      <c r="Z187" s="651">
        <f t="shared" si="40"/>
        <v>56.570713391739666</v>
      </c>
      <c r="AA187" s="886">
        <f t="shared" si="41"/>
        <v>25.549436795994993</v>
      </c>
      <c r="AB187" s="887">
        <v>12</v>
      </c>
      <c r="AC187" s="865">
        <v>7.99</v>
      </c>
      <c r="AD187" s="865">
        <v>1.29</v>
      </c>
      <c r="AE187" s="865">
        <v>2.72</v>
      </c>
      <c r="AF187" s="865">
        <v>17.34</v>
      </c>
      <c r="AG187" s="865">
        <v>80.2</v>
      </c>
      <c r="AH187" s="865">
        <v>39.200000000000003</v>
      </c>
      <c r="AI187" s="865">
        <v>15.03</v>
      </c>
      <c r="AJ187" s="865">
        <v>31.3</v>
      </c>
      <c r="AK187" s="865">
        <v>20</v>
      </c>
      <c r="AL187" s="878">
        <v>2290</v>
      </c>
      <c r="AM187" s="872">
        <v>2.7</v>
      </c>
      <c r="AN187" s="865">
        <v>0</v>
      </c>
      <c r="AO187" s="739" t="str">
        <f t="shared" si="42"/>
        <v>n/a</v>
      </c>
      <c r="AP187" s="740" t="str">
        <f t="shared" si="43"/>
        <v>n/a</v>
      </c>
      <c r="AQ187" s="888">
        <f t="shared" si="44"/>
        <v>343.73527345456932</v>
      </c>
      <c r="AR187" s="651">
        <f>INDEX(Historical!$C$7:$C$1239,MATCH(B187,Historical!$B$7:$B$1261,0))*IF(AH187="n/a",1.03,IF(AH187&lt;0,1.01,IF(AH187&gt;10,1.1,(1+AH187/100))))</f>
        <v>3.3000000000000003</v>
      </c>
      <c r="AS187" s="886">
        <f t="shared" si="45"/>
        <v>3.6300000000000008</v>
      </c>
      <c r="AT187" s="886">
        <f t="shared" ref="AT187:AV206" si="51">IF($AK187="n/a",1.03*AS187,IF($AK187&lt;0,1.01*AS187,IF($AK187&gt;10,1.1*AS187,(1+$AK187/100)*AS187)))</f>
        <v>3.9930000000000012</v>
      </c>
      <c r="AU187" s="886">
        <f t="shared" si="51"/>
        <v>4.3923000000000014</v>
      </c>
      <c r="AV187" s="886">
        <f t="shared" si="51"/>
        <v>4.8315300000000017</v>
      </c>
      <c r="AW187" s="651">
        <f t="shared" si="46"/>
        <v>20.146830000000005</v>
      </c>
      <c r="AX187" s="747">
        <f t="shared" si="47"/>
        <v>9.8691241304986796</v>
      </c>
      <c r="AY187" s="934">
        <v>1.5</v>
      </c>
      <c r="AZ187" s="872">
        <v>316.36</v>
      </c>
      <c r="BA187" s="872">
        <v>-1.08</v>
      </c>
      <c r="BB187" s="872">
        <v>23.880000000000003</v>
      </c>
      <c r="BC187" s="872">
        <v>60.17</v>
      </c>
      <c r="BE187" s="624">
        <v>2016</v>
      </c>
      <c r="BF187" s="898">
        <f t="shared" si="48"/>
        <v>0</v>
      </c>
      <c r="BG187" s="882">
        <v>42.6</v>
      </c>
    </row>
    <row r="188" spans="1:59" ht="11.25" customHeight="1" x14ac:dyDescent="0.2">
      <c r="A188" s="871" t="s">
        <v>1462</v>
      </c>
      <c r="B188" s="875" t="s">
        <v>1463</v>
      </c>
      <c r="C188" s="932" t="s">
        <v>108</v>
      </c>
      <c r="D188" s="932" t="s">
        <v>118</v>
      </c>
      <c r="E188" s="733">
        <v>8</v>
      </c>
      <c r="F188" s="1190">
        <v>563</v>
      </c>
      <c r="G188" s="1190" t="s">
        <v>106</v>
      </c>
      <c r="H188" s="1190" t="s">
        <v>106</v>
      </c>
      <c r="I188" s="874">
        <v>46.17</v>
      </c>
      <c r="J188" s="651">
        <f t="shared" si="35"/>
        <v>3.9852718215291314</v>
      </c>
      <c r="K188" s="877">
        <v>0.46</v>
      </c>
      <c r="L188" s="887">
        <v>4</v>
      </c>
      <c r="M188" s="642">
        <f t="shared" si="36"/>
        <v>1.84</v>
      </c>
      <c r="N188" s="870" t="s">
        <v>261</v>
      </c>
      <c r="O188" s="734">
        <v>0.44</v>
      </c>
      <c r="P188" s="861">
        <v>43958</v>
      </c>
      <c r="Q188" s="861">
        <v>43994</v>
      </c>
      <c r="R188" s="642">
        <f t="shared" si="37"/>
        <v>4.5454545454545494</v>
      </c>
      <c r="S188" s="701">
        <f>IF(INDEX(Historical!$D$7:$D$1237,MATCH(B188,Historical!$B$7:$B$1261,0))=0,"n/a",(INDEX(Historical!$C$7:$C$1239,MATCH(B188,Historical!$B$7:$B$1261,0))/INDEX(Historical!$D$7:$D$1237,MATCH(B188,Historical!$B$7:$B$1261,0))-1)*100)</f>
        <v>4.8192771084337505</v>
      </c>
      <c r="T188" s="701">
        <f>IF(INDEX(Historical!$F$7:$F$1230,MATCH(B188,Historical!$B$7:$B$1261,0))=0,"n/a",((INDEX(Historical!$C$7:$C$1239,MATCH(B188,Historical!$B$7:$B$1261,0))/INDEX(Historical!$F$7:$F$1230,MATCH(B188,Historical!$B$7:$B$1261,0)))^(1/3)-1)*100)</f>
        <v>3.3767552838620318</v>
      </c>
      <c r="U188" s="701">
        <f>IF(INDEX(Historical!$H$7:$H$1230,MATCH(B188,Historical!$B$7:$B$1261,0))=0,"n/a",((INDEX(Historical!$C$7:$C$1239,MATCH(B188,Historical!$B$7:$B$1261,0))/INDEX(Historical!$H$7:$H$1230,MATCH(B188,Historical!$B$7:$B$1261,0)))^(1/5)-1)*100)</f>
        <v>8.0601967854472498</v>
      </c>
      <c r="V188" s="701">
        <f>IF(INDEX(Historical!$O$7:$O$1230,MATCH(B188,Historical!$B$7:$B$1261,0))=0,"n/a",((INDEX(Historical!$C$7:$C$1239,MATCH(B188,Historical!$B$7:$B$1261,0))/INDEX(Historical!$O$7:$O$1230,MATCH(B188,Historical!$B$7:$B$1261,0)))^(1/10)-1)*100)</f>
        <v>10.187114654947504</v>
      </c>
      <c r="W188" s="702">
        <f t="shared" si="38"/>
        <v>0.79121488846036614</v>
      </c>
      <c r="X188" s="703">
        <f t="shared" si="39"/>
        <v>3.5044333849770655</v>
      </c>
      <c r="Y188" s="668"/>
      <c r="Z188" s="651">
        <f t="shared" si="40"/>
        <v>30.213464696223319</v>
      </c>
      <c r="AA188" s="886">
        <f t="shared" si="41"/>
        <v>7.5812807881773407</v>
      </c>
      <c r="AB188" s="887">
        <v>12</v>
      </c>
      <c r="AC188" s="865">
        <v>6.09</v>
      </c>
      <c r="AD188" s="865">
        <v>2.13</v>
      </c>
      <c r="AE188" s="865">
        <v>0.65</v>
      </c>
      <c r="AF188" s="865">
        <v>0.59</v>
      </c>
      <c r="AG188" s="865">
        <v>7.9</v>
      </c>
      <c r="AH188" s="865">
        <v>23.3</v>
      </c>
      <c r="AI188" s="865">
        <v>11.110000000000001</v>
      </c>
      <c r="AJ188" s="865">
        <v>2.2999999999999998</v>
      </c>
      <c r="AK188" s="865">
        <v>3.66</v>
      </c>
      <c r="AL188" s="878">
        <v>42980</v>
      </c>
      <c r="AM188" s="872">
        <v>0.1</v>
      </c>
      <c r="AN188" s="865">
        <v>0.25</v>
      </c>
      <c r="AO188" s="739">
        <f t="shared" si="42"/>
        <v>4.4641878187990409</v>
      </c>
      <c r="AP188" s="740">
        <f t="shared" si="43"/>
        <v>12.045468606976382</v>
      </c>
      <c r="AQ188" s="888">
        <f t="shared" si="44"/>
        <v>-55.413227347491244</v>
      </c>
      <c r="AR188" s="651">
        <f>INDEX(Historical!$C$7:$C$1239,MATCH(B188,Historical!$B$7:$B$1261,0))*IF(AH188="n/a",1.03,IF(AH188&lt;0,1.01,IF(AH188&gt;10,1.1,(1+AH188/100))))</f>
        <v>1.9140000000000001</v>
      </c>
      <c r="AS188" s="886">
        <f t="shared" si="45"/>
        <v>2.1054000000000004</v>
      </c>
      <c r="AT188" s="886">
        <f t="shared" si="51"/>
        <v>2.1824576400000004</v>
      </c>
      <c r="AU188" s="886">
        <f t="shared" si="51"/>
        <v>2.2623355896240005</v>
      </c>
      <c r="AV188" s="886">
        <f t="shared" si="51"/>
        <v>2.3451370722042388</v>
      </c>
      <c r="AW188" s="651">
        <f t="shared" si="46"/>
        <v>10.80933030182824</v>
      </c>
      <c r="AX188" s="747">
        <f t="shared" si="47"/>
        <v>23.412021446454926</v>
      </c>
      <c r="AY188" s="934">
        <v>1.39</v>
      </c>
      <c r="AZ188" s="872">
        <v>102.06</v>
      </c>
      <c r="BA188" s="872">
        <v>-13.34</v>
      </c>
      <c r="BB188" s="872">
        <v>13.55</v>
      </c>
      <c r="BC188" s="872">
        <v>22.71</v>
      </c>
      <c r="BE188" s="624">
        <v>2013</v>
      </c>
      <c r="BF188" s="898">
        <f t="shared" si="48"/>
        <v>0</v>
      </c>
      <c r="BG188" s="882">
        <v>0.70000000000000007</v>
      </c>
    </row>
    <row r="189" spans="1:59" ht="11.25" customHeight="1" x14ac:dyDescent="0.2">
      <c r="A189" s="704" t="s">
        <v>4168</v>
      </c>
      <c r="B189" s="785" t="s">
        <v>4165</v>
      </c>
      <c r="C189" s="932" t="s">
        <v>108</v>
      </c>
      <c r="D189" s="932" t="s">
        <v>118</v>
      </c>
      <c r="E189" s="733">
        <v>7</v>
      </c>
      <c r="F189" s="1190">
        <v>620</v>
      </c>
      <c r="G189" s="1190" t="s">
        <v>106</v>
      </c>
      <c r="H189" s="1190" t="s">
        <v>106</v>
      </c>
      <c r="I189" s="883">
        <v>17.059999999999999</v>
      </c>
      <c r="J189" s="651">
        <f t="shared" si="35"/>
        <v>6.5650644783118413</v>
      </c>
      <c r="K189" s="863">
        <v>0.28000000000000003</v>
      </c>
      <c r="L189" s="1190">
        <v>4</v>
      </c>
      <c r="M189" s="642">
        <f t="shared" si="36"/>
        <v>1.1200000000000001</v>
      </c>
      <c r="N189" s="1190" t="s">
        <v>325</v>
      </c>
      <c r="O189" s="604">
        <v>0.25</v>
      </c>
      <c r="P189" s="633">
        <v>43885</v>
      </c>
      <c r="Q189" s="633">
        <v>43909</v>
      </c>
      <c r="R189" s="642">
        <f t="shared" si="37"/>
        <v>12.000000000000011</v>
      </c>
      <c r="S189" s="701">
        <f>IF(INDEX(Historical!$D$7:$D$1237,MATCH(B189,Historical!$B$7:$B$1261,0))=0,"n/a",(INDEX(Historical!$C$7:$C$1239,MATCH(B189,Historical!$B$7:$B$1261,0))/INDEX(Historical!$D$7:$D$1237,MATCH(B189,Historical!$B$7:$B$1261,0))-1)*100)</f>
        <v>9.8901098901098763</v>
      </c>
      <c r="T189" s="701">
        <f>IF(INDEX(Historical!$F$7:$F$1230,MATCH(B189,Historical!$B$7:$B$1261,0))=0,"n/a",((INDEX(Historical!$C$7:$C$1239,MATCH(B189,Historical!$B$7:$B$1261,0))/INDEX(Historical!$F$7:$F$1230,MATCH(B189,Historical!$B$7:$B$1261,0)))^(1/3)-1)*100)</f>
        <v>10.557809853526301</v>
      </c>
      <c r="U189" s="701">
        <f>IF(INDEX(Historical!$H$7:$H$1230,MATCH(B189,Historical!$B$7:$B$1261,0))=0,"n/a",((INDEX(Historical!$C$7:$C$1239,MATCH(B189,Historical!$B$7:$B$1261,0))/INDEX(Historical!$H$7:$H$1230,MATCH(B189,Historical!$B$7:$B$1261,0)))^(1/5)-1)*100)</f>
        <v>11.898696853861001</v>
      </c>
      <c r="V189" s="701">
        <f>IF(INDEX(Historical!$O$7:$O$1230,MATCH(B189,Historical!$B$7:$B$1261,0))=0,"n/a",((INDEX(Historical!$C$7:$C$1239,MATCH(B189,Historical!$B$7:$B$1261,0))/INDEX(Historical!$O$7:$O$1230,MATCH(B189,Historical!$B$7:$B$1261,0)))^(1/10)-1)*100)</f>
        <v>2.5157373502909142</v>
      </c>
      <c r="W189" s="702">
        <f t="shared" si="38"/>
        <v>4.729705528474609</v>
      </c>
      <c r="X189" s="703">
        <f t="shared" si="39"/>
        <v>1.3075491048198902</v>
      </c>
      <c r="Y189" s="673" t="s">
        <v>4621</v>
      </c>
      <c r="Z189" s="651">
        <f t="shared" si="40"/>
        <v>55.172413793103459</v>
      </c>
      <c r="AA189" s="886">
        <f t="shared" si="41"/>
        <v>8.4039408866995071</v>
      </c>
      <c r="AB189" s="887">
        <v>12</v>
      </c>
      <c r="AC189" s="882">
        <v>2.0299999999999998</v>
      </c>
      <c r="AD189" s="882">
        <v>0.96</v>
      </c>
      <c r="AE189" s="865">
        <v>0.6</v>
      </c>
      <c r="AF189" s="865">
        <v>0.9</v>
      </c>
      <c r="AG189" s="865">
        <v>10.7</v>
      </c>
      <c r="AH189" s="865">
        <v>27.6</v>
      </c>
      <c r="AI189" s="865">
        <v>15.43</v>
      </c>
      <c r="AJ189" s="681">
        <v>9.1</v>
      </c>
      <c r="AK189" s="681">
        <v>8.82</v>
      </c>
      <c r="AL189" s="882">
        <v>33240</v>
      </c>
      <c r="AM189" s="882">
        <v>0.01</v>
      </c>
      <c r="AN189" s="882">
        <v>0.3</v>
      </c>
      <c r="AO189" s="739">
        <f t="shared" si="42"/>
        <v>10.059820445473337</v>
      </c>
      <c r="AP189" s="740">
        <f t="shared" si="43"/>
        <v>18.463761332172844</v>
      </c>
      <c r="AQ189" s="888">
        <f t="shared" si="44"/>
        <v>-42.020897258755355</v>
      </c>
      <c r="AR189" s="651">
        <f>INDEX(Historical!$C$7:$C$1239,MATCH(B189,Historical!$B$7:$B$1261,0))*IF(AH189="n/a",1.03,IF(AH189&lt;0,1.01,IF(AH189&gt;10,1.1,(1+AH189/100))))</f>
        <v>1.1000000000000001</v>
      </c>
      <c r="AS189" s="886">
        <f t="shared" si="45"/>
        <v>1.2100000000000002</v>
      </c>
      <c r="AT189" s="886">
        <f t="shared" si="51"/>
        <v>1.3167220000000002</v>
      </c>
      <c r="AU189" s="886">
        <f t="shared" si="51"/>
        <v>1.4328568804000004</v>
      </c>
      <c r="AV189" s="886">
        <f t="shared" si="51"/>
        <v>1.5592348572512804</v>
      </c>
      <c r="AW189" s="651">
        <f t="shared" si="46"/>
        <v>6.6188137376512817</v>
      </c>
      <c r="AX189" s="747">
        <f t="shared" si="47"/>
        <v>38.797266926443626</v>
      </c>
      <c r="AY189" s="729">
        <v>1.4</v>
      </c>
      <c r="AZ189" s="865">
        <v>97.91</v>
      </c>
      <c r="BA189" s="865">
        <v>-19.64</v>
      </c>
      <c r="BB189" s="865">
        <v>15.079999999999998</v>
      </c>
      <c r="BC189" s="865">
        <v>22.27</v>
      </c>
      <c r="BE189" s="624">
        <v>2014</v>
      </c>
      <c r="BF189" s="898">
        <f t="shared" si="48"/>
        <v>0</v>
      </c>
      <c r="BG189" s="882">
        <v>0.6</v>
      </c>
    </row>
    <row r="190" spans="1:59" ht="11.25" customHeight="1" x14ac:dyDescent="0.2">
      <c r="A190" s="880" t="s">
        <v>1424</v>
      </c>
      <c r="B190" s="875" t="s">
        <v>1425</v>
      </c>
      <c r="C190" s="932" t="s">
        <v>108</v>
      </c>
      <c r="D190" s="932" t="s">
        <v>4338</v>
      </c>
      <c r="E190" s="733">
        <v>7</v>
      </c>
      <c r="F190" s="1190">
        <v>589</v>
      </c>
      <c r="G190" s="1190" t="s">
        <v>106</v>
      </c>
      <c r="H190" s="1190" t="s">
        <v>106</v>
      </c>
      <c r="I190" s="874">
        <v>12.17</v>
      </c>
      <c r="J190" s="651">
        <f t="shared" si="35"/>
        <v>4.6014790468364835</v>
      </c>
      <c r="K190" s="877">
        <v>0.14000000000000001</v>
      </c>
      <c r="L190" s="887">
        <v>4</v>
      </c>
      <c r="M190" s="642">
        <f t="shared" si="36"/>
        <v>0.56000000000000005</v>
      </c>
      <c r="N190" s="870" t="s">
        <v>618</v>
      </c>
      <c r="O190" s="734">
        <v>0.12</v>
      </c>
      <c r="P190" s="866">
        <v>43734</v>
      </c>
      <c r="Q190" s="866">
        <v>43746</v>
      </c>
      <c r="R190" s="642">
        <f t="shared" si="37"/>
        <v>16.666666666666682</v>
      </c>
      <c r="S190" s="701">
        <f>IF(INDEX(Historical!$D$7:$D$1237,MATCH(B190,Historical!$B$7:$B$1261,0))=0,"n/a",(INDEX(Historical!$C$7:$C$1239,MATCH(B190,Historical!$B$7:$B$1261,0))/INDEX(Historical!$D$7:$D$1237,MATCH(B190,Historical!$B$7:$B$1261,0))-1)*100)</f>
        <v>4.1666666666666741</v>
      </c>
      <c r="T190" s="701">
        <f>IF(INDEX(Historical!$F$7:$F$1230,MATCH(B190,Historical!$B$7:$B$1261,0))=0,"n/a",((INDEX(Historical!$C$7:$C$1239,MATCH(B190,Historical!$B$7:$B$1261,0))/INDEX(Historical!$F$7:$F$1230,MATCH(B190,Historical!$B$7:$B$1261,0)))^(1/3)-1)*100)</f>
        <v>7.7217345015941907</v>
      </c>
      <c r="U190" s="701">
        <f>IF(INDEX(Historical!$H$7:$H$1230,MATCH(B190,Historical!$B$7:$B$1261,0))=0,"n/a",((INDEX(Historical!$C$7:$C$1239,MATCH(B190,Historical!$B$7:$B$1261,0))/INDEX(Historical!$H$7:$H$1230,MATCH(B190,Historical!$B$7:$B$1261,0)))^(1/5)-1)*100)</f>
        <v>20.112443398143132</v>
      </c>
      <c r="V190" s="701" t="str">
        <f>IF(INDEX(Historical!$O$7:$O$1230,MATCH(B190,Historical!$B$7:$B$1261,0))=0,"n/a",((INDEX(Historical!$C$7:$C$1239,MATCH(B190,Historical!$B$7:$B$1261,0))/INDEX(Historical!$O$7:$O$1230,MATCH(B190,Historical!$B$7:$B$1261,0)))^(1/10)-1)*100)</f>
        <v>n/a</v>
      </c>
      <c r="W190" s="702" t="str">
        <f t="shared" si="38"/>
        <v>n/a</v>
      </c>
      <c r="X190" s="703">
        <f t="shared" si="39"/>
        <v>0.59504270408707483</v>
      </c>
      <c r="Y190" s="673"/>
      <c r="Z190" s="651">
        <f t="shared" si="40"/>
        <v>45.528455284552848</v>
      </c>
      <c r="AA190" s="886">
        <f t="shared" si="41"/>
        <v>9.8943089430894311</v>
      </c>
      <c r="AB190" s="887">
        <v>12</v>
      </c>
      <c r="AC190" s="865">
        <v>1.23</v>
      </c>
      <c r="AD190" s="865">
        <v>1.01</v>
      </c>
      <c r="AE190" s="865">
        <v>2.19</v>
      </c>
      <c r="AF190" s="865">
        <v>0.79</v>
      </c>
      <c r="AG190" s="865">
        <v>8</v>
      </c>
      <c r="AH190" s="865">
        <v>37.299999999999997</v>
      </c>
      <c r="AI190" s="865">
        <v>-23.189999999999998</v>
      </c>
      <c r="AJ190" s="865">
        <v>33.800000000000004</v>
      </c>
      <c r="AK190" s="865">
        <v>10</v>
      </c>
      <c r="AL190" s="878">
        <v>136.9</v>
      </c>
      <c r="AM190" s="872">
        <v>3</v>
      </c>
      <c r="AN190" s="865">
        <v>0.38</v>
      </c>
      <c r="AO190" s="739">
        <f t="shared" si="42"/>
        <v>14.819613501890185</v>
      </c>
      <c r="AP190" s="740">
        <f t="shared" si="43"/>
        <v>24.713922444979616</v>
      </c>
      <c r="AQ190" s="888">
        <f t="shared" si="44"/>
        <v>-41.0593365605312</v>
      </c>
      <c r="AR190" s="651">
        <f>INDEX(Historical!$C$7:$C$1239,MATCH(B190,Historical!$B$7:$B$1261,0))*IF(AH190="n/a",1.03,IF(AH190&lt;0,1.01,IF(AH190&gt;10,1.1,(1+AH190/100))))</f>
        <v>0.55000000000000004</v>
      </c>
      <c r="AS190" s="886">
        <f t="shared" si="45"/>
        <v>0.5555000000000001</v>
      </c>
      <c r="AT190" s="886">
        <f t="shared" si="51"/>
        <v>0.6110500000000002</v>
      </c>
      <c r="AU190" s="886">
        <f t="shared" si="51"/>
        <v>0.67215500000000028</v>
      </c>
      <c r="AV190" s="886">
        <f t="shared" si="51"/>
        <v>0.73937050000000037</v>
      </c>
      <c r="AW190" s="651">
        <f t="shared" si="46"/>
        <v>3.1280755000000013</v>
      </c>
      <c r="AX190" s="747">
        <f t="shared" si="47"/>
        <v>25.703167625308147</v>
      </c>
      <c r="AY190" s="934">
        <v>1</v>
      </c>
      <c r="AZ190" s="872">
        <v>86.66</v>
      </c>
      <c r="BA190" s="872">
        <v>-31.44</v>
      </c>
      <c r="BB190" s="872">
        <v>12.520000000000001</v>
      </c>
      <c r="BC190" s="872">
        <v>16.28</v>
      </c>
      <c r="BE190" s="624">
        <v>2014</v>
      </c>
      <c r="BF190" s="898">
        <f t="shared" si="48"/>
        <v>0</v>
      </c>
      <c r="BG190" s="882">
        <v>0.89999999999999991</v>
      </c>
    </row>
    <row r="191" spans="1:59" ht="11.25" customHeight="1" x14ac:dyDescent="0.2">
      <c r="A191" s="881" t="s">
        <v>4579</v>
      </c>
      <c r="B191" s="875" t="s">
        <v>4574</v>
      </c>
      <c r="C191" s="932" t="s">
        <v>4319</v>
      </c>
      <c r="D191" s="932" t="s">
        <v>4320</v>
      </c>
      <c r="E191" s="733">
        <v>5</v>
      </c>
      <c r="F191" s="1190">
        <v>736</v>
      </c>
      <c r="G191" s="1190" t="s">
        <v>106</v>
      </c>
      <c r="H191" s="1190" t="s">
        <v>106</v>
      </c>
      <c r="I191" s="874">
        <v>30.57</v>
      </c>
      <c r="J191" s="651">
        <f t="shared" si="35"/>
        <v>6.3788027477919522</v>
      </c>
      <c r="K191" s="877">
        <v>0.48749999999999999</v>
      </c>
      <c r="L191" s="887">
        <v>4</v>
      </c>
      <c r="M191" s="642">
        <f t="shared" si="36"/>
        <v>1.95</v>
      </c>
      <c r="N191" s="870" t="s">
        <v>489</v>
      </c>
      <c r="O191" s="734">
        <v>0.47499999999999998</v>
      </c>
      <c r="P191" s="861">
        <v>44011</v>
      </c>
      <c r="Q191" s="861">
        <v>44027</v>
      </c>
      <c r="R191" s="642">
        <f t="shared" si="37"/>
        <v>2.6315789473684239</v>
      </c>
      <c r="S191" s="701">
        <f>IF(INDEX(Historical!$D$7:$D$1237,MATCH(B191,Historical!$B$7:$B$1261,0))=0,"n/a",(INDEX(Historical!$C$7:$C$1239,MATCH(B191,Historical!$B$7:$B$1261,0))/INDEX(Historical!$D$7:$D$1237,MATCH(B191,Historical!$B$7:$B$1261,0))-1)*100)</f>
        <v>8.3455344070278326</v>
      </c>
      <c r="T191" s="701">
        <f>IF(INDEX(Historical!$F$7:$F$1230,MATCH(B191,Historical!$B$7:$B$1261,0))=0,"n/a",((INDEX(Historical!$C$7:$C$1239,MATCH(B191,Historical!$B$7:$B$1261,0))/INDEX(Historical!$F$7:$F$1230,MATCH(B191,Historical!$B$7:$B$1261,0)))^(1/3)-1)*100)</f>
        <v>41.665350531211899</v>
      </c>
      <c r="U191" s="701" t="str">
        <f>IF(INDEX(Historical!$H$7:$H$1230,MATCH(B191,Historical!$B$7:$B$1261,0))=0,"n/a",((INDEX(Historical!$C$7:$C$1239,MATCH(B191,Historical!$B$7:$B$1261,0))/INDEX(Historical!$H$7:$H$1230,MATCH(B191,Historical!$B$7:$B$1261,0)))^(1/5)-1)*100)</f>
        <v>n/a</v>
      </c>
      <c r="V191" s="701" t="str">
        <f>IF(INDEX(Historical!$O$7:$O$1230,MATCH(B191,Historical!$B$7:$B$1261,0))=0,"n/a",((INDEX(Historical!$C$7:$C$1239,MATCH(B191,Historical!$B$7:$B$1261,0))/INDEX(Historical!$O$7:$O$1230,MATCH(B191,Historical!$B$7:$B$1261,0)))^(1/10)-1)*100)</f>
        <v>n/a</v>
      </c>
      <c r="W191" s="702" t="str">
        <f t="shared" si="38"/>
        <v>n/a</v>
      </c>
      <c r="X191" s="703" t="str">
        <f t="shared" si="39"/>
        <v>n/a</v>
      </c>
      <c r="Y191" s="876"/>
      <c r="Z191" s="651">
        <f t="shared" si="40"/>
        <v>397.9591836734694</v>
      </c>
      <c r="AA191" s="886">
        <f t="shared" si="41"/>
        <v>62.387755102040821</v>
      </c>
      <c r="AB191" s="887">
        <v>12</v>
      </c>
      <c r="AC191" s="865">
        <v>0.49</v>
      </c>
      <c r="AD191" s="865">
        <v>4.8600000000000003</v>
      </c>
      <c r="AE191" s="865">
        <v>17.25</v>
      </c>
      <c r="AF191" s="865">
        <v>1.6</v>
      </c>
      <c r="AG191" s="865">
        <v>2.2999999999999998</v>
      </c>
      <c r="AH191" s="865">
        <v>10.7</v>
      </c>
      <c r="AI191" s="865">
        <v>141.23000000000002</v>
      </c>
      <c r="AJ191" s="865">
        <v>16.989999999999998</v>
      </c>
      <c r="AK191" s="865">
        <v>12.94</v>
      </c>
      <c r="AL191" s="878">
        <v>14210</v>
      </c>
      <c r="AM191" s="872">
        <v>0.1</v>
      </c>
      <c r="AN191" s="865">
        <v>1.4</v>
      </c>
      <c r="AO191" s="739" t="str">
        <f t="shared" si="42"/>
        <v>n/a</v>
      </c>
      <c r="AP191" s="740" t="str">
        <f t="shared" si="43"/>
        <v>n/a</v>
      </c>
      <c r="AQ191" s="888">
        <f t="shared" si="44"/>
        <v>110.62911918901466</v>
      </c>
      <c r="AR191" s="651">
        <f>INDEX(Historical!$C$7:$C$1239,MATCH(B191,Historical!$B$7:$B$1261,0))*IF(AH191="n/a",1.03,IF(AH191&lt;0,1.01,IF(AH191&gt;10,1.1,(1+AH191/100))))</f>
        <v>2.0350000000000001</v>
      </c>
      <c r="AS191" s="886">
        <f t="shared" si="45"/>
        <v>2.2385000000000002</v>
      </c>
      <c r="AT191" s="886">
        <f t="shared" si="51"/>
        <v>2.4623500000000003</v>
      </c>
      <c r="AU191" s="886">
        <f t="shared" si="51"/>
        <v>2.7085850000000007</v>
      </c>
      <c r="AV191" s="886">
        <f t="shared" si="51"/>
        <v>2.9794435000000008</v>
      </c>
      <c r="AW191" s="651">
        <f t="shared" si="46"/>
        <v>12.423878500000002</v>
      </c>
      <c r="AX191" s="747">
        <f t="shared" si="47"/>
        <v>40.640754007196605</v>
      </c>
      <c r="AY191" s="934">
        <v>0.8</v>
      </c>
      <c r="AZ191" s="872">
        <v>167.45000000000002</v>
      </c>
      <c r="BA191" s="872">
        <v>-11.06</v>
      </c>
      <c r="BB191" s="872">
        <v>7.5200000000000005</v>
      </c>
      <c r="BC191" s="872">
        <v>13.77</v>
      </c>
      <c r="BE191" s="624">
        <v>2016</v>
      </c>
      <c r="BF191" s="898">
        <f t="shared" si="48"/>
        <v>0</v>
      </c>
      <c r="BG191" s="882">
        <v>0.5</v>
      </c>
    </row>
    <row r="192" spans="1:59" ht="11.25" customHeight="1" x14ac:dyDescent="0.2">
      <c r="A192" s="881" t="s">
        <v>4625</v>
      </c>
      <c r="B192" s="875" t="s">
        <v>2480</v>
      </c>
      <c r="C192" s="932" t="s">
        <v>123</v>
      </c>
      <c r="D192" s="932" t="s">
        <v>4371</v>
      </c>
      <c r="E192" s="733">
        <v>5</v>
      </c>
      <c r="F192" s="1190">
        <v>738</v>
      </c>
      <c r="G192" s="1190" t="s">
        <v>106</v>
      </c>
      <c r="H192" s="1190" t="s">
        <v>106</v>
      </c>
      <c r="I192" s="874">
        <v>265.63</v>
      </c>
      <c r="J192" s="651">
        <f t="shared" si="35"/>
        <v>0.85833678424876692</v>
      </c>
      <c r="K192" s="877">
        <v>0.56999999999999995</v>
      </c>
      <c r="L192" s="887">
        <v>4</v>
      </c>
      <c r="M192" s="642">
        <f t="shared" si="36"/>
        <v>2.2799999999999998</v>
      </c>
      <c r="N192" s="870" t="s">
        <v>318</v>
      </c>
      <c r="O192" s="734">
        <v>0.55000000000000004</v>
      </c>
      <c r="P192" s="861">
        <v>44074</v>
      </c>
      <c r="Q192" s="861">
        <v>44104</v>
      </c>
      <c r="R192" s="642">
        <f t="shared" si="37"/>
        <v>3.6363636363636189</v>
      </c>
      <c r="S192" s="701">
        <f>IF(INDEX(Historical!$D$7:$D$1237,MATCH(B192,Historical!$B$7:$B$1261,0))=0,"n/a",(INDEX(Historical!$C$7:$C$1239,MATCH(B192,Historical!$B$7:$B$1261,0))/INDEX(Historical!$D$7:$D$1237,MATCH(B192,Historical!$B$7:$B$1261,0))-1)*100)</f>
        <v>11.956521739130444</v>
      </c>
      <c r="T192" s="701">
        <f>IF(INDEX(Historical!$F$7:$F$1230,MATCH(B192,Historical!$B$7:$B$1261,0))=0,"n/a",((INDEX(Historical!$C$7:$C$1239,MATCH(B192,Historical!$B$7:$B$1261,0))/INDEX(Historical!$F$7:$F$1230,MATCH(B192,Historical!$B$7:$B$1261,0)))^(1/3)-1)*100)</f>
        <v>7.896607754199958</v>
      </c>
      <c r="U192" s="701">
        <f>IF(INDEX(Historical!$H$7:$H$1230,MATCH(B192,Historical!$B$7:$B$1261,0))=0,"n/a",((INDEX(Historical!$C$7:$C$1239,MATCH(B192,Historical!$B$7:$B$1261,0))/INDEX(Historical!$H$7:$H$1230,MATCH(B192,Historical!$B$7:$B$1261,0)))^(1/5)-1)*100)</f>
        <v>5.1839431183418716</v>
      </c>
      <c r="V192" s="701">
        <f>IF(INDEX(Historical!$O$7:$O$1230,MATCH(B192,Historical!$B$7:$B$1261,0))=0,"n/a",((INDEX(Historical!$C$7:$C$1239,MATCH(B192,Historical!$B$7:$B$1261,0))/INDEX(Historical!$O$7:$O$1230,MATCH(B192,Historical!$B$7:$B$1261,0)))^(1/10)-1)*100)</f>
        <v>2.5592234361892396</v>
      </c>
      <c r="W192" s="702">
        <f t="shared" si="38"/>
        <v>2.0255922343618882</v>
      </c>
      <c r="X192" s="703">
        <f t="shared" si="39"/>
        <v>0.1781423752007516</v>
      </c>
      <c r="Y192" s="876"/>
      <c r="Z192" s="651">
        <f t="shared" si="40"/>
        <v>21.268656716417908</v>
      </c>
      <c r="AA192" s="886">
        <f t="shared" si="41"/>
        <v>24.77891791044776</v>
      </c>
      <c r="AB192" s="887">
        <v>12</v>
      </c>
      <c r="AC192" s="865">
        <v>10.72</v>
      </c>
      <c r="AD192" s="865">
        <v>3.91</v>
      </c>
      <c r="AE192" s="865">
        <v>3.65</v>
      </c>
      <c r="AF192" s="865">
        <v>2.93</v>
      </c>
      <c r="AG192" s="865">
        <v>12.2</v>
      </c>
      <c r="AH192" s="865">
        <v>31.2</v>
      </c>
      <c r="AI192" s="865">
        <v>-2.92</v>
      </c>
      <c r="AJ192" s="865">
        <v>29.099999999999998</v>
      </c>
      <c r="AK192" s="865">
        <v>6.47</v>
      </c>
      <c r="AL192" s="878">
        <v>16980</v>
      </c>
      <c r="AM192" s="872">
        <v>0.2</v>
      </c>
      <c r="AN192" s="865">
        <v>0.46</v>
      </c>
      <c r="AO192" s="739">
        <f t="shared" si="42"/>
        <v>-18.73663800785712</v>
      </c>
      <c r="AP192" s="740">
        <f t="shared" si="43"/>
        <v>6.0422799025906384</v>
      </c>
      <c r="AQ192" s="888">
        <f t="shared" si="44"/>
        <v>79.632005905421295</v>
      </c>
      <c r="AR192" s="651">
        <f>INDEX(Historical!$C$7:$C$1239,MATCH(B192,Historical!$B$7:$B$1261,0))*IF(AH192="n/a",1.03,IF(AH192&lt;0,1.01,IF(AH192&gt;10,1.1,(1+AH192/100))))</f>
        <v>2.2660000000000005</v>
      </c>
      <c r="AS192" s="886">
        <f t="shared" si="45"/>
        <v>2.2886600000000006</v>
      </c>
      <c r="AT192" s="886">
        <f t="shared" si="51"/>
        <v>2.4367363020000004</v>
      </c>
      <c r="AU192" s="886">
        <f t="shared" si="51"/>
        <v>2.5943931407394003</v>
      </c>
      <c r="AV192" s="886">
        <f t="shared" si="51"/>
        <v>2.7622503769452393</v>
      </c>
      <c r="AW192" s="651">
        <f t="shared" si="46"/>
        <v>12.348039819684642</v>
      </c>
      <c r="AX192" s="747">
        <f t="shared" si="47"/>
        <v>4.6485863116683515</v>
      </c>
      <c r="AY192" s="934">
        <v>0.73</v>
      </c>
      <c r="AZ192" s="872">
        <v>96.65</v>
      </c>
      <c r="BA192" s="872">
        <v>-5.74</v>
      </c>
      <c r="BB192" s="872">
        <v>4.01</v>
      </c>
      <c r="BC192" s="872">
        <v>22.28</v>
      </c>
      <c r="BE192" s="624">
        <v>2016</v>
      </c>
      <c r="BF192" s="898">
        <f t="shared" si="48"/>
        <v>0</v>
      </c>
      <c r="BG192" s="882">
        <v>6.5</v>
      </c>
    </row>
    <row r="193" spans="1:59" ht="11.25" customHeight="1" x14ac:dyDescent="0.2">
      <c r="A193" s="880" t="s">
        <v>4006</v>
      </c>
      <c r="B193" s="875" t="s">
        <v>4007</v>
      </c>
      <c r="C193" s="932" t="s">
        <v>108</v>
      </c>
      <c r="D193" s="932" t="s">
        <v>4338</v>
      </c>
      <c r="E193" s="733">
        <v>7</v>
      </c>
      <c r="F193" s="1190">
        <v>626</v>
      </c>
      <c r="G193" s="1190" t="s">
        <v>106</v>
      </c>
      <c r="H193" s="1190" t="s">
        <v>106</v>
      </c>
      <c r="I193" s="874">
        <v>25.24</v>
      </c>
      <c r="J193" s="651">
        <f t="shared" si="35"/>
        <v>4.1204437400950873</v>
      </c>
      <c r="K193" s="877">
        <v>0.26</v>
      </c>
      <c r="L193" s="887">
        <v>4</v>
      </c>
      <c r="M193" s="642">
        <f t="shared" si="36"/>
        <v>1.04</v>
      </c>
      <c r="N193" s="870" t="s">
        <v>163</v>
      </c>
      <c r="O193" s="734">
        <v>0.25</v>
      </c>
      <c r="P193" s="861">
        <v>43909</v>
      </c>
      <c r="Q193" s="861">
        <v>43921</v>
      </c>
      <c r="R193" s="642">
        <f t="shared" si="37"/>
        <v>4.0000000000000036</v>
      </c>
      <c r="S193" s="701">
        <f>IF(INDEX(Historical!$D$7:$D$1237,MATCH(B193,Historical!$B$7:$B$1261,0))=0,"n/a",(INDEX(Historical!$C$7:$C$1239,MATCH(B193,Historical!$B$7:$B$1261,0))/INDEX(Historical!$D$7:$D$1237,MATCH(B193,Historical!$B$7:$B$1261,0))-1)*100)</f>
        <v>102.02020202020203</v>
      </c>
      <c r="T193" s="701">
        <f>IF(INDEX(Historical!$F$7:$F$1230,MATCH(B193,Historical!$B$7:$B$1261,0))=0,"n/a",((INDEX(Historical!$C$7:$C$1239,MATCH(B193,Historical!$B$7:$B$1261,0))/INDEX(Historical!$F$7:$F$1230,MATCH(B193,Historical!$B$7:$B$1261,0)))^(1/3)-1)*100)</f>
        <v>39.73904110806712</v>
      </c>
      <c r="U193" s="701">
        <f>IF(INDEX(Historical!$H$7:$H$1230,MATCH(B193,Historical!$B$7:$B$1261,0))=0,"n/a",((INDEX(Historical!$C$7:$C$1239,MATCH(B193,Historical!$B$7:$B$1261,0))/INDEX(Historical!$H$7:$H$1230,MATCH(B193,Historical!$B$7:$B$1261,0)))^(1/5)-1)*100)</f>
        <v>42.455283243741725</v>
      </c>
      <c r="V193" s="701">
        <f>IF(INDEX(Historical!$O$7:$O$1230,MATCH(B193,Historical!$B$7:$B$1261,0))=0,"n/a",((INDEX(Historical!$C$7:$C$1239,MATCH(B193,Historical!$B$7:$B$1261,0))/INDEX(Historical!$O$7:$O$1230,MATCH(B193,Historical!$B$7:$B$1261,0)))^(1/10)-1)*100)</f>
        <v>6.6441472562884796</v>
      </c>
      <c r="W193" s="702">
        <f t="shared" si="38"/>
        <v>6.3898769256745647</v>
      </c>
      <c r="X193" s="703" t="str">
        <f t="shared" si="39"/>
        <v>n/a</v>
      </c>
      <c r="Y193" s="876"/>
      <c r="Z193" s="651" t="str">
        <f t="shared" si="40"/>
        <v>n/a</v>
      </c>
      <c r="AA193" s="886" t="str">
        <f t="shared" si="41"/>
        <v>n/a</v>
      </c>
      <c r="AB193" s="887">
        <v>12</v>
      </c>
      <c r="AC193" s="865" t="s">
        <v>136</v>
      </c>
      <c r="AD193" s="865" t="s">
        <v>136</v>
      </c>
      <c r="AE193" s="865" t="s">
        <v>136</v>
      </c>
      <c r="AF193" s="865" t="s">
        <v>136</v>
      </c>
      <c r="AG193" s="865" t="s">
        <v>136</v>
      </c>
      <c r="AH193" s="865" t="s">
        <v>136</v>
      </c>
      <c r="AI193" s="865" t="s">
        <v>136</v>
      </c>
      <c r="AJ193" s="865" t="s">
        <v>136</v>
      </c>
      <c r="AK193" s="865" t="s">
        <v>136</v>
      </c>
      <c r="AL193" s="878" t="s">
        <v>136</v>
      </c>
      <c r="AM193" s="872" t="s">
        <v>136</v>
      </c>
      <c r="AN193" s="865" t="s">
        <v>136</v>
      </c>
      <c r="AO193" s="739" t="str">
        <f t="shared" si="42"/>
        <v>n/a</v>
      </c>
      <c r="AP193" s="740">
        <f t="shared" si="43"/>
        <v>46.575726983836816</v>
      </c>
      <c r="AQ193" s="888" t="str">
        <f t="shared" si="44"/>
        <v>n/a</v>
      </c>
      <c r="AR193" s="651">
        <f>INDEX(Historical!$C$7:$C$1239,MATCH(B193,Historical!$B$7:$B$1261,0))*IF(AH193="n/a",1.03,IF(AH193&lt;0,1.01,IF(AH193&gt;10,1.1,(1+AH193/100))))</f>
        <v>1.03</v>
      </c>
      <c r="AS193" s="886">
        <f t="shared" si="45"/>
        <v>1.0609</v>
      </c>
      <c r="AT193" s="886">
        <f t="shared" si="51"/>
        <v>1.092727</v>
      </c>
      <c r="AU193" s="886">
        <f t="shared" si="51"/>
        <v>1.1255088100000001</v>
      </c>
      <c r="AV193" s="886">
        <f t="shared" si="51"/>
        <v>1.1592740743000001</v>
      </c>
      <c r="AW193" s="651">
        <f t="shared" si="46"/>
        <v>5.4684098842999997</v>
      </c>
      <c r="AX193" s="747">
        <f t="shared" si="47"/>
        <v>21.665649303882724</v>
      </c>
      <c r="AY193" s="934" t="s">
        <v>136</v>
      </c>
      <c r="AZ193" s="872" t="s">
        <v>136</v>
      </c>
      <c r="BA193" s="872" t="s">
        <v>136</v>
      </c>
      <c r="BB193" s="872" t="s">
        <v>136</v>
      </c>
      <c r="BC193" s="872" t="s">
        <v>136</v>
      </c>
      <c r="BD193" s="907" t="s">
        <v>4265</v>
      </c>
      <c r="BE193" s="624">
        <v>2014</v>
      </c>
      <c r="BF193" s="898">
        <f t="shared" si="48"/>
        <v>0</v>
      </c>
      <c r="BG193" s="882" t="s">
        <v>136</v>
      </c>
    </row>
    <row r="194" spans="1:59" ht="11.25" customHeight="1" x14ac:dyDescent="0.2">
      <c r="A194" s="871" t="s">
        <v>1464</v>
      </c>
      <c r="B194" s="875" t="s">
        <v>1465</v>
      </c>
      <c r="C194" s="932" t="s">
        <v>108</v>
      </c>
      <c r="D194" s="932" t="s">
        <v>4338</v>
      </c>
      <c r="E194" s="733">
        <v>6</v>
      </c>
      <c r="F194" s="1190">
        <v>657</v>
      </c>
      <c r="G194" s="1190" t="s">
        <v>37</v>
      </c>
      <c r="H194" s="1190" t="s">
        <v>37</v>
      </c>
      <c r="I194" s="874">
        <v>23.24</v>
      </c>
      <c r="J194" s="651">
        <f t="shared" si="35"/>
        <v>3.0981067125645438</v>
      </c>
      <c r="K194" s="877">
        <v>0.18</v>
      </c>
      <c r="L194" s="887">
        <v>4</v>
      </c>
      <c r="M194" s="642">
        <f t="shared" si="36"/>
        <v>0.72</v>
      </c>
      <c r="N194" s="870" t="s">
        <v>463</v>
      </c>
      <c r="O194" s="734">
        <v>0.15</v>
      </c>
      <c r="P194" s="866">
        <v>43592</v>
      </c>
      <c r="Q194" s="866">
        <v>43612</v>
      </c>
      <c r="R194" s="642">
        <f t="shared" si="37"/>
        <v>20</v>
      </c>
      <c r="S194" s="701">
        <f>IF(INDEX(Historical!$D$7:$D$1237,MATCH(B194,Historical!$B$7:$B$1261,0))=0,"n/a",(INDEX(Historical!$C$7:$C$1239,MATCH(B194,Historical!$B$7:$B$1261,0))/INDEX(Historical!$D$7:$D$1237,MATCH(B194,Historical!$B$7:$B$1261,0))-1)*100)</f>
        <v>14.999999999999991</v>
      </c>
      <c r="T194" s="701">
        <f>IF(INDEX(Historical!$F$7:$F$1230,MATCH(B194,Historical!$B$7:$B$1261,0))=0,"n/a",((INDEX(Historical!$C$7:$C$1239,MATCH(B194,Historical!$B$7:$B$1261,0))/INDEX(Historical!$F$7:$F$1230,MATCH(B194,Historical!$B$7:$B$1261,0)))^(1/3)-1)*100)</f>
        <v>12.858935886850031</v>
      </c>
      <c r="U194" s="701">
        <f>IF(INDEX(Historical!$H$7:$H$1230,MATCH(B194,Historical!$B$7:$B$1261,0))=0,"n/a",((INDEX(Historical!$C$7:$C$1239,MATCH(B194,Historical!$B$7:$B$1261,0))/INDEX(Historical!$H$7:$H$1230,MATCH(B194,Historical!$B$7:$B$1261,0)))^(1/5)-1)*100)</f>
        <v>14.539744306223357</v>
      </c>
      <c r="V194" s="701">
        <f>IF(INDEX(Historical!$O$7:$O$1230,MATCH(B194,Historical!$B$7:$B$1261,0))=0,"n/a",((INDEX(Historical!$C$7:$C$1239,MATCH(B194,Historical!$B$7:$B$1261,0))/INDEX(Historical!$O$7:$O$1230,MATCH(B194,Historical!$B$7:$B$1261,0)))^(1/10)-1)*100)</f>
        <v>2.8690134245166421</v>
      </c>
      <c r="W194" s="702">
        <f t="shared" si="38"/>
        <v>5.0678550967996756</v>
      </c>
      <c r="X194" s="703">
        <f t="shared" si="39"/>
        <v>2.2718350478473992</v>
      </c>
      <c r="Y194" s="675"/>
      <c r="Z194" s="651">
        <f t="shared" si="40"/>
        <v>28.235294117647058</v>
      </c>
      <c r="AA194" s="886">
        <f t="shared" si="41"/>
        <v>9.113725490196078</v>
      </c>
      <c r="AB194" s="887">
        <v>12</v>
      </c>
      <c r="AC194" s="865">
        <v>2.5499999999999998</v>
      </c>
      <c r="AD194" s="865" t="s">
        <v>136</v>
      </c>
      <c r="AE194" s="865">
        <v>2.0299999999999998</v>
      </c>
      <c r="AF194" s="865">
        <v>0.8</v>
      </c>
      <c r="AG194" s="865">
        <v>8.9</v>
      </c>
      <c r="AH194" s="865">
        <v>40.5</v>
      </c>
      <c r="AI194" s="865">
        <v>-5.67</v>
      </c>
      <c r="AJ194" s="865">
        <v>6.4</v>
      </c>
      <c r="AK194" s="865" t="s">
        <v>136</v>
      </c>
      <c r="AL194" s="878">
        <v>203.21</v>
      </c>
      <c r="AM194" s="872">
        <v>5.2</v>
      </c>
      <c r="AN194" s="865">
        <v>0.47</v>
      </c>
      <c r="AO194" s="739">
        <f t="shared" si="42"/>
        <v>8.5241255285918207</v>
      </c>
      <c r="AP194" s="740">
        <f t="shared" si="43"/>
        <v>17.637851018787899</v>
      </c>
      <c r="AQ194" s="888">
        <f t="shared" si="44"/>
        <v>-43.0751747490825</v>
      </c>
      <c r="AR194" s="651">
        <f>INDEX(Historical!$C$7:$C$1239,MATCH(B194,Historical!$B$7:$B$1261,0))*IF(AH194="n/a",1.03,IF(AH194&lt;0,1.01,IF(AH194&gt;10,1.1,(1+AH194/100))))</f>
        <v>0.75900000000000001</v>
      </c>
      <c r="AS194" s="886">
        <f t="shared" si="45"/>
        <v>0.76658999999999999</v>
      </c>
      <c r="AT194" s="886">
        <f t="shared" si="51"/>
        <v>0.7895877</v>
      </c>
      <c r="AU194" s="886">
        <f t="shared" si="51"/>
        <v>0.81327533100000005</v>
      </c>
      <c r="AV194" s="886">
        <f t="shared" si="51"/>
        <v>0.83767359093000004</v>
      </c>
      <c r="AW194" s="651">
        <f t="shared" si="46"/>
        <v>3.9661266219300004</v>
      </c>
      <c r="AX194" s="747">
        <f t="shared" si="47"/>
        <v>17.065949319836491</v>
      </c>
      <c r="AY194" s="934">
        <v>0.71</v>
      </c>
      <c r="AZ194" s="872">
        <v>49.94</v>
      </c>
      <c r="BA194" s="872">
        <v>-22.06</v>
      </c>
      <c r="BB194" s="872">
        <v>15.790000000000001</v>
      </c>
      <c r="BC194" s="872">
        <v>18.96</v>
      </c>
      <c r="BE194" s="624">
        <v>2014</v>
      </c>
      <c r="BF194" s="898">
        <f t="shared" si="48"/>
        <v>0</v>
      </c>
      <c r="BG194" s="882">
        <v>0.8</v>
      </c>
    </row>
    <row r="195" spans="1:59" ht="11.25" customHeight="1" x14ac:dyDescent="0.2">
      <c r="A195" s="871" t="s">
        <v>1482</v>
      </c>
      <c r="B195" s="875" t="s">
        <v>1483</v>
      </c>
      <c r="C195" s="932" t="s">
        <v>178</v>
      </c>
      <c r="D195" s="932" t="s">
        <v>4336</v>
      </c>
      <c r="E195" s="733">
        <v>8</v>
      </c>
      <c r="F195" s="1190">
        <v>530</v>
      </c>
      <c r="G195" s="1190" t="s">
        <v>106</v>
      </c>
      <c r="H195" s="1190" t="s">
        <v>106</v>
      </c>
      <c r="I195" s="874">
        <v>21.04</v>
      </c>
      <c r="J195" s="651">
        <f t="shared" si="35"/>
        <v>13.070342205323193</v>
      </c>
      <c r="K195" s="877">
        <v>0.6875</v>
      </c>
      <c r="L195" s="887">
        <v>4</v>
      </c>
      <c r="M195" s="642">
        <f t="shared" si="36"/>
        <v>2.75</v>
      </c>
      <c r="N195" s="870" t="s">
        <v>107</v>
      </c>
      <c r="O195" s="734">
        <v>0.67749999999999999</v>
      </c>
      <c r="P195" s="861">
        <v>43864</v>
      </c>
      <c r="Q195" s="861">
        <v>43874</v>
      </c>
      <c r="R195" s="642">
        <f t="shared" si="37"/>
        <v>1.4760147601476028</v>
      </c>
      <c r="S195" s="701">
        <f>IF(INDEX(Historical!$D$7:$D$1237,MATCH(B195,Historical!$B$7:$B$1261,0))=0,"n/a",(INDEX(Historical!$C$7:$C$1239,MATCH(B195,Historical!$B$7:$B$1261,0))/INDEX(Historical!$D$7:$D$1237,MATCH(B195,Historical!$B$7:$B$1261,0))-1)*100)</f>
        <v>6.425702811244971</v>
      </c>
      <c r="T195" s="701">
        <f>IF(INDEX(Historical!$F$7:$F$1230,MATCH(B195,Historical!$B$7:$B$1261,0))=0,"n/a",((INDEX(Historical!$C$7:$C$1239,MATCH(B195,Historical!$B$7:$B$1261,0))/INDEX(Historical!$F$7:$F$1230,MATCH(B195,Historical!$B$7:$B$1261,0)))^(1/3)-1)*100)</f>
        <v>9.2907178862168927</v>
      </c>
      <c r="U195" s="701">
        <f>IF(INDEX(Historical!$H$7:$H$1230,MATCH(B195,Historical!$B$7:$B$1261,0))=0,"n/a",((INDEX(Historical!$C$7:$C$1239,MATCH(B195,Historical!$B$7:$B$1261,0))/INDEX(Historical!$H$7:$H$1230,MATCH(B195,Historical!$B$7:$B$1261,0)))^(1/5)-1)*100)</f>
        <v>14.611504917865293</v>
      </c>
      <c r="V195" s="701" t="str">
        <f>IF(INDEX(Historical!$O$7:$O$1230,MATCH(B195,Historical!$B$7:$B$1261,0))=0,"n/a",((INDEX(Historical!$C$7:$C$1239,MATCH(B195,Historical!$B$7:$B$1261,0))/INDEX(Historical!$O$7:$O$1230,MATCH(B195,Historical!$B$7:$B$1261,0)))^(1/10)-1)*100)</f>
        <v>n/a</v>
      </c>
      <c r="W195" s="702" t="str">
        <f t="shared" si="38"/>
        <v>n/a</v>
      </c>
      <c r="X195" s="703" t="str">
        <f t="shared" si="39"/>
        <v>n/a</v>
      </c>
      <c r="Y195" s="876"/>
      <c r="Z195" s="651" t="str">
        <f t="shared" si="40"/>
        <v>n/a</v>
      </c>
      <c r="AA195" s="886" t="str">
        <f t="shared" si="41"/>
        <v>n/a</v>
      </c>
      <c r="AB195" s="887">
        <v>12</v>
      </c>
      <c r="AC195" s="865">
        <v>-1.99</v>
      </c>
      <c r="AD195" s="865" t="s">
        <v>136</v>
      </c>
      <c r="AE195" s="865">
        <v>3.03</v>
      </c>
      <c r="AF195" s="865">
        <v>1.85</v>
      </c>
      <c r="AG195" s="865">
        <v>-16</v>
      </c>
      <c r="AH195" s="865">
        <v>-55.000000000000007</v>
      </c>
      <c r="AI195" s="865">
        <v>402.50000000000006</v>
      </c>
      <c r="AJ195" s="865">
        <v>-7.8</v>
      </c>
      <c r="AK195" s="865">
        <v>4.51</v>
      </c>
      <c r="AL195" s="878">
        <v>23160</v>
      </c>
      <c r="AM195" s="872">
        <v>0.1</v>
      </c>
      <c r="AN195" s="865">
        <v>1.74</v>
      </c>
      <c r="AO195" s="739" t="str">
        <f t="shared" si="42"/>
        <v>n/a</v>
      </c>
      <c r="AP195" s="740">
        <f t="shared" si="43"/>
        <v>27.681847123188486</v>
      </c>
      <c r="AQ195" s="888" t="str">
        <f t="shared" si="44"/>
        <v>n/a</v>
      </c>
      <c r="AR195" s="651">
        <f>INDEX(Historical!$C$7:$C$1239,MATCH(B195,Historical!$B$7:$B$1261,0))*IF(AH195="n/a",1.03,IF(AH195&lt;0,1.01,IF(AH195&gt;10,1.1,(1+AH195/100))))</f>
        <v>2.6764999999999999</v>
      </c>
      <c r="AS195" s="886">
        <f t="shared" si="45"/>
        <v>2.94415</v>
      </c>
      <c r="AT195" s="886">
        <f t="shared" si="51"/>
        <v>3.076931165</v>
      </c>
      <c r="AU195" s="886">
        <f t="shared" si="51"/>
        <v>3.2157007605414996</v>
      </c>
      <c r="AV195" s="886">
        <f t="shared" si="51"/>
        <v>3.3607288648419211</v>
      </c>
      <c r="AW195" s="651">
        <f t="shared" si="46"/>
        <v>15.27401079038342</v>
      </c>
      <c r="AX195" s="747">
        <f t="shared" si="47"/>
        <v>72.595108319312828</v>
      </c>
      <c r="AY195" s="934">
        <v>2.0499999999999998</v>
      </c>
      <c r="AZ195" s="872">
        <v>206.26000000000002</v>
      </c>
      <c r="BA195" s="872">
        <v>-23.1</v>
      </c>
      <c r="BB195" s="872">
        <v>17.14</v>
      </c>
      <c r="BC195" s="872">
        <v>20.119999999999997</v>
      </c>
      <c r="BE195" s="624">
        <v>2013</v>
      </c>
      <c r="BF195" s="898">
        <f t="shared" si="48"/>
        <v>0</v>
      </c>
      <c r="BG195" s="882">
        <v>-5.6000000000000005</v>
      </c>
    </row>
    <row r="196" spans="1:59" ht="11.25" customHeight="1" x14ac:dyDescent="0.2">
      <c r="A196" s="871" t="s">
        <v>3856</v>
      </c>
      <c r="B196" s="875" t="s">
        <v>3857</v>
      </c>
      <c r="C196" s="932" t="s">
        <v>4319</v>
      </c>
      <c r="D196" s="932" t="s">
        <v>4320</v>
      </c>
      <c r="E196" s="733">
        <v>7</v>
      </c>
      <c r="F196" s="1190">
        <v>630</v>
      </c>
      <c r="G196" s="1190" t="s">
        <v>106</v>
      </c>
      <c r="H196" s="1190" t="s">
        <v>106</v>
      </c>
      <c r="I196" s="874">
        <v>19.399999999999999</v>
      </c>
      <c r="J196" s="651">
        <f t="shared" si="35"/>
        <v>5.5670103092783512</v>
      </c>
      <c r="K196" s="877">
        <v>0.27</v>
      </c>
      <c r="L196" s="887">
        <v>4</v>
      </c>
      <c r="M196" s="642">
        <f t="shared" si="36"/>
        <v>1.08</v>
      </c>
      <c r="N196" s="870" t="s">
        <v>463</v>
      </c>
      <c r="O196" s="734">
        <v>0.26</v>
      </c>
      <c r="P196" s="861">
        <v>43901</v>
      </c>
      <c r="Q196" s="861">
        <v>43930</v>
      </c>
      <c r="R196" s="642">
        <f t="shared" si="37"/>
        <v>3.8461538461538494</v>
      </c>
      <c r="S196" s="701">
        <f>IF(INDEX(Historical!$D$7:$D$1237,MATCH(B196,Historical!$B$7:$B$1261,0))=0,"n/a",(INDEX(Historical!$C$7:$C$1239,MATCH(B196,Historical!$B$7:$B$1261,0))/INDEX(Historical!$D$7:$D$1237,MATCH(B196,Historical!$B$7:$B$1261,0))-1)*100)</f>
        <v>2.020202020202011</v>
      </c>
      <c r="T196" s="701">
        <f>IF(INDEX(Historical!$F$7:$F$1230,MATCH(B196,Historical!$B$7:$B$1261,0))=0,"n/a",((INDEX(Historical!$C$7:$C$1239,MATCH(B196,Historical!$B$7:$B$1261,0))/INDEX(Historical!$F$7:$F$1230,MATCH(B196,Historical!$B$7:$B$1261,0)))^(1/3)-1)*100)</f>
        <v>3.9185204456611222</v>
      </c>
      <c r="U196" s="701">
        <f>IF(INDEX(Historical!$H$7:$H$1230,MATCH(B196,Historical!$B$7:$B$1261,0))=0,"n/a",((INDEX(Historical!$C$7:$C$1239,MATCH(B196,Historical!$B$7:$B$1261,0))/INDEX(Historical!$H$7:$H$1230,MATCH(B196,Historical!$B$7:$B$1261,0)))^(1/5)-1)*100)</f>
        <v>3.7548525504527142</v>
      </c>
      <c r="V196" s="701">
        <f>IF(INDEX(Historical!$O$7:$O$1230,MATCH(B196,Historical!$B$7:$B$1261,0))=0,"n/a",((INDEX(Historical!$C$7:$C$1239,MATCH(B196,Historical!$B$7:$B$1261,0))/INDEX(Historical!$O$7:$O$1230,MATCH(B196,Historical!$B$7:$B$1261,0)))^(1/10)-1)*100)</f>
        <v>2.3583175136269841</v>
      </c>
      <c r="W196" s="702">
        <f t="shared" si="38"/>
        <v>1.5921743059431905</v>
      </c>
      <c r="X196" s="703">
        <f t="shared" si="39"/>
        <v>0.15325928777358017</v>
      </c>
      <c r="Y196" s="876"/>
      <c r="Z196" s="651">
        <f t="shared" si="40"/>
        <v>125.58139534883721</v>
      </c>
      <c r="AA196" s="886">
        <f t="shared" si="41"/>
        <v>22.558139534883718</v>
      </c>
      <c r="AB196" s="887">
        <v>12</v>
      </c>
      <c r="AC196" s="865">
        <v>0.86</v>
      </c>
      <c r="AD196" s="865" t="s">
        <v>136</v>
      </c>
      <c r="AE196" s="865">
        <v>9.0399999999999991</v>
      </c>
      <c r="AF196" s="865">
        <v>1.44</v>
      </c>
      <c r="AG196" s="865">
        <v>5.7</v>
      </c>
      <c r="AH196" s="865">
        <v>-68.600000000000009</v>
      </c>
      <c r="AI196" s="865">
        <v>28.110000000000003</v>
      </c>
      <c r="AJ196" s="865">
        <v>24.5</v>
      </c>
      <c r="AK196" s="865" t="s">
        <v>136</v>
      </c>
      <c r="AL196" s="878">
        <v>10600</v>
      </c>
      <c r="AM196" s="872">
        <v>1.2</v>
      </c>
      <c r="AN196" s="865">
        <v>1.1399999999999999</v>
      </c>
      <c r="AO196" s="739">
        <f t="shared" si="42"/>
        <v>-13.236276675152652</v>
      </c>
      <c r="AP196" s="740">
        <f t="shared" si="43"/>
        <v>9.3218628597310662</v>
      </c>
      <c r="AQ196" s="888">
        <f t="shared" si="44"/>
        <v>20.154938734642023</v>
      </c>
      <c r="AR196" s="651">
        <f>INDEX(Historical!$C$7:$C$1239,MATCH(B196,Historical!$B$7:$B$1261,0))*IF(AH196="n/a",1.03,IF(AH196&lt;0,1.01,IF(AH196&gt;10,1.1,(1+AH196/100))))</f>
        <v>1.0201</v>
      </c>
      <c r="AS196" s="886">
        <f t="shared" si="45"/>
        <v>1.1221100000000002</v>
      </c>
      <c r="AT196" s="886">
        <f t="shared" si="51"/>
        <v>1.1557733000000001</v>
      </c>
      <c r="AU196" s="886">
        <f t="shared" si="51"/>
        <v>1.1904464990000001</v>
      </c>
      <c r="AV196" s="886">
        <f t="shared" si="51"/>
        <v>1.2261598939700002</v>
      </c>
      <c r="AW196" s="651">
        <f t="shared" si="46"/>
        <v>5.7145896929700006</v>
      </c>
      <c r="AX196" s="747">
        <f t="shared" si="47"/>
        <v>29.456647901907225</v>
      </c>
      <c r="AY196" s="934">
        <v>0.59</v>
      </c>
      <c r="AZ196" s="872">
        <v>57.089999999999996</v>
      </c>
      <c r="BA196" s="872">
        <v>-20.13</v>
      </c>
      <c r="BB196" s="872">
        <v>5.47</v>
      </c>
      <c r="BC196" s="872">
        <v>4.79</v>
      </c>
      <c r="BE196" s="624">
        <v>2014</v>
      </c>
      <c r="BF196" s="898">
        <f t="shared" si="48"/>
        <v>0</v>
      </c>
      <c r="BG196" s="882">
        <v>2.6</v>
      </c>
    </row>
    <row r="197" spans="1:59" s="773" customFormat="1" ht="11.25" customHeight="1" x14ac:dyDescent="0.2">
      <c r="A197" s="646" t="s">
        <v>4191</v>
      </c>
      <c r="B197" s="781" t="s">
        <v>4187</v>
      </c>
      <c r="C197" s="932" t="s">
        <v>108</v>
      </c>
      <c r="D197" s="932" t="s">
        <v>4334</v>
      </c>
      <c r="E197" s="755">
        <v>6</v>
      </c>
      <c r="F197" s="1190">
        <v>661</v>
      </c>
      <c r="G197" s="1189" t="s">
        <v>106</v>
      </c>
      <c r="H197" s="1189" t="s">
        <v>106</v>
      </c>
      <c r="I197" s="1183">
        <v>61.83</v>
      </c>
      <c r="J197" s="757">
        <f t="shared" si="35"/>
        <v>2.2642730066310852</v>
      </c>
      <c r="K197" s="779">
        <v>0.35</v>
      </c>
      <c r="L197" s="1184">
        <v>4</v>
      </c>
      <c r="M197" s="760">
        <f t="shared" si="36"/>
        <v>1.4</v>
      </c>
      <c r="N197" s="1184" t="s">
        <v>556</v>
      </c>
      <c r="O197" s="780">
        <v>0.3</v>
      </c>
      <c r="P197" s="1195">
        <v>43676</v>
      </c>
      <c r="Q197" s="1195">
        <v>43692</v>
      </c>
      <c r="R197" s="760">
        <f t="shared" si="37"/>
        <v>16.666666666666664</v>
      </c>
      <c r="S197" s="701">
        <f>IF(INDEX(Historical!$D$7:$D$1237,MATCH(B197,Historical!$B$7:$B$1261,0))=0,"n/a",(INDEX(Historical!$C$7:$C$1239,MATCH(B197,Historical!$B$7:$B$1261,0))/INDEX(Historical!$D$7:$D$1237,MATCH(B197,Historical!$B$7:$B$1261,0))-1)*100)</f>
        <v>18.181818181818166</v>
      </c>
      <c r="T197" s="701">
        <f>IF(INDEX(Historical!$F$7:$F$1230,MATCH(B197,Historical!$B$7:$B$1261,0))=0,"n/a",((INDEX(Historical!$C$7:$C$1239,MATCH(B197,Historical!$B$7:$B$1261,0))/INDEX(Historical!$F$7:$F$1230,MATCH(B197,Historical!$B$7:$B$1261,0)))^(1/3)-1)*100)</f>
        <v>22.917892127880691</v>
      </c>
      <c r="U197" s="701">
        <f>IF(INDEX(Historical!$H$7:$H$1230,MATCH(B197,Historical!$B$7:$B$1261,0))=0,"n/a",((INDEX(Historical!$C$7:$C$1239,MATCH(B197,Historical!$B$7:$B$1261,0))/INDEX(Historical!$H$7:$H$1230,MATCH(B197,Historical!$B$7:$B$1261,0)))^(1/5)-1)*100)</f>
        <v>30.009492078866451</v>
      </c>
      <c r="V197" s="701">
        <f>IF(INDEX(Historical!$O$7:$O$1230,MATCH(B197,Historical!$B$7:$B$1261,0))=0,"n/a",((INDEX(Historical!$C$7:$C$1239,MATCH(B197,Historical!$B$7:$B$1261,0))/INDEX(Historical!$O$7:$O$1230,MATCH(B197,Historical!$B$7:$B$1261,0)))^(1/10)-1)*100)</f>
        <v>11.518313140192028</v>
      </c>
      <c r="W197" s="702">
        <f t="shared" si="38"/>
        <v>2.6053721333683195</v>
      </c>
      <c r="X197" s="703">
        <f t="shared" si="39"/>
        <v>1.1367231848055472</v>
      </c>
      <c r="Y197" s="781"/>
      <c r="Z197" s="757">
        <f t="shared" si="40"/>
        <v>23.608768971332207</v>
      </c>
      <c r="AA197" s="765">
        <f t="shared" si="41"/>
        <v>10.426644182124789</v>
      </c>
      <c r="AB197" s="1189">
        <v>12</v>
      </c>
      <c r="AC197" s="1183">
        <v>5.93</v>
      </c>
      <c r="AD197" s="1183">
        <v>2.9</v>
      </c>
      <c r="AE197" s="1183">
        <v>2.23</v>
      </c>
      <c r="AF197" s="1183">
        <v>1.23</v>
      </c>
      <c r="AG197" s="1183">
        <v>12.1</v>
      </c>
      <c r="AH197" s="1183">
        <v>9.7000000000000011</v>
      </c>
      <c r="AI197" s="1183">
        <v>-9.86</v>
      </c>
      <c r="AJ197" s="1183">
        <v>26.400000000000002</v>
      </c>
      <c r="AK197" s="1183">
        <v>3.71</v>
      </c>
      <c r="AL197" s="1183">
        <v>114850</v>
      </c>
      <c r="AM197" s="1183">
        <v>0.1</v>
      </c>
      <c r="AN197" s="1183">
        <v>6.16</v>
      </c>
      <c r="AO197" s="769">
        <f t="shared" si="42"/>
        <v>21.847120903372748</v>
      </c>
      <c r="AP197" s="770">
        <f t="shared" si="43"/>
        <v>32.273765085497537</v>
      </c>
      <c r="AQ197" s="771">
        <f t="shared" si="44"/>
        <v>-24.502325734089315</v>
      </c>
      <c r="AR197" s="651">
        <f>INDEX(Historical!$C$7:$C$1239,MATCH(B197,Historical!$B$7:$B$1261,0))*IF(AH197="n/a",1.03,IF(AH197&lt;0,1.01,IF(AH197&gt;10,1.1,(1+AH197/100))))</f>
        <v>1.4260999999999999</v>
      </c>
      <c r="AS197" s="765">
        <f t="shared" si="45"/>
        <v>1.440361</v>
      </c>
      <c r="AT197" s="765">
        <f t="shared" si="51"/>
        <v>1.4937983930999998</v>
      </c>
      <c r="AU197" s="765">
        <f t="shared" si="51"/>
        <v>1.5492183134840096</v>
      </c>
      <c r="AV197" s="765">
        <f t="shared" si="51"/>
        <v>1.6066943129142663</v>
      </c>
      <c r="AW197" s="757">
        <f t="shared" si="46"/>
        <v>7.516172019498276</v>
      </c>
      <c r="AX197" s="772">
        <f t="shared" si="47"/>
        <v>12.156189583532713</v>
      </c>
      <c r="AY197" s="1138">
        <v>1.61</v>
      </c>
      <c r="AZ197" s="824">
        <v>127.32000000000001</v>
      </c>
      <c r="BA197" s="824">
        <v>-3.3300000000000005</v>
      </c>
      <c r="BB197" s="824">
        <v>18.82</v>
      </c>
      <c r="BC197" s="824">
        <v>32.33</v>
      </c>
      <c r="BD197" s="908"/>
      <c r="BE197" s="624">
        <v>2014</v>
      </c>
      <c r="BF197" s="898">
        <f t="shared" si="48"/>
        <v>0</v>
      </c>
      <c r="BG197" s="824">
        <v>1</v>
      </c>
    </row>
    <row r="198" spans="1:59" ht="11.25" customHeight="1" x14ac:dyDescent="0.2">
      <c r="A198" s="881" t="s">
        <v>4569</v>
      </c>
      <c r="B198" s="875" t="s">
        <v>4564</v>
      </c>
      <c r="C198" s="932" t="s">
        <v>108</v>
      </c>
      <c r="D198" s="932" t="s">
        <v>4338</v>
      </c>
      <c r="E198" s="733">
        <v>5</v>
      </c>
      <c r="F198" s="1190">
        <v>724</v>
      </c>
      <c r="G198" s="1190" t="s">
        <v>106</v>
      </c>
      <c r="H198" s="1190" t="s">
        <v>106</v>
      </c>
      <c r="I198" s="874">
        <v>16.95</v>
      </c>
      <c r="J198" s="651">
        <f t="shared" si="35"/>
        <v>6.3126843657817124</v>
      </c>
      <c r="K198" s="877">
        <v>0.26750000000000002</v>
      </c>
      <c r="L198" s="887">
        <v>4</v>
      </c>
      <c r="M198" s="642">
        <f t="shared" si="36"/>
        <v>1.07</v>
      </c>
      <c r="N198" s="870" t="s">
        <v>987</v>
      </c>
      <c r="O198" s="734">
        <v>0.24249999999999999</v>
      </c>
      <c r="P198" s="861">
        <v>43874</v>
      </c>
      <c r="Q198" s="861">
        <v>43882</v>
      </c>
      <c r="R198" s="642">
        <f t="shared" si="37"/>
        <v>10.309278350515473</v>
      </c>
      <c r="S198" s="701">
        <f>IF(INDEX(Historical!$D$7:$D$1237,MATCH(B198,Historical!$B$7:$B$1261,0))=0,"n/a",(INDEX(Historical!$C$7:$C$1239,MATCH(B198,Historical!$B$7:$B$1261,0))/INDEX(Historical!$D$7:$D$1237,MATCH(B198,Historical!$B$7:$B$1261,0))-1)*100)</f>
        <v>10.22727272727273</v>
      </c>
      <c r="T198" s="701">
        <f>IF(INDEX(Historical!$F$7:$F$1230,MATCH(B198,Historical!$B$7:$B$1261,0))=0,"n/a",((INDEX(Historical!$C$7:$C$1239,MATCH(B198,Historical!$B$7:$B$1261,0))/INDEX(Historical!$F$7:$F$1230,MATCH(B198,Historical!$B$7:$B$1261,0)))^(1/3)-1)*100)</f>
        <v>39.152093485560279</v>
      </c>
      <c r="U198" s="701" t="str">
        <f>IF(INDEX(Historical!$H$7:$H$1230,MATCH(B198,Historical!$B$7:$B$1261,0))=0,"n/a",((INDEX(Historical!$C$7:$C$1239,MATCH(B198,Historical!$B$7:$B$1261,0))/INDEX(Historical!$H$7:$H$1230,MATCH(B198,Historical!$B$7:$B$1261,0)))^(1/5)-1)*100)</f>
        <v>n/a</v>
      </c>
      <c r="V198" s="701" t="str">
        <f>IF(INDEX(Historical!$O$7:$O$1230,MATCH(B198,Historical!$B$7:$B$1261,0))=0,"n/a",((INDEX(Historical!$C$7:$C$1239,MATCH(B198,Historical!$B$7:$B$1261,0))/INDEX(Historical!$O$7:$O$1230,MATCH(B198,Historical!$B$7:$B$1261,0)))^(1/10)-1)*100)</f>
        <v>n/a</v>
      </c>
      <c r="W198" s="702" t="str">
        <f t="shared" si="38"/>
        <v>n/a</v>
      </c>
      <c r="X198" s="703" t="str">
        <f t="shared" si="39"/>
        <v>n/a</v>
      </c>
      <c r="Y198" s="876"/>
      <c r="Z198" s="651">
        <f t="shared" si="40"/>
        <v>96.396396396396383</v>
      </c>
      <c r="AA198" s="886">
        <f t="shared" si="41"/>
        <v>15.270270270270268</v>
      </c>
      <c r="AB198" s="887">
        <v>12</v>
      </c>
      <c r="AC198" s="865">
        <v>1.1100000000000001</v>
      </c>
      <c r="AD198" s="865">
        <v>2.31</v>
      </c>
      <c r="AE198" s="865">
        <v>1.68</v>
      </c>
      <c r="AF198" s="865">
        <v>0.67</v>
      </c>
      <c r="AG198" s="865">
        <v>2.4</v>
      </c>
      <c r="AH198" s="865">
        <v>36.199999999999996</v>
      </c>
      <c r="AI198" s="865">
        <v>66.81</v>
      </c>
      <c r="AJ198" s="865">
        <v>60.3</v>
      </c>
      <c r="AK198" s="865">
        <v>7.0000000000000009</v>
      </c>
      <c r="AL198" s="878">
        <v>413.97</v>
      </c>
      <c r="AM198" s="872">
        <v>3.6999999999999997</v>
      </c>
      <c r="AN198" s="865">
        <v>0.35</v>
      </c>
      <c r="AO198" s="739" t="str">
        <f t="shared" si="42"/>
        <v>n/a</v>
      </c>
      <c r="AP198" s="740" t="str">
        <f t="shared" si="43"/>
        <v>n/a</v>
      </c>
      <c r="AQ198" s="888">
        <f t="shared" si="44"/>
        <v>-32.567462251913234</v>
      </c>
      <c r="AR198" s="651">
        <f>INDEX(Historical!$C$7:$C$1239,MATCH(B198,Historical!$B$7:$B$1261,0))*IF(AH198="n/a",1.03,IF(AH198&lt;0,1.01,IF(AH198&gt;10,1.1,(1+AH198/100))))</f>
        <v>1.0669999999999999</v>
      </c>
      <c r="AS198" s="886">
        <f t="shared" si="45"/>
        <v>1.1737</v>
      </c>
      <c r="AT198" s="886">
        <f t="shared" si="51"/>
        <v>1.2558590000000001</v>
      </c>
      <c r="AU198" s="886">
        <f t="shared" si="51"/>
        <v>1.3437691300000001</v>
      </c>
      <c r="AV198" s="886">
        <f t="shared" si="51"/>
        <v>1.4378329691000002</v>
      </c>
      <c r="AW198" s="651">
        <f t="shared" si="46"/>
        <v>6.2781610991000001</v>
      </c>
      <c r="AX198" s="747">
        <f t="shared" si="47"/>
        <v>37.03929851976401</v>
      </c>
      <c r="AY198" s="934">
        <v>1.1200000000000001</v>
      </c>
      <c r="AZ198" s="872">
        <v>35.82</v>
      </c>
      <c r="BA198" s="872">
        <v>-42.54</v>
      </c>
      <c r="BB198" s="872">
        <v>12.22</v>
      </c>
      <c r="BC198" s="872">
        <v>6.21</v>
      </c>
      <c r="BE198" s="624">
        <v>2016</v>
      </c>
      <c r="BF198" s="898">
        <f t="shared" si="48"/>
        <v>0</v>
      </c>
      <c r="BG198" s="882">
        <v>0.2</v>
      </c>
    </row>
    <row r="199" spans="1:59" ht="11.25" customHeight="1" x14ac:dyDescent="0.2">
      <c r="A199" s="880" t="s">
        <v>4210</v>
      </c>
      <c r="B199" s="875" t="s">
        <v>4208</v>
      </c>
      <c r="C199" s="932" t="s">
        <v>108</v>
      </c>
      <c r="D199" s="932" t="s">
        <v>4334</v>
      </c>
      <c r="E199" s="733">
        <v>7</v>
      </c>
      <c r="F199" s="1190">
        <v>642</v>
      </c>
      <c r="G199" s="1190" t="s">
        <v>106</v>
      </c>
      <c r="H199" s="1190" t="s">
        <v>106</v>
      </c>
      <c r="I199" s="874">
        <v>409.42</v>
      </c>
      <c r="J199" s="651">
        <f t="shared" ref="J199:J262" si="52">(M199/I199)*100</f>
        <v>0.76205363685213223</v>
      </c>
      <c r="K199" s="877">
        <v>0.78</v>
      </c>
      <c r="L199" s="887">
        <v>4</v>
      </c>
      <c r="M199" s="642">
        <f t="shared" ref="M199:M262" si="53">K199*L199</f>
        <v>3.12</v>
      </c>
      <c r="N199" s="870" t="s">
        <v>516</v>
      </c>
      <c r="O199" s="734">
        <v>0.68</v>
      </c>
      <c r="P199" s="861">
        <v>44056</v>
      </c>
      <c r="Q199" s="861">
        <v>44074</v>
      </c>
      <c r="R199" s="642">
        <f t="shared" ref="R199:R262" si="54">(K199-O199)/O199*100</f>
        <v>14.705882352941172</v>
      </c>
      <c r="S199" s="701">
        <f>IF(INDEX(Historical!$D$7:$D$1237,MATCH(B199,Historical!$B$7:$B$1261,0))=0,"n/a",(INDEX(Historical!$C$7:$C$1239,MATCH(B199,Historical!$B$7:$B$1261,0))/INDEX(Historical!$D$7:$D$1237,MATCH(B199,Historical!$B$7:$B$1261,0))-1)*100)</f>
        <v>31.25</v>
      </c>
      <c r="T199" s="701">
        <f>IF(INDEX(Historical!$F$7:$F$1230,MATCH(B199,Historical!$B$7:$B$1261,0))=0,"n/a",((INDEX(Historical!$C$7:$C$1239,MATCH(B199,Historical!$B$7:$B$1261,0))/INDEX(Historical!$F$7:$F$1230,MATCH(B199,Historical!$B$7:$B$1261,0)))^(1/3)-1)*100)</f>
        <v>36.081842319067349</v>
      </c>
      <c r="U199" s="701">
        <f>IF(INDEX(Historical!$H$7:$H$1230,MATCH(B199,Historical!$B$7:$B$1261,0))=0,"n/a",((INDEX(Historical!$C$7:$C$1239,MATCH(B199,Historical!$B$7:$B$1261,0))/INDEX(Historical!$H$7:$H$1230,MATCH(B199,Historical!$B$7:$B$1261,0)))^(1/5)-1)*100)</f>
        <v>69.521820307243544</v>
      </c>
      <c r="V199" s="701" t="str">
        <f>IF(INDEX(Historical!$O$7:$O$1230,MATCH(B199,Historical!$B$7:$B$1261,0))=0,"n/a",((INDEX(Historical!$C$7:$C$1239,MATCH(B199,Historical!$B$7:$B$1261,0))/INDEX(Historical!$O$7:$O$1230,MATCH(B199,Historical!$B$7:$B$1261,0)))^(1/10)-1)*100)</f>
        <v>n/a</v>
      </c>
      <c r="W199" s="702" t="str">
        <f t="shared" ref="W199:W262" si="55">IF(OR(U199&lt;=0,U199="n/a",V199&lt;=0,V199="n/a"),"n/a",U199/V199)</f>
        <v>n/a</v>
      </c>
      <c r="X199" s="703">
        <f t="shared" ref="X199:X262" si="56">IF(OR(AJ199&lt;=0,AJ199="n/a",U199&lt;=0,U199="n/a"),"n/a",U199/AJ199)</f>
        <v>2.2354283056991493</v>
      </c>
      <c r="Y199" s="661"/>
      <c r="Z199" s="651">
        <f t="shared" ref="Z199:Z262" si="57">IF(OR(AC199&lt;0.01,AC199="n/a"),"n/a",M199/AC199*100)</f>
        <v>47.129909365558916</v>
      </c>
      <c r="AA199" s="886">
        <f t="shared" ref="AA199:AA262" si="58">IF(OR(AC199&lt;0.01,AC199="n/a"),"n/a",I199/AC199)</f>
        <v>61.84592145015106</v>
      </c>
      <c r="AB199" s="887">
        <v>12</v>
      </c>
      <c r="AC199" s="865">
        <v>6.62</v>
      </c>
      <c r="AD199" s="865">
        <v>4.1100000000000003</v>
      </c>
      <c r="AE199" s="865">
        <v>20.190000000000001</v>
      </c>
      <c r="AF199" s="865" t="s">
        <v>136</v>
      </c>
      <c r="AG199" s="865">
        <v>-201.5</v>
      </c>
      <c r="AH199" s="865">
        <v>19</v>
      </c>
      <c r="AI199" s="865">
        <v>8.57</v>
      </c>
      <c r="AJ199" s="865">
        <v>31.1</v>
      </c>
      <c r="AK199" s="865">
        <v>14.799999999999999</v>
      </c>
      <c r="AL199" s="878">
        <v>33490</v>
      </c>
      <c r="AM199" s="872">
        <v>0.4</v>
      </c>
      <c r="AN199" s="865" t="s">
        <v>136</v>
      </c>
      <c r="AO199" s="739">
        <f t="shared" ref="AO199:AO262" si="59">IF(U199="n/a","n/a",IF(AA199&lt;0,"n/a",IF(AA199="n/a","n/a",J199+U199-AA199)))</f>
        <v>8.4379524939446142</v>
      </c>
      <c r="AP199" s="740">
        <f t="shared" ref="AP199:AP262" si="60">IF(U199="n/a","n/a",J199+U199)</f>
        <v>70.283873944095674</v>
      </c>
      <c r="AQ199" s="888" t="str">
        <f t="shared" ref="AQ199:AQ262" si="61">IF(OR(AC199&lt;0.01,AF199="n/a"),"n/a",(I199/SQRT(22.5*AC199*(I199/AF199))-1)*100)</f>
        <v>n/a</v>
      </c>
      <c r="AR199" s="651">
        <f>INDEX(Historical!$C$7:$C$1239,MATCH(B199,Historical!$B$7:$B$1261,0))*IF(AH199="n/a",1.03,IF(AH199&lt;0,1.01,IF(AH199&gt;10,1.1,(1+AH199/100))))</f>
        <v>2.7720000000000002</v>
      </c>
      <c r="AS199" s="886">
        <f t="shared" ref="AS199:AS262" si="62">IF($AI199="n/a",1.03*AR199,IF($AI199&lt;0,1.01*AR199,IF($AI199&gt;10,1.1*AR199,(1+$AI199/100)*AR199)))</f>
        <v>3.0095604000000007</v>
      </c>
      <c r="AT199" s="886">
        <f t="shared" si="51"/>
        <v>3.3105164400000011</v>
      </c>
      <c r="AU199" s="886">
        <f t="shared" si="51"/>
        <v>3.6415680840000015</v>
      </c>
      <c r="AV199" s="886">
        <f t="shared" si="51"/>
        <v>4.0057248924000017</v>
      </c>
      <c r="AW199" s="651">
        <f t="shared" ref="AW199:AW262" si="63">SUM(AR199:AV199)</f>
        <v>16.739369816400007</v>
      </c>
      <c r="AX199" s="747">
        <f t="shared" ref="AX199:AX262" si="64">AW199/I199*100</f>
        <v>4.0885569382052678</v>
      </c>
      <c r="AY199" s="934">
        <v>0.88</v>
      </c>
      <c r="AZ199" s="872">
        <v>87.25</v>
      </c>
      <c r="BA199" s="872">
        <v>-6.39</v>
      </c>
      <c r="BB199" s="872">
        <v>11.03</v>
      </c>
      <c r="BC199" s="872">
        <v>20.43</v>
      </c>
      <c r="BE199" s="624">
        <v>2014</v>
      </c>
      <c r="BF199" s="898">
        <f t="shared" ref="BF199:BF262" si="65">IF(BE199&gt;2008,0,IF(BE199&gt;2001,1,IF(BE199&gt;1990,2,IF(BE199&gt;1980,3,IF(BE199&gt;1973,4,IF(BE199&gt;1970,5,IF(BE199&gt;1960,6,IF(BE199&gt;1958,7,IF(BE199&gt;1953,8,9)))))))))</f>
        <v>0</v>
      </c>
      <c r="BG199" s="882">
        <v>13.900000000000002</v>
      </c>
    </row>
    <row r="200" spans="1:59" ht="12.75" customHeight="1" x14ac:dyDescent="0.2">
      <c r="A200" s="871" t="s">
        <v>1452</v>
      </c>
      <c r="B200" s="875" t="s">
        <v>1453</v>
      </c>
      <c r="C200" s="932" t="s">
        <v>123</v>
      </c>
      <c r="D200" s="932" t="s">
        <v>4355</v>
      </c>
      <c r="E200" s="733">
        <v>8</v>
      </c>
      <c r="F200" s="1190">
        <v>562</v>
      </c>
      <c r="G200" s="1190" t="s">
        <v>106</v>
      </c>
      <c r="H200" s="1190" t="s">
        <v>106</v>
      </c>
      <c r="I200" s="874">
        <v>58.3</v>
      </c>
      <c r="J200" s="651">
        <f t="shared" si="52"/>
        <v>0.78902229845626071</v>
      </c>
      <c r="K200" s="877">
        <v>0.115</v>
      </c>
      <c r="L200" s="887">
        <v>4</v>
      </c>
      <c r="M200" s="642">
        <f t="shared" si="53"/>
        <v>0.46</v>
      </c>
      <c r="N200" s="870" t="s">
        <v>994</v>
      </c>
      <c r="O200" s="734">
        <v>0.11</v>
      </c>
      <c r="P200" s="861">
        <v>43979</v>
      </c>
      <c r="Q200" s="861">
        <v>43992</v>
      </c>
      <c r="R200" s="642">
        <f t="shared" si="54"/>
        <v>4.5454545454545494</v>
      </c>
      <c r="S200" s="701">
        <f>IF(INDEX(Historical!$D$7:$D$1237,MATCH(B200,Historical!$B$7:$B$1261,0))=0,"n/a",(INDEX(Historical!$C$7:$C$1239,MATCH(B200,Historical!$B$7:$B$1261,0))/INDEX(Historical!$D$7:$D$1237,MATCH(B200,Historical!$B$7:$B$1261,0))-1)*100)</f>
        <v>4.8192771084337505</v>
      </c>
      <c r="T200" s="701">
        <f>IF(INDEX(Historical!$F$7:$F$1230,MATCH(B200,Historical!$B$7:$B$1261,0))=0,"n/a",((INDEX(Historical!$C$7:$C$1239,MATCH(B200,Historical!$B$7:$B$1261,0))/INDEX(Historical!$F$7:$F$1230,MATCH(B200,Historical!$B$7:$B$1261,0)))^(1/3)-1)*100)</f>
        <v>5.0717574498580165</v>
      </c>
      <c r="U200" s="701">
        <f>IF(INDEX(Historical!$H$7:$H$1230,MATCH(B200,Historical!$B$7:$B$1261,0))=0,"n/a",((INDEX(Historical!$C$7:$C$1239,MATCH(B200,Historical!$B$7:$B$1261,0))/INDEX(Historical!$H$7:$H$1230,MATCH(B200,Historical!$B$7:$B$1261,0)))^(1/5)-1)*100)</f>
        <v>5.3631849129711417</v>
      </c>
      <c r="V200" s="701" t="str">
        <f>IF(INDEX(Historical!$O$7:$O$1230,MATCH(B200,Historical!$B$7:$B$1261,0))=0,"n/a",((INDEX(Historical!$C$7:$C$1239,MATCH(B200,Historical!$B$7:$B$1261,0))/INDEX(Historical!$O$7:$O$1230,MATCH(B200,Historical!$B$7:$B$1261,0)))^(1/10)-1)*100)</f>
        <v>n/a</v>
      </c>
      <c r="W200" s="702" t="str">
        <f t="shared" si="55"/>
        <v>n/a</v>
      </c>
      <c r="X200" s="703">
        <f t="shared" si="56"/>
        <v>1.3407962282427854</v>
      </c>
      <c r="Y200" s="876"/>
      <c r="Z200" s="651">
        <f t="shared" si="57"/>
        <v>38.333333333333336</v>
      </c>
      <c r="AA200" s="886">
        <f t="shared" si="58"/>
        <v>48.583333333333336</v>
      </c>
      <c r="AB200" s="887">
        <v>12</v>
      </c>
      <c r="AC200" s="865">
        <v>1.2</v>
      </c>
      <c r="AD200" s="865">
        <v>4.2</v>
      </c>
      <c r="AE200" s="865">
        <v>1.1000000000000001</v>
      </c>
      <c r="AF200" s="865">
        <v>2.0099999999999998</v>
      </c>
      <c r="AG200" s="865">
        <v>4.1000000000000005</v>
      </c>
      <c r="AH200" s="865">
        <v>418.70000000000005</v>
      </c>
      <c r="AI200" s="865">
        <v>42.4</v>
      </c>
      <c r="AJ200" s="865">
        <v>4</v>
      </c>
      <c r="AK200" s="865">
        <v>12</v>
      </c>
      <c r="AL200" s="878">
        <v>1230</v>
      </c>
      <c r="AM200" s="872">
        <v>0.70000000000000007</v>
      </c>
      <c r="AN200" s="865">
        <v>0.25</v>
      </c>
      <c r="AO200" s="739">
        <f t="shared" si="59"/>
        <v>-42.431126121905933</v>
      </c>
      <c r="AP200" s="740">
        <f t="shared" si="60"/>
        <v>6.1522072114274025</v>
      </c>
      <c r="AQ200" s="888">
        <f t="shared" si="61"/>
        <v>108.32933329493261</v>
      </c>
      <c r="AR200" s="651">
        <f>INDEX(Historical!$C$7:$C$1239,MATCH(B200,Historical!$B$7:$B$1261,0))*IF(AH200="n/a",1.03,IF(AH200&lt;0,1.01,IF(AH200&gt;10,1.1,(1+AH200/100))))</f>
        <v>0.47850000000000004</v>
      </c>
      <c r="AS200" s="886">
        <f t="shared" si="62"/>
        <v>0.5263500000000001</v>
      </c>
      <c r="AT200" s="886">
        <f t="shared" si="51"/>
        <v>0.57898500000000019</v>
      </c>
      <c r="AU200" s="886">
        <f t="shared" si="51"/>
        <v>0.63688350000000027</v>
      </c>
      <c r="AV200" s="886">
        <f t="shared" si="51"/>
        <v>0.70057185000000033</v>
      </c>
      <c r="AW200" s="651">
        <f t="shared" si="63"/>
        <v>2.9212903500000009</v>
      </c>
      <c r="AX200" s="747">
        <f t="shared" si="64"/>
        <v>5.0107896226415116</v>
      </c>
      <c r="AY200" s="934">
        <v>1.5</v>
      </c>
      <c r="AZ200" s="872">
        <v>122.94</v>
      </c>
      <c r="BA200" s="872">
        <v>-8.66</v>
      </c>
      <c r="BB200" s="872">
        <v>6.16</v>
      </c>
      <c r="BC200" s="872">
        <v>12.06</v>
      </c>
      <c r="BE200" s="624">
        <v>2013</v>
      </c>
      <c r="BF200" s="898">
        <f t="shared" si="65"/>
        <v>0</v>
      </c>
      <c r="BG200" s="882">
        <v>2.6</v>
      </c>
    </row>
    <row r="201" spans="1:59" ht="12.75" customHeight="1" x14ac:dyDescent="0.2">
      <c r="A201" s="881" t="s">
        <v>4528</v>
      </c>
      <c r="B201" s="875" t="s">
        <v>4011</v>
      </c>
      <c r="C201" s="932" t="s">
        <v>112</v>
      </c>
      <c r="D201" s="932" t="s">
        <v>211</v>
      </c>
      <c r="E201" s="733">
        <v>6</v>
      </c>
      <c r="F201" s="1190">
        <v>711</v>
      </c>
      <c r="G201" s="1190" t="s">
        <v>106</v>
      </c>
      <c r="H201" s="1190" t="s">
        <v>106</v>
      </c>
      <c r="I201" s="874">
        <v>11.87</v>
      </c>
      <c r="J201" s="651">
        <f t="shared" si="52"/>
        <v>1.8534119629317609</v>
      </c>
      <c r="K201" s="877">
        <v>5.5E-2</v>
      </c>
      <c r="L201" s="887">
        <v>4</v>
      </c>
      <c r="M201" s="642">
        <f t="shared" si="53"/>
        <v>0.22</v>
      </c>
      <c r="N201" s="870" t="s">
        <v>1238</v>
      </c>
      <c r="O201" s="734">
        <v>5.2499999999999998E-2</v>
      </c>
      <c r="P201" s="861">
        <v>44144</v>
      </c>
      <c r="Q201" s="861">
        <v>44155</v>
      </c>
      <c r="R201" s="642">
        <f t="shared" si="54"/>
        <v>4.7619047619047663</v>
      </c>
      <c r="S201" s="701">
        <f>IF(INDEX(Historical!$D$7:$D$1237,MATCH(B201,Historical!$B$7:$B$1261,0))=0,"n/a",(INDEX(Historical!$C$7:$C$1239,MATCH(B201,Historical!$B$7:$B$1261,0))/INDEX(Historical!$D$7:$D$1237,MATCH(B201,Historical!$B$7:$B$1261,0))-1)*100)</f>
        <v>2.4999999999999911</v>
      </c>
      <c r="T201" s="701">
        <f>IF(INDEX(Historical!$F$7:$F$1230,MATCH(B201,Historical!$B$7:$B$1261,0))=0,"n/a",((INDEX(Historical!$C$7:$C$1239,MATCH(B201,Historical!$B$7:$B$1261,0))/INDEX(Historical!$F$7:$F$1230,MATCH(B201,Historical!$B$7:$B$1261,0)))^(1/3)-1)*100)</f>
        <v>23.06098642720351</v>
      </c>
      <c r="U201" s="701">
        <f>IF(INDEX(Historical!$H$7:$H$1230,MATCH(B201,Historical!$B$7:$B$1261,0))=0,"n/a",((INDEX(Historical!$C$7:$C$1239,MATCH(B201,Historical!$B$7:$B$1261,0))/INDEX(Historical!$H$7:$H$1230,MATCH(B201,Historical!$B$7:$B$1261,0)))^(1/5)-1)*100)</f>
        <v>23.974157100646899</v>
      </c>
      <c r="V201" s="701">
        <f>IF(INDEX(Historical!$O$7:$O$1230,MATCH(B201,Historical!$B$7:$B$1261,0))=0,"n/a",((INDEX(Historical!$C$7:$C$1239,MATCH(B201,Historical!$B$7:$B$1261,0))/INDEX(Historical!$O$7:$O$1230,MATCH(B201,Historical!$B$7:$B$1261,0)))^(1/10)-1)*100)</f>
        <v>11.343682847589932</v>
      </c>
      <c r="W201" s="702">
        <f t="shared" si="55"/>
        <v>2.1134368284758973</v>
      </c>
      <c r="X201" s="703">
        <f t="shared" si="56"/>
        <v>0.56145566980437711</v>
      </c>
      <c r="Y201" s="876"/>
      <c r="Z201" s="651">
        <f t="shared" si="57"/>
        <v>48.888888888888886</v>
      </c>
      <c r="AA201" s="886">
        <f t="shared" si="58"/>
        <v>26.377777777777776</v>
      </c>
      <c r="AB201" s="887">
        <v>9</v>
      </c>
      <c r="AC201" s="865">
        <v>0.45</v>
      </c>
      <c r="AD201" s="865">
        <v>2.67</v>
      </c>
      <c r="AE201" s="865">
        <v>1.99</v>
      </c>
      <c r="AF201" s="865">
        <v>2.99</v>
      </c>
      <c r="AG201" s="865">
        <v>11.700000000000001</v>
      </c>
      <c r="AH201" s="865">
        <v>14.2</v>
      </c>
      <c r="AI201" s="865">
        <v>14.66</v>
      </c>
      <c r="AJ201" s="865">
        <v>42.699999999999996</v>
      </c>
      <c r="AK201" s="865">
        <v>10</v>
      </c>
      <c r="AL201" s="878">
        <v>1910</v>
      </c>
      <c r="AM201" s="872">
        <v>1.53</v>
      </c>
      <c r="AN201" s="865">
        <v>0.7</v>
      </c>
      <c r="AO201" s="739">
        <f t="shared" si="59"/>
        <v>-0.55020871419911543</v>
      </c>
      <c r="AP201" s="740">
        <f t="shared" si="60"/>
        <v>25.827569063578661</v>
      </c>
      <c r="AQ201" s="888">
        <f t="shared" si="61"/>
        <v>87.224826885937162</v>
      </c>
      <c r="AR201" s="651">
        <f>INDEX(Historical!$C$7:$C$1239,MATCH(B201,Historical!$B$7:$B$1261,0))*IF(AH201="n/a",1.03,IF(AH201&lt;0,1.01,IF(AH201&gt;10,1.1,(1+AH201/100))))</f>
        <v>0.22550000000000003</v>
      </c>
      <c r="AS201" s="886">
        <f t="shared" si="62"/>
        <v>0.24805000000000005</v>
      </c>
      <c r="AT201" s="886">
        <f t="shared" si="51"/>
        <v>0.27285500000000007</v>
      </c>
      <c r="AU201" s="886">
        <f t="shared" si="51"/>
        <v>0.30014050000000009</v>
      </c>
      <c r="AV201" s="886">
        <f t="shared" si="51"/>
        <v>0.3301545500000001</v>
      </c>
      <c r="AW201" s="651">
        <f t="shared" si="63"/>
        <v>1.3767000500000004</v>
      </c>
      <c r="AX201" s="747">
        <f t="shared" si="64"/>
        <v>11.598147009267064</v>
      </c>
      <c r="AY201" s="934">
        <v>1.32</v>
      </c>
      <c r="AZ201" s="872">
        <v>78.77</v>
      </c>
      <c r="BA201" s="872">
        <v>-6.61</v>
      </c>
      <c r="BB201" s="872">
        <v>7.37</v>
      </c>
      <c r="BC201" s="872">
        <v>18.09</v>
      </c>
      <c r="BE201" s="624">
        <v>2015</v>
      </c>
      <c r="BF201" s="898">
        <f t="shared" si="65"/>
        <v>0</v>
      </c>
      <c r="BG201" s="882">
        <v>5.4</v>
      </c>
    </row>
    <row r="202" spans="1:59" ht="12.75" customHeight="1" x14ac:dyDescent="0.2">
      <c r="A202" s="871" t="s">
        <v>2537</v>
      </c>
      <c r="B202" s="875" t="s">
        <v>2538</v>
      </c>
      <c r="C202" s="932" t="s">
        <v>4193</v>
      </c>
      <c r="D202" s="932" t="s">
        <v>4337</v>
      </c>
      <c r="E202" s="733">
        <v>7</v>
      </c>
      <c r="F202" s="1190">
        <v>614</v>
      </c>
      <c r="G202" s="1190" t="s">
        <v>106</v>
      </c>
      <c r="H202" s="1190" t="s">
        <v>106</v>
      </c>
      <c r="I202" s="874">
        <v>37.43</v>
      </c>
      <c r="J202" s="651">
        <f t="shared" si="52"/>
        <v>2.7785199038204653</v>
      </c>
      <c r="K202" s="877">
        <v>0.26</v>
      </c>
      <c r="L202" s="887">
        <v>4</v>
      </c>
      <c r="M202" s="642">
        <f t="shared" si="53"/>
        <v>1.04</v>
      </c>
      <c r="N202" s="870" t="s">
        <v>303</v>
      </c>
      <c r="O202" s="734">
        <v>0.25</v>
      </c>
      <c r="P202" s="861">
        <v>43875</v>
      </c>
      <c r="Q202" s="861">
        <v>43899</v>
      </c>
      <c r="R202" s="642">
        <f t="shared" si="54"/>
        <v>4.0000000000000036</v>
      </c>
      <c r="S202" s="701">
        <f>IF(INDEX(Historical!$D$7:$D$1237,MATCH(B202,Historical!$B$7:$B$1261,0))=0,"n/a",(INDEX(Historical!$C$7:$C$1239,MATCH(B202,Historical!$B$7:$B$1261,0))/INDEX(Historical!$D$7:$D$1237,MATCH(B202,Historical!$B$7:$B$1261,0))-1)*100)</f>
        <v>8.6956521739130377</v>
      </c>
      <c r="T202" s="701">
        <f>IF(INDEX(Historical!$F$7:$F$1230,MATCH(B202,Historical!$B$7:$B$1261,0))=0,"n/a",((INDEX(Historical!$C$7:$C$1239,MATCH(B202,Historical!$B$7:$B$1261,0))/INDEX(Historical!$F$7:$F$1230,MATCH(B202,Historical!$B$7:$B$1261,0)))^(1/3)-1)*100)</f>
        <v>7.7217345015941907</v>
      </c>
      <c r="U202" s="701">
        <f>IF(INDEX(Historical!$H$7:$H$1230,MATCH(B202,Historical!$B$7:$B$1261,0))=0,"n/a",((INDEX(Historical!$C$7:$C$1239,MATCH(B202,Historical!$B$7:$B$1261,0))/INDEX(Historical!$H$7:$H$1230,MATCH(B202,Historical!$B$7:$B$1261,0)))^(1/5)-1)*100)</f>
        <v>10.756634324829006</v>
      </c>
      <c r="V202" s="701">
        <f>IF(INDEX(Historical!$O$7:$O$1230,MATCH(B202,Historical!$B$7:$B$1261,0))=0,"n/a",((INDEX(Historical!$C$7:$C$1239,MATCH(B202,Historical!$B$7:$B$1261,0))/INDEX(Historical!$O$7:$O$1230,MATCH(B202,Historical!$B$7:$B$1261,0)))^(1/10)-1)*100)</f>
        <v>12.068872384564933</v>
      </c>
      <c r="W202" s="702">
        <f t="shared" si="55"/>
        <v>0.89127086459094818</v>
      </c>
      <c r="X202" s="703">
        <f t="shared" si="56"/>
        <v>2.501542866239304</v>
      </c>
      <c r="Y202" s="876"/>
      <c r="Z202" s="651">
        <f t="shared" si="57"/>
        <v>69.333333333333343</v>
      </c>
      <c r="AA202" s="886">
        <f t="shared" si="58"/>
        <v>24.953333333333333</v>
      </c>
      <c r="AB202" s="887">
        <v>12</v>
      </c>
      <c r="AC202" s="865">
        <v>1.5</v>
      </c>
      <c r="AD202" s="865">
        <v>4.32</v>
      </c>
      <c r="AE202" s="865">
        <v>3.8</v>
      </c>
      <c r="AF202" s="865">
        <v>3.98</v>
      </c>
      <c r="AG202" s="865">
        <v>15.9</v>
      </c>
      <c r="AH202" s="865">
        <v>7.9</v>
      </c>
      <c r="AI202" s="865">
        <v>-29.84</v>
      </c>
      <c r="AJ202" s="865">
        <v>4.3</v>
      </c>
      <c r="AK202" s="865">
        <v>5.79</v>
      </c>
      <c r="AL202" s="878">
        <v>4890</v>
      </c>
      <c r="AM202" s="872">
        <v>0.2</v>
      </c>
      <c r="AN202" s="865">
        <v>7.0000000000000007E-2</v>
      </c>
      <c r="AO202" s="739">
        <f t="shared" si="59"/>
        <v>-11.418179104683862</v>
      </c>
      <c r="AP202" s="740">
        <f t="shared" si="60"/>
        <v>13.535154228649471</v>
      </c>
      <c r="AQ202" s="888">
        <f t="shared" si="61"/>
        <v>110.09444084524009</v>
      </c>
      <c r="AR202" s="651">
        <f>INDEX(Historical!$C$7:$C$1239,MATCH(B202,Historical!$B$7:$B$1261,0))*IF(AH202="n/a",1.03,IF(AH202&lt;0,1.01,IF(AH202&gt;10,1.1,(1+AH202/100))))</f>
        <v>1.079</v>
      </c>
      <c r="AS202" s="886">
        <f t="shared" si="62"/>
        <v>1.08979</v>
      </c>
      <c r="AT202" s="886">
        <f t="shared" si="51"/>
        <v>1.152888841</v>
      </c>
      <c r="AU202" s="886">
        <f t="shared" si="51"/>
        <v>1.2196411048939</v>
      </c>
      <c r="AV202" s="886">
        <f t="shared" si="51"/>
        <v>1.2902583248672568</v>
      </c>
      <c r="AW202" s="651">
        <f t="shared" si="63"/>
        <v>5.8315782707611561</v>
      </c>
      <c r="AX202" s="747">
        <f t="shared" si="64"/>
        <v>15.579957976919999</v>
      </c>
      <c r="AY202" s="934">
        <v>1.07</v>
      </c>
      <c r="AZ202" s="872">
        <v>83.3</v>
      </c>
      <c r="BA202" s="872">
        <v>-21.84</v>
      </c>
      <c r="BB202" s="872">
        <v>6.2799999999999994</v>
      </c>
      <c r="BC202" s="872">
        <v>2.65</v>
      </c>
      <c r="BE202" s="624">
        <v>2014</v>
      </c>
      <c r="BF202" s="898">
        <f t="shared" si="65"/>
        <v>0</v>
      </c>
      <c r="BG202" s="882">
        <v>11.1</v>
      </c>
    </row>
    <row r="203" spans="1:59" ht="12.75" customHeight="1" x14ac:dyDescent="0.2">
      <c r="A203" s="880" t="s">
        <v>4111</v>
      </c>
      <c r="B203" s="875" t="s">
        <v>4112</v>
      </c>
      <c r="C203" s="932" t="s">
        <v>108</v>
      </c>
      <c r="D203" s="932" t="s">
        <v>4338</v>
      </c>
      <c r="E203" s="733">
        <v>7</v>
      </c>
      <c r="F203" s="1190">
        <v>596</v>
      </c>
      <c r="G203" s="1190" t="s">
        <v>106</v>
      </c>
      <c r="H203" s="1190" t="s">
        <v>106</v>
      </c>
      <c r="I203" s="874">
        <v>29.95</v>
      </c>
      <c r="J203" s="651">
        <f t="shared" si="52"/>
        <v>3.6060100166944915</v>
      </c>
      <c r="K203" s="877">
        <v>0.27</v>
      </c>
      <c r="L203" s="887">
        <v>4</v>
      </c>
      <c r="M203" s="642">
        <f t="shared" si="53"/>
        <v>1.08</v>
      </c>
      <c r="N203" s="870" t="s">
        <v>148</v>
      </c>
      <c r="O203" s="734">
        <v>0.26</v>
      </c>
      <c r="P203" s="866">
        <v>43796</v>
      </c>
      <c r="Q203" s="866">
        <v>43812</v>
      </c>
      <c r="R203" s="642">
        <f t="shared" si="54"/>
        <v>3.8461538461538494</v>
      </c>
      <c r="S203" s="701">
        <f>IF(INDEX(Historical!$D$7:$D$1237,MATCH(B203,Historical!$B$7:$B$1261,0))=0,"n/a",(INDEX(Historical!$C$7:$C$1239,MATCH(B203,Historical!$B$7:$B$1261,0))/INDEX(Historical!$D$7:$D$1237,MATCH(B203,Historical!$B$7:$B$1261,0))-1)*100)</f>
        <v>6.0606060606060552</v>
      </c>
      <c r="T203" s="701">
        <f>IF(INDEX(Historical!$F$7:$F$1230,MATCH(B203,Historical!$B$7:$B$1261,0))=0,"n/a",((INDEX(Historical!$C$7:$C$1239,MATCH(B203,Historical!$B$7:$B$1261,0))/INDEX(Historical!$F$7:$F$1230,MATCH(B203,Historical!$B$7:$B$1261,0)))^(1/3)-1)*100)</f>
        <v>5.2726599609396629</v>
      </c>
      <c r="U203" s="701">
        <f>IF(INDEX(Historical!$H$7:$H$1230,MATCH(B203,Historical!$B$7:$B$1261,0))=0,"n/a",((INDEX(Historical!$C$7:$C$1239,MATCH(B203,Historical!$B$7:$B$1261,0))/INDEX(Historical!$H$7:$H$1230,MATCH(B203,Historical!$B$7:$B$1261,0)))^(1/5)-1)*100)</f>
        <v>4.5639552591273169</v>
      </c>
      <c r="V203" s="701">
        <f>IF(INDEX(Historical!$O$7:$O$1230,MATCH(B203,Historical!$B$7:$B$1261,0))=0,"n/a",((INDEX(Historical!$C$7:$C$1239,MATCH(B203,Historical!$B$7:$B$1261,0))/INDEX(Historical!$O$7:$O$1230,MATCH(B203,Historical!$B$7:$B$1261,0)))^(1/10)-1)*100)</f>
        <v>2.7566485675441399</v>
      </c>
      <c r="W203" s="702">
        <f t="shared" si="55"/>
        <v>1.6556173727989134</v>
      </c>
      <c r="X203" s="703">
        <f t="shared" si="56"/>
        <v>0.44744659403208992</v>
      </c>
      <c r="Y203" s="876"/>
      <c r="Z203" s="651">
        <f t="shared" si="57"/>
        <v>48.000000000000007</v>
      </c>
      <c r="AA203" s="886">
        <f t="shared" si="58"/>
        <v>13.31111111111111</v>
      </c>
      <c r="AB203" s="887">
        <v>12</v>
      </c>
      <c r="AC203" s="865">
        <v>2.25</v>
      </c>
      <c r="AD203" s="865">
        <v>2.8</v>
      </c>
      <c r="AE203" s="865">
        <v>3.93</v>
      </c>
      <c r="AF203" s="865">
        <v>1.18</v>
      </c>
      <c r="AG203" s="865">
        <v>8.6999999999999993</v>
      </c>
      <c r="AH203" s="865">
        <v>12.6</v>
      </c>
      <c r="AI203" s="865">
        <v>7.6899999999999995</v>
      </c>
      <c r="AJ203" s="865">
        <v>10.199999999999999</v>
      </c>
      <c r="AK203" s="865">
        <v>5</v>
      </c>
      <c r="AL203" s="878">
        <v>1390</v>
      </c>
      <c r="AM203" s="872">
        <v>0.3</v>
      </c>
      <c r="AN203" s="865">
        <v>0.23</v>
      </c>
      <c r="AO203" s="739">
        <f t="shared" si="59"/>
        <v>-5.1411458352893007</v>
      </c>
      <c r="AP203" s="740">
        <f t="shared" si="60"/>
        <v>8.1699652758218093</v>
      </c>
      <c r="AQ203" s="888">
        <f t="shared" si="61"/>
        <v>-16.447990618986687</v>
      </c>
      <c r="AR203" s="651">
        <f>INDEX(Historical!$C$7:$C$1239,MATCH(B203,Historical!$B$7:$B$1261,0))*IF(AH203="n/a",1.03,IF(AH203&lt;0,1.01,IF(AH203&gt;10,1.1,(1+AH203/100))))</f>
        <v>1.1550000000000002</v>
      </c>
      <c r="AS203" s="886">
        <f t="shared" si="62"/>
        <v>1.2438195000000003</v>
      </c>
      <c r="AT203" s="886">
        <f t="shared" si="51"/>
        <v>1.3060104750000003</v>
      </c>
      <c r="AU203" s="886">
        <f t="shared" si="51"/>
        <v>1.3713109987500005</v>
      </c>
      <c r="AV203" s="886">
        <f t="shared" si="51"/>
        <v>1.4398765486875007</v>
      </c>
      <c r="AW203" s="651">
        <f t="shared" si="63"/>
        <v>6.5160175224375019</v>
      </c>
      <c r="AX203" s="747">
        <f t="shared" si="64"/>
        <v>21.756318939691159</v>
      </c>
      <c r="AY203" s="934">
        <v>0.77</v>
      </c>
      <c r="AZ203" s="872">
        <v>14.75</v>
      </c>
      <c r="BA203" s="872">
        <v>-27.83</v>
      </c>
      <c r="BB203" s="872">
        <v>4.7600000000000007</v>
      </c>
      <c r="BC203" s="872">
        <v>-2.2599999999999998</v>
      </c>
      <c r="BE203" s="624">
        <v>2013</v>
      </c>
      <c r="BF203" s="898">
        <f t="shared" si="65"/>
        <v>0</v>
      </c>
      <c r="BG203" s="882">
        <v>1</v>
      </c>
    </row>
    <row r="204" spans="1:59" s="773" customFormat="1" ht="12.75" customHeight="1" x14ac:dyDescent="0.2">
      <c r="A204" s="754" t="s">
        <v>1484</v>
      </c>
      <c r="B204" s="781" t="s">
        <v>1485</v>
      </c>
      <c r="C204" s="932" t="s">
        <v>108</v>
      </c>
      <c r="D204" s="932" t="s">
        <v>4334</v>
      </c>
      <c r="E204" s="755">
        <v>9</v>
      </c>
      <c r="F204" s="1190">
        <v>480</v>
      </c>
      <c r="G204" s="1189" t="s">
        <v>106</v>
      </c>
      <c r="H204" s="1189" t="s">
        <v>106</v>
      </c>
      <c r="I204" s="756">
        <v>127.99</v>
      </c>
      <c r="J204" s="757">
        <f t="shared" si="52"/>
        <v>1.5313696382529887</v>
      </c>
      <c r="K204" s="758">
        <v>0.49</v>
      </c>
      <c r="L204" s="759">
        <v>4</v>
      </c>
      <c r="M204" s="760">
        <f t="shared" si="53"/>
        <v>1.96</v>
      </c>
      <c r="N204" s="761" t="s">
        <v>151</v>
      </c>
      <c r="O204" s="762">
        <v>0.47</v>
      </c>
      <c r="P204" s="763">
        <v>43993</v>
      </c>
      <c r="Q204" s="763">
        <v>44008</v>
      </c>
      <c r="R204" s="760">
        <f t="shared" si="54"/>
        <v>4.2553191489361746</v>
      </c>
      <c r="S204" s="701">
        <f>IF(INDEX(Historical!$D$7:$D$1237,MATCH(B204,Historical!$B$7:$B$1261,0))=0,"n/a",(INDEX(Historical!$C$7:$C$1239,MATCH(B204,Historical!$B$7:$B$1261,0))/INDEX(Historical!$D$7:$D$1237,MATCH(B204,Historical!$B$7:$B$1261,0))-1)*100)</f>
        <v>8.8235294117647189</v>
      </c>
      <c r="T204" s="701">
        <f>IF(INDEX(Historical!$F$7:$F$1230,MATCH(B204,Historical!$B$7:$B$1261,0))=0,"n/a",((INDEX(Historical!$C$7:$C$1239,MATCH(B204,Historical!$B$7:$B$1261,0))/INDEX(Historical!$F$7:$F$1230,MATCH(B204,Historical!$B$7:$B$1261,0)))^(1/3)-1)*100)</f>
        <v>15.202557186544174</v>
      </c>
      <c r="U204" s="701">
        <f>IF(INDEX(Historical!$H$7:$H$1230,MATCH(B204,Historical!$B$7:$B$1261,0))=0,"n/a",((INDEX(Historical!$C$7:$C$1239,MATCH(B204,Historical!$B$7:$B$1261,0))/INDEX(Historical!$H$7:$H$1230,MATCH(B204,Historical!$B$7:$B$1261,0)))^(1/5)-1)*100)</f>
        <v>26.109773875727527</v>
      </c>
      <c r="V204" s="701" t="str">
        <f>IF(INDEX(Historical!$O$7:$O$1230,MATCH(B204,Historical!$B$7:$B$1261,0))=0,"n/a",((INDEX(Historical!$C$7:$C$1239,MATCH(B204,Historical!$B$7:$B$1261,0))/INDEX(Historical!$O$7:$O$1230,MATCH(B204,Historical!$B$7:$B$1261,0)))^(1/10)-1)*100)</f>
        <v>n/a</v>
      </c>
      <c r="W204" s="702" t="str">
        <f t="shared" si="55"/>
        <v>n/a</v>
      </c>
      <c r="X204" s="703">
        <f t="shared" si="56"/>
        <v>1.8517570124629454</v>
      </c>
      <c r="Y204" s="778"/>
      <c r="Z204" s="757">
        <f t="shared" si="57"/>
        <v>35.897435897435898</v>
      </c>
      <c r="AA204" s="765">
        <f t="shared" si="58"/>
        <v>23.441391941391942</v>
      </c>
      <c r="AB204" s="759">
        <v>12</v>
      </c>
      <c r="AC204" s="766">
        <v>5.46</v>
      </c>
      <c r="AD204" s="766">
        <v>2.2999999999999998</v>
      </c>
      <c r="AE204" s="766">
        <v>3.99</v>
      </c>
      <c r="AF204" s="766">
        <v>3.47</v>
      </c>
      <c r="AG204" s="766">
        <v>16</v>
      </c>
      <c r="AH204" s="766">
        <v>3.9</v>
      </c>
      <c r="AI204" s="766">
        <v>0.18</v>
      </c>
      <c r="AJ204" s="766">
        <v>14.099999999999998</v>
      </c>
      <c r="AK204" s="766">
        <v>10.14</v>
      </c>
      <c r="AL204" s="767">
        <v>20890</v>
      </c>
      <c r="AM204" s="768">
        <v>0.1</v>
      </c>
      <c r="AN204" s="766">
        <v>0.59</v>
      </c>
      <c r="AO204" s="769">
        <f t="shared" si="59"/>
        <v>4.1997515725885748</v>
      </c>
      <c r="AP204" s="770">
        <f t="shared" si="60"/>
        <v>27.641143513980516</v>
      </c>
      <c r="AQ204" s="771">
        <f t="shared" si="61"/>
        <v>90.136360467522294</v>
      </c>
      <c r="AR204" s="651">
        <f>INDEX(Historical!$C$7:$C$1239,MATCH(B204,Historical!$B$7:$B$1261,0))*IF(AH204="n/a",1.03,IF(AH204&lt;0,1.01,IF(AH204&gt;10,1.1,(1+AH204/100))))</f>
        <v>1.92215</v>
      </c>
      <c r="AS204" s="765">
        <f t="shared" si="62"/>
        <v>1.9256098700000002</v>
      </c>
      <c r="AT204" s="765">
        <f t="shared" si="51"/>
        <v>2.1181708570000004</v>
      </c>
      <c r="AU204" s="765">
        <f t="shared" si="51"/>
        <v>2.3299879427000008</v>
      </c>
      <c r="AV204" s="765">
        <f t="shared" si="51"/>
        <v>2.562986736970001</v>
      </c>
      <c r="AW204" s="757">
        <f t="shared" si="63"/>
        <v>10.858905406670001</v>
      </c>
      <c r="AX204" s="772">
        <f t="shared" si="64"/>
        <v>8.4841826757324803</v>
      </c>
      <c r="AY204" s="935">
        <v>0.77</v>
      </c>
      <c r="AZ204" s="768">
        <v>78.61</v>
      </c>
      <c r="BA204" s="768">
        <v>-8.25</v>
      </c>
      <c r="BB204" s="768">
        <v>1.77</v>
      </c>
      <c r="BC204" s="768">
        <v>8.2100000000000009</v>
      </c>
      <c r="BD204" s="908"/>
      <c r="BE204" s="624">
        <v>2012</v>
      </c>
      <c r="BF204" s="898">
        <f t="shared" si="65"/>
        <v>0</v>
      </c>
      <c r="BG204" s="824">
        <v>6.3</v>
      </c>
    </row>
    <row r="205" spans="1:59" ht="12.75" customHeight="1" x14ac:dyDescent="0.2">
      <c r="A205" s="871" t="s">
        <v>3872</v>
      </c>
      <c r="B205" s="875" t="s">
        <v>3873</v>
      </c>
      <c r="C205" s="932" t="s">
        <v>131</v>
      </c>
      <c r="D205" s="932" t="s">
        <v>4330</v>
      </c>
      <c r="E205" s="733">
        <v>7</v>
      </c>
      <c r="F205" s="1190">
        <v>639</v>
      </c>
      <c r="G205" s="1190" t="s">
        <v>106</v>
      </c>
      <c r="H205" s="1190" t="s">
        <v>106</v>
      </c>
      <c r="I205" s="874">
        <v>63.47</v>
      </c>
      <c r="J205" s="651">
        <f t="shared" si="52"/>
        <v>3.749803056562155</v>
      </c>
      <c r="K205" s="877">
        <v>0.59499999999999997</v>
      </c>
      <c r="L205" s="887">
        <v>4</v>
      </c>
      <c r="M205" s="642">
        <f t="shared" si="53"/>
        <v>2.38</v>
      </c>
      <c r="N205" s="870" t="s">
        <v>107</v>
      </c>
      <c r="O205" s="734">
        <v>0.57750000000000001</v>
      </c>
      <c r="P205" s="861">
        <v>44139</v>
      </c>
      <c r="Q205" s="861">
        <v>44148</v>
      </c>
      <c r="R205" s="642">
        <f t="shared" si="54"/>
        <v>3.0303030303030236</v>
      </c>
      <c r="S205" s="701">
        <f>IF(INDEX(Historical!$D$7:$D$1237,MATCH(B205,Historical!$B$7:$B$1261,0))=0,"n/a",(INDEX(Historical!$C$7:$C$1239,MATCH(B205,Historical!$B$7:$B$1261,0))/INDEX(Historical!$D$7:$D$1237,MATCH(B205,Historical!$B$7:$B$1261,0))-1)*100)</f>
        <v>14.890510948905122</v>
      </c>
      <c r="T205" s="701">
        <f>IF(INDEX(Historical!$F$7:$F$1230,MATCH(B205,Historical!$B$7:$B$1261,0))=0,"n/a",((INDEX(Historical!$C$7:$C$1239,MATCH(B205,Historical!$B$7:$B$1261,0))/INDEX(Historical!$F$7:$F$1230,MATCH(B205,Historical!$B$7:$B$1261,0)))^(1/3)-1)*100)</f>
        <v>14.886533308592419</v>
      </c>
      <c r="U205" s="701">
        <f>IF(INDEX(Historical!$H$7:$H$1230,MATCH(B205,Historical!$B$7:$B$1261,0))=0,"n/a",((INDEX(Historical!$C$7:$C$1239,MATCH(B205,Historical!$B$7:$B$1261,0))/INDEX(Historical!$H$7:$H$1230,MATCH(B205,Historical!$B$7:$B$1261,0)))^(1/5)-1)*100)</f>
        <v>60.023105305013935</v>
      </c>
      <c r="V205" s="701" t="str">
        <f>IF(INDEX(Historical!$O$7:$O$1230,MATCH(B205,Historical!$B$7:$B$1261,0))=0,"n/a",((INDEX(Historical!$C$7:$C$1239,MATCH(B205,Historical!$B$7:$B$1261,0))/INDEX(Historical!$O$7:$O$1230,MATCH(B205,Historical!$B$7:$B$1261,0)))^(1/10)-1)*100)</f>
        <v>n/a</v>
      </c>
      <c r="W205" s="702" t="str">
        <f t="shared" si="55"/>
        <v>n/a</v>
      </c>
      <c r="X205" s="703" t="str">
        <f t="shared" si="56"/>
        <v>n/a</v>
      </c>
      <c r="Y205" s="876"/>
      <c r="Z205" s="651" t="str">
        <f t="shared" si="57"/>
        <v>n/a</v>
      </c>
      <c r="AA205" s="886" t="str">
        <f t="shared" si="58"/>
        <v>n/a</v>
      </c>
      <c r="AB205" s="887">
        <v>12</v>
      </c>
      <c r="AC205" s="865">
        <v>-1.49</v>
      </c>
      <c r="AD205" s="865" t="s">
        <v>136</v>
      </c>
      <c r="AE205" s="865">
        <v>5.15</v>
      </c>
      <c r="AF205" s="865">
        <v>2</v>
      </c>
      <c r="AG205" s="865">
        <v>-4.3999999999999995</v>
      </c>
      <c r="AH205" s="867">
        <v>-151.4</v>
      </c>
      <c r="AI205" s="867">
        <v>227.4</v>
      </c>
      <c r="AJ205" s="865">
        <v>-62.5</v>
      </c>
      <c r="AK205" s="865">
        <v>41.9</v>
      </c>
      <c r="AL205" s="878">
        <v>4690</v>
      </c>
      <c r="AM205" s="872">
        <v>2.41</v>
      </c>
      <c r="AN205" s="865">
        <v>1.79</v>
      </c>
      <c r="AO205" s="739" t="str">
        <f t="shared" si="59"/>
        <v>n/a</v>
      </c>
      <c r="AP205" s="740">
        <f t="shared" si="60"/>
        <v>63.772908361576093</v>
      </c>
      <c r="AQ205" s="888" t="str">
        <f t="shared" si="61"/>
        <v>n/a</v>
      </c>
      <c r="AR205" s="651">
        <f>INDEX(Historical!$C$7:$C$1239,MATCH(B205,Historical!$B$7:$B$1261,0))*IF(AH205="n/a",1.03,IF(AH205&lt;0,1.01,IF(AH205&gt;10,1.1,(1+AH205/100))))</f>
        <v>1.9871750000000001</v>
      </c>
      <c r="AS205" s="886">
        <f t="shared" si="62"/>
        <v>2.1858925000000005</v>
      </c>
      <c r="AT205" s="886">
        <f t="shared" si="51"/>
        <v>2.4044817500000009</v>
      </c>
      <c r="AU205" s="886">
        <f t="shared" si="51"/>
        <v>2.6449299250000013</v>
      </c>
      <c r="AV205" s="886">
        <f t="shared" si="51"/>
        <v>2.9094229175000019</v>
      </c>
      <c r="AW205" s="651">
        <f t="shared" si="63"/>
        <v>12.131902092500004</v>
      </c>
      <c r="AX205" s="747">
        <f t="shared" si="64"/>
        <v>19.114388045533328</v>
      </c>
      <c r="AY205" s="934">
        <v>0.8</v>
      </c>
      <c r="AZ205" s="872">
        <v>118.78999999999999</v>
      </c>
      <c r="BA205" s="872">
        <v>-8.2100000000000009</v>
      </c>
      <c r="BB205" s="872">
        <v>0.27</v>
      </c>
      <c r="BC205" s="872">
        <v>14.42</v>
      </c>
      <c r="BE205" s="624">
        <v>2014</v>
      </c>
      <c r="BF205" s="898">
        <f t="shared" si="65"/>
        <v>0</v>
      </c>
      <c r="BG205" s="882">
        <v>-0.70000000000000007</v>
      </c>
    </row>
    <row r="206" spans="1:59" ht="12.75" customHeight="1" x14ac:dyDescent="0.2">
      <c r="A206" s="871" t="s">
        <v>1502</v>
      </c>
      <c r="B206" s="875" t="s">
        <v>1503</v>
      </c>
      <c r="C206" s="932" t="s">
        <v>108</v>
      </c>
      <c r="D206" s="932" t="s">
        <v>4331</v>
      </c>
      <c r="E206" s="733">
        <v>7</v>
      </c>
      <c r="F206" s="1190">
        <v>574</v>
      </c>
      <c r="G206" s="1190" t="s">
        <v>106</v>
      </c>
      <c r="H206" s="1190" t="s">
        <v>106</v>
      </c>
      <c r="I206" s="874">
        <v>11.13</v>
      </c>
      <c r="J206" s="651">
        <f t="shared" si="52"/>
        <v>3.9532794249775378</v>
      </c>
      <c r="K206" s="877">
        <v>0.11</v>
      </c>
      <c r="L206" s="887">
        <v>4</v>
      </c>
      <c r="M206" s="642">
        <f t="shared" si="53"/>
        <v>0.44</v>
      </c>
      <c r="N206" s="870" t="s">
        <v>440</v>
      </c>
      <c r="O206" s="734">
        <v>0.1</v>
      </c>
      <c r="P206" s="866">
        <v>43592</v>
      </c>
      <c r="Q206" s="866">
        <v>43607</v>
      </c>
      <c r="R206" s="642">
        <f t="shared" si="54"/>
        <v>9.9999999999999947</v>
      </c>
      <c r="S206" s="701">
        <f>IF(INDEX(Historical!$D$7:$D$1237,MATCH(B206,Historical!$B$7:$B$1261,0))=0,"n/a",(INDEX(Historical!$C$7:$C$1239,MATCH(B206,Historical!$B$7:$B$1261,0))/INDEX(Historical!$D$7:$D$1237,MATCH(B206,Historical!$B$7:$B$1261,0))-1)*100)</f>
        <v>7.4999999999999956</v>
      </c>
      <c r="T206" s="701">
        <f>IF(INDEX(Historical!$F$7:$F$1230,MATCH(B206,Historical!$B$7:$B$1261,0))=0,"n/a",((INDEX(Historical!$C$7:$C$1239,MATCH(B206,Historical!$B$7:$B$1261,0))/INDEX(Historical!$F$7:$F$1230,MATCH(B206,Historical!$B$7:$B$1261,0)))^(1/3)-1)*100)</f>
        <v>11.524149667113504</v>
      </c>
      <c r="U206" s="701">
        <f>IF(INDEX(Historical!$H$7:$H$1230,MATCH(B206,Historical!$B$7:$B$1261,0))=0,"n/a",((INDEX(Historical!$C$7:$C$1239,MATCH(B206,Historical!$B$7:$B$1261,0))/INDEX(Historical!$H$7:$H$1230,MATCH(B206,Historical!$B$7:$B$1261,0)))^(1/5)-1)*100)</f>
        <v>10.585712778116175</v>
      </c>
      <c r="V206" s="701">
        <f>IF(INDEX(Historical!$O$7:$O$1230,MATCH(B206,Historical!$B$7:$B$1261,0))=0,"n/a",((INDEX(Historical!$C$7:$C$1239,MATCH(B206,Historical!$B$7:$B$1261,0))/INDEX(Historical!$O$7:$O$1230,MATCH(B206,Historical!$B$7:$B$1261,0)))^(1/10)-1)*100)</f>
        <v>14.197437928385682</v>
      </c>
      <c r="W206" s="702">
        <f t="shared" si="55"/>
        <v>0.74560725896547886</v>
      </c>
      <c r="X206" s="703">
        <f t="shared" si="56"/>
        <v>0.65749768808174991</v>
      </c>
      <c r="Y206" s="673"/>
      <c r="Z206" s="651">
        <f t="shared" si="57"/>
        <v>61.971830985915503</v>
      </c>
      <c r="AA206" s="886">
        <f t="shared" si="58"/>
        <v>15.676056338028172</v>
      </c>
      <c r="AB206" s="887">
        <v>12</v>
      </c>
      <c r="AC206" s="865">
        <v>0.71</v>
      </c>
      <c r="AD206" s="865">
        <v>2.02</v>
      </c>
      <c r="AE206" s="865">
        <v>3.72</v>
      </c>
      <c r="AF206" s="865">
        <v>0.77</v>
      </c>
      <c r="AG206" s="865">
        <v>4.7</v>
      </c>
      <c r="AH206" s="865">
        <v>0.3</v>
      </c>
      <c r="AI206" s="865">
        <v>16.73</v>
      </c>
      <c r="AJ206" s="865">
        <v>16.100000000000001</v>
      </c>
      <c r="AK206" s="865">
        <v>8</v>
      </c>
      <c r="AL206" s="878">
        <v>624.22</v>
      </c>
      <c r="AM206" s="872">
        <v>1.3</v>
      </c>
      <c r="AN206" s="865">
        <v>0.72</v>
      </c>
      <c r="AO206" s="739">
        <f t="shared" si="59"/>
        <v>-1.1370641349344588</v>
      </c>
      <c r="AP206" s="740">
        <f t="shared" si="60"/>
        <v>14.538992203093713</v>
      </c>
      <c r="AQ206" s="888">
        <f t="shared" si="61"/>
        <v>-26.755922862795579</v>
      </c>
      <c r="AR206" s="651">
        <f>INDEX(Historical!$C$7:$C$1239,MATCH(B206,Historical!$B$7:$B$1261,0))*IF(AH206="n/a",1.03,IF(AH206&lt;0,1.01,IF(AH206&gt;10,1.1,(1+AH206/100))))</f>
        <v>0.43128999999999995</v>
      </c>
      <c r="AS206" s="886">
        <f t="shared" si="62"/>
        <v>0.47441899999999998</v>
      </c>
      <c r="AT206" s="886">
        <f t="shared" si="51"/>
        <v>0.51237252</v>
      </c>
      <c r="AU206" s="886">
        <f t="shared" si="51"/>
        <v>0.55336232159999998</v>
      </c>
      <c r="AV206" s="886">
        <f t="shared" si="51"/>
        <v>0.59763130732800007</v>
      </c>
      <c r="AW206" s="651">
        <f t="shared" si="63"/>
        <v>2.5690751489279999</v>
      </c>
      <c r="AX206" s="747">
        <f t="shared" si="64"/>
        <v>23.082436198814012</v>
      </c>
      <c r="AY206" s="934">
        <v>0.75</v>
      </c>
      <c r="AZ206" s="872">
        <v>27.639999999999997</v>
      </c>
      <c r="BA206" s="872">
        <v>-36.58</v>
      </c>
      <c r="BB206" s="872">
        <v>7.64</v>
      </c>
      <c r="BC206" s="872">
        <v>2.64</v>
      </c>
      <c r="BE206" s="624">
        <v>2014</v>
      </c>
      <c r="BF206" s="898">
        <f t="shared" si="65"/>
        <v>0</v>
      </c>
      <c r="BG206" s="882">
        <v>0.70000000000000007</v>
      </c>
    </row>
    <row r="207" spans="1:59" ht="12.75" customHeight="1" x14ac:dyDescent="0.2">
      <c r="A207" s="871" t="s">
        <v>1498</v>
      </c>
      <c r="B207" s="875" t="s">
        <v>1499</v>
      </c>
      <c r="C207" s="932" t="s">
        <v>131</v>
      </c>
      <c r="D207" s="932" t="s">
        <v>4328</v>
      </c>
      <c r="E207" s="733">
        <v>9</v>
      </c>
      <c r="F207" s="1190">
        <v>460</v>
      </c>
      <c r="G207" s="1190" t="s">
        <v>37</v>
      </c>
      <c r="H207" s="1190" t="s">
        <v>37</v>
      </c>
      <c r="I207" s="874">
        <v>24.2</v>
      </c>
      <c r="J207" s="651">
        <f t="shared" si="52"/>
        <v>3.4710743801652892</v>
      </c>
      <c r="K207" s="877">
        <v>0.21</v>
      </c>
      <c r="L207" s="887">
        <v>4</v>
      </c>
      <c r="M207" s="642">
        <f t="shared" si="53"/>
        <v>0.84</v>
      </c>
      <c r="N207" s="870" t="s">
        <v>1238</v>
      </c>
      <c r="O207" s="734">
        <v>0.2</v>
      </c>
      <c r="P207" s="861">
        <v>43871</v>
      </c>
      <c r="Q207" s="861">
        <v>43881</v>
      </c>
      <c r="R207" s="642">
        <f t="shared" si="54"/>
        <v>4.9999999999999902</v>
      </c>
      <c r="S207" s="701">
        <f>IF(INDEX(Historical!$D$7:$D$1237,MATCH(B207,Historical!$B$7:$B$1261,0))=0,"n/a",(INDEX(Historical!$C$7:$C$1239,MATCH(B207,Historical!$B$7:$B$1261,0))/INDEX(Historical!$D$7:$D$1237,MATCH(B207,Historical!$B$7:$B$1261,0))-1)*100)</f>
        <v>2.5641025641025772</v>
      </c>
      <c r="T207" s="701">
        <f>IF(INDEX(Historical!$F$7:$F$1230,MATCH(B207,Historical!$B$7:$B$1261,0))=0,"n/a",((INDEX(Historical!$C$7:$C$1239,MATCH(B207,Historical!$B$7:$B$1261,0))/INDEX(Historical!$F$7:$F$1230,MATCH(B207,Historical!$B$7:$B$1261,0)))^(1/3)-1)*100)</f>
        <v>7.7217345015941907</v>
      </c>
      <c r="U207" s="701">
        <f>IF(INDEX(Historical!$H$7:$H$1230,MATCH(B207,Historical!$B$7:$B$1261,0))=0,"n/a",((INDEX(Historical!$C$7:$C$1239,MATCH(B207,Historical!$B$7:$B$1261,0))/INDEX(Historical!$H$7:$H$1230,MATCH(B207,Historical!$B$7:$B$1261,0)))^(1/5)-1)*100)</f>
        <v>14.825088604127679</v>
      </c>
      <c r="V207" s="701">
        <f>IF(INDEX(Historical!$O$7:$O$1230,MATCH(B207,Historical!$B$7:$B$1261,0))=0,"n/a",((INDEX(Historical!$C$7:$C$1239,MATCH(B207,Historical!$B$7:$B$1261,0))/INDEX(Historical!$O$7:$O$1230,MATCH(B207,Historical!$B$7:$B$1261,0)))^(1/10)-1)*100)</f>
        <v>8.2681139453081762</v>
      </c>
      <c r="W207" s="702">
        <f t="shared" si="55"/>
        <v>1.7930435770712041</v>
      </c>
      <c r="X207" s="703">
        <f t="shared" si="56"/>
        <v>9.8833924027517863</v>
      </c>
      <c r="Y207" s="654"/>
      <c r="Z207" s="651" t="str">
        <f t="shared" si="57"/>
        <v>n/a</v>
      </c>
      <c r="AA207" s="886" t="str">
        <f t="shared" si="58"/>
        <v>n/a</v>
      </c>
      <c r="AB207" s="887">
        <v>12</v>
      </c>
      <c r="AC207" s="865">
        <v>-0.78</v>
      </c>
      <c r="AD207" s="865" t="s">
        <v>136</v>
      </c>
      <c r="AE207" s="865">
        <v>1.96</v>
      </c>
      <c r="AF207" s="865">
        <v>2.0699999999999998</v>
      </c>
      <c r="AG207" s="865">
        <v>-6.1</v>
      </c>
      <c r="AH207" s="865">
        <v>574.09999999999991</v>
      </c>
      <c r="AI207" s="865">
        <v>3.6900000000000004</v>
      </c>
      <c r="AJ207" s="865">
        <v>1.5</v>
      </c>
      <c r="AK207" s="865">
        <v>1.66</v>
      </c>
      <c r="AL207" s="878">
        <v>9540</v>
      </c>
      <c r="AM207" s="872">
        <v>0.36</v>
      </c>
      <c r="AN207" s="865">
        <v>2.34</v>
      </c>
      <c r="AO207" s="739" t="str">
        <f t="shared" si="59"/>
        <v>n/a</v>
      </c>
      <c r="AP207" s="740">
        <f t="shared" si="60"/>
        <v>18.29616298429297</v>
      </c>
      <c r="AQ207" s="888" t="str">
        <f t="shared" si="61"/>
        <v>n/a</v>
      </c>
      <c r="AR207" s="651">
        <f>INDEX(Historical!$C$7:$C$1239,MATCH(B207,Historical!$B$7:$B$1261,0))*IF(AH207="n/a",1.03,IF(AH207&lt;0,1.01,IF(AH207&gt;10,1.1,(1+AH207/100))))</f>
        <v>0.88000000000000012</v>
      </c>
      <c r="AS207" s="886">
        <f t="shared" si="62"/>
        <v>0.91247200000000006</v>
      </c>
      <c r="AT207" s="886">
        <f t="shared" ref="AT207:AV226" si="66">IF($AK207="n/a",1.03*AS207,IF($AK207&lt;0,1.01*AS207,IF($AK207&gt;10,1.1*AS207,(1+$AK207/100)*AS207)))</f>
        <v>0.9276190352</v>
      </c>
      <c r="AU207" s="886">
        <f t="shared" si="66"/>
        <v>0.94301751118431998</v>
      </c>
      <c r="AV207" s="886">
        <f t="shared" si="66"/>
        <v>0.95867160186997968</v>
      </c>
      <c r="AW207" s="651">
        <f t="shared" si="63"/>
        <v>4.6217801482542997</v>
      </c>
      <c r="AX207" s="747">
        <f t="shared" si="64"/>
        <v>19.098265075430991</v>
      </c>
      <c r="AY207" s="934">
        <v>0.28000000000000003</v>
      </c>
      <c r="AZ207" s="872">
        <v>23.72</v>
      </c>
      <c r="BA207" s="872">
        <v>-20.549999999999997</v>
      </c>
      <c r="BB207" s="872">
        <v>3.81</v>
      </c>
      <c r="BC207" s="872">
        <v>0.38999999999999996</v>
      </c>
      <c r="BE207" s="624">
        <v>2012</v>
      </c>
      <c r="BF207" s="898">
        <f t="shared" si="65"/>
        <v>0</v>
      </c>
      <c r="BG207" s="882">
        <v>-1.3</v>
      </c>
    </row>
    <row r="208" spans="1:59" ht="12.75" customHeight="1" x14ac:dyDescent="0.2">
      <c r="A208" s="881" t="s">
        <v>4526</v>
      </c>
      <c r="B208" s="875" t="s">
        <v>4496</v>
      </c>
      <c r="C208" s="932" t="s">
        <v>108</v>
      </c>
      <c r="D208" s="932" t="s">
        <v>4343</v>
      </c>
      <c r="E208" s="733">
        <v>6</v>
      </c>
      <c r="F208" s="1190">
        <v>719</v>
      </c>
      <c r="G208" s="1190" t="s">
        <v>106</v>
      </c>
      <c r="H208" s="1190" t="s">
        <v>106</v>
      </c>
      <c r="I208" s="874">
        <v>67.900000000000006</v>
      </c>
      <c r="J208" s="651">
        <f t="shared" si="52"/>
        <v>1.296023564064801</v>
      </c>
      <c r="K208" s="877">
        <v>0.22</v>
      </c>
      <c r="L208" s="887">
        <v>4</v>
      </c>
      <c r="M208" s="642">
        <f t="shared" si="53"/>
        <v>0.88</v>
      </c>
      <c r="N208" s="870" t="s">
        <v>516</v>
      </c>
      <c r="O208" s="734">
        <v>0.2</v>
      </c>
      <c r="P208" s="861">
        <v>44165</v>
      </c>
      <c r="Q208" s="861">
        <v>44180</v>
      </c>
      <c r="R208" s="642">
        <f t="shared" si="54"/>
        <v>9.9999999999999947</v>
      </c>
      <c r="S208" s="701">
        <f>IF(INDEX(Historical!$D$7:$D$1237,MATCH(B208,Historical!$B$7:$B$1261,0))=0,"n/a",(INDEX(Historical!$C$7:$C$1239,MATCH(B208,Historical!$B$7:$B$1261,0))/INDEX(Historical!$D$7:$D$1237,MATCH(B208,Historical!$B$7:$B$1261,0))-1)*100)</f>
        <v>12.12121212121211</v>
      </c>
      <c r="T208" s="701">
        <f>IF(INDEX(Historical!$F$7:$F$1230,MATCH(B208,Historical!$B$7:$B$1261,0))=0,"n/a",((INDEX(Historical!$C$7:$C$1239,MATCH(B208,Historical!$B$7:$B$1261,0))/INDEX(Historical!$F$7:$F$1230,MATCH(B208,Historical!$B$7:$B$1261,0)))^(1/3)-1)*100)</f>
        <v>13.960384306101293</v>
      </c>
      <c r="U208" s="701">
        <f>IF(INDEX(Historical!$H$7:$H$1230,MATCH(B208,Historical!$B$7:$B$1261,0))=0,"n/a",((INDEX(Historical!$C$7:$C$1239,MATCH(B208,Historical!$B$7:$B$1261,0))/INDEX(Historical!$H$7:$H$1230,MATCH(B208,Historical!$B$7:$B$1261,0)))^(1/5)-1)*100)</f>
        <v>13.09264089979596</v>
      </c>
      <c r="V208" s="701">
        <f>IF(INDEX(Historical!$O$7:$O$1230,MATCH(B208,Historical!$B$7:$B$1261,0))=0,"n/a",((INDEX(Historical!$C$7:$C$1239,MATCH(B208,Historical!$B$7:$B$1261,0))/INDEX(Historical!$O$7:$O$1230,MATCH(B208,Historical!$B$7:$B$1261,0)))^(1/10)-1)*100)</f>
        <v>26.594071548535013</v>
      </c>
      <c r="W208" s="702">
        <f t="shared" si="55"/>
        <v>0.49231426921227467</v>
      </c>
      <c r="X208" s="703" t="str">
        <f t="shared" si="56"/>
        <v>n/a</v>
      </c>
      <c r="Y208" s="876"/>
      <c r="Z208" s="651">
        <f t="shared" si="57"/>
        <v>21.782178217821784</v>
      </c>
      <c r="AA208" s="886">
        <f t="shared" si="58"/>
        <v>16.806930693069308</v>
      </c>
      <c r="AB208" s="887">
        <v>12</v>
      </c>
      <c r="AC208" s="865">
        <v>4.04</v>
      </c>
      <c r="AD208" s="865" t="s">
        <v>136</v>
      </c>
      <c r="AE208" s="865">
        <v>1.8</v>
      </c>
      <c r="AF208" s="865">
        <v>1.1100000000000001</v>
      </c>
      <c r="AG208" s="865">
        <v>3.2</v>
      </c>
      <c r="AH208" s="865">
        <v>-36.4</v>
      </c>
      <c r="AI208" s="865">
        <v>-12.6</v>
      </c>
      <c r="AJ208" s="865">
        <v>-11.600000000000001</v>
      </c>
      <c r="AK208" s="865">
        <v>-6.9099999999999993</v>
      </c>
      <c r="AL208" s="878">
        <v>2690</v>
      </c>
      <c r="AM208" s="872">
        <v>1</v>
      </c>
      <c r="AN208" s="865">
        <v>8.01</v>
      </c>
      <c r="AO208" s="739">
        <f t="shared" si="59"/>
        <v>-2.4182662292085482</v>
      </c>
      <c r="AP208" s="740">
        <f t="shared" si="60"/>
        <v>14.38866446386076</v>
      </c>
      <c r="AQ208" s="888">
        <f t="shared" si="61"/>
        <v>-8.9427699635323261</v>
      </c>
      <c r="AR208" s="651">
        <f>INDEX(Historical!$C$7:$C$1239,MATCH(B208,Historical!$B$7:$B$1261,0))*IF(AH208="n/a",1.03,IF(AH208&lt;0,1.01,IF(AH208&gt;10,1.1,(1+AH208/100))))</f>
        <v>0.74739999999999995</v>
      </c>
      <c r="AS208" s="886">
        <f t="shared" si="62"/>
        <v>0.75487399999999993</v>
      </c>
      <c r="AT208" s="886">
        <f t="shared" si="66"/>
        <v>0.76242273999999999</v>
      </c>
      <c r="AU208" s="886">
        <f t="shared" si="66"/>
        <v>0.7700469674</v>
      </c>
      <c r="AV208" s="886">
        <f t="shared" si="66"/>
        <v>0.77774743707399996</v>
      </c>
      <c r="AW208" s="651">
        <f t="shared" si="63"/>
        <v>3.8124911444739995</v>
      </c>
      <c r="AX208" s="747">
        <f t="shared" si="64"/>
        <v>5.6148617738939599</v>
      </c>
      <c r="AY208" s="934">
        <v>0.72</v>
      </c>
      <c r="AZ208" s="872">
        <v>85.009999999999991</v>
      </c>
      <c r="BA208" s="872">
        <v>-8.14</v>
      </c>
      <c r="BB208" s="872">
        <v>3.4099999999999997</v>
      </c>
      <c r="BC208" s="872">
        <v>21.52</v>
      </c>
      <c r="BE208" s="624">
        <v>2015</v>
      </c>
      <c r="BF208" s="898">
        <f t="shared" si="65"/>
        <v>0</v>
      </c>
      <c r="BG208" s="882">
        <v>0.3</v>
      </c>
    </row>
    <row r="209" spans="1:59" ht="12.75" customHeight="1" x14ac:dyDescent="0.2">
      <c r="A209" s="881" t="s">
        <v>4059</v>
      </c>
      <c r="B209" s="875" t="s">
        <v>4060</v>
      </c>
      <c r="C209" s="932" t="s">
        <v>112</v>
      </c>
      <c r="D209" s="932" t="s">
        <v>211</v>
      </c>
      <c r="E209" s="733">
        <v>6</v>
      </c>
      <c r="F209" s="1190">
        <v>686</v>
      </c>
      <c r="G209" s="1190" t="s">
        <v>106</v>
      </c>
      <c r="H209" s="1190" t="s">
        <v>106</v>
      </c>
      <c r="I209" s="874">
        <v>70.81</v>
      </c>
      <c r="J209" s="651">
        <f t="shared" si="52"/>
        <v>1.4687191074706962</v>
      </c>
      <c r="K209" s="877">
        <v>0.26</v>
      </c>
      <c r="L209" s="887">
        <v>4</v>
      </c>
      <c r="M209" s="642">
        <f t="shared" si="53"/>
        <v>1.04</v>
      </c>
      <c r="N209" s="870" t="s">
        <v>325</v>
      </c>
      <c r="O209" s="734">
        <v>0.25</v>
      </c>
      <c r="P209" s="861">
        <v>43893</v>
      </c>
      <c r="Q209" s="861">
        <v>43908</v>
      </c>
      <c r="R209" s="642">
        <f t="shared" si="54"/>
        <v>4.0000000000000036</v>
      </c>
      <c r="S209" s="701">
        <f>IF(INDEX(Historical!$D$7:$D$1237,MATCH(B209,Historical!$B$7:$B$1261,0))=0,"n/a",(INDEX(Historical!$C$7:$C$1239,MATCH(B209,Historical!$B$7:$B$1261,0))/INDEX(Historical!$D$7:$D$1237,MATCH(B209,Historical!$B$7:$B$1261,0))-1)*100)</f>
        <v>4.1666666666666741</v>
      </c>
      <c r="T209" s="701">
        <f>IF(INDEX(Historical!$F$7:$F$1230,MATCH(B209,Historical!$B$7:$B$1261,0))=0,"n/a",((INDEX(Historical!$C$7:$C$1239,MATCH(B209,Historical!$B$7:$B$1261,0))/INDEX(Historical!$F$7:$F$1230,MATCH(B209,Historical!$B$7:$B$1261,0)))^(1/3)-1)*100)</f>
        <v>5.983983294832651</v>
      </c>
      <c r="U209" s="701" t="str">
        <f>IF(INDEX(Historical!$H$7:$H$1230,MATCH(B209,Historical!$B$7:$B$1261,0))=0,"n/a",((INDEX(Historical!$C$7:$C$1239,MATCH(B209,Historical!$B$7:$B$1261,0))/INDEX(Historical!$H$7:$H$1230,MATCH(B209,Historical!$B$7:$B$1261,0)))^(1/5)-1)*100)</f>
        <v>n/a</v>
      </c>
      <c r="V209" s="701" t="str">
        <f>IF(INDEX(Historical!$O$7:$O$1230,MATCH(B209,Historical!$B$7:$B$1261,0))=0,"n/a",((INDEX(Historical!$C$7:$C$1239,MATCH(B209,Historical!$B$7:$B$1261,0))/INDEX(Historical!$O$7:$O$1230,MATCH(B209,Historical!$B$7:$B$1261,0)))^(1/10)-1)*100)</f>
        <v>n/a</v>
      </c>
      <c r="W209" s="702" t="str">
        <f t="shared" si="55"/>
        <v>n/a</v>
      </c>
      <c r="X209" s="703" t="str">
        <f t="shared" si="56"/>
        <v>n/a</v>
      </c>
      <c r="Y209" s="876"/>
      <c r="Z209" s="651" t="str">
        <f t="shared" si="57"/>
        <v>n/a</v>
      </c>
      <c r="AA209" s="886" t="str">
        <f t="shared" si="58"/>
        <v>n/a</v>
      </c>
      <c r="AB209" s="887">
        <v>12</v>
      </c>
      <c r="AC209" s="865">
        <v>-1.69</v>
      </c>
      <c r="AD209" s="865" t="s">
        <v>136</v>
      </c>
      <c r="AE209" s="865">
        <v>1.48</v>
      </c>
      <c r="AF209" s="865">
        <v>1.39</v>
      </c>
      <c r="AG209" s="865" t="s">
        <v>136</v>
      </c>
      <c r="AH209" s="865">
        <v>426.6</v>
      </c>
      <c r="AI209" s="865">
        <v>22.29</v>
      </c>
      <c r="AJ209" s="865">
        <v>-15.2</v>
      </c>
      <c r="AK209" s="865">
        <v>6</v>
      </c>
      <c r="AL209" s="878">
        <v>1490</v>
      </c>
      <c r="AM209" s="872">
        <v>0.1</v>
      </c>
      <c r="AN209" s="865">
        <v>0.46</v>
      </c>
      <c r="AO209" s="739" t="str">
        <f t="shared" si="59"/>
        <v>n/a</v>
      </c>
      <c r="AP209" s="740" t="str">
        <f t="shared" si="60"/>
        <v>n/a</v>
      </c>
      <c r="AQ209" s="888" t="str">
        <f t="shared" si="61"/>
        <v>n/a</v>
      </c>
      <c r="AR209" s="651">
        <f>INDEX(Historical!$C$7:$C$1239,MATCH(B209,Historical!$B$7:$B$1261,0))*IF(AH209="n/a",1.03,IF(AH209&lt;0,1.01,IF(AH209&gt;10,1.1,(1+AH209/100))))</f>
        <v>1.1000000000000001</v>
      </c>
      <c r="AS209" s="886">
        <f t="shared" si="62"/>
        <v>1.2100000000000002</v>
      </c>
      <c r="AT209" s="886">
        <f t="shared" si="66"/>
        <v>1.2826000000000002</v>
      </c>
      <c r="AU209" s="886">
        <f t="shared" si="66"/>
        <v>1.3595560000000002</v>
      </c>
      <c r="AV209" s="886">
        <f t="shared" si="66"/>
        <v>1.4411293600000004</v>
      </c>
      <c r="AW209" s="651">
        <f t="shared" si="63"/>
        <v>6.3932853600000019</v>
      </c>
      <c r="AX209" s="747">
        <f t="shared" si="64"/>
        <v>9.0287888151391069</v>
      </c>
      <c r="AY209" s="934">
        <v>1.62</v>
      </c>
      <c r="AZ209" s="872">
        <v>135.72</v>
      </c>
      <c r="BA209" s="872">
        <v>-4.71</v>
      </c>
      <c r="BB209" s="872">
        <v>14.16</v>
      </c>
      <c r="BC209" s="872">
        <v>36.82</v>
      </c>
      <c r="BE209" s="624">
        <v>2015</v>
      </c>
      <c r="BF209" s="898">
        <f t="shared" si="65"/>
        <v>0</v>
      </c>
      <c r="BG209" s="882" t="s">
        <v>136</v>
      </c>
    </row>
    <row r="210" spans="1:59" ht="12.75" customHeight="1" x14ac:dyDescent="0.2">
      <c r="A210" s="881" t="s">
        <v>4465</v>
      </c>
      <c r="B210" s="875" t="s">
        <v>4464</v>
      </c>
      <c r="C210" s="932" t="s">
        <v>4319</v>
      </c>
      <c r="D210" s="932" t="s">
        <v>4320</v>
      </c>
      <c r="E210" s="733">
        <v>6</v>
      </c>
      <c r="F210" s="1190">
        <v>703</v>
      </c>
      <c r="G210" s="1190" t="s">
        <v>106</v>
      </c>
      <c r="H210" s="1190" t="s">
        <v>106</v>
      </c>
      <c r="I210" s="874">
        <v>33.979999999999997</v>
      </c>
      <c r="J210" s="651">
        <f t="shared" si="52"/>
        <v>4.1200706297822247</v>
      </c>
      <c r="K210" s="877">
        <v>0.35</v>
      </c>
      <c r="L210" s="887">
        <v>4</v>
      </c>
      <c r="M210" s="642">
        <f t="shared" si="53"/>
        <v>1.4</v>
      </c>
      <c r="N210" s="870" t="s">
        <v>318</v>
      </c>
      <c r="O210" s="734">
        <v>0.34</v>
      </c>
      <c r="P210" s="861">
        <v>44179</v>
      </c>
      <c r="Q210" s="861">
        <v>44196</v>
      </c>
      <c r="R210" s="642">
        <f t="shared" si="54"/>
        <v>2.9411764705882213</v>
      </c>
      <c r="S210" s="701">
        <f>IF(INDEX(Historical!$D$7:$D$1237,MATCH(B210,Historical!$B$7:$B$1261,0))=0,"n/a",(INDEX(Historical!$C$7:$C$1239,MATCH(B210,Historical!$B$7:$B$1261,0))/INDEX(Historical!$D$7:$D$1237,MATCH(B210,Historical!$B$7:$B$1261,0))-1)*100)</f>
        <v>9.4827586206896584</v>
      </c>
      <c r="T210" s="701">
        <f>IF(INDEX(Historical!$F$7:$F$1230,MATCH(B210,Historical!$B$7:$B$1261,0))=0,"n/a",((INDEX(Historical!$C$7:$C$1239,MATCH(B210,Historical!$B$7:$B$1261,0))/INDEX(Historical!$F$7:$F$1230,MATCH(B210,Historical!$B$7:$B$1261,0)))^(1/3)-1)*100)</f>
        <v>13.007434657986106</v>
      </c>
      <c r="U210" s="701" t="str">
        <f>IF(INDEX(Historical!$H$7:$H$1230,MATCH(B210,Historical!$B$7:$B$1261,0))=0,"n/a",((INDEX(Historical!$C$7:$C$1239,MATCH(B210,Historical!$B$7:$B$1261,0))/INDEX(Historical!$H$7:$H$1230,MATCH(B210,Historical!$B$7:$B$1261,0)))^(1/5)-1)*100)</f>
        <v>n/a</v>
      </c>
      <c r="V210" s="701" t="str">
        <f>IF(INDEX(Historical!$O$7:$O$1230,MATCH(B210,Historical!$B$7:$B$1261,0))=0,"n/a",((INDEX(Historical!$C$7:$C$1239,MATCH(B210,Historical!$B$7:$B$1261,0))/INDEX(Historical!$O$7:$O$1230,MATCH(B210,Historical!$B$7:$B$1261,0)))^(1/10)-1)*100)</f>
        <v>n/a</v>
      </c>
      <c r="W210" s="702" t="str">
        <f t="shared" si="55"/>
        <v>n/a</v>
      </c>
      <c r="X210" s="703" t="str">
        <f t="shared" si="56"/>
        <v>n/a</v>
      </c>
      <c r="Y210" s="876"/>
      <c r="Z210" s="651">
        <f t="shared" si="57"/>
        <v>297.87234042553189</v>
      </c>
      <c r="AA210" s="886">
        <f t="shared" si="58"/>
        <v>72.297872340425528</v>
      </c>
      <c r="AB210" s="887">
        <v>12</v>
      </c>
      <c r="AC210" s="865">
        <v>0.47</v>
      </c>
      <c r="AD210" s="865">
        <v>6.52</v>
      </c>
      <c r="AE210" s="865">
        <v>5.64</v>
      </c>
      <c r="AF210" s="865">
        <v>3.33</v>
      </c>
      <c r="AG210" s="865">
        <v>4.3999999999999995</v>
      </c>
      <c r="AH210" s="865">
        <v>-307.10000000000002</v>
      </c>
      <c r="AI210" s="865">
        <v>65.91</v>
      </c>
      <c r="AJ210" s="865">
        <v>-12.35</v>
      </c>
      <c r="AK210" s="865">
        <v>11</v>
      </c>
      <c r="AL210" s="878">
        <v>2360</v>
      </c>
      <c r="AM210" s="872">
        <v>10.61</v>
      </c>
      <c r="AN210" s="865">
        <v>2.5</v>
      </c>
      <c r="AO210" s="739" t="str">
        <f t="shared" si="59"/>
        <v>n/a</v>
      </c>
      <c r="AP210" s="740" t="str">
        <f t="shared" si="60"/>
        <v>n/a</v>
      </c>
      <c r="AQ210" s="888">
        <f t="shared" si="61"/>
        <v>227.10984556235809</v>
      </c>
      <c r="AR210" s="651">
        <f>INDEX(Historical!$C$7:$C$1239,MATCH(B210,Historical!$B$7:$B$1261,0))*IF(AH210="n/a",1.03,IF(AH210&lt;0,1.01,IF(AH210&gt;10,1.1,(1+AH210/100))))</f>
        <v>1.2827</v>
      </c>
      <c r="AS210" s="886">
        <f t="shared" si="62"/>
        <v>1.4109700000000001</v>
      </c>
      <c r="AT210" s="886">
        <f t="shared" si="66"/>
        <v>1.5520670000000001</v>
      </c>
      <c r="AU210" s="886">
        <f t="shared" si="66"/>
        <v>1.7072737000000002</v>
      </c>
      <c r="AV210" s="886">
        <f t="shared" si="66"/>
        <v>1.8780010700000005</v>
      </c>
      <c r="AW210" s="651">
        <f t="shared" si="63"/>
        <v>7.8310117700000008</v>
      </c>
      <c r="AX210" s="747">
        <f t="shared" si="64"/>
        <v>23.045943996468516</v>
      </c>
      <c r="AY210" s="934">
        <v>0.38</v>
      </c>
      <c r="AZ210" s="872">
        <v>75.7</v>
      </c>
      <c r="BA210" s="872">
        <v>-11.08</v>
      </c>
      <c r="BB210" s="872">
        <v>-0.66</v>
      </c>
      <c r="BC210" s="872">
        <v>8.17</v>
      </c>
      <c r="BE210" s="624">
        <v>2015</v>
      </c>
      <c r="BF210" s="898">
        <f t="shared" si="65"/>
        <v>0</v>
      </c>
      <c r="BG210" s="882">
        <v>0.89999999999999991</v>
      </c>
    </row>
    <row r="211" spans="1:59" s="863" customFormat="1" ht="12.75" customHeight="1" x14ac:dyDescent="0.2">
      <c r="A211" s="871" t="s">
        <v>1490</v>
      </c>
      <c r="B211" s="875" t="s">
        <v>1491</v>
      </c>
      <c r="C211" s="932" t="s">
        <v>4193</v>
      </c>
      <c r="D211" s="932" t="s">
        <v>4318</v>
      </c>
      <c r="E211" s="733">
        <v>7</v>
      </c>
      <c r="F211" s="1190">
        <v>583</v>
      </c>
      <c r="G211" s="1190" t="s">
        <v>106</v>
      </c>
      <c r="H211" s="1190" t="s">
        <v>106</v>
      </c>
      <c r="I211" s="874">
        <v>53.31</v>
      </c>
      <c r="J211" s="651">
        <f t="shared" si="52"/>
        <v>3.6015756893640964</v>
      </c>
      <c r="K211" s="877">
        <v>0.48</v>
      </c>
      <c r="L211" s="887">
        <v>4</v>
      </c>
      <c r="M211" s="642">
        <f t="shared" si="53"/>
        <v>1.92</v>
      </c>
      <c r="N211" s="870" t="s">
        <v>283</v>
      </c>
      <c r="O211" s="734">
        <v>0.4</v>
      </c>
      <c r="P211" s="866">
        <v>43649</v>
      </c>
      <c r="Q211" s="866">
        <v>43670</v>
      </c>
      <c r="R211" s="642">
        <f t="shared" si="54"/>
        <v>19.999999999999989</v>
      </c>
      <c r="S211" s="701">
        <f>IF(INDEX(Historical!$D$7:$D$1237,MATCH(B211,Historical!$B$7:$B$1261,0))=0,"n/a",(INDEX(Historical!$C$7:$C$1239,MATCH(B211,Historical!$B$7:$B$1261,0))/INDEX(Historical!$D$7:$D$1237,MATCH(B211,Historical!$B$7:$B$1261,0))-1)*100)</f>
        <v>46.666666666666679</v>
      </c>
      <c r="T211" s="701">
        <f>IF(INDEX(Historical!$F$7:$F$1230,MATCH(B211,Historical!$B$7:$B$1261,0))=0,"n/a",((INDEX(Historical!$C$7:$C$1239,MATCH(B211,Historical!$B$7:$B$1261,0))/INDEX(Historical!$F$7:$F$1230,MATCH(B211,Historical!$B$7:$B$1261,0)))^(1/3)-1)*100)</f>
        <v>33.483314712120915</v>
      </c>
      <c r="U211" s="701">
        <f>IF(INDEX(Historical!$H$7:$H$1230,MATCH(B211,Historical!$B$7:$B$1261,0))=0,"n/a",((INDEX(Historical!$C$7:$C$1239,MATCH(B211,Historical!$B$7:$B$1261,0))/INDEX(Historical!$H$7:$H$1230,MATCH(B211,Historical!$B$7:$B$1261,0)))^(1/5)-1)*100)</f>
        <v>22.810195770978027</v>
      </c>
      <c r="V211" s="701" t="str">
        <f>IF(INDEX(Historical!$O$7:$O$1230,MATCH(B211,Historical!$B$7:$B$1261,0))=0,"n/a",((INDEX(Historical!$C$7:$C$1239,MATCH(B211,Historical!$B$7:$B$1261,0))/INDEX(Historical!$O$7:$O$1230,MATCH(B211,Historical!$B$7:$B$1261,0)))^(1/10)-1)*100)</f>
        <v>n/a</v>
      </c>
      <c r="W211" s="702" t="str">
        <f t="shared" si="55"/>
        <v>n/a</v>
      </c>
      <c r="X211" s="703">
        <f t="shared" si="56"/>
        <v>1.5206797180652019</v>
      </c>
      <c r="Y211" s="673"/>
      <c r="Z211" s="651">
        <f t="shared" si="57"/>
        <v>55.49132947976878</v>
      </c>
      <c r="AA211" s="886">
        <f t="shared" si="58"/>
        <v>15.407514450867053</v>
      </c>
      <c r="AB211" s="887">
        <v>4</v>
      </c>
      <c r="AC211" s="865">
        <v>3.46</v>
      </c>
      <c r="AD211" s="865">
        <v>3.22</v>
      </c>
      <c r="AE211" s="865">
        <v>2.17</v>
      </c>
      <c r="AF211" s="865">
        <v>41.29</v>
      </c>
      <c r="AG211" s="865" t="s">
        <v>136</v>
      </c>
      <c r="AH211" s="865">
        <v>-22.1</v>
      </c>
      <c r="AI211" s="865">
        <v>17.97</v>
      </c>
      <c r="AJ211" s="865">
        <v>15</v>
      </c>
      <c r="AK211" s="865">
        <v>4.7699999999999996</v>
      </c>
      <c r="AL211" s="878">
        <v>11880</v>
      </c>
      <c r="AM211" s="872">
        <v>0.3</v>
      </c>
      <c r="AN211" s="865">
        <v>9.7899999999999991</v>
      </c>
      <c r="AO211" s="739">
        <f t="shared" si="59"/>
        <v>11.00425700947507</v>
      </c>
      <c r="AP211" s="740">
        <f t="shared" si="60"/>
        <v>26.411771460342123</v>
      </c>
      <c r="AQ211" s="888">
        <f t="shared" si="61"/>
        <v>431.73772635944442</v>
      </c>
      <c r="AR211" s="651">
        <f>INDEX(Historical!$C$7:$C$1239,MATCH(B211,Historical!$B$7:$B$1261,0))*IF(AH211="n/a",1.03,IF(AH211&lt;0,1.01,IF(AH211&gt;10,1.1,(1+AH211/100))))</f>
        <v>1.7776000000000001</v>
      </c>
      <c r="AS211" s="886">
        <f t="shared" si="62"/>
        <v>1.9553600000000002</v>
      </c>
      <c r="AT211" s="886">
        <f t="shared" si="66"/>
        <v>2.0486306720000003</v>
      </c>
      <c r="AU211" s="886">
        <f t="shared" si="66"/>
        <v>2.1463503550544005</v>
      </c>
      <c r="AV211" s="886">
        <f t="shared" si="66"/>
        <v>2.2487312669904957</v>
      </c>
      <c r="AW211" s="651">
        <f t="shared" si="63"/>
        <v>10.176672294044895</v>
      </c>
      <c r="AX211" s="747">
        <f t="shared" si="64"/>
        <v>19.08961225669648</v>
      </c>
      <c r="AY211" s="934">
        <v>1.32</v>
      </c>
      <c r="AZ211" s="872">
        <v>53.81</v>
      </c>
      <c r="BA211" s="872">
        <v>-18.459999999999997</v>
      </c>
      <c r="BB211" s="872">
        <v>14.360000000000001</v>
      </c>
      <c r="BC211" s="872">
        <v>20.349999999999998</v>
      </c>
      <c r="BD211" s="907"/>
      <c r="BE211" s="624">
        <v>2013</v>
      </c>
      <c r="BF211" s="898">
        <f t="shared" si="65"/>
        <v>0</v>
      </c>
      <c r="BG211" s="882" t="s">
        <v>136</v>
      </c>
    </row>
    <row r="212" spans="1:59" s="863" customFormat="1" ht="12.75" customHeight="1" x14ac:dyDescent="0.2">
      <c r="A212" s="871" t="s">
        <v>1500</v>
      </c>
      <c r="B212" s="875" t="s">
        <v>1501</v>
      </c>
      <c r="C212" s="932" t="s">
        <v>108</v>
      </c>
      <c r="D212" s="932" t="s">
        <v>4334</v>
      </c>
      <c r="E212" s="733">
        <v>8</v>
      </c>
      <c r="F212" s="1190">
        <v>505</v>
      </c>
      <c r="G212" s="1190" t="s">
        <v>106</v>
      </c>
      <c r="H212" s="1190" t="s">
        <v>106</v>
      </c>
      <c r="I212" s="874">
        <v>93.12</v>
      </c>
      <c r="J212" s="651">
        <f t="shared" si="52"/>
        <v>3.0068728522336765</v>
      </c>
      <c r="K212" s="877">
        <v>0.7</v>
      </c>
      <c r="L212" s="887">
        <v>4</v>
      </c>
      <c r="M212" s="642">
        <f t="shared" si="53"/>
        <v>2.8</v>
      </c>
      <c r="N212" s="870" t="s">
        <v>145</v>
      </c>
      <c r="O212" s="734">
        <v>0.6</v>
      </c>
      <c r="P212" s="866">
        <v>43720</v>
      </c>
      <c r="Q212" s="866">
        <v>43739</v>
      </c>
      <c r="R212" s="642">
        <f t="shared" si="54"/>
        <v>16.666666666666664</v>
      </c>
      <c r="S212" s="701">
        <f>IF(INDEX(Historical!$D$7:$D$1237,MATCH(B212,Historical!$B$7:$B$1261,0))=0,"n/a",(INDEX(Historical!$C$7:$C$1239,MATCH(B212,Historical!$B$7:$B$1261,0))/INDEX(Historical!$D$7:$D$1237,MATCH(B212,Historical!$B$7:$B$1261,0))-1)*100)</f>
        <v>26.28865979381445</v>
      </c>
      <c r="T212" s="701">
        <f>IF(INDEX(Historical!$F$7:$F$1230,MATCH(B212,Historical!$B$7:$B$1261,0))=0,"n/a",((INDEX(Historical!$C$7:$C$1239,MATCH(B212,Historical!$B$7:$B$1261,0))/INDEX(Historical!$F$7:$F$1230,MATCH(B212,Historical!$B$7:$B$1261,0)))^(1/3)-1)*100)</f>
        <v>18.833186504618737</v>
      </c>
      <c r="U212" s="701">
        <f>IF(INDEX(Historical!$H$7:$H$1230,MATCH(B212,Historical!$B$7:$B$1261,0))=0,"n/a",((INDEX(Historical!$C$7:$C$1239,MATCH(B212,Historical!$B$7:$B$1261,0))/INDEX(Historical!$H$7:$H$1230,MATCH(B212,Historical!$B$7:$B$1261,0)))^(1/5)-1)*100)</f>
        <v>13.865254964091678</v>
      </c>
      <c r="V212" s="701">
        <f>IF(INDEX(Historical!$O$7:$O$1230,MATCH(B212,Historical!$B$7:$B$1261,0))=0,"n/a",((INDEX(Historical!$C$7:$C$1239,MATCH(B212,Historical!$B$7:$B$1261,0))/INDEX(Historical!$O$7:$O$1230,MATCH(B212,Historical!$B$7:$B$1261,0)))^(1/10)-1)*100)</f>
        <v>8.1421018250528618</v>
      </c>
      <c r="W212" s="702">
        <f t="shared" si="55"/>
        <v>1.7029085685748788</v>
      </c>
      <c r="X212" s="703">
        <f t="shared" si="56"/>
        <v>0.93684155162781613</v>
      </c>
      <c r="Y212" s="664"/>
      <c r="Z212" s="651">
        <f t="shared" si="57"/>
        <v>46.357615894039732</v>
      </c>
      <c r="AA212" s="886">
        <f t="shared" si="58"/>
        <v>15.417218543046358</v>
      </c>
      <c r="AB212" s="887">
        <v>12</v>
      </c>
      <c r="AC212" s="865">
        <v>6.04</v>
      </c>
      <c r="AD212" s="865" t="s">
        <v>136</v>
      </c>
      <c r="AE212" s="865">
        <v>3.21</v>
      </c>
      <c r="AF212" s="865">
        <v>1.87</v>
      </c>
      <c r="AG212" s="865">
        <v>12.4</v>
      </c>
      <c r="AH212" s="865">
        <v>0.2</v>
      </c>
      <c r="AI212" s="865">
        <v>5.38</v>
      </c>
      <c r="AJ212" s="865">
        <v>14.799999999999999</v>
      </c>
      <c r="AK212" s="865">
        <v>-1.7399999999999998</v>
      </c>
      <c r="AL212" s="878">
        <v>20160</v>
      </c>
      <c r="AM212" s="872">
        <v>0.2</v>
      </c>
      <c r="AN212" s="867">
        <v>12.71</v>
      </c>
      <c r="AO212" s="739">
        <f t="shared" si="59"/>
        <v>1.4549092732789948</v>
      </c>
      <c r="AP212" s="740">
        <f t="shared" si="60"/>
        <v>16.872127816325353</v>
      </c>
      <c r="AQ212" s="888">
        <f t="shared" si="61"/>
        <v>13.196385249503795</v>
      </c>
      <c r="AR212" s="651">
        <f>INDEX(Historical!$C$7:$C$1239,MATCH(B212,Historical!$B$7:$B$1261,0))*IF(AH212="n/a",1.03,IF(AH212&lt;0,1.01,IF(AH212&gt;10,1.1,(1+AH212/100))))</f>
        <v>2.4549000000000003</v>
      </c>
      <c r="AS212" s="886">
        <f t="shared" si="62"/>
        <v>2.5869736200000006</v>
      </c>
      <c r="AT212" s="886">
        <f t="shared" si="66"/>
        <v>2.6128433562000009</v>
      </c>
      <c r="AU212" s="886">
        <f t="shared" si="66"/>
        <v>2.6389717897620009</v>
      </c>
      <c r="AV212" s="886">
        <f t="shared" si="66"/>
        <v>2.6653615076596209</v>
      </c>
      <c r="AW212" s="651">
        <f t="shared" si="63"/>
        <v>12.959050273621624</v>
      </c>
      <c r="AX212" s="747">
        <f t="shared" si="64"/>
        <v>13.916505878030094</v>
      </c>
      <c r="AY212" s="934">
        <v>1.18</v>
      </c>
      <c r="AZ212" s="872">
        <v>53.49</v>
      </c>
      <c r="BA212" s="872">
        <v>-15.709999999999999</v>
      </c>
      <c r="BB212" s="872">
        <v>10.199999999999999</v>
      </c>
      <c r="BC212" s="872">
        <v>14.760000000000002</v>
      </c>
      <c r="BD212" s="907"/>
      <c r="BE212" s="624">
        <v>2012</v>
      </c>
      <c r="BF212" s="898">
        <f t="shared" si="65"/>
        <v>0</v>
      </c>
      <c r="BG212" s="882">
        <v>0.8</v>
      </c>
    </row>
    <row r="213" spans="1:59" s="863" customFormat="1" ht="12.75" customHeight="1" x14ac:dyDescent="0.2">
      <c r="A213" s="881" t="s">
        <v>4472</v>
      </c>
      <c r="B213" s="875" t="s">
        <v>4470</v>
      </c>
      <c r="C213" s="932" t="s">
        <v>4319</v>
      </c>
      <c r="D213" s="932" t="s">
        <v>4320</v>
      </c>
      <c r="E213" s="733">
        <v>6</v>
      </c>
      <c r="F213" s="1190">
        <v>720</v>
      </c>
      <c r="G213" s="1190" t="s">
        <v>106</v>
      </c>
      <c r="H213" s="1190" t="s">
        <v>106</v>
      </c>
      <c r="I213" s="874">
        <v>44.31</v>
      </c>
      <c r="J213" s="651">
        <f t="shared" si="52"/>
        <v>3.080568720379147</v>
      </c>
      <c r="K213" s="877">
        <v>0.34125</v>
      </c>
      <c r="L213" s="887">
        <v>4</v>
      </c>
      <c r="M213" s="642">
        <f t="shared" si="53"/>
        <v>1.365</v>
      </c>
      <c r="N213" s="870" t="s">
        <v>318</v>
      </c>
      <c r="O213" s="734">
        <v>0.3125</v>
      </c>
      <c r="P213" s="861">
        <v>44179</v>
      </c>
      <c r="Q213" s="861">
        <v>44196</v>
      </c>
      <c r="R213" s="642">
        <f t="shared" si="54"/>
        <v>9.1999999999999993</v>
      </c>
      <c r="S213" s="701">
        <f>IF(INDEX(Historical!$D$7:$D$1237,MATCH(B213,Historical!$B$7:$B$1261,0))=0,"n/a",(INDEX(Historical!$C$7:$C$1239,MATCH(B213,Historical!$B$7:$B$1261,0))/INDEX(Historical!$D$7:$D$1237,MATCH(B213,Historical!$B$7:$B$1261,0))-1)*100)</f>
        <v>10.975609756097571</v>
      </c>
      <c r="T213" s="701">
        <f>IF(INDEX(Historical!$F$7:$F$1230,MATCH(B213,Historical!$B$7:$B$1261,0))=0,"n/a",((INDEX(Historical!$C$7:$C$1239,MATCH(B213,Historical!$B$7:$B$1261,0))/INDEX(Historical!$F$7:$F$1230,MATCH(B213,Historical!$B$7:$B$1261,0)))^(1/3)-1)*100)</f>
        <v>10.722477671874508</v>
      </c>
      <c r="U213" s="701" t="str">
        <f>IF(INDEX(Historical!$H$7:$H$1230,MATCH(B213,Historical!$B$7:$B$1261,0))=0,"n/a",((INDEX(Historical!$C$7:$C$1239,MATCH(B213,Historical!$B$7:$B$1261,0))/INDEX(Historical!$H$7:$H$1230,MATCH(B213,Historical!$B$7:$B$1261,0)))^(1/5)-1)*100)</f>
        <v>n/a</v>
      </c>
      <c r="V213" s="701" t="str">
        <f>IF(INDEX(Historical!$O$7:$O$1230,MATCH(B213,Historical!$B$7:$B$1261,0))=0,"n/a",((INDEX(Historical!$C$7:$C$1239,MATCH(B213,Historical!$B$7:$B$1261,0))/INDEX(Historical!$O$7:$O$1230,MATCH(B213,Historical!$B$7:$B$1261,0)))^(1/10)-1)*100)</f>
        <v>n/a</v>
      </c>
      <c r="W213" s="702" t="str">
        <f t="shared" si="55"/>
        <v>n/a</v>
      </c>
      <c r="X213" s="703" t="str">
        <f t="shared" si="56"/>
        <v>n/a</v>
      </c>
      <c r="Y213" s="876"/>
      <c r="Z213" s="651">
        <f t="shared" si="57"/>
        <v>100.36764705882352</v>
      </c>
      <c r="AA213" s="886">
        <f t="shared" si="58"/>
        <v>32.580882352941174</v>
      </c>
      <c r="AB213" s="887">
        <v>12</v>
      </c>
      <c r="AC213" s="865">
        <v>1.36</v>
      </c>
      <c r="AD213" s="865">
        <v>6.41</v>
      </c>
      <c r="AE213" s="865">
        <v>5.22</v>
      </c>
      <c r="AF213" s="865">
        <v>2.71</v>
      </c>
      <c r="AG213" s="865">
        <v>8.9</v>
      </c>
      <c r="AH213" s="865">
        <v>-82.6</v>
      </c>
      <c r="AI213" s="865">
        <v>-260</v>
      </c>
      <c r="AJ213" s="865">
        <v>49.6</v>
      </c>
      <c r="AK213" s="865">
        <v>5</v>
      </c>
      <c r="AL213" s="878">
        <v>1070</v>
      </c>
      <c r="AM213" s="872">
        <v>0.2</v>
      </c>
      <c r="AN213" s="865">
        <v>3.41</v>
      </c>
      <c r="AO213" s="739" t="str">
        <f t="shared" si="59"/>
        <v>n/a</v>
      </c>
      <c r="AP213" s="740" t="str">
        <f t="shared" si="60"/>
        <v>n/a</v>
      </c>
      <c r="AQ213" s="888">
        <f t="shared" si="61"/>
        <v>98.095589918347343</v>
      </c>
      <c r="AR213" s="651">
        <f>INDEX(Historical!$C$7:$C$1239,MATCH(B213,Historical!$B$7:$B$1261,0))*IF(AH213="n/a",1.03,IF(AH213&lt;0,1.01,IF(AH213&gt;10,1.1,(1+AH213/100))))</f>
        <v>1.1488749999999999</v>
      </c>
      <c r="AS213" s="886">
        <f t="shared" si="62"/>
        <v>1.1603637499999999</v>
      </c>
      <c r="AT213" s="886">
        <f t="shared" si="66"/>
        <v>1.2183819375</v>
      </c>
      <c r="AU213" s="886">
        <f t="shared" si="66"/>
        <v>1.279301034375</v>
      </c>
      <c r="AV213" s="886">
        <f t="shared" si="66"/>
        <v>1.34326608609375</v>
      </c>
      <c r="AW213" s="651">
        <f t="shared" si="63"/>
        <v>6.1501878079687495</v>
      </c>
      <c r="AX213" s="747">
        <f t="shared" si="64"/>
        <v>13.879909293542653</v>
      </c>
      <c r="AY213" s="934">
        <v>0.98</v>
      </c>
      <c r="AZ213" s="872">
        <v>110.4</v>
      </c>
      <c r="BA213" s="872">
        <v>-16.189999999999998</v>
      </c>
      <c r="BB213" s="872">
        <v>0.62</v>
      </c>
      <c r="BC213" s="872">
        <v>16.88</v>
      </c>
      <c r="BD213" s="907"/>
      <c r="BE213" s="624">
        <v>2015</v>
      </c>
      <c r="BF213" s="898">
        <f t="shared" si="65"/>
        <v>0</v>
      </c>
      <c r="BG213" s="882">
        <v>1.9</v>
      </c>
    </row>
    <row r="214" spans="1:59" s="863" customFormat="1" ht="12.75" customHeight="1" x14ac:dyDescent="0.2">
      <c r="A214" s="871" t="s">
        <v>1494</v>
      </c>
      <c r="B214" s="875" t="s">
        <v>1495</v>
      </c>
      <c r="C214" s="932" t="s">
        <v>4342</v>
      </c>
      <c r="D214" s="932" t="s">
        <v>519</v>
      </c>
      <c r="E214" s="733">
        <v>8</v>
      </c>
      <c r="F214" s="1190">
        <v>536</v>
      </c>
      <c r="G214" s="1190" t="s">
        <v>106</v>
      </c>
      <c r="H214" s="1190" t="s">
        <v>106</v>
      </c>
      <c r="I214" s="874">
        <v>105.25</v>
      </c>
      <c r="J214" s="651">
        <f t="shared" si="52"/>
        <v>2.1282660332541568</v>
      </c>
      <c r="K214" s="877">
        <v>0.56000000000000005</v>
      </c>
      <c r="L214" s="887">
        <v>4</v>
      </c>
      <c r="M214" s="642">
        <f t="shared" si="53"/>
        <v>2.2400000000000002</v>
      </c>
      <c r="N214" s="870" t="s">
        <v>994</v>
      </c>
      <c r="O214" s="734">
        <v>0.45</v>
      </c>
      <c r="P214" s="861">
        <v>43874</v>
      </c>
      <c r="Q214" s="861">
        <v>43889</v>
      </c>
      <c r="R214" s="642">
        <f t="shared" si="54"/>
        <v>24.444444444444454</v>
      </c>
      <c r="S214" s="701">
        <f>IF(INDEX(Historical!$D$7:$D$1237,MATCH(B214,Historical!$B$7:$B$1261,0))=0,"n/a",(INDEX(Historical!$C$7:$C$1239,MATCH(B214,Historical!$B$7:$B$1261,0))/INDEX(Historical!$D$7:$D$1237,MATCH(B214,Historical!$B$7:$B$1261,0))-1)*100)</f>
        <v>19.999999999999996</v>
      </c>
      <c r="T214" s="701">
        <f>IF(INDEX(Historical!$F$7:$F$1230,MATCH(B214,Historical!$B$7:$B$1261,0))=0,"n/a",((INDEX(Historical!$C$7:$C$1239,MATCH(B214,Historical!$B$7:$B$1261,0))/INDEX(Historical!$F$7:$F$1230,MATCH(B214,Historical!$B$7:$B$1261,0)))^(1/3)-1)*100)</f>
        <v>23.310603716523516</v>
      </c>
      <c r="U214" s="701">
        <f>IF(INDEX(Historical!$H$7:$H$1230,MATCH(B214,Historical!$B$7:$B$1261,0))=0,"n/a",((INDEX(Historical!$C$7:$C$1239,MATCH(B214,Historical!$B$7:$B$1261,0))/INDEX(Historical!$H$7:$H$1230,MATCH(B214,Historical!$B$7:$B$1261,0)))^(1/5)-1)*100)</f>
        <v>24.573093961551741</v>
      </c>
      <c r="V214" s="701" t="str">
        <f>IF(INDEX(Historical!$O$7:$O$1230,MATCH(B214,Historical!$B$7:$B$1261,0))=0,"n/a",((INDEX(Historical!$C$7:$C$1239,MATCH(B214,Historical!$B$7:$B$1261,0))/INDEX(Historical!$O$7:$O$1230,MATCH(B214,Historical!$B$7:$B$1261,0)))^(1/10)-1)*100)</f>
        <v>n/a</v>
      </c>
      <c r="W214" s="702" t="str">
        <f t="shared" si="55"/>
        <v>n/a</v>
      </c>
      <c r="X214" s="703">
        <f t="shared" si="56"/>
        <v>1.2933207348185127</v>
      </c>
      <c r="Y214" s="664"/>
      <c r="Z214" s="651">
        <f t="shared" si="57"/>
        <v>18.88701517706577</v>
      </c>
      <c r="AA214" s="886">
        <f t="shared" si="58"/>
        <v>8.8743676222596974</v>
      </c>
      <c r="AB214" s="887">
        <v>12</v>
      </c>
      <c r="AC214" s="865">
        <v>11.86</v>
      </c>
      <c r="AD214" s="865">
        <v>0.16</v>
      </c>
      <c r="AE214" s="865">
        <v>1.1399999999999999</v>
      </c>
      <c r="AF214" s="865">
        <v>2.15</v>
      </c>
      <c r="AG214" s="865">
        <v>26.200000000000003</v>
      </c>
      <c r="AH214" s="865">
        <v>-41.5</v>
      </c>
      <c r="AI214" s="865">
        <v>-16.100000000000001</v>
      </c>
      <c r="AJ214" s="865">
        <v>19</v>
      </c>
      <c r="AK214" s="865">
        <v>57.4</v>
      </c>
      <c r="AL214" s="878">
        <v>4820</v>
      </c>
      <c r="AM214" s="872">
        <v>0.6</v>
      </c>
      <c r="AN214" s="867">
        <v>3.53</v>
      </c>
      <c r="AO214" s="739">
        <f t="shared" si="59"/>
        <v>17.826992372546201</v>
      </c>
      <c r="AP214" s="740">
        <f t="shared" si="60"/>
        <v>26.701359994805898</v>
      </c>
      <c r="AQ214" s="888">
        <f t="shared" si="61"/>
        <v>-7.9133490483414342</v>
      </c>
      <c r="AR214" s="651">
        <f>INDEX(Historical!$C$7:$C$1239,MATCH(B214,Historical!$B$7:$B$1261,0))*IF(AH214="n/a",1.03,IF(AH214&lt;0,1.01,IF(AH214&gt;10,1.1,(1+AH214/100))))</f>
        <v>1.8180000000000001</v>
      </c>
      <c r="AS214" s="886">
        <f t="shared" si="62"/>
        <v>1.8361800000000001</v>
      </c>
      <c r="AT214" s="886">
        <f t="shared" si="66"/>
        <v>2.0197980000000002</v>
      </c>
      <c r="AU214" s="886">
        <f t="shared" si="66"/>
        <v>2.2217778000000004</v>
      </c>
      <c r="AV214" s="886">
        <f t="shared" si="66"/>
        <v>2.4439555800000008</v>
      </c>
      <c r="AW214" s="651">
        <f t="shared" si="63"/>
        <v>10.339711380000001</v>
      </c>
      <c r="AX214" s="747">
        <f t="shared" si="64"/>
        <v>9.8239538052256528</v>
      </c>
      <c r="AY214" s="934">
        <v>1.95</v>
      </c>
      <c r="AZ214" s="872">
        <v>142.68</v>
      </c>
      <c r="BA214" s="872">
        <v>-21.01</v>
      </c>
      <c r="BB214" s="872">
        <v>13.26</v>
      </c>
      <c r="BC214" s="872">
        <v>22.689999999999998</v>
      </c>
      <c r="BD214" s="907"/>
      <c r="BE214" s="624">
        <v>2013</v>
      </c>
      <c r="BF214" s="898">
        <f t="shared" si="65"/>
        <v>0</v>
      </c>
      <c r="BG214" s="882">
        <v>4.1000000000000005</v>
      </c>
    </row>
    <row r="215" spans="1:59" s="863" customFormat="1" ht="12.75" customHeight="1" x14ac:dyDescent="0.2">
      <c r="A215" s="863" t="s">
        <v>1822</v>
      </c>
      <c r="B215" s="875" t="s">
        <v>1823</v>
      </c>
      <c r="C215" s="932" t="s">
        <v>112</v>
      </c>
      <c r="D215" s="932" t="s">
        <v>1220</v>
      </c>
      <c r="E215" s="733">
        <v>7</v>
      </c>
      <c r="F215" s="1190">
        <v>602</v>
      </c>
      <c r="G215" s="1190" t="s">
        <v>106</v>
      </c>
      <c r="H215" s="1190" t="s">
        <v>106</v>
      </c>
      <c r="I215" s="874">
        <v>72.87</v>
      </c>
      <c r="J215" s="651">
        <f t="shared" si="52"/>
        <v>1.3174145738987235</v>
      </c>
      <c r="K215" s="877">
        <v>0.24</v>
      </c>
      <c r="L215" s="887">
        <v>4</v>
      </c>
      <c r="M215" s="642">
        <f t="shared" si="53"/>
        <v>0.96</v>
      </c>
      <c r="N215" s="870" t="s">
        <v>568</v>
      </c>
      <c r="O215" s="734">
        <v>0.22</v>
      </c>
      <c r="P215" s="619">
        <v>43831</v>
      </c>
      <c r="Q215" s="619">
        <v>43846</v>
      </c>
      <c r="R215" s="642">
        <f t="shared" si="54"/>
        <v>9.0909090909090864</v>
      </c>
      <c r="S215" s="701">
        <f>IF(INDEX(Historical!$D$7:$D$1237,MATCH(B215,Historical!$B$7:$B$1261,0))=0,"n/a",(INDEX(Historical!$C$7:$C$1239,MATCH(B215,Historical!$B$7:$B$1261,0))/INDEX(Historical!$D$7:$D$1237,MATCH(B215,Historical!$B$7:$B$1261,0))-1)*100)</f>
        <v>4.7619047619047672</v>
      </c>
      <c r="T215" s="701">
        <f>IF(INDEX(Historical!$F$7:$F$1230,MATCH(B215,Historical!$B$7:$B$1261,0))=0,"n/a",((INDEX(Historical!$C$7:$C$1239,MATCH(B215,Historical!$B$7:$B$1261,0))/INDEX(Historical!$F$7:$F$1230,MATCH(B215,Historical!$B$7:$B$1261,0)))^(1/3)-1)*100)</f>
        <v>7.4174341954216017</v>
      </c>
      <c r="U215" s="701">
        <f>IF(INDEX(Historical!$H$7:$H$1230,MATCH(B215,Historical!$B$7:$B$1261,0))=0,"n/a",((INDEX(Historical!$C$7:$C$1239,MATCH(B215,Historical!$B$7:$B$1261,0))/INDEX(Historical!$H$7:$H$1230,MATCH(B215,Historical!$B$7:$B$1261,0)))^(1/5)-1)*100)</f>
        <v>12.888132073019754</v>
      </c>
      <c r="V215" s="701" t="str">
        <f>IF(INDEX(Historical!$O$7:$O$1230,MATCH(B215,Historical!$B$7:$B$1261,0))=0,"n/a",((INDEX(Historical!$C$7:$C$1239,MATCH(B215,Historical!$B$7:$B$1261,0))/INDEX(Historical!$O$7:$O$1230,MATCH(B215,Historical!$B$7:$B$1261,0)))^(1/10)-1)*100)</f>
        <v>n/a</v>
      </c>
      <c r="W215" s="702" t="str">
        <f t="shared" si="55"/>
        <v>n/a</v>
      </c>
      <c r="X215" s="703">
        <f t="shared" si="56"/>
        <v>0.92058086235855374</v>
      </c>
      <c r="Y215" s="661"/>
      <c r="Z215" s="651" t="str">
        <f t="shared" si="57"/>
        <v>n/a</v>
      </c>
      <c r="AA215" s="886" t="str">
        <f t="shared" si="58"/>
        <v>n/a</v>
      </c>
      <c r="AB215" s="887">
        <v>12</v>
      </c>
      <c r="AC215" s="865">
        <v>-5</v>
      </c>
      <c r="AD215" s="865" t="s">
        <v>136</v>
      </c>
      <c r="AE215" s="865">
        <v>1.18</v>
      </c>
      <c r="AF215" s="865">
        <v>2.1</v>
      </c>
      <c r="AG215" s="865">
        <v>-13.900000000000002</v>
      </c>
      <c r="AH215" s="865">
        <v>-24.8</v>
      </c>
      <c r="AI215" s="865">
        <v>23.200000000000003</v>
      </c>
      <c r="AJ215" s="865">
        <v>14.000000000000002</v>
      </c>
      <c r="AK215" s="865">
        <v>11.540000000000001</v>
      </c>
      <c r="AL215" s="878">
        <v>8029.9999999999991</v>
      </c>
      <c r="AM215" s="872">
        <v>0.6</v>
      </c>
      <c r="AN215" s="865">
        <v>0</v>
      </c>
      <c r="AO215" s="739" t="str">
        <f t="shared" si="59"/>
        <v>n/a</v>
      </c>
      <c r="AP215" s="740">
        <f t="shared" si="60"/>
        <v>14.205546646918478</v>
      </c>
      <c r="AQ215" s="888" t="str">
        <f t="shared" si="61"/>
        <v>n/a</v>
      </c>
      <c r="AR215" s="651">
        <f>INDEX(Historical!$C$7:$C$1239,MATCH(B215,Historical!$B$7:$B$1261,0))*IF(AH215="n/a",1.03,IF(AH215&lt;0,1.01,IF(AH215&gt;10,1.1,(1+AH215/100))))</f>
        <v>0.88880000000000003</v>
      </c>
      <c r="AS215" s="886">
        <f t="shared" si="62"/>
        <v>0.9776800000000001</v>
      </c>
      <c r="AT215" s="886">
        <f t="shared" si="66"/>
        <v>1.0754480000000002</v>
      </c>
      <c r="AU215" s="886">
        <f t="shared" si="66"/>
        <v>1.1829928000000003</v>
      </c>
      <c r="AV215" s="886">
        <f t="shared" si="66"/>
        <v>1.3012920800000005</v>
      </c>
      <c r="AW215" s="651">
        <f t="shared" si="63"/>
        <v>5.4262128800000013</v>
      </c>
      <c r="AX215" s="747">
        <f t="shared" si="64"/>
        <v>7.4464290929051753</v>
      </c>
      <c r="AY215" s="934">
        <v>1.54</v>
      </c>
      <c r="AZ215" s="872">
        <v>155.15</v>
      </c>
      <c r="BA215" s="872">
        <v>-4.87</v>
      </c>
      <c r="BB215" s="872">
        <v>3.05</v>
      </c>
      <c r="BC215" s="872">
        <v>26.590000000000003</v>
      </c>
      <c r="BD215" s="907"/>
      <c r="BE215" s="624">
        <v>2014</v>
      </c>
      <c r="BF215" s="898">
        <f t="shared" si="65"/>
        <v>0</v>
      </c>
      <c r="BG215" s="882">
        <v>-5.7</v>
      </c>
    </row>
    <row r="216" spans="1:59" s="863" customFormat="1" ht="12.75" customHeight="1" x14ac:dyDescent="0.2">
      <c r="A216" s="871" t="s">
        <v>3878</v>
      </c>
      <c r="B216" s="875" t="s">
        <v>3879</v>
      </c>
      <c r="C216" s="932" t="s">
        <v>131</v>
      </c>
      <c r="D216" s="932" t="s">
        <v>4339</v>
      </c>
      <c r="E216" s="733">
        <v>7</v>
      </c>
      <c r="F216" s="1190">
        <v>612</v>
      </c>
      <c r="G216" s="1190" t="s">
        <v>115</v>
      </c>
      <c r="H216" s="1190" t="s">
        <v>115</v>
      </c>
      <c r="I216" s="874">
        <v>79.180000000000007</v>
      </c>
      <c r="J216" s="651">
        <f t="shared" si="52"/>
        <v>2.7279616064662791</v>
      </c>
      <c r="K216" s="877">
        <v>0.54</v>
      </c>
      <c r="L216" s="887">
        <v>4</v>
      </c>
      <c r="M216" s="642">
        <f t="shared" si="53"/>
        <v>2.16</v>
      </c>
      <c r="N216" s="870" t="s">
        <v>226</v>
      </c>
      <c r="O216" s="734">
        <v>0.5</v>
      </c>
      <c r="P216" s="861">
        <v>43881</v>
      </c>
      <c r="Q216" s="861">
        <v>43895</v>
      </c>
      <c r="R216" s="642">
        <f t="shared" si="54"/>
        <v>8.0000000000000071</v>
      </c>
      <c r="S216" s="701">
        <f>IF(INDEX(Historical!$D$7:$D$1237,MATCH(B216,Historical!$B$7:$B$1261,0))=0,"n/a",(INDEX(Historical!$C$7:$C$1239,MATCH(B216,Historical!$B$7:$B$1261,0))/INDEX(Historical!$D$7:$D$1237,MATCH(B216,Historical!$B$7:$B$1261,0))-1)*100)</f>
        <v>8.6956521739130377</v>
      </c>
      <c r="T216" s="701">
        <f>IF(INDEX(Historical!$F$7:$F$1230,MATCH(B216,Historical!$B$7:$B$1261,0))=0,"n/a",((INDEX(Historical!$C$7:$C$1239,MATCH(B216,Historical!$B$7:$B$1261,0))/INDEX(Historical!$F$7:$F$1230,MATCH(B216,Historical!$B$7:$B$1261,0)))^(1/3)-1)*100)</f>
        <v>12.624788044360603</v>
      </c>
      <c r="U216" s="701">
        <f>IF(INDEX(Historical!$H$7:$H$1230,MATCH(B216,Historical!$B$7:$B$1261,0))=0,"n/a",((INDEX(Historical!$C$7:$C$1239,MATCH(B216,Historical!$B$7:$B$1261,0))/INDEX(Historical!$H$7:$H$1230,MATCH(B216,Historical!$B$7:$B$1261,0)))^(1/5)-1)*100)</f>
        <v>18.94608218221061</v>
      </c>
      <c r="V216" s="701" t="str">
        <f>IF(INDEX(Historical!$O$7:$O$1230,MATCH(B216,Historical!$B$7:$B$1261,0))=0,"n/a",((INDEX(Historical!$C$7:$C$1239,MATCH(B216,Historical!$B$7:$B$1261,0))/INDEX(Historical!$O$7:$O$1230,MATCH(B216,Historical!$B$7:$B$1261,0)))^(1/10)-1)*100)</f>
        <v>n/a</v>
      </c>
      <c r="W216" s="702" t="str">
        <f t="shared" si="55"/>
        <v>n/a</v>
      </c>
      <c r="X216" s="703">
        <f t="shared" si="56"/>
        <v>1.7068542506496045</v>
      </c>
      <c r="Y216" s="654"/>
      <c r="Z216" s="651">
        <f t="shared" si="57"/>
        <v>60.845070422535215</v>
      </c>
      <c r="AA216" s="886">
        <f t="shared" si="58"/>
        <v>22.304225352112677</v>
      </c>
      <c r="AB216" s="887">
        <v>12</v>
      </c>
      <c r="AC216" s="865">
        <v>3.55</v>
      </c>
      <c r="AD216" s="865">
        <v>4.49</v>
      </c>
      <c r="AE216" s="865">
        <v>2.91</v>
      </c>
      <c r="AF216" s="865">
        <v>1.93</v>
      </c>
      <c r="AG216" s="865">
        <v>8.6999999999999993</v>
      </c>
      <c r="AH216" s="865">
        <v>8</v>
      </c>
      <c r="AI216" s="865">
        <v>6.54</v>
      </c>
      <c r="AJ216" s="865">
        <v>11.1</v>
      </c>
      <c r="AK216" s="865">
        <v>5</v>
      </c>
      <c r="AL216" s="878">
        <v>4360</v>
      </c>
      <c r="AM216" s="872">
        <v>1.7500000000000002</v>
      </c>
      <c r="AN216" s="865">
        <v>0.86</v>
      </c>
      <c r="AO216" s="739">
        <f t="shared" si="59"/>
        <v>-0.63018156343578724</v>
      </c>
      <c r="AP216" s="740">
        <f t="shared" si="60"/>
        <v>21.67404378867689</v>
      </c>
      <c r="AQ216" s="888">
        <f t="shared" si="61"/>
        <v>38.318722006783965</v>
      </c>
      <c r="AR216" s="651">
        <f>INDEX(Historical!$C$7:$C$1239,MATCH(B216,Historical!$B$7:$B$1261,0))*IF(AH216="n/a",1.03,IF(AH216&lt;0,1.01,IF(AH216&gt;10,1.1,(1+AH216/100))))</f>
        <v>2.16</v>
      </c>
      <c r="AS216" s="886">
        <f t="shared" si="62"/>
        <v>2.3012639999999998</v>
      </c>
      <c r="AT216" s="886">
        <f t="shared" si="66"/>
        <v>2.4163272</v>
      </c>
      <c r="AU216" s="886">
        <f t="shared" si="66"/>
        <v>2.5371435600000001</v>
      </c>
      <c r="AV216" s="886">
        <f t="shared" si="66"/>
        <v>2.6640007380000004</v>
      </c>
      <c r="AW216" s="651">
        <f t="shared" si="63"/>
        <v>12.078735498</v>
      </c>
      <c r="AX216" s="747">
        <f t="shared" si="64"/>
        <v>15.254780876483959</v>
      </c>
      <c r="AY216" s="934">
        <v>0.35</v>
      </c>
      <c r="AZ216" s="872">
        <v>24.36</v>
      </c>
      <c r="BA216" s="872">
        <v>-18.350000000000001</v>
      </c>
      <c r="BB216" s="872">
        <v>8.64</v>
      </c>
      <c r="BC216" s="872">
        <v>2.16</v>
      </c>
      <c r="BD216" s="907"/>
      <c r="BE216" s="624">
        <v>2014</v>
      </c>
      <c r="BF216" s="898">
        <f t="shared" si="65"/>
        <v>0</v>
      </c>
      <c r="BG216" s="882">
        <v>3.3000000000000003</v>
      </c>
    </row>
    <row r="217" spans="1:59" s="863" customFormat="1" x14ac:dyDescent="0.2">
      <c r="A217" s="155" t="s">
        <v>4131</v>
      </c>
      <c r="B217" s="596" t="s">
        <v>2622</v>
      </c>
      <c r="C217" s="932" t="s">
        <v>108</v>
      </c>
      <c r="D217" s="932" t="s">
        <v>4338</v>
      </c>
      <c r="E217" s="733">
        <v>6</v>
      </c>
      <c r="F217" s="1190">
        <v>677</v>
      </c>
      <c r="G217" s="1190" t="s">
        <v>106</v>
      </c>
      <c r="H217" s="1190" t="s">
        <v>106</v>
      </c>
      <c r="I217" s="874">
        <v>16.12</v>
      </c>
      <c r="J217" s="651">
        <f t="shared" si="52"/>
        <v>4.2183622828784122</v>
      </c>
      <c r="K217" s="877">
        <v>0.17</v>
      </c>
      <c r="L217" s="887">
        <v>4</v>
      </c>
      <c r="M217" s="642">
        <f t="shared" si="53"/>
        <v>0.68</v>
      </c>
      <c r="N217" s="870" t="s">
        <v>690</v>
      </c>
      <c r="O217" s="734">
        <v>0.15</v>
      </c>
      <c r="P217" s="619">
        <v>43861</v>
      </c>
      <c r="Q217" s="619">
        <v>43870</v>
      </c>
      <c r="R217" s="642">
        <f t="shared" si="54"/>
        <v>13.333333333333346</v>
      </c>
      <c r="S217" s="701">
        <f>IF(INDEX(Historical!$D$7:$D$1237,MATCH(B217,Historical!$B$7:$B$1261,0))=0,"n/a",(INDEX(Historical!$C$7:$C$1239,MATCH(B217,Historical!$B$7:$B$1261,0))/INDEX(Historical!$D$7:$D$1237,MATCH(B217,Historical!$B$7:$B$1261,0))-1)*100)</f>
        <v>19.999999999999996</v>
      </c>
      <c r="T217" s="701">
        <f>IF(INDEX(Historical!$F$7:$F$1230,MATCH(B217,Historical!$B$7:$B$1261,0))=0,"n/a",((INDEX(Historical!$C$7:$C$1239,MATCH(B217,Historical!$B$7:$B$1261,0))/INDEX(Historical!$F$7:$F$1230,MATCH(B217,Historical!$B$7:$B$1261,0)))^(1/3)-1)*100)</f>
        <v>19.681696117715084</v>
      </c>
      <c r="U217" s="701" t="str">
        <f>IF(INDEX(Historical!$H$7:$H$1230,MATCH(B217,Historical!$B$7:$B$1261,0))=0,"n/a",((INDEX(Historical!$C$7:$C$1239,MATCH(B217,Historical!$B$7:$B$1261,0))/INDEX(Historical!$H$7:$H$1230,MATCH(B217,Historical!$B$7:$B$1261,0)))^(1/5)-1)*100)</f>
        <v>n/a</v>
      </c>
      <c r="V217" s="701">
        <f>IF(INDEX(Historical!$O$7:$O$1230,MATCH(B217,Historical!$B$7:$B$1261,0))=0,"n/a",((INDEX(Historical!$C$7:$C$1239,MATCH(B217,Historical!$B$7:$B$1261,0))/INDEX(Historical!$O$7:$O$1230,MATCH(B217,Historical!$B$7:$B$1261,0)))^(1/10)-1)*100)</f>
        <v>-3.7575084011429616</v>
      </c>
      <c r="W217" s="702" t="str">
        <f t="shared" si="55"/>
        <v>n/a</v>
      </c>
      <c r="X217" s="703" t="str">
        <f t="shared" si="56"/>
        <v>n/a</v>
      </c>
      <c r="Y217" s="876"/>
      <c r="Z217" s="651">
        <f t="shared" si="57"/>
        <v>36.363636363636367</v>
      </c>
      <c r="AA217" s="886">
        <f t="shared" si="58"/>
        <v>8.620320855614974</v>
      </c>
      <c r="AB217" s="887">
        <v>12</v>
      </c>
      <c r="AC217" s="865">
        <v>1.87</v>
      </c>
      <c r="AD217" s="865" t="s">
        <v>136</v>
      </c>
      <c r="AE217" s="865">
        <v>1.97</v>
      </c>
      <c r="AF217" s="865">
        <v>0.8</v>
      </c>
      <c r="AG217" s="865">
        <v>9.3000000000000007</v>
      </c>
      <c r="AH217" s="865">
        <v>7.3</v>
      </c>
      <c r="AI217" s="865">
        <v>-16.23</v>
      </c>
      <c r="AJ217" s="865">
        <v>-14.799999999999999</v>
      </c>
      <c r="AK217" s="865" t="s">
        <v>136</v>
      </c>
      <c r="AL217" s="878">
        <v>191.86</v>
      </c>
      <c r="AM217" s="872">
        <v>1.6</v>
      </c>
      <c r="AN217" s="865">
        <v>0.14000000000000001</v>
      </c>
      <c r="AO217" s="739" t="str">
        <f t="shared" si="59"/>
        <v>n/a</v>
      </c>
      <c r="AP217" s="740" t="str">
        <f t="shared" si="60"/>
        <v>n/a</v>
      </c>
      <c r="AQ217" s="888">
        <f t="shared" si="61"/>
        <v>-44.637531026106473</v>
      </c>
      <c r="AR217" s="651">
        <f>INDEX(Historical!$C$7:$C$1239,MATCH(B217,Historical!$B$7:$B$1261,0))*IF(AH217="n/a",1.03,IF(AH217&lt;0,1.01,IF(AH217&gt;10,1.1,(1+AH217/100))))</f>
        <v>0.64379999999999993</v>
      </c>
      <c r="AS217" s="886">
        <f t="shared" si="62"/>
        <v>0.65023799999999998</v>
      </c>
      <c r="AT217" s="886">
        <f t="shared" si="66"/>
        <v>0.66974513999999996</v>
      </c>
      <c r="AU217" s="886">
        <f t="shared" si="66"/>
        <v>0.68983749419999996</v>
      </c>
      <c r="AV217" s="886">
        <f t="shared" si="66"/>
        <v>0.71053261902599996</v>
      </c>
      <c r="AW217" s="651">
        <f t="shared" si="63"/>
        <v>3.3641532532259997</v>
      </c>
      <c r="AX217" s="747">
        <f t="shared" si="64"/>
        <v>20.869437054751856</v>
      </c>
      <c r="AY217" s="934">
        <v>0.98</v>
      </c>
      <c r="AZ217" s="872">
        <v>41.4</v>
      </c>
      <c r="BA217" s="872">
        <v>-30.85</v>
      </c>
      <c r="BB217" s="872">
        <v>13.22</v>
      </c>
      <c r="BC217" s="872">
        <v>13.020000000000001</v>
      </c>
      <c r="BD217" s="907"/>
      <c r="BE217" s="624">
        <v>2015</v>
      </c>
      <c r="BF217" s="898">
        <f t="shared" si="65"/>
        <v>0</v>
      </c>
      <c r="BG217" s="882">
        <v>0.8</v>
      </c>
    </row>
    <row r="218" spans="1:59" s="863" customFormat="1" ht="12.75" customHeight="1" x14ac:dyDescent="0.2">
      <c r="A218" s="871" t="s">
        <v>1521</v>
      </c>
      <c r="B218" s="875" t="s">
        <v>1522</v>
      </c>
      <c r="C218" s="932" t="s">
        <v>112</v>
      </c>
      <c r="D218" s="932" t="s">
        <v>211</v>
      </c>
      <c r="E218" s="733">
        <v>8</v>
      </c>
      <c r="F218" s="1190">
        <v>593</v>
      </c>
      <c r="G218" s="1190" t="s">
        <v>106</v>
      </c>
      <c r="H218" s="1190" t="s">
        <v>106</v>
      </c>
      <c r="I218" s="874">
        <v>80.5</v>
      </c>
      <c r="J218" s="651">
        <f t="shared" si="52"/>
        <v>1.639751552795031</v>
      </c>
      <c r="K218" s="877">
        <v>0.33</v>
      </c>
      <c r="L218" s="887">
        <v>4</v>
      </c>
      <c r="M218" s="642">
        <f t="shared" si="53"/>
        <v>1.32</v>
      </c>
      <c r="N218" s="870" t="s">
        <v>516</v>
      </c>
      <c r="O218" s="734">
        <v>0.3</v>
      </c>
      <c r="P218" s="861">
        <v>44148</v>
      </c>
      <c r="Q218" s="861">
        <v>44165</v>
      </c>
      <c r="R218" s="642">
        <f t="shared" si="54"/>
        <v>10.000000000000009</v>
      </c>
      <c r="S218" s="701">
        <f>IF(INDEX(Historical!$D$7:$D$1237,MATCH(B218,Historical!$B$7:$B$1261,0))=0,"n/a",(INDEX(Historical!$C$7:$C$1239,MATCH(B218,Historical!$B$7:$B$1261,0))/INDEX(Historical!$D$7:$D$1237,MATCH(B218,Historical!$B$7:$B$1261,0))-1)*100)</f>
        <v>12.121212121212132</v>
      </c>
      <c r="T218" s="701">
        <f>IF(INDEX(Historical!$F$7:$F$1230,MATCH(B218,Historical!$B$7:$B$1261,0))=0,"n/a",((INDEX(Historical!$C$7:$C$1239,MATCH(B218,Historical!$B$7:$B$1261,0))/INDEX(Historical!$F$7:$F$1230,MATCH(B218,Historical!$B$7:$B$1261,0)))^(1/3)-1)*100)</f>
        <v>12.480211777541573</v>
      </c>
      <c r="U218" s="701">
        <f>IF(INDEX(Historical!$H$7:$H$1230,MATCH(B218,Historical!$B$7:$B$1261,0))=0,"n/a",((INDEX(Historical!$C$7:$C$1239,MATCH(B218,Historical!$B$7:$B$1261,0))/INDEX(Historical!$H$7:$H$1230,MATCH(B218,Historical!$B$7:$B$1261,0)))^(1/5)-1)*100)</f>
        <v>12.353409942802829</v>
      </c>
      <c r="V218" s="701">
        <f>IF(INDEX(Historical!$O$7:$O$1230,MATCH(B218,Historical!$B$7:$B$1261,0))=0,"n/a",((INDEX(Historical!$C$7:$C$1239,MATCH(B218,Historical!$B$7:$B$1261,0))/INDEX(Historical!$O$7:$O$1230,MATCH(B218,Historical!$B$7:$B$1261,0)))^(1/10)-1)*100)</f>
        <v>27.213235328776886</v>
      </c>
      <c r="W218" s="702">
        <f t="shared" si="55"/>
        <v>0.45394859499633261</v>
      </c>
      <c r="X218" s="703">
        <f t="shared" si="56"/>
        <v>1.2111186218434147</v>
      </c>
      <c r="Y218" s="664"/>
      <c r="Z218" s="651">
        <f t="shared" si="57"/>
        <v>27.966101694915256</v>
      </c>
      <c r="AA218" s="886">
        <f t="shared" si="58"/>
        <v>17.055084745762713</v>
      </c>
      <c r="AB218" s="887">
        <v>9</v>
      </c>
      <c r="AC218" s="865">
        <v>4.72</v>
      </c>
      <c r="AD218" s="865">
        <v>1.07</v>
      </c>
      <c r="AE218" s="865">
        <v>0.84</v>
      </c>
      <c r="AF218" s="865">
        <v>2</v>
      </c>
      <c r="AG218" s="865">
        <v>11.799999999999999</v>
      </c>
      <c r="AH218" s="865">
        <v>-43.2</v>
      </c>
      <c r="AI218" s="865">
        <v>31.22</v>
      </c>
      <c r="AJ218" s="865">
        <v>10.199999999999999</v>
      </c>
      <c r="AK218" s="865">
        <v>16.600000000000001</v>
      </c>
      <c r="AL218" s="878">
        <v>5750</v>
      </c>
      <c r="AM218" s="872">
        <v>0.8</v>
      </c>
      <c r="AN218" s="865">
        <v>0.28999999999999998</v>
      </c>
      <c r="AO218" s="739">
        <f t="shared" si="59"/>
        <v>-3.0619232501648526</v>
      </c>
      <c r="AP218" s="740">
        <f t="shared" si="60"/>
        <v>13.99316149559786</v>
      </c>
      <c r="AQ218" s="888">
        <f t="shared" si="61"/>
        <v>23.126257677096884</v>
      </c>
      <c r="AR218" s="651">
        <f>INDEX(Historical!$C$7:$C$1239,MATCH(B218,Historical!$B$7:$B$1261,0))*IF(AH218="n/a",1.03,IF(AH218&lt;0,1.01,IF(AH218&gt;10,1.1,(1+AH218/100))))</f>
        <v>1.1211000000000002</v>
      </c>
      <c r="AS218" s="886">
        <f t="shared" si="62"/>
        <v>1.2332100000000004</v>
      </c>
      <c r="AT218" s="886">
        <f t="shared" si="66"/>
        <v>1.3565310000000006</v>
      </c>
      <c r="AU218" s="886">
        <f t="shared" si="66"/>
        <v>1.4921841000000007</v>
      </c>
      <c r="AV218" s="886">
        <f t="shared" si="66"/>
        <v>1.6414025100000009</v>
      </c>
      <c r="AW218" s="651">
        <f t="shared" si="63"/>
        <v>6.8444276100000021</v>
      </c>
      <c r="AX218" s="747">
        <f t="shared" si="64"/>
        <v>8.5023945465838544</v>
      </c>
      <c r="AY218" s="934">
        <v>1.69</v>
      </c>
      <c r="AZ218" s="872">
        <v>72.3</v>
      </c>
      <c r="BA218" s="872">
        <v>-15.809999999999999</v>
      </c>
      <c r="BB218" s="872">
        <v>5.94</v>
      </c>
      <c r="BC218" s="872">
        <v>10.81</v>
      </c>
      <c r="BD218" s="907"/>
      <c r="BE218" s="624">
        <v>2014</v>
      </c>
      <c r="BF218" s="898">
        <f t="shared" si="65"/>
        <v>0</v>
      </c>
      <c r="BG218" s="882">
        <v>5.6000000000000005</v>
      </c>
    </row>
    <row r="219" spans="1:59" s="863" customFormat="1" ht="12.75" customHeight="1" x14ac:dyDescent="0.2">
      <c r="A219" s="871" t="s">
        <v>1517</v>
      </c>
      <c r="B219" s="875" t="s">
        <v>1518</v>
      </c>
      <c r="C219" s="932" t="s">
        <v>4193</v>
      </c>
      <c r="D219" s="932" t="s">
        <v>4367</v>
      </c>
      <c r="E219" s="733">
        <v>8</v>
      </c>
      <c r="F219" s="1190">
        <v>580</v>
      </c>
      <c r="G219" s="1190" t="s">
        <v>106</v>
      </c>
      <c r="H219" s="1190" t="s">
        <v>106</v>
      </c>
      <c r="I219" s="874">
        <v>44.17</v>
      </c>
      <c r="J219" s="651">
        <f t="shared" si="52"/>
        <v>1.8184287978265792</v>
      </c>
      <c r="K219" s="877">
        <v>0.20080000000000001</v>
      </c>
      <c r="L219" s="887">
        <v>4</v>
      </c>
      <c r="M219" s="642">
        <f t="shared" si="53"/>
        <v>0.80320000000000003</v>
      </c>
      <c r="N219" s="870" t="s">
        <v>591</v>
      </c>
      <c r="O219" s="734">
        <v>0.17460000000000001</v>
      </c>
      <c r="P219" s="861">
        <v>44168</v>
      </c>
      <c r="Q219" s="861">
        <v>44187</v>
      </c>
      <c r="R219" s="642">
        <f t="shared" si="54"/>
        <v>15.005727376861397</v>
      </c>
      <c r="S219" s="701">
        <f>IF(INDEX(Historical!$D$7:$D$1237,MATCH(B219,Historical!$B$7:$B$1261,0))=0,"n/a",(INDEX(Historical!$C$7:$C$1239,MATCH(B219,Historical!$B$7:$B$1261,0))/INDEX(Historical!$D$7:$D$1237,MATCH(B219,Historical!$B$7:$B$1261,0))-1)*100)</f>
        <v>15.015321756894773</v>
      </c>
      <c r="T219" s="701">
        <f>IF(INDEX(Historical!$F$7:$F$1230,MATCH(B219,Historical!$B$7:$B$1261,0))=0,"n/a",((INDEX(Historical!$C$7:$C$1239,MATCH(B219,Historical!$B$7:$B$1261,0))/INDEX(Historical!$F$7:$F$1230,MATCH(B219,Historical!$B$7:$B$1261,0)))^(1/3)-1)*100)</f>
        <v>14.932594328451131</v>
      </c>
      <c r="U219" s="701">
        <f>IF(INDEX(Historical!$H$7:$H$1230,MATCH(B219,Historical!$B$7:$B$1261,0))=0,"n/a",((INDEX(Historical!$C$7:$C$1239,MATCH(B219,Historical!$B$7:$B$1261,0))/INDEX(Historical!$H$7:$H$1230,MATCH(B219,Historical!$B$7:$B$1261,0)))^(1/5)-1)*100)</f>
        <v>15.095595360746294</v>
      </c>
      <c r="V219" s="701" t="str">
        <f>IF(INDEX(Historical!$O$7:$O$1230,MATCH(B219,Historical!$B$7:$B$1261,0))=0,"n/a",((INDEX(Historical!$C$7:$C$1239,MATCH(B219,Historical!$B$7:$B$1261,0))/INDEX(Historical!$O$7:$O$1230,MATCH(B219,Historical!$B$7:$B$1261,0)))^(1/10)-1)*100)</f>
        <v>n/a</v>
      </c>
      <c r="W219" s="702" t="str">
        <f t="shared" si="55"/>
        <v>n/a</v>
      </c>
      <c r="X219" s="703" t="str">
        <f t="shared" si="56"/>
        <v>n/a</v>
      </c>
      <c r="Y219" s="876" t="s">
        <v>817</v>
      </c>
      <c r="Z219" s="651">
        <f t="shared" si="57"/>
        <v>82.80412371134021</v>
      </c>
      <c r="AA219" s="886">
        <f t="shared" si="58"/>
        <v>45.536082474226809</v>
      </c>
      <c r="AB219" s="887">
        <v>6</v>
      </c>
      <c r="AC219" s="865">
        <v>0.97</v>
      </c>
      <c r="AD219" s="865">
        <v>7.15</v>
      </c>
      <c r="AE219" s="865">
        <v>3.73</v>
      </c>
      <c r="AF219" s="865">
        <v>2.98</v>
      </c>
      <c r="AG219" s="865">
        <v>6.6000000000000005</v>
      </c>
      <c r="AH219" s="865">
        <v>-18.5</v>
      </c>
      <c r="AI219" s="865">
        <v>5.71</v>
      </c>
      <c r="AJ219" s="865">
        <v>-2</v>
      </c>
      <c r="AK219" s="865">
        <v>6.45</v>
      </c>
      <c r="AL219" s="878">
        <v>12010</v>
      </c>
      <c r="AM219" s="872">
        <v>2.2999999999999998</v>
      </c>
      <c r="AN219" s="865">
        <v>1.03</v>
      </c>
      <c r="AO219" s="739">
        <f t="shared" si="59"/>
        <v>-28.622058315653934</v>
      </c>
      <c r="AP219" s="740">
        <f t="shared" si="60"/>
        <v>16.914024158572875</v>
      </c>
      <c r="AQ219" s="888">
        <f t="shared" si="61"/>
        <v>145.58096720787165</v>
      </c>
      <c r="AR219" s="651">
        <f>INDEX(Historical!$C$7:$C$1239,MATCH(B219,Historical!$B$7:$B$1261,0))*IF(AH219="n/a",1.03,IF(AH219&lt;0,1.01,IF(AH219&gt;10,1.1,(1+AH219/100))))</f>
        <v>0.68235599999999996</v>
      </c>
      <c r="AS219" s="886">
        <f t="shared" si="62"/>
        <v>0.72131852759999993</v>
      </c>
      <c r="AT219" s="886">
        <f t="shared" si="66"/>
        <v>0.76784357263019998</v>
      </c>
      <c r="AU219" s="886">
        <f t="shared" si="66"/>
        <v>0.81736948306484791</v>
      </c>
      <c r="AV219" s="886">
        <f t="shared" si="66"/>
        <v>0.87008981472253055</v>
      </c>
      <c r="AW219" s="651">
        <f t="shared" si="63"/>
        <v>3.8589773980175783</v>
      </c>
      <c r="AX219" s="747">
        <f t="shared" si="64"/>
        <v>8.7366479466098674</v>
      </c>
      <c r="AY219" s="934">
        <v>0.89</v>
      </c>
      <c r="AZ219" s="872">
        <v>51.71</v>
      </c>
      <c r="BA219" s="872">
        <v>-7.68</v>
      </c>
      <c r="BB219" s="872">
        <v>6.84</v>
      </c>
      <c r="BC219" s="872">
        <v>7.3400000000000007</v>
      </c>
      <c r="BD219" s="907"/>
      <c r="BE219" s="624">
        <v>2013</v>
      </c>
      <c r="BF219" s="898">
        <f t="shared" si="65"/>
        <v>0</v>
      </c>
      <c r="BG219" s="882">
        <v>2.6</v>
      </c>
    </row>
    <row r="220" spans="1:59" s="863" customFormat="1" ht="12.75" customHeight="1" x14ac:dyDescent="0.2">
      <c r="A220" s="863" t="s">
        <v>2625</v>
      </c>
      <c r="B220" s="875" t="s">
        <v>2626</v>
      </c>
      <c r="C220" s="932" t="s">
        <v>131</v>
      </c>
      <c r="D220" s="932" t="s">
        <v>4329</v>
      </c>
      <c r="E220" s="733">
        <v>7</v>
      </c>
      <c r="F220" s="1190">
        <v>615</v>
      </c>
      <c r="G220" s="1190" t="s">
        <v>37</v>
      </c>
      <c r="H220" s="1190" t="s">
        <v>37</v>
      </c>
      <c r="I220" s="874">
        <v>39.82</v>
      </c>
      <c r="J220" s="651">
        <f t="shared" si="52"/>
        <v>3.7167252636865897</v>
      </c>
      <c r="K220" s="877">
        <v>0.37</v>
      </c>
      <c r="L220" s="887">
        <v>4</v>
      </c>
      <c r="M220" s="642">
        <f t="shared" si="53"/>
        <v>1.48</v>
      </c>
      <c r="N220" s="870" t="s">
        <v>294</v>
      </c>
      <c r="O220" s="734">
        <v>0.35</v>
      </c>
      <c r="P220" s="861">
        <v>43874</v>
      </c>
      <c r="Q220" s="861">
        <v>43900</v>
      </c>
      <c r="R220" s="642">
        <f t="shared" si="54"/>
        <v>5.7142857142857197</v>
      </c>
      <c r="S220" s="701">
        <f>IF(INDEX(Historical!$D$7:$D$1237,MATCH(B220,Historical!$B$7:$B$1261,0))=0,"n/a",(INDEX(Historical!$C$7:$C$1239,MATCH(B220,Historical!$B$7:$B$1261,0))/INDEX(Historical!$D$7:$D$1237,MATCH(B220,Historical!$B$7:$B$1261,0))-1)*100)</f>
        <v>4.4776119402984982</v>
      </c>
      <c r="T220" s="701">
        <f>IF(INDEX(Historical!$F$7:$F$1230,MATCH(B220,Historical!$B$7:$B$1261,0))=0,"n/a",((INDEX(Historical!$C$7:$C$1239,MATCH(B220,Historical!$B$7:$B$1261,0))/INDEX(Historical!$F$7:$F$1230,MATCH(B220,Historical!$B$7:$B$1261,0)))^(1/3)-1)*100)</f>
        <v>3.8498820370220788</v>
      </c>
      <c r="U220" s="701">
        <f>IF(INDEX(Historical!$H$7:$H$1230,MATCH(B220,Historical!$B$7:$B$1261,0))=0,"n/a",((INDEX(Historical!$C$7:$C$1239,MATCH(B220,Historical!$B$7:$B$1261,0))/INDEX(Historical!$H$7:$H$1230,MATCH(B220,Historical!$B$7:$B$1261,0)))^(1/5)-1)*100)</f>
        <v>2.9599998046573761</v>
      </c>
      <c r="V220" s="701">
        <f>IF(INDEX(Historical!$O$7:$O$1230,MATCH(B220,Historical!$B$7:$B$1261,0))=0,"n/a",((INDEX(Historical!$C$7:$C$1239,MATCH(B220,Historical!$B$7:$B$1261,0))/INDEX(Historical!$O$7:$O$1230,MATCH(B220,Historical!$B$7:$B$1261,0)))^(1/10)-1)*100)</f>
        <v>1.6384673297434205</v>
      </c>
      <c r="W220" s="702">
        <f t="shared" si="55"/>
        <v>1.8065662652674948</v>
      </c>
      <c r="X220" s="703">
        <f t="shared" si="56"/>
        <v>0.42285711495105366</v>
      </c>
      <c r="Y220" s="654"/>
      <c r="Z220" s="651">
        <f t="shared" si="57"/>
        <v>61.666666666666671</v>
      </c>
      <c r="AA220" s="886">
        <f t="shared" si="58"/>
        <v>16.591666666666669</v>
      </c>
      <c r="AB220" s="887">
        <v>12</v>
      </c>
      <c r="AC220" s="865">
        <v>2.4</v>
      </c>
      <c r="AD220" s="865">
        <v>1.88</v>
      </c>
      <c r="AE220" s="865">
        <v>1.95</v>
      </c>
      <c r="AF220" s="865">
        <v>1.96</v>
      </c>
      <c r="AG220" s="865">
        <v>12</v>
      </c>
      <c r="AH220" s="865">
        <v>5.3</v>
      </c>
      <c r="AI220" s="865">
        <v>7.26</v>
      </c>
      <c r="AJ220" s="865">
        <v>7.0000000000000009</v>
      </c>
      <c r="AK220" s="865">
        <v>9</v>
      </c>
      <c r="AL220" s="878">
        <v>1720</v>
      </c>
      <c r="AM220" s="872">
        <v>1.7999999999999998</v>
      </c>
      <c r="AN220" s="865">
        <v>0.95</v>
      </c>
      <c r="AO220" s="739">
        <f t="shared" si="59"/>
        <v>-9.9149415983227023</v>
      </c>
      <c r="AP220" s="740">
        <f t="shared" si="60"/>
        <v>6.6767250683439663</v>
      </c>
      <c r="AQ220" s="888">
        <f t="shared" si="61"/>
        <v>20.221400695488434</v>
      </c>
      <c r="AR220" s="651">
        <f>INDEX(Historical!$C$7:$C$1239,MATCH(B220,Historical!$B$7:$B$1261,0))*IF(AH220="n/a",1.03,IF(AH220&lt;0,1.01,IF(AH220&gt;10,1.1,(1+AH220/100))))</f>
        <v>1.4741999999999997</v>
      </c>
      <c r="AS220" s="886">
        <f t="shared" si="62"/>
        <v>1.5812269199999998</v>
      </c>
      <c r="AT220" s="886">
        <f t="shared" si="66"/>
        <v>1.7235373427999998</v>
      </c>
      <c r="AU220" s="886">
        <f t="shared" si="66"/>
        <v>1.878655703652</v>
      </c>
      <c r="AV220" s="886">
        <f t="shared" si="66"/>
        <v>2.0477347169806803</v>
      </c>
      <c r="AW220" s="651">
        <f t="shared" si="63"/>
        <v>8.7053546834326792</v>
      </c>
      <c r="AX220" s="747">
        <f t="shared" si="64"/>
        <v>21.861764649504465</v>
      </c>
      <c r="AY220" s="934">
        <v>0.36</v>
      </c>
      <c r="AZ220" s="872">
        <v>28.64</v>
      </c>
      <c r="BA220" s="872">
        <v>-30.020000000000003</v>
      </c>
      <c r="BB220" s="872">
        <v>1.37</v>
      </c>
      <c r="BC220" s="872">
        <v>-3.42</v>
      </c>
      <c r="BD220" s="907"/>
      <c r="BE220" s="624">
        <v>2014</v>
      </c>
      <c r="BF220" s="898">
        <f t="shared" si="65"/>
        <v>0</v>
      </c>
      <c r="BG220" s="882">
        <v>4.1000000000000005</v>
      </c>
    </row>
    <row r="221" spans="1:59" s="863" customFormat="1" ht="12.75" customHeight="1" x14ac:dyDescent="0.2">
      <c r="A221" s="871" t="s">
        <v>3874</v>
      </c>
      <c r="B221" s="604" t="s">
        <v>3875</v>
      </c>
      <c r="C221" s="932" t="s">
        <v>108</v>
      </c>
      <c r="D221" s="932" t="s">
        <v>4338</v>
      </c>
      <c r="E221" s="733">
        <v>7</v>
      </c>
      <c r="F221" s="1190">
        <v>607</v>
      </c>
      <c r="G221" s="1190" t="s">
        <v>106</v>
      </c>
      <c r="H221" s="1190" t="s">
        <v>106</v>
      </c>
      <c r="I221" s="874">
        <v>17.920000000000002</v>
      </c>
      <c r="J221" s="651">
        <f t="shared" si="52"/>
        <v>1.5625</v>
      </c>
      <c r="K221" s="877">
        <v>0.14000000000000001</v>
      </c>
      <c r="L221" s="887">
        <v>2</v>
      </c>
      <c r="M221" s="642">
        <f t="shared" si="53"/>
        <v>0.28000000000000003</v>
      </c>
      <c r="N221" s="870" t="s">
        <v>271</v>
      </c>
      <c r="O221" s="734">
        <v>0.13500000000000001</v>
      </c>
      <c r="P221" s="619">
        <v>43861</v>
      </c>
      <c r="Q221" s="619">
        <v>43874</v>
      </c>
      <c r="R221" s="642">
        <f t="shared" si="54"/>
        <v>3.7037037037037068</v>
      </c>
      <c r="S221" s="701">
        <f>IF(INDEX(Historical!$D$7:$D$1237,MATCH(B221,Historical!$B$7:$B$1261,0))=0,"n/a",(INDEX(Historical!$C$7:$C$1239,MATCH(B221,Historical!$B$7:$B$1261,0))/INDEX(Historical!$D$7:$D$1237,MATCH(B221,Historical!$B$7:$B$1261,0))-1)*100)</f>
        <v>3.8461538461538547</v>
      </c>
      <c r="T221" s="701">
        <f>IF(INDEX(Historical!$F$7:$F$1230,MATCH(B221,Historical!$B$7:$B$1261,0))=0,"n/a",((INDEX(Historical!$C$7:$C$1239,MATCH(B221,Historical!$B$7:$B$1261,0))/INDEX(Historical!$F$7:$F$1230,MATCH(B221,Historical!$B$7:$B$1261,0)))^(1/3)-1)*100)</f>
        <v>4.0041911525952045</v>
      </c>
      <c r="U221" s="701">
        <f>IF(INDEX(Historical!$H$7:$H$1230,MATCH(B221,Historical!$B$7:$B$1261,0))=0,"n/a",((INDEX(Historical!$C$7:$C$1239,MATCH(B221,Historical!$B$7:$B$1261,0))/INDEX(Historical!$H$7:$H$1230,MATCH(B221,Historical!$B$7:$B$1261,0)))^(1/5)-1)*100)</f>
        <v>10.350921459993479</v>
      </c>
      <c r="V221" s="701">
        <f>IF(INDEX(Historical!$O$7:$O$1230,MATCH(B221,Historical!$B$7:$B$1261,0))=0,"n/a",((INDEX(Historical!$C$7:$C$1239,MATCH(B221,Historical!$B$7:$B$1261,0))/INDEX(Historical!$O$7:$O$1230,MATCH(B221,Historical!$B$7:$B$1261,0)))^(1/10)-1)*100)</f>
        <v>26.86516117514892</v>
      </c>
      <c r="W221" s="702">
        <f t="shared" si="55"/>
        <v>0.38529161960019775</v>
      </c>
      <c r="X221" s="703">
        <f t="shared" si="56"/>
        <v>0.90008012695595474</v>
      </c>
      <c r="Y221" s="876"/>
      <c r="Z221" s="651">
        <f t="shared" si="57"/>
        <v>18.666666666666668</v>
      </c>
      <c r="AA221" s="886">
        <f t="shared" si="58"/>
        <v>11.946666666666667</v>
      </c>
      <c r="AB221" s="887">
        <v>12</v>
      </c>
      <c r="AC221" s="865">
        <v>1.5</v>
      </c>
      <c r="AD221" s="865" t="s">
        <v>136</v>
      </c>
      <c r="AE221" s="865">
        <v>3.33</v>
      </c>
      <c r="AF221" s="865">
        <v>1.18</v>
      </c>
      <c r="AG221" s="865">
        <v>10.4</v>
      </c>
      <c r="AH221" s="865">
        <v>8</v>
      </c>
      <c r="AI221" s="865" t="s">
        <v>136</v>
      </c>
      <c r="AJ221" s="865">
        <v>11.5</v>
      </c>
      <c r="AK221" s="865" t="s">
        <v>136</v>
      </c>
      <c r="AL221" s="878">
        <v>148.4</v>
      </c>
      <c r="AM221" s="872">
        <v>8.1</v>
      </c>
      <c r="AN221" s="865">
        <v>0</v>
      </c>
      <c r="AO221" s="739">
        <f t="shared" si="59"/>
        <v>-3.3245206673187866E-2</v>
      </c>
      <c r="AP221" s="740">
        <f t="shared" si="60"/>
        <v>11.913421459993479</v>
      </c>
      <c r="AQ221" s="888">
        <f t="shared" si="61"/>
        <v>-20.845954222396411</v>
      </c>
      <c r="AR221" s="651">
        <f>INDEX(Historical!$C$7:$C$1239,MATCH(B221,Historical!$B$7:$B$1261,0))*IF(AH221="n/a",1.03,IF(AH221&lt;0,1.01,IF(AH221&gt;10,1.1,(1+AH221/100))))</f>
        <v>0.29160000000000003</v>
      </c>
      <c r="AS221" s="886">
        <f t="shared" si="62"/>
        <v>0.30034800000000006</v>
      </c>
      <c r="AT221" s="886">
        <f t="shared" si="66"/>
        <v>0.30935844000000007</v>
      </c>
      <c r="AU221" s="886">
        <f t="shared" si="66"/>
        <v>0.31863919320000006</v>
      </c>
      <c r="AV221" s="886">
        <f t="shared" si="66"/>
        <v>0.32819836899600008</v>
      </c>
      <c r="AW221" s="651">
        <f t="shared" si="63"/>
        <v>1.5481440021960005</v>
      </c>
      <c r="AX221" s="747">
        <f t="shared" si="64"/>
        <v>8.639196440825895</v>
      </c>
      <c r="AY221" s="934">
        <v>0.55000000000000004</v>
      </c>
      <c r="AZ221" s="872">
        <v>67.16</v>
      </c>
      <c r="BA221" s="872">
        <v>-10.18</v>
      </c>
      <c r="BB221" s="872">
        <v>19.139999999999997</v>
      </c>
      <c r="BC221" s="872">
        <v>27.07</v>
      </c>
      <c r="BD221" s="907"/>
      <c r="BE221" s="624">
        <v>2014</v>
      </c>
      <c r="BF221" s="898">
        <f t="shared" si="65"/>
        <v>0</v>
      </c>
      <c r="BG221" s="882">
        <v>0.89999999999999991</v>
      </c>
    </row>
    <row r="222" spans="1:59" s="863" customFormat="1" ht="12.75" customHeight="1" x14ac:dyDescent="0.2">
      <c r="A222" s="863" t="s">
        <v>1537</v>
      </c>
      <c r="B222" s="604" t="s">
        <v>1538</v>
      </c>
      <c r="C222" s="932" t="s">
        <v>4193</v>
      </c>
      <c r="D222" s="932" t="s">
        <v>4325</v>
      </c>
      <c r="E222" s="733">
        <v>9</v>
      </c>
      <c r="F222" s="1190">
        <v>419</v>
      </c>
      <c r="G222" s="1190" t="s">
        <v>37</v>
      </c>
      <c r="H222" s="1190" t="s">
        <v>37</v>
      </c>
      <c r="I222" s="874">
        <v>93.15</v>
      </c>
      <c r="J222" s="651">
        <f t="shared" si="52"/>
        <v>2.662372517444981</v>
      </c>
      <c r="K222" s="877">
        <v>0.62</v>
      </c>
      <c r="L222" s="887">
        <v>4</v>
      </c>
      <c r="M222" s="642">
        <f t="shared" si="53"/>
        <v>2.48</v>
      </c>
      <c r="N222" s="870" t="s">
        <v>641</v>
      </c>
      <c r="O222" s="734">
        <v>0.56000000000000005</v>
      </c>
      <c r="P222" s="866">
        <v>43599</v>
      </c>
      <c r="Q222" s="866">
        <v>43615</v>
      </c>
      <c r="R222" s="642">
        <f t="shared" si="54"/>
        <v>10.714285714285703</v>
      </c>
      <c r="S222" s="701">
        <f>IF(INDEX(Historical!$D$7:$D$1237,MATCH(B222,Historical!$B$7:$B$1261,0))=0,"n/a",(INDEX(Historical!$C$7:$C$1239,MATCH(B222,Historical!$B$7:$B$1261,0))/INDEX(Historical!$D$7:$D$1237,MATCH(B222,Historical!$B$7:$B$1261,0))-1)*100)</f>
        <v>11.009174311926584</v>
      </c>
      <c r="T222" s="701">
        <f>IF(INDEX(Historical!$F$7:$F$1230,MATCH(B222,Historical!$B$7:$B$1261,0))=0,"n/a",((INDEX(Historical!$C$7:$C$1239,MATCH(B222,Historical!$B$7:$B$1261,0))/INDEX(Historical!$F$7:$F$1230,MATCH(B222,Historical!$B$7:$B$1261,0)))^(1/3)-1)*100)</f>
        <v>11.199004528465784</v>
      </c>
      <c r="U222" s="701">
        <f>IF(INDEX(Historical!$H$7:$H$1230,MATCH(B222,Historical!$B$7:$B$1261,0))=0,"n/a",((INDEX(Historical!$C$7:$C$1239,MATCH(B222,Historical!$B$7:$B$1261,0))/INDEX(Historical!$H$7:$H$1230,MATCH(B222,Historical!$B$7:$B$1261,0)))^(1/5)-1)*100)</f>
        <v>10.634990281254142</v>
      </c>
      <c r="V222" s="701">
        <f>IF(INDEX(Historical!$O$7:$O$1230,MATCH(B222,Historical!$B$7:$B$1261,0))=0,"n/a",((INDEX(Historical!$C$7:$C$1239,MATCH(B222,Historical!$B$7:$B$1261,0))/INDEX(Historical!$O$7:$O$1230,MATCH(B222,Historical!$B$7:$B$1261,0)))^(1/10)-1)*100)</f>
        <v>6.9151791684843644</v>
      </c>
      <c r="W222" s="702">
        <f t="shared" si="55"/>
        <v>1.5379197013032806</v>
      </c>
      <c r="X222" s="703">
        <f t="shared" si="56"/>
        <v>1.0225952193513597</v>
      </c>
      <c r="Y222" s="665"/>
      <c r="Z222" s="651">
        <f t="shared" si="57"/>
        <v>85.517241379310349</v>
      </c>
      <c r="AA222" s="886">
        <f t="shared" si="58"/>
        <v>32.12068965517242</v>
      </c>
      <c r="AB222" s="887">
        <v>5</v>
      </c>
      <c r="AC222" s="865">
        <v>2.9</v>
      </c>
      <c r="AD222" s="865">
        <v>9.51</v>
      </c>
      <c r="AE222" s="865">
        <v>8.41</v>
      </c>
      <c r="AF222" s="865">
        <v>12.06</v>
      </c>
      <c r="AG222" s="865">
        <v>38.4</v>
      </c>
      <c r="AH222" s="865">
        <v>6.2</v>
      </c>
      <c r="AI222" s="865">
        <v>8.61</v>
      </c>
      <c r="AJ222" s="865">
        <v>10.4</v>
      </c>
      <c r="AK222" s="865">
        <v>3.39</v>
      </c>
      <c r="AL222" s="878">
        <v>33480</v>
      </c>
      <c r="AM222" s="872">
        <v>10.7</v>
      </c>
      <c r="AN222" s="865">
        <v>0.28999999999999998</v>
      </c>
      <c r="AO222" s="739">
        <f t="shared" si="59"/>
        <v>-18.823326856473297</v>
      </c>
      <c r="AP222" s="740">
        <f t="shared" si="60"/>
        <v>13.297362798699123</v>
      </c>
      <c r="AQ222" s="888">
        <f t="shared" si="61"/>
        <v>314.92998994013936</v>
      </c>
      <c r="AR222" s="651">
        <f>INDEX(Historical!$C$7:$C$1239,MATCH(B222,Historical!$B$7:$B$1261,0))*IF(AH222="n/a",1.03,IF(AH222&lt;0,1.01,IF(AH222&gt;10,1.1,(1+AH222/100))))</f>
        <v>2.5700400000000001</v>
      </c>
      <c r="AS222" s="886">
        <f t="shared" si="62"/>
        <v>2.7913204440000001</v>
      </c>
      <c r="AT222" s="886">
        <f t="shared" si="66"/>
        <v>2.8859462070516004</v>
      </c>
      <c r="AU222" s="886">
        <f t="shared" si="66"/>
        <v>2.9837797834706499</v>
      </c>
      <c r="AV222" s="886">
        <f t="shared" si="66"/>
        <v>3.0849299181303049</v>
      </c>
      <c r="AW222" s="651">
        <f t="shared" si="63"/>
        <v>14.316016352652557</v>
      </c>
      <c r="AX222" s="747">
        <f t="shared" si="64"/>
        <v>15.3687776195948</v>
      </c>
      <c r="AY222" s="934">
        <v>0.91</v>
      </c>
      <c r="AZ222" s="872">
        <v>94.58</v>
      </c>
      <c r="BA222" s="872">
        <v>-1.9</v>
      </c>
      <c r="BB222" s="872">
        <v>10.199999999999999</v>
      </c>
      <c r="BC222" s="872">
        <v>23.93</v>
      </c>
      <c r="BD222" s="907"/>
      <c r="BE222" s="624">
        <v>2011</v>
      </c>
      <c r="BF222" s="898">
        <f t="shared" si="65"/>
        <v>0</v>
      </c>
      <c r="BG222" s="882">
        <v>11.899999999999999</v>
      </c>
    </row>
    <row r="223" spans="1:59" s="863" customFormat="1" ht="12.75" customHeight="1" x14ac:dyDescent="0.2">
      <c r="A223" s="871" t="s">
        <v>1543</v>
      </c>
      <c r="B223" s="604" t="s">
        <v>1544</v>
      </c>
      <c r="C223" s="932" t="s">
        <v>108</v>
      </c>
      <c r="D223" s="932" t="s">
        <v>4338</v>
      </c>
      <c r="E223" s="733">
        <v>8</v>
      </c>
      <c r="F223" s="1190">
        <v>543</v>
      </c>
      <c r="G223" s="1190" t="s">
        <v>37</v>
      </c>
      <c r="H223" s="1190" t="s">
        <v>115</v>
      </c>
      <c r="I223" s="874">
        <v>24.88</v>
      </c>
      <c r="J223" s="651">
        <f t="shared" si="52"/>
        <v>2.4115755627009645</v>
      </c>
      <c r="K223" s="877">
        <v>0.15</v>
      </c>
      <c r="L223" s="887">
        <v>4</v>
      </c>
      <c r="M223" s="642">
        <f t="shared" si="53"/>
        <v>0.6</v>
      </c>
      <c r="N223" s="870" t="s">
        <v>148</v>
      </c>
      <c r="O223" s="736">
        <v>0.14000000000000001</v>
      </c>
      <c r="P223" s="861">
        <v>43892</v>
      </c>
      <c r="Q223" s="861">
        <v>43906</v>
      </c>
      <c r="R223" s="642">
        <f t="shared" si="54"/>
        <v>7.1428571428571281</v>
      </c>
      <c r="S223" s="701">
        <f>IF(INDEX(Historical!$D$7:$D$1237,MATCH(B223,Historical!$B$7:$B$1261,0))=0,"n/a",(INDEX(Historical!$C$7:$C$1239,MATCH(B223,Historical!$B$7:$B$1261,0))/INDEX(Historical!$D$7:$D$1237,MATCH(B223,Historical!$B$7:$B$1261,0))-1)*100)</f>
        <v>7.6923076923077094</v>
      </c>
      <c r="T223" s="701">
        <f>IF(INDEX(Historical!$F$7:$F$1230,MATCH(B223,Historical!$B$7:$B$1261,0))=0,"n/a",((INDEX(Historical!$C$7:$C$1239,MATCH(B223,Historical!$B$7:$B$1261,0))/INDEX(Historical!$F$7:$F$1230,MATCH(B223,Historical!$B$7:$B$1261,0)))^(1/3)-1)*100)</f>
        <v>17.471461463932549</v>
      </c>
      <c r="U223" s="701">
        <f>IF(INDEX(Historical!$H$7:$H$1230,MATCH(B223,Historical!$B$7:$B$1261,0))=0,"n/a",((INDEX(Historical!$C$7:$C$1239,MATCH(B223,Historical!$B$7:$B$1261,0))/INDEX(Historical!$H$7:$H$1230,MATCH(B223,Historical!$B$7:$B$1261,0)))^(1/5)-1)*100)</f>
        <v>27.897378068172184</v>
      </c>
      <c r="V223" s="701">
        <f>IF(INDEX(Historical!$O$7:$O$1230,MATCH(B223,Historical!$B$7:$B$1261,0))=0,"n/a",((INDEX(Historical!$C$7:$C$1239,MATCH(B223,Historical!$B$7:$B$1261,0))/INDEX(Historical!$O$7:$O$1230,MATCH(B223,Historical!$B$7:$B$1261,0)))^(1/10)-1)*100)</f>
        <v>9.0085935729127709</v>
      </c>
      <c r="W223" s="702">
        <f t="shared" si="55"/>
        <v>3.0967517673407543</v>
      </c>
      <c r="X223" s="703">
        <f t="shared" si="56"/>
        <v>2.9997180718464711</v>
      </c>
      <c r="Y223" s="669" t="s">
        <v>437</v>
      </c>
      <c r="Z223" s="651">
        <f t="shared" si="57"/>
        <v>28.30188679245283</v>
      </c>
      <c r="AA223" s="886">
        <f t="shared" si="58"/>
        <v>11.735849056603772</v>
      </c>
      <c r="AB223" s="887">
        <v>12</v>
      </c>
      <c r="AC223" s="865">
        <v>2.12</v>
      </c>
      <c r="AD223" s="865" t="s">
        <v>136</v>
      </c>
      <c r="AE223" s="865">
        <v>3.08</v>
      </c>
      <c r="AF223" s="865">
        <v>1.06</v>
      </c>
      <c r="AG223" s="865">
        <v>9.1</v>
      </c>
      <c r="AH223" s="865">
        <v>6</v>
      </c>
      <c r="AI223" s="865" t="s">
        <v>136</v>
      </c>
      <c r="AJ223" s="865">
        <v>9.3000000000000007</v>
      </c>
      <c r="AK223" s="865" t="s">
        <v>136</v>
      </c>
      <c r="AL223" s="878">
        <v>149.18</v>
      </c>
      <c r="AM223" s="872">
        <v>1</v>
      </c>
      <c r="AN223" s="865">
        <v>0.11</v>
      </c>
      <c r="AO223" s="739">
        <f t="shared" si="59"/>
        <v>18.573104574269376</v>
      </c>
      <c r="AP223" s="740">
        <f t="shared" si="60"/>
        <v>30.308953630873148</v>
      </c>
      <c r="AQ223" s="888">
        <f t="shared" si="61"/>
        <v>-25.643501367473675</v>
      </c>
      <c r="AR223" s="651">
        <f>INDEX(Historical!$C$7:$C$1239,MATCH(B223,Historical!$B$7:$B$1261,0))*IF(AH223="n/a",1.03,IF(AH223&lt;0,1.01,IF(AH223&gt;10,1.1,(1+AH223/100))))</f>
        <v>0.59360000000000013</v>
      </c>
      <c r="AS223" s="886">
        <f t="shared" si="62"/>
        <v>0.61140800000000017</v>
      </c>
      <c r="AT223" s="886">
        <f t="shared" si="66"/>
        <v>0.62975024000000024</v>
      </c>
      <c r="AU223" s="886">
        <f t="shared" si="66"/>
        <v>0.64864274720000026</v>
      </c>
      <c r="AV223" s="886">
        <f t="shared" si="66"/>
        <v>0.66810202961600029</v>
      </c>
      <c r="AW223" s="651">
        <f t="shared" si="63"/>
        <v>3.151503016816001</v>
      </c>
      <c r="AX223" s="747">
        <f t="shared" si="64"/>
        <v>12.66681276855306</v>
      </c>
      <c r="AY223" s="934">
        <v>0.95</v>
      </c>
      <c r="AZ223" s="872">
        <v>87.070000000000007</v>
      </c>
      <c r="BA223" s="872">
        <v>-24.6</v>
      </c>
      <c r="BB223" s="872">
        <v>33.18</v>
      </c>
      <c r="BC223" s="872">
        <v>32.08</v>
      </c>
      <c r="BD223" s="907"/>
      <c r="BE223" s="624">
        <v>2013</v>
      </c>
      <c r="BF223" s="898">
        <f t="shared" si="65"/>
        <v>0</v>
      </c>
      <c r="BG223" s="882">
        <v>0.89999999999999991</v>
      </c>
    </row>
    <row r="224" spans="1:59" s="863" customFormat="1" ht="12.75" customHeight="1" x14ac:dyDescent="0.2">
      <c r="A224" s="881" t="s">
        <v>4633</v>
      </c>
      <c r="B224" s="875" t="s">
        <v>2655</v>
      </c>
      <c r="C224" s="932" t="s">
        <v>108</v>
      </c>
      <c r="D224" s="932" t="s">
        <v>4338</v>
      </c>
      <c r="E224" s="733">
        <v>5</v>
      </c>
      <c r="F224" s="1190">
        <v>740</v>
      </c>
      <c r="G224" s="1190" t="s">
        <v>106</v>
      </c>
      <c r="H224" s="1190" t="s">
        <v>106</v>
      </c>
      <c r="I224" s="874">
        <v>24.98</v>
      </c>
      <c r="J224" s="651">
        <f t="shared" si="52"/>
        <v>5.6044835868694953</v>
      </c>
      <c r="K224" s="877">
        <v>0.35</v>
      </c>
      <c r="L224" s="887">
        <v>4</v>
      </c>
      <c r="M224" s="642">
        <f t="shared" si="53"/>
        <v>1.4</v>
      </c>
      <c r="N224" s="870" t="s">
        <v>1238</v>
      </c>
      <c r="O224" s="734">
        <v>0.34</v>
      </c>
      <c r="P224" s="861">
        <v>44134</v>
      </c>
      <c r="Q224" s="861">
        <v>44151</v>
      </c>
      <c r="R224" s="642">
        <f t="shared" si="54"/>
        <v>2.9411764705882213</v>
      </c>
      <c r="S224" s="701">
        <f>IF(INDEX(Historical!$D$7:$D$1237,MATCH(B224,Historical!$B$7:$B$1261,0))=0,"n/a",(INDEX(Historical!$C$7:$C$1239,MATCH(B224,Historical!$B$7:$B$1261,0))/INDEX(Historical!$D$7:$D$1237,MATCH(B224,Historical!$B$7:$B$1261,0))-1)*100)</f>
        <v>17.857142857142861</v>
      </c>
      <c r="T224" s="701">
        <f>IF(INDEX(Historical!$F$7:$F$1230,MATCH(B224,Historical!$B$7:$B$1261,0))=0,"n/a",((INDEX(Historical!$C$7:$C$1239,MATCH(B224,Historical!$B$7:$B$1261,0))/INDEX(Historical!$F$7:$F$1230,MATCH(B224,Historical!$B$7:$B$1261,0)))^(1/3)-1)*100)</f>
        <v>27.29108424148723</v>
      </c>
      <c r="U224" s="701">
        <f>IF(INDEX(Historical!$H$7:$H$1230,MATCH(B224,Historical!$B$7:$B$1261,0))=0,"n/a",((INDEX(Historical!$C$7:$C$1239,MATCH(B224,Historical!$B$7:$B$1261,0))/INDEX(Historical!$H$7:$H$1230,MATCH(B224,Historical!$B$7:$B$1261,0)))^(1/5)-1)*100)</f>
        <v>17.080491296489232</v>
      </c>
      <c r="V224" s="701">
        <f>IF(INDEX(Historical!$O$7:$O$1230,MATCH(B224,Historical!$B$7:$B$1261,0))=0,"n/a",((INDEX(Historical!$C$7:$C$1239,MATCH(B224,Historical!$B$7:$B$1261,0))/INDEX(Historical!$O$7:$O$1230,MATCH(B224,Historical!$B$7:$B$1261,0)))^(1/10)-1)*100)</f>
        <v>5.2675908959087803</v>
      </c>
      <c r="W224" s="702">
        <f t="shared" si="55"/>
        <v>3.2425622327191861</v>
      </c>
      <c r="X224" s="703">
        <f t="shared" si="56"/>
        <v>1.2028514997527628</v>
      </c>
      <c r="Y224" s="876"/>
      <c r="Z224" s="651">
        <f t="shared" si="57"/>
        <v>98.591549295774655</v>
      </c>
      <c r="AA224" s="886">
        <f t="shared" si="58"/>
        <v>17.591549295774648</v>
      </c>
      <c r="AB224" s="887">
        <v>12</v>
      </c>
      <c r="AC224" s="865">
        <v>1.42</v>
      </c>
      <c r="AD224" s="865">
        <v>2.29</v>
      </c>
      <c r="AE224" s="865">
        <v>3.23</v>
      </c>
      <c r="AF224" s="865">
        <v>0.9</v>
      </c>
      <c r="AG224" s="865">
        <v>5</v>
      </c>
      <c r="AH224" s="865">
        <v>11</v>
      </c>
      <c r="AI224" s="865">
        <v>57.36</v>
      </c>
      <c r="AJ224" s="865">
        <v>14.2</v>
      </c>
      <c r="AK224" s="865">
        <v>8</v>
      </c>
      <c r="AL224" s="878">
        <v>522.08000000000004</v>
      </c>
      <c r="AM224" s="872">
        <v>2.7</v>
      </c>
      <c r="AN224" s="865">
        <v>0.01</v>
      </c>
      <c r="AO224" s="739">
        <f t="shared" si="59"/>
        <v>5.093425587584079</v>
      </c>
      <c r="AP224" s="740">
        <f t="shared" si="60"/>
        <v>22.684974883358727</v>
      </c>
      <c r="AQ224" s="888">
        <f t="shared" si="61"/>
        <v>-16.115438140800542</v>
      </c>
      <c r="AR224" s="651">
        <f>INDEX(Historical!$C$7:$C$1239,MATCH(B224,Historical!$B$7:$B$1261,0))*IF(AH224="n/a",1.03,IF(AH224&lt;0,1.01,IF(AH224&gt;10,1.1,(1+AH224/100))))</f>
        <v>1.4520000000000002</v>
      </c>
      <c r="AS224" s="886">
        <f t="shared" si="62"/>
        <v>1.5972000000000004</v>
      </c>
      <c r="AT224" s="886">
        <f t="shared" si="66"/>
        <v>1.7249760000000005</v>
      </c>
      <c r="AU224" s="886">
        <f t="shared" si="66"/>
        <v>1.8629740800000008</v>
      </c>
      <c r="AV224" s="886">
        <f t="shared" si="66"/>
        <v>2.0120120064000009</v>
      </c>
      <c r="AW224" s="651">
        <f t="shared" si="63"/>
        <v>8.6491620864000041</v>
      </c>
      <c r="AX224" s="747">
        <f t="shared" si="64"/>
        <v>34.624347823859104</v>
      </c>
      <c r="AY224" s="934">
        <v>1.05</v>
      </c>
      <c r="AZ224" s="872">
        <v>39.51</v>
      </c>
      <c r="BA224" s="872">
        <v>-36.409999999999997</v>
      </c>
      <c r="BB224" s="872">
        <v>11.01</v>
      </c>
      <c r="BC224" s="872">
        <v>11.73</v>
      </c>
      <c r="BD224" s="907"/>
      <c r="BE224" s="624">
        <v>2016</v>
      </c>
      <c r="BF224" s="898">
        <f t="shared" si="65"/>
        <v>0</v>
      </c>
      <c r="BG224" s="882">
        <v>0.6</v>
      </c>
    </row>
    <row r="225" spans="1:59" s="863" customFormat="1" ht="12.75" customHeight="1" x14ac:dyDescent="0.2">
      <c r="A225" s="871" t="s">
        <v>1585</v>
      </c>
      <c r="B225" s="875" t="s">
        <v>34</v>
      </c>
      <c r="C225" s="932" t="s">
        <v>131</v>
      </c>
      <c r="D225" s="932" t="s">
        <v>4328</v>
      </c>
      <c r="E225" s="733">
        <v>9</v>
      </c>
      <c r="F225" s="1190">
        <v>470</v>
      </c>
      <c r="G225" s="1190" t="s">
        <v>37</v>
      </c>
      <c r="H225" s="1190" t="s">
        <v>37</v>
      </c>
      <c r="I225" s="874">
        <v>58.28</v>
      </c>
      <c r="J225" s="651">
        <f t="shared" si="52"/>
        <v>3.3630748112560052</v>
      </c>
      <c r="K225" s="877">
        <v>0.49</v>
      </c>
      <c r="L225" s="887">
        <v>4</v>
      </c>
      <c r="M225" s="642">
        <f t="shared" si="53"/>
        <v>1.96</v>
      </c>
      <c r="N225" s="870" t="s">
        <v>318</v>
      </c>
      <c r="O225" s="734">
        <v>0.47</v>
      </c>
      <c r="P225" s="861">
        <v>43899</v>
      </c>
      <c r="Q225" s="861">
        <v>43921</v>
      </c>
      <c r="R225" s="642">
        <f t="shared" si="54"/>
        <v>4.2553191489361746</v>
      </c>
      <c r="S225" s="701">
        <f>IF(INDEX(Historical!$D$7:$D$1237,MATCH(B225,Historical!$B$7:$B$1261,0))=0,"n/a",(INDEX(Historical!$C$7:$C$1239,MATCH(B225,Historical!$B$7:$B$1261,0))/INDEX(Historical!$D$7:$D$1237,MATCH(B225,Historical!$B$7:$B$1261,0))-1)*100)</f>
        <v>4.4444444444444287</v>
      </c>
      <c r="T225" s="701">
        <f>IF(INDEX(Historical!$F$7:$F$1230,MATCH(B225,Historical!$B$7:$B$1261,0))=0,"n/a",((INDEX(Historical!$C$7:$C$1239,MATCH(B225,Historical!$B$7:$B$1261,0))/INDEX(Historical!$F$7:$F$1230,MATCH(B225,Historical!$B$7:$B$1261,0)))^(1/3)-1)*100)</f>
        <v>4.6577355357731998</v>
      </c>
      <c r="U225" s="701">
        <f>IF(INDEX(Historical!$H$7:$H$1230,MATCH(B225,Historical!$B$7:$B$1261,0))=0,"n/a",((INDEX(Historical!$C$7:$C$1239,MATCH(B225,Historical!$B$7:$B$1261,0))/INDEX(Historical!$H$7:$H$1230,MATCH(B225,Historical!$B$7:$B$1261,0)))^(1/5)-1)*100)</f>
        <v>4.9009030249425933</v>
      </c>
      <c r="V225" s="701">
        <f>IF(INDEX(Historical!$O$7:$O$1230,MATCH(B225,Historical!$B$7:$B$1261,0))=0,"n/a",((INDEX(Historical!$C$7:$C$1239,MATCH(B225,Historical!$B$7:$B$1261,0))/INDEX(Historical!$O$7:$O$1230,MATCH(B225,Historical!$B$7:$B$1261,0)))^(1/10)-1)*100)</f>
        <v>3.5215154089348832</v>
      </c>
      <c r="W225" s="702">
        <f t="shared" si="55"/>
        <v>1.3917028482987441</v>
      </c>
      <c r="X225" s="703">
        <f t="shared" si="56"/>
        <v>2.2276831931557246</v>
      </c>
      <c r="Y225" s="654"/>
      <c r="Z225" s="651">
        <f t="shared" si="57"/>
        <v>51.989389920424401</v>
      </c>
      <c r="AA225" s="886">
        <f t="shared" si="58"/>
        <v>15.458885941644562</v>
      </c>
      <c r="AB225" s="887">
        <v>12</v>
      </c>
      <c r="AC225" s="865">
        <v>3.77</v>
      </c>
      <c r="AD225" s="865">
        <v>14.32</v>
      </c>
      <c r="AE225" s="865">
        <v>3.13</v>
      </c>
      <c r="AF225" s="865">
        <v>1.89</v>
      </c>
      <c r="AG225" s="865">
        <v>12.4</v>
      </c>
      <c r="AH225" s="865">
        <v>17.7</v>
      </c>
      <c r="AI225" s="865">
        <v>-0.35000000000000003</v>
      </c>
      <c r="AJ225" s="865">
        <v>2.1999999999999997</v>
      </c>
      <c r="AK225" s="865">
        <v>1.0999999999999999</v>
      </c>
      <c r="AL225" s="878">
        <v>30340</v>
      </c>
      <c r="AM225" s="872">
        <v>0.06</v>
      </c>
      <c r="AN225" s="865">
        <v>1.0900000000000001</v>
      </c>
      <c r="AO225" s="739">
        <f t="shared" si="59"/>
        <v>-7.1949081054459629</v>
      </c>
      <c r="AP225" s="740">
        <f t="shared" si="60"/>
        <v>8.2639778361985989</v>
      </c>
      <c r="AQ225" s="888">
        <f t="shared" si="61"/>
        <v>13.953780942018025</v>
      </c>
      <c r="AR225" s="651">
        <f>INDEX(Historical!$C$7:$C$1239,MATCH(B225,Historical!$B$7:$B$1261,0))*IF(AH225="n/a",1.03,IF(AH225&lt;0,1.01,IF(AH225&gt;10,1.1,(1+AH225/100))))</f>
        <v>2.0680000000000001</v>
      </c>
      <c r="AS225" s="886">
        <f t="shared" si="62"/>
        <v>2.0886800000000001</v>
      </c>
      <c r="AT225" s="886">
        <f t="shared" si="66"/>
        <v>2.11165548</v>
      </c>
      <c r="AU225" s="886">
        <f t="shared" si="66"/>
        <v>2.1348836902799997</v>
      </c>
      <c r="AV225" s="886">
        <f t="shared" si="66"/>
        <v>2.1583674108730793</v>
      </c>
      <c r="AW225" s="651">
        <f t="shared" si="63"/>
        <v>10.56158658115308</v>
      </c>
      <c r="AX225" s="747">
        <f t="shared" si="64"/>
        <v>18.122145815293546</v>
      </c>
      <c r="AY225" s="934">
        <v>0.53</v>
      </c>
      <c r="AZ225" s="872">
        <v>67.710000000000008</v>
      </c>
      <c r="BA225" s="872">
        <v>-6.23</v>
      </c>
      <c r="BB225" s="872">
        <v>0.86</v>
      </c>
      <c r="BC225" s="872">
        <v>10.82</v>
      </c>
      <c r="BD225" s="907"/>
      <c r="BE225" s="624">
        <v>2012</v>
      </c>
      <c r="BF225" s="898">
        <f t="shared" si="65"/>
        <v>0</v>
      </c>
      <c r="BG225" s="882">
        <v>3.9</v>
      </c>
    </row>
    <row r="226" spans="1:59" s="863" customFormat="1" ht="12.75" customHeight="1" x14ac:dyDescent="0.2">
      <c r="A226" s="871" t="s">
        <v>4606</v>
      </c>
      <c r="B226" s="875" t="s">
        <v>4605</v>
      </c>
      <c r="C226" s="932" t="s">
        <v>108</v>
      </c>
      <c r="D226" s="932" t="s">
        <v>4331</v>
      </c>
      <c r="E226" s="733">
        <v>9</v>
      </c>
      <c r="F226" s="1190">
        <v>443</v>
      </c>
      <c r="G226" s="1190" t="s">
        <v>37</v>
      </c>
      <c r="H226" s="1190" t="s">
        <v>37</v>
      </c>
      <c r="I226" s="874">
        <v>20.71</v>
      </c>
      <c r="J226" s="651">
        <f t="shared" si="52"/>
        <v>4.2491549975857072</v>
      </c>
      <c r="K226" s="877">
        <v>0.22</v>
      </c>
      <c r="L226" s="887">
        <v>4</v>
      </c>
      <c r="M226" s="642">
        <f t="shared" si="53"/>
        <v>0.88</v>
      </c>
      <c r="N226" s="870" t="s">
        <v>432</v>
      </c>
      <c r="O226" s="737">
        <v>0.19</v>
      </c>
      <c r="P226" s="866">
        <v>43783</v>
      </c>
      <c r="Q226" s="866">
        <v>43791</v>
      </c>
      <c r="R226" s="642">
        <f t="shared" si="54"/>
        <v>15.789473684210526</v>
      </c>
      <c r="S226" s="701">
        <f>IF(INDEX(Historical!$D$7:$D$1237,MATCH(B226,Historical!$B$7:$B$1261,0))=0,"n/a",(INDEX(Historical!$C$7:$C$1239,MATCH(B226,Historical!$B$7:$B$1261,0))/INDEX(Historical!$D$7:$D$1237,MATCH(B226,Historical!$B$7:$B$1261,0))-1)*100)</f>
        <v>23.4375</v>
      </c>
      <c r="T226" s="701">
        <f>IF(INDEX(Historical!$F$7:$F$1230,MATCH(B226,Historical!$B$7:$B$1261,0))=0,"n/a",((INDEX(Historical!$C$7:$C$1239,MATCH(B226,Historical!$B$7:$B$1261,0))/INDEX(Historical!$F$7:$F$1230,MATCH(B226,Historical!$B$7:$B$1261,0)))^(1/3)-1)*100)</f>
        <v>21.541559627143858</v>
      </c>
      <c r="U226" s="701">
        <f>IF(INDEX(Historical!$H$7:$H$1230,MATCH(B226,Historical!$B$7:$B$1261,0))=0,"n/a",((INDEX(Historical!$C$7:$C$1239,MATCH(B226,Historical!$B$7:$B$1261,0))/INDEX(Historical!$H$7:$H$1230,MATCH(B226,Historical!$B$7:$B$1261,0)))^(1/5)-1)*100)</f>
        <v>20.380297955963055</v>
      </c>
      <c r="V226" s="701">
        <f>IF(INDEX(Historical!$O$7:$O$1230,MATCH(B226,Historical!$B$7:$B$1261,0))=0,"n/a",((INDEX(Historical!$C$7:$C$1239,MATCH(B226,Historical!$B$7:$B$1261,0))/INDEX(Historical!$O$7:$O$1230,MATCH(B226,Historical!$B$7:$B$1261,0)))^(1/10)-1)*100)</f>
        <v>13.010920770739576</v>
      </c>
      <c r="W226" s="702">
        <f t="shared" si="55"/>
        <v>1.5663993590520175</v>
      </c>
      <c r="X226" s="703">
        <f t="shared" si="56"/>
        <v>1.3408090760502009</v>
      </c>
      <c r="Y226" s="674" t="s">
        <v>3974</v>
      </c>
      <c r="Z226" s="651">
        <f t="shared" si="57"/>
        <v>59.863945578231295</v>
      </c>
      <c r="AA226" s="886">
        <f t="shared" si="58"/>
        <v>14.088435374149661</v>
      </c>
      <c r="AB226" s="887">
        <v>12</v>
      </c>
      <c r="AC226" s="865">
        <v>1.47</v>
      </c>
      <c r="AD226" s="865">
        <v>1.65</v>
      </c>
      <c r="AE226" s="865">
        <v>3.86</v>
      </c>
      <c r="AF226" s="865">
        <v>0.85</v>
      </c>
      <c r="AG226" s="865">
        <v>5.5</v>
      </c>
      <c r="AH226" s="865">
        <v>9.6</v>
      </c>
      <c r="AI226" s="865">
        <v>40.25</v>
      </c>
      <c r="AJ226" s="865">
        <v>15.2</v>
      </c>
      <c r="AK226" s="865">
        <v>9</v>
      </c>
      <c r="AL226" s="878">
        <v>824.49</v>
      </c>
      <c r="AM226" s="872">
        <v>0.5</v>
      </c>
      <c r="AN226" s="865">
        <v>0.09</v>
      </c>
      <c r="AO226" s="739">
        <f t="shared" si="59"/>
        <v>10.541017579399103</v>
      </c>
      <c r="AP226" s="740">
        <f t="shared" si="60"/>
        <v>24.629452953548764</v>
      </c>
      <c r="AQ226" s="888">
        <f t="shared" si="61"/>
        <v>-27.045919867274769</v>
      </c>
      <c r="AR226" s="651">
        <f>INDEX(Historical!$C$7:$C$1239,MATCH(B226,Historical!$B$7:$B$1261,0))*IF(AH226="n/a",1.03,IF(AH226&lt;0,1.01,IF(AH226&gt;10,1.1,(1+AH226/100))))</f>
        <v>0.86584000000000005</v>
      </c>
      <c r="AS226" s="886">
        <f t="shared" si="62"/>
        <v>0.95242400000000016</v>
      </c>
      <c r="AT226" s="886">
        <f t="shared" si="66"/>
        <v>1.0381421600000003</v>
      </c>
      <c r="AU226" s="886">
        <f t="shared" si="66"/>
        <v>1.1315749544000004</v>
      </c>
      <c r="AV226" s="886">
        <f t="shared" si="66"/>
        <v>1.2334167002960006</v>
      </c>
      <c r="AW226" s="651">
        <f t="shared" si="63"/>
        <v>5.2213978146960018</v>
      </c>
      <c r="AX226" s="747">
        <f t="shared" si="64"/>
        <v>25.211964339430239</v>
      </c>
      <c r="AY226" s="934">
        <v>1.53</v>
      </c>
      <c r="AZ226" s="872">
        <v>88.62</v>
      </c>
      <c r="BA226" s="872">
        <v>-36.059999999999995</v>
      </c>
      <c r="BB226" s="872">
        <v>12.55</v>
      </c>
      <c r="BC226" s="872">
        <v>15.58</v>
      </c>
      <c r="BD226" s="907"/>
      <c r="BE226" s="624">
        <v>2011</v>
      </c>
      <c r="BF226" s="898">
        <f t="shared" si="65"/>
        <v>0</v>
      </c>
      <c r="BG226" s="882">
        <v>0.70000000000000007</v>
      </c>
    </row>
    <row r="227" spans="1:59" s="863" customFormat="1" ht="12.75" customHeight="1" x14ac:dyDescent="0.2">
      <c r="A227" s="871" t="s">
        <v>3882</v>
      </c>
      <c r="B227" s="875" t="s">
        <v>3883</v>
      </c>
      <c r="C227" s="932" t="s">
        <v>108</v>
      </c>
      <c r="D227" s="932" t="s">
        <v>4338</v>
      </c>
      <c r="E227" s="733">
        <v>6</v>
      </c>
      <c r="F227" s="1190">
        <v>660</v>
      </c>
      <c r="G227" s="1190" t="s">
        <v>106</v>
      </c>
      <c r="H227" s="1190" t="s">
        <v>106</v>
      </c>
      <c r="I227" s="874">
        <v>14.36</v>
      </c>
      <c r="J227" s="651">
        <f t="shared" si="52"/>
        <v>4.4568245125348191</v>
      </c>
      <c r="K227" s="877">
        <v>0.16</v>
      </c>
      <c r="L227" s="887">
        <v>4</v>
      </c>
      <c r="M227" s="642">
        <f t="shared" si="53"/>
        <v>0.64</v>
      </c>
      <c r="N227" s="870" t="s">
        <v>278</v>
      </c>
      <c r="O227" s="734">
        <v>0.14000000000000001</v>
      </c>
      <c r="P227" s="866">
        <v>43657</v>
      </c>
      <c r="Q227" s="866">
        <v>43672</v>
      </c>
      <c r="R227" s="642">
        <f t="shared" si="54"/>
        <v>14.285714285714276</v>
      </c>
      <c r="S227" s="701">
        <f>IF(INDEX(Historical!$D$7:$D$1237,MATCH(B227,Historical!$B$7:$B$1261,0))=0,"n/a",(INDEX(Historical!$C$7:$C$1239,MATCH(B227,Historical!$B$7:$B$1261,0))/INDEX(Historical!$D$7:$D$1237,MATCH(B227,Historical!$B$7:$B$1261,0))-1)*100)</f>
        <v>15.384615384615374</v>
      </c>
      <c r="T227" s="701">
        <f>IF(INDEX(Historical!$F$7:$F$1230,MATCH(B227,Historical!$B$7:$B$1261,0))=0,"n/a",((INDEX(Historical!$C$7:$C$1239,MATCH(B227,Historical!$B$7:$B$1261,0))/INDEX(Historical!$F$7:$F$1230,MATCH(B227,Historical!$B$7:$B$1261,0)))^(1/3)-1)*100)</f>
        <v>24.622517114844044</v>
      </c>
      <c r="U227" s="701">
        <f>IF(INDEX(Historical!$H$7:$H$1230,MATCH(B227,Historical!$B$7:$B$1261,0))=0,"n/a",((INDEX(Historical!$C$7:$C$1239,MATCH(B227,Historical!$B$7:$B$1261,0))/INDEX(Historical!$H$7:$H$1230,MATCH(B227,Historical!$B$7:$B$1261,0)))^(1/5)-1)*100)</f>
        <v>43.096908110525554</v>
      </c>
      <c r="V227" s="701" t="str">
        <f>IF(INDEX(Historical!$O$7:$O$1230,MATCH(B227,Historical!$B$7:$B$1261,0))=0,"n/a",((INDEX(Historical!$C$7:$C$1239,MATCH(B227,Historical!$B$7:$B$1261,0))/INDEX(Historical!$O$7:$O$1230,MATCH(B227,Historical!$B$7:$B$1261,0)))^(1/10)-1)*100)</f>
        <v>n/a</v>
      </c>
      <c r="W227" s="702" t="str">
        <f t="shared" si="55"/>
        <v>n/a</v>
      </c>
      <c r="X227" s="703">
        <f t="shared" si="56"/>
        <v>1.6900748278637472</v>
      </c>
      <c r="Y227" s="670" t="s">
        <v>4127</v>
      </c>
      <c r="Z227" s="651">
        <f t="shared" si="57"/>
        <v>27.58620689655173</v>
      </c>
      <c r="AA227" s="886">
        <f t="shared" si="58"/>
        <v>6.1896551724137936</v>
      </c>
      <c r="AB227" s="887">
        <v>12</v>
      </c>
      <c r="AC227" s="865">
        <v>2.3199999999999998</v>
      </c>
      <c r="AD227" s="865">
        <v>0.24</v>
      </c>
      <c r="AE227" s="865">
        <v>2.08</v>
      </c>
      <c r="AF227" s="865">
        <v>0.9</v>
      </c>
      <c r="AG227" s="865">
        <v>15</v>
      </c>
      <c r="AH227" s="865">
        <v>20.100000000000001</v>
      </c>
      <c r="AI227" s="865" t="s">
        <v>136</v>
      </c>
      <c r="AJ227" s="865">
        <v>25.5</v>
      </c>
      <c r="AK227" s="865">
        <v>26.3</v>
      </c>
      <c r="AL227" s="878">
        <v>173.92</v>
      </c>
      <c r="AM227" s="872">
        <v>4.3999999999999995</v>
      </c>
      <c r="AN227" s="865">
        <v>0.71</v>
      </c>
      <c r="AO227" s="739">
        <f t="shared" si="59"/>
        <v>41.364077450646576</v>
      </c>
      <c r="AP227" s="740">
        <f t="shared" si="60"/>
        <v>47.55373262306037</v>
      </c>
      <c r="AQ227" s="888">
        <f t="shared" si="61"/>
        <v>-50.241964779891916</v>
      </c>
      <c r="AR227" s="651">
        <f>INDEX(Historical!$C$7:$C$1239,MATCH(B227,Historical!$B$7:$B$1261,0))*IF(AH227="n/a",1.03,IF(AH227&lt;0,1.01,IF(AH227&gt;10,1.1,(1+AH227/100))))</f>
        <v>0.66</v>
      </c>
      <c r="AS227" s="886">
        <f t="shared" si="62"/>
        <v>0.67980000000000007</v>
      </c>
      <c r="AT227" s="886">
        <f t="shared" ref="AT227:AV246" si="67">IF($AK227="n/a",1.03*AS227,IF($AK227&lt;0,1.01*AS227,IF($AK227&gt;10,1.1*AS227,(1+$AK227/100)*AS227)))</f>
        <v>0.74778000000000011</v>
      </c>
      <c r="AU227" s="886">
        <f t="shared" si="67"/>
        <v>0.82255800000000023</v>
      </c>
      <c r="AV227" s="886">
        <f t="shared" si="67"/>
        <v>0.90481380000000033</v>
      </c>
      <c r="AW227" s="651">
        <f t="shared" si="63"/>
        <v>3.8149518000000007</v>
      </c>
      <c r="AX227" s="747">
        <f t="shared" si="64"/>
        <v>26.566516713091925</v>
      </c>
      <c r="AY227" s="934">
        <v>0.99</v>
      </c>
      <c r="AZ227" s="872">
        <v>58.67</v>
      </c>
      <c r="BA227" s="872">
        <v>-37.93</v>
      </c>
      <c r="BB227" s="872">
        <v>8.9499999999999993</v>
      </c>
      <c r="BC227" s="872">
        <v>6.76</v>
      </c>
      <c r="BD227" s="907"/>
      <c r="BE227" s="624">
        <v>2014</v>
      </c>
      <c r="BF227" s="898">
        <f t="shared" si="65"/>
        <v>0</v>
      </c>
      <c r="BG227" s="882">
        <v>1.5</v>
      </c>
    </row>
    <row r="228" spans="1:59" s="863" customFormat="1" ht="12.75" customHeight="1" x14ac:dyDescent="0.2">
      <c r="A228" s="863" t="s">
        <v>3888</v>
      </c>
      <c r="B228" s="875" t="s">
        <v>3889</v>
      </c>
      <c r="C228" s="932" t="s">
        <v>4319</v>
      </c>
      <c r="D228" s="932" t="s">
        <v>4320</v>
      </c>
      <c r="E228" s="733">
        <v>7</v>
      </c>
      <c r="F228" s="1190">
        <v>627</v>
      </c>
      <c r="G228" s="1190" t="s">
        <v>106</v>
      </c>
      <c r="H228" s="1190" t="s">
        <v>106</v>
      </c>
      <c r="I228" s="874">
        <v>100.05</v>
      </c>
      <c r="J228" s="651">
        <f t="shared" si="52"/>
        <v>2.318840579710145</v>
      </c>
      <c r="K228" s="877">
        <v>0.57999999999999996</v>
      </c>
      <c r="L228" s="887">
        <v>4</v>
      </c>
      <c r="M228" s="642">
        <f t="shared" si="53"/>
        <v>2.3199999999999998</v>
      </c>
      <c r="N228" s="870" t="s">
        <v>151</v>
      </c>
      <c r="O228" s="734">
        <v>0.53</v>
      </c>
      <c r="P228" s="861">
        <v>43903</v>
      </c>
      <c r="Q228" s="861">
        <v>43921</v>
      </c>
      <c r="R228" s="642">
        <f t="shared" si="54"/>
        <v>9.4339622641509298</v>
      </c>
      <c r="S228" s="701">
        <f>IF(INDEX(Historical!$D$7:$D$1237,MATCH(B228,Historical!$B$7:$B$1261,0))=0,"n/a",(INDEX(Historical!$C$7:$C$1239,MATCH(B228,Historical!$B$7:$B$1261,0))/INDEX(Historical!$D$7:$D$1237,MATCH(B228,Historical!$B$7:$B$1261,0))-1)*100)</f>
        <v>10.416666666666675</v>
      </c>
      <c r="T228" s="701">
        <f>IF(INDEX(Historical!$F$7:$F$1230,MATCH(B228,Historical!$B$7:$B$1261,0))=0,"n/a",((INDEX(Historical!$C$7:$C$1239,MATCH(B228,Historical!$B$7:$B$1261,0))/INDEX(Historical!$F$7:$F$1230,MATCH(B228,Historical!$B$7:$B$1261,0)))^(1/3)-1)*100)</f>
        <v>8.062628338793342</v>
      </c>
      <c r="U228" s="701">
        <f>IF(INDEX(Historical!$H$7:$H$1230,MATCH(B228,Historical!$B$7:$B$1261,0))=0,"n/a",((INDEX(Historical!$C$7:$C$1239,MATCH(B228,Historical!$B$7:$B$1261,0))/INDEX(Historical!$H$7:$H$1230,MATCH(B228,Historical!$B$7:$B$1261,0)))^(1/5)-1)*100)</f>
        <v>9.9391528026234965</v>
      </c>
      <c r="V228" s="701">
        <f>IF(INDEX(Historical!$O$7:$O$1230,MATCH(B228,Historical!$B$7:$B$1261,0))=0,"n/a",((INDEX(Historical!$C$7:$C$1239,MATCH(B228,Historical!$B$7:$B$1261,0))/INDEX(Historical!$O$7:$O$1230,MATCH(B228,Historical!$B$7:$B$1261,0)))^(1/10)-1)*100)</f>
        <v>6.5888517787053402</v>
      </c>
      <c r="W228" s="702">
        <f t="shared" si="55"/>
        <v>1.508480253683361</v>
      </c>
      <c r="X228" s="703">
        <f t="shared" si="56"/>
        <v>0.65389163175154585</v>
      </c>
      <c r="Y228" s="673"/>
      <c r="Z228" s="651">
        <f t="shared" si="57"/>
        <v>101.75438596491229</v>
      </c>
      <c r="AA228" s="886">
        <f t="shared" si="58"/>
        <v>43.881578947368425</v>
      </c>
      <c r="AB228" s="887">
        <v>12</v>
      </c>
      <c r="AC228" s="865">
        <v>2.2799999999999998</v>
      </c>
      <c r="AD228" s="865" t="s">
        <v>136</v>
      </c>
      <c r="AE228" s="865">
        <v>17.62</v>
      </c>
      <c r="AF228" s="865">
        <v>2.3199999999999998</v>
      </c>
      <c r="AG228" s="865">
        <v>5.3</v>
      </c>
      <c r="AH228" s="865">
        <v>-13.700000000000001</v>
      </c>
      <c r="AI228" s="865">
        <v>-26.009999999999998</v>
      </c>
      <c r="AJ228" s="865">
        <v>15.2</v>
      </c>
      <c r="AK228" s="865">
        <v>-6.05</v>
      </c>
      <c r="AL228" s="878">
        <v>73190</v>
      </c>
      <c r="AM228" s="872">
        <v>0.52</v>
      </c>
      <c r="AN228" s="865">
        <v>0.52</v>
      </c>
      <c r="AO228" s="739">
        <f t="shared" si="59"/>
        <v>-31.623585565034784</v>
      </c>
      <c r="AP228" s="740">
        <f t="shared" si="60"/>
        <v>12.257993382333641</v>
      </c>
      <c r="AQ228" s="888">
        <f t="shared" si="61"/>
        <v>112.71291363180329</v>
      </c>
      <c r="AR228" s="651">
        <f>INDEX(Historical!$C$7:$C$1239,MATCH(B228,Historical!$B$7:$B$1261,0))*IF(AH228="n/a",1.03,IF(AH228&lt;0,1.01,IF(AH228&gt;10,1.1,(1+AH228/100))))</f>
        <v>2.1412</v>
      </c>
      <c r="AS228" s="886">
        <f t="shared" si="62"/>
        <v>2.1626120000000002</v>
      </c>
      <c r="AT228" s="886">
        <f t="shared" si="67"/>
        <v>2.1842381200000003</v>
      </c>
      <c r="AU228" s="886">
        <f t="shared" si="67"/>
        <v>2.2060805012000002</v>
      </c>
      <c r="AV228" s="886">
        <f t="shared" si="67"/>
        <v>2.2281413062120001</v>
      </c>
      <c r="AW228" s="651">
        <f t="shared" si="63"/>
        <v>10.922271927412002</v>
      </c>
      <c r="AX228" s="747">
        <f t="shared" si="64"/>
        <v>10.916813520651676</v>
      </c>
      <c r="AY228" s="934">
        <v>0.81</v>
      </c>
      <c r="AZ228" s="872">
        <v>67.25</v>
      </c>
      <c r="BA228" s="872">
        <v>-10.96</v>
      </c>
      <c r="BB228" s="872">
        <v>-1.8499999999999999</v>
      </c>
      <c r="BC228" s="872">
        <v>6.04</v>
      </c>
      <c r="BD228" s="907"/>
      <c r="BE228" s="624">
        <v>2014</v>
      </c>
      <c r="BF228" s="898">
        <f t="shared" si="65"/>
        <v>0</v>
      </c>
      <c r="BG228" s="882">
        <v>3.1</v>
      </c>
    </row>
    <row r="229" spans="1:59" s="863" customFormat="1" ht="12.75" customHeight="1" x14ac:dyDescent="0.2">
      <c r="A229" s="863" t="s">
        <v>1563</v>
      </c>
      <c r="B229" s="875" t="s">
        <v>1564</v>
      </c>
      <c r="C229" s="932" t="s">
        <v>108</v>
      </c>
      <c r="D229" s="932" t="s">
        <v>4338</v>
      </c>
      <c r="E229" s="733">
        <v>9</v>
      </c>
      <c r="F229" s="1190">
        <v>430</v>
      </c>
      <c r="G229" s="1190" t="s">
        <v>37</v>
      </c>
      <c r="H229" s="1190" t="s">
        <v>115</v>
      </c>
      <c r="I229" s="874">
        <v>138.07</v>
      </c>
      <c r="J229" s="651">
        <f t="shared" si="52"/>
        <v>3.3316433693054246</v>
      </c>
      <c r="K229" s="877">
        <v>1.1499999999999999</v>
      </c>
      <c r="L229" s="887">
        <v>4</v>
      </c>
      <c r="M229" s="642">
        <f t="shared" si="53"/>
        <v>4.5999999999999996</v>
      </c>
      <c r="N229" s="870" t="s">
        <v>242</v>
      </c>
      <c r="O229" s="734">
        <v>0.95</v>
      </c>
      <c r="P229" s="866">
        <v>43664</v>
      </c>
      <c r="Q229" s="866">
        <v>43682</v>
      </c>
      <c r="R229" s="642">
        <f t="shared" si="54"/>
        <v>21.052631578947363</v>
      </c>
      <c r="S229" s="701">
        <f>IF(INDEX(Historical!$D$7:$D$1237,MATCH(B229,Historical!$B$7:$B$1261,0))=0,"n/a",(INDEX(Historical!$C$7:$C$1239,MATCH(B229,Historical!$B$7:$B$1261,0))/INDEX(Historical!$D$7:$D$1237,MATCH(B229,Historical!$B$7:$B$1261,0))-1)*100)</f>
        <v>23.529411764705888</v>
      </c>
      <c r="T229" s="701">
        <f>IF(INDEX(Historical!$F$7:$F$1230,MATCH(B229,Historical!$B$7:$B$1261,0))=0,"n/a",((INDEX(Historical!$C$7:$C$1239,MATCH(B229,Historical!$B$7:$B$1261,0))/INDEX(Historical!$F$7:$F$1230,MATCH(B229,Historical!$B$7:$B$1261,0)))^(1/3)-1)*100)</f>
        <v>25.594650913208426</v>
      </c>
      <c r="U229" s="701">
        <f>IF(INDEX(Historical!$H$7:$H$1230,MATCH(B229,Historical!$B$7:$B$1261,0))=0,"n/a",((INDEX(Historical!$C$7:$C$1239,MATCH(B229,Historical!$B$7:$B$1261,0))/INDEX(Historical!$H$7:$H$1230,MATCH(B229,Historical!$B$7:$B$1261,0)))^(1/5)-1)*100)</f>
        <v>17.440607261658347</v>
      </c>
      <c r="V229" s="701">
        <f>IF(INDEX(Historical!$O$7:$O$1230,MATCH(B229,Historical!$B$7:$B$1261,0))=0,"n/a",((INDEX(Historical!$C$7:$C$1239,MATCH(B229,Historical!$B$7:$B$1261,0))/INDEX(Historical!$O$7:$O$1230,MATCH(B229,Historical!$B$7:$B$1261,0)))^(1/10)-1)*100)</f>
        <v>19.795366342389254</v>
      </c>
      <c r="W229" s="702">
        <f t="shared" si="55"/>
        <v>0.88104493546610996</v>
      </c>
      <c r="X229" s="703">
        <f t="shared" si="56"/>
        <v>1.8957181806150378</v>
      </c>
      <c r="Y229" s="664"/>
      <c r="Z229" s="651">
        <f t="shared" si="57"/>
        <v>75.533661740558287</v>
      </c>
      <c r="AA229" s="886">
        <f t="shared" si="58"/>
        <v>22.671592775041049</v>
      </c>
      <c r="AB229" s="887">
        <v>12</v>
      </c>
      <c r="AC229" s="865">
        <v>6.09</v>
      </c>
      <c r="AD229" s="865" t="s">
        <v>136</v>
      </c>
      <c r="AE229" s="865">
        <v>4.9400000000000004</v>
      </c>
      <c r="AF229" s="865">
        <v>1.1200000000000001</v>
      </c>
      <c r="AG229" s="865">
        <v>13.100000000000001</v>
      </c>
      <c r="AH229" s="865">
        <v>6.3</v>
      </c>
      <c r="AI229" s="865">
        <v>-47.620000000000005</v>
      </c>
      <c r="AJ229" s="865">
        <v>9.1999999999999993</v>
      </c>
      <c r="AK229" s="865">
        <v>-0.27999999999999997</v>
      </c>
      <c r="AL229" s="878">
        <v>59590</v>
      </c>
      <c r="AM229" s="872">
        <v>0.22999999999999998</v>
      </c>
      <c r="AN229" s="865">
        <v>0.69</v>
      </c>
      <c r="AO229" s="739">
        <f t="shared" si="59"/>
        <v>-1.8993421440772771</v>
      </c>
      <c r="AP229" s="740">
        <f t="shared" si="60"/>
        <v>20.772250630963772</v>
      </c>
      <c r="AQ229" s="888">
        <f t="shared" si="61"/>
        <v>6.2328342380201018</v>
      </c>
      <c r="AR229" s="651">
        <f>INDEX(Historical!$C$7:$C$1239,MATCH(B229,Historical!$B$7:$B$1261,0))*IF(AH229="n/a",1.03,IF(AH229&lt;0,1.01,IF(AH229&gt;10,1.1,(1+AH229/100))))</f>
        <v>4.4645999999999999</v>
      </c>
      <c r="AS229" s="886">
        <f t="shared" si="62"/>
        <v>4.5092460000000001</v>
      </c>
      <c r="AT229" s="886">
        <f t="shared" si="67"/>
        <v>4.5543384600000003</v>
      </c>
      <c r="AU229" s="886">
        <f t="shared" si="67"/>
        <v>4.5998818446000005</v>
      </c>
      <c r="AV229" s="886">
        <f t="shared" si="67"/>
        <v>4.6458806630460003</v>
      </c>
      <c r="AW229" s="651">
        <f t="shared" si="63"/>
        <v>22.773946967646001</v>
      </c>
      <c r="AX229" s="747">
        <f t="shared" si="64"/>
        <v>16.494493349493737</v>
      </c>
      <c r="AY229" s="934">
        <v>1.37</v>
      </c>
      <c r="AZ229" s="872">
        <v>73.87</v>
      </c>
      <c r="BA229" s="872">
        <v>-14.66</v>
      </c>
      <c r="BB229" s="872">
        <v>18.399999999999999</v>
      </c>
      <c r="BC229" s="872">
        <v>24.990000000000002</v>
      </c>
      <c r="BD229" s="907"/>
      <c r="BE229" s="624">
        <v>2011</v>
      </c>
      <c r="BF229" s="898">
        <f t="shared" si="65"/>
        <v>0</v>
      </c>
      <c r="BG229" s="882">
        <v>1.5</v>
      </c>
    </row>
    <row r="230" spans="1:59" s="863" customFormat="1" ht="12.75" customHeight="1" x14ac:dyDescent="0.2">
      <c r="A230" s="863" t="s">
        <v>1565</v>
      </c>
      <c r="B230" s="875" t="s">
        <v>1566</v>
      </c>
      <c r="C230" s="932" t="s">
        <v>131</v>
      </c>
      <c r="D230" s="932" t="s">
        <v>4329</v>
      </c>
      <c r="E230" s="733">
        <v>9</v>
      </c>
      <c r="F230" s="1190">
        <v>457</v>
      </c>
      <c r="G230" s="1190" t="s">
        <v>37</v>
      </c>
      <c r="H230" s="1190" t="s">
        <v>37</v>
      </c>
      <c r="I230" s="874">
        <v>49.11</v>
      </c>
      <c r="J230" s="651">
        <f t="shared" si="52"/>
        <v>2.504581551618815</v>
      </c>
      <c r="K230" s="877">
        <v>0.3075</v>
      </c>
      <c r="L230" s="887">
        <v>4</v>
      </c>
      <c r="M230" s="642">
        <f t="shared" si="53"/>
        <v>1.23</v>
      </c>
      <c r="N230" s="870" t="s">
        <v>139</v>
      </c>
      <c r="O230" s="734">
        <v>0.28999999999999998</v>
      </c>
      <c r="P230" s="619">
        <v>43860</v>
      </c>
      <c r="Q230" s="619">
        <v>43874</v>
      </c>
      <c r="R230" s="642">
        <f t="shared" si="54"/>
        <v>6.0344827586206957</v>
      </c>
      <c r="S230" s="701">
        <f>IF(INDEX(Historical!$D$7:$D$1237,MATCH(B230,Historical!$B$7:$B$1261,0))=0,"n/a",(INDEX(Historical!$C$7:$C$1239,MATCH(B230,Historical!$B$7:$B$1261,0))/INDEX(Historical!$D$7:$D$1237,MATCH(B230,Historical!$B$7:$B$1261,0))-1)*100)</f>
        <v>9.4339622641509422</v>
      </c>
      <c r="T230" s="701">
        <f>IF(INDEX(Historical!$F$7:$F$1230,MATCH(B230,Historical!$B$7:$B$1261,0))=0,"n/a",((INDEX(Historical!$C$7:$C$1239,MATCH(B230,Historical!$B$7:$B$1261,0))/INDEX(Historical!$F$7:$F$1230,MATCH(B230,Historical!$B$7:$B$1261,0)))^(1/3)-1)*100)</f>
        <v>9.6457423731894245</v>
      </c>
      <c r="U230" s="701">
        <f>IF(INDEX(Historical!$H$7:$H$1230,MATCH(B230,Historical!$B$7:$B$1261,0))=0,"n/a",((INDEX(Historical!$C$7:$C$1239,MATCH(B230,Historical!$B$7:$B$1261,0))/INDEX(Historical!$H$7:$H$1230,MATCH(B230,Historical!$B$7:$B$1261,0)))^(1/5)-1)*100)</f>
        <v>9.4070363507941188</v>
      </c>
      <c r="V230" s="701">
        <f>IF(INDEX(Historical!$O$7:$O$1230,MATCH(B230,Historical!$B$7:$B$1261,0))=0,"n/a",((INDEX(Historical!$C$7:$C$1239,MATCH(B230,Historical!$B$7:$B$1261,0))/INDEX(Historical!$O$7:$O$1230,MATCH(B230,Historical!$B$7:$B$1261,0)))^(1/10)-1)*100)</f>
        <v>8.7799358808551951</v>
      </c>
      <c r="W230" s="702">
        <f t="shared" si="55"/>
        <v>1.0714242653304937</v>
      </c>
      <c r="X230" s="703" t="str">
        <f t="shared" si="56"/>
        <v>n/a</v>
      </c>
      <c r="Y230" s="661"/>
      <c r="Z230" s="651">
        <f t="shared" si="57"/>
        <v>50.20408163265305</v>
      </c>
      <c r="AA230" s="886">
        <f t="shared" si="58"/>
        <v>20.044897959183672</v>
      </c>
      <c r="AB230" s="887">
        <v>12</v>
      </c>
      <c r="AC230" s="865">
        <v>2.4500000000000002</v>
      </c>
      <c r="AD230" s="865">
        <v>5.03</v>
      </c>
      <c r="AE230" s="865">
        <v>2.59</v>
      </c>
      <c r="AF230" s="865">
        <v>2.21</v>
      </c>
      <c r="AG230" s="865">
        <v>11.600000000000001</v>
      </c>
      <c r="AH230" s="865">
        <v>-12.6</v>
      </c>
      <c r="AI230" s="865">
        <v>2.67</v>
      </c>
      <c r="AJ230" s="865">
        <v>-7.8</v>
      </c>
      <c r="AK230" s="865">
        <v>3.9800000000000004</v>
      </c>
      <c r="AL230" s="878">
        <v>3910</v>
      </c>
      <c r="AM230" s="872">
        <v>1.23</v>
      </c>
      <c r="AN230" s="865">
        <v>1.97</v>
      </c>
      <c r="AO230" s="739">
        <f t="shared" si="59"/>
        <v>-8.1332800567707384</v>
      </c>
      <c r="AP230" s="740">
        <f t="shared" si="60"/>
        <v>11.911617902412933</v>
      </c>
      <c r="AQ230" s="888">
        <f t="shared" si="61"/>
        <v>40.315873006894961</v>
      </c>
      <c r="AR230" s="651">
        <f>INDEX(Historical!$C$7:$C$1239,MATCH(B230,Historical!$B$7:$B$1261,0))*IF(AH230="n/a",1.03,IF(AH230&lt;0,1.01,IF(AH230&gt;10,1.1,(1+AH230/100))))</f>
        <v>1.1716</v>
      </c>
      <c r="AS230" s="886">
        <f t="shared" si="62"/>
        <v>1.2028817199999999</v>
      </c>
      <c r="AT230" s="886">
        <f t="shared" si="67"/>
        <v>1.250756412456</v>
      </c>
      <c r="AU230" s="886">
        <f t="shared" si="67"/>
        <v>1.3005365176717489</v>
      </c>
      <c r="AV230" s="886">
        <f t="shared" si="67"/>
        <v>1.3522978710750846</v>
      </c>
      <c r="AW230" s="651">
        <f t="shared" si="63"/>
        <v>6.2780725212028337</v>
      </c>
      <c r="AX230" s="747">
        <f t="shared" si="64"/>
        <v>12.783694810024096</v>
      </c>
      <c r="AY230" s="934">
        <v>0.5</v>
      </c>
      <c r="AZ230" s="872">
        <v>81.349999999999994</v>
      </c>
      <c r="BA230" s="872">
        <v>-12.520000000000001</v>
      </c>
      <c r="BB230" s="872">
        <v>5.6000000000000005</v>
      </c>
      <c r="BC230" s="872">
        <v>14.530000000000001</v>
      </c>
      <c r="BD230" s="907"/>
      <c r="BE230" s="624">
        <v>2012</v>
      </c>
      <c r="BF230" s="898">
        <f t="shared" si="65"/>
        <v>0</v>
      </c>
      <c r="BG230" s="882">
        <v>2.6</v>
      </c>
    </row>
    <row r="231" spans="1:59" s="863" customFormat="1" x14ac:dyDescent="0.2">
      <c r="A231" s="871" t="s">
        <v>1559</v>
      </c>
      <c r="B231" s="875" t="s">
        <v>1560</v>
      </c>
      <c r="C231" s="932" t="s">
        <v>131</v>
      </c>
      <c r="D231" s="932" t="s">
        <v>4329</v>
      </c>
      <c r="E231" s="733">
        <v>9</v>
      </c>
      <c r="F231" s="1190">
        <v>514</v>
      </c>
      <c r="G231" s="1190" t="s">
        <v>37</v>
      </c>
      <c r="H231" s="1190" t="s">
        <v>37</v>
      </c>
      <c r="I231" s="874">
        <v>81.849999999999994</v>
      </c>
      <c r="J231" s="651">
        <f t="shared" si="52"/>
        <v>4.0562003665241297</v>
      </c>
      <c r="K231" s="877">
        <v>0.83</v>
      </c>
      <c r="L231" s="887">
        <v>4</v>
      </c>
      <c r="M231" s="642">
        <f t="shared" si="53"/>
        <v>3.32</v>
      </c>
      <c r="N231" s="870" t="s">
        <v>119</v>
      </c>
      <c r="O231" s="734">
        <v>0.78249999999999997</v>
      </c>
      <c r="P231" s="861">
        <v>44134</v>
      </c>
      <c r="Q231" s="861">
        <v>44166</v>
      </c>
      <c r="R231" s="642">
        <f t="shared" si="54"/>
        <v>6.0702875399361007</v>
      </c>
      <c r="S231" s="701">
        <f>IF(INDEX(Historical!$D$7:$D$1237,MATCH(B231,Historical!$B$7:$B$1261,0))=0,"n/a",(INDEX(Historical!$C$7:$C$1239,MATCH(B231,Historical!$B$7:$B$1261,0))/INDEX(Historical!$D$7:$D$1237,MATCH(B231,Historical!$B$7:$B$1261,0))-1)*100)</f>
        <v>6.111603188662551</v>
      </c>
      <c r="T231" s="701">
        <f>IF(INDEX(Historical!$F$7:$F$1230,MATCH(B231,Historical!$B$7:$B$1261,0))=0,"n/a",((INDEX(Historical!$C$7:$C$1239,MATCH(B231,Historical!$B$7:$B$1261,0))/INDEX(Historical!$F$7:$F$1230,MATCH(B231,Historical!$B$7:$B$1261,0)))^(1/3)-1)*100)</f>
        <v>5.7853275632806289</v>
      </c>
      <c r="U231" s="701">
        <f>IF(INDEX(Historical!$H$7:$H$1230,MATCH(B231,Historical!$B$7:$B$1261,0))=0,"n/a",((INDEX(Historical!$C$7:$C$1239,MATCH(B231,Historical!$B$7:$B$1261,0))/INDEX(Historical!$H$7:$H$1230,MATCH(B231,Historical!$B$7:$B$1261,0)))^(1/5)-1)*100)</f>
        <v>5.4455511928559464</v>
      </c>
      <c r="V231" s="701">
        <f>IF(INDEX(Historical!$O$7:$O$1230,MATCH(B231,Historical!$B$7:$B$1261,0))=0,"n/a",((INDEX(Historical!$C$7:$C$1239,MATCH(B231,Historical!$B$7:$B$1261,0))/INDEX(Historical!$O$7:$O$1230,MATCH(B231,Historical!$B$7:$B$1261,0)))^(1/10)-1)*100)</f>
        <v>3.6138361699527</v>
      </c>
      <c r="W231" s="702">
        <f t="shared" si="55"/>
        <v>1.5068616663182108</v>
      </c>
      <c r="X231" s="703">
        <f t="shared" si="56"/>
        <v>10.891102385711893</v>
      </c>
      <c r="Y231" s="654"/>
      <c r="Z231" s="651">
        <f t="shared" si="57"/>
        <v>73.614190687361415</v>
      </c>
      <c r="AA231" s="886">
        <f t="shared" si="58"/>
        <v>18.148558758314856</v>
      </c>
      <c r="AB231" s="887">
        <v>12</v>
      </c>
      <c r="AC231" s="865">
        <v>4.51</v>
      </c>
      <c r="AD231" s="865">
        <v>5.28</v>
      </c>
      <c r="AE231" s="865">
        <v>2.77</v>
      </c>
      <c r="AF231" s="865">
        <v>1.62</v>
      </c>
      <c r="AG231" s="865">
        <v>11.4</v>
      </c>
      <c r="AH231" s="865">
        <v>-18</v>
      </c>
      <c r="AI231" s="865">
        <v>0.45999999999999996</v>
      </c>
      <c r="AJ231" s="865">
        <v>0.5</v>
      </c>
      <c r="AK231" s="865">
        <v>3.52</v>
      </c>
      <c r="AL231" s="878">
        <v>9740</v>
      </c>
      <c r="AM231" s="872">
        <v>0.1</v>
      </c>
      <c r="AN231" s="865">
        <v>1.0900000000000001</v>
      </c>
      <c r="AO231" s="739">
        <f t="shared" si="59"/>
        <v>-8.6468071989347806</v>
      </c>
      <c r="AP231" s="740">
        <f t="shared" si="60"/>
        <v>9.5017515593800752</v>
      </c>
      <c r="AQ231" s="888">
        <f t="shared" si="61"/>
        <v>14.310814475213562</v>
      </c>
      <c r="AR231" s="651">
        <f>INDEX(Historical!$C$7:$C$1239,MATCH(B231,Historical!$B$7:$B$1261,0))*IF(AH231="n/a",1.03,IF(AH231&lt;0,1.01,IF(AH231&gt;10,1.1,(1+AH231/100))))</f>
        <v>3.02495</v>
      </c>
      <c r="AS231" s="886">
        <f t="shared" si="62"/>
        <v>3.03886477</v>
      </c>
      <c r="AT231" s="886">
        <f t="shared" si="67"/>
        <v>3.1458328099039998</v>
      </c>
      <c r="AU231" s="886">
        <f t="shared" si="67"/>
        <v>3.2565661248126201</v>
      </c>
      <c r="AV231" s="886">
        <f t="shared" si="67"/>
        <v>3.3711972524060241</v>
      </c>
      <c r="AW231" s="651">
        <f t="shared" si="63"/>
        <v>15.837410957122644</v>
      </c>
      <c r="AX231" s="747">
        <f t="shared" si="64"/>
        <v>19.349310882251245</v>
      </c>
      <c r="AY231" s="934">
        <v>0.3</v>
      </c>
      <c r="AZ231" s="872">
        <v>36.299999999999997</v>
      </c>
      <c r="BA231" s="872">
        <v>-22.42</v>
      </c>
      <c r="BB231" s="872">
        <v>0.09</v>
      </c>
      <c r="BC231" s="872">
        <v>3.1199999999999997</v>
      </c>
      <c r="BD231" s="907"/>
      <c r="BE231" s="624">
        <v>2013</v>
      </c>
      <c r="BF231" s="898">
        <f t="shared" si="65"/>
        <v>0</v>
      </c>
      <c r="BG231" s="882">
        <v>3.3000000000000003</v>
      </c>
    </row>
    <row r="232" spans="1:59" s="863" customFormat="1" ht="12.75" customHeight="1" x14ac:dyDescent="0.2">
      <c r="A232" s="863" t="s">
        <v>1571</v>
      </c>
      <c r="B232" s="875" t="s">
        <v>1572</v>
      </c>
      <c r="C232" s="932" t="s">
        <v>4193</v>
      </c>
      <c r="D232" s="932" t="s">
        <v>4326</v>
      </c>
      <c r="E232" s="733">
        <v>8</v>
      </c>
      <c r="F232" s="1190">
        <v>567</v>
      </c>
      <c r="G232" s="1190" t="s">
        <v>106</v>
      </c>
      <c r="H232" s="1190" t="s">
        <v>106</v>
      </c>
      <c r="I232" s="874">
        <v>71.39</v>
      </c>
      <c r="J232" s="651">
        <f t="shared" si="52"/>
        <v>0.6163328197226503</v>
      </c>
      <c r="K232" s="877">
        <v>0.11</v>
      </c>
      <c r="L232" s="887">
        <v>4</v>
      </c>
      <c r="M232" s="642">
        <f t="shared" si="53"/>
        <v>0.44</v>
      </c>
      <c r="N232" s="870" t="s">
        <v>318</v>
      </c>
      <c r="O232" s="737">
        <v>0.105</v>
      </c>
      <c r="P232" s="861">
        <v>44071</v>
      </c>
      <c r="Q232" s="861">
        <v>44104</v>
      </c>
      <c r="R232" s="642">
        <f t="shared" si="54"/>
        <v>4.7619047619047663</v>
      </c>
      <c r="S232" s="701">
        <f>IF(INDEX(Historical!$D$7:$D$1237,MATCH(B232,Historical!$B$7:$B$1261,0))=0,"n/a",(INDEX(Historical!$C$7:$C$1239,MATCH(B232,Historical!$B$7:$B$1261,0))/INDEX(Historical!$D$7:$D$1237,MATCH(B232,Historical!$B$7:$B$1261,0))-1)*100)</f>
        <v>9.375</v>
      </c>
      <c r="T232" s="701">
        <f>IF(INDEX(Historical!$F$7:$F$1230,MATCH(B232,Historical!$B$7:$B$1261,0))=0,"n/a",((INDEX(Historical!$C$7:$C$1239,MATCH(B232,Historical!$B$7:$B$1261,0))/INDEX(Historical!$F$7:$F$1230,MATCH(B232,Historical!$B$7:$B$1261,0)))^(1/3)-1)*100)</f>
        <v>10.415886963424924</v>
      </c>
      <c r="U232" s="701">
        <f>IF(INDEX(Historical!$H$7:$H$1230,MATCH(B232,Historical!$B$7:$B$1261,0))=0,"n/a",((INDEX(Historical!$C$7:$C$1239,MATCH(B232,Historical!$B$7:$B$1261,0))/INDEX(Historical!$H$7:$H$1230,MATCH(B232,Historical!$B$7:$B$1261,0)))^(1/5)-1)*100)</f>
        <v>9.7309332149995154</v>
      </c>
      <c r="V232" s="701">
        <f>IF(INDEX(Historical!$O$7:$O$1230,MATCH(B232,Historical!$B$7:$B$1261,0))=0,"n/a",((INDEX(Historical!$C$7:$C$1239,MATCH(B232,Historical!$B$7:$B$1261,0))/INDEX(Historical!$O$7:$O$1230,MATCH(B232,Historical!$B$7:$B$1261,0)))^(1/10)-1)*100)</f>
        <v>21.481404403906691</v>
      </c>
      <c r="W232" s="702">
        <f t="shared" si="55"/>
        <v>0.45299334401198699</v>
      </c>
      <c r="X232" s="703">
        <f t="shared" si="56"/>
        <v>0.355143547992683</v>
      </c>
      <c r="Y232" s="1127" t="s">
        <v>4180</v>
      </c>
      <c r="Z232" s="651">
        <f t="shared" si="57"/>
        <v>13.134328358208954</v>
      </c>
      <c r="AA232" s="886">
        <f t="shared" si="58"/>
        <v>21.31044776119403</v>
      </c>
      <c r="AB232" s="887">
        <v>12</v>
      </c>
      <c r="AC232" s="865">
        <v>3.35</v>
      </c>
      <c r="AD232" s="865">
        <v>2</v>
      </c>
      <c r="AE232" s="865">
        <v>9.2200000000000006</v>
      </c>
      <c r="AF232" s="865">
        <v>5.45</v>
      </c>
      <c r="AG232" s="865">
        <v>26.900000000000002</v>
      </c>
      <c r="AH232" s="865">
        <v>224.5</v>
      </c>
      <c r="AI232" s="865">
        <v>12.950000000000001</v>
      </c>
      <c r="AJ232" s="865">
        <v>27.400000000000002</v>
      </c>
      <c r="AK232" s="865">
        <v>10.6</v>
      </c>
      <c r="AL232" s="878">
        <v>4170</v>
      </c>
      <c r="AM232" s="872">
        <v>1.2</v>
      </c>
      <c r="AN232" s="865">
        <v>0</v>
      </c>
      <c r="AO232" s="739">
        <f t="shared" si="59"/>
        <v>-10.963181726471865</v>
      </c>
      <c r="AP232" s="740">
        <f t="shared" si="60"/>
        <v>10.347266034722166</v>
      </c>
      <c r="AQ232" s="888">
        <f t="shared" si="61"/>
        <v>127.19735943155234</v>
      </c>
      <c r="AR232" s="651">
        <f>INDEX(Historical!$C$7:$C$1239,MATCH(B232,Historical!$B$7:$B$1261,0))*IF(AH232="n/a",1.03,IF(AH232&lt;0,1.01,IF(AH232&gt;10,1.1,(1+AH232/100))))</f>
        <v>0.38500000000000001</v>
      </c>
      <c r="AS232" s="886">
        <f t="shared" si="62"/>
        <v>0.42350000000000004</v>
      </c>
      <c r="AT232" s="886">
        <f t="shared" si="67"/>
        <v>0.4658500000000001</v>
      </c>
      <c r="AU232" s="886">
        <f t="shared" si="67"/>
        <v>0.5124350000000002</v>
      </c>
      <c r="AV232" s="886">
        <f t="shared" si="67"/>
        <v>0.5636785000000003</v>
      </c>
      <c r="AW232" s="651">
        <f t="shared" si="63"/>
        <v>2.3504635000000005</v>
      </c>
      <c r="AX232" s="747">
        <f t="shared" si="64"/>
        <v>3.2924268104776582</v>
      </c>
      <c r="AY232" s="934">
        <v>0.95</v>
      </c>
      <c r="AZ232" s="872">
        <v>85.1</v>
      </c>
      <c r="BA232" s="872">
        <v>0.18</v>
      </c>
      <c r="BB232" s="872">
        <v>16.64</v>
      </c>
      <c r="BC232" s="872">
        <v>29.409999999999997</v>
      </c>
      <c r="BD232" s="907"/>
      <c r="BE232" s="624">
        <v>2013</v>
      </c>
      <c r="BF232" s="898">
        <f t="shared" si="65"/>
        <v>0</v>
      </c>
      <c r="BG232" s="882">
        <v>24.099999999999998</v>
      </c>
    </row>
    <row r="233" spans="1:59" s="863" customFormat="1" ht="12.75" customHeight="1" x14ac:dyDescent="0.2">
      <c r="A233" s="863" t="s">
        <v>1555</v>
      </c>
      <c r="B233" s="875" t="s">
        <v>1556</v>
      </c>
      <c r="C233" s="932" t="s">
        <v>108</v>
      </c>
      <c r="D233" s="932" t="s">
        <v>4338</v>
      </c>
      <c r="E233" s="733">
        <v>8</v>
      </c>
      <c r="F233" s="1190">
        <v>495</v>
      </c>
      <c r="G233" s="1190" t="s">
        <v>106</v>
      </c>
      <c r="H233" s="1190" t="s">
        <v>106</v>
      </c>
      <c r="I233" s="874">
        <v>22.33</v>
      </c>
      <c r="J233" s="651">
        <f t="shared" si="52"/>
        <v>2.5078369905956119</v>
      </c>
      <c r="K233" s="877">
        <v>0.14000000000000001</v>
      </c>
      <c r="L233" s="887">
        <v>4</v>
      </c>
      <c r="M233" s="642">
        <f t="shared" si="53"/>
        <v>0.56000000000000005</v>
      </c>
      <c r="N233" s="870" t="s">
        <v>994</v>
      </c>
      <c r="O233" s="734">
        <v>0.125</v>
      </c>
      <c r="P233" s="866">
        <v>43608</v>
      </c>
      <c r="Q233" s="866">
        <v>43623</v>
      </c>
      <c r="R233" s="642">
        <f t="shared" si="54"/>
        <v>12.000000000000011</v>
      </c>
      <c r="S233" s="701">
        <f>IF(INDEX(Historical!$D$7:$D$1237,MATCH(B233,Historical!$B$7:$B$1261,0))=0,"n/a",(INDEX(Historical!$C$7:$C$1239,MATCH(B233,Historical!$B$7:$B$1261,0))/INDEX(Historical!$D$7:$D$1237,MATCH(B233,Historical!$B$7:$B$1261,0))-1)*100)</f>
        <v>22.471910112359559</v>
      </c>
      <c r="T233" s="701">
        <f>IF(INDEX(Historical!$F$7:$F$1230,MATCH(B233,Historical!$B$7:$B$1261,0))=0,"n/a",((INDEX(Historical!$C$7:$C$1239,MATCH(B233,Historical!$B$7:$B$1261,0))/INDEX(Historical!$F$7:$F$1230,MATCH(B233,Historical!$B$7:$B$1261,0)))^(1/3)-1)*100)</f>
        <v>12.772783993913549</v>
      </c>
      <c r="U233" s="701">
        <f>IF(INDEX(Historical!$H$7:$H$1230,MATCH(B233,Historical!$B$7:$B$1261,0))=0,"n/a",((INDEX(Historical!$C$7:$C$1239,MATCH(B233,Historical!$B$7:$B$1261,0))/INDEX(Historical!$H$7:$H$1230,MATCH(B233,Historical!$B$7:$B$1261,0)))^(1/5)-1)*100)</f>
        <v>11.237009508113482</v>
      </c>
      <c r="V233" s="701">
        <f>IF(INDEX(Historical!$O$7:$O$1230,MATCH(B233,Historical!$B$7:$B$1261,0))=0,"n/a",((INDEX(Historical!$C$7:$C$1239,MATCH(B233,Historical!$B$7:$B$1261,0))/INDEX(Historical!$O$7:$O$1230,MATCH(B233,Historical!$B$7:$B$1261,0)))^(1/10)-1)*100)</f>
        <v>18.478528119788251</v>
      </c>
      <c r="W233" s="702">
        <f t="shared" si="55"/>
        <v>0.60811171946536235</v>
      </c>
      <c r="X233" s="703" t="str">
        <f t="shared" si="56"/>
        <v>n/a</v>
      </c>
      <c r="Y233" s="664"/>
      <c r="Z233" s="651" t="str">
        <f t="shared" si="57"/>
        <v>n/a</v>
      </c>
      <c r="AA233" s="886" t="str">
        <f t="shared" si="58"/>
        <v>n/a</v>
      </c>
      <c r="AB233" s="887">
        <v>12</v>
      </c>
      <c r="AC233" s="865" t="s">
        <v>136</v>
      </c>
      <c r="AD233" s="865" t="s">
        <v>136</v>
      </c>
      <c r="AE233" s="865" t="s">
        <v>136</v>
      </c>
      <c r="AF233" s="865" t="s">
        <v>136</v>
      </c>
      <c r="AG233" s="865" t="s">
        <v>136</v>
      </c>
      <c r="AH233" s="865" t="s">
        <v>136</v>
      </c>
      <c r="AI233" s="865" t="s">
        <v>136</v>
      </c>
      <c r="AJ233" s="865" t="s">
        <v>136</v>
      </c>
      <c r="AK233" s="865" t="s">
        <v>136</v>
      </c>
      <c r="AL233" s="878" t="s">
        <v>136</v>
      </c>
      <c r="AM233" s="872" t="s">
        <v>136</v>
      </c>
      <c r="AN233" s="865" t="s">
        <v>136</v>
      </c>
      <c r="AO233" s="739" t="str">
        <f t="shared" si="59"/>
        <v>n/a</v>
      </c>
      <c r="AP233" s="740">
        <f t="shared" si="60"/>
        <v>13.744846498709094</v>
      </c>
      <c r="AQ233" s="888" t="str">
        <f t="shared" si="61"/>
        <v>n/a</v>
      </c>
      <c r="AR233" s="651">
        <f>INDEX(Historical!$C$7:$C$1239,MATCH(B233,Historical!$B$7:$B$1261,0))*IF(AH233="n/a",1.03,IF(AH233&lt;0,1.01,IF(AH233&gt;10,1.1,(1+AH233/100))))</f>
        <v>0.56135000000000002</v>
      </c>
      <c r="AS233" s="886">
        <f t="shared" si="62"/>
        <v>0.57819050000000005</v>
      </c>
      <c r="AT233" s="886">
        <f t="shared" si="67"/>
        <v>0.59553621500000009</v>
      </c>
      <c r="AU233" s="886">
        <f t="shared" si="67"/>
        <v>0.61340230145000008</v>
      </c>
      <c r="AV233" s="886">
        <f t="shared" si="67"/>
        <v>0.63180437049350013</v>
      </c>
      <c r="AW233" s="651">
        <f t="shared" si="63"/>
        <v>2.9802833869435004</v>
      </c>
      <c r="AX233" s="747">
        <f t="shared" si="64"/>
        <v>13.346544500418723</v>
      </c>
      <c r="AY233" s="934" t="s">
        <v>136</v>
      </c>
      <c r="AZ233" s="872" t="s">
        <v>136</v>
      </c>
      <c r="BA233" s="872" t="s">
        <v>136</v>
      </c>
      <c r="BB233" s="872" t="s">
        <v>136</v>
      </c>
      <c r="BC233" s="872" t="s">
        <v>136</v>
      </c>
      <c r="BD233" s="907" t="s">
        <v>4265</v>
      </c>
      <c r="BE233" s="624">
        <v>2012</v>
      </c>
      <c r="BF233" s="898">
        <f t="shared" si="65"/>
        <v>0</v>
      </c>
      <c r="BG233" s="882" t="s">
        <v>136</v>
      </c>
    </row>
    <row r="234" spans="1:59" s="863" customFormat="1" ht="12.75" customHeight="1" x14ac:dyDescent="0.2">
      <c r="A234" s="871" t="s">
        <v>1545</v>
      </c>
      <c r="B234" s="875" t="s">
        <v>1546</v>
      </c>
      <c r="C234" s="932" t="s">
        <v>108</v>
      </c>
      <c r="D234" s="932" t="s">
        <v>4338</v>
      </c>
      <c r="E234" s="733">
        <v>9</v>
      </c>
      <c r="F234" s="1190">
        <v>517</v>
      </c>
      <c r="G234" s="1190" t="s">
        <v>106</v>
      </c>
      <c r="H234" s="1190" t="s">
        <v>106</v>
      </c>
      <c r="I234" s="874">
        <v>64</v>
      </c>
      <c r="J234" s="651">
        <f t="shared" si="52"/>
        <v>3.5000000000000004</v>
      </c>
      <c r="K234" s="877">
        <v>0.56000000000000005</v>
      </c>
      <c r="L234" s="887">
        <v>4</v>
      </c>
      <c r="M234" s="642">
        <f t="shared" si="53"/>
        <v>2.2400000000000002</v>
      </c>
      <c r="N234" s="870" t="s">
        <v>151</v>
      </c>
      <c r="O234" s="734">
        <v>0.55000000000000004</v>
      </c>
      <c r="P234" s="861">
        <v>44168</v>
      </c>
      <c r="Q234" s="861">
        <v>44183</v>
      </c>
      <c r="R234" s="642">
        <f t="shared" si="54"/>
        <v>1.8181818181818195</v>
      </c>
      <c r="S234" s="701">
        <f>IF(INDEX(Historical!$D$7:$D$1237,MATCH(B234,Historical!$B$7:$B$1261,0))=0,"n/a",(INDEX(Historical!$C$7:$C$1239,MATCH(B234,Historical!$B$7:$B$1261,0))/INDEX(Historical!$D$7:$D$1237,MATCH(B234,Historical!$B$7:$B$1261,0))-1)*100)</f>
        <v>5.8823529411764719</v>
      </c>
      <c r="T234" s="701">
        <f>IF(INDEX(Historical!$F$7:$F$1230,MATCH(B234,Historical!$B$7:$B$1261,0))=0,"n/a",((INDEX(Historical!$C$7:$C$1239,MATCH(B234,Historical!$B$7:$B$1261,0))/INDEX(Historical!$F$7:$F$1230,MATCH(B234,Historical!$B$7:$B$1261,0)))^(1/3)-1)*100)</f>
        <v>4.7366391660347285</v>
      </c>
      <c r="U234" s="701">
        <f>IF(INDEX(Historical!$H$7:$H$1230,MATCH(B234,Historical!$B$7:$B$1261,0))=0,"n/a",((INDEX(Historical!$C$7:$C$1239,MATCH(B234,Historical!$B$7:$B$1261,0))/INDEX(Historical!$H$7:$H$1230,MATCH(B234,Historical!$B$7:$B$1261,0)))^(1/5)-1)*100)</f>
        <v>8.8282258799617264</v>
      </c>
      <c r="V234" s="701" t="str">
        <f>IF(INDEX(Historical!$O$7:$O$1230,MATCH(B234,Historical!$B$7:$B$1261,0))=0,"n/a",((INDEX(Historical!$C$7:$C$1239,MATCH(B234,Historical!$B$7:$B$1261,0))/INDEX(Historical!$O$7:$O$1230,MATCH(B234,Historical!$B$7:$B$1261,0)))^(1/10)-1)*100)</f>
        <v>n/a</v>
      </c>
      <c r="W234" s="702" t="str">
        <f t="shared" si="55"/>
        <v>n/a</v>
      </c>
      <c r="X234" s="703" t="str">
        <f t="shared" si="56"/>
        <v>n/a</v>
      </c>
      <c r="Y234" s="660"/>
      <c r="Z234" s="651" t="str">
        <f t="shared" si="57"/>
        <v>n/a</v>
      </c>
      <c r="AA234" s="886" t="str">
        <f t="shared" si="58"/>
        <v>n/a</v>
      </c>
      <c r="AB234" s="887">
        <v>12</v>
      </c>
      <c r="AC234" s="865" t="s">
        <v>136</v>
      </c>
      <c r="AD234" s="865" t="s">
        <v>136</v>
      </c>
      <c r="AE234" s="865" t="s">
        <v>136</v>
      </c>
      <c r="AF234" s="865" t="s">
        <v>136</v>
      </c>
      <c r="AG234" s="865" t="s">
        <v>136</v>
      </c>
      <c r="AH234" s="865" t="s">
        <v>136</v>
      </c>
      <c r="AI234" s="865" t="s">
        <v>136</v>
      </c>
      <c r="AJ234" s="865" t="s">
        <v>136</v>
      </c>
      <c r="AK234" s="865" t="s">
        <v>136</v>
      </c>
      <c r="AL234" s="878" t="s">
        <v>136</v>
      </c>
      <c r="AM234" s="872" t="s">
        <v>136</v>
      </c>
      <c r="AN234" s="865" t="s">
        <v>136</v>
      </c>
      <c r="AO234" s="739" t="str">
        <f t="shared" si="59"/>
        <v>n/a</v>
      </c>
      <c r="AP234" s="740">
        <f t="shared" si="60"/>
        <v>12.328225879961726</v>
      </c>
      <c r="AQ234" s="888" t="str">
        <f t="shared" si="61"/>
        <v>n/a</v>
      </c>
      <c r="AR234" s="651">
        <f>INDEX(Historical!$C$7:$C$1239,MATCH(B234,Historical!$B$7:$B$1261,0))*IF(AH234="n/a",1.03,IF(AH234&lt;0,1.01,IF(AH234&gt;10,1.1,(1+AH234/100))))</f>
        <v>2.2248000000000001</v>
      </c>
      <c r="AS234" s="886">
        <f t="shared" si="62"/>
        <v>2.291544</v>
      </c>
      <c r="AT234" s="886">
        <f t="shared" si="67"/>
        <v>2.3602903200000003</v>
      </c>
      <c r="AU234" s="886">
        <f t="shared" si="67"/>
        <v>2.4310990296000003</v>
      </c>
      <c r="AV234" s="886">
        <f t="shared" si="67"/>
        <v>2.5040320004880003</v>
      </c>
      <c r="AW234" s="651">
        <f t="shared" si="63"/>
        <v>11.811765350088002</v>
      </c>
      <c r="AX234" s="747">
        <f t="shared" si="64"/>
        <v>18.455883359512505</v>
      </c>
      <c r="AY234" s="934" t="s">
        <v>136</v>
      </c>
      <c r="AZ234" s="872" t="s">
        <v>136</v>
      </c>
      <c r="BA234" s="872" t="s">
        <v>136</v>
      </c>
      <c r="BB234" s="872" t="s">
        <v>136</v>
      </c>
      <c r="BC234" s="872" t="s">
        <v>136</v>
      </c>
      <c r="BD234" s="907" t="s">
        <v>4265</v>
      </c>
      <c r="BE234" s="624">
        <v>2012</v>
      </c>
      <c r="BF234" s="898">
        <f t="shared" si="65"/>
        <v>0</v>
      </c>
      <c r="BG234" s="882" t="s">
        <v>136</v>
      </c>
    </row>
    <row r="235" spans="1:59" s="863" customFormat="1" ht="12.75" customHeight="1" x14ac:dyDescent="0.2">
      <c r="A235" s="881" t="s">
        <v>4632</v>
      </c>
      <c r="B235" s="604" t="s">
        <v>4630</v>
      </c>
      <c r="C235" s="932" t="s">
        <v>4193</v>
      </c>
      <c r="D235" s="932" t="s">
        <v>4367</v>
      </c>
      <c r="E235" s="733">
        <v>5</v>
      </c>
      <c r="F235" s="1190">
        <v>742</v>
      </c>
      <c r="G235" s="1190" t="s">
        <v>106</v>
      </c>
      <c r="H235" s="1190" t="s">
        <v>106</v>
      </c>
      <c r="I235" s="874">
        <v>40.1</v>
      </c>
      <c r="J235" s="651">
        <f t="shared" si="52"/>
        <v>1.7456359102244388</v>
      </c>
      <c r="K235" s="877">
        <v>0.17499999999999999</v>
      </c>
      <c r="L235" s="887">
        <v>4</v>
      </c>
      <c r="M235" s="642">
        <f t="shared" si="53"/>
        <v>0.7</v>
      </c>
      <c r="N235" s="870" t="s">
        <v>4305</v>
      </c>
      <c r="O235" s="734">
        <v>0.16500000000000001</v>
      </c>
      <c r="P235" s="861">
        <v>44165</v>
      </c>
      <c r="Q235" s="861">
        <v>44180</v>
      </c>
      <c r="R235" s="642">
        <f t="shared" si="54"/>
        <v>6.060606060606049</v>
      </c>
      <c r="S235" s="701">
        <f>IF(INDEX(Historical!$D$7:$D$1237,MATCH(B235,Historical!$B$7:$B$1261,0))=0,"n/a",(INDEX(Historical!$C$7:$C$1239,MATCH(B235,Historical!$B$7:$B$1261,0))/INDEX(Historical!$D$7:$D$1237,MATCH(B235,Historical!$B$7:$B$1261,0))-1)*100)</f>
        <v>9.565217391304337</v>
      </c>
      <c r="T235" s="701">
        <f>IF(INDEX(Historical!$F$7:$F$1230,MATCH(B235,Historical!$B$7:$B$1261,0))=0,"n/a",((INDEX(Historical!$C$7:$C$1239,MATCH(B235,Historical!$B$7:$B$1261,0))/INDEX(Historical!$F$7:$F$1230,MATCH(B235,Historical!$B$7:$B$1261,0)))^(1/3)-1)*100)</f>
        <v>71.452377646267905</v>
      </c>
      <c r="U235" s="701" t="str">
        <f>IF(INDEX(Historical!$H$7:$H$1230,MATCH(B235,Historical!$B$7:$B$1261,0))=0,"n/a",((INDEX(Historical!$C$7:$C$1239,MATCH(B235,Historical!$B$7:$B$1261,0))/INDEX(Historical!$H$7:$H$1230,MATCH(B235,Historical!$B$7:$B$1261,0)))^(1/5)-1)*100)</f>
        <v>n/a</v>
      </c>
      <c r="V235" s="701" t="str">
        <f>IF(INDEX(Historical!$O$7:$O$1230,MATCH(B235,Historical!$B$7:$B$1261,0))=0,"n/a",((INDEX(Historical!$C$7:$C$1239,MATCH(B235,Historical!$B$7:$B$1261,0))/INDEX(Historical!$O$7:$O$1230,MATCH(B235,Historical!$B$7:$B$1261,0)))^(1/10)-1)*100)</f>
        <v>n/a</v>
      </c>
      <c r="W235" s="702" t="str">
        <f t="shared" si="55"/>
        <v>n/a</v>
      </c>
      <c r="X235" s="703" t="str">
        <f t="shared" si="56"/>
        <v>n/a</v>
      </c>
      <c r="Y235" s="876"/>
      <c r="Z235" s="651">
        <f t="shared" si="57"/>
        <v>55.55555555555555</v>
      </c>
      <c r="AA235" s="886">
        <f t="shared" si="58"/>
        <v>31.825396825396826</v>
      </c>
      <c r="AB235" s="887">
        <v>11</v>
      </c>
      <c r="AC235" s="865">
        <v>1.26</v>
      </c>
      <c r="AD235" s="865">
        <v>3.25</v>
      </c>
      <c r="AE235" s="865">
        <v>4.2</v>
      </c>
      <c r="AF235" s="865">
        <v>5.03</v>
      </c>
      <c r="AG235" s="865">
        <v>16.8</v>
      </c>
      <c r="AH235" s="865">
        <v>-44</v>
      </c>
      <c r="AI235" s="865">
        <v>8.7999999999999989</v>
      </c>
      <c r="AJ235" s="865">
        <v>-9.5</v>
      </c>
      <c r="AK235" s="865">
        <v>10</v>
      </c>
      <c r="AL235" s="878">
        <v>1830</v>
      </c>
      <c r="AM235" s="872">
        <v>1.3</v>
      </c>
      <c r="AN235" s="865">
        <v>0.78</v>
      </c>
      <c r="AO235" s="739" t="str">
        <f t="shared" si="59"/>
        <v>n/a</v>
      </c>
      <c r="AP235" s="740" t="str">
        <f t="shared" si="60"/>
        <v>n/a</v>
      </c>
      <c r="AQ235" s="888">
        <f t="shared" si="61"/>
        <v>166.73477966095089</v>
      </c>
      <c r="AR235" s="651">
        <f>INDEX(Historical!$C$7:$C$1239,MATCH(B235,Historical!$B$7:$B$1261,0))*IF(AH235="n/a",1.03,IF(AH235&lt;0,1.01,IF(AH235&gt;10,1.1,(1+AH235/100))))</f>
        <v>0.63629999999999998</v>
      </c>
      <c r="AS235" s="886">
        <f t="shared" si="62"/>
        <v>0.69229439999999998</v>
      </c>
      <c r="AT235" s="886">
        <f t="shared" si="67"/>
        <v>0.76152384000000006</v>
      </c>
      <c r="AU235" s="886">
        <f t="shared" si="67"/>
        <v>0.83767622400000019</v>
      </c>
      <c r="AV235" s="886">
        <f t="shared" si="67"/>
        <v>0.92144384640000032</v>
      </c>
      <c r="AW235" s="651">
        <f t="shared" si="63"/>
        <v>3.849238310400001</v>
      </c>
      <c r="AX235" s="747">
        <f t="shared" si="64"/>
        <v>9.5990980309226952</v>
      </c>
      <c r="AY235" s="934">
        <v>1.1100000000000001</v>
      </c>
      <c r="AZ235" s="872">
        <v>42.76</v>
      </c>
      <c r="BA235" s="872">
        <v>-23.62</v>
      </c>
      <c r="BB235" s="872">
        <v>3.88</v>
      </c>
      <c r="BC235" s="872">
        <v>7.2900000000000009</v>
      </c>
      <c r="BD235" s="907"/>
      <c r="BE235" s="624">
        <v>2016</v>
      </c>
      <c r="BF235" s="898">
        <f t="shared" si="65"/>
        <v>0</v>
      </c>
      <c r="BG235" s="882">
        <v>6.4</v>
      </c>
    </row>
    <row r="236" spans="1:59" s="863" customFormat="1" ht="12.75" customHeight="1" x14ac:dyDescent="0.2">
      <c r="A236" s="871" t="s">
        <v>1551</v>
      </c>
      <c r="B236" s="604" t="s">
        <v>1552</v>
      </c>
      <c r="C236" s="932" t="s">
        <v>178</v>
      </c>
      <c r="D236" s="932" t="s">
        <v>4336</v>
      </c>
      <c r="E236" s="733">
        <v>8</v>
      </c>
      <c r="F236" s="1190">
        <v>494</v>
      </c>
      <c r="G236" s="1190" t="s">
        <v>37</v>
      </c>
      <c r="H236" s="1190" t="s">
        <v>37</v>
      </c>
      <c r="I236" s="874">
        <v>60.58</v>
      </c>
      <c r="J236" s="651">
        <f t="shared" si="52"/>
        <v>5.9425552987784753</v>
      </c>
      <c r="K236" s="877">
        <v>0.9</v>
      </c>
      <c r="L236" s="887">
        <v>4</v>
      </c>
      <c r="M236" s="642">
        <f t="shared" si="53"/>
        <v>3.6</v>
      </c>
      <c r="N236" s="870" t="s">
        <v>119</v>
      </c>
      <c r="O236" s="734">
        <v>0.8</v>
      </c>
      <c r="P236" s="866">
        <v>43602</v>
      </c>
      <c r="Q236" s="866">
        <v>43619</v>
      </c>
      <c r="R236" s="642">
        <f t="shared" si="54"/>
        <v>12.499999999999996</v>
      </c>
      <c r="S236" s="701">
        <f>IF(INDEX(Historical!$D$7:$D$1237,MATCH(B236,Historical!$B$7:$B$1261,0))=0,"n/a",(INDEX(Historical!$C$7:$C$1239,MATCH(B236,Historical!$B$7:$B$1261,0))/INDEX(Historical!$D$7:$D$1237,MATCH(B236,Historical!$B$7:$B$1261,0))-1)*100)</f>
        <v>12.903225806451601</v>
      </c>
      <c r="T236" s="701">
        <f>IF(INDEX(Historical!$F$7:$F$1230,MATCH(B236,Historical!$B$7:$B$1261,0))=0,"n/a",((INDEX(Historical!$C$7:$C$1239,MATCH(B236,Historical!$B$7:$B$1261,0))/INDEX(Historical!$F$7:$F$1230,MATCH(B236,Historical!$B$7:$B$1261,0)))^(1/3)-1)*100)</f>
        <v>12.624788044360603</v>
      </c>
      <c r="U236" s="701">
        <f>IF(INDEX(Historical!$H$7:$H$1230,MATCH(B236,Historical!$B$7:$B$1261,0))=0,"n/a",((INDEX(Historical!$C$7:$C$1239,MATCH(B236,Historical!$B$7:$B$1261,0))/INDEX(Historical!$H$7:$H$1230,MATCH(B236,Historical!$B$7:$B$1261,0)))^(1/5)-1)*100)</f>
        <v>13.115273009052952</v>
      </c>
      <c r="V236" s="701" t="str">
        <f>IF(INDEX(Historical!$O$7:$O$1230,MATCH(B236,Historical!$B$7:$B$1261,0))=0,"n/a",((INDEX(Historical!$C$7:$C$1239,MATCH(B236,Historical!$B$7:$B$1261,0))/INDEX(Historical!$O$7:$O$1230,MATCH(B236,Historical!$B$7:$B$1261,0)))^(1/10)-1)*100)</f>
        <v>n/a</v>
      </c>
      <c r="W236" s="702" t="str">
        <f t="shared" si="55"/>
        <v>n/a</v>
      </c>
      <c r="X236" s="703" t="str">
        <f t="shared" si="56"/>
        <v>n/a</v>
      </c>
      <c r="Y236" s="876"/>
      <c r="Z236" s="651" t="str">
        <f t="shared" si="57"/>
        <v>n/a</v>
      </c>
      <c r="AA236" s="886" t="str">
        <f t="shared" si="58"/>
        <v>n/a</v>
      </c>
      <c r="AB236" s="887">
        <v>12</v>
      </c>
      <c r="AC236" s="865">
        <v>-6.07</v>
      </c>
      <c r="AD236" s="865" t="s">
        <v>136</v>
      </c>
      <c r="AE236" s="865">
        <v>0.38</v>
      </c>
      <c r="AF236" s="865">
        <v>1.45</v>
      </c>
      <c r="AG236" s="865">
        <v>-12.5</v>
      </c>
      <c r="AH236" s="865">
        <v>-42.1</v>
      </c>
      <c r="AI236" s="865">
        <v>28316.67</v>
      </c>
      <c r="AJ236" s="865">
        <v>-0.6</v>
      </c>
      <c r="AK236" s="865" t="s">
        <v>136</v>
      </c>
      <c r="AL236" s="878">
        <v>28940</v>
      </c>
      <c r="AM236" s="872">
        <v>0.2</v>
      </c>
      <c r="AN236" s="865">
        <v>0.74</v>
      </c>
      <c r="AO236" s="739" t="str">
        <f t="shared" si="59"/>
        <v>n/a</v>
      </c>
      <c r="AP236" s="740">
        <f t="shared" si="60"/>
        <v>19.057828307831429</v>
      </c>
      <c r="AQ236" s="888" t="str">
        <f t="shared" si="61"/>
        <v>n/a</v>
      </c>
      <c r="AR236" s="651">
        <f>INDEX(Historical!$C$7:$C$1239,MATCH(B236,Historical!$B$7:$B$1261,0))*IF(AH236="n/a",1.03,IF(AH236&lt;0,1.01,IF(AH236&gt;10,1.1,(1+AH236/100))))</f>
        <v>3.5350000000000001</v>
      </c>
      <c r="AS236" s="886">
        <f t="shared" si="62"/>
        <v>3.8885000000000005</v>
      </c>
      <c r="AT236" s="886">
        <f t="shared" si="67"/>
        <v>4.0051550000000002</v>
      </c>
      <c r="AU236" s="886">
        <f t="shared" si="67"/>
        <v>4.1253096500000002</v>
      </c>
      <c r="AV236" s="886">
        <f t="shared" si="67"/>
        <v>4.2490689394999999</v>
      </c>
      <c r="AW236" s="651">
        <f t="shared" si="63"/>
        <v>19.8030335895</v>
      </c>
      <c r="AX236" s="747">
        <f t="shared" si="64"/>
        <v>32.689061719214266</v>
      </c>
      <c r="AY236" s="934">
        <v>1.75</v>
      </c>
      <c r="AZ236" s="872">
        <v>51.300000000000004</v>
      </c>
      <c r="BA236" s="872">
        <v>-47.8</v>
      </c>
      <c r="BB236" s="872">
        <v>12.49</v>
      </c>
      <c r="BC236" s="872">
        <v>-4.18</v>
      </c>
      <c r="BD236" s="907"/>
      <c r="BE236" s="624">
        <v>2012</v>
      </c>
      <c r="BF236" s="898">
        <f t="shared" si="65"/>
        <v>0</v>
      </c>
      <c r="BG236" s="882">
        <v>-4.9000000000000004</v>
      </c>
    </row>
    <row r="237" spans="1:59" s="863" customFormat="1" x14ac:dyDescent="0.2">
      <c r="A237" s="871" t="s">
        <v>1553</v>
      </c>
      <c r="B237" s="604" t="s">
        <v>1554</v>
      </c>
      <c r="C237" s="932" t="s">
        <v>178</v>
      </c>
      <c r="D237" s="932" t="s">
        <v>4336</v>
      </c>
      <c r="E237" s="733">
        <v>8</v>
      </c>
      <c r="F237" s="1190">
        <v>526</v>
      </c>
      <c r="G237" s="1190" t="s">
        <v>106</v>
      </c>
      <c r="H237" s="1190" t="s">
        <v>106</v>
      </c>
      <c r="I237" s="874">
        <v>26.88</v>
      </c>
      <c r="J237" s="651">
        <f t="shared" si="52"/>
        <v>13.020833333333334</v>
      </c>
      <c r="K237" s="877">
        <v>0.875</v>
      </c>
      <c r="L237" s="887">
        <v>4</v>
      </c>
      <c r="M237" s="642">
        <f t="shared" si="53"/>
        <v>3.5</v>
      </c>
      <c r="N237" s="870" t="s">
        <v>556</v>
      </c>
      <c r="O237" s="734">
        <v>0.86499999999999999</v>
      </c>
      <c r="P237" s="619">
        <v>43860</v>
      </c>
      <c r="Q237" s="619">
        <v>43873</v>
      </c>
      <c r="R237" s="642">
        <f t="shared" si="54"/>
        <v>1.1560693641618507</v>
      </c>
      <c r="S237" s="701">
        <f>IF(INDEX(Historical!$D$7:$D$1237,MATCH(B237,Historical!$B$7:$B$1261,0))=0,"n/a",(INDEX(Historical!$C$7:$C$1239,MATCH(B237,Historical!$B$7:$B$1261,0))/INDEX(Historical!$D$7:$D$1237,MATCH(B237,Historical!$B$7:$B$1261,0))-1)*100)</f>
        <v>28.983308042488609</v>
      </c>
      <c r="T237" s="701">
        <f>IF(INDEX(Historical!$F$7:$F$1230,MATCH(B237,Historical!$B$7:$B$1261,0))=0,"n/a",((INDEX(Historical!$C$7:$C$1239,MATCH(B237,Historical!$B$7:$B$1261,0))/INDEX(Historical!$F$7:$F$1230,MATCH(B237,Historical!$B$7:$B$1261,0)))^(1/3)-1)*100)</f>
        <v>19.849788608441798</v>
      </c>
      <c r="U237" s="701">
        <f>IF(INDEX(Historical!$H$7:$H$1230,MATCH(B237,Historical!$B$7:$B$1261,0))=0,"n/a",((INDEX(Historical!$C$7:$C$1239,MATCH(B237,Historical!$B$7:$B$1261,0))/INDEX(Historical!$H$7:$H$1230,MATCH(B237,Historical!$B$7:$B$1261,0)))^(1/5)-1)*100)</f>
        <v>24.912937841317451</v>
      </c>
      <c r="V237" s="701" t="str">
        <f>IF(INDEX(Historical!$O$7:$O$1230,MATCH(B237,Historical!$B$7:$B$1261,0))=0,"n/a",((INDEX(Historical!$C$7:$C$1239,MATCH(B237,Historical!$B$7:$B$1261,0))/INDEX(Historical!$O$7:$O$1230,MATCH(B237,Historical!$B$7:$B$1261,0)))^(1/10)-1)*100)</f>
        <v>n/a</v>
      </c>
      <c r="W237" s="702" t="str">
        <f t="shared" si="55"/>
        <v>n/a</v>
      </c>
      <c r="X237" s="703">
        <f t="shared" si="56"/>
        <v>0.91929659931060703</v>
      </c>
      <c r="Y237" s="876"/>
      <c r="Z237" s="651">
        <f t="shared" si="57"/>
        <v>83.732057416267949</v>
      </c>
      <c r="AA237" s="886">
        <f t="shared" si="58"/>
        <v>6.4306220095693778</v>
      </c>
      <c r="AB237" s="887">
        <v>12</v>
      </c>
      <c r="AC237" s="865">
        <v>4.18</v>
      </c>
      <c r="AD237" s="865">
        <v>13.85</v>
      </c>
      <c r="AE237" s="865">
        <v>6.26</v>
      </c>
      <c r="AF237" s="865">
        <v>2.95</v>
      </c>
      <c r="AG237" s="865">
        <v>42.5</v>
      </c>
      <c r="AH237" s="865">
        <v>21.6</v>
      </c>
      <c r="AI237" s="865">
        <v>3.25</v>
      </c>
      <c r="AJ237" s="865">
        <v>27.1</v>
      </c>
      <c r="AK237" s="865">
        <v>0.48</v>
      </c>
      <c r="AL237" s="878">
        <v>6680</v>
      </c>
      <c r="AM237" s="872">
        <v>74.429999999999993</v>
      </c>
      <c r="AN237" s="865">
        <v>1.76</v>
      </c>
      <c r="AO237" s="739">
        <f t="shared" si="59"/>
        <v>31.50314916508141</v>
      </c>
      <c r="AP237" s="740">
        <f t="shared" si="60"/>
        <v>37.933771174650786</v>
      </c>
      <c r="AQ237" s="888">
        <f t="shared" si="61"/>
        <v>-8.1781073593989007</v>
      </c>
      <c r="AR237" s="651">
        <f>INDEX(Historical!$C$7:$C$1239,MATCH(B237,Historical!$B$7:$B$1261,0))*IF(AH237="n/a",1.03,IF(AH237&lt;0,1.01,IF(AH237&gt;10,1.1,(1+AH237/100))))</f>
        <v>3.74</v>
      </c>
      <c r="AS237" s="886">
        <f t="shared" si="62"/>
        <v>3.8615500000000003</v>
      </c>
      <c r="AT237" s="886">
        <f t="shared" si="67"/>
        <v>3.8800854399999998</v>
      </c>
      <c r="AU237" s="886">
        <f t="shared" si="67"/>
        <v>3.8987098501119997</v>
      </c>
      <c r="AV237" s="886">
        <f t="shared" si="67"/>
        <v>3.9174236573925367</v>
      </c>
      <c r="AW237" s="651">
        <f t="shared" si="63"/>
        <v>19.297768947504537</v>
      </c>
      <c r="AX237" s="747">
        <f t="shared" si="64"/>
        <v>71.792295191609142</v>
      </c>
      <c r="AY237" s="934">
        <v>1.17</v>
      </c>
      <c r="AZ237" s="872">
        <v>41.47</v>
      </c>
      <c r="BA237" s="872">
        <v>-58.79</v>
      </c>
      <c r="BB237" s="872">
        <v>9.4</v>
      </c>
      <c r="BC237" s="872">
        <v>-21.490000000000002</v>
      </c>
      <c r="BD237" s="907"/>
      <c r="BE237" s="624">
        <v>2013</v>
      </c>
      <c r="BF237" s="898">
        <f t="shared" si="65"/>
        <v>0</v>
      </c>
      <c r="BG237" s="882">
        <v>12.7</v>
      </c>
    </row>
    <row r="238" spans="1:59" s="863" customFormat="1" ht="12.75" customHeight="1" x14ac:dyDescent="0.2">
      <c r="A238" s="13" t="s">
        <v>3897</v>
      </c>
      <c r="B238" s="835" t="s">
        <v>3898</v>
      </c>
      <c r="C238" s="932" t="s">
        <v>245</v>
      </c>
      <c r="D238" s="932" t="s">
        <v>4352</v>
      </c>
      <c r="E238" s="733">
        <v>6</v>
      </c>
      <c r="F238" s="1190">
        <v>694</v>
      </c>
      <c r="G238" s="1190" t="s">
        <v>106</v>
      </c>
      <c r="H238" s="1190" t="s">
        <v>106</v>
      </c>
      <c r="I238" s="874">
        <v>56.96</v>
      </c>
      <c r="J238" s="651">
        <f t="shared" si="52"/>
        <v>3.6516853932584268</v>
      </c>
      <c r="K238" s="877">
        <v>0.52</v>
      </c>
      <c r="L238" s="887">
        <v>4</v>
      </c>
      <c r="M238" s="642">
        <f t="shared" si="53"/>
        <v>2.08</v>
      </c>
      <c r="N238" s="870" t="s">
        <v>4426</v>
      </c>
      <c r="O238" s="734">
        <v>0.5</v>
      </c>
      <c r="P238" s="861">
        <v>43903</v>
      </c>
      <c r="Q238" s="861">
        <v>43924</v>
      </c>
      <c r="R238" s="642">
        <f t="shared" si="54"/>
        <v>4.0000000000000036</v>
      </c>
      <c r="S238" s="701">
        <f>IF(INDEX(Historical!$D$7:$D$1237,MATCH(B238,Historical!$B$7:$B$1261,0))=0,"n/a",(INDEX(Historical!$C$7:$C$1239,MATCH(B238,Historical!$B$7:$B$1261,0))/INDEX(Historical!$D$7:$D$1237,MATCH(B238,Historical!$B$7:$B$1261,0))-1)*100)</f>
        <v>8.333333333333325</v>
      </c>
      <c r="T238" s="701">
        <f>IF(INDEX(Historical!$F$7:$F$1230,MATCH(B238,Historical!$B$7:$B$1261,0))=0,"n/a",((INDEX(Historical!$C$7:$C$1239,MATCH(B238,Historical!$B$7:$B$1261,0))/INDEX(Historical!$F$7:$F$1230,MATCH(B238,Historical!$B$7:$B$1261,0)))^(1/3)-1)*100)</f>
        <v>46.514623681603283</v>
      </c>
      <c r="U238" s="701" t="str">
        <f>IF(INDEX(Historical!$H$7:$H$1230,MATCH(B238,Historical!$B$7:$B$1261,0))=0,"n/a",((INDEX(Historical!$C$7:$C$1239,MATCH(B238,Historical!$B$7:$B$1261,0))/INDEX(Historical!$H$7:$H$1230,MATCH(B238,Historical!$B$7:$B$1261,0)))^(1/5)-1)*100)</f>
        <v>n/a</v>
      </c>
      <c r="V238" s="701" t="str">
        <f>IF(INDEX(Historical!$O$7:$O$1230,MATCH(B238,Historical!$B$7:$B$1261,0))=0,"n/a",((INDEX(Historical!$C$7:$C$1239,MATCH(B238,Historical!$B$7:$B$1261,0))/INDEX(Historical!$O$7:$O$1230,MATCH(B238,Historical!$B$7:$B$1261,0)))^(1/10)-1)*100)</f>
        <v>n/a</v>
      </c>
      <c r="W238" s="702" t="str">
        <f t="shared" si="55"/>
        <v>n/a</v>
      </c>
      <c r="X238" s="703" t="str">
        <f t="shared" si="56"/>
        <v>n/a</v>
      </c>
      <c r="Y238" s="876"/>
      <c r="Z238" s="651">
        <f t="shared" si="57"/>
        <v>113.04347826086956</v>
      </c>
      <c r="AA238" s="886">
        <f t="shared" si="58"/>
        <v>30.956521739130434</v>
      </c>
      <c r="AB238" s="887">
        <v>12</v>
      </c>
      <c r="AC238" s="865">
        <v>1.84</v>
      </c>
      <c r="AD238" s="865">
        <v>1.66</v>
      </c>
      <c r="AE238" s="865">
        <v>3.49</v>
      </c>
      <c r="AF238" s="865">
        <v>7.58</v>
      </c>
      <c r="AG238" s="865" t="s">
        <v>136</v>
      </c>
      <c r="AH238" s="865">
        <v>28.599999999999998</v>
      </c>
      <c r="AI238" s="865">
        <v>10.4</v>
      </c>
      <c r="AJ238" s="865">
        <v>40.67</v>
      </c>
      <c r="AK238" s="865">
        <v>19.13</v>
      </c>
      <c r="AL238" s="878">
        <v>17770</v>
      </c>
      <c r="AM238" s="872">
        <v>3.2099999999999995</v>
      </c>
      <c r="AN238" s="865" t="s">
        <v>136</v>
      </c>
      <c r="AO238" s="739" t="str">
        <f t="shared" si="59"/>
        <v>n/a</v>
      </c>
      <c r="AP238" s="740" t="str">
        <f t="shared" si="60"/>
        <v>n/a</v>
      </c>
      <c r="AQ238" s="888">
        <f t="shared" si="61"/>
        <v>222.93820171296534</v>
      </c>
      <c r="AR238" s="651">
        <f>INDEX(Historical!$C$7:$C$1239,MATCH(B238,Historical!$B$7:$B$1261,0))*IF(AH238="n/a",1.03,IF(AH238&lt;0,1.01,IF(AH238&gt;10,1.1,(1+AH238/100))))</f>
        <v>2.145</v>
      </c>
      <c r="AS238" s="886">
        <f t="shared" si="62"/>
        <v>2.3595000000000002</v>
      </c>
      <c r="AT238" s="886">
        <f t="shared" si="67"/>
        <v>2.5954500000000005</v>
      </c>
      <c r="AU238" s="886">
        <f t="shared" si="67"/>
        <v>2.8549950000000006</v>
      </c>
      <c r="AV238" s="886">
        <f t="shared" si="67"/>
        <v>3.1404945000000009</v>
      </c>
      <c r="AW238" s="651">
        <f t="shared" si="63"/>
        <v>13.095439500000003</v>
      </c>
      <c r="AX238" s="747">
        <f t="shared" si="64"/>
        <v>22.990589009831467</v>
      </c>
      <c r="AY238" s="934" t="s">
        <v>136</v>
      </c>
      <c r="AZ238" s="872">
        <v>127.10999999999999</v>
      </c>
      <c r="BA238" s="872">
        <v>-15.4</v>
      </c>
      <c r="BB238" s="872">
        <v>-0.02</v>
      </c>
      <c r="BC238" s="872">
        <v>6.58</v>
      </c>
      <c r="BD238" s="907"/>
      <c r="BE238" s="624">
        <v>2015</v>
      </c>
      <c r="BF238" s="898">
        <f t="shared" si="65"/>
        <v>0</v>
      </c>
      <c r="BG238" s="882" t="s">
        <v>136</v>
      </c>
    </row>
    <row r="239" spans="1:59" s="863" customFormat="1" ht="12.75" customHeight="1" x14ac:dyDescent="0.2">
      <c r="A239" s="863" t="s">
        <v>3891</v>
      </c>
      <c r="B239" s="604" t="s">
        <v>3892</v>
      </c>
      <c r="C239" s="932" t="s">
        <v>4319</v>
      </c>
      <c r="D239" s="932" t="s">
        <v>4320</v>
      </c>
      <c r="E239" s="733">
        <v>7</v>
      </c>
      <c r="F239" s="1190">
        <v>629</v>
      </c>
      <c r="G239" s="1190" t="s">
        <v>106</v>
      </c>
      <c r="H239" s="1190" t="s">
        <v>106</v>
      </c>
      <c r="I239" s="874">
        <v>59.41</v>
      </c>
      <c r="J239" s="651">
        <f t="shared" si="52"/>
        <v>3.1644504292206701</v>
      </c>
      <c r="K239" s="877">
        <v>0.47</v>
      </c>
      <c r="L239" s="887">
        <v>4</v>
      </c>
      <c r="M239" s="642">
        <f t="shared" si="53"/>
        <v>1.88</v>
      </c>
      <c r="N239" s="870" t="s">
        <v>502</v>
      </c>
      <c r="O239" s="734">
        <v>0.44</v>
      </c>
      <c r="P239" s="861">
        <v>43909</v>
      </c>
      <c r="Q239" s="861">
        <v>43928</v>
      </c>
      <c r="R239" s="642">
        <f t="shared" si="54"/>
        <v>6.8181818181818121</v>
      </c>
      <c r="S239" s="701">
        <f>IF(INDEX(Historical!$D$7:$D$1237,MATCH(B239,Historical!$B$7:$B$1261,0))=0,"n/a",(INDEX(Historical!$C$7:$C$1239,MATCH(B239,Historical!$B$7:$B$1261,0))/INDEX(Historical!$D$7:$D$1237,MATCH(B239,Historical!$B$7:$B$1261,0))-1)*100)</f>
        <v>6.7901234567901092</v>
      </c>
      <c r="T239" s="701">
        <f>IF(INDEX(Historical!$F$7:$F$1230,MATCH(B239,Historical!$B$7:$B$1261,0))=0,"n/a",((INDEX(Historical!$C$7:$C$1239,MATCH(B239,Historical!$B$7:$B$1261,0))/INDEX(Historical!$F$7:$F$1230,MATCH(B239,Historical!$B$7:$B$1261,0)))^(1/3)-1)*100)</f>
        <v>7.3097926785551381</v>
      </c>
      <c r="U239" s="701">
        <f>IF(INDEX(Historical!$H$7:$H$1230,MATCH(B239,Historical!$B$7:$B$1261,0))=0,"n/a",((INDEX(Historical!$C$7:$C$1239,MATCH(B239,Historical!$B$7:$B$1261,0))/INDEX(Historical!$H$7:$H$1230,MATCH(B239,Historical!$B$7:$B$1261,0)))^(1/5)-1)*100)</f>
        <v>9.2809910432528842</v>
      </c>
      <c r="V239" s="701" t="str">
        <f>IF(INDEX(Historical!$O$7:$O$1230,MATCH(B239,Historical!$B$7:$B$1261,0))=0,"n/a",((INDEX(Historical!$C$7:$C$1239,MATCH(B239,Historical!$B$7:$B$1261,0))/INDEX(Historical!$O$7:$O$1230,MATCH(B239,Historical!$B$7:$B$1261,0)))^(1/10)-1)*100)</f>
        <v>n/a</v>
      </c>
      <c r="W239" s="702" t="str">
        <f t="shared" si="55"/>
        <v>n/a</v>
      </c>
      <c r="X239" s="703" t="str">
        <f t="shared" si="56"/>
        <v>n/a</v>
      </c>
      <c r="Y239" s="876"/>
      <c r="Z239" s="651" t="str">
        <f t="shared" si="57"/>
        <v>n/a</v>
      </c>
      <c r="AA239" s="886" t="str">
        <f t="shared" si="58"/>
        <v>n/a</v>
      </c>
      <c r="AB239" s="887">
        <v>12</v>
      </c>
      <c r="AC239" s="865">
        <v>-0.33</v>
      </c>
      <c r="AD239" s="865" t="s">
        <v>136</v>
      </c>
      <c r="AE239" s="865">
        <v>7.42</v>
      </c>
      <c r="AF239" s="865">
        <v>3.33</v>
      </c>
      <c r="AG239" s="865">
        <v>-1.9</v>
      </c>
      <c r="AH239" s="867">
        <v>80.400000000000006</v>
      </c>
      <c r="AI239" s="867">
        <v>300</v>
      </c>
      <c r="AJ239" s="865">
        <v>-17.2</v>
      </c>
      <c r="AK239" s="865" t="s">
        <v>136</v>
      </c>
      <c r="AL239" s="878">
        <v>3850</v>
      </c>
      <c r="AM239" s="872">
        <v>0.6</v>
      </c>
      <c r="AN239" s="865">
        <v>1.51</v>
      </c>
      <c r="AO239" s="739" t="str">
        <f t="shared" si="59"/>
        <v>n/a</v>
      </c>
      <c r="AP239" s="740">
        <f t="shared" si="60"/>
        <v>12.445441472473554</v>
      </c>
      <c r="AQ239" s="888" t="str">
        <f t="shared" si="61"/>
        <v>n/a</v>
      </c>
      <c r="AR239" s="651">
        <f>INDEX(Historical!$C$7:$C$1239,MATCH(B239,Historical!$B$7:$B$1261,0))*IF(AH239="n/a",1.03,IF(AH239&lt;0,1.01,IF(AH239&gt;10,1.1,(1+AH239/100))))</f>
        <v>1.903</v>
      </c>
      <c r="AS239" s="886">
        <f t="shared" si="62"/>
        <v>2.0933000000000002</v>
      </c>
      <c r="AT239" s="886">
        <f t="shared" si="67"/>
        <v>2.1560990000000002</v>
      </c>
      <c r="AU239" s="886">
        <f t="shared" si="67"/>
        <v>2.2207819700000004</v>
      </c>
      <c r="AV239" s="886">
        <f t="shared" si="67"/>
        <v>2.2874054291000006</v>
      </c>
      <c r="AW239" s="651">
        <f t="shared" si="63"/>
        <v>10.660586399100001</v>
      </c>
      <c r="AX239" s="747">
        <f t="shared" si="64"/>
        <v>17.944094258710656</v>
      </c>
      <c r="AY239" s="934">
        <v>0.52</v>
      </c>
      <c r="AZ239" s="872">
        <v>39.33</v>
      </c>
      <c r="BA239" s="872">
        <v>-18.170000000000002</v>
      </c>
      <c r="BB239" s="872">
        <v>-6.78</v>
      </c>
      <c r="BC239" s="872">
        <v>-5.93</v>
      </c>
      <c r="BD239" s="907"/>
      <c r="BE239" s="624">
        <v>2014</v>
      </c>
      <c r="BF239" s="898">
        <f t="shared" si="65"/>
        <v>0</v>
      </c>
      <c r="BG239" s="882">
        <v>-0.5</v>
      </c>
    </row>
    <row r="240" spans="1:59" s="863" customFormat="1" ht="12.75" customHeight="1" x14ac:dyDescent="0.2">
      <c r="A240" s="871" t="s">
        <v>1157</v>
      </c>
      <c r="B240" s="604" t="s">
        <v>1158</v>
      </c>
      <c r="C240" s="932" t="s">
        <v>108</v>
      </c>
      <c r="D240" s="932" t="s">
        <v>118</v>
      </c>
      <c r="E240" s="733">
        <v>7</v>
      </c>
      <c r="F240" s="1190">
        <v>597</v>
      </c>
      <c r="G240" s="1190" t="s">
        <v>106</v>
      </c>
      <c r="H240" s="1190" t="s">
        <v>106</v>
      </c>
      <c r="I240" s="874">
        <v>227.33</v>
      </c>
      <c r="J240" s="651">
        <f t="shared" si="52"/>
        <v>2.7273127171952667</v>
      </c>
      <c r="K240" s="877">
        <v>1.55</v>
      </c>
      <c r="L240" s="887">
        <v>4</v>
      </c>
      <c r="M240" s="642">
        <f t="shared" si="53"/>
        <v>6.2</v>
      </c>
      <c r="N240" s="870" t="s">
        <v>261</v>
      </c>
      <c r="O240" s="734">
        <v>1.4</v>
      </c>
      <c r="P240" s="619">
        <v>43801</v>
      </c>
      <c r="Q240" s="619">
        <v>43822</v>
      </c>
      <c r="R240" s="642">
        <f t="shared" si="54"/>
        <v>10.714285714285724</v>
      </c>
      <c r="S240" s="701">
        <f>IF(INDEX(Historical!$D$7:$D$1237,MATCH(B240,Historical!$B$7:$B$1261,0))=0,"n/a",(INDEX(Historical!$C$7:$C$1239,MATCH(B240,Historical!$B$7:$B$1261,0))/INDEX(Historical!$D$7:$D$1237,MATCH(B240,Historical!$B$7:$B$1261,0))-1)*100)</f>
        <v>8.4905660377358583</v>
      </c>
      <c r="T240" s="701">
        <f>IF(INDEX(Historical!$F$7:$F$1230,MATCH(B240,Historical!$B$7:$B$1261,0))=0,"n/a",((INDEX(Historical!$C$7:$C$1239,MATCH(B240,Historical!$B$7:$B$1261,0))/INDEX(Historical!$F$7:$F$1230,MATCH(B240,Historical!$B$7:$B$1261,0)))^(1/3)-1)*100)</f>
        <v>6.9522672739187108</v>
      </c>
      <c r="U240" s="701">
        <f>IF(INDEX(Historical!$H$7:$H$1230,MATCH(B240,Historical!$B$7:$B$1261,0))=0,"n/a",((INDEX(Historical!$C$7:$C$1239,MATCH(B240,Historical!$B$7:$B$1261,0))/INDEX(Historical!$H$7:$H$1230,MATCH(B240,Historical!$B$7:$B$1261,0)))^(1/5)-1)*100)</f>
        <v>12.435530480826129</v>
      </c>
      <c r="V240" s="701">
        <f>IF(INDEX(Historical!$O$7:$O$1230,MATCH(B240,Historical!$B$7:$B$1261,0))=0,"n/a",((INDEX(Historical!$C$7:$C$1239,MATCH(B240,Historical!$B$7:$B$1261,0))/INDEX(Historical!$O$7:$O$1230,MATCH(B240,Historical!$B$7:$B$1261,0)))^(1/10)-1)*100)</f>
        <v>11.592925109896758</v>
      </c>
      <c r="W240" s="702">
        <f t="shared" si="55"/>
        <v>1.0726827235526648</v>
      </c>
      <c r="X240" s="703" t="str">
        <f t="shared" si="56"/>
        <v>n/a</v>
      </c>
      <c r="Y240" s="876" t="s">
        <v>473</v>
      </c>
      <c r="Z240" s="651">
        <f t="shared" si="57"/>
        <v>39.315155358275206</v>
      </c>
      <c r="AA240" s="886">
        <f t="shared" si="58"/>
        <v>14.415345592897909</v>
      </c>
      <c r="AB240" s="887">
        <v>12</v>
      </c>
      <c r="AC240" s="865">
        <v>15.77</v>
      </c>
      <c r="AD240" s="865">
        <v>2.12</v>
      </c>
      <c r="AE240" s="865">
        <v>1.05</v>
      </c>
      <c r="AF240" s="865">
        <v>0.96</v>
      </c>
      <c r="AG240" s="865">
        <v>5</v>
      </c>
      <c r="AH240" s="865">
        <v>-40.400000000000006</v>
      </c>
      <c r="AI240" s="865">
        <v>89.39</v>
      </c>
      <c r="AJ240" s="865">
        <v>-1</v>
      </c>
      <c r="AK240" s="865">
        <v>7.0000000000000009</v>
      </c>
      <c r="AL240" s="878">
        <v>9490</v>
      </c>
      <c r="AM240" s="872">
        <v>0.3</v>
      </c>
      <c r="AN240" s="865">
        <v>0</v>
      </c>
      <c r="AO240" s="739">
        <f t="shared" si="59"/>
        <v>0.74749760512348651</v>
      </c>
      <c r="AP240" s="740">
        <f t="shared" si="60"/>
        <v>15.162843198021395</v>
      </c>
      <c r="AQ240" s="888">
        <f t="shared" si="61"/>
        <v>-21.574573938232422</v>
      </c>
      <c r="AR240" s="651">
        <f>INDEX(Historical!$C$7:$C$1239,MATCH(B240,Historical!$B$7:$B$1261,0))*IF(AH240="n/a",1.03,IF(AH240&lt;0,1.01,IF(AH240&gt;10,1.1,(1+AH240/100))))</f>
        <v>5.8075000000000001</v>
      </c>
      <c r="AS240" s="886">
        <f t="shared" si="62"/>
        <v>6.3882500000000002</v>
      </c>
      <c r="AT240" s="886">
        <f t="shared" si="67"/>
        <v>6.8354275000000007</v>
      </c>
      <c r="AU240" s="886">
        <f t="shared" si="67"/>
        <v>7.3139074250000009</v>
      </c>
      <c r="AV240" s="886">
        <f t="shared" si="67"/>
        <v>7.8258809447500015</v>
      </c>
      <c r="AW240" s="651">
        <f t="shared" si="63"/>
        <v>34.170965869750006</v>
      </c>
      <c r="AX240" s="747">
        <f t="shared" si="64"/>
        <v>15.031437060550742</v>
      </c>
      <c r="AY240" s="934">
        <v>0.63</v>
      </c>
      <c r="AZ240" s="872">
        <v>44.5</v>
      </c>
      <c r="BA240" s="872">
        <v>-22.759999999999998</v>
      </c>
      <c r="BB240" s="872">
        <v>7.2499999999999991</v>
      </c>
      <c r="BC240" s="872">
        <v>7.66</v>
      </c>
      <c r="BD240" s="907"/>
      <c r="BE240" s="624">
        <v>2014</v>
      </c>
      <c r="BF240" s="898">
        <f t="shared" si="65"/>
        <v>0</v>
      </c>
      <c r="BG240" s="882">
        <v>1.6</v>
      </c>
    </row>
    <row r="241" spans="1:59" s="863" customFormat="1" ht="12.75" customHeight="1" x14ac:dyDescent="0.2">
      <c r="A241" s="871" t="s">
        <v>3895</v>
      </c>
      <c r="B241" s="604" t="s">
        <v>3896</v>
      </c>
      <c r="C241" s="932" t="s">
        <v>4319</v>
      </c>
      <c r="D241" s="932" t="s">
        <v>4320</v>
      </c>
      <c r="E241" s="733">
        <v>7</v>
      </c>
      <c r="F241" s="1190">
        <v>613</v>
      </c>
      <c r="G241" s="1190" t="s">
        <v>106</v>
      </c>
      <c r="H241" s="1190" t="s">
        <v>106</v>
      </c>
      <c r="I241" s="874">
        <v>45.58</v>
      </c>
      <c r="J241" s="651">
        <f t="shared" si="52"/>
        <v>5.221588415971917</v>
      </c>
      <c r="K241" s="877">
        <v>0.59499999999999997</v>
      </c>
      <c r="L241" s="887">
        <v>4</v>
      </c>
      <c r="M241" s="642">
        <f t="shared" si="53"/>
        <v>2.38</v>
      </c>
      <c r="N241" s="870" t="s">
        <v>994</v>
      </c>
      <c r="O241" s="734">
        <v>0.58499999999999996</v>
      </c>
      <c r="P241" s="861">
        <v>43882</v>
      </c>
      <c r="Q241" s="861">
        <v>43895</v>
      </c>
      <c r="R241" s="642">
        <f t="shared" si="54"/>
        <v>1.7094017094017109</v>
      </c>
      <c r="S241" s="701">
        <f>IF(INDEX(Historical!$D$7:$D$1237,MATCH(B241,Historical!$B$7:$B$1261,0))=0,"n/a",(INDEX(Historical!$C$7:$C$1239,MATCH(B241,Historical!$B$7:$B$1261,0))/INDEX(Historical!$D$7:$D$1237,MATCH(B241,Historical!$B$7:$B$1261,0))-1)*100)</f>
        <v>5.4054054054053946</v>
      </c>
      <c r="T241" s="701">
        <f>IF(INDEX(Historical!$F$7:$F$1230,MATCH(B241,Historical!$B$7:$B$1261,0))=0,"n/a",((INDEX(Historical!$C$7:$C$1239,MATCH(B241,Historical!$B$7:$B$1261,0))/INDEX(Historical!$F$7:$F$1230,MATCH(B241,Historical!$B$7:$B$1261,0)))^(1/3)-1)*100)</f>
        <v>5.3728243029631084</v>
      </c>
      <c r="U241" s="701">
        <f>IF(INDEX(Historical!$H$7:$H$1230,MATCH(B241,Historical!$B$7:$B$1261,0))=0,"n/a",((INDEX(Historical!$C$7:$C$1239,MATCH(B241,Historical!$B$7:$B$1261,0))/INDEX(Historical!$H$7:$H$1230,MATCH(B241,Historical!$B$7:$B$1261,0)))^(1/5)-1)*100)</f>
        <v>4.4748127976484753</v>
      </c>
      <c r="V241" s="701">
        <f>IF(INDEX(Historical!$O$7:$O$1230,MATCH(B241,Historical!$B$7:$B$1261,0))=0,"n/a",((INDEX(Historical!$C$7:$C$1239,MATCH(B241,Historical!$B$7:$B$1261,0))/INDEX(Historical!$O$7:$O$1230,MATCH(B241,Historical!$B$7:$B$1261,0)))^(1/10)-1)*100)</f>
        <v>1.028036850637104</v>
      </c>
      <c r="W241" s="702">
        <f t="shared" si="55"/>
        <v>4.3527747034314039</v>
      </c>
      <c r="X241" s="703" t="str">
        <f t="shared" si="56"/>
        <v>n/a</v>
      </c>
      <c r="Y241" s="677"/>
      <c r="Z241" s="651">
        <f t="shared" si="57"/>
        <v>849.99999999999977</v>
      </c>
      <c r="AA241" s="886">
        <f t="shared" si="58"/>
        <v>162.78571428571428</v>
      </c>
      <c r="AB241" s="887">
        <v>12</v>
      </c>
      <c r="AC241" s="865">
        <v>0.28000000000000003</v>
      </c>
      <c r="AD241" s="865">
        <v>18.670000000000002</v>
      </c>
      <c r="AE241" s="865">
        <v>7.72</v>
      </c>
      <c r="AF241" s="865">
        <v>1.32</v>
      </c>
      <c r="AG241" s="865">
        <v>0.8</v>
      </c>
      <c r="AH241" s="865">
        <v>-2.6</v>
      </c>
      <c r="AI241" s="865">
        <v>150</v>
      </c>
      <c r="AJ241" s="865">
        <v>-4.5</v>
      </c>
      <c r="AK241" s="865">
        <v>9.1</v>
      </c>
      <c r="AL241" s="878">
        <v>8070</v>
      </c>
      <c r="AM241" s="872">
        <v>0.6</v>
      </c>
      <c r="AN241" s="865">
        <v>0.66</v>
      </c>
      <c r="AO241" s="739">
        <f t="shared" si="59"/>
        <v>-153.08931307209389</v>
      </c>
      <c r="AP241" s="740">
        <f t="shared" si="60"/>
        <v>9.6964012136203923</v>
      </c>
      <c r="AQ241" s="888">
        <f t="shared" si="61"/>
        <v>209.03228371960165</v>
      </c>
      <c r="AR241" s="651">
        <f>INDEX(Historical!$C$7:$C$1239,MATCH(B241,Historical!$B$7:$B$1261,0))*IF(AH241="n/a",1.03,IF(AH241&lt;0,1.01,IF(AH241&gt;10,1.1,(1+AH241/100))))</f>
        <v>2.3633999999999999</v>
      </c>
      <c r="AS241" s="886">
        <f t="shared" si="62"/>
        <v>2.5997400000000002</v>
      </c>
      <c r="AT241" s="886">
        <f t="shared" si="67"/>
        <v>2.8363163400000002</v>
      </c>
      <c r="AU241" s="886">
        <f t="shared" si="67"/>
        <v>3.0944211269399999</v>
      </c>
      <c r="AV241" s="886">
        <f t="shared" si="67"/>
        <v>3.3760134494915399</v>
      </c>
      <c r="AW241" s="651">
        <f t="shared" si="63"/>
        <v>14.269890916431541</v>
      </c>
      <c r="AX241" s="747">
        <f t="shared" si="64"/>
        <v>31.307351725387321</v>
      </c>
      <c r="AY241" s="934">
        <v>1.07</v>
      </c>
      <c r="AZ241" s="872">
        <v>43.33</v>
      </c>
      <c r="BA241" s="872">
        <v>-30.59</v>
      </c>
      <c r="BB241" s="872">
        <v>12.93</v>
      </c>
      <c r="BC241" s="872">
        <v>5.38</v>
      </c>
      <c r="BD241" s="907"/>
      <c r="BE241" s="624">
        <v>2014</v>
      </c>
      <c r="BF241" s="898">
        <f t="shared" si="65"/>
        <v>0</v>
      </c>
      <c r="BG241" s="882">
        <v>0.4</v>
      </c>
    </row>
    <row r="242" spans="1:59" s="863" customFormat="1" ht="12.75" customHeight="1" x14ac:dyDescent="0.2">
      <c r="A242" s="881" t="s">
        <v>4113</v>
      </c>
      <c r="B242" s="604" t="s">
        <v>4114</v>
      </c>
      <c r="C242" s="932" t="s">
        <v>4319</v>
      </c>
      <c r="D242" s="932" t="s">
        <v>4320</v>
      </c>
      <c r="E242" s="733">
        <v>7</v>
      </c>
      <c r="F242" s="1190">
        <v>632</v>
      </c>
      <c r="G242" s="1190" t="s">
        <v>106</v>
      </c>
      <c r="H242" s="1190" t="s">
        <v>106</v>
      </c>
      <c r="I242" s="874">
        <v>47.92</v>
      </c>
      <c r="J242" s="651">
        <f t="shared" si="52"/>
        <v>1.7946577629382301</v>
      </c>
      <c r="K242" s="877">
        <v>0.215</v>
      </c>
      <c r="L242" s="887">
        <v>4</v>
      </c>
      <c r="M242" s="642">
        <f t="shared" si="53"/>
        <v>0.86</v>
      </c>
      <c r="N242" s="870" t="s">
        <v>489</v>
      </c>
      <c r="O242" s="734">
        <v>0.185</v>
      </c>
      <c r="P242" s="861">
        <v>43920</v>
      </c>
      <c r="Q242" s="861">
        <v>43936</v>
      </c>
      <c r="R242" s="642">
        <f t="shared" si="54"/>
        <v>16.216216216216218</v>
      </c>
      <c r="S242" s="701">
        <f>IF(INDEX(Historical!$D$7:$D$1237,MATCH(B242,Historical!$B$7:$B$1261,0))=0,"n/a",(INDEX(Historical!$C$7:$C$1239,MATCH(B242,Historical!$B$7:$B$1261,0))/INDEX(Historical!$D$7:$D$1237,MATCH(B242,Historical!$B$7:$B$1261,0))-1)*100)</f>
        <v>14.399999999999991</v>
      </c>
      <c r="T242" s="701">
        <f>IF(INDEX(Historical!$F$7:$F$1230,MATCH(B242,Historical!$B$7:$B$1261,0))=0,"n/a",((INDEX(Historical!$C$7:$C$1239,MATCH(B242,Historical!$B$7:$B$1261,0))/INDEX(Historical!$F$7:$F$1230,MATCH(B242,Historical!$B$7:$B$1261,0)))^(1/3)-1)*100)</f>
        <v>9.8088712421310795</v>
      </c>
      <c r="U242" s="701">
        <f>IF(INDEX(Historical!$H$7:$H$1230,MATCH(B242,Historical!$B$7:$B$1261,0))=0,"n/a",((INDEX(Historical!$C$7:$C$1239,MATCH(B242,Historical!$B$7:$B$1261,0))/INDEX(Historical!$H$7:$H$1230,MATCH(B242,Historical!$B$7:$B$1261,0)))^(1/5)-1)*100)</f>
        <v>8.2961358967309273</v>
      </c>
      <c r="V242" s="701" t="str">
        <f>IF(INDEX(Historical!$O$7:$O$1230,MATCH(B242,Historical!$B$7:$B$1261,0))=0,"n/a",((INDEX(Historical!$C$7:$C$1239,MATCH(B242,Historical!$B$7:$B$1261,0))/INDEX(Historical!$O$7:$O$1230,MATCH(B242,Historical!$B$7:$B$1261,0)))^(1/10)-1)*100)</f>
        <v>n/a</v>
      </c>
      <c r="W242" s="702" t="str">
        <f t="shared" si="55"/>
        <v>n/a</v>
      </c>
      <c r="X242" s="703">
        <f t="shared" si="56"/>
        <v>0.11602987268155143</v>
      </c>
      <c r="Y242" s="876"/>
      <c r="Z242" s="651">
        <f t="shared" si="57"/>
        <v>148.27586206896552</v>
      </c>
      <c r="AA242" s="886">
        <f t="shared" si="58"/>
        <v>82.620689655172427</v>
      </c>
      <c r="AB242" s="887">
        <v>12</v>
      </c>
      <c r="AC242" s="865">
        <v>0.57999999999999996</v>
      </c>
      <c r="AD242" s="865">
        <v>8.44</v>
      </c>
      <c r="AE242" s="865">
        <v>19.03</v>
      </c>
      <c r="AF242" s="865">
        <v>2.2599999999999998</v>
      </c>
      <c r="AG242" s="865">
        <v>2.7</v>
      </c>
      <c r="AH242" s="865">
        <v>14.2</v>
      </c>
      <c r="AI242" s="865">
        <v>-18.47</v>
      </c>
      <c r="AJ242" s="865">
        <v>71.5</v>
      </c>
      <c r="AK242" s="865">
        <v>10</v>
      </c>
      <c r="AL242" s="878">
        <v>6010</v>
      </c>
      <c r="AM242" s="872">
        <v>0.70000000000000007</v>
      </c>
      <c r="AN242" s="865">
        <v>0.34</v>
      </c>
      <c r="AO242" s="739">
        <f t="shared" si="59"/>
        <v>-72.529895995503267</v>
      </c>
      <c r="AP242" s="740">
        <f t="shared" si="60"/>
        <v>10.090793659669158</v>
      </c>
      <c r="AQ242" s="888">
        <f t="shared" si="61"/>
        <v>188.07619256076421</v>
      </c>
      <c r="AR242" s="651">
        <f>INDEX(Historical!$C$7:$C$1239,MATCH(B242,Historical!$B$7:$B$1261,0))*IF(AH242="n/a",1.03,IF(AH242&lt;0,1.01,IF(AH242&gt;10,1.1,(1+AH242/100))))</f>
        <v>0.78649999999999998</v>
      </c>
      <c r="AS242" s="886">
        <f t="shared" si="62"/>
        <v>0.79436499999999999</v>
      </c>
      <c r="AT242" s="886">
        <f t="shared" si="67"/>
        <v>0.87380150000000001</v>
      </c>
      <c r="AU242" s="886">
        <f t="shared" si="67"/>
        <v>0.96118165000000011</v>
      </c>
      <c r="AV242" s="886">
        <f t="shared" si="67"/>
        <v>1.0572998150000001</v>
      </c>
      <c r="AW242" s="651">
        <f t="shared" si="63"/>
        <v>4.4731479650000008</v>
      </c>
      <c r="AX242" s="747">
        <f t="shared" si="64"/>
        <v>9.33461595367279</v>
      </c>
      <c r="AY242" s="934">
        <v>0.61</v>
      </c>
      <c r="AZ242" s="872">
        <v>50.749999999999993</v>
      </c>
      <c r="BA242" s="872">
        <v>-10.4</v>
      </c>
      <c r="BB242" s="872">
        <v>-0.83</v>
      </c>
      <c r="BC242" s="872">
        <v>8.2199999999999989</v>
      </c>
      <c r="BD242" s="907"/>
      <c r="BE242" s="624">
        <v>2014</v>
      </c>
      <c r="BF242" s="898">
        <f t="shared" si="65"/>
        <v>0</v>
      </c>
      <c r="BG242" s="882">
        <v>1.7000000000000002</v>
      </c>
    </row>
    <row r="243" spans="1:59" s="863" customFormat="1" ht="12.75" customHeight="1" x14ac:dyDescent="0.2">
      <c r="A243" s="871" t="s">
        <v>1596</v>
      </c>
      <c r="B243" s="604" t="s">
        <v>1597</v>
      </c>
      <c r="C243" s="932" t="s">
        <v>108</v>
      </c>
      <c r="D243" s="932" t="s">
        <v>4338</v>
      </c>
      <c r="E243" s="733">
        <v>7</v>
      </c>
      <c r="F243" s="1190">
        <v>588</v>
      </c>
      <c r="G243" s="1190" t="s">
        <v>115</v>
      </c>
      <c r="H243" s="1190" t="s">
        <v>115</v>
      </c>
      <c r="I243" s="874">
        <v>15.27</v>
      </c>
      <c r="J243" s="651">
        <f t="shared" si="52"/>
        <v>4.0602488539620172</v>
      </c>
      <c r="K243" s="877">
        <v>0.155</v>
      </c>
      <c r="L243" s="887">
        <v>4</v>
      </c>
      <c r="M243" s="642">
        <f t="shared" si="53"/>
        <v>0.62</v>
      </c>
      <c r="N243" s="870" t="s">
        <v>151</v>
      </c>
      <c r="O243" s="734">
        <v>0.14000000000000001</v>
      </c>
      <c r="P243" s="866">
        <v>43713</v>
      </c>
      <c r="Q243" s="866">
        <v>43739</v>
      </c>
      <c r="R243" s="642">
        <f t="shared" si="54"/>
        <v>10.714285714285703</v>
      </c>
      <c r="S243" s="701">
        <f>IF(INDEX(Historical!$D$7:$D$1237,MATCH(B243,Historical!$B$7:$B$1261,0))=0,"n/a",(INDEX(Historical!$C$7:$C$1239,MATCH(B243,Historical!$B$7:$B$1261,0))/INDEX(Historical!$D$7:$D$1237,MATCH(B243,Historical!$B$7:$B$1261,0))-1)*100)</f>
        <v>40.243902439024382</v>
      </c>
      <c r="T243" s="701">
        <f>IF(INDEX(Historical!$F$7:$F$1230,MATCH(B243,Historical!$B$7:$B$1261,0))=0,"n/a",((INDEX(Historical!$C$7:$C$1239,MATCH(B243,Historical!$B$7:$B$1261,0))/INDEX(Historical!$F$7:$F$1230,MATCH(B243,Historical!$B$7:$B$1261,0)))^(1/3)-1)*100)</f>
        <v>32.000612179591229</v>
      </c>
      <c r="U243" s="701">
        <f>IF(INDEX(Historical!$H$7:$H$1230,MATCH(B243,Historical!$B$7:$B$1261,0))=0,"n/a",((INDEX(Historical!$C$7:$C$1239,MATCH(B243,Historical!$B$7:$B$1261,0))/INDEX(Historical!$H$7:$H$1230,MATCH(B243,Historical!$B$7:$B$1261,0)))^(1/5)-1)*100)</f>
        <v>29.154508906543963</v>
      </c>
      <c r="V243" s="701">
        <f>IF(INDEX(Historical!$O$7:$O$1230,MATCH(B243,Historical!$B$7:$B$1261,0))=0,"n/a",((INDEX(Historical!$C$7:$C$1239,MATCH(B243,Historical!$B$7:$B$1261,0))/INDEX(Historical!$O$7:$O$1230,MATCH(B243,Historical!$B$7:$B$1261,0)))^(1/10)-1)*100)</f>
        <v>10.084079777731404</v>
      </c>
      <c r="W243" s="702">
        <f t="shared" si="55"/>
        <v>2.8911422310368509</v>
      </c>
      <c r="X243" s="703">
        <f t="shared" si="56"/>
        <v>2.0824649218959972</v>
      </c>
      <c r="Y243" s="876"/>
      <c r="Z243" s="651">
        <f t="shared" si="57"/>
        <v>77.499999999999986</v>
      </c>
      <c r="AA243" s="886">
        <f t="shared" si="58"/>
        <v>19.087499999999999</v>
      </c>
      <c r="AB243" s="887">
        <v>12</v>
      </c>
      <c r="AC243" s="865">
        <v>0.8</v>
      </c>
      <c r="AD243" s="865" t="s">
        <v>136</v>
      </c>
      <c r="AE243" s="865">
        <v>3.51</v>
      </c>
      <c r="AF243" s="865">
        <v>0.92</v>
      </c>
      <c r="AG243" s="865">
        <v>4.9000000000000004</v>
      </c>
      <c r="AH243" s="865">
        <v>13</v>
      </c>
      <c r="AI243" s="865">
        <v>72.25</v>
      </c>
      <c r="AJ243" s="865">
        <v>14.000000000000002</v>
      </c>
      <c r="AK243" s="865" t="s">
        <v>136</v>
      </c>
      <c r="AL243" s="878">
        <v>15130</v>
      </c>
      <c r="AM243" s="872">
        <v>0.1</v>
      </c>
      <c r="AN243" s="865">
        <v>0.3</v>
      </c>
      <c r="AO243" s="739">
        <f t="shared" si="59"/>
        <v>14.127257760505984</v>
      </c>
      <c r="AP243" s="740">
        <f t="shared" si="60"/>
        <v>33.214757760505982</v>
      </c>
      <c r="AQ243" s="888">
        <f t="shared" si="61"/>
        <v>-11.655975489755576</v>
      </c>
      <c r="AR243" s="651">
        <f>INDEX(Historical!$C$7:$C$1239,MATCH(B243,Historical!$B$7:$B$1261,0))*IF(AH243="n/a",1.03,IF(AH243&lt;0,1.01,IF(AH243&gt;10,1.1,(1+AH243/100))))</f>
        <v>0.63249999999999995</v>
      </c>
      <c r="AS243" s="886">
        <f t="shared" si="62"/>
        <v>0.69574999999999998</v>
      </c>
      <c r="AT243" s="886">
        <f t="shared" si="67"/>
        <v>0.71662250000000005</v>
      </c>
      <c r="AU243" s="886">
        <f t="shared" si="67"/>
        <v>0.73812117500000007</v>
      </c>
      <c r="AV243" s="886">
        <f t="shared" si="67"/>
        <v>0.76026481025000014</v>
      </c>
      <c r="AW243" s="651">
        <f t="shared" si="63"/>
        <v>3.5432584852500004</v>
      </c>
      <c r="AX243" s="747">
        <f t="shared" si="64"/>
        <v>23.204050329076626</v>
      </c>
      <c r="AY243" s="934">
        <v>1.63</v>
      </c>
      <c r="AZ243" s="872">
        <v>120.02999999999999</v>
      </c>
      <c r="BA243" s="872">
        <v>-12.94</v>
      </c>
      <c r="BB243" s="872">
        <v>14.93</v>
      </c>
      <c r="BC243" s="872">
        <v>31.15</v>
      </c>
      <c r="BD243" s="907"/>
      <c r="BE243" s="624">
        <v>2013</v>
      </c>
      <c r="BF243" s="898">
        <f t="shared" si="65"/>
        <v>0</v>
      </c>
      <c r="BG243" s="882">
        <v>0.6</v>
      </c>
    </row>
    <row r="244" spans="1:59" s="863" customFormat="1" ht="12.75" customHeight="1" x14ac:dyDescent="0.2">
      <c r="A244" s="871" t="s">
        <v>1594</v>
      </c>
      <c r="B244" s="604" t="s">
        <v>1595</v>
      </c>
      <c r="C244" s="932" t="s">
        <v>108</v>
      </c>
      <c r="D244" s="932" t="s">
        <v>4334</v>
      </c>
      <c r="E244" s="733">
        <v>8</v>
      </c>
      <c r="F244" s="1190">
        <v>523</v>
      </c>
      <c r="G244" s="1190" t="s">
        <v>106</v>
      </c>
      <c r="H244" s="1190" t="s">
        <v>106</v>
      </c>
      <c r="I244" s="874">
        <v>90.95</v>
      </c>
      <c r="J244" s="651">
        <f t="shared" si="52"/>
        <v>1.6272677295217153</v>
      </c>
      <c r="K244" s="877">
        <v>0.37</v>
      </c>
      <c r="L244" s="887">
        <v>4</v>
      </c>
      <c r="M244" s="642">
        <f t="shared" si="53"/>
        <v>1.48</v>
      </c>
      <c r="N244" s="870" t="s">
        <v>568</v>
      </c>
      <c r="O244" s="734">
        <v>0.34</v>
      </c>
      <c r="P244" s="619">
        <v>43829</v>
      </c>
      <c r="Q244" s="619">
        <v>43845</v>
      </c>
      <c r="R244" s="642">
        <f t="shared" si="54"/>
        <v>8.8235294117646959</v>
      </c>
      <c r="S244" s="701">
        <f>IF(INDEX(Historical!$D$7:$D$1237,MATCH(B244,Historical!$B$7:$B$1261,0))=0,"n/a",(INDEX(Historical!$C$7:$C$1239,MATCH(B244,Historical!$B$7:$B$1261,0))/INDEX(Historical!$D$7:$D$1237,MATCH(B244,Historical!$B$7:$B$1261,0))-1)*100)</f>
        <v>23.636363636363633</v>
      </c>
      <c r="T244" s="701">
        <f>IF(INDEX(Historical!$F$7:$F$1230,MATCH(B244,Historical!$B$7:$B$1261,0))=0,"n/a",((INDEX(Historical!$C$7:$C$1239,MATCH(B244,Historical!$B$7:$B$1261,0))/INDEX(Historical!$F$7:$F$1230,MATCH(B244,Historical!$B$7:$B$1261,0)))^(1/3)-1)*100)</f>
        <v>19.348319192733697</v>
      </c>
      <c r="U244" s="701">
        <f>IF(INDEX(Historical!$H$7:$H$1230,MATCH(B244,Historical!$B$7:$B$1261,0))=0,"n/a",((INDEX(Historical!$C$7:$C$1239,MATCH(B244,Historical!$B$7:$B$1261,0))/INDEX(Historical!$H$7:$H$1230,MATCH(B244,Historical!$B$7:$B$1261,0)))^(1/5)-1)*100)</f>
        <v>16.271101521949817</v>
      </c>
      <c r="V244" s="701">
        <f>IF(INDEX(Historical!$O$7:$O$1230,MATCH(B244,Historical!$B$7:$B$1261,0))=0,"n/a",((INDEX(Historical!$C$7:$C$1239,MATCH(B244,Historical!$B$7:$B$1261,0))/INDEX(Historical!$O$7:$O$1230,MATCH(B244,Historical!$B$7:$B$1261,0)))^(1/10)-1)*100)</f>
        <v>11.946011082672413</v>
      </c>
      <c r="W244" s="702">
        <f t="shared" si="55"/>
        <v>1.3620531078822544</v>
      </c>
      <c r="X244" s="703">
        <f t="shared" si="56"/>
        <v>1.452776921602662</v>
      </c>
      <c r="Y244" s="661"/>
      <c r="Z244" s="651">
        <f t="shared" si="57"/>
        <v>25.429553264604809</v>
      </c>
      <c r="AA244" s="886">
        <f t="shared" si="58"/>
        <v>15.627147766323024</v>
      </c>
      <c r="AB244" s="887">
        <v>9</v>
      </c>
      <c r="AC244" s="865">
        <v>5.82</v>
      </c>
      <c r="AD244" s="865">
        <v>2.66</v>
      </c>
      <c r="AE244" s="865">
        <v>1.57</v>
      </c>
      <c r="AF244" s="865">
        <v>1.78</v>
      </c>
      <c r="AG244" s="865">
        <v>11.799999999999999</v>
      </c>
      <c r="AH244" s="865">
        <v>-18.7</v>
      </c>
      <c r="AI244" s="865">
        <v>13.5</v>
      </c>
      <c r="AJ244" s="865">
        <v>11.200000000000001</v>
      </c>
      <c r="AK244" s="865">
        <v>5.9799999999999995</v>
      </c>
      <c r="AL244" s="878">
        <v>12800</v>
      </c>
      <c r="AM244" s="872">
        <v>0.4</v>
      </c>
      <c r="AN244" s="865">
        <v>4.21</v>
      </c>
      <c r="AO244" s="739">
        <f t="shared" si="59"/>
        <v>2.2712214851485086</v>
      </c>
      <c r="AP244" s="740">
        <f t="shared" si="60"/>
        <v>17.898369251471532</v>
      </c>
      <c r="AQ244" s="888">
        <f t="shared" si="61"/>
        <v>11.188174878956115</v>
      </c>
      <c r="AR244" s="651">
        <f>INDEX(Historical!$C$7:$C$1239,MATCH(B244,Historical!$B$7:$B$1261,0))*IF(AH244="n/a",1.03,IF(AH244&lt;0,1.01,IF(AH244&gt;10,1.1,(1+AH244/100))))</f>
        <v>1.3736000000000002</v>
      </c>
      <c r="AS244" s="886">
        <f t="shared" si="62"/>
        <v>1.5109600000000003</v>
      </c>
      <c r="AT244" s="886">
        <f t="shared" si="67"/>
        <v>1.6013154080000005</v>
      </c>
      <c r="AU244" s="886">
        <f t="shared" si="67"/>
        <v>1.6970740693984006</v>
      </c>
      <c r="AV244" s="886">
        <f t="shared" si="67"/>
        <v>1.798559098748425</v>
      </c>
      <c r="AW244" s="651">
        <f t="shared" si="63"/>
        <v>7.9815085761468261</v>
      </c>
      <c r="AX244" s="747">
        <f t="shared" si="64"/>
        <v>8.7757103640976641</v>
      </c>
      <c r="AY244" s="934">
        <v>1.37</v>
      </c>
      <c r="AZ244" s="872">
        <v>67.77</v>
      </c>
      <c r="BA244" s="872">
        <v>-11.219999999999999</v>
      </c>
      <c r="BB244" s="872">
        <v>14.219999999999999</v>
      </c>
      <c r="BC244" s="872">
        <v>23.79</v>
      </c>
      <c r="BD244" s="907"/>
      <c r="BE244" s="624">
        <v>2013</v>
      </c>
      <c r="BF244" s="898">
        <f t="shared" si="65"/>
        <v>0</v>
      </c>
      <c r="BG244" s="882">
        <v>1.7999999999999998</v>
      </c>
    </row>
    <row r="245" spans="1:59" s="863" customFormat="1" ht="12.75" customHeight="1" x14ac:dyDescent="0.2">
      <c r="A245" s="871" t="s">
        <v>3893</v>
      </c>
      <c r="B245" s="604" t="s">
        <v>3894</v>
      </c>
      <c r="C245" s="932" t="s">
        <v>4319</v>
      </c>
      <c r="D245" s="932" t="s">
        <v>4349</v>
      </c>
      <c r="E245" s="733">
        <v>7</v>
      </c>
      <c r="F245" s="1190">
        <v>619</v>
      </c>
      <c r="G245" s="1190" t="s">
        <v>106</v>
      </c>
      <c r="H245" s="1190" t="s">
        <v>106</v>
      </c>
      <c r="I245" s="874">
        <v>31.3</v>
      </c>
      <c r="J245" s="651">
        <f t="shared" si="52"/>
        <v>2.8115015974440891</v>
      </c>
      <c r="K245" s="877">
        <v>0.22</v>
      </c>
      <c r="L245" s="887">
        <v>4</v>
      </c>
      <c r="M245" s="642">
        <f t="shared" si="53"/>
        <v>0.88</v>
      </c>
      <c r="N245" s="870" t="s">
        <v>706</v>
      </c>
      <c r="O245" s="734">
        <v>0.21</v>
      </c>
      <c r="P245" s="861">
        <v>43893</v>
      </c>
      <c r="Q245" s="861">
        <v>43908</v>
      </c>
      <c r="R245" s="642">
        <f t="shared" si="54"/>
        <v>4.7619047619047663</v>
      </c>
      <c r="S245" s="701">
        <f>IF(INDEX(Historical!$D$7:$D$1237,MATCH(B245,Historical!$B$7:$B$1261,0))=0,"n/a",(INDEX(Historical!$C$7:$C$1239,MATCH(B245,Historical!$B$7:$B$1261,0))/INDEX(Historical!$D$7:$D$1237,MATCH(B245,Historical!$B$7:$B$1261,0))-1)*100)</f>
        <v>4.9999999999999822</v>
      </c>
      <c r="T245" s="701">
        <f>IF(INDEX(Historical!$F$7:$F$1230,MATCH(B245,Historical!$B$7:$B$1261,0))=0,"n/a",((INDEX(Historical!$C$7:$C$1239,MATCH(B245,Historical!$B$7:$B$1261,0))/INDEX(Historical!$F$7:$F$1230,MATCH(B245,Historical!$B$7:$B$1261,0)))^(1/3)-1)*100)</f>
        <v>11.868894208139679</v>
      </c>
      <c r="U245" s="701">
        <f>IF(INDEX(Historical!$H$7:$H$1230,MATCH(B245,Historical!$B$7:$B$1261,0))=0,"n/a",((INDEX(Historical!$C$7:$C$1239,MATCH(B245,Historical!$B$7:$B$1261,0))/INDEX(Historical!$H$7:$H$1230,MATCH(B245,Historical!$B$7:$B$1261,0)))^(1/5)-1)*100)</f>
        <v>27.428876908153121</v>
      </c>
      <c r="V245" s="701" t="str">
        <f>IF(INDEX(Historical!$O$7:$O$1230,MATCH(B245,Historical!$B$7:$B$1261,0))=0,"n/a",((INDEX(Historical!$C$7:$C$1239,MATCH(B245,Historical!$B$7:$B$1261,0))/INDEX(Historical!$O$7:$O$1230,MATCH(B245,Historical!$B$7:$B$1261,0)))^(1/10)-1)*100)</f>
        <v>n/a</v>
      </c>
      <c r="W245" s="702" t="str">
        <f t="shared" si="55"/>
        <v>n/a</v>
      </c>
      <c r="X245" s="703">
        <f t="shared" si="56"/>
        <v>5.4857753816306243</v>
      </c>
      <c r="Y245" s="664"/>
      <c r="Z245" s="651">
        <f t="shared" si="57"/>
        <v>127.53623188405798</v>
      </c>
      <c r="AA245" s="886">
        <f t="shared" si="58"/>
        <v>45.362318840579718</v>
      </c>
      <c r="AB245" s="887">
        <v>12</v>
      </c>
      <c r="AC245" s="865">
        <v>0.69</v>
      </c>
      <c r="AD245" s="865" t="s">
        <v>136</v>
      </c>
      <c r="AE245" s="865">
        <v>2.2400000000000002</v>
      </c>
      <c r="AF245" s="865">
        <v>1.1399999999999999</v>
      </c>
      <c r="AG245" s="865">
        <v>2.5</v>
      </c>
      <c r="AH245" s="865">
        <v>-7.3999999999999995</v>
      </c>
      <c r="AI245" s="865">
        <v>15.409999999999998</v>
      </c>
      <c r="AJ245" s="865">
        <v>5</v>
      </c>
      <c r="AK245" s="865" t="s">
        <v>136</v>
      </c>
      <c r="AL245" s="878">
        <v>584.96</v>
      </c>
      <c r="AM245" s="872">
        <v>2.75</v>
      </c>
      <c r="AN245" s="865">
        <v>0.44</v>
      </c>
      <c r="AO245" s="739">
        <f t="shared" si="59"/>
        <v>-15.121940334982508</v>
      </c>
      <c r="AP245" s="740">
        <f t="shared" si="60"/>
        <v>30.24037850559721</v>
      </c>
      <c r="AQ245" s="888">
        <f t="shared" si="61"/>
        <v>51.603347190050684</v>
      </c>
      <c r="AR245" s="651">
        <f>INDEX(Historical!$C$7:$C$1239,MATCH(B245,Historical!$B$7:$B$1261,0))*IF(AH245="n/a",1.03,IF(AH245&lt;0,1.01,IF(AH245&gt;10,1.1,(1+AH245/100))))</f>
        <v>0.84839999999999993</v>
      </c>
      <c r="AS245" s="886">
        <f t="shared" si="62"/>
        <v>0.93323999999999996</v>
      </c>
      <c r="AT245" s="886">
        <f t="shared" si="67"/>
        <v>0.96123720000000001</v>
      </c>
      <c r="AU245" s="886">
        <f t="shared" si="67"/>
        <v>0.99007431600000007</v>
      </c>
      <c r="AV245" s="886">
        <f t="shared" si="67"/>
        <v>1.0197765454800001</v>
      </c>
      <c r="AW245" s="651">
        <f t="shared" si="63"/>
        <v>4.75272806148</v>
      </c>
      <c r="AX245" s="747">
        <f t="shared" si="64"/>
        <v>15.184434701214059</v>
      </c>
      <c r="AY245" s="934">
        <v>1.52</v>
      </c>
      <c r="AZ245" s="872">
        <v>117.36</v>
      </c>
      <c r="BA245" s="872">
        <v>-23.25</v>
      </c>
      <c r="BB245" s="872">
        <v>-5.87</v>
      </c>
      <c r="BC245" s="872">
        <v>3.19</v>
      </c>
      <c r="BD245" s="907"/>
      <c r="BE245" s="624">
        <v>2014</v>
      </c>
      <c r="BF245" s="898">
        <f t="shared" si="65"/>
        <v>0</v>
      </c>
      <c r="BG245" s="882">
        <v>2.2999999999999998</v>
      </c>
    </row>
    <row r="246" spans="1:59" s="863" customFormat="1" ht="12.75" customHeight="1" x14ac:dyDescent="0.2">
      <c r="A246" s="871" t="s">
        <v>1602</v>
      </c>
      <c r="B246" s="604" t="s">
        <v>1603</v>
      </c>
      <c r="C246" s="932" t="s">
        <v>153</v>
      </c>
      <c r="D246" s="932" t="s">
        <v>4324</v>
      </c>
      <c r="E246" s="733">
        <v>8</v>
      </c>
      <c r="F246" s="1190">
        <v>504</v>
      </c>
      <c r="G246" s="1190" t="s">
        <v>106</v>
      </c>
      <c r="H246" s="1190" t="s">
        <v>106</v>
      </c>
      <c r="I246" s="874">
        <v>209.6</v>
      </c>
      <c r="J246" s="651">
        <f t="shared" si="52"/>
        <v>0.74427480916030542</v>
      </c>
      <c r="K246" s="877">
        <v>0.39</v>
      </c>
      <c r="L246" s="887">
        <v>4</v>
      </c>
      <c r="M246" s="642">
        <f t="shared" si="53"/>
        <v>1.56</v>
      </c>
      <c r="N246" s="870" t="s">
        <v>706</v>
      </c>
      <c r="O246" s="734">
        <v>0.37</v>
      </c>
      <c r="P246" s="866">
        <v>43691</v>
      </c>
      <c r="Q246" s="866">
        <v>43727</v>
      </c>
      <c r="R246" s="642">
        <f t="shared" si="54"/>
        <v>5.4054054054054106</v>
      </c>
      <c r="S246" s="701">
        <f>IF(INDEX(Historical!$D$7:$D$1237,MATCH(B246,Historical!$B$7:$B$1261,0))=0,"n/a",(INDEX(Historical!$C$7:$C$1239,MATCH(B246,Historical!$B$7:$B$1261,0))/INDEX(Historical!$D$7:$D$1237,MATCH(B246,Historical!$B$7:$B$1261,0))-1)*100)</f>
        <v>5.555555555555558</v>
      </c>
      <c r="T246" s="701">
        <f>IF(INDEX(Historical!$F$7:$F$1230,MATCH(B246,Historical!$B$7:$B$1261,0))=0,"n/a",((INDEX(Historical!$C$7:$C$1239,MATCH(B246,Historical!$B$7:$B$1261,0))/INDEX(Historical!$F$7:$F$1230,MATCH(B246,Historical!$B$7:$B$1261,0)))^(1/3)-1)*100)</f>
        <v>6.4529450807832456</v>
      </c>
      <c r="U246" s="701">
        <f>IF(INDEX(Historical!$H$7:$H$1230,MATCH(B246,Historical!$B$7:$B$1261,0))=0,"n/a",((INDEX(Historical!$C$7:$C$1239,MATCH(B246,Historical!$B$7:$B$1261,0))/INDEX(Historical!$H$7:$H$1230,MATCH(B246,Historical!$B$7:$B$1261,0)))^(1/5)-1)*100)</f>
        <v>7.4750224571817458</v>
      </c>
      <c r="V246" s="701" t="str">
        <f>IF(INDEX(Historical!$O$7:$O$1230,MATCH(B246,Historical!$B$7:$B$1261,0))=0,"n/a",((INDEX(Historical!$C$7:$C$1239,MATCH(B246,Historical!$B$7:$B$1261,0))/INDEX(Historical!$O$7:$O$1230,MATCH(B246,Historical!$B$7:$B$1261,0)))^(1/10)-1)*100)</f>
        <v>n/a</v>
      </c>
      <c r="W246" s="702" t="str">
        <f t="shared" si="55"/>
        <v>n/a</v>
      </c>
      <c r="X246" s="703">
        <f t="shared" si="56"/>
        <v>0.65000195279841266</v>
      </c>
      <c r="Y246" s="664"/>
      <c r="Z246" s="651">
        <f t="shared" si="57"/>
        <v>33.476394849785407</v>
      </c>
      <c r="AA246" s="886">
        <f t="shared" si="58"/>
        <v>44.978540772532185</v>
      </c>
      <c r="AB246" s="887">
        <v>6</v>
      </c>
      <c r="AC246" s="865">
        <v>4.66</v>
      </c>
      <c r="AD246" s="865">
        <v>2.04</v>
      </c>
      <c r="AE246" s="865">
        <v>9.86</v>
      </c>
      <c r="AF246" s="865">
        <v>11.34</v>
      </c>
      <c r="AG246" s="865">
        <v>28.1</v>
      </c>
      <c r="AH246" s="865">
        <v>50.2</v>
      </c>
      <c r="AI246" s="865">
        <v>6.6199999999999992</v>
      </c>
      <c r="AJ246" s="865">
        <v>11.5</v>
      </c>
      <c r="AK246" s="865">
        <v>22.1</v>
      </c>
      <c r="AL246" s="878">
        <v>29860</v>
      </c>
      <c r="AM246" s="872">
        <v>0.8</v>
      </c>
      <c r="AN246" s="865">
        <v>0.39</v>
      </c>
      <c r="AO246" s="739">
        <f t="shared" si="59"/>
        <v>-36.759243506190131</v>
      </c>
      <c r="AP246" s="740">
        <f t="shared" si="60"/>
        <v>8.2192972663420516</v>
      </c>
      <c r="AQ246" s="888">
        <f t="shared" si="61"/>
        <v>376.12167089260089</v>
      </c>
      <c r="AR246" s="651">
        <f>INDEX(Historical!$C$7:$C$1239,MATCH(B246,Historical!$B$7:$B$1261,0))*IF(AH246="n/a",1.03,IF(AH246&lt;0,1.01,IF(AH246&gt;10,1.1,(1+AH246/100))))</f>
        <v>1.6720000000000002</v>
      </c>
      <c r="AS246" s="886">
        <f t="shared" si="62"/>
        <v>1.7826864000000002</v>
      </c>
      <c r="AT246" s="886">
        <f t="shared" si="67"/>
        <v>1.9609550400000004</v>
      </c>
      <c r="AU246" s="886">
        <f t="shared" si="67"/>
        <v>2.1570505440000005</v>
      </c>
      <c r="AV246" s="886">
        <f t="shared" si="67"/>
        <v>2.3727555984000008</v>
      </c>
      <c r="AW246" s="651">
        <f t="shared" si="63"/>
        <v>9.9454475824000017</v>
      </c>
      <c r="AX246" s="747">
        <f t="shared" si="64"/>
        <v>4.7449654496183218</v>
      </c>
      <c r="AY246" s="934">
        <v>0.3</v>
      </c>
      <c r="AZ246" s="872">
        <v>92.56</v>
      </c>
      <c r="BA246" s="872">
        <v>-6.5299999999999994</v>
      </c>
      <c r="BB246" s="872">
        <v>10.870000000000001</v>
      </c>
      <c r="BC246" s="872">
        <v>19.670000000000002</v>
      </c>
      <c r="BD246" s="907"/>
      <c r="BE246" s="624">
        <v>2012</v>
      </c>
      <c r="BF246" s="898">
        <f t="shared" si="65"/>
        <v>0</v>
      </c>
      <c r="BG246" s="882">
        <v>15</v>
      </c>
    </row>
    <row r="247" spans="1:59" s="863" customFormat="1" ht="12.75" customHeight="1" x14ac:dyDescent="0.2">
      <c r="A247" s="881" t="s">
        <v>4403</v>
      </c>
      <c r="B247" s="604" t="s">
        <v>3950</v>
      </c>
      <c r="C247" s="932" t="s">
        <v>108</v>
      </c>
      <c r="D247" s="932" t="s">
        <v>4331</v>
      </c>
      <c r="E247" s="733">
        <v>6</v>
      </c>
      <c r="F247" s="1190">
        <v>675</v>
      </c>
      <c r="G247" s="1190" t="s">
        <v>106</v>
      </c>
      <c r="H247" s="1190" t="s">
        <v>106</v>
      </c>
      <c r="I247" s="874">
        <v>5.28</v>
      </c>
      <c r="J247" s="651">
        <f t="shared" si="52"/>
        <v>3.7878787878787881</v>
      </c>
      <c r="K247" s="877">
        <v>0.05</v>
      </c>
      <c r="L247" s="887">
        <v>4</v>
      </c>
      <c r="M247" s="642">
        <f t="shared" si="53"/>
        <v>0.2</v>
      </c>
      <c r="N247" s="870" t="s">
        <v>223</v>
      </c>
      <c r="O247" s="734">
        <v>4.4999999999999998E-2</v>
      </c>
      <c r="P247" s="619">
        <v>43837</v>
      </c>
      <c r="Q247" s="619">
        <v>43850</v>
      </c>
      <c r="R247" s="642">
        <f t="shared" si="54"/>
        <v>11.111111111111121</v>
      </c>
      <c r="S247" s="701">
        <f>IF(INDEX(Historical!$D$7:$D$1237,MATCH(B247,Historical!$B$7:$B$1261,0))=0,"n/a",(INDEX(Historical!$C$7:$C$1239,MATCH(B247,Historical!$B$7:$B$1261,0))/INDEX(Historical!$D$7:$D$1237,MATCH(B247,Historical!$B$7:$B$1261,0))-1)*100)</f>
        <v>30.76923076923077</v>
      </c>
      <c r="T247" s="701">
        <f>IF(INDEX(Historical!$F$7:$F$1230,MATCH(B247,Historical!$B$7:$B$1261,0))=0,"n/a",((INDEX(Historical!$C$7:$C$1239,MATCH(B247,Historical!$B$7:$B$1261,0))/INDEX(Historical!$F$7:$F$1230,MATCH(B247,Historical!$B$7:$B$1261,0)))^(1/3)-1)*100)</f>
        <v>29.931885166802896</v>
      </c>
      <c r="U247" s="701" t="str">
        <f>IF(INDEX(Historical!$H$7:$H$1230,MATCH(B247,Historical!$B$7:$B$1261,0))=0,"n/a",((INDEX(Historical!$C$7:$C$1239,MATCH(B247,Historical!$B$7:$B$1261,0))/INDEX(Historical!$H$7:$H$1230,MATCH(B247,Historical!$B$7:$B$1261,0)))^(1/5)-1)*100)</f>
        <v>n/a</v>
      </c>
      <c r="V247" s="701" t="str">
        <f>IF(INDEX(Historical!$O$7:$O$1230,MATCH(B247,Historical!$B$7:$B$1261,0))=0,"n/a",((INDEX(Historical!$C$7:$C$1239,MATCH(B247,Historical!$B$7:$B$1261,0))/INDEX(Historical!$O$7:$O$1230,MATCH(B247,Historical!$B$7:$B$1261,0)))^(1/10)-1)*100)</f>
        <v>n/a</v>
      </c>
      <c r="W247" s="702" t="str">
        <f t="shared" si="55"/>
        <v>n/a</v>
      </c>
      <c r="X247" s="703" t="str">
        <f t="shared" si="56"/>
        <v>n/a</v>
      </c>
      <c r="Y247" s="876"/>
      <c r="Z247" s="651">
        <f t="shared" si="57"/>
        <v>44.44444444444445</v>
      </c>
      <c r="AA247" s="886">
        <f t="shared" si="58"/>
        <v>11.733333333333334</v>
      </c>
      <c r="AB247" s="887">
        <v>3</v>
      </c>
      <c r="AC247" s="865">
        <v>0.45</v>
      </c>
      <c r="AD247" s="865">
        <v>1.04</v>
      </c>
      <c r="AE247" s="865">
        <v>2.56</v>
      </c>
      <c r="AF247" s="865">
        <v>0.83</v>
      </c>
      <c r="AG247" s="865">
        <v>6.8000000000000007</v>
      </c>
      <c r="AH247" s="865">
        <v>-8.9</v>
      </c>
      <c r="AI247" s="865">
        <v>-10</v>
      </c>
      <c r="AJ247" s="865">
        <v>28.199999999999996</v>
      </c>
      <c r="AK247" s="865">
        <v>12</v>
      </c>
      <c r="AL247" s="878">
        <v>125.81</v>
      </c>
      <c r="AM247" s="872">
        <v>1.6</v>
      </c>
      <c r="AN247" s="865">
        <v>0</v>
      </c>
      <c r="AO247" s="739" t="str">
        <f t="shared" si="59"/>
        <v>n/a</v>
      </c>
      <c r="AP247" s="740" t="str">
        <f t="shared" si="60"/>
        <v>n/a</v>
      </c>
      <c r="AQ247" s="888">
        <f t="shared" si="61"/>
        <v>-34.210211306797035</v>
      </c>
      <c r="AR247" s="651">
        <f>INDEX(Historical!$C$7:$C$1239,MATCH(B247,Historical!$B$7:$B$1261,0))*IF(AH247="n/a",1.03,IF(AH247&lt;0,1.01,IF(AH247&gt;10,1.1,(1+AH247/100))))</f>
        <v>0.17170000000000002</v>
      </c>
      <c r="AS247" s="886">
        <f t="shared" si="62"/>
        <v>0.17341700000000002</v>
      </c>
      <c r="AT247" s="886">
        <f t="shared" ref="AT247:AV266" si="68">IF($AK247="n/a",1.03*AS247,IF($AK247&lt;0,1.01*AS247,IF($AK247&gt;10,1.1*AS247,(1+$AK247/100)*AS247)))</f>
        <v>0.19075870000000003</v>
      </c>
      <c r="AU247" s="886">
        <f t="shared" si="68"/>
        <v>0.20983457000000005</v>
      </c>
      <c r="AV247" s="886">
        <f t="shared" si="68"/>
        <v>0.23081802700000006</v>
      </c>
      <c r="AW247" s="651">
        <f t="shared" si="63"/>
        <v>0.97652829700000021</v>
      </c>
      <c r="AX247" s="747">
        <f t="shared" si="64"/>
        <v>18.49485410984849</v>
      </c>
      <c r="AY247" s="934">
        <v>0.87</v>
      </c>
      <c r="AZ247" s="872">
        <v>40.050000000000004</v>
      </c>
      <c r="BA247" s="872">
        <v>-38.25</v>
      </c>
      <c r="BB247" s="872">
        <v>7.8299999999999992</v>
      </c>
      <c r="BC247" s="872">
        <v>4.96</v>
      </c>
      <c r="BD247" s="907"/>
      <c r="BE247" s="624">
        <v>2015</v>
      </c>
      <c r="BF247" s="898">
        <f t="shared" si="65"/>
        <v>0</v>
      </c>
      <c r="BG247" s="882">
        <v>0.8</v>
      </c>
    </row>
    <row r="248" spans="1:59" s="863" customFormat="1" x14ac:dyDescent="0.2">
      <c r="A248" s="871" t="s">
        <v>1622</v>
      </c>
      <c r="B248" s="604" t="s">
        <v>1623</v>
      </c>
      <c r="C248" s="932" t="s">
        <v>108</v>
      </c>
      <c r="D248" s="932" t="s">
        <v>4338</v>
      </c>
      <c r="E248" s="733">
        <v>9</v>
      </c>
      <c r="F248" s="1190">
        <v>415</v>
      </c>
      <c r="G248" s="1190" t="s">
        <v>106</v>
      </c>
      <c r="H248" s="1190" t="s">
        <v>106</v>
      </c>
      <c r="I248" s="874">
        <v>29.46</v>
      </c>
      <c r="J248" s="651">
        <f t="shared" si="52"/>
        <v>4.0733197556008145</v>
      </c>
      <c r="K248" s="877">
        <v>0.3</v>
      </c>
      <c r="L248" s="887">
        <v>4</v>
      </c>
      <c r="M248" s="642">
        <f t="shared" si="53"/>
        <v>1.2</v>
      </c>
      <c r="N248" s="870" t="s">
        <v>965</v>
      </c>
      <c r="O248" s="734">
        <v>0.28000000000000003</v>
      </c>
      <c r="P248" s="866">
        <v>43592</v>
      </c>
      <c r="Q248" s="866">
        <v>43600</v>
      </c>
      <c r="R248" s="642">
        <f t="shared" si="54"/>
        <v>7.1428571428571281</v>
      </c>
      <c r="S248" s="701">
        <f>IF(INDEX(Historical!$D$7:$D$1237,MATCH(B248,Historical!$B$7:$B$1261,0))=0,"n/a",(INDEX(Historical!$C$7:$C$1239,MATCH(B248,Historical!$B$7:$B$1261,0))/INDEX(Historical!$D$7:$D$1237,MATCH(B248,Historical!$B$7:$B$1261,0))-1)*100)</f>
        <v>7.2727272727272529</v>
      </c>
      <c r="T248" s="701">
        <f>IF(INDEX(Historical!$F$7:$F$1230,MATCH(B248,Historical!$B$7:$B$1261,0))=0,"n/a",((INDEX(Historical!$C$7:$C$1239,MATCH(B248,Historical!$B$7:$B$1261,0))/INDEX(Historical!$F$7:$F$1230,MATCH(B248,Historical!$B$7:$B$1261,0)))^(1/3)-1)*100)</f>
        <v>6.386203404930102</v>
      </c>
      <c r="U248" s="701">
        <f>IF(INDEX(Historical!$H$7:$H$1230,MATCH(B248,Historical!$B$7:$B$1261,0))=0,"n/a",((INDEX(Historical!$C$7:$C$1239,MATCH(B248,Historical!$B$7:$B$1261,0))/INDEX(Historical!$H$7:$H$1230,MATCH(B248,Historical!$B$7:$B$1261,0)))^(1/5)-1)*100)</f>
        <v>9.1977482660523524</v>
      </c>
      <c r="V248" s="701">
        <f>IF(INDEX(Historical!$O$7:$O$1230,MATCH(B248,Historical!$B$7:$B$1261,0))=0,"n/a",((INDEX(Historical!$C$7:$C$1239,MATCH(B248,Historical!$B$7:$B$1261,0))/INDEX(Historical!$O$7:$O$1230,MATCH(B248,Historical!$B$7:$B$1261,0)))^(1/10)-1)*100)</f>
        <v>12.296967427268445</v>
      </c>
      <c r="W248" s="702">
        <f t="shared" si="55"/>
        <v>0.74796882405790599</v>
      </c>
      <c r="X248" s="703">
        <f t="shared" si="56"/>
        <v>0.56083830890563113</v>
      </c>
      <c r="Y248" s="664"/>
      <c r="Z248" s="651">
        <f t="shared" si="57"/>
        <v>69.767441860465112</v>
      </c>
      <c r="AA248" s="886">
        <f t="shared" si="58"/>
        <v>17.127906976744185</v>
      </c>
      <c r="AB248" s="887">
        <v>12</v>
      </c>
      <c r="AC248" s="865">
        <v>1.72</v>
      </c>
      <c r="AD248" s="865">
        <v>4.96</v>
      </c>
      <c r="AE248" s="865">
        <v>3.68</v>
      </c>
      <c r="AF248" s="865">
        <v>1.02</v>
      </c>
      <c r="AG248" s="865">
        <v>5.4</v>
      </c>
      <c r="AH248" s="865">
        <v>15</v>
      </c>
      <c r="AI248" s="865">
        <v>70.099999999999994</v>
      </c>
      <c r="AJ248" s="865">
        <v>16.400000000000002</v>
      </c>
      <c r="AK248" s="865">
        <v>3.5999999999999996</v>
      </c>
      <c r="AL248" s="878">
        <v>1460</v>
      </c>
      <c r="AM248" s="872">
        <v>2.91</v>
      </c>
      <c r="AN248" s="865">
        <v>0.16</v>
      </c>
      <c r="AO248" s="739">
        <f t="shared" si="59"/>
        <v>-3.8568389550910176</v>
      </c>
      <c r="AP248" s="740">
        <f t="shared" si="60"/>
        <v>13.271068021653168</v>
      </c>
      <c r="AQ248" s="888">
        <f t="shared" si="61"/>
        <v>-11.882741969630606</v>
      </c>
      <c r="AR248" s="651">
        <f>INDEX(Historical!$C$7:$C$1239,MATCH(B248,Historical!$B$7:$B$1261,0))*IF(AH248="n/a",1.03,IF(AH248&lt;0,1.01,IF(AH248&gt;10,1.1,(1+AH248/100))))</f>
        <v>1.298</v>
      </c>
      <c r="AS248" s="886">
        <f t="shared" si="62"/>
        <v>1.4278000000000002</v>
      </c>
      <c r="AT248" s="886">
        <f t="shared" si="68"/>
        <v>1.4792008000000003</v>
      </c>
      <c r="AU248" s="886">
        <f t="shared" si="68"/>
        <v>1.5324520288000003</v>
      </c>
      <c r="AV248" s="886">
        <f t="shared" si="68"/>
        <v>1.5876203018368005</v>
      </c>
      <c r="AW248" s="651">
        <f t="shared" si="63"/>
        <v>7.3250731306368007</v>
      </c>
      <c r="AX248" s="747">
        <f t="shared" si="64"/>
        <v>24.864470911869656</v>
      </c>
      <c r="AY248" s="934">
        <v>1.1599999999999999</v>
      </c>
      <c r="AZ248" s="872">
        <v>63.67</v>
      </c>
      <c r="BA248" s="872">
        <v>-23.380000000000003</v>
      </c>
      <c r="BB248" s="872">
        <v>13.089999999999998</v>
      </c>
      <c r="BC248" s="872">
        <v>18.04</v>
      </c>
      <c r="BD248" s="907"/>
      <c r="BE248" s="624">
        <v>2011</v>
      </c>
      <c r="BF248" s="898">
        <f t="shared" si="65"/>
        <v>0</v>
      </c>
      <c r="BG248" s="882">
        <v>0.6</v>
      </c>
    </row>
    <row r="249" spans="1:59" s="863" customFormat="1" ht="12.75" customHeight="1" x14ac:dyDescent="0.2">
      <c r="A249" s="871" t="s">
        <v>1624</v>
      </c>
      <c r="B249" s="604" t="s">
        <v>1625</v>
      </c>
      <c r="C249" s="932" t="s">
        <v>108</v>
      </c>
      <c r="D249" s="932" t="s">
        <v>4338</v>
      </c>
      <c r="E249" s="733">
        <v>8</v>
      </c>
      <c r="F249" s="1190">
        <v>560</v>
      </c>
      <c r="G249" s="1190" t="s">
        <v>106</v>
      </c>
      <c r="H249" s="1190" t="s">
        <v>106</v>
      </c>
      <c r="I249" s="874">
        <v>17.12</v>
      </c>
      <c r="J249" s="651">
        <f t="shared" si="52"/>
        <v>2.4532710280373831</v>
      </c>
      <c r="K249" s="877">
        <v>0.105</v>
      </c>
      <c r="L249" s="887">
        <v>4</v>
      </c>
      <c r="M249" s="642">
        <f t="shared" si="53"/>
        <v>0.42</v>
      </c>
      <c r="N249" s="870" t="s">
        <v>987</v>
      </c>
      <c r="O249" s="734">
        <v>0.1</v>
      </c>
      <c r="P249" s="861">
        <v>44140</v>
      </c>
      <c r="Q249" s="861">
        <v>44155</v>
      </c>
      <c r="R249" s="642">
        <f t="shared" si="54"/>
        <v>4.9999999999999902</v>
      </c>
      <c r="S249" s="701">
        <f>IF(INDEX(Historical!$D$7:$D$1237,MATCH(B249,Historical!$B$7:$B$1261,0))=0,"n/a",(INDEX(Historical!$C$7:$C$1239,MATCH(B249,Historical!$B$7:$B$1261,0))/INDEX(Historical!$D$7:$D$1237,MATCH(B249,Historical!$B$7:$B$1261,0))-1)*100)</f>
        <v>12.5</v>
      </c>
      <c r="T249" s="701">
        <f>IF(INDEX(Historical!$F$7:$F$1230,MATCH(B249,Historical!$B$7:$B$1261,0))=0,"n/a",((INDEX(Historical!$C$7:$C$1239,MATCH(B249,Historical!$B$7:$B$1261,0))/INDEX(Historical!$F$7:$F$1230,MATCH(B249,Historical!$B$7:$B$1261,0)))^(1/3)-1)*100)</f>
        <v>14.471424255333186</v>
      </c>
      <c r="U249" s="701">
        <f>IF(INDEX(Historical!$H$7:$H$1230,MATCH(B249,Historical!$B$7:$B$1261,0))=0,"n/a",((INDEX(Historical!$C$7:$C$1239,MATCH(B249,Historical!$B$7:$B$1261,0))/INDEX(Historical!$H$7:$H$1230,MATCH(B249,Historical!$B$7:$B$1261,0)))^(1/5)-1)*100)</f>
        <v>17.607902252467355</v>
      </c>
      <c r="V249" s="701">
        <f>IF(INDEX(Historical!$O$7:$O$1230,MATCH(B249,Historical!$B$7:$B$1261,0))=0,"n/a",((INDEX(Historical!$C$7:$C$1239,MATCH(B249,Historical!$B$7:$B$1261,0))/INDEX(Historical!$O$7:$O$1230,MATCH(B249,Historical!$B$7:$B$1261,0)))^(1/10)-1)*100)</f>
        <v>0</v>
      </c>
      <c r="W249" s="702" t="str">
        <f t="shared" si="55"/>
        <v>n/a</v>
      </c>
      <c r="X249" s="703">
        <f t="shared" si="56"/>
        <v>3.2014367731758826</v>
      </c>
      <c r="Y249" s="876"/>
      <c r="Z249" s="651">
        <f t="shared" si="57"/>
        <v>25.454545454545457</v>
      </c>
      <c r="AA249" s="886">
        <f t="shared" si="58"/>
        <v>10.375757575757577</v>
      </c>
      <c r="AB249" s="887">
        <v>12</v>
      </c>
      <c r="AC249" s="865">
        <v>1.65</v>
      </c>
      <c r="AD249" s="865" t="s">
        <v>136</v>
      </c>
      <c r="AE249" s="865">
        <v>3.11</v>
      </c>
      <c r="AF249" s="865">
        <v>0.94</v>
      </c>
      <c r="AG249" s="865">
        <v>9.1999999999999993</v>
      </c>
      <c r="AH249" s="865">
        <v>0.6</v>
      </c>
      <c r="AI249" s="865">
        <v>-13.170000000000002</v>
      </c>
      <c r="AJ249" s="865">
        <v>5.5</v>
      </c>
      <c r="AK249" s="865" t="s">
        <v>136</v>
      </c>
      <c r="AL249" s="878">
        <v>134.82</v>
      </c>
      <c r="AM249" s="872">
        <v>1.6</v>
      </c>
      <c r="AN249" s="865">
        <v>7.0000000000000007E-2</v>
      </c>
      <c r="AO249" s="739">
        <f t="shared" si="59"/>
        <v>9.6854157047471627</v>
      </c>
      <c r="AP249" s="740">
        <f t="shared" si="60"/>
        <v>20.06117328050474</v>
      </c>
      <c r="AQ249" s="888">
        <f t="shared" si="61"/>
        <v>-34.161098560494317</v>
      </c>
      <c r="AR249" s="651">
        <f>INDEX(Historical!$C$7:$C$1239,MATCH(B249,Historical!$B$7:$B$1261,0))*IF(AH249="n/a",1.03,IF(AH249&lt;0,1.01,IF(AH249&gt;10,1.1,(1+AH249/100))))</f>
        <v>0.36215999999999998</v>
      </c>
      <c r="AS249" s="886">
        <f t="shared" si="62"/>
        <v>0.36578159999999998</v>
      </c>
      <c r="AT249" s="886">
        <f t="shared" si="68"/>
        <v>0.37675504799999998</v>
      </c>
      <c r="AU249" s="886">
        <f t="shared" si="68"/>
        <v>0.38805769944000001</v>
      </c>
      <c r="AV249" s="886">
        <f t="shared" si="68"/>
        <v>0.39969943042320005</v>
      </c>
      <c r="AW249" s="651">
        <f t="shared" si="63"/>
        <v>1.8924537778632</v>
      </c>
      <c r="AX249" s="747">
        <f t="shared" si="64"/>
        <v>11.054052440789718</v>
      </c>
      <c r="AY249" s="934">
        <v>1.25</v>
      </c>
      <c r="AZ249" s="872">
        <v>89.8</v>
      </c>
      <c r="BA249" s="872">
        <v>-16.45</v>
      </c>
      <c r="BB249" s="872">
        <v>8.6199999999999992</v>
      </c>
      <c r="BC249" s="872">
        <v>13.459999999999999</v>
      </c>
      <c r="BD249" s="907"/>
      <c r="BE249" s="624">
        <v>2013</v>
      </c>
      <c r="BF249" s="898">
        <f t="shared" si="65"/>
        <v>0</v>
      </c>
      <c r="BG249" s="882">
        <v>1.0999999999999999</v>
      </c>
    </row>
    <row r="250" spans="1:59" s="863" customFormat="1" ht="12.75" customHeight="1" x14ac:dyDescent="0.2">
      <c r="A250" s="881" t="s">
        <v>4551</v>
      </c>
      <c r="B250" s="604" t="s">
        <v>2057</v>
      </c>
      <c r="C250" s="932" t="s">
        <v>108</v>
      </c>
      <c r="D250" s="932" t="s">
        <v>4334</v>
      </c>
      <c r="E250" s="733">
        <v>5</v>
      </c>
      <c r="F250" s="1190">
        <v>727</v>
      </c>
      <c r="G250" s="1190" t="s">
        <v>106</v>
      </c>
      <c r="H250" s="1190" t="s">
        <v>106</v>
      </c>
      <c r="I250" s="874">
        <v>48.78</v>
      </c>
      <c r="J250" s="651">
        <f t="shared" si="52"/>
        <v>1.4760147601476015</v>
      </c>
      <c r="K250" s="877">
        <v>0.18</v>
      </c>
      <c r="L250" s="887">
        <v>4</v>
      </c>
      <c r="M250" s="642">
        <f t="shared" si="53"/>
        <v>0.72</v>
      </c>
      <c r="N250" s="870" t="s">
        <v>1238</v>
      </c>
      <c r="O250" s="734">
        <v>0.17</v>
      </c>
      <c r="P250" s="861">
        <v>43874</v>
      </c>
      <c r="Q250" s="861">
        <v>43889</v>
      </c>
      <c r="R250" s="642">
        <f t="shared" si="54"/>
        <v>5.8823529411764595</v>
      </c>
      <c r="S250" s="701">
        <f>IF(INDEX(Historical!$D$7:$D$1237,MATCH(B250,Historical!$B$7:$B$1261,0))=0,"n/a",(INDEX(Historical!$C$7:$C$1239,MATCH(B250,Historical!$B$7:$B$1261,0))/INDEX(Historical!$D$7:$D$1237,MATCH(B250,Historical!$B$7:$B$1261,0))-1)*100)</f>
        <v>47.826086956521749</v>
      </c>
      <c r="T250" s="701">
        <f>IF(INDEX(Historical!$F$7:$F$1230,MATCH(B250,Historical!$B$7:$B$1261,0))=0,"n/a",((INDEX(Historical!$C$7:$C$1239,MATCH(B250,Historical!$B$7:$B$1261,0))/INDEX(Historical!$F$7:$F$1230,MATCH(B250,Historical!$B$7:$B$1261,0)))^(1/3)-1)*100)</f>
        <v>36.055170063911589</v>
      </c>
      <c r="U250" s="701">
        <f>IF(INDEX(Historical!$H$7:$H$1230,MATCH(B250,Historical!$B$7:$B$1261,0))=0,"n/a",((INDEX(Historical!$C$7:$C$1239,MATCH(B250,Historical!$B$7:$B$1261,0))/INDEX(Historical!$H$7:$H$1230,MATCH(B250,Historical!$B$7:$B$1261,0)))^(1/5)-1)*100)</f>
        <v>23.157122757056104</v>
      </c>
      <c r="V250" s="701">
        <f>IF(INDEX(Historical!$O$7:$O$1230,MATCH(B250,Historical!$B$7:$B$1261,0))=0,"n/a",((INDEX(Historical!$C$7:$C$1239,MATCH(B250,Historical!$B$7:$B$1261,0))/INDEX(Historical!$O$7:$O$1230,MATCH(B250,Historical!$B$7:$B$1261,0)))^(1/10)-1)*100)</f>
        <v>10.97617886603237</v>
      </c>
      <c r="W250" s="702">
        <f t="shared" si="55"/>
        <v>2.1097617886603244</v>
      </c>
      <c r="X250" s="703">
        <f t="shared" si="56"/>
        <v>1.0201375663901369</v>
      </c>
      <c r="Y250" s="876"/>
      <c r="Z250" s="651">
        <f t="shared" si="57"/>
        <v>33.333333333333329</v>
      </c>
      <c r="AA250" s="886">
        <f t="shared" si="58"/>
        <v>22.583333333333332</v>
      </c>
      <c r="AB250" s="887">
        <v>12</v>
      </c>
      <c r="AC250" s="865">
        <v>2.16</v>
      </c>
      <c r="AD250" s="865" t="s">
        <v>136</v>
      </c>
      <c r="AE250" s="865">
        <v>8.8000000000000007</v>
      </c>
      <c r="AF250" s="865">
        <v>2.46</v>
      </c>
      <c r="AG250" s="865">
        <v>11.899999999999999</v>
      </c>
      <c r="AH250" s="865">
        <v>9.1999999999999993</v>
      </c>
      <c r="AI250" s="865">
        <v>3.02</v>
      </c>
      <c r="AJ250" s="865">
        <v>22.7</v>
      </c>
      <c r="AK250" s="865">
        <v>-5.86</v>
      </c>
      <c r="AL250" s="878">
        <v>93360</v>
      </c>
      <c r="AM250" s="872">
        <v>7.0900000000000007</v>
      </c>
      <c r="AN250" s="865">
        <v>12.6</v>
      </c>
      <c r="AO250" s="739">
        <f t="shared" si="59"/>
        <v>2.0498041838703749</v>
      </c>
      <c r="AP250" s="740">
        <f t="shared" si="60"/>
        <v>24.633137517203707</v>
      </c>
      <c r="AQ250" s="888">
        <f t="shared" si="61"/>
        <v>57.134054587511706</v>
      </c>
      <c r="AR250" s="651">
        <f>INDEX(Historical!$C$7:$C$1239,MATCH(B250,Historical!$B$7:$B$1261,0))*IF(AH250="n/a",1.03,IF(AH250&lt;0,1.01,IF(AH250&gt;10,1.1,(1+AH250/100))))</f>
        <v>0.74256000000000011</v>
      </c>
      <c r="AS250" s="886">
        <f t="shared" si="62"/>
        <v>0.76498531200000008</v>
      </c>
      <c r="AT250" s="886">
        <f t="shared" si="68"/>
        <v>0.77263516512000008</v>
      </c>
      <c r="AU250" s="886">
        <f t="shared" si="68"/>
        <v>0.78036151677120014</v>
      </c>
      <c r="AV250" s="886">
        <f t="shared" si="68"/>
        <v>0.78816513193891213</v>
      </c>
      <c r="AW250" s="651">
        <f t="shared" si="63"/>
        <v>3.8487071258301122</v>
      </c>
      <c r="AX250" s="747">
        <f t="shared" si="64"/>
        <v>7.8899285072368031</v>
      </c>
      <c r="AY250" s="934">
        <v>1.17</v>
      </c>
      <c r="AZ250" s="872">
        <v>74.209999999999994</v>
      </c>
      <c r="BA250" s="872">
        <v>-5.55</v>
      </c>
      <c r="BB250" s="872">
        <v>19.689999999999998</v>
      </c>
      <c r="BC250" s="872">
        <v>32.18</v>
      </c>
      <c r="BD250" s="907"/>
      <c r="BE250" s="624">
        <v>2016</v>
      </c>
      <c r="BF250" s="898">
        <f t="shared" si="65"/>
        <v>0</v>
      </c>
      <c r="BG250" s="882">
        <v>0.8</v>
      </c>
    </row>
    <row r="251" spans="1:59" s="863" customFormat="1" ht="12.75" customHeight="1" x14ac:dyDescent="0.2">
      <c r="A251" s="871" t="s">
        <v>1638</v>
      </c>
      <c r="B251" s="604" t="s">
        <v>1639</v>
      </c>
      <c r="C251" s="932" t="s">
        <v>245</v>
      </c>
      <c r="D251" s="932" t="s">
        <v>4317</v>
      </c>
      <c r="E251" s="733">
        <v>9</v>
      </c>
      <c r="F251" s="1190">
        <v>481</v>
      </c>
      <c r="G251" s="1190" t="s">
        <v>106</v>
      </c>
      <c r="H251" s="1190" t="s">
        <v>106</v>
      </c>
      <c r="I251" s="874">
        <v>36.57</v>
      </c>
      <c r="J251" s="651">
        <f t="shared" si="52"/>
        <v>0.98441345365053323</v>
      </c>
      <c r="K251" s="877">
        <v>0.09</v>
      </c>
      <c r="L251" s="887">
        <v>4</v>
      </c>
      <c r="M251" s="642">
        <f t="shared" si="53"/>
        <v>0.36</v>
      </c>
      <c r="N251" s="870" t="s">
        <v>568</v>
      </c>
      <c r="O251" s="734">
        <v>8.5000000000000006E-2</v>
      </c>
      <c r="P251" s="861">
        <v>44014</v>
      </c>
      <c r="Q251" s="861">
        <v>44032</v>
      </c>
      <c r="R251" s="642">
        <f t="shared" si="54"/>
        <v>5.8823529411764595</v>
      </c>
      <c r="S251" s="701">
        <f>IF(INDEX(Historical!$D$7:$D$1237,MATCH(B251,Historical!$B$7:$B$1261,0))=0,"n/a",(INDEX(Historical!$C$7:$C$1239,MATCH(B251,Historical!$B$7:$B$1261,0))/INDEX(Historical!$D$7:$D$1237,MATCH(B251,Historical!$B$7:$B$1261,0))-1)*100)</f>
        <v>6.4516129032258229</v>
      </c>
      <c r="T251" s="701">
        <f>IF(INDEX(Historical!$F$7:$F$1230,MATCH(B251,Historical!$B$7:$B$1261,0))=0,"n/a",((INDEX(Historical!$C$7:$C$1239,MATCH(B251,Historical!$B$7:$B$1261,0))/INDEX(Historical!$F$7:$F$1230,MATCH(B251,Historical!$B$7:$B$1261,0)))^(1/3)-1)*100)</f>
        <v>6.917810999860885</v>
      </c>
      <c r="U251" s="701">
        <f>IF(INDEX(Historical!$H$7:$H$1230,MATCH(B251,Historical!$B$7:$B$1261,0))=0,"n/a",((INDEX(Historical!$C$7:$C$1239,MATCH(B251,Historical!$B$7:$B$1261,0))/INDEX(Historical!$H$7:$H$1230,MATCH(B251,Historical!$B$7:$B$1261,0)))^(1/5)-1)*100)</f>
        <v>6.5762756635474373</v>
      </c>
      <c r="V251" s="701" t="str">
        <f>IF(INDEX(Historical!$O$7:$O$1230,MATCH(B251,Historical!$B$7:$B$1261,0))=0,"n/a",((INDEX(Historical!$C$7:$C$1239,MATCH(B251,Historical!$B$7:$B$1261,0))/INDEX(Historical!$O$7:$O$1230,MATCH(B251,Historical!$B$7:$B$1261,0)))^(1/10)-1)*100)</f>
        <v>n/a</v>
      </c>
      <c r="W251" s="702" t="str">
        <f t="shared" si="55"/>
        <v>n/a</v>
      </c>
      <c r="X251" s="703">
        <f t="shared" si="56"/>
        <v>0.3613338276674416</v>
      </c>
      <c r="Y251" s="875"/>
      <c r="Z251" s="651">
        <f t="shared" si="57"/>
        <v>43.902439024390247</v>
      </c>
      <c r="AA251" s="886">
        <f t="shared" si="58"/>
        <v>44.59756097560976</v>
      </c>
      <c r="AB251" s="887">
        <v>1</v>
      </c>
      <c r="AC251" s="865">
        <v>0.82</v>
      </c>
      <c r="AD251" s="865">
        <v>4.6399999999999997</v>
      </c>
      <c r="AE251" s="865">
        <v>0.55000000000000004</v>
      </c>
      <c r="AF251" s="865">
        <v>1.86</v>
      </c>
      <c r="AG251" s="865">
        <v>4.3999999999999995</v>
      </c>
      <c r="AH251" s="865">
        <v>19.400000000000002</v>
      </c>
      <c r="AI251" s="865">
        <v>271.83000000000004</v>
      </c>
      <c r="AJ251" s="865">
        <v>18.2</v>
      </c>
      <c r="AK251" s="865">
        <v>10</v>
      </c>
      <c r="AL251" s="878">
        <v>532.79</v>
      </c>
      <c r="AM251" s="872">
        <v>2.9000000000000004</v>
      </c>
      <c r="AN251" s="865">
        <v>0</v>
      </c>
      <c r="AO251" s="739">
        <f t="shared" si="59"/>
        <v>-37.036871858411786</v>
      </c>
      <c r="AP251" s="740">
        <f t="shared" si="60"/>
        <v>7.5606891171979704</v>
      </c>
      <c r="AQ251" s="888">
        <f t="shared" si="61"/>
        <v>92.008638017071348</v>
      </c>
      <c r="AR251" s="651">
        <f>INDEX(Historical!$C$7:$C$1239,MATCH(B251,Historical!$B$7:$B$1261,0))*IF(AH251="n/a",1.03,IF(AH251&lt;0,1.01,IF(AH251&gt;10,1.1,(1+AH251/100))))</f>
        <v>0.36300000000000004</v>
      </c>
      <c r="AS251" s="886">
        <f t="shared" si="62"/>
        <v>0.3993000000000001</v>
      </c>
      <c r="AT251" s="886">
        <f t="shared" si="68"/>
        <v>0.43923000000000012</v>
      </c>
      <c r="AU251" s="886">
        <f t="shared" si="68"/>
        <v>0.48315300000000017</v>
      </c>
      <c r="AV251" s="886">
        <f t="shared" si="68"/>
        <v>0.53146830000000023</v>
      </c>
      <c r="AW251" s="651">
        <f t="shared" si="63"/>
        <v>2.2161513000000008</v>
      </c>
      <c r="AX251" s="747">
        <f t="shared" si="64"/>
        <v>6.0600254306808887</v>
      </c>
      <c r="AY251" s="934">
        <v>1.43</v>
      </c>
      <c r="AZ251" s="872">
        <v>191.16</v>
      </c>
      <c r="BA251" s="872">
        <v>-8.92</v>
      </c>
      <c r="BB251" s="872">
        <v>5.37</v>
      </c>
      <c r="BC251" s="872">
        <v>28.46</v>
      </c>
      <c r="BD251" s="907"/>
      <c r="BE251" s="624">
        <v>2012</v>
      </c>
      <c r="BF251" s="898">
        <f t="shared" si="65"/>
        <v>0</v>
      </c>
      <c r="BG251" s="882">
        <v>2</v>
      </c>
    </row>
    <row r="252" spans="1:59" s="863" customFormat="1" x14ac:dyDescent="0.2">
      <c r="A252" s="871" t="s">
        <v>1658</v>
      </c>
      <c r="B252" s="604" t="s">
        <v>1659</v>
      </c>
      <c r="C252" s="932" t="s">
        <v>108</v>
      </c>
      <c r="D252" s="932" t="s">
        <v>4338</v>
      </c>
      <c r="E252" s="733">
        <v>8</v>
      </c>
      <c r="F252" s="1190">
        <v>535</v>
      </c>
      <c r="G252" s="1190" t="s">
        <v>106</v>
      </c>
      <c r="H252" s="1190" t="s">
        <v>106</v>
      </c>
      <c r="I252" s="874">
        <v>31.45</v>
      </c>
      <c r="J252" s="651">
        <f t="shared" si="52"/>
        <v>1.9077901430842605</v>
      </c>
      <c r="K252" s="877">
        <v>0.15</v>
      </c>
      <c r="L252" s="887">
        <v>4</v>
      </c>
      <c r="M252" s="642">
        <f t="shared" si="53"/>
        <v>0.6</v>
      </c>
      <c r="N252" s="870" t="s">
        <v>987</v>
      </c>
      <c r="O252" s="734">
        <v>0.14000000000000001</v>
      </c>
      <c r="P252" s="861">
        <v>43868</v>
      </c>
      <c r="Q252" s="861">
        <v>43885</v>
      </c>
      <c r="R252" s="642">
        <f t="shared" si="54"/>
        <v>7.1428571428571281</v>
      </c>
      <c r="S252" s="701">
        <f>IF(INDEX(Historical!$D$7:$D$1237,MATCH(B252,Historical!$B$7:$B$1261,0))=0,"n/a",(INDEX(Historical!$C$7:$C$1239,MATCH(B252,Historical!$B$7:$B$1261,0))/INDEX(Historical!$D$7:$D$1237,MATCH(B252,Historical!$B$7:$B$1261,0))-1)*100)</f>
        <v>3.7037037037036979</v>
      </c>
      <c r="T252" s="701">
        <f>IF(INDEX(Historical!$F$7:$F$1230,MATCH(B252,Historical!$B$7:$B$1261,0))=0,"n/a",((INDEX(Historical!$C$7:$C$1239,MATCH(B252,Historical!$B$7:$B$1261,0))/INDEX(Historical!$F$7:$F$1230,MATCH(B252,Historical!$B$7:$B$1261,0)))^(1/3)-1)*100)</f>
        <v>23.127650029855573</v>
      </c>
      <c r="U252" s="701">
        <f>IF(INDEX(Historical!$H$7:$H$1230,MATCH(B252,Historical!$B$7:$B$1261,0))=0,"n/a",((INDEX(Historical!$C$7:$C$1239,MATCH(B252,Historical!$B$7:$B$1261,0))/INDEX(Historical!$H$7:$H$1230,MATCH(B252,Historical!$B$7:$B$1261,0)))^(1/5)-1)*100)</f>
        <v>22.865967908314722</v>
      </c>
      <c r="V252" s="701">
        <f>IF(INDEX(Historical!$O$7:$O$1230,MATCH(B252,Historical!$B$7:$B$1261,0))=0,"n/a",((INDEX(Historical!$C$7:$C$1239,MATCH(B252,Historical!$B$7:$B$1261,0))/INDEX(Historical!$O$7:$O$1230,MATCH(B252,Historical!$B$7:$B$1261,0)))^(1/10)-1)*100)</f>
        <v>16.654280155455027</v>
      </c>
      <c r="W252" s="702">
        <f t="shared" si="55"/>
        <v>1.3729784592836387</v>
      </c>
      <c r="X252" s="703">
        <f t="shared" si="56"/>
        <v>2.3573162792077031</v>
      </c>
      <c r="Y252" s="673"/>
      <c r="Z252" s="651">
        <f t="shared" si="57"/>
        <v>21.276595744680851</v>
      </c>
      <c r="AA252" s="886">
        <f t="shared" si="58"/>
        <v>11.152482269503546</v>
      </c>
      <c r="AB252" s="887">
        <v>12</v>
      </c>
      <c r="AC252" s="865">
        <v>2.82</v>
      </c>
      <c r="AD252" s="865" t="s">
        <v>136</v>
      </c>
      <c r="AE252" s="865">
        <v>2.2599999999999998</v>
      </c>
      <c r="AF252" s="865">
        <v>0.95</v>
      </c>
      <c r="AG252" s="865">
        <v>9.1999999999999993</v>
      </c>
      <c r="AH252" s="865">
        <v>13.700000000000001</v>
      </c>
      <c r="AI252" s="865" t="s">
        <v>136</v>
      </c>
      <c r="AJ252" s="865">
        <v>9.7000000000000011</v>
      </c>
      <c r="AK252" s="865" t="s">
        <v>136</v>
      </c>
      <c r="AL252" s="878">
        <v>79</v>
      </c>
      <c r="AM252" s="872">
        <v>0.8</v>
      </c>
      <c r="AN252" s="865">
        <v>0.14000000000000001</v>
      </c>
      <c r="AO252" s="739">
        <f t="shared" si="59"/>
        <v>13.621275781895436</v>
      </c>
      <c r="AP252" s="740">
        <f t="shared" si="60"/>
        <v>24.773758051398982</v>
      </c>
      <c r="AQ252" s="888">
        <f t="shared" si="61"/>
        <v>-31.379115080584107</v>
      </c>
      <c r="AR252" s="651">
        <f>INDEX(Historical!$C$7:$C$1239,MATCH(B252,Historical!$B$7:$B$1261,0))*IF(AH252="n/a",1.03,IF(AH252&lt;0,1.01,IF(AH252&gt;10,1.1,(1+AH252/100))))</f>
        <v>0.6160000000000001</v>
      </c>
      <c r="AS252" s="886">
        <f t="shared" si="62"/>
        <v>0.63448000000000015</v>
      </c>
      <c r="AT252" s="886">
        <f t="shared" si="68"/>
        <v>0.65351440000000016</v>
      </c>
      <c r="AU252" s="886">
        <f t="shared" si="68"/>
        <v>0.67311983200000014</v>
      </c>
      <c r="AV252" s="886">
        <f t="shared" si="68"/>
        <v>0.6933134269600002</v>
      </c>
      <c r="AW252" s="651">
        <f t="shared" si="63"/>
        <v>3.2704276589600005</v>
      </c>
      <c r="AX252" s="747">
        <f t="shared" si="64"/>
        <v>10.398816085723372</v>
      </c>
      <c r="AY252" s="934">
        <v>1</v>
      </c>
      <c r="AZ252" s="872">
        <v>85</v>
      </c>
      <c r="BA252" s="872">
        <v>-16.559999999999999</v>
      </c>
      <c r="BB252" s="872">
        <v>7.31</v>
      </c>
      <c r="BC252" s="872">
        <v>8.41</v>
      </c>
      <c r="BD252" s="907"/>
      <c r="BE252" s="624">
        <v>2013</v>
      </c>
      <c r="BF252" s="898">
        <f t="shared" si="65"/>
        <v>0</v>
      </c>
      <c r="BG252" s="882">
        <v>0.89999999999999991</v>
      </c>
    </row>
    <row r="253" spans="1:59" s="863" customFormat="1" ht="12.75" customHeight="1" x14ac:dyDescent="0.2">
      <c r="A253" s="880" t="s">
        <v>4068</v>
      </c>
      <c r="B253" s="604" t="s">
        <v>4069</v>
      </c>
      <c r="C253" s="932" t="s">
        <v>108</v>
      </c>
      <c r="D253" s="932" t="s">
        <v>4338</v>
      </c>
      <c r="E253" s="733">
        <v>7</v>
      </c>
      <c r="F253" s="1190">
        <v>599</v>
      </c>
      <c r="G253" s="1190" t="s">
        <v>106</v>
      </c>
      <c r="H253" s="1190" t="s">
        <v>106</v>
      </c>
      <c r="I253" s="874">
        <v>37.78</v>
      </c>
      <c r="J253" s="651">
        <f t="shared" si="52"/>
        <v>1.8528321863419799</v>
      </c>
      <c r="K253" s="877">
        <v>0.17499999999999999</v>
      </c>
      <c r="L253" s="887">
        <v>4</v>
      </c>
      <c r="M253" s="642">
        <f t="shared" si="53"/>
        <v>0.7</v>
      </c>
      <c r="N253" s="870" t="s">
        <v>239</v>
      </c>
      <c r="O253" s="734">
        <v>0.15</v>
      </c>
      <c r="P253" s="619">
        <v>43829</v>
      </c>
      <c r="Q253" s="619">
        <v>43839</v>
      </c>
      <c r="R253" s="642">
        <f t="shared" si="54"/>
        <v>16.666666666666664</v>
      </c>
      <c r="S253" s="701">
        <f>IF(INDEX(Historical!$D$7:$D$1237,MATCH(B253,Historical!$B$7:$B$1261,0))=0,"n/a",(INDEX(Historical!$C$7:$C$1239,MATCH(B253,Historical!$B$7:$B$1261,0))/INDEX(Historical!$D$7:$D$1237,MATCH(B253,Historical!$B$7:$B$1261,0))-1)*100)</f>
        <v>57.894736842105267</v>
      </c>
      <c r="T253" s="701">
        <f>IF(INDEX(Historical!$F$7:$F$1230,MATCH(B253,Historical!$B$7:$B$1261,0))=0,"n/a",((INDEX(Historical!$C$7:$C$1239,MATCH(B253,Historical!$B$7:$B$1261,0))/INDEX(Historical!$F$7:$F$1230,MATCH(B253,Historical!$B$7:$B$1261,0)))^(1/3)-1)*100)</f>
        <v>58.74010519681994</v>
      </c>
      <c r="U253" s="701">
        <f>IF(INDEX(Historical!$H$7:$H$1230,MATCH(B253,Historical!$B$7:$B$1261,0))=0,"n/a",((INDEX(Historical!$C$7:$C$1239,MATCH(B253,Historical!$B$7:$B$1261,0))/INDEX(Historical!$H$7:$H$1230,MATCH(B253,Historical!$B$7:$B$1261,0)))^(1/5)-1)*100)</f>
        <v>64.375182951722579</v>
      </c>
      <c r="V253" s="701" t="str">
        <f>IF(INDEX(Historical!$O$7:$O$1230,MATCH(B253,Historical!$B$7:$B$1261,0))=0,"n/a",((INDEX(Historical!$C$7:$C$1239,MATCH(B253,Historical!$B$7:$B$1261,0))/INDEX(Historical!$O$7:$O$1230,MATCH(B253,Historical!$B$7:$B$1261,0)))^(1/10)-1)*100)</f>
        <v>n/a</v>
      </c>
      <c r="W253" s="702" t="str">
        <f t="shared" si="55"/>
        <v>n/a</v>
      </c>
      <c r="X253" s="703">
        <f t="shared" si="56"/>
        <v>3.0081861192393728</v>
      </c>
      <c r="Y253" s="664"/>
      <c r="Z253" s="651">
        <f t="shared" si="57"/>
        <v>23.728813559322031</v>
      </c>
      <c r="AA253" s="886">
        <f t="shared" si="58"/>
        <v>12.806779661016948</v>
      </c>
      <c r="AB253" s="887">
        <v>12</v>
      </c>
      <c r="AC253" s="865">
        <v>2.95</v>
      </c>
      <c r="AD253" s="865" t="s">
        <v>136</v>
      </c>
      <c r="AE253" s="865">
        <v>5.53</v>
      </c>
      <c r="AF253" s="865">
        <v>2.21</v>
      </c>
      <c r="AG253" s="865">
        <v>17.8</v>
      </c>
      <c r="AH253" s="865">
        <v>9.1</v>
      </c>
      <c r="AI253" s="865">
        <v>-4.24</v>
      </c>
      <c r="AJ253" s="865">
        <v>21.4</v>
      </c>
      <c r="AK253" s="865" t="s">
        <v>136</v>
      </c>
      <c r="AL253" s="878">
        <v>2140</v>
      </c>
      <c r="AM253" s="872">
        <v>4.1000000000000005</v>
      </c>
      <c r="AN253" s="865">
        <v>7.0000000000000007E-2</v>
      </c>
      <c r="AO253" s="739">
        <f t="shared" si="59"/>
        <v>53.421235477047617</v>
      </c>
      <c r="AP253" s="740">
        <f t="shared" si="60"/>
        <v>66.228015138064563</v>
      </c>
      <c r="AQ253" s="888">
        <f t="shared" si="61"/>
        <v>12.15660291821623</v>
      </c>
      <c r="AR253" s="651">
        <f>INDEX(Historical!$C$7:$C$1239,MATCH(B253,Historical!$B$7:$B$1261,0))*IF(AH253="n/a",1.03,IF(AH253&lt;0,1.01,IF(AH253&gt;10,1.1,(1+AH253/100))))</f>
        <v>0.65459999999999996</v>
      </c>
      <c r="AS253" s="886">
        <f t="shared" si="62"/>
        <v>0.66114600000000001</v>
      </c>
      <c r="AT253" s="886">
        <f t="shared" si="68"/>
        <v>0.68098038000000005</v>
      </c>
      <c r="AU253" s="886">
        <f t="shared" si="68"/>
        <v>0.70140979140000004</v>
      </c>
      <c r="AV253" s="886">
        <f t="shared" si="68"/>
        <v>0.7224520851420001</v>
      </c>
      <c r="AW253" s="651">
        <f t="shared" si="63"/>
        <v>3.420588256542</v>
      </c>
      <c r="AX253" s="747">
        <f t="shared" si="64"/>
        <v>9.0539657399205922</v>
      </c>
      <c r="AY253" s="934">
        <v>1.29</v>
      </c>
      <c r="AZ253" s="872">
        <v>73.61999999999999</v>
      </c>
      <c r="BA253" s="872">
        <v>-8.59</v>
      </c>
      <c r="BB253" s="872">
        <v>1.67</v>
      </c>
      <c r="BC253" s="872">
        <v>8.41</v>
      </c>
      <c r="BD253" s="907"/>
      <c r="BE253" s="624">
        <v>2014</v>
      </c>
      <c r="BF253" s="898">
        <f t="shared" si="65"/>
        <v>0</v>
      </c>
      <c r="BG253" s="882">
        <v>1.6</v>
      </c>
    </row>
    <row r="254" spans="1:59" s="863" customFormat="1" ht="12.75" customHeight="1" x14ac:dyDescent="0.2">
      <c r="A254" s="871" t="s">
        <v>1644</v>
      </c>
      <c r="B254" s="604" t="s">
        <v>1645</v>
      </c>
      <c r="C254" s="932" t="s">
        <v>108</v>
      </c>
      <c r="D254" s="932" t="s">
        <v>4338</v>
      </c>
      <c r="E254" s="733">
        <v>9</v>
      </c>
      <c r="F254" s="1190">
        <v>472</v>
      </c>
      <c r="G254" s="1190" t="s">
        <v>106</v>
      </c>
      <c r="H254" s="1190" t="s">
        <v>106</v>
      </c>
      <c r="I254" s="874">
        <v>19.5</v>
      </c>
      <c r="J254" s="651">
        <f t="shared" si="52"/>
        <v>3.4871794871794877</v>
      </c>
      <c r="K254" s="877">
        <v>0.17</v>
      </c>
      <c r="L254" s="887">
        <v>4</v>
      </c>
      <c r="M254" s="642">
        <f t="shared" si="53"/>
        <v>0.68</v>
      </c>
      <c r="N254" s="870" t="s">
        <v>502</v>
      </c>
      <c r="O254" s="734">
        <v>0.16</v>
      </c>
      <c r="P254" s="861">
        <v>43903</v>
      </c>
      <c r="Q254" s="861">
        <v>43927</v>
      </c>
      <c r="R254" s="642">
        <f t="shared" si="54"/>
        <v>6.2500000000000053</v>
      </c>
      <c r="S254" s="701">
        <f>IF(INDEX(Historical!$D$7:$D$1237,MATCH(B254,Historical!$B$7:$B$1261,0))=0,"n/a",(INDEX(Historical!$C$7:$C$1239,MATCH(B254,Historical!$B$7:$B$1261,0))/INDEX(Historical!$D$7:$D$1237,MATCH(B254,Historical!$B$7:$B$1261,0))-1)*100)</f>
        <v>9.5652173913043583</v>
      </c>
      <c r="T254" s="701">
        <f>IF(INDEX(Historical!$F$7:$F$1230,MATCH(B254,Historical!$B$7:$B$1261,0))=0,"n/a",((INDEX(Historical!$C$7:$C$1239,MATCH(B254,Historical!$B$7:$B$1261,0))/INDEX(Historical!$F$7:$F$1230,MATCH(B254,Historical!$B$7:$B$1261,0)))^(1/3)-1)*100)</f>
        <v>9.8708067116014995</v>
      </c>
      <c r="U254" s="701">
        <f>IF(INDEX(Historical!$H$7:$H$1230,MATCH(B254,Historical!$B$7:$B$1261,0))=0,"n/a",((INDEX(Historical!$C$7:$C$1239,MATCH(B254,Historical!$B$7:$B$1261,0))/INDEX(Historical!$H$7:$H$1230,MATCH(B254,Historical!$B$7:$B$1261,0)))^(1/5)-1)*100)</f>
        <v>7.6887308061656112</v>
      </c>
      <c r="V254" s="701">
        <f>IF(INDEX(Historical!$O$7:$O$1230,MATCH(B254,Historical!$B$7:$B$1261,0))=0,"n/a",((INDEX(Historical!$C$7:$C$1239,MATCH(B254,Historical!$B$7:$B$1261,0))/INDEX(Historical!$O$7:$O$1230,MATCH(B254,Historical!$B$7:$B$1261,0)))^(1/10)-1)*100)</f>
        <v>4.9125865114427736</v>
      </c>
      <c r="W254" s="702">
        <f t="shared" si="55"/>
        <v>1.5651084796687915</v>
      </c>
      <c r="X254" s="703">
        <f t="shared" si="56"/>
        <v>0.42953803386400063</v>
      </c>
      <c r="Y254" s="667"/>
      <c r="Z254" s="651">
        <f t="shared" si="57"/>
        <v>29.437229437229441</v>
      </c>
      <c r="AA254" s="886">
        <f t="shared" si="58"/>
        <v>8.4415584415584419</v>
      </c>
      <c r="AB254" s="887">
        <v>12</v>
      </c>
      <c r="AC254" s="865">
        <v>2.31</v>
      </c>
      <c r="AD254" s="865">
        <v>1.77</v>
      </c>
      <c r="AE254" s="865">
        <v>2.84</v>
      </c>
      <c r="AF254" s="865">
        <v>0.76</v>
      </c>
      <c r="AG254" s="865">
        <v>8.6999999999999993</v>
      </c>
      <c r="AH254" s="865">
        <v>3.5999999999999996</v>
      </c>
      <c r="AI254" s="865">
        <v>-25.52</v>
      </c>
      <c r="AJ254" s="865">
        <v>17.899999999999999</v>
      </c>
      <c r="AK254" s="865">
        <v>5</v>
      </c>
      <c r="AL254" s="878">
        <v>2260</v>
      </c>
      <c r="AM254" s="872">
        <v>0.8</v>
      </c>
      <c r="AN254" s="865">
        <v>0.14000000000000001</v>
      </c>
      <c r="AO254" s="739">
        <f t="shared" si="59"/>
        <v>2.7343518517866574</v>
      </c>
      <c r="AP254" s="740">
        <f t="shared" si="60"/>
        <v>11.175910293345099</v>
      </c>
      <c r="AQ254" s="888">
        <f t="shared" si="61"/>
        <v>-46.601771083950247</v>
      </c>
      <c r="AR254" s="651">
        <f>INDEX(Historical!$C$7:$C$1239,MATCH(B254,Historical!$B$7:$B$1261,0))*IF(AH254="n/a",1.03,IF(AH254&lt;0,1.01,IF(AH254&gt;10,1.1,(1+AH254/100))))</f>
        <v>0.65268000000000004</v>
      </c>
      <c r="AS254" s="886">
        <f t="shared" si="62"/>
        <v>0.65920680000000009</v>
      </c>
      <c r="AT254" s="886">
        <f t="shared" si="68"/>
        <v>0.69216714000000013</v>
      </c>
      <c r="AU254" s="886">
        <f t="shared" si="68"/>
        <v>0.72677549700000021</v>
      </c>
      <c r="AV254" s="886">
        <f t="shared" si="68"/>
        <v>0.76311427185000025</v>
      </c>
      <c r="AW254" s="651">
        <f t="shared" si="63"/>
        <v>3.4939437088500007</v>
      </c>
      <c r="AX254" s="747">
        <f t="shared" si="64"/>
        <v>17.917660045384622</v>
      </c>
      <c r="AY254" s="934">
        <v>1.08</v>
      </c>
      <c r="AZ254" s="872">
        <v>41.82</v>
      </c>
      <c r="BA254" s="872">
        <v>-28.549999999999997</v>
      </c>
      <c r="BB254" s="872">
        <v>10.979999999999999</v>
      </c>
      <c r="BC254" s="872">
        <v>10.36</v>
      </c>
      <c r="BD254" s="907"/>
      <c r="BE254" s="624">
        <v>2012</v>
      </c>
      <c r="BF254" s="898">
        <f t="shared" si="65"/>
        <v>0</v>
      </c>
      <c r="BG254" s="882">
        <v>1.2</v>
      </c>
    </row>
    <row r="255" spans="1:59" s="863" customFormat="1" ht="12.75" customHeight="1" x14ac:dyDescent="0.2">
      <c r="A255" s="871" t="s">
        <v>4448</v>
      </c>
      <c r="B255" s="604" t="s">
        <v>1682</v>
      </c>
      <c r="C255" s="932" t="s">
        <v>131</v>
      </c>
      <c r="D255" s="932" t="s">
        <v>4339</v>
      </c>
      <c r="E255" s="733">
        <v>8</v>
      </c>
      <c r="F255" s="1190">
        <v>559</v>
      </c>
      <c r="G255" s="1190" t="s">
        <v>106</v>
      </c>
      <c r="H255" s="1190" t="s">
        <v>106</v>
      </c>
      <c r="I255" s="874">
        <v>9.57</v>
      </c>
      <c r="J255" s="651">
        <f t="shared" si="52"/>
        <v>5.5381400208986413</v>
      </c>
      <c r="K255" s="877">
        <v>0.13250000000000001</v>
      </c>
      <c r="L255" s="887">
        <v>4</v>
      </c>
      <c r="M255" s="642">
        <f t="shared" si="53"/>
        <v>0.53</v>
      </c>
      <c r="N255" s="870" t="s">
        <v>563</v>
      </c>
      <c r="O255" s="734">
        <v>0.125</v>
      </c>
      <c r="P255" s="861">
        <v>43952</v>
      </c>
      <c r="Q255" s="861">
        <v>43963</v>
      </c>
      <c r="R255" s="642">
        <f t="shared" si="54"/>
        <v>6.0000000000000053</v>
      </c>
      <c r="S255" s="701">
        <f>IF(INDEX(Historical!$D$7:$D$1237,MATCH(B255,Historical!$B$7:$B$1261,0))=0,"n/a",(INDEX(Historical!$C$7:$C$1239,MATCH(B255,Historical!$B$7:$B$1261,0))/INDEX(Historical!$D$7:$D$1237,MATCH(B255,Historical!$B$7:$B$1261,0))-1)*100)</f>
        <v>6.4864864864864868</v>
      </c>
      <c r="T255" s="701">
        <f>IF(INDEX(Historical!$F$7:$F$1230,MATCH(B255,Historical!$B$7:$B$1261,0))=0,"n/a",((INDEX(Historical!$C$7:$C$1239,MATCH(B255,Historical!$B$7:$B$1261,0))/INDEX(Historical!$F$7:$F$1230,MATCH(B255,Historical!$B$7:$B$1261,0)))^(1/3)-1)*100)</f>
        <v>6.9580434819270343</v>
      </c>
      <c r="U255" s="701">
        <f>IF(INDEX(Historical!$H$7:$H$1230,MATCH(B255,Historical!$B$7:$B$1261,0))=0,"n/a",((INDEX(Historical!$C$7:$C$1239,MATCH(B255,Historical!$B$7:$B$1261,0))/INDEX(Historical!$H$7:$H$1230,MATCH(B255,Historical!$B$7:$B$1261,0)))^(1/5)-1)*100)</f>
        <v>7.3785235039921293</v>
      </c>
      <c r="V255" s="701">
        <f>IF(INDEX(Historical!$O$7:$O$1230,MATCH(B255,Historical!$B$7:$B$1261,0))=0,"n/a",((INDEX(Historical!$C$7:$C$1239,MATCH(B255,Historical!$B$7:$B$1261,0))/INDEX(Historical!$O$7:$O$1230,MATCH(B255,Historical!$B$7:$B$1261,0)))^(1/10)-1)*100)</f>
        <v>6.1950434793489828</v>
      </c>
      <c r="W255" s="702">
        <f t="shared" si="55"/>
        <v>1.1910365970131196</v>
      </c>
      <c r="X255" s="703" t="str">
        <f t="shared" si="56"/>
        <v>n/a</v>
      </c>
      <c r="Y255" s="876"/>
      <c r="Z255" s="651">
        <f t="shared" si="57"/>
        <v>51.960784313725497</v>
      </c>
      <c r="AA255" s="886">
        <f t="shared" si="58"/>
        <v>9.382352941176471</v>
      </c>
      <c r="AB255" s="887">
        <v>9</v>
      </c>
      <c r="AC255" s="865">
        <v>1.02</v>
      </c>
      <c r="AD255" s="865" t="s">
        <v>136</v>
      </c>
      <c r="AE255" s="865">
        <v>0.28000000000000003</v>
      </c>
      <c r="AF255" s="865">
        <v>1.45</v>
      </c>
      <c r="AG255" s="865">
        <v>32.9</v>
      </c>
      <c r="AH255" s="865">
        <v>-49.9</v>
      </c>
      <c r="AI255" s="865" t="s">
        <v>136</v>
      </c>
      <c r="AJ255" s="865">
        <v>-11.200000000000001</v>
      </c>
      <c r="AK255" s="865" t="s">
        <v>136</v>
      </c>
      <c r="AL255" s="878">
        <v>420.79</v>
      </c>
      <c r="AM255" s="872">
        <v>4.8599999999999994</v>
      </c>
      <c r="AN255" s="865">
        <v>0.42</v>
      </c>
      <c r="AO255" s="739">
        <f t="shared" si="59"/>
        <v>3.5343105837142996</v>
      </c>
      <c r="AP255" s="740">
        <f t="shared" si="60"/>
        <v>12.916663524890771</v>
      </c>
      <c r="AQ255" s="888">
        <f t="shared" si="61"/>
        <v>-22.241365567815109</v>
      </c>
      <c r="AR255" s="651">
        <f>INDEX(Historical!$C$7:$C$1239,MATCH(B255,Historical!$B$7:$B$1261,0))*IF(AH255="n/a",1.03,IF(AH255&lt;0,1.01,IF(AH255&gt;10,1.1,(1+AH255/100))))</f>
        <v>0.49742500000000001</v>
      </c>
      <c r="AS255" s="886">
        <f t="shared" si="62"/>
        <v>0.51234774999999999</v>
      </c>
      <c r="AT255" s="886">
        <f t="shared" si="68"/>
        <v>0.52771818250000002</v>
      </c>
      <c r="AU255" s="886">
        <f t="shared" si="68"/>
        <v>0.54354972797500001</v>
      </c>
      <c r="AV255" s="886">
        <f t="shared" si="68"/>
        <v>0.55985621981425004</v>
      </c>
      <c r="AW255" s="651">
        <f t="shared" si="63"/>
        <v>2.6408968802892501</v>
      </c>
      <c r="AX255" s="747">
        <f t="shared" si="64"/>
        <v>27.595578686408047</v>
      </c>
      <c r="AY255" s="934">
        <v>0.37</v>
      </c>
      <c r="AZ255" s="872">
        <v>56.63</v>
      </c>
      <c r="BA255" s="872">
        <v>-3.82</v>
      </c>
      <c r="BB255" s="872">
        <v>-0.77999999999999992</v>
      </c>
      <c r="BC255" s="872">
        <v>9.44</v>
      </c>
      <c r="BD255" s="907"/>
      <c r="BE255" s="624">
        <v>2013</v>
      </c>
      <c r="BF255" s="898">
        <f t="shared" si="65"/>
        <v>0</v>
      </c>
      <c r="BG255" s="882">
        <v>10.8</v>
      </c>
    </row>
    <row r="256" spans="1:59" s="863" customFormat="1" ht="12.75" customHeight="1" x14ac:dyDescent="0.2">
      <c r="A256" s="881" t="s">
        <v>4537</v>
      </c>
      <c r="B256" s="604" t="s">
        <v>4503</v>
      </c>
      <c r="C256" s="932" t="s">
        <v>108</v>
      </c>
      <c r="D256" s="932" t="s">
        <v>4338</v>
      </c>
      <c r="E256" s="733">
        <v>5</v>
      </c>
      <c r="F256" s="1190">
        <v>716</v>
      </c>
      <c r="G256" s="1190" t="s">
        <v>106</v>
      </c>
      <c r="H256" s="1190" t="s">
        <v>106</v>
      </c>
      <c r="I256" s="874">
        <v>13.85</v>
      </c>
      <c r="J256" s="651">
        <f t="shared" si="52"/>
        <v>3.4657039711191335</v>
      </c>
      <c r="K256" s="877">
        <v>0.12</v>
      </c>
      <c r="L256" s="887">
        <v>4</v>
      </c>
      <c r="M256" s="642">
        <f t="shared" si="53"/>
        <v>0.48</v>
      </c>
      <c r="N256" s="870" t="s">
        <v>516</v>
      </c>
      <c r="O256" s="734">
        <v>0.1</v>
      </c>
      <c r="P256" s="866" t="s">
        <v>4510</v>
      </c>
      <c r="Q256" s="866" t="s">
        <v>4511</v>
      </c>
      <c r="R256" s="642">
        <f t="shared" si="54"/>
        <v>19.999999999999989</v>
      </c>
      <c r="S256" s="701">
        <f>IF(INDEX(Historical!$D$7:$D$1237,MATCH(B256,Historical!$B$7:$B$1261,0))=0,"n/a",(INDEX(Historical!$C$7:$C$1239,MATCH(B256,Historical!$B$7:$B$1261,0))/INDEX(Historical!$D$7:$D$1237,MATCH(B256,Historical!$B$7:$B$1261,0))-1)*100)</f>
        <v>31.25</v>
      </c>
      <c r="T256" s="701">
        <f>IF(INDEX(Historical!$F$7:$F$1230,MATCH(B256,Historical!$B$7:$B$1261,0))=0,"n/a",((INDEX(Historical!$C$7:$C$1239,MATCH(B256,Historical!$B$7:$B$1261,0))/INDEX(Historical!$F$7:$F$1230,MATCH(B256,Historical!$B$7:$B$1261,0)))^(1/3)-1)*100)</f>
        <v>44.224957030740832</v>
      </c>
      <c r="U256" s="701" t="str">
        <f>IF(INDEX(Historical!$H$7:$H$1230,MATCH(B256,Historical!$B$7:$B$1261,0))=0,"n/a",((INDEX(Historical!$C$7:$C$1239,MATCH(B256,Historical!$B$7:$B$1261,0))/INDEX(Historical!$H$7:$H$1230,MATCH(B256,Historical!$B$7:$B$1261,0)))^(1/5)-1)*100)</f>
        <v>n/a</v>
      </c>
      <c r="V256" s="701">
        <f>IF(INDEX(Historical!$O$7:$O$1230,MATCH(B256,Historical!$B$7:$B$1261,0))=0,"n/a",((INDEX(Historical!$C$7:$C$1239,MATCH(B256,Historical!$B$7:$B$1261,0))/INDEX(Historical!$O$7:$O$1230,MATCH(B256,Historical!$B$7:$B$1261,0)))^(1/10)-1)*100)</f>
        <v>-4.1246567867278987</v>
      </c>
      <c r="W256" s="702" t="str">
        <f t="shared" si="55"/>
        <v>n/a</v>
      </c>
      <c r="X256" s="703" t="str">
        <f t="shared" si="56"/>
        <v>n/a</v>
      </c>
      <c r="Y256" s="876"/>
      <c r="Z256" s="651">
        <f t="shared" si="57"/>
        <v>37.795275590551178</v>
      </c>
      <c r="AA256" s="886">
        <f t="shared" si="58"/>
        <v>10.905511811023622</v>
      </c>
      <c r="AB256" s="887">
        <v>12</v>
      </c>
      <c r="AC256" s="865">
        <v>1.27</v>
      </c>
      <c r="AD256" s="865">
        <v>1.1000000000000001</v>
      </c>
      <c r="AE256" s="865">
        <v>2.81</v>
      </c>
      <c r="AF256" s="865">
        <v>0.87</v>
      </c>
      <c r="AG256" s="865">
        <v>8.1</v>
      </c>
      <c r="AH256" s="865">
        <v>3.5000000000000004</v>
      </c>
      <c r="AI256" s="865">
        <v>-25.97</v>
      </c>
      <c r="AJ256" s="865">
        <v>22.6</v>
      </c>
      <c r="AK256" s="865">
        <v>10</v>
      </c>
      <c r="AL256" s="878">
        <v>166.82</v>
      </c>
      <c r="AM256" s="872">
        <v>0.4</v>
      </c>
      <c r="AN256" s="865">
        <v>0.12</v>
      </c>
      <c r="AO256" s="739" t="str">
        <f t="shared" si="59"/>
        <v>n/a</v>
      </c>
      <c r="AP256" s="740" t="str">
        <f t="shared" si="60"/>
        <v>n/a</v>
      </c>
      <c r="AQ256" s="888">
        <f t="shared" si="61"/>
        <v>-35.063123725709843</v>
      </c>
      <c r="AR256" s="651">
        <f>INDEX(Historical!$C$7:$C$1239,MATCH(B256,Historical!$B$7:$B$1261,0))*IF(AH256="n/a",1.03,IF(AH256&lt;0,1.01,IF(AH256&gt;10,1.1,(1+AH256/100))))</f>
        <v>0.43470000000000003</v>
      </c>
      <c r="AS256" s="886">
        <f t="shared" si="62"/>
        <v>0.43904700000000002</v>
      </c>
      <c r="AT256" s="886">
        <f t="shared" si="68"/>
        <v>0.48295170000000004</v>
      </c>
      <c r="AU256" s="886">
        <f t="shared" si="68"/>
        <v>0.53124687000000004</v>
      </c>
      <c r="AV256" s="886">
        <f t="shared" si="68"/>
        <v>0.5843715570000001</v>
      </c>
      <c r="AW256" s="651">
        <f t="shared" si="63"/>
        <v>2.4723171270000002</v>
      </c>
      <c r="AX256" s="747">
        <f t="shared" si="64"/>
        <v>17.850665176895308</v>
      </c>
      <c r="AY256" s="934">
        <v>0.9</v>
      </c>
      <c r="AZ256" s="872">
        <v>81.52000000000001</v>
      </c>
      <c r="BA256" s="872">
        <v>-22.63</v>
      </c>
      <c r="BB256" s="872">
        <v>18.459999999999997</v>
      </c>
      <c r="BC256" s="872">
        <v>28.060000000000002</v>
      </c>
      <c r="BD256" s="907"/>
      <c r="BE256" s="624">
        <v>2015</v>
      </c>
      <c r="BF256" s="898">
        <f t="shared" si="65"/>
        <v>0</v>
      </c>
      <c r="BG256" s="882">
        <v>0.89999999999999991</v>
      </c>
    </row>
    <row r="257" spans="1:59" s="863" customFormat="1" ht="12.75" customHeight="1" x14ac:dyDescent="0.2">
      <c r="A257" s="863" t="s">
        <v>1636</v>
      </c>
      <c r="B257" s="604" t="s">
        <v>1637</v>
      </c>
      <c r="C257" s="932" t="s">
        <v>4342</v>
      </c>
      <c r="D257" s="932" t="s">
        <v>4370</v>
      </c>
      <c r="E257" s="733">
        <v>8</v>
      </c>
      <c r="F257" s="1190">
        <v>592</v>
      </c>
      <c r="G257" s="1190" t="s">
        <v>106</v>
      </c>
      <c r="H257" s="1190" t="s">
        <v>106</v>
      </c>
      <c r="I257" s="874">
        <v>44.44</v>
      </c>
      <c r="J257" s="651">
        <f t="shared" si="52"/>
        <v>0.76507650765076518</v>
      </c>
      <c r="K257" s="877">
        <v>0.34</v>
      </c>
      <c r="L257" s="887">
        <v>1</v>
      </c>
      <c r="M257" s="642">
        <f t="shared" si="53"/>
        <v>0.34</v>
      </c>
      <c r="N257" s="870" t="s">
        <v>171</v>
      </c>
      <c r="O257" s="734">
        <v>0.28999999999999998</v>
      </c>
      <c r="P257" s="861">
        <v>44145</v>
      </c>
      <c r="Q257" s="861">
        <v>44166</v>
      </c>
      <c r="R257" s="642">
        <f t="shared" si="54"/>
        <v>17.241379310344847</v>
      </c>
      <c r="S257" s="701">
        <f>IF(INDEX(Historical!$D$7:$D$1237,MATCH(B257,Historical!$B$7:$B$1261,0))=0,"n/a",(INDEX(Historical!$C$7:$C$1239,MATCH(B257,Historical!$B$7:$B$1261,0))/INDEX(Historical!$D$7:$D$1237,MATCH(B257,Historical!$B$7:$B$1261,0))-1)*100)</f>
        <v>7.4074074074073959</v>
      </c>
      <c r="T257" s="701">
        <f>IF(INDEX(Historical!$F$7:$F$1230,MATCH(B257,Historical!$B$7:$B$1261,0))=0,"n/a",((INDEX(Historical!$C$7:$C$1239,MATCH(B257,Historical!$B$7:$B$1261,0))/INDEX(Historical!$F$7:$F$1230,MATCH(B257,Historical!$B$7:$B$1261,0)))^(1/3)-1)*100)</f>
        <v>5.0717574498580165</v>
      </c>
      <c r="U257" s="701">
        <f>IF(INDEX(Historical!$H$7:$H$1230,MATCH(B257,Historical!$B$7:$B$1261,0))=0,"n/a",((INDEX(Historical!$C$7:$C$1239,MATCH(B257,Historical!$B$7:$B$1261,0))/INDEX(Historical!$H$7:$H$1230,MATCH(B257,Historical!$B$7:$B$1261,0)))^(1/5)-1)*100)</f>
        <v>4.295609661987454</v>
      </c>
      <c r="V257" s="701">
        <f>IF(INDEX(Historical!$O$7:$O$1230,MATCH(B257,Historical!$B$7:$B$1261,0))=0,"n/a",((INDEX(Historical!$C$7:$C$1239,MATCH(B257,Historical!$B$7:$B$1261,0))/INDEX(Historical!$O$7:$O$1230,MATCH(B257,Historical!$B$7:$B$1261,0)))^(1/10)-1)*100)</f>
        <v>6.1274676611179135</v>
      </c>
      <c r="W257" s="702">
        <f t="shared" si="55"/>
        <v>0.70104158839473174</v>
      </c>
      <c r="X257" s="703">
        <f t="shared" si="56"/>
        <v>0.4521694381039425</v>
      </c>
      <c r="Y257" s="876"/>
      <c r="Z257" s="651">
        <f t="shared" si="57"/>
        <v>117.24137931034484</v>
      </c>
      <c r="AA257" s="886">
        <f t="shared" si="58"/>
        <v>153.24137931034483</v>
      </c>
      <c r="AB257" s="887">
        <v>12</v>
      </c>
      <c r="AC257" s="865">
        <v>0.28999999999999998</v>
      </c>
      <c r="AD257" s="865">
        <v>6.41</v>
      </c>
      <c r="AE257" s="865">
        <v>7.02</v>
      </c>
      <c r="AF257" s="865">
        <v>4.13</v>
      </c>
      <c r="AG257" s="865">
        <v>18</v>
      </c>
      <c r="AH257" s="867">
        <v>17.8</v>
      </c>
      <c r="AI257" s="867">
        <v>9.91</v>
      </c>
      <c r="AJ257" s="865">
        <v>9.5</v>
      </c>
      <c r="AK257" s="865">
        <v>24.4</v>
      </c>
      <c r="AL257" s="878">
        <v>2270</v>
      </c>
      <c r="AM257" s="872">
        <v>0.2</v>
      </c>
      <c r="AN257" s="865">
        <v>1.27</v>
      </c>
      <c r="AO257" s="739">
        <f t="shared" si="59"/>
        <v>-148.18069314070661</v>
      </c>
      <c r="AP257" s="740">
        <f t="shared" si="60"/>
        <v>5.0606861696382195</v>
      </c>
      <c r="AQ257" s="888">
        <f t="shared" si="61"/>
        <v>430.36125908110938</v>
      </c>
      <c r="AR257" s="651">
        <f>INDEX(Historical!$C$7:$C$1239,MATCH(B257,Historical!$B$7:$B$1261,0))*IF(AH257="n/a",1.03,IF(AH257&lt;0,1.01,IF(AH257&gt;10,1.1,(1+AH257/100))))</f>
        <v>0.31900000000000001</v>
      </c>
      <c r="AS257" s="886">
        <f t="shared" si="62"/>
        <v>0.35061290000000001</v>
      </c>
      <c r="AT257" s="886">
        <f t="shared" si="68"/>
        <v>0.38567419000000003</v>
      </c>
      <c r="AU257" s="886">
        <f t="shared" si="68"/>
        <v>0.42424160900000008</v>
      </c>
      <c r="AV257" s="886">
        <f t="shared" si="68"/>
        <v>0.46666576990000014</v>
      </c>
      <c r="AW257" s="651">
        <f t="shared" si="63"/>
        <v>1.9461944689000001</v>
      </c>
      <c r="AX257" s="747">
        <f t="shared" si="64"/>
        <v>4.3793754925742574</v>
      </c>
      <c r="AY257" s="934">
        <v>0.38</v>
      </c>
      <c r="AZ257" s="872">
        <v>20.76</v>
      </c>
      <c r="BA257" s="872">
        <v>-25.85</v>
      </c>
      <c r="BB257" s="872">
        <v>-1.37</v>
      </c>
      <c r="BC257" s="872">
        <v>-9.09</v>
      </c>
      <c r="BD257" s="907"/>
      <c r="BE257" s="624">
        <v>2014</v>
      </c>
      <c r="BF257" s="898">
        <f t="shared" si="65"/>
        <v>0</v>
      </c>
      <c r="BG257" s="882">
        <v>4.8</v>
      </c>
    </row>
    <row r="258" spans="1:59" s="863" customFormat="1" ht="12.75" customHeight="1" x14ac:dyDescent="0.2">
      <c r="A258" s="1109" t="s">
        <v>4019</v>
      </c>
      <c r="B258" s="863" t="s">
        <v>4020</v>
      </c>
      <c r="C258" s="932" t="s">
        <v>178</v>
      </c>
      <c r="D258" s="932" t="s">
        <v>4336</v>
      </c>
      <c r="E258" s="733">
        <v>6</v>
      </c>
      <c r="F258" s="1190">
        <v>678</v>
      </c>
      <c r="G258" s="1190" t="s">
        <v>106</v>
      </c>
      <c r="H258" s="1190" t="s">
        <v>106</v>
      </c>
      <c r="I258" s="874">
        <v>10.26</v>
      </c>
      <c r="J258" s="651">
        <f t="shared" si="52"/>
        <v>17.933723196881093</v>
      </c>
      <c r="K258" s="877">
        <v>0.46</v>
      </c>
      <c r="L258" s="887">
        <v>4</v>
      </c>
      <c r="M258" s="642">
        <f t="shared" si="53"/>
        <v>1.84</v>
      </c>
      <c r="N258" s="870" t="s">
        <v>107</v>
      </c>
      <c r="O258" s="734">
        <v>0.44500000000000001</v>
      </c>
      <c r="P258" s="619">
        <v>43861</v>
      </c>
      <c r="Q258" s="619">
        <v>43874</v>
      </c>
      <c r="R258" s="642">
        <f t="shared" si="54"/>
        <v>3.3707865168539355</v>
      </c>
      <c r="S258" s="701">
        <f>IF(INDEX(Historical!$D$7:$D$1237,MATCH(B258,Historical!$B$7:$B$1261,0))=0,"n/a",(INDEX(Historical!$C$7:$C$1239,MATCH(B258,Historical!$B$7:$B$1261,0))/INDEX(Historical!$D$7:$D$1237,MATCH(B258,Historical!$B$7:$B$1261,0))-1)*100)</f>
        <v>18.347338935574232</v>
      </c>
      <c r="T258" s="701">
        <f>IF(INDEX(Historical!$F$7:$F$1230,MATCH(B258,Historical!$B$7:$B$1261,0))=0,"n/a",((INDEX(Historical!$C$7:$C$1239,MATCH(B258,Historical!$B$7:$B$1261,0))/INDEX(Historical!$F$7:$F$1230,MATCH(B258,Historical!$B$7:$B$1261,0)))^(1/3)-1)*100)</f>
        <v>20.383177315142298</v>
      </c>
      <c r="U258" s="701" t="str">
        <f>IF(INDEX(Historical!$H$7:$H$1230,MATCH(B258,Historical!$B$7:$B$1261,0))=0,"n/a",((INDEX(Historical!$C$7:$C$1239,MATCH(B258,Historical!$B$7:$B$1261,0))/INDEX(Historical!$H$7:$H$1230,MATCH(B258,Historical!$B$7:$B$1261,0)))^(1/5)-1)*100)</f>
        <v>n/a</v>
      </c>
      <c r="V258" s="701" t="str">
        <f>IF(INDEX(Historical!$O$7:$O$1230,MATCH(B258,Historical!$B$7:$B$1261,0))=0,"n/a",((INDEX(Historical!$C$7:$C$1239,MATCH(B258,Historical!$B$7:$B$1261,0))/INDEX(Historical!$O$7:$O$1230,MATCH(B258,Historical!$B$7:$B$1261,0)))^(1/10)-1)*100)</f>
        <v>n/a</v>
      </c>
      <c r="W258" s="702" t="str">
        <f t="shared" si="55"/>
        <v>n/a</v>
      </c>
      <c r="X258" s="703" t="str">
        <f t="shared" si="56"/>
        <v>n/a</v>
      </c>
      <c r="Y258" s="876"/>
      <c r="Z258" s="651">
        <f t="shared" si="57"/>
        <v>142.63565891472868</v>
      </c>
      <c r="AA258" s="886">
        <f t="shared" si="58"/>
        <v>7.9534883720930232</v>
      </c>
      <c r="AB258" s="887">
        <v>12</v>
      </c>
      <c r="AC258" s="865">
        <v>1.29</v>
      </c>
      <c r="AD258" s="865">
        <v>4.96</v>
      </c>
      <c r="AE258" s="865">
        <v>9.2200000000000006</v>
      </c>
      <c r="AF258" s="865">
        <v>6.89</v>
      </c>
      <c r="AG258" s="865">
        <v>21.8</v>
      </c>
      <c r="AH258" s="865">
        <v>11.1</v>
      </c>
      <c r="AI258" s="865">
        <v>15.15</v>
      </c>
      <c r="AJ258" s="865">
        <v>76.5</v>
      </c>
      <c r="AK258" s="865">
        <v>1.7000000000000002</v>
      </c>
      <c r="AL258" s="878">
        <v>4400</v>
      </c>
      <c r="AM258" s="872">
        <v>68.540000000000006</v>
      </c>
      <c r="AN258" s="865">
        <v>0</v>
      </c>
      <c r="AO258" s="739" t="str">
        <f t="shared" si="59"/>
        <v>n/a</v>
      </c>
      <c r="AP258" s="740" t="str">
        <f t="shared" si="60"/>
        <v>n/a</v>
      </c>
      <c r="AQ258" s="888">
        <f t="shared" si="61"/>
        <v>56.062003182098422</v>
      </c>
      <c r="AR258" s="651">
        <f>INDEX(Historical!$C$7:$C$1239,MATCH(B258,Historical!$B$7:$B$1261,0))*IF(AH258="n/a",1.03,IF(AH258&lt;0,1.01,IF(AH258&gt;10,1.1,(1+AH258/100))))</f>
        <v>1.859</v>
      </c>
      <c r="AS258" s="886">
        <f t="shared" si="62"/>
        <v>2.0449000000000002</v>
      </c>
      <c r="AT258" s="886">
        <f t="shared" si="68"/>
        <v>2.0796633</v>
      </c>
      <c r="AU258" s="886">
        <f t="shared" si="68"/>
        <v>2.1150175760999996</v>
      </c>
      <c r="AV258" s="886">
        <f t="shared" si="68"/>
        <v>2.1509728748936996</v>
      </c>
      <c r="AW258" s="651">
        <f t="shared" si="63"/>
        <v>10.2495537509937</v>
      </c>
      <c r="AX258" s="747">
        <f t="shared" si="64"/>
        <v>99.898184707540935</v>
      </c>
      <c r="AY258" s="934">
        <v>1.72</v>
      </c>
      <c r="AZ258" s="872">
        <v>80</v>
      </c>
      <c r="BA258" s="872">
        <v>-54.800000000000004</v>
      </c>
      <c r="BB258" s="872">
        <v>9.1</v>
      </c>
      <c r="BC258" s="872">
        <v>-11.68</v>
      </c>
      <c r="BD258" s="907"/>
      <c r="BE258" s="624">
        <v>2015</v>
      </c>
      <c r="BF258" s="898">
        <f t="shared" si="65"/>
        <v>0</v>
      </c>
      <c r="BG258" s="882">
        <v>19.100000000000001</v>
      </c>
    </row>
    <row r="259" spans="1:59" s="863" customFormat="1" ht="12.75" customHeight="1" x14ac:dyDescent="0.2">
      <c r="A259" s="880" t="s">
        <v>3899</v>
      </c>
      <c r="B259" s="835" t="s">
        <v>3900</v>
      </c>
      <c r="C259" s="932" t="s">
        <v>108</v>
      </c>
      <c r="D259" s="932" t="s">
        <v>118</v>
      </c>
      <c r="E259" s="733">
        <v>7</v>
      </c>
      <c r="F259" s="1190">
        <v>668</v>
      </c>
      <c r="G259" s="1190" t="s">
        <v>106</v>
      </c>
      <c r="H259" s="1190" t="s">
        <v>106</v>
      </c>
      <c r="I259" s="874">
        <v>61.82</v>
      </c>
      <c r="J259" s="651">
        <f t="shared" si="52"/>
        <v>1.6175994823681656</v>
      </c>
      <c r="K259" s="877">
        <v>0.25</v>
      </c>
      <c r="L259" s="887">
        <v>4</v>
      </c>
      <c r="M259" s="642">
        <f t="shared" si="53"/>
        <v>1</v>
      </c>
      <c r="N259" s="870" t="s">
        <v>4305</v>
      </c>
      <c r="O259" s="734">
        <v>0.23</v>
      </c>
      <c r="P259" s="861">
        <v>44056</v>
      </c>
      <c r="Q259" s="861">
        <v>44075</v>
      </c>
      <c r="R259" s="642">
        <f t="shared" si="54"/>
        <v>8.6956521739130395</v>
      </c>
      <c r="S259" s="701">
        <f>IF(INDEX(Historical!$D$7:$D$1237,MATCH(B259,Historical!$B$7:$B$1261,0))=0,"n/a",(INDEX(Historical!$C$7:$C$1239,MATCH(B259,Historical!$B$7:$B$1261,0))/INDEX(Historical!$D$7:$D$1237,MATCH(B259,Historical!$B$7:$B$1261,0))-1)*100)</f>
        <v>12.162162162162149</v>
      </c>
      <c r="T259" s="701">
        <f>IF(INDEX(Historical!$F$7:$F$1230,MATCH(B259,Historical!$B$7:$B$1261,0))=0,"n/a",((INDEX(Historical!$C$7:$C$1239,MATCH(B259,Historical!$B$7:$B$1261,0))/INDEX(Historical!$F$7:$F$1230,MATCH(B259,Historical!$B$7:$B$1261,0)))^(1/3)-1)*100)</f>
        <v>10.810968954315104</v>
      </c>
      <c r="U259" s="701">
        <f>IF(INDEX(Historical!$H$7:$H$1230,MATCH(B259,Historical!$B$7:$B$1261,0))=0,"n/a",((INDEX(Historical!$C$7:$C$1239,MATCH(B259,Historical!$B$7:$B$1261,0))/INDEX(Historical!$H$7:$H$1230,MATCH(B259,Historical!$B$7:$B$1261,0)))^(1/5)-1)*100)</f>
        <v>9.385673350658541</v>
      </c>
      <c r="V259" s="701">
        <f>IF(INDEX(Historical!$O$7:$O$1230,MATCH(B259,Historical!$B$7:$B$1261,0))=0,"n/a",((INDEX(Historical!$C$7:$C$1239,MATCH(B259,Historical!$B$7:$B$1261,0))/INDEX(Historical!$O$7:$O$1230,MATCH(B259,Historical!$B$7:$B$1261,0)))^(1/10)-1)*100)</f>
        <v>4.787016401106392</v>
      </c>
      <c r="W259" s="702">
        <f t="shared" si="55"/>
        <v>1.9606520145803743</v>
      </c>
      <c r="X259" s="703">
        <f t="shared" si="56"/>
        <v>0.72757157757042956</v>
      </c>
      <c r="Y259" s="661"/>
      <c r="Z259" s="651">
        <f t="shared" si="57"/>
        <v>30.03003003003003</v>
      </c>
      <c r="AA259" s="886">
        <f t="shared" si="58"/>
        <v>18.564564564564563</v>
      </c>
      <c r="AB259" s="887">
        <v>12</v>
      </c>
      <c r="AC259" s="865">
        <v>3.33</v>
      </c>
      <c r="AD259" s="865">
        <v>10.18</v>
      </c>
      <c r="AE259" s="865">
        <v>1.34</v>
      </c>
      <c r="AF259" s="865">
        <v>1.61</v>
      </c>
      <c r="AG259" s="865">
        <v>9</v>
      </c>
      <c r="AH259" s="865">
        <v>51.1</v>
      </c>
      <c r="AI259" s="865">
        <v>22.64</v>
      </c>
      <c r="AJ259" s="865">
        <v>12.9</v>
      </c>
      <c r="AK259" s="865">
        <v>1.8800000000000001</v>
      </c>
      <c r="AL259" s="878">
        <v>3860</v>
      </c>
      <c r="AM259" s="872">
        <v>1</v>
      </c>
      <c r="AN259" s="865">
        <v>0.3</v>
      </c>
      <c r="AO259" s="739">
        <f t="shared" si="59"/>
        <v>-7.5612917315378567</v>
      </c>
      <c r="AP259" s="740">
        <f t="shared" si="60"/>
        <v>11.003272833026706</v>
      </c>
      <c r="AQ259" s="888">
        <f t="shared" si="61"/>
        <v>15.256137843691331</v>
      </c>
      <c r="AR259" s="651">
        <f>INDEX(Historical!$C$7:$C$1239,MATCH(B259,Historical!$B$7:$B$1261,0))*IF(AH259="n/a",1.03,IF(AH259&lt;0,1.01,IF(AH259&gt;10,1.1,(1+AH259/100))))</f>
        <v>0.91300000000000003</v>
      </c>
      <c r="AS259" s="886">
        <f t="shared" si="62"/>
        <v>1.0043000000000002</v>
      </c>
      <c r="AT259" s="886">
        <f t="shared" si="68"/>
        <v>1.0231808400000002</v>
      </c>
      <c r="AU259" s="886">
        <f t="shared" si="68"/>
        <v>1.0424166397920001</v>
      </c>
      <c r="AV259" s="886">
        <f t="shared" si="68"/>
        <v>1.0620140726200895</v>
      </c>
      <c r="AW259" s="651">
        <f t="shared" si="63"/>
        <v>5.0449115524120902</v>
      </c>
      <c r="AX259" s="747">
        <f t="shared" si="64"/>
        <v>8.1606463157749758</v>
      </c>
      <c r="AY259" s="934">
        <v>0.87</v>
      </c>
      <c r="AZ259" s="872">
        <v>66.86</v>
      </c>
      <c r="BA259" s="872">
        <v>-12.790000000000001</v>
      </c>
      <c r="BB259" s="872">
        <v>11.790000000000001</v>
      </c>
      <c r="BC259" s="872">
        <v>14.59</v>
      </c>
      <c r="BD259" s="907"/>
      <c r="BE259" s="624">
        <v>2014</v>
      </c>
      <c r="BF259" s="898">
        <f t="shared" si="65"/>
        <v>0</v>
      </c>
      <c r="BG259" s="882">
        <v>2.1999999999999997</v>
      </c>
    </row>
    <row r="260" spans="1:59" s="863" customFormat="1" ht="12.75" customHeight="1" x14ac:dyDescent="0.2">
      <c r="A260" s="871" t="s">
        <v>1652</v>
      </c>
      <c r="B260" s="604" t="s">
        <v>1653</v>
      </c>
      <c r="C260" s="932" t="s">
        <v>4319</v>
      </c>
      <c r="D260" s="932" t="s">
        <v>4320</v>
      </c>
      <c r="E260" s="733">
        <v>9</v>
      </c>
      <c r="F260" s="1190">
        <v>451</v>
      </c>
      <c r="G260" s="1190" t="s">
        <v>37</v>
      </c>
      <c r="H260" s="1190" t="s">
        <v>37</v>
      </c>
      <c r="I260" s="874">
        <v>57.9</v>
      </c>
      <c r="J260" s="651">
        <f t="shared" si="52"/>
        <v>6.113989637305699</v>
      </c>
      <c r="K260" s="877">
        <v>0.29499999999999998</v>
      </c>
      <c r="L260" s="887">
        <v>12</v>
      </c>
      <c r="M260" s="642">
        <f t="shared" si="53"/>
        <v>3.54</v>
      </c>
      <c r="N260" s="870" t="s">
        <v>218</v>
      </c>
      <c r="O260" s="737">
        <v>0.2833</v>
      </c>
      <c r="P260" s="619">
        <v>43829</v>
      </c>
      <c r="Q260" s="619">
        <v>43844</v>
      </c>
      <c r="R260" s="642">
        <f t="shared" si="54"/>
        <v>4.1298976350158796</v>
      </c>
      <c r="S260" s="701">
        <f>IF(INDEX(Historical!$D$7:$D$1237,MATCH(B260,Historical!$B$7:$B$1261,0))=0,"n/a",(INDEX(Historical!$C$7:$C$1239,MATCH(B260,Historical!$B$7:$B$1261,0))/INDEX(Historical!$D$7:$D$1237,MATCH(B260,Historical!$B$7:$B$1261,0))-1)*100)</f>
        <v>4.6153846153846212</v>
      </c>
      <c r="T260" s="701">
        <f>IF(INDEX(Historical!$F$7:$F$1230,MATCH(B260,Historical!$B$7:$B$1261,0))=0,"n/a",((INDEX(Historical!$C$7:$C$1239,MATCH(B260,Historical!$B$7:$B$1261,0))/INDEX(Historical!$F$7:$F$1230,MATCH(B260,Historical!$B$7:$B$1261,0)))^(1/3)-1)*100)</f>
        <v>5.688761756416616</v>
      </c>
      <c r="U260" s="701">
        <f>IF(INDEX(Historical!$H$7:$H$1230,MATCH(B260,Historical!$B$7:$B$1261,0))=0,"n/a",((INDEX(Historical!$C$7:$C$1239,MATCH(B260,Historical!$B$7:$B$1261,0))/INDEX(Historical!$H$7:$H$1230,MATCH(B260,Historical!$B$7:$B$1261,0)))^(1/5)-1)*100)</f>
        <v>11.196158593857874</v>
      </c>
      <c r="V260" s="701">
        <f>IF(INDEX(Historical!$O$7:$O$1230,MATCH(B260,Historical!$B$7:$B$1261,0))=0,"n/a",((INDEX(Historical!$C$7:$C$1239,MATCH(B260,Historical!$B$7:$B$1261,0))/INDEX(Historical!$O$7:$O$1230,MATCH(B260,Historical!$B$7:$B$1261,0)))^(1/10)-1)*100)</f>
        <v>13.599267543869331</v>
      </c>
      <c r="W260" s="702">
        <f t="shared" si="55"/>
        <v>0.82329129548636615</v>
      </c>
      <c r="X260" s="703" t="str">
        <f t="shared" si="56"/>
        <v>n/a</v>
      </c>
      <c r="Y260" s="674" t="s">
        <v>4601</v>
      </c>
      <c r="Z260" s="651">
        <f t="shared" si="57"/>
        <v>135.1145038167939</v>
      </c>
      <c r="AA260" s="886">
        <f t="shared" si="58"/>
        <v>22.099236641221374</v>
      </c>
      <c r="AB260" s="887">
        <v>12</v>
      </c>
      <c r="AC260" s="865">
        <v>2.62</v>
      </c>
      <c r="AD260" s="865" t="s">
        <v>136</v>
      </c>
      <c r="AE260" s="865">
        <v>3.91</v>
      </c>
      <c r="AF260" s="865">
        <v>0.91</v>
      </c>
      <c r="AG260" s="865">
        <v>4.1000000000000005</v>
      </c>
      <c r="AH260" s="865">
        <v>16.2</v>
      </c>
      <c r="AI260" s="865">
        <v>-159.4</v>
      </c>
      <c r="AJ260" s="865">
        <v>-1.7999999999999998</v>
      </c>
      <c r="AK260" s="865">
        <v>-10.84</v>
      </c>
      <c r="AL260" s="878">
        <v>4400</v>
      </c>
      <c r="AM260" s="872">
        <v>0.48</v>
      </c>
      <c r="AN260" s="865">
        <v>1.1599999999999999</v>
      </c>
      <c r="AO260" s="739">
        <f t="shared" si="59"/>
        <v>-4.7890884100578006</v>
      </c>
      <c r="AP260" s="740">
        <f t="shared" si="60"/>
        <v>17.310148231163573</v>
      </c>
      <c r="AQ260" s="888">
        <f t="shared" si="61"/>
        <v>-5.4594611502288508</v>
      </c>
      <c r="AR260" s="651">
        <f>INDEX(Historical!$C$7:$C$1239,MATCH(B260,Historical!$B$7:$B$1261,0))*IF(AH260="n/a",1.03,IF(AH260&lt;0,1.01,IF(AH260&gt;10,1.1,(1+AH260/100))))</f>
        <v>3.74</v>
      </c>
      <c r="AS260" s="886">
        <f t="shared" si="62"/>
        <v>3.7774000000000001</v>
      </c>
      <c r="AT260" s="886">
        <f t="shared" si="68"/>
        <v>3.8151740000000003</v>
      </c>
      <c r="AU260" s="886">
        <f t="shared" si="68"/>
        <v>3.8533257400000003</v>
      </c>
      <c r="AV260" s="886">
        <f t="shared" si="68"/>
        <v>3.8918589974000004</v>
      </c>
      <c r="AW260" s="651">
        <f t="shared" si="63"/>
        <v>19.077758737400003</v>
      </c>
      <c r="AX260" s="747">
        <f t="shared" si="64"/>
        <v>32.949496955785847</v>
      </c>
      <c r="AY260" s="934">
        <v>1.77</v>
      </c>
      <c r="AZ260" s="872">
        <v>64.680000000000007</v>
      </c>
      <c r="BA260" s="872">
        <v>-39.93</v>
      </c>
      <c r="BB260" s="872">
        <v>15.85</v>
      </c>
      <c r="BC260" s="872">
        <v>11.81</v>
      </c>
      <c r="BD260" s="907"/>
      <c r="BE260" s="624">
        <v>2012</v>
      </c>
      <c r="BF260" s="898">
        <f t="shared" si="65"/>
        <v>0</v>
      </c>
      <c r="BG260" s="882">
        <v>1.6</v>
      </c>
    </row>
    <row r="261" spans="1:59" s="863" customFormat="1" ht="12.75" customHeight="1" x14ac:dyDescent="0.2">
      <c r="A261" s="871" t="s">
        <v>1664</v>
      </c>
      <c r="B261" s="604" t="s">
        <v>1665</v>
      </c>
      <c r="C261" s="932" t="s">
        <v>108</v>
      </c>
      <c r="D261" s="932" t="s">
        <v>4331</v>
      </c>
      <c r="E261" s="733">
        <v>8</v>
      </c>
      <c r="F261" s="1190">
        <v>502</v>
      </c>
      <c r="G261" s="1190" t="s">
        <v>106</v>
      </c>
      <c r="H261" s="1190" t="s">
        <v>106</v>
      </c>
      <c r="I261" s="874">
        <v>30.21</v>
      </c>
      <c r="J261" s="651">
        <f t="shared" si="52"/>
        <v>1.9860973187686197</v>
      </c>
      <c r="K261" s="877">
        <v>0.15</v>
      </c>
      <c r="L261" s="887">
        <v>4</v>
      </c>
      <c r="M261" s="642">
        <f t="shared" si="53"/>
        <v>0.6</v>
      </c>
      <c r="N261" s="870" t="s">
        <v>208</v>
      </c>
      <c r="O261" s="734">
        <v>0.13</v>
      </c>
      <c r="P261" s="866">
        <v>43691</v>
      </c>
      <c r="Q261" s="866">
        <v>43707</v>
      </c>
      <c r="R261" s="642">
        <f t="shared" si="54"/>
        <v>15.384615384615378</v>
      </c>
      <c r="S261" s="701">
        <f>IF(INDEX(Historical!$D$7:$D$1237,MATCH(B261,Historical!$B$7:$B$1261,0))=0,"n/a",(INDEX(Historical!$C$7:$C$1239,MATCH(B261,Historical!$B$7:$B$1261,0))/INDEX(Historical!$D$7:$D$1237,MATCH(B261,Historical!$B$7:$B$1261,0))-1)*100)</f>
        <v>16.666666666666675</v>
      </c>
      <c r="T261" s="701">
        <f>IF(INDEX(Historical!$F$7:$F$1230,MATCH(B261,Historical!$B$7:$B$1261,0))=0,"n/a",((INDEX(Historical!$C$7:$C$1239,MATCH(B261,Historical!$B$7:$B$1261,0))/INDEX(Historical!$F$7:$F$1230,MATCH(B261,Historical!$B$7:$B$1261,0)))^(1/3)-1)*100)</f>
        <v>13.798047356553855</v>
      </c>
      <c r="U261" s="701">
        <f>IF(INDEX(Historical!$H$7:$H$1230,MATCH(B261,Historical!$B$7:$B$1261,0))=0,"n/a",((INDEX(Historical!$C$7:$C$1239,MATCH(B261,Historical!$B$7:$B$1261,0))/INDEX(Historical!$H$7:$H$1230,MATCH(B261,Historical!$B$7:$B$1261,0)))^(1/5)-1)*100)</f>
        <v>11.15648817398467</v>
      </c>
      <c r="V261" s="701">
        <f>IF(INDEX(Historical!$O$7:$O$1230,MATCH(B261,Historical!$B$7:$B$1261,0))=0,"n/a",((INDEX(Historical!$C$7:$C$1239,MATCH(B261,Historical!$B$7:$B$1261,0))/INDEX(Historical!$O$7:$O$1230,MATCH(B261,Historical!$B$7:$B$1261,0)))^(1/10)-1)*100)</f>
        <v>8.842291989017026</v>
      </c>
      <c r="W261" s="702">
        <f t="shared" si="55"/>
        <v>1.2617190416061919</v>
      </c>
      <c r="X261" s="703">
        <f t="shared" si="56"/>
        <v>1.0330081642578397</v>
      </c>
      <c r="Y261" s="664"/>
      <c r="Z261" s="651">
        <f t="shared" si="57"/>
        <v>18.518518518518519</v>
      </c>
      <c r="AA261" s="886">
        <f t="shared" si="58"/>
        <v>9.3240740740740744</v>
      </c>
      <c r="AB261" s="887">
        <v>12</v>
      </c>
      <c r="AC261" s="865">
        <v>3.24</v>
      </c>
      <c r="AD261" s="865" t="s">
        <v>136</v>
      </c>
      <c r="AE261" s="865">
        <v>2.61</v>
      </c>
      <c r="AF261" s="865">
        <v>1.07</v>
      </c>
      <c r="AG261" s="865">
        <v>11.700000000000001</v>
      </c>
      <c r="AH261" s="865">
        <v>-4.7</v>
      </c>
      <c r="AI261" s="865">
        <v>-13.04</v>
      </c>
      <c r="AJ261" s="865">
        <v>10.8</v>
      </c>
      <c r="AK261" s="865" t="s">
        <v>136</v>
      </c>
      <c r="AL261" s="878">
        <v>279.27999999999997</v>
      </c>
      <c r="AM261" s="872">
        <v>3.1</v>
      </c>
      <c r="AN261" s="865">
        <v>0.06</v>
      </c>
      <c r="AO261" s="739">
        <f t="shared" si="59"/>
        <v>3.8185114186792148</v>
      </c>
      <c r="AP261" s="740">
        <f t="shared" si="60"/>
        <v>13.142585492753289</v>
      </c>
      <c r="AQ261" s="888">
        <f t="shared" si="61"/>
        <v>-33.410847532518872</v>
      </c>
      <c r="AR261" s="651">
        <f>INDEX(Historical!$C$7:$C$1239,MATCH(B261,Historical!$B$7:$B$1261,0))*IF(AH261="n/a",1.03,IF(AH261&lt;0,1.01,IF(AH261&gt;10,1.1,(1+AH261/100))))</f>
        <v>0.5656000000000001</v>
      </c>
      <c r="AS261" s="886">
        <f t="shared" si="62"/>
        <v>0.5712560000000001</v>
      </c>
      <c r="AT261" s="886">
        <f t="shared" si="68"/>
        <v>0.58839368000000014</v>
      </c>
      <c r="AU261" s="886">
        <f t="shared" si="68"/>
        <v>0.60604549040000011</v>
      </c>
      <c r="AV261" s="886">
        <f t="shared" si="68"/>
        <v>0.62422685511200016</v>
      </c>
      <c r="AW261" s="651">
        <f t="shared" si="63"/>
        <v>2.9555220255120007</v>
      </c>
      <c r="AX261" s="747">
        <f t="shared" si="64"/>
        <v>9.7832572840516416</v>
      </c>
      <c r="AY261" s="934">
        <v>0.92</v>
      </c>
      <c r="AZ261" s="872">
        <v>74.62</v>
      </c>
      <c r="BA261" s="872">
        <v>-22.64</v>
      </c>
      <c r="BB261" s="872">
        <v>18.04</v>
      </c>
      <c r="BC261" s="872">
        <v>21.310000000000002</v>
      </c>
      <c r="BD261" s="907"/>
      <c r="BE261" s="624">
        <v>2012</v>
      </c>
      <c r="BF261" s="898">
        <f t="shared" si="65"/>
        <v>0</v>
      </c>
      <c r="BG261" s="882">
        <v>1.2</v>
      </c>
    </row>
    <row r="262" spans="1:59" s="863" customFormat="1" ht="12.75" customHeight="1" x14ac:dyDescent="0.2">
      <c r="A262" s="881" t="s">
        <v>4534</v>
      </c>
      <c r="B262" s="604" t="s">
        <v>4077</v>
      </c>
      <c r="C262" s="932" t="s">
        <v>108</v>
      </c>
      <c r="D262" s="932" t="s">
        <v>4338</v>
      </c>
      <c r="E262" s="733">
        <v>6</v>
      </c>
      <c r="F262" s="1190">
        <v>690</v>
      </c>
      <c r="G262" s="1190" t="s">
        <v>106</v>
      </c>
      <c r="H262" s="1190" t="s">
        <v>106</v>
      </c>
      <c r="I262" s="874">
        <v>20.94</v>
      </c>
      <c r="J262" s="651">
        <f t="shared" si="52"/>
        <v>3.2473734479465137</v>
      </c>
      <c r="K262" s="877">
        <v>0.17</v>
      </c>
      <c r="L262" s="887">
        <v>4</v>
      </c>
      <c r="M262" s="642">
        <f t="shared" si="53"/>
        <v>0.68</v>
      </c>
      <c r="N262" s="870" t="s">
        <v>318</v>
      </c>
      <c r="O262" s="734">
        <v>0.15</v>
      </c>
      <c r="P262" s="861">
        <v>43903</v>
      </c>
      <c r="Q262" s="861">
        <v>43921</v>
      </c>
      <c r="R262" s="642">
        <f t="shared" si="54"/>
        <v>13.333333333333346</v>
      </c>
      <c r="S262" s="701">
        <f>IF(INDEX(Historical!$D$7:$D$1237,MATCH(B262,Historical!$B$7:$B$1261,0))=0,"n/a",(INDEX(Historical!$C$7:$C$1239,MATCH(B262,Historical!$B$7:$B$1261,0))/INDEX(Historical!$D$7:$D$1237,MATCH(B262,Historical!$B$7:$B$1261,0))-1)*100)</f>
        <v>11.32075471698113</v>
      </c>
      <c r="T262" s="701">
        <f>IF(INDEX(Historical!$F$7:$F$1230,MATCH(B262,Historical!$B$7:$B$1261,0))=0,"n/a",((INDEX(Historical!$C$7:$C$1239,MATCH(B262,Historical!$B$7:$B$1261,0))/INDEX(Historical!$F$7:$F$1230,MATCH(B262,Historical!$B$7:$B$1261,0)))^(1/3)-1)*100)</f>
        <v>13.831905748125251</v>
      </c>
      <c r="U262" s="701" t="str">
        <f>IF(INDEX(Historical!$H$7:$H$1230,MATCH(B262,Historical!$B$7:$B$1261,0))=0,"n/a",((INDEX(Historical!$C$7:$C$1239,MATCH(B262,Historical!$B$7:$B$1261,0))/INDEX(Historical!$H$7:$H$1230,MATCH(B262,Historical!$B$7:$B$1261,0)))^(1/5)-1)*100)</f>
        <v>n/a</v>
      </c>
      <c r="V262" s="701">
        <f>IF(INDEX(Historical!$O$7:$O$1230,MATCH(B262,Historical!$B$7:$B$1261,0))=0,"n/a",((INDEX(Historical!$C$7:$C$1239,MATCH(B262,Historical!$B$7:$B$1261,0))/INDEX(Historical!$O$7:$O$1230,MATCH(B262,Historical!$B$7:$B$1261,0)))^(1/10)-1)*100)</f>
        <v>25.681129806505474</v>
      </c>
      <c r="W262" s="702" t="str">
        <f t="shared" si="55"/>
        <v>n/a</v>
      </c>
      <c r="X262" s="703" t="str">
        <f t="shared" si="56"/>
        <v>n/a</v>
      </c>
      <c r="Y262" s="876"/>
      <c r="Z262" s="651">
        <f t="shared" si="57"/>
        <v>29.824561403508774</v>
      </c>
      <c r="AA262" s="886">
        <f t="shared" si="58"/>
        <v>9.1842105263157912</v>
      </c>
      <c r="AB262" s="887">
        <v>12</v>
      </c>
      <c r="AC262" s="865">
        <v>2.2799999999999998</v>
      </c>
      <c r="AD262" s="865">
        <v>1.19</v>
      </c>
      <c r="AE262" s="865">
        <v>2.52</v>
      </c>
      <c r="AF262" s="865">
        <v>1.03</v>
      </c>
      <c r="AG262" s="865">
        <v>11.200000000000001</v>
      </c>
      <c r="AH262" s="865">
        <v>12.2</v>
      </c>
      <c r="AI262" s="865">
        <v>10.26</v>
      </c>
      <c r="AJ262" s="865">
        <v>16.7</v>
      </c>
      <c r="AK262" s="865">
        <v>8</v>
      </c>
      <c r="AL262" s="878">
        <v>281.88</v>
      </c>
      <c r="AM262" s="872">
        <v>4</v>
      </c>
      <c r="AN262" s="865">
        <v>0.18</v>
      </c>
      <c r="AO262" s="739" t="str">
        <f t="shared" si="59"/>
        <v>n/a</v>
      </c>
      <c r="AP262" s="740" t="str">
        <f t="shared" si="60"/>
        <v>n/a</v>
      </c>
      <c r="AQ262" s="888">
        <f t="shared" si="61"/>
        <v>-35.159214337115571</v>
      </c>
      <c r="AR262" s="651">
        <f>INDEX(Historical!$C$7:$C$1239,MATCH(B262,Historical!$B$7:$B$1261,0))*IF(AH262="n/a",1.03,IF(AH262&lt;0,1.01,IF(AH262&gt;10,1.1,(1+AH262/100))))</f>
        <v>0.64900000000000002</v>
      </c>
      <c r="AS262" s="886">
        <f t="shared" si="62"/>
        <v>0.71390000000000009</v>
      </c>
      <c r="AT262" s="886">
        <f t="shared" si="68"/>
        <v>0.77101200000000014</v>
      </c>
      <c r="AU262" s="886">
        <f t="shared" si="68"/>
        <v>0.83269296000000026</v>
      </c>
      <c r="AV262" s="886">
        <f t="shared" si="68"/>
        <v>0.8993083968000003</v>
      </c>
      <c r="AW262" s="651">
        <f t="shared" si="63"/>
        <v>3.865913356800001</v>
      </c>
      <c r="AX262" s="747">
        <f t="shared" si="64"/>
        <v>18.461859392550149</v>
      </c>
      <c r="AY262" s="934">
        <v>0.52</v>
      </c>
      <c r="AZ262" s="872">
        <v>55.34</v>
      </c>
      <c r="BA262" s="872">
        <v>-24.759999999999998</v>
      </c>
      <c r="BB262" s="872">
        <v>17.39</v>
      </c>
      <c r="BC262" s="872">
        <v>21.240000000000002</v>
      </c>
      <c r="BD262" s="907"/>
      <c r="BE262" s="624">
        <v>2015</v>
      </c>
      <c r="BF262" s="898">
        <f t="shared" si="65"/>
        <v>0</v>
      </c>
      <c r="BG262" s="882">
        <v>1.0999999999999999</v>
      </c>
    </row>
    <row r="263" spans="1:59" s="863" customFormat="1" x14ac:dyDescent="0.2">
      <c r="A263" s="871" t="s">
        <v>2837</v>
      </c>
      <c r="B263" s="604" t="s">
        <v>2838</v>
      </c>
      <c r="C263" s="932" t="s">
        <v>108</v>
      </c>
      <c r="D263" s="932" t="s">
        <v>4338</v>
      </c>
      <c r="E263" s="733">
        <v>7</v>
      </c>
      <c r="F263" s="1190">
        <v>628</v>
      </c>
      <c r="G263" s="1190" t="s">
        <v>115</v>
      </c>
      <c r="H263" s="1190" t="s">
        <v>115</v>
      </c>
      <c r="I263" s="874">
        <v>31.57</v>
      </c>
      <c r="J263" s="651">
        <f t="shared" ref="J263:J326" si="69">(M263/I263)*100</f>
        <v>4.1811846689895473</v>
      </c>
      <c r="K263" s="877">
        <v>0.33</v>
      </c>
      <c r="L263" s="887">
        <v>4</v>
      </c>
      <c r="M263" s="642">
        <f t="shared" ref="M263:M326" si="70">K263*L263</f>
        <v>1.32</v>
      </c>
      <c r="N263" s="870" t="s">
        <v>163</v>
      </c>
      <c r="O263" s="734">
        <v>0.3</v>
      </c>
      <c r="P263" s="861">
        <v>43908</v>
      </c>
      <c r="Q263" s="861">
        <v>43922</v>
      </c>
      <c r="R263" s="642">
        <f t="shared" ref="R263:R314" si="71">(K263-O263)/O263*100</f>
        <v>10.000000000000009</v>
      </c>
      <c r="S263" s="701">
        <f>IF(INDEX(Historical!$D$7:$D$1237,MATCH(B263,Historical!$B$7:$B$1261,0))=0,"n/a",(INDEX(Historical!$C$7:$C$1239,MATCH(B263,Historical!$B$7:$B$1261,0))/INDEX(Historical!$D$7:$D$1237,MATCH(B263,Historical!$B$7:$B$1261,0))-1)*100)</f>
        <v>27.777777777777768</v>
      </c>
      <c r="T263" s="701">
        <f>IF(INDEX(Historical!$F$7:$F$1230,MATCH(B263,Historical!$B$7:$B$1261,0))=0,"n/a",((INDEX(Historical!$C$7:$C$1239,MATCH(B263,Historical!$B$7:$B$1261,0))/INDEX(Historical!$F$7:$F$1230,MATCH(B263,Historical!$B$7:$B$1261,0)))^(1/3)-1)*100)</f>
        <v>33.809064469270034</v>
      </c>
      <c r="U263" s="701">
        <f>IF(INDEX(Historical!$H$7:$H$1230,MATCH(B263,Historical!$B$7:$B$1261,0))=0,"n/a",((INDEX(Historical!$C$7:$C$1239,MATCH(B263,Historical!$B$7:$B$1261,0))/INDEX(Historical!$H$7:$H$1230,MATCH(B263,Historical!$B$7:$B$1261,0)))^(1/5)-1)*100)</f>
        <v>48.35957192139697</v>
      </c>
      <c r="V263" s="701">
        <f>IF(INDEX(Historical!$O$7:$O$1230,MATCH(B263,Historical!$B$7:$B$1261,0))=0,"n/a",((INDEX(Historical!$C$7:$C$1239,MATCH(B263,Historical!$B$7:$B$1261,0))/INDEX(Historical!$O$7:$O$1230,MATCH(B263,Historical!$B$7:$B$1261,0)))^(1/10)-1)*100)</f>
        <v>29.016582303751505</v>
      </c>
      <c r="W263" s="702">
        <f t="shared" ref="W263:W326" si="72">IF(OR(U263&lt;=0,U263="n/a",V263&lt;=0,V263="n/a"),"n/a",U263/V263)</f>
        <v>1.6666184671633311</v>
      </c>
      <c r="X263" s="703">
        <f t="shared" ref="X263:X314" si="73">IF(OR(AJ263&lt;=0,AJ263="n/a",U263&lt;=0,U263="n/a"),"n/a",U263/AJ263)</f>
        <v>2.291922839876634</v>
      </c>
      <c r="Y263" s="664"/>
      <c r="Z263" s="651">
        <f t="shared" ref="Z263:Z314" si="74">IF(OR(AC263&lt;0.01,AC263="n/a"),"n/a",M263/AC263*100)</f>
        <v>57.641921397379917</v>
      </c>
      <c r="AA263" s="886">
        <f t="shared" ref="AA263:AA314" si="75">IF(OR(AC263&lt;0.01,AC263="n/a"),"n/a",I263/AC263)</f>
        <v>13.786026200873362</v>
      </c>
      <c r="AB263" s="887">
        <v>12</v>
      </c>
      <c r="AC263" s="865">
        <v>2.29</v>
      </c>
      <c r="AD263" s="865">
        <v>1.79</v>
      </c>
      <c r="AE263" s="865">
        <v>2.63</v>
      </c>
      <c r="AF263" s="865">
        <v>1.07</v>
      </c>
      <c r="AG263" s="865">
        <v>7.6</v>
      </c>
      <c r="AH263" s="865">
        <v>2.4</v>
      </c>
      <c r="AI263" s="865">
        <v>30.349999999999998</v>
      </c>
      <c r="AJ263" s="865">
        <v>21.099999999999998</v>
      </c>
      <c r="AK263" s="865">
        <v>8</v>
      </c>
      <c r="AL263" s="878">
        <v>4930</v>
      </c>
      <c r="AM263" s="872">
        <v>0.5</v>
      </c>
      <c r="AN263" s="865">
        <v>0.36</v>
      </c>
      <c r="AO263" s="739">
        <f t="shared" ref="AO263:AO314" si="76">IF(U263="n/a","n/a",IF(AA263&lt;0,"n/a",IF(AA263="n/a","n/a",J263+U263-AA263)))</f>
        <v>38.754730389513156</v>
      </c>
      <c r="AP263" s="740">
        <f t="shared" ref="AP263:AP314" si="77">IF(U263="n/a","n/a",J263+U263)</f>
        <v>52.540756590386515</v>
      </c>
      <c r="AQ263" s="888">
        <f t="shared" ref="AQ263:AQ314" si="78">IF(OR(AC263&lt;0.01,AF263="n/a"),"n/a",(I263/SQRT(22.5*AC263*(I263/AF263))-1)*100)</f>
        <v>-19.030738246790367</v>
      </c>
      <c r="AR263" s="651">
        <f>INDEX(Historical!$C$7:$C$1239,MATCH(B263,Historical!$B$7:$B$1261,0))*IF(AH263="n/a",1.03,IF(AH263&lt;0,1.01,IF(AH263&gt;10,1.1,(1+AH263/100))))</f>
        <v>1.1776</v>
      </c>
      <c r="AS263" s="886">
        <f t="shared" ref="AS263:AS326" si="79">IF($AI263="n/a",1.03*AR263,IF($AI263&lt;0,1.01*AR263,IF($AI263&gt;10,1.1*AR263,(1+$AI263/100)*AR263)))</f>
        <v>1.2953600000000001</v>
      </c>
      <c r="AT263" s="886">
        <f t="shared" si="68"/>
        <v>1.3989888000000001</v>
      </c>
      <c r="AU263" s="886">
        <f t="shared" si="68"/>
        <v>1.5109079040000002</v>
      </c>
      <c r="AV263" s="886">
        <f t="shared" si="68"/>
        <v>1.6317805363200004</v>
      </c>
      <c r="AW263" s="651">
        <f t="shared" ref="AW263:AW326" si="80">SUM(AR263:AV263)</f>
        <v>7.0146372403200008</v>
      </c>
      <c r="AX263" s="747">
        <f t="shared" ref="AX263:AX326" si="81">AW263/I263*100</f>
        <v>22.219313399809948</v>
      </c>
      <c r="AY263" s="934">
        <v>1.74</v>
      </c>
      <c r="AZ263" s="872">
        <v>189.37</v>
      </c>
      <c r="BA263" s="872">
        <v>-21.7</v>
      </c>
      <c r="BB263" s="872">
        <v>22.15</v>
      </c>
      <c r="BC263" s="872">
        <v>42.26</v>
      </c>
      <c r="BD263" s="907"/>
      <c r="BE263" s="624">
        <v>2014</v>
      </c>
      <c r="BF263" s="898">
        <f t="shared" ref="BF263:BF326" si="82">IF(BE263&gt;2008,0,IF(BE263&gt;2001,1,IF(BE263&gt;1990,2,IF(BE263&gt;1980,3,IF(BE263&gt;1973,4,IF(BE263&gt;1970,5,IF(BE263&gt;1960,6,IF(BE263&gt;1958,7,IF(BE263&gt;1953,8,9)))))))))</f>
        <v>0</v>
      </c>
      <c r="BG263" s="882">
        <v>0.70000000000000007</v>
      </c>
    </row>
    <row r="264" spans="1:59" s="863" customFormat="1" ht="12.75" customHeight="1" x14ac:dyDescent="0.2">
      <c r="A264" s="871" t="s">
        <v>1662</v>
      </c>
      <c r="B264" s="604" t="s">
        <v>1663</v>
      </c>
      <c r="C264" s="932" t="s">
        <v>108</v>
      </c>
      <c r="D264" s="932" t="s">
        <v>4338</v>
      </c>
      <c r="E264" s="733">
        <v>8</v>
      </c>
      <c r="F264" s="1190">
        <v>501</v>
      </c>
      <c r="G264" s="1190" t="s">
        <v>106</v>
      </c>
      <c r="H264" s="1190" t="s">
        <v>106</v>
      </c>
      <c r="I264" s="874">
        <v>30.05</v>
      </c>
      <c r="J264" s="651">
        <f t="shared" si="69"/>
        <v>3.0615640599001663</v>
      </c>
      <c r="K264" s="877">
        <v>0.23</v>
      </c>
      <c r="L264" s="887">
        <v>4</v>
      </c>
      <c r="M264" s="642">
        <f t="shared" si="70"/>
        <v>0.92</v>
      </c>
      <c r="N264" s="870" t="s">
        <v>505</v>
      </c>
      <c r="O264" s="734">
        <v>0.22</v>
      </c>
      <c r="P264" s="866">
        <v>43657</v>
      </c>
      <c r="Q264" s="866">
        <v>43672</v>
      </c>
      <c r="R264" s="642">
        <f t="shared" si="71"/>
        <v>4.5454545454545494</v>
      </c>
      <c r="S264" s="701">
        <f>IF(INDEX(Historical!$D$7:$D$1237,MATCH(B264,Historical!$B$7:$B$1261,0))=0,"n/a",(INDEX(Historical!$C$7:$C$1239,MATCH(B264,Historical!$B$7:$B$1261,0))/INDEX(Historical!$D$7:$D$1237,MATCH(B264,Historical!$B$7:$B$1261,0))-1)*100)</f>
        <v>4.6511627906976827</v>
      </c>
      <c r="T264" s="701">
        <f>IF(INDEX(Historical!$F$7:$F$1230,MATCH(B264,Historical!$B$7:$B$1261,0))=0,"n/a",((INDEX(Historical!$C$7:$C$1239,MATCH(B264,Historical!$B$7:$B$1261,0))/INDEX(Historical!$F$7:$F$1230,MATCH(B264,Historical!$B$7:$B$1261,0)))^(1/3)-1)*100)</f>
        <v>8.7380373002892142</v>
      </c>
      <c r="U264" s="701">
        <f>IF(INDEX(Historical!$H$7:$H$1230,MATCH(B264,Historical!$B$7:$B$1261,0))=0,"n/a",((INDEX(Historical!$C$7:$C$1239,MATCH(B264,Historical!$B$7:$B$1261,0))/INDEX(Historical!$H$7:$H$1230,MATCH(B264,Historical!$B$7:$B$1261,0)))^(1/5)-1)*100)</f>
        <v>9.9539654079581652</v>
      </c>
      <c r="V264" s="701">
        <f>IF(INDEX(Historical!$O$7:$O$1230,MATCH(B264,Historical!$B$7:$B$1261,0))=0,"n/a",((INDEX(Historical!$C$7:$C$1239,MATCH(B264,Historical!$B$7:$B$1261,0))/INDEX(Historical!$O$7:$O$1230,MATCH(B264,Historical!$B$7:$B$1261,0)))^(1/10)-1)*100)</f>
        <v>9.9049989660291224</v>
      </c>
      <c r="W264" s="702">
        <f t="shared" si="72"/>
        <v>1.004943608989459</v>
      </c>
      <c r="X264" s="703" t="str">
        <f t="shared" si="73"/>
        <v>n/a</v>
      </c>
      <c r="Y264" s="876"/>
      <c r="Z264" s="651" t="str">
        <f t="shared" si="74"/>
        <v>n/a</v>
      </c>
      <c r="AA264" s="886" t="str">
        <f t="shared" si="75"/>
        <v>n/a</v>
      </c>
      <c r="AB264" s="887">
        <v>12</v>
      </c>
      <c r="AC264" s="865" t="s">
        <v>136</v>
      </c>
      <c r="AD264" s="865" t="s">
        <v>136</v>
      </c>
      <c r="AE264" s="865" t="s">
        <v>136</v>
      </c>
      <c r="AF264" s="865" t="s">
        <v>136</v>
      </c>
      <c r="AG264" s="865" t="s">
        <v>136</v>
      </c>
      <c r="AH264" s="865" t="s">
        <v>136</v>
      </c>
      <c r="AI264" s="865" t="s">
        <v>136</v>
      </c>
      <c r="AJ264" s="865" t="s">
        <v>136</v>
      </c>
      <c r="AK264" s="865" t="s">
        <v>136</v>
      </c>
      <c r="AL264" s="878" t="s">
        <v>136</v>
      </c>
      <c r="AM264" s="872" t="s">
        <v>136</v>
      </c>
      <c r="AN264" s="865" t="s">
        <v>136</v>
      </c>
      <c r="AO264" s="739" t="str">
        <f t="shared" si="76"/>
        <v>n/a</v>
      </c>
      <c r="AP264" s="740">
        <f t="shared" si="77"/>
        <v>13.015529467858332</v>
      </c>
      <c r="AQ264" s="888" t="str">
        <f t="shared" si="78"/>
        <v>n/a</v>
      </c>
      <c r="AR264" s="651">
        <f>INDEX(Historical!$C$7:$C$1239,MATCH(B264,Historical!$B$7:$B$1261,0))*IF(AH264="n/a",1.03,IF(AH264&lt;0,1.01,IF(AH264&gt;10,1.1,(1+AH264/100))))</f>
        <v>0.92700000000000005</v>
      </c>
      <c r="AS264" s="886">
        <f t="shared" si="79"/>
        <v>0.95481000000000005</v>
      </c>
      <c r="AT264" s="886">
        <f t="shared" si="68"/>
        <v>0.98345430000000011</v>
      </c>
      <c r="AU264" s="886">
        <f t="shared" si="68"/>
        <v>1.0129579290000001</v>
      </c>
      <c r="AV264" s="886">
        <f t="shared" si="68"/>
        <v>1.0433466668700002</v>
      </c>
      <c r="AW264" s="651">
        <f t="shared" si="80"/>
        <v>4.921568895870001</v>
      </c>
      <c r="AX264" s="747">
        <f t="shared" si="81"/>
        <v>16.377933097737106</v>
      </c>
      <c r="AY264" s="934" t="s">
        <v>136</v>
      </c>
      <c r="AZ264" s="872" t="s">
        <v>136</v>
      </c>
      <c r="BA264" s="872" t="s">
        <v>136</v>
      </c>
      <c r="BB264" s="872" t="s">
        <v>136</v>
      </c>
      <c r="BC264" s="872" t="s">
        <v>136</v>
      </c>
      <c r="BD264" s="907" t="s">
        <v>4265</v>
      </c>
      <c r="BE264" s="624">
        <v>2012</v>
      </c>
      <c r="BF264" s="898">
        <f t="shared" si="82"/>
        <v>0</v>
      </c>
      <c r="BG264" s="882" t="s">
        <v>136</v>
      </c>
    </row>
    <row r="265" spans="1:59" s="863" customFormat="1" ht="12.75" customHeight="1" x14ac:dyDescent="0.2">
      <c r="A265" s="863" t="s">
        <v>1660</v>
      </c>
      <c r="B265" s="604" t="s">
        <v>1661</v>
      </c>
      <c r="C265" s="932" t="s">
        <v>108</v>
      </c>
      <c r="D265" s="932" t="s">
        <v>4338</v>
      </c>
      <c r="E265" s="733">
        <v>9</v>
      </c>
      <c r="F265" s="1190">
        <v>458</v>
      </c>
      <c r="G265" s="1190" t="s">
        <v>106</v>
      </c>
      <c r="H265" s="1190" t="s">
        <v>106</v>
      </c>
      <c r="I265" s="874">
        <v>66.47</v>
      </c>
      <c r="J265" s="651">
        <f t="shared" si="69"/>
        <v>2.828343613660298</v>
      </c>
      <c r="K265" s="877">
        <v>0.47</v>
      </c>
      <c r="L265" s="887">
        <v>4</v>
      </c>
      <c r="M265" s="642">
        <f t="shared" si="70"/>
        <v>1.88</v>
      </c>
      <c r="N265" s="870" t="s">
        <v>236</v>
      </c>
      <c r="O265" s="734">
        <v>0.46</v>
      </c>
      <c r="P265" s="861">
        <v>43867</v>
      </c>
      <c r="Q265" s="861">
        <v>43875</v>
      </c>
      <c r="R265" s="642">
        <f t="shared" si="71"/>
        <v>2.1739130434782505</v>
      </c>
      <c r="S265" s="701">
        <f>IF(INDEX(Historical!$D$7:$D$1237,MATCH(B265,Historical!$B$7:$B$1261,0))=0,"n/a",(INDEX(Historical!$C$7:$C$1239,MATCH(B265,Historical!$B$7:$B$1261,0))/INDEX(Historical!$D$7:$D$1237,MATCH(B265,Historical!$B$7:$B$1261,0))-1)*100)</f>
        <v>21.014492753623195</v>
      </c>
      <c r="T265" s="701">
        <f>IF(INDEX(Historical!$F$7:$F$1230,MATCH(B265,Historical!$B$7:$B$1261,0))=0,"n/a",((INDEX(Historical!$C$7:$C$1239,MATCH(B265,Historical!$B$7:$B$1261,0))/INDEX(Historical!$F$7:$F$1230,MATCH(B265,Historical!$B$7:$B$1261,0)))^(1/3)-1)*100)</f>
        <v>11.338072963188694</v>
      </c>
      <c r="U265" s="701">
        <f>IF(INDEX(Historical!$H$7:$H$1230,MATCH(B265,Historical!$B$7:$B$1261,0))=0,"n/a",((INDEX(Historical!$C$7:$C$1239,MATCH(B265,Historical!$B$7:$B$1261,0))/INDEX(Historical!$H$7:$H$1230,MATCH(B265,Historical!$B$7:$B$1261,0)))^(1/5)-1)*100)</f>
        <v>15.287049279414134</v>
      </c>
      <c r="V265" s="701">
        <f>IF(INDEX(Historical!$O$7:$O$1230,MATCH(B265,Historical!$B$7:$B$1261,0))=0,"n/a",((INDEX(Historical!$C$7:$C$1239,MATCH(B265,Historical!$B$7:$B$1261,0))/INDEX(Historical!$O$7:$O$1230,MATCH(B265,Historical!$B$7:$B$1261,0)))^(1/10)-1)*100)</f>
        <v>9.4008649990553685</v>
      </c>
      <c r="W265" s="702">
        <f t="shared" si="72"/>
        <v>1.6261321996380365</v>
      </c>
      <c r="X265" s="703">
        <f t="shared" si="73"/>
        <v>1.3065854084969344</v>
      </c>
      <c r="Y265" s="876"/>
      <c r="Z265" s="651">
        <f t="shared" si="74"/>
        <v>122.07792207792207</v>
      </c>
      <c r="AA265" s="886">
        <f t="shared" si="75"/>
        <v>43.162337662337663</v>
      </c>
      <c r="AB265" s="887">
        <v>12</v>
      </c>
      <c r="AC265" s="865">
        <v>1.54</v>
      </c>
      <c r="AD265" s="865">
        <v>3.82</v>
      </c>
      <c r="AE265" s="865">
        <v>6.55</v>
      </c>
      <c r="AF265" s="865">
        <v>1.0900000000000001</v>
      </c>
      <c r="AG265" s="865">
        <v>2.4</v>
      </c>
      <c r="AH265" s="865">
        <v>10.8</v>
      </c>
      <c r="AI265" s="865">
        <v>11.91</v>
      </c>
      <c r="AJ265" s="865">
        <v>11.700000000000001</v>
      </c>
      <c r="AK265" s="865">
        <v>12</v>
      </c>
      <c r="AL265" s="878">
        <v>5050</v>
      </c>
      <c r="AM265" s="872">
        <v>1.2</v>
      </c>
      <c r="AN265" s="865">
        <v>0.24</v>
      </c>
      <c r="AO265" s="739">
        <f t="shared" si="76"/>
        <v>-25.046944769263231</v>
      </c>
      <c r="AP265" s="740">
        <f t="shared" si="77"/>
        <v>18.115392893074432</v>
      </c>
      <c r="AQ265" s="888">
        <f t="shared" si="78"/>
        <v>44.602056312331499</v>
      </c>
      <c r="AR265" s="651">
        <f>INDEX(Historical!$C$7:$C$1239,MATCH(B265,Historical!$B$7:$B$1261,0))*IF(AH265="n/a",1.03,IF(AH265&lt;0,1.01,IF(AH265&gt;10,1.1,(1+AH265/100))))</f>
        <v>1.837</v>
      </c>
      <c r="AS265" s="886">
        <f t="shared" si="79"/>
        <v>2.0207000000000002</v>
      </c>
      <c r="AT265" s="886">
        <f t="shared" si="68"/>
        <v>2.2227700000000006</v>
      </c>
      <c r="AU265" s="886">
        <f t="shared" si="68"/>
        <v>2.4450470000000006</v>
      </c>
      <c r="AV265" s="886">
        <f t="shared" si="68"/>
        <v>2.6895517000000009</v>
      </c>
      <c r="AW265" s="651">
        <f t="shared" si="80"/>
        <v>11.215068700000002</v>
      </c>
      <c r="AX265" s="747">
        <f t="shared" si="81"/>
        <v>16.872376560854523</v>
      </c>
      <c r="AY265" s="934">
        <v>1.1299999999999999</v>
      </c>
      <c r="AZ265" s="872">
        <v>64.45</v>
      </c>
      <c r="BA265" s="872">
        <v>-24.55</v>
      </c>
      <c r="BB265" s="872">
        <v>12.5</v>
      </c>
      <c r="BC265" s="872">
        <v>18.420000000000002</v>
      </c>
      <c r="BD265" s="907"/>
      <c r="BE265" s="624">
        <v>2012</v>
      </c>
      <c r="BF265" s="898">
        <f t="shared" si="82"/>
        <v>0</v>
      </c>
      <c r="BG265" s="882">
        <v>0.3</v>
      </c>
    </row>
    <row r="266" spans="1:59" s="863" customFormat="1" ht="12.75" customHeight="1" x14ac:dyDescent="0.2">
      <c r="A266" s="863" t="s">
        <v>4628</v>
      </c>
      <c r="B266" s="604" t="s">
        <v>3901</v>
      </c>
      <c r="C266" s="932" t="s">
        <v>112</v>
      </c>
      <c r="D266" s="932" t="s">
        <v>1220</v>
      </c>
      <c r="E266" s="733">
        <v>6</v>
      </c>
      <c r="F266" s="1190">
        <v>659</v>
      </c>
      <c r="G266" s="1190" t="s">
        <v>106</v>
      </c>
      <c r="H266" s="1190" t="s">
        <v>106</v>
      </c>
      <c r="I266" s="879">
        <v>91.9</v>
      </c>
      <c r="J266" s="651">
        <f t="shared" si="69"/>
        <v>1.001088139281828</v>
      </c>
      <c r="K266" s="884">
        <v>0.23</v>
      </c>
      <c r="L266" s="624">
        <v>4</v>
      </c>
      <c r="M266" s="642">
        <f t="shared" si="70"/>
        <v>0.92</v>
      </c>
      <c r="N266" s="624" t="s">
        <v>410</v>
      </c>
      <c r="O266" s="735">
        <v>0.22</v>
      </c>
      <c r="P266" s="938">
        <v>43648</v>
      </c>
      <c r="Q266" s="938">
        <v>43671</v>
      </c>
      <c r="R266" s="642">
        <f t="shared" si="71"/>
        <v>4.5454545454545494</v>
      </c>
      <c r="S266" s="701">
        <f>IF(INDEX(Historical!$D$7:$D$1237,MATCH(B266,Historical!$B$7:$B$1261,0))=0,"n/a",(INDEX(Historical!$C$7:$C$1239,MATCH(B266,Historical!$B$7:$B$1261,0))/INDEX(Historical!$D$7:$D$1237,MATCH(B266,Historical!$B$7:$B$1261,0))-1)*100)</f>
        <v>4.6511627906976827</v>
      </c>
      <c r="T266" s="701">
        <f>IF(INDEX(Historical!$F$7:$F$1230,MATCH(B266,Historical!$B$7:$B$1261,0))=0,"n/a",((INDEX(Historical!$C$7:$C$1239,MATCH(B266,Historical!$B$7:$B$1261,0))/INDEX(Historical!$F$7:$F$1230,MATCH(B266,Historical!$B$7:$B$1261,0)))^(1/3)-1)*100)</f>
        <v>9.7938124280034131</v>
      </c>
      <c r="U266" s="701">
        <f>IF(INDEX(Historical!$H$7:$H$1230,MATCH(B266,Historical!$B$7:$B$1261,0))=0,"n/a",((INDEX(Historical!$C$7:$C$1239,MATCH(B266,Historical!$B$7:$B$1261,0))/INDEX(Historical!$H$7:$H$1230,MATCH(B266,Historical!$B$7:$B$1261,0)))^(1/5)-1)*100)</f>
        <v>11.17146479648663</v>
      </c>
      <c r="V266" s="701">
        <f>IF(INDEX(Historical!$O$7:$O$1230,MATCH(B266,Historical!$B$7:$B$1261,0))=0,"n/a",((INDEX(Historical!$C$7:$C$1239,MATCH(B266,Historical!$B$7:$B$1261,0))/INDEX(Historical!$O$7:$O$1230,MATCH(B266,Historical!$B$7:$B$1261,0)))^(1/10)-1)*100)</f>
        <v>8.4471771197698544</v>
      </c>
      <c r="W266" s="702">
        <f t="shared" si="72"/>
        <v>1.3225086485212707</v>
      </c>
      <c r="X266" s="703">
        <f t="shared" si="73"/>
        <v>0.61381674705970501</v>
      </c>
      <c r="Y266" s="875"/>
      <c r="Z266" s="651">
        <f t="shared" si="74"/>
        <v>21.800947867298582</v>
      </c>
      <c r="AA266" s="886">
        <f t="shared" si="75"/>
        <v>21.777251184834125</v>
      </c>
      <c r="AB266" s="1190">
        <v>12</v>
      </c>
      <c r="AC266" s="879">
        <v>4.22</v>
      </c>
      <c r="AD266" s="879">
        <v>4.4400000000000004</v>
      </c>
      <c r="AE266" s="879">
        <v>3.26</v>
      </c>
      <c r="AF266" s="879">
        <v>4.24</v>
      </c>
      <c r="AG266" s="879">
        <v>20.7</v>
      </c>
      <c r="AH266" s="879">
        <v>10.8</v>
      </c>
      <c r="AI266" s="879">
        <v>2.0299999999999998</v>
      </c>
      <c r="AJ266" s="879">
        <v>18.2</v>
      </c>
      <c r="AK266" s="879">
        <v>5</v>
      </c>
      <c r="AL266" s="879">
        <v>4030.0000000000005</v>
      </c>
      <c r="AM266" s="879">
        <v>0.2</v>
      </c>
      <c r="AN266" s="879">
        <v>0.09</v>
      </c>
      <c r="AO266" s="739">
        <f t="shared" si="76"/>
        <v>-9.6046982490656667</v>
      </c>
      <c r="AP266" s="740">
        <f t="shared" si="77"/>
        <v>12.172552935768458</v>
      </c>
      <c r="AQ266" s="888">
        <f t="shared" si="78"/>
        <v>102.5784292824186</v>
      </c>
      <c r="AR266" s="651">
        <f>INDEX(Historical!$C$7:$C$1239,MATCH(B266,Historical!$B$7:$B$1261,0))*IF(AH266="n/a",1.03,IF(AH266&lt;0,1.01,IF(AH266&gt;10,1.1,(1+AH266/100))))</f>
        <v>0.9900000000000001</v>
      </c>
      <c r="AS266" s="886">
        <f t="shared" si="79"/>
        <v>1.010097</v>
      </c>
      <c r="AT266" s="886">
        <f t="shared" si="68"/>
        <v>1.0606018500000001</v>
      </c>
      <c r="AU266" s="886">
        <f t="shared" si="68"/>
        <v>1.1136319425000001</v>
      </c>
      <c r="AV266" s="886">
        <f t="shared" si="68"/>
        <v>1.1693135396250001</v>
      </c>
      <c r="AW266" s="651">
        <f t="shared" si="80"/>
        <v>5.3436443321250007</v>
      </c>
      <c r="AX266" s="747">
        <f t="shared" si="81"/>
        <v>5.8146293059031562</v>
      </c>
      <c r="AY266" s="729">
        <v>1.27</v>
      </c>
      <c r="AZ266" s="882">
        <v>95.45</v>
      </c>
      <c r="BA266" s="882">
        <v>-11.92</v>
      </c>
      <c r="BB266" s="882">
        <v>-1.96</v>
      </c>
      <c r="BC266" s="882">
        <v>8.9599999999999991</v>
      </c>
      <c r="BD266" s="907"/>
      <c r="BE266" s="624">
        <v>2014</v>
      </c>
      <c r="BF266" s="898">
        <f t="shared" si="82"/>
        <v>0</v>
      </c>
      <c r="BG266" s="882">
        <v>15.299999999999999</v>
      </c>
    </row>
    <row r="267" spans="1:59" s="863" customFormat="1" ht="12.75" customHeight="1" x14ac:dyDescent="0.2">
      <c r="A267" s="871" t="s">
        <v>1616</v>
      </c>
      <c r="B267" s="604" t="s">
        <v>1617</v>
      </c>
      <c r="C267" s="932" t="s">
        <v>108</v>
      </c>
      <c r="D267" s="932" t="s">
        <v>4338</v>
      </c>
      <c r="E267" s="733">
        <v>7</v>
      </c>
      <c r="F267" s="1190">
        <v>591</v>
      </c>
      <c r="G267" s="1190" t="s">
        <v>115</v>
      </c>
      <c r="H267" s="1190" t="s">
        <v>115</v>
      </c>
      <c r="I267" s="874">
        <v>22.39</v>
      </c>
      <c r="J267" s="651">
        <f t="shared" si="69"/>
        <v>5.0022331397945514</v>
      </c>
      <c r="K267" s="877">
        <v>0.28000000000000003</v>
      </c>
      <c r="L267" s="887">
        <v>4</v>
      </c>
      <c r="M267" s="642">
        <f t="shared" si="70"/>
        <v>1.1200000000000001</v>
      </c>
      <c r="N267" s="870" t="s">
        <v>168</v>
      </c>
      <c r="O267" s="734">
        <v>0.27</v>
      </c>
      <c r="P267" s="866">
        <v>43775</v>
      </c>
      <c r="Q267" s="866">
        <v>43790</v>
      </c>
      <c r="R267" s="642">
        <f t="shared" si="71"/>
        <v>3.7037037037037068</v>
      </c>
      <c r="S267" s="701">
        <f>IF(INDEX(Historical!$D$7:$D$1237,MATCH(B267,Historical!$B$7:$B$1261,0))=0,"n/a",(INDEX(Historical!$C$7:$C$1239,MATCH(B267,Historical!$B$7:$B$1261,0))/INDEX(Historical!$D$7:$D$1237,MATCH(B267,Historical!$B$7:$B$1261,0))-1)*100)</f>
        <v>10.1010101010101</v>
      </c>
      <c r="T267" s="701">
        <f>IF(INDEX(Historical!$F$7:$F$1230,MATCH(B267,Historical!$B$7:$B$1261,0))=0,"n/a",((INDEX(Historical!$C$7:$C$1239,MATCH(B267,Historical!$B$7:$B$1261,0))/INDEX(Historical!$F$7:$F$1230,MATCH(B267,Historical!$B$7:$B$1261,0)))^(1/3)-1)*100)</f>
        <v>12.282461348995731</v>
      </c>
      <c r="U267" s="701">
        <f>IF(INDEX(Historical!$H$7:$H$1230,MATCH(B267,Historical!$B$7:$B$1261,0))=0,"n/a",((INDEX(Historical!$C$7:$C$1239,MATCH(B267,Historical!$B$7:$B$1261,0))/INDEX(Historical!$H$7:$H$1230,MATCH(B267,Historical!$B$7:$B$1261,0)))^(1/5)-1)*100)</f>
        <v>9.8964129213460872</v>
      </c>
      <c r="V267" s="701">
        <f>IF(INDEX(Historical!$O$7:$O$1230,MATCH(B267,Historical!$B$7:$B$1261,0))=0,"n/a",((INDEX(Historical!$C$7:$C$1239,MATCH(B267,Historical!$B$7:$B$1261,0))/INDEX(Historical!$O$7:$O$1230,MATCH(B267,Historical!$B$7:$B$1261,0)))^(1/10)-1)*100)</f>
        <v>1.7100498245471885</v>
      </c>
      <c r="W267" s="702">
        <f t="shared" si="72"/>
        <v>5.7872073545965836</v>
      </c>
      <c r="X267" s="703">
        <f t="shared" si="73"/>
        <v>1.2687708873520624</v>
      </c>
      <c r="Y267" s="664"/>
      <c r="Z267" s="651">
        <f t="shared" si="74"/>
        <v>207.40740740740739</v>
      </c>
      <c r="AA267" s="886">
        <f t="shared" si="75"/>
        <v>41.462962962962962</v>
      </c>
      <c r="AB267" s="887">
        <v>12</v>
      </c>
      <c r="AC267" s="865">
        <v>0.54</v>
      </c>
      <c r="AD267" s="865">
        <v>4.33</v>
      </c>
      <c r="AE267" s="865">
        <v>2.88</v>
      </c>
      <c r="AF267" s="865">
        <v>0.8</v>
      </c>
      <c r="AG267" s="865">
        <v>0.89999999999999991</v>
      </c>
      <c r="AH267" s="865">
        <v>-8.4</v>
      </c>
      <c r="AI267" s="865">
        <v>910.53</v>
      </c>
      <c r="AJ267" s="865">
        <v>7.8</v>
      </c>
      <c r="AK267" s="865">
        <v>10</v>
      </c>
      <c r="AL267" s="878">
        <v>941.89</v>
      </c>
      <c r="AM267" s="872">
        <v>0.4</v>
      </c>
      <c r="AN267" s="865">
        <v>0.1</v>
      </c>
      <c r="AO267" s="739">
        <f t="shared" si="76"/>
        <v>-26.564316901822323</v>
      </c>
      <c r="AP267" s="740">
        <f t="shared" si="77"/>
        <v>14.898646061140639</v>
      </c>
      <c r="AQ267" s="888">
        <f t="shared" si="78"/>
        <v>21.418231049853944</v>
      </c>
      <c r="AR267" s="651">
        <f>INDEX(Historical!$C$7:$C$1239,MATCH(B267,Historical!$B$7:$B$1261,0))*IF(AH267="n/a",1.03,IF(AH267&lt;0,1.01,IF(AH267&gt;10,1.1,(1+AH267/100))))</f>
        <v>1.1009</v>
      </c>
      <c r="AS267" s="886">
        <f t="shared" si="79"/>
        <v>1.21099</v>
      </c>
      <c r="AT267" s="886">
        <f t="shared" ref="AT267:AV286" si="83">IF($AK267="n/a",1.03*AS267,IF($AK267&lt;0,1.01*AS267,IF($AK267&gt;10,1.1*AS267,(1+$AK267/100)*AS267)))</f>
        <v>1.3320890000000001</v>
      </c>
      <c r="AU267" s="886">
        <f t="shared" si="83"/>
        <v>1.4652979000000002</v>
      </c>
      <c r="AV267" s="886">
        <f t="shared" si="83"/>
        <v>1.6118276900000004</v>
      </c>
      <c r="AW267" s="651">
        <f t="shared" si="80"/>
        <v>6.7211045900000004</v>
      </c>
      <c r="AX267" s="747">
        <f t="shared" si="81"/>
        <v>30.01833224653863</v>
      </c>
      <c r="AY267" s="934">
        <v>0.78</v>
      </c>
      <c r="AZ267" s="872">
        <v>31.86</v>
      </c>
      <c r="BA267" s="872">
        <v>-46.089999999999996</v>
      </c>
      <c r="BB267" s="872">
        <v>9.4600000000000009</v>
      </c>
      <c r="BC267" s="872">
        <v>-4.9000000000000004</v>
      </c>
      <c r="BD267" s="907"/>
      <c r="BE267" s="624">
        <v>2013</v>
      </c>
      <c r="BF267" s="898">
        <f t="shared" si="82"/>
        <v>0</v>
      </c>
      <c r="BG267" s="882">
        <v>0.1</v>
      </c>
    </row>
    <row r="268" spans="1:59" s="863" customFormat="1" ht="12.75" customHeight="1" x14ac:dyDescent="0.2">
      <c r="A268" s="880" t="s">
        <v>4017</v>
      </c>
      <c r="B268" s="604" t="s">
        <v>4018</v>
      </c>
      <c r="C268" s="932" t="s">
        <v>108</v>
      </c>
      <c r="D268" s="932" t="s">
        <v>4331</v>
      </c>
      <c r="E268" s="733">
        <v>7</v>
      </c>
      <c r="F268" s="1190">
        <v>618</v>
      </c>
      <c r="G268" s="1190" t="s">
        <v>106</v>
      </c>
      <c r="H268" s="1190" t="s">
        <v>106</v>
      </c>
      <c r="I268" s="874">
        <v>18.75</v>
      </c>
      <c r="J268" s="651">
        <f t="shared" si="69"/>
        <v>3.4133333333333336</v>
      </c>
      <c r="K268" s="877">
        <v>0.16</v>
      </c>
      <c r="L268" s="887">
        <v>4</v>
      </c>
      <c r="M268" s="642">
        <f t="shared" si="70"/>
        <v>0.64</v>
      </c>
      <c r="N268" s="870" t="s">
        <v>148</v>
      </c>
      <c r="O268" s="734">
        <v>0.15</v>
      </c>
      <c r="P268" s="861">
        <v>43874</v>
      </c>
      <c r="Q268" s="861">
        <v>43905</v>
      </c>
      <c r="R268" s="642">
        <f t="shared" si="71"/>
        <v>6.6666666666666732</v>
      </c>
      <c r="S268" s="701">
        <f>IF(INDEX(Historical!$D$7:$D$1237,MATCH(B268,Historical!$B$7:$B$1261,0))=0,"n/a",(INDEX(Historical!$C$7:$C$1239,MATCH(B268,Historical!$B$7:$B$1261,0))/INDEX(Historical!$D$7:$D$1237,MATCH(B268,Historical!$B$7:$B$1261,0))-1)*100)</f>
        <v>5.2631578947368363</v>
      </c>
      <c r="T268" s="701">
        <f>IF(INDEX(Historical!$F$7:$F$1230,MATCH(B268,Historical!$B$7:$B$1261,0))=0,"n/a",((INDEX(Historical!$C$7:$C$1239,MATCH(B268,Historical!$B$7:$B$1261,0))/INDEX(Historical!$F$7:$F$1230,MATCH(B268,Historical!$B$7:$B$1261,0)))^(1/3)-1)*100)</f>
        <v>12.624788044360603</v>
      </c>
      <c r="U268" s="701">
        <f>IF(INDEX(Historical!$H$7:$H$1230,MATCH(B268,Historical!$B$7:$B$1261,0))=0,"n/a",((INDEX(Historical!$C$7:$C$1239,MATCH(B268,Historical!$B$7:$B$1261,0))/INDEX(Historical!$H$7:$H$1230,MATCH(B268,Historical!$B$7:$B$1261,0)))^(1/5)-1)*100)</f>
        <v>46.144255162192536</v>
      </c>
      <c r="V268" s="701">
        <f>IF(INDEX(Historical!$O$7:$O$1230,MATCH(B268,Historical!$B$7:$B$1261,0))=0,"n/a",((INDEX(Historical!$C$7:$C$1239,MATCH(B268,Historical!$B$7:$B$1261,0))/INDEX(Historical!$O$7:$O$1230,MATCH(B268,Historical!$B$7:$B$1261,0)))^(1/10)-1)*100)</f>
        <v>4.4019629627884527</v>
      </c>
      <c r="W268" s="702">
        <f t="shared" si="72"/>
        <v>10.482654114145966</v>
      </c>
      <c r="X268" s="703" t="str">
        <f t="shared" si="73"/>
        <v>n/a</v>
      </c>
      <c r="Y268" s="673"/>
      <c r="Z268" s="651" t="str">
        <f t="shared" si="74"/>
        <v>n/a</v>
      </c>
      <c r="AA268" s="886" t="str">
        <f t="shared" si="75"/>
        <v>n/a</v>
      </c>
      <c r="AB268" s="887">
        <v>12</v>
      </c>
      <c r="AC268" s="865" t="s">
        <v>136</v>
      </c>
      <c r="AD268" s="865" t="s">
        <v>136</v>
      </c>
      <c r="AE268" s="865" t="s">
        <v>136</v>
      </c>
      <c r="AF268" s="865" t="s">
        <v>136</v>
      </c>
      <c r="AG268" s="865" t="s">
        <v>136</v>
      </c>
      <c r="AH268" s="865" t="s">
        <v>136</v>
      </c>
      <c r="AI268" s="865" t="s">
        <v>136</v>
      </c>
      <c r="AJ268" s="865" t="s">
        <v>136</v>
      </c>
      <c r="AK268" s="865" t="s">
        <v>136</v>
      </c>
      <c r="AL268" s="878" t="s">
        <v>136</v>
      </c>
      <c r="AM268" s="872" t="s">
        <v>136</v>
      </c>
      <c r="AN268" s="865" t="s">
        <v>136</v>
      </c>
      <c r="AO268" s="739" t="str">
        <f t="shared" si="76"/>
        <v>n/a</v>
      </c>
      <c r="AP268" s="740">
        <f t="shared" si="77"/>
        <v>49.55758849552587</v>
      </c>
      <c r="AQ268" s="888" t="str">
        <f t="shared" si="78"/>
        <v>n/a</v>
      </c>
      <c r="AR268" s="651">
        <f>INDEX(Historical!$C$7:$C$1239,MATCH(B268,Historical!$B$7:$B$1261,0))*IF(AH268="n/a",1.03,IF(AH268&lt;0,1.01,IF(AH268&gt;10,1.1,(1+AH268/100))))</f>
        <v>0.61799999999999999</v>
      </c>
      <c r="AS268" s="886">
        <f t="shared" si="79"/>
        <v>0.63653999999999999</v>
      </c>
      <c r="AT268" s="886">
        <f t="shared" si="83"/>
        <v>0.6556362</v>
      </c>
      <c r="AU268" s="886">
        <f t="shared" si="83"/>
        <v>0.67530528600000006</v>
      </c>
      <c r="AV268" s="886">
        <f t="shared" si="83"/>
        <v>0.69556444458000011</v>
      </c>
      <c r="AW268" s="651">
        <f t="shared" si="80"/>
        <v>3.2810459305799999</v>
      </c>
      <c r="AX268" s="747">
        <f t="shared" si="81"/>
        <v>17.498911629759998</v>
      </c>
      <c r="AY268" s="934" t="s">
        <v>136</v>
      </c>
      <c r="AZ268" s="872" t="s">
        <v>136</v>
      </c>
      <c r="BA268" s="872" t="s">
        <v>136</v>
      </c>
      <c r="BB268" s="872" t="s">
        <v>136</v>
      </c>
      <c r="BC268" s="872" t="s">
        <v>136</v>
      </c>
      <c r="BD268" s="907" t="s">
        <v>4265</v>
      </c>
      <c r="BE268" s="624">
        <v>2014</v>
      </c>
      <c r="BF268" s="898">
        <f t="shared" si="82"/>
        <v>0</v>
      </c>
      <c r="BG268" s="882" t="s">
        <v>136</v>
      </c>
    </row>
    <row r="269" spans="1:59" s="863" customFormat="1" x14ac:dyDescent="0.2">
      <c r="A269" s="881" t="s">
        <v>4466</v>
      </c>
      <c r="B269" s="604" t="s">
        <v>4463</v>
      </c>
      <c r="C269" s="932" t="s">
        <v>4319</v>
      </c>
      <c r="D269" s="932" t="s">
        <v>4320</v>
      </c>
      <c r="E269" s="733">
        <v>6</v>
      </c>
      <c r="F269" s="1190">
        <v>704</v>
      </c>
      <c r="G269" s="1190" t="s">
        <v>106</v>
      </c>
      <c r="H269" s="1190" t="s">
        <v>106</v>
      </c>
      <c r="I269" s="874">
        <v>32.56</v>
      </c>
      <c r="J269" s="651">
        <f t="shared" si="69"/>
        <v>4.4226044226044223</v>
      </c>
      <c r="K269" s="877">
        <v>0.36</v>
      </c>
      <c r="L269" s="887">
        <v>4</v>
      </c>
      <c r="M269" s="642">
        <f t="shared" si="70"/>
        <v>1.44</v>
      </c>
      <c r="N269" s="870" t="s">
        <v>318</v>
      </c>
      <c r="O269" s="734">
        <v>0.35</v>
      </c>
      <c r="P269" s="861">
        <v>44103</v>
      </c>
      <c r="Q269" s="861">
        <v>44119</v>
      </c>
      <c r="R269" s="642">
        <f t="shared" si="71"/>
        <v>2.8571428571428599</v>
      </c>
      <c r="S269" s="701">
        <f>IF(INDEX(Historical!$D$7:$D$1237,MATCH(B269,Historical!$B$7:$B$1261,0))=0,"n/a",(INDEX(Historical!$C$7:$C$1239,MATCH(B269,Historical!$B$7:$B$1261,0))/INDEX(Historical!$D$7:$D$1237,MATCH(B269,Historical!$B$7:$B$1261,0))-1)*100)</f>
        <v>6.3492063492063489</v>
      </c>
      <c r="T269" s="701">
        <f>IF(INDEX(Historical!$F$7:$F$1230,MATCH(B269,Historical!$B$7:$B$1261,0))=0,"n/a",((INDEX(Historical!$C$7:$C$1239,MATCH(B269,Historical!$B$7:$B$1261,0))/INDEX(Historical!$F$7:$F$1230,MATCH(B269,Historical!$B$7:$B$1261,0)))^(1/3)-1)*100)</f>
        <v>6.799865166668817</v>
      </c>
      <c r="U269" s="701" t="str">
        <f>IF(INDEX(Historical!$H$7:$H$1230,MATCH(B269,Historical!$B$7:$B$1261,0))=0,"n/a",((INDEX(Historical!$C$7:$C$1239,MATCH(B269,Historical!$B$7:$B$1261,0))/INDEX(Historical!$H$7:$H$1230,MATCH(B269,Historical!$B$7:$B$1261,0)))^(1/5)-1)*100)</f>
        <v>n/a</v>
      </c>
      <c r="V269" s="701" t="str">
        <f>IF(INDEX(Historical!$O$7:$O$1230,MATCH(B269,Historical!$B$7:$B$1261,0))=0,"n/a",((INDEX(Historical!$C$7:$C$1239,MATCH(B269,Historical!$B$7:$B$1261,0))/INDEX(Historical!$O$7:$O$1230,MATCH(B269,Historical!$B$7:$B$1261,0)))^(1/10)-1)*100)</f>
        <v>n/a</v>
      </c>
      <c r="W269" s="702" t="str">
        <f t="shared" si="72"/>
        <v>n/a</v>
      </c>
      <c r="X269" s="703" t="str">
        <f t="shared" si="73"/>
        <v>n/a</v>
      </c>
      <c r="Y269" s="876"/>
      <c r="Z269" s="651">
        <f t="shared" si="74"/>
        <v>163.63636363636363</v>
      </c>
      <c r="AA269" s="886">
        <f t="shared" si="75"/>
        <v>37</v>
      </c>
      <c r="AB269" s="887">
        <v>12</v>
      </c>
      <c r="AC269" s="865">
        <v>0.88</v>
      </c>
      <c r="AD269" s="865">
        <v>6.19</v>
      </c>
      <c r="AE269" s="865">
        <v>12.7</v>
      </c>
      <c r="AF269" s="865">
        <v>1.73</v>
      </c>
      <c r="AG269" s="865">
        <v>4.5999999999999996</v>
      </c>
      <c r="AH269" s="865">
        <v>48.1</v>
      </c>
      <c r="AI269" s="865">
        <v>8.6900000000000013</v>
      </c>
      <c r="AJ269" s="865">
        <v>18.2</v>
      </c>
      <c r="AK269" s="865">
        <v>6.09</v>
      </c>
      <c r="AL269" s="878">
        <v>8830</v>
      </c>
      <c r="AM269" s="872">
        <v>0.3</v>
      </c>
      <c r="AN269" s="865">
        <v>0.73</v>
      </c>
      <c r="AO269" s="739" t="str">
        <f t="shared" si="76"/>
        <v>n/a</v>
      </c>
      <c r="AP269" s="740" t="str">
        <f t="shared" si="77"/>
        <v>n/a</v>
      </c>
      <c r="AQ269" s="888">
        <f t="shared" si="78"/>
        <v>68.667984184577506</v>
      </c>
      <c r="AR269" s="651">
        <f>INDEX(Historical!$C$7:$C$1239,MATCH(B269,Historical!$B$7:$B$1261,0))*IF(AH269="n/a",1.03,IF(AH269&lt;0,1.01,IF(AH269&gt;10,1.1,(1+AH269/100))))</f>
        <v>1.4740000000000002</v>
      </c>
      <c r="AS269" s="886">
        <f t="shared" si="79"/>
        <v>1.6020906000000001</v>
      </c>
      <c r="AT269" s="886">
        <f t="shared" si="83"/>
        <v>1.6996579175400002</v>
      </c>
      <c r="AU269" s="886">
        <f t="shared" si="83"/>
        <v>1.8031670847181862</v>
      </c>
      <c r="AV269" s="886">
        <f t="shared" si="83"/>
        <v>1.9129799601775237</v>
      </c>
      <c r="AW269" s="651">
        <f t="shared" si="80"/>
        <v>8.49189556243571</v>
      </c>
      <c r="AX269" s="747">
        <f t="shared" si="81"/>
        <v>26.080760326890999</v>
      </c>
      <c r="AY269" s="934">
        <v>1.17</v>
      </c>
      <c r="AZ269" s="872">
        <v>150.45999999999998</v>
      </c>
      <c r="BA269" s="872">
        <v>-20.51</v>
      </c>
      <c r="BB269" s="872">
        <v>13.86</v>
      </c>
      <c r="BC269" s="872">
        <v>31.019999999999996</v>
      </c>
      <c r="BD269" s="907"/>
      <c r="BE269" s="624">
        <v>2015</v>
      </c>
      <c r="BF269" s="898">
        <f t="shared" si="82"/>
        <v>0</v>
      </c>
      <c r="BG269" s="882">
        <v>2.5</v>
      </c>
    </row>
    <row r="270" spans="1:59" s="863" customFormat="1" ht="12.75" customHeight="1" x14ac:dyDescent="0.2">
      <c r="A270" s="863" t="s">
        <v>1685</v>
      </c>
      <c r="B270" s="604" t="s">
        <v>1686</v>
      </c>
      <c r="C270" s="932" t="s">
        <v>108</v>
      </c>
      <c r="D270" s="932" t="s">
        <v>4334</v>
      </c>
      <c r="E270" s="733">
        <v>9</v>
      </c>
      <c r="F270" s="1190">
        <v>438</v>
      </c>
      <c r="G270" s="1190" t="s">
        <v>115</v>
      </c>
      <c r="H270" s="1190" t="s">
        <v>115</v>
      </c>
      <c r="I270" s="874">
        <v>70.48</v>
      </c>
      <c r="J270" s="651">
        <f t="shared" si="69"/>
        <v>2.9511918274687856</v>
      </c>
      <c r="K270" s="877">
        <v>0.52</v>
      </c>
      <c r="L270" s="887">
        <v>4</v>
      </c>
      <c r="M270" s="642">
        <f t="shared" si="70"/>
        <v>2.08</v>
      </c>
      <c r="N270" s="870" t="s">
        <v>218</v>
      </c>
      <c r="O270" s="734">
        <v>0.47</v>
      </c>
      <c r="P270" s="866">
        <v>43738</v>
      </c>
      <c r="Q270" s="866">
        <v>43753</v>
      </c>
      <c r="R270" s="642">
        <f t="shared" si="71"/>
        <v>10.638297872340436</v>
      </c>
      <c r="S270" s="701">
        <f>IF(INDEX(Historical!$D$7:$D$1237,MATCH(B270,Historical!$B$7:$B$1261,0))=0,"n/a",(INDEX(Historical!$C$7:$C$1239,MATCH(B270,Historical!$B$7:$B$1261,0))/INDEX(Historical!$D$7:$D$1237,MATCH(B270,Historical!$B$7:$B$1261,0))-1)*100)</f>
        <v>8.4269662921348178</v>
      </c>
      <c r="T270" s="701">
        <f>IF(INDEX(Historical!$F$7:$F$1230,MATCH(B270,Historical!$B$7:$B$1261,0))=0,"n/a",((INDEX(Historical!$C$7:$C$1239,MATCH(B270,Historical!$B$7:$B$1261,0))/INDEX(Historical!$F$7:$F$1230,MATCH(B270,Historical!$B$7:$B$1261,0)))^(1/3)-1)*100)</f>
        <v>11.295197486925201</v>
      </c>
      <c r="U270" s="701">
        <f>IF(INDEX(Historical!$H$7:$H$1230,MATCH(B270,Historical!$B$7:$B$1261,0))=0,"n/a",((INDEX(Historical!$C$7:$C$1239,MATCH(B270,Historical!$B$7:$B$1261,0))/INDEX(Historical!$H$7:$H$1230,MATCH(B270,Historical!$B$7:$B$1261,0)))^(1/5)-1)*100)</f>
        <v>11.498200249526459</v>
      </c>
      <c r="V270" s="701">
        <f>IF(INDEX(Historical!$O$7:$O$1230,MATCH(B270,Historical!$B$7:$B$1261,0))=0,"n/a",((INDEX(Historical!$C$7:$C$1239,MATCH(B270,Historical!$B$7:$B$1261,0))/INDEX(Historical!$O$7:$O$1230,MATCH(B270,Historical!$B$7:$B$1261,0)))^(1/10)-1)*100)</f>
        <v>21.73609162589285</v>
      </c>
      <c r="W270" s="702">
        <f t="shared" si="72"/>
        <v>0.52899115661756646</v>
      </c>
      <c r="X270" s="703">
        <f t="shared" si="73"/>
        <v>3.2852000712932736</v>
      </c>
      <c r="Y270" s="664"/>
      <c r="Z270" s="651">
        <f t="shared" si="74"/>
        <v>33.173843700159495</v>
      </c>
      <c r="AA270" s="886">
        <f t="shared" si="75"/>
        <v>11.240829346092506</v>
      </c>
      <c r="AB270" s="887">
        <v>12</v>
      </c>
      <c r="AC270" s="865">
        <v>6.27</v>
      </c>
      <c r="AD270" s="865">
        <v>1.21</v>
      </c>
      <c r="AE270" s="865">
        <v>8.58</v>
      </c>
      <c r="AF270" s="865">
        <v>1.0900000000000001</v>
      </c>
      <c r="AG270" s="865">
        <v>10.199999999999999</v>
      </c>
      <c r="AH270" s="865">
        <v>-14.7</v>
      </c>
      <c r="AI270" s="865">
        <v>-0.95</v>
      </c>
      <c r="AJ270" s="865">
        <v>3.5000000000000004</v>
      </c>
      <c r="AK270" s="865">
        <v>9.4</v>
      </c>
      <c r="AL270" s="878">
        <v>25490</v>
      </c>
      <c r="AM270" s="872">
        <v>0.1</v>
      </c>
      <c r="AN270" s="865">
        <v>0</v>
      </c>
      <c r="AO270" s="739">
        <f t="shared" si="76"/>
        <v>3.2085627309027398</v>
      </c>
      <c r="AP270" s="740">
        <f t="shared" si="77"/>
        <v>14.449392076995245</v>
      </c>
      <c r="AQ270" s="888">
        <f t="shared" si="78"/>
        <v>-26.205980407199725</v>
      </c>
      <c r="AR270" s="651">
        <f>INDEX(Historical!$C$7:$C$1239,MATCH(B270,Historical!$B$7:$B$1261,0))*IF(AH270="n/a",1.03,IF(AH270&lt;0,1.01,IF(AH270&gt;10,1.1,(1+AH270/100))))</f>
        <v>1.9493</v>
      </c>
      <c r="AS270" s="886">
        <f t="shared" si="79"/>
        <v>1.968793</v>
      </c>
      <c r="AT270" s="886">
        <f t="shared" si="83"/>
        <v>2.1538595420000002</v>
      </c>
      <c r="AU270" s="886">
        <f t="shared" si="83"/>
        <v>2.3563223389480004</v>
      </c>
      <c r="AV270" s="886">
        <f t="shared" si="83"/>
        <v>2.5778166388091126</v>
      </c>
      <c r="AW270" s="651">
        <f t="shared" si="80"/>
        <v>11.006091519757113</v>
      </c>
      <c r="AX270" s="747">
        <f t="shared" si="81"/>
        <v>15.615907377634949</v>
      </c>
      <c r="AY270" s="934">
        <v>1.65</v>
      </c>
      <c r="AZ270" s="872">
        <v>67.41</v>
      </c>
      <c r="BA270" s="872">
        <v>-17.940000000000001</v>
      </c>
      <c r="BB270" s="872">
        <v>9.629999999999999</v>
      </c>
      <c r="BC270" s="872">
        <v>12.29</v>
      </c>
      <c r="BD270" s="907"/>
      <c r="BE270" s="624">
        <v>2011</v>
      </c>
      <c r="BF270" s="898">
        <f t="shared" si="82"/>
        <v>0</v>
      </c>
      <c r="BG270" s="882">
        <v>0.8</v>
      </c>
    </row>
    <row r="271" spans="1:59" s="863" customFormat="1" ht="12.75" customHeight="1" x14ac:dyDescent="0.2">
      <c r="A271" s="881" t="s">
        <v>4116</v>
      </c>
      <c r="B271" s="604" t="s">
        <v>4117</v>
      </c>
      <c r="C271" s="932" t="s">
        <v>128</v>
      </c>
      <c r="D271" s="932" t="s">
        <v>4346</v>
      </c>
      <c r="E271" s="733">
        <v>5</v>
      </c>
      <c r="F271" s="1190">
        <v>709</v>
      </c>
      <c r="G271" s="1190" t="s">
        <v>106</v>
      </c>
      <c r="H271" s="1190" t="s">
        <v>106</v>
      </c>
      <c r="I271" s="874">
        <v>205.84</v>
      </c>
      <c r="J271" s="651">
        <f t="shared" si="69"/>
        <v>1.4574426739214923</v>
      </c>
      <c r="K271" s="877">
        <v>0.75</v>
      </c>
      <c r="L271" s="887">
        <v>4</v>
      </c>
      <c r="M271" s="642">
        <f t="shared" si="70"/>
        <v>3</v>
      </c>
      <c r="N271" s="870" t="s">
        <v>987</v>
      </c>
      <c r="O271" s="734">
        <v>0.74</v>
      </c>
      <c r="P271" s="866">
        <v>43594</v>
      </c>
      <c r="Q271" s="866">
        <v>43609</v>
      </c>
      <c r="R271" s="642">
        <f t="shared" si="71"/>
        <v>1.3513513513513526</v>
      </c>
      <c r="S271" s="701">
        <f>IF(INDEX(Historical!$D$7:$D$1237,MATCH(B271,Historical!$B$7:$B$1261,0))=0,"n/a",(INDEX(Historical!$C$7:$C$1239,MATCH(B271,Historical!$B$7:$B$1261,0))/INDEX(Historical!$D$7:$D$1237,MATCH(B271,Historical!$B$7:$B$1261,0))-1)*100)</f>
        <v>9.1240875912408814</v>
      </c>
      <c r="T271" s="701">
        <f>IF(INDEX(Historical!$F$7:$F$1230,MATCH(B271,Historical!$B$7:$B$1261,0))=0,"n/a",((INDEX(Historical!$C$7:$C$1239,MATCH(B271,Historical!$B$7:$B$1261,0))/INDEX(Historical!$F$7:$F$1230,MATCH(B271,Historical!$B$7:$B$1261,0)))^(1/3)-1)*100)</f>
        <v>25.573523482414593</v>
      </c>
      <c r="U271" s="701" t="str">
        <f>IF(INDEX(Historical!$H$7:$H$1230,MATCH(B271,Historical!$B$7:$B$1261,0))=0,"n/a",((INDEX(Historical!$C$7:$C$1239,MATCH(B271,Historical!$B$7:$B$1261,0))/INDEX(Historical!$H$7:$H$1230,MATCH(B271,Historical!$B$7:$B$1261,0)))^(1/5)-1)*100)</f>
        <v>n/a</v>
      </c>
      <c r="V271" s="701" t="str">
        <f>IF(INDEX(Historical!$O$7:$O$1230,MATCH(B271,Historical!$B$7:$B$1261,0))=0,"n/a",((INDEX(Historical!$C$7:$C$1239,MATCH(B271,Historical!$B$7:$B$1261,0))/INDEX(Historical!$O$7:$O$1230,MATCH(B271,Historical!$B$7:$B$1261,0)))^(1/10)-1)*100)</f>
        <v>n/a</v>
      </c>
      <c r="W271" s="702" t="str">
        <f t="shared" si="72"/>
        <v>n/a</v>
      </c>
      <c r="X271" s="703" t="str">
        <f t="shared" si="73"/>
        <v>n/a</v>
      </c>
      <c r="Y271" s="876"/>
      <c r="Z271" s="651">
        <f t="shared" si="74"/>
        <v>56.074766355140191</v>
      </c>
      <c r="AA271" s="886">
        <f t="shared" si="75"/>
        <v>38.47476635514019</v>
      </c>
      <c r="AB271" s="887">
        <v>2</v>
      </c>
      <c r="AC271" s="865">
        <v>5.35</v>
      </c>
      <c r="AD271" s="865">
        <v>4.3499999999999996</v>
      </c>
      <c r="AE271" s="865">
        <v>4.8600000000000003</v>
      </c>
      <c r="AF271" s="865">
        <v>3.39</v>
      </c>
      <c r="AG271" s="865">
        <v>9.4</v>
      </c>
      <c r="AH271" s="865">
        <v>-100.4</v>
      </c>
      <c r="AI271" s="865">
        <v>8.36</v>
      </c>
      <c r="AJ271" s="865">
        <v>-15.1</v>
      </c>
      <c r="AK271" s="865">
        <v>8.7999999999999989</v>
      </c>
      <c r="AL271" s="878">
        <v>39470</v>
      </c>
      <c r="AM271" s="872">
        <v>0.4</v>
      </c>
      <c r="AN271" s="865">
        <v>0.99</v>
      </c>
      <c r="AO271" s="739" t="str">
        <f t="shared" si="76"/>
        <v>n/a</v>
      </c>
      <c r="AP271" s="740" t="str">
        <f t="shared" si="77"/>
        <v>n/a</v>
      </c>
      <c r="AQ271" s="888">
        <f t="shared" si="78"/>
        <v>140.76679167833319</v>
      </c>
      <c r="AR271" s="651">
        <f>INDEX(Historical!$C$7:$C$1239,MATCH(B271,Historical!$B$7:$B$1261,0))*IF(AH271="n/a",1.03,IF(AH271&lt;0,1.01,IF(AH271&gt;10,1.1,(1+AH271/100))))</f>
        <v>3.0199000000000003</v>
      </c>
      <c r="AS271" s="886">
        <f t="shared" si="79"/>
        <v>3.27236364</v>
      </c>
      <c r="AT271" s="886">
        <f t="shared" si="83"/>
        <v>3.5603316403200003</v>
      </c>
      <c r="AU271" s="886">
        <f t="shared" si="83"/>
        <v>3.8736408246681604</v>
      </c>
      <c r="AV271" s="886">
        <f t="shared" si="83"/>
        <v>4.2145212172389588</v>
      </c>
      <c r="AW271" s="651">
        <f t="shared" si="80"/>
        <v>17.940757322227121</v>
      </c>
      <c r="AX271" s="747">
        <f t="shared" si="81"/>
        <v>8.7158751079610965</v>
      </c>
      <c r="AY271" s="934">
        <v>1.1000000000000001</v>
      </c>
      <c r="AZ271" s="872">
        <v>97.39</v>
      </c>
      <c r="BA271" s="872">
        <v>-1.35</v>
      </c>
      <c r="BB271" s="872">
        <v>9.879999999999999</v>
      </c>
      <c r="BC271" s="872">
        <v>17.549999999999997</v>
      </c>
      <c r="BD271" s="907"/>
      <c r="BE271" s="624">
        <v>2015</v>
      </c>
      <c r="BF271" s="898">
        <f t="shared" si="82"/>
        <v>0</v>
      </c>
      <c r="BG271" s="882">
        <v>4.1000000000000005</v>
      </c>
    </row>
    <row r="272" spans="1:59" s="863" customFormat="1" ht="12.75" customHeight="1" x14ac:dyDescent="0.2">
      <c r="A272" s="863" t="s">
        <v>3902</v>
      </c>
      <c r="B272" s="604" t="s">
        <v>4188</v>
      </c>
      <c r="C272" s="932" t="s">
        <v>4193</v>
      </c>
      <c r="D272" s="932" t="s">
        <v>4326</v>
      </c>
      <c r="E272" s="733">
        <v>7</v>
      </c>
      <c r="F272" s="1190">
        <v>643</v>
      </c>
      <c r="G272" s="1190" t="s">
        <v>106</v>
      </c>
      <c r="H272" s="1190" t="s">
        <v>106</v>
      </c>
      <c r="I272" s="879">
        <v>141.16999999999999</v>
      </c>
      <c r="J272" s="651">
        <f t="shared" si="69"/>
        <v>1.4167316001983425</v>
      </c>
      <c r="K272" s="884">
        <v>0.5</v>
      </c>
      <c r="L272" s="624">
        <v>4</v>
      </c>
      <c r="M272" s="642">
        <f t="shared" si="70"/>
        <v>2</v>
      </c>
      <c r="N272" s="624" t="s">
        <v>148</v>
      </c>
      <c r="O272" s="735">
        <v>0.44</v>
      </c>
      <c r="P272" s="633">
        <v>44053</v>
      </c>
      <c r="Q272" s="633">
        <v>44075</v>
      </c>
      <c r="R272" s="642">
        <f t="shared" si="71"/>
        <v>13.636363636363635</v>
      </c>
      <c r="S272" s="701">
        <f>IF(INDEX(Historical!$D$7:$D$1237,MATCH(B272,Historical!$B$7:$B$1261,0))=0,"n/a",(INDEX(Historical!$C$7:$C$1239,MATCH(B272,Historical!$B$7:$B$1261,0))/INDEX(Historical!$D$7:$D$1237,MATCH(B272,Historical!$B$7:$B$1261,0))-1)*100)</f>
        <v>17.142857142857149</v>
      </c>
      <c r="T272" s="701">
        <f>IF(INDEX(Historical!$F$7:$F$1230,MATCH(B272,Historical!$B$7:$B$1261,0))=0,"n/a",((INDEX(Historical!$C$7:$C$1239,MATCH(B272,Historical!$B$7:$B$1261,0))/INDEX(Historical!$F$7:$F$1230,MATCH(B272,Historical!$B$7:$B$1261,0)))^(1/3)-1)*100)</f>
        <v>14.940574679424333</v>
      </c>
      <c r="U272" s="701">
        <f>IF(INDEX(Historical!$H$7:$H$1230,MATCH(B272,Historical!$B$7:$B$1261,0))=0,"n/a",((INDEX(Historical!$C$7:$C$1239,MATCH(B272,Historical!$B$7:$B$1261,0))/INDEX(Historical!$H$7:$H$1230,MATCH(B272,Historical!$B$7:$B$1261,0)))^(1/5)-1)*100)</f>
        <v>36.193117380404672</v>
      </c>
      <c r="V272" s="701" t="str">
        <f>IF(INDEX(Historical!$O$7:$O$1230,MATCH(B272,Historical!$B$7:$B$1261,0))=0,"n/a",((INDEX(Historical!$C$7:$C$1239,MATCH(B272,Historical!$B$7:$B$1261,0))/INDEX(Historical!$O$7:$O$1230,MATCH(B272,Historical!$B$7:$B$1261,0)))^(1/10)-1)*100)</f>
        <v>n/a</v>
      </c>
      <c r="W272" s="702" t="str">
        <f t="shared" si="72"/>
        <v>n/a</v>
      </c>
      <c r="X272" s="703">
        <f t="shared" si="73"/>
        <v>11.310349181376459</v>
      </c>
      <c r="Y272" s="875"/>
      <c r="Z272" s="651">
        <f t="shared" si="74"/>
        <v>41.753653444676409</v>
      </c>
      <c r="AA272" s="886">
        <f t="shared" si="75"/>
        <v>29.471816283924841</v>
      </c>
      <c r="AB272" s="1190">
        <v>12</v>
      </c>
      <c r="AC272" s="879">
        <v>4.79</v>
      </c>
      <c r="AD272" s="879">
        <v>2.2799999999999998</v>
      </c>
      <c r="AE272" s="879">
        <v>6.73</v>
      </c>
      <c r="AF272" s="879">
        <v>5.45</v>
      </c>
      <c r="AG272" s="879">
        <v>19.5</v>
      </c>
      <c r="AH272" s="879">
        <v>-2.9000000000000004</v>
      </c>
      <c r="AI272" s="879">
        <v>13.86</v>
      </c>
      <c r="AJ272" s="879">
        <v>3.2</v>
      </c>
      <c r="AK272" s="879">
        <v>12.45</v>
      </c>
      <c r="AL272" s="879">
        <v>22580</v>
      </c>
      <c r="AM272" s="879">
        <v>0.2</v>
      </c>
      <c r="AN272" s="879">
        <v>0</v>
      </c>
      <c r="AO272" s="739">
        <f t="shared" si="76"/>
        <v>8.1380326966781702</v>
      </c>
      <c r="AP272" s="740">
        <f t="shared" si="77"/>
        <v>37.609848980603012</v>
      </c>
      <c r="AQ272" s="888">
        <f t="shared" si="78"/>
        <v>167.18399714835749</v>
      </c>
      <c r="AR272" s="651">
        <f>INDEX(Historical!$C$7:$C$1239,MATCH(B272,Historical!$B$7:$B$1261,0))*IF(AH272="n/a",1.03,IF(AH272&lt;0,1.01,IF(AH272&gt;10,1.1,(1+AH272/100))))</f>
        <v>1.6563999999999999</v>
      </c>
      <c r="AS272" s="886">
        <f t="shared" si="79"/>
        <v>1.8220400000000001</v>
      </c>
      <c r="AT272" s="886">
        <f t="shared" si="83"/>
        <v>2.0042440000000004</v>
      </c>
      <c r="AU272" s="886">
        <f t="shared" si="83"/>
        <v>2.2046684000000005</v>
      </c>
      <c r="AV272" s="886">
        <f t="shared" si="83"/>
        <v>2.4251352400000008</v>
      </c>
      <c r="AW272" s="651">
        <f t="shared" si="80"/>
        <v>10.112487640000003</v>
      </c>
      <c r="AX272" s="747">
        <f t="shared" si="81"/>
        <v>7.1633403981015826</v>
      </c>
      <c r="AY272" s="729">
        <v>1.18</v>
      </c>
      <c r="AZ272" s="882">
        <v>107.91</v>
      </c>
      <c r="BA272" s="882">
        <v>-11</v>
      </c>
      <c r="BB272" s="882">
        <v>-2.2599999999999998</v>
      </c>
      <c r="BC272" s="882">
        <v>13.52</v>
      </c>
      <c r="BD272" s="907"/>
      <c r="BE272" s="624">
        <v>2014</v>
      </c>
      <c r="BF272" s="898">
        <f t="shared" si="82"/>
        <v>0</v>
      </c>
      <c r="BG272" s="882">
        <v>16.100000000000001</v>
      </c>
    </row>
    <row r="273" spans="1:59" s="863" customFormat="1" x14ac:dyDescent="0.2">
      <c r="A273" s="881" t="s">
        <v>4584</v>
      </c>
      <c r="B273" s="604" t="s">
        <v>4578</v>
      </c>
      <c r="C273" s="932" t="s">
        <v>112</v>
      </c>
      <c r="D273" s="932" t="s">
        <v>4332</v>
      </c>
      <c r="E273" s="733">
        <v>5</v>
      </c>
      <c r="F273" s="1190">
        <v>730</v>
      </c>
      <c r="G273" s="1190" t="s">
        <v>106</v>
      </c>
      <c r="H273" s="1190" t="s">
        <v>106</v>
      </c>
      <c r="I273" s="874">
        <v>30.77</v>
      </c>
      <c r="J273" s="651">
        <f t="shared" si="69"/>
        <v>1.8199545011374718</v>
      </c>
      <c r="K273" s="877">
        <v>0.14000000000000001</v>
      </c>
      <c r="L273" s="887">
        <v>4</v>
      </c>
      <c r="M273" s="642">
        <f t="shared" si="70"/>
        <v>0.56000000000000005</v>
      </c>
      <c r="N273" s="870" t="s">
        <v>1238</v>
      </c>
      <c r="O273" s="734">
        <v>0.12</v>
      </c>
      <c r="P273" s="861">
        <v>43896</v>
      </c>
      <c r="Q273" s="861">
        <v>43906</v>
      </c>
      <c r="R273" s="642">
        <f t="shared" si="71"/>
        <v>16.666666666666682</v>
      </c>
      <c r="S273" s="701">
        <f>IF(INDEX(Historical!$D$7:$D$1237,MATCH(B273,Historical!$B$7:$B$1261,0))=0,"n/a",(INDEX(Historical!$C$7:$C$1239,MATCH(B273,Historical!$B$7:$B$1261,0))/INDEX(Historical!$D$7:$D$1237,MATCH(B273,Historical!$B$7:$B$1261,0))-1)*100)</f>
        <v>9.0909090909090828</v>
      </c>
      <c r="T273" s="701">
        <f>IF(INDEX(Historical!$F$7:$F$1230,MATCH(B273,Historical!$B$7:$B$1261,0))=0,"n/a",((INDEX(Historical!$C$7:$C$1239,MATCH(B273,Historical!$B$7:$B$1261,0))/INDEX(Historical!$F$7:$F$1230,MATCH(B273,Historical!$B$7:$B$1261,0)))^(1/3)-1)*100)</f>
        <v>68.686533060349845</v>
      </c>
      <c r="U273" s="701" t="str">
        <f>IF(INDEX(Historical!$H$7:$H$1230,MATCH(B273,Historical!$B$7:$B$1261,0))=0,"n/a",((INDEX(Historical!$C$7:$C$1239,MATCH(B273,Historical!$B$7:$B$1261,0))/INDEX(Historical!$H$7:$H$1230,MATCH(B273,Historical!$B$7:$B$1261,0)))^(1/5)-1)*100)</f>
        <v>n/a</v>
      </c>
      <c r="V273" s="701">
        <f>IF(INDEX(Historical!$O$7:$O$1230,MATCH(B273,Historical!$B$7:$B$1261,0))=0,"n/a",((INDEX(Historical!$C$7:$C$1239,MATCH(B273,Historical!$B$7:$B$1261,0))/INDEX(Historical!$O$7:$O$1230,MATCH(B273,Historical!$B$7:$B$1261,0)))^(1/10)-1)*100)</f>
        <v>-4.3647500209962997</v>
      </c>
      <c r="W273" s="702" t="str">
        <f t="shared" si="72"/>
        <v>n/a</v>
      </c>
      <c r="X273" s="703" t="str">
        <f t="shared" si="73"/>
        <v>n/a</v>
      </c>
      <c r="Y273" s="876"/>
      <c r="Z273" s="651">
        <f t="shared" si="74"/>
        <v>35.668789808917204</v>
      </c>
      <c r="AA273" s="886">
        <f t="shared" si="75"/>
        <v>19.598726114649679</v>
      </c>
      <c r="AB273" s="887">
        <v>12</v>
      </c>
      <c r="AC273" s="865">
        <v>1.57</v>
      </c>
      <c r="AD273" s="865">
        <v>1.1100000000000001</v>
      </c>
      <c r="AE273" s="865">
        <v>1.2</v>
      </c>
      <c r="AF273" s="865">
        <v>6.96</v>
      </c>
      <c r="AG273" s="865">
        <v>38.5</v>
      </c>
      <c r="AH273" s="865">
        <v>-15.1</v>
      </c>
      <c r="AI273" s="865">
        <v>10.95</v>
      </c>
      <c r="AJ273" s="865">
        <v>28.7</v>
      </c>
      <c r="AK273" s="865">
        <v>18</v>
      </c>
      <c r="AL273" s="878">
        <v>1170</v>
      </c>
      <c r="AM273" s="872">
        <v>0.5</v>
      </c>
      <c r="AN273" s="865">
        <v>0</v>
      </c>
      <c r="AO273" s="739" t="str">
        <f t="shared" si="76"/>
        <v>n/a</v>
      </c>
      <c r="AP273" s="740" t="str">
        <f t="shared" si="77"/>
        <v>n/a</v>
      </c>
      <c r="AQ273" s="888">
        <f t="shared" si="78"/>
        <v>146.22224266161729</v>
      </c>
      <c r="AR273" s="651">
        <f>INDEX(Historical!$C$7:$C$1239,MATCH(B273,Historical!$B$7:$B$1261,0))*IF(AH273="n/a",1.03,IF(AH273&lt;0,1.01,IF(AH273&gt;10,1.1,(1+AH273/100))))</f>
        <v>0.48480000000000001</v>
      </c>
      <c r="AS273" s="886">
        <f t="shared" si="79"/>
        <v>0.53328000000000009</v>
      </c>
      <c r="AT273" s="886">
        <f t="shared" si="83"/>
        <v>0.58660800000000013</v>
      </c>
      <c r="AU273" s="886">
        <f t="shared" si="83"/>
        <v>0.6452688000000002</v>
      </c>
      <c r="AV273" s="886">
        <f t="shared" si="83"/>
        <v>0.70979568000000026</v>
      </c>
      <c r="AW273" s="651">
        <f t="shared" si="80"/>
        <v>2.9597524800000006</v>
      </c>
      <c r="AX273" s="747">
        <f t="shared" si="81"/>
        <v>9.618955086122849</v>
      </c>
      <c r="AY273" s="934">
        <v>0.51</v>
      </c>
      <c r="AZ273" s="872">
        <v>119.78999999999999</v>
      </c>
      <c r="BA273" s="872">
        <v>-3.7800000000000002</v>
      </c>
      <c r="BB273" s="872">
        <v>17.59</v>
      </c>
      <c r="BC273" s="872">
        <v>42.970000000000006</v>
      </c>
      <c r="BD273" s="907"/>
      <c r="BE273" s="624">
        <v>2016</v>
      </c>
      <c r="BF273" s="898">
        <f t="shared" si="82"/>
        <v>0</v>
      </c>
      <c r="BG273" s="882">
        <v>15.2</v>
      </c>
    </row>
    <row r="274" spans="1:59" s="863" customFormat="1" ht="12.75" customHeight="1" x14ac:dyDescent="0.2">
      <c r="A274" s="881" t="s">
        <v>4640</v>
      </c>
      <c r="B274" s="604" t="s">
        <v>4637</v>
      </c>
      <c r="C274" s="932" t="s">
        <v>4193</v>
      </c>
      <c r="D274" s="932" t="s">
        <v>4337</v>
      </c>
      <c r="E274" s="733">
        <v>5</v>
      </c>
      <c r="F274" s="1190"/>
      <c r="G274" s="1190" t="s">
        <v>106</v>
      </c>
      <c r="H274" s="1190" t="s">
        <v>106</v>
      </c>
      <c r="I274" s="874">
        <v>2.82</v>
      </c>
      <c r="J274" s="651">
        <f t="shared" si="69"/>
        <v>5.6737588652482271</v>
      </c>
      <c r="K274" s="877">
        <v>0.04</v>
      </c>
      <c r="L274" s="887">
        <v>4</v>
      </c>
      <c r="M274" s="642">
        <f t="shared" si="70"/>
        <v>0.16</v>
      </c>
      <c r="N274" s="870" t="s">
        <v>107</v>
      </c>
      <c r="O274" s="734">
        <v>3.5000000000000003E-2</v>
      </c>
      <c r="P274" s="861">
        <v>44147</v>
      </c>
      <c r="Q274" s="861">
        <v>44165</v>
      </c>
      <c r="R274" s="642">
        <f t="shared" si="71"/>
        <v>14.285714285714276</v>
      </c>
      <c r="S274" s="701">
        <f>IF(INDEX(Historical!$D$7:$D$1237,MATCH(B274,Historical!$B$7:$B$1261,0))=0,"n/a",(INDEX(Historical!$C$7:$C$1239,MATCH(B274,Historical!$B$7:$B$1261,0))/INDEX(Historical!$D$7:$D$1237,MATCH(B274,Historical!$B$7:$B$1261,0))-1)*100)</f>
        <v>19.047619047619047</v>
      </c>
      <c r="T274" s="701">
        <f>IF(INDEX(Historical!$F$7:$F$1230,MATCH(B274,Historical!$B$7:$B$1261,0))=0,"n/a",((INDEX(Historical!$C$7:$C$1239,MATCH(B274,Historical!$B$7:$B$1261,0))/INDEX(Historical!$F$7:$F$1230,MATCH(B274,Historical!$B$7:$B$1261,0)))^(1/3)-1)*100)</f>
        <v>18.563110149668759</v>
      </c>
      <c r="U274" s="701" t="str">
        <f>IF(INDEX(Historical!$H$7:$H$1230,MATCH(B274,Historical!$B$7:$B$1261,0))=0,"n/a",((INDEX(Historical!$C$7:$C$1239,MATCH(B274,Historical!$B$7:$B$1261,0))/INDEX(Historical!$H$7:$H$1230,MATCH(B274,Historical!$B$7:$B$1261,0)))^(1/5)-1)*100)</f>
        <v>n/a</v>
      </c>
      <c r="V274" s="701">
        <f>IF(INDEX(Historical!$O$7:$O$1230,MATCH(B274,Historical!$B$7:$B$1261,0))=0,"n/a",((INDEX(Historical!$C$7:$C$1239,MATCH(B274,Historical!$B$7:$B$1261,0))/INDEX(Historical!$O$7:$O$1230,MATCH(B274,Historical!$B$7:$B$1261,0)))^(1/10)-1)*100)</f>
        <v>9.5958226385217227</v>
      </c>
      <c r="W274" s="702" t="str">
        <f t="shared" si="72"/>
        <v>n/a</v>
      </c>
      <c r="X274" s="703" t="str">
        <f t="shared" si="73"/>
        <v>n/a</v>
      </c>
      <c r="Y274" s="876"/>
      <c r="Z274" s="651">
        <f t="shared" si="74"/>
        <v>177.7777777777778</v>
      </c>
      <c r="AA274" s="886">
        <f t="shared" si="75"/>
        <v>31.333333333333332</v>
      </c>
      <c r="AB274" s="887">
        <v>12</v>
      </c>
      <c r="AC274" s="865">
        <v>0.09</v>
      </c>
      <c r="AD274" s="865" t="s">
        <v>136</v>
      </c>
      <c r="AE274" s="865">
        <v>2.4</v>
      </c>
      <c r="AF274" s="865">
        <v>1.24</v>
      </c>
      <c r="AG274" s="865">
        <v>4</v>
      </c>
      <c r="AH274" s="865">
        <v>-45.2</v>
      </c>
      <c r="AI274" s="865" t="s">
        <v>136</v>
      </c>
      <c r="AJ274" s="865">
        <v>21.5</v>
      </c>
      <c r="AK274" s="865" t="s">
        <v>136</v>
      </c>
      <c r="AL274" s="878">
        <v>16.09</v>
      </c>
      <c r="AM274" s="872">
        <v>13.900000000000002</v>
      </c>
      <c r="AN274" s="865">
        <v>0.02</v>
      </c>
      <c r="AO274" s="739" t="str">
        <f t="shared" si="76"/>
        <v>n/a</v>
      </c>
      <c r="AP274" s="740" t="str">
        <f t="shared" si="77"/>
        <v>n/a</v>
      </c>
      <c r="AQ274" s="888">
        <f t="shared" si="78"/>
        <v>31.408326022928044</v>
      </c>
      <c r="AR274" s="651">
        <f>INDEX(Historical!$C$7:$C$1239,MATCH(B274,Historical!$B$7:$B$1261,0))*IF(AH274="n/a",1.03,IF(AH274&lt;0,1.01,IF(AH274&gt;10,1.1,(1+AH274/100))))</f>
        <v>0.12625</v>
      </c>
      <c r="AS274" s="886">
        <f t="shared" si="79"/>
        <v>0.1300375</v>
      </c>
      <c r="AT274" s="886">
        <f t="shared" si="83"/>
        <v>0.13393862500000001</v>
      </c>
      <c r="AU274" s="886">
        <f t="shared" si="83"/>
        <v>0.13795678375000001</v>
      </c>
      <c r="AV274" s="886">
        <f t="shared" si="83"/>
        <v>0.14209548726250001</v>
      </c>
      <c r="AW274" s="651">
        <f t="shared" si="80"/>
        <v>0.67027839601249994</v>
      </c>
      <c r="AX274" s="747">
        <f t="shared" si="81"/>
        <v>23.768737447251773</v>
      </c>
      <c r="AY274" s="934">
        <v>1.31</v>
      </c>
      <c r="AZ274" s="872">
        <v>39.61</v>
      </c>
      <c r="BA274" s="872">
        <v>-29.310000000000002</v>
      </c>
      <c r="BB274" s="872">
        <v>13.38</v>
      </c>
      <c r="BC274" s="872">
        <v>14.16</v>
      </c>
      <c r="BD274" s="907"/>
      <c r="BE274" s="624">
        <v>2016</v>
      </c>
      <c r="BF274" s="898">
        <f t="shared" si="82"/>
        <v>0</v>
      </c>
      <c r="BG274" s="882">
        <v>3.6999999999999997</v>
      </c>
    </row>
    <row r="275" spans="1:59" s="863" customFormat="1" ht="12.75" customHeight="1" x14ac:dyDescent="0.2">
      <c r="A275" s="880" t="s">
        <v>1724</v>
      </c>
      <c r="B275" s="604" t="s">
        <v>1725</v>
      </c>
      <c r="C275" s="932" t="s">
        <v>108</v>
      </c>
      <c r="D275" s="932" t="s">
        <v>4338</v>
      </c>
      <c r="E275" s="733">
        <v>7</v>
      </c>
      <c r="F275" s="1190">
        <v>586</v>
      </c>
      <c r="G275" s="1190" t="s">
        <v>106</v>
      </c>
      <c r="H275" s="1190" t="s">
        <v>106</v>
      </c>
      <c r="I275" s="874">
        <v>32.76</v>
      </c>
      <c r="J275" s="651">
        <f t="shared" si="69"/>
        <v>2.6862026862026864</v>
      </c>
      <c r="K275" s="877">
        <v>0.22</v>
      </c>
      <c r="L275" s="887">
        <v>4</v>
      </c>
      <c r="M275" s="642">
        <f t="shared" si="70"/>
        <v>0.88</v>
      </c>
      <c r="N275" s="870" t="s">
        <v>318</v>
      </c>
      <c r="O275" s="734">
        <v>0.19</v>
      </c>
      <c r="P275" s="866">
        <v>43720</v>
      </c>
      <c r="Q275" s="866">
        <v>43735</v>
      </c>
      <c r="R275" s="642">
        <f t="shared" si="71"/>
        <v>15.789473684210526</v>
      </c>
      <c r="S275" s="701">
        <f>IF(INDEX(Historical!$D$7:$D$1237,MATCH(B275,Historical!$B$7:$B$1261,0))=0,"n/a",(INDEX(Historical!$C$7:$C$1239,MATCH(B275,Historical!$B$7:$B$1261,0))/INDEX(Historical!$D$7:$D$1237,MATCH(B275,Historical!$B$7:$B$1261,0))-1)*100)</f>
        <v>17.142857142857149</v>
      </c>
      <c r="T275" s="701">
        <f>IF(INDEX(Historical!$F$7:$F$1230,MATCH(B275,Historical!$B$7:$B$1261,0))=0,"n/a",((INDEX(Historical!$C$7:$C$1239,MATCH(B275,Historical!$B$7:$B$1261,0))/INDEX(Historical!$F$7:$F$1230,MATCH(B275,Historical!$B$7:$B$1261,0)))^(1/3)-1)*100)</f>
        <v>10.973904713454852</v>
      </c>
      <c r="U275" s="701">
        <f>IF(INDEX(Historical!$H$7:$H$1230,MATCH(B275,Historical!$B$7:$B$1261,0))=0,"n/a",((INDEX(Historical!$C$7:$C$1239,MATCH(B275,Historical!$B$7:$B$1261,0))/INDEX(Historical!$H$7:$H$1230,MATCH(B275,Historical!$B$7:$B$1261,0)))^(1/5)-1)*100)</f>
        <v>13.258872838875678</v>
      </c>
      <c r="V275" s="701">
        <f>IF(INDEX(Historical!$O$7:$O$1230,MATCH(B275,Historical!$B$7:$B$1261,0))=0,"n/a",((INDEX(Historical!$C$7:$C$1239,MATCH(B275,Historical!$B$7:$B$1261,0))/INDEX(Historical!$O$7:$O$1230,MATCH(B275,Historical!$B$7:$B$1261,0)))^(1/10)-1)*100)</f>
        <v>4.6600772299310922</v>
      </c>
      <c r="W275" s="702">
        <f t="shared" si="72"/>
        <v>2.8452045287394809</v>
      </c>
      <c r="X275" s="703">
        <f t="shared" si="73"/>
        <v>0.84992774608177424</v>
      </c>
      <c r="Y275" s="664"/>
      <c r="Z275" s="651">
        <f t="shared" si="74"/>
        <v>41.706161137440759</v>
      </c>
      <c r="AA275" s="886">
        <f t="shared" si="75"/>
        <v>15.5260663507109</v>
      </c>
      <c r="AB275" s="887">
        <v>12</v>
      </c>
      <c r="AC275" s="865">
        <v>2.11</v>
      </c>
      <c r="AD275" s="865">
        <v>2.33</v>
      </c>
      <c r="AE275" s="865">
        <v>3.92</v>
      </c>
      <c r="AF275" s="865">
        <v>1.1399999999999999</v>
      </c>
      <c r="AG275" s="865">
        <v>7.1999999999999993</v>
      </c>
      <c r="AH275" s="865">
        <v>18.2</v>
      </c>
      <c r="AI275" s="865">
        <v>18.329999999999998</v>
      </c>
      <c r="AJ275" s="865">
        <v>15.6</v>
      </c>
      <c r="AK275" s="865">
        <v>7.0000000000000009</v>
      </c>
      <c r="AL275" s="878">
        <v>1050</v>
      </c>
      <c r="AM275" s="872">
        <v>7.1999999999999993</v>
      </c>
      <c r="AN275" s="865">
        <v>0.06</v>
      </c>
      <c r="AO275" s="739">
        <f t="shared" si="76"/>
        <v>0.41900917436746532</v>
      </c>
      <c r="AP275" s="740">
        <f t="shared" si="77"/>
        <v>15.945075525078366</v>
      </c>
      <c r="AQ275" s="888">
        <f t="shared" si="78"/>
        <v>-11.306481159217785</v>
      </c>
      <c r="AR275" s="651">
        <f>INDEX(Historical!$C$7:$C$1239,MATCH(B275,Historical!$B$7:$B$1261,0))*IF(AH275="n/a",1.03,IF(AH275&lt;0,1.01,IF(AH275&gt;10,1.1,(1+AH275/100))))</f>
        <v>0.90200000000000002</v>
      </c>
      <c r="AS275" s="886">
        <f t="shared" si="79"/>
        <v>0.99220000000000008</v>
      </c>
      <c r="AT275" s="886">
        <f t="shared" si="83"/>
        <v>1.0616540000000001</v>
      </c>
      <c r="AU275" s="886">
        <f t="shared" si="83"/>
        <v>1.1359697800000002</v>
      </c>
      <c r="AV275" s="886">
        <f t="shared" si="83"/>
        <v>1.2154876646000001</v>
      </c>
      <c r="AW275" s="651">
        <f t="shared" si="80"/>
        <v>5.3073114446000007</v>
      </c>
      <c r="AX275" s="747">
        <f t="shared" si="81"/>
        <v>16.200584385225888</v>
      </c>
      <c r="AY275" s="934">
        <v>0.8</v>
      </c>
      <c r="AZ275" s="872">
        <v>42.13</v>
      </c>
      <c r="BA275" s="872">
        <v>-20.91</v>
      </c>
      <c r="BB275" s="872">
        <v>13.26</v>
      </c>
      <c r="BC275" s="872">
        <v>12.53</v>
      </c>
      <c r="BD275" s="907"/>
      <c r="BE275" s="624">
        <v>2014</v>
      </c>
      <c r="BF275" s="898">
        <f t="shared" si="82"/>
        <v>0</v>
      </c>
      <c r="BG275" s="882">
        <v>0.89999999999999991</v>
      </c>
    </row>
    <row r="276" spans="1:59" s="863" customFormat="1" ht="12.75" customHeight="1" x14ac:dyDescent="0.2">
      <c r="A276" s="871" t="s">
        <v>4455</v>
      </c>
      <c r="B276" s="604" t="s">
        <v>4456</v>
      </c>
      <c r="C276" s="932" t="s">
        <v>108</v>
      </c>
      <c r="D276" s="932" t="s">
        <v>4338</v>
      </c>
      <c r="E276" s="733">
        <v>8</v>
      </c>
      <c r="F276" s="1190">
        <v>503</v>
      </c>
      <c r="G276" s="1190" t="s">
        <v>37</v>
      </c>
      <c r="H276" s="1190" t="s">
        <v>37</v>
      </c>
      <c r="I276" s="874">
        <v>33.6</v>
      </c>
      <c r="J276" s="651">
        <f t="shared" si="69"/>
        <v>4.1666666666666661</v>
      </c>
      <c r="K276" s="877">
        <v>0.35</v>
      </c>
      <c r="L276" s="887">
        <v>4</v>
      </c>
      <c r="M276" s="642">
        <f t="shared" si="70"/>
        <v>1.4</v>
      </c>
      <c r="N276" s="870" t="s">
        <v>148</v>
      </c>
      <c r="O276" s="734">
        <v>0.34</v>
      </c>
      <c r="P276" s="866">
        <v>43691</v>
      </c>
      <c r="Q276" s="866">
        <v>43711</v>
      </c>
      <c r="R276" s="642">
        <f t="shared" si="71"/>
        <v>2.9411764705882213</v>
      </c>
      <c r="S276" s="701">
        <f>IF(INDEX(Historical!$D$7:$D$1237,MATCH(B276,Historical!$B$7:$B$1261,0))=0,"n/a",(INDEX(Historical!$C$7:$C$1239,MATCH(B276,Historical!$B$7:$B$1261,0))/INDEX(Historical!$D$7:$D$1237,MATCH(B276,Historical!$B$7:$B$1261,0))-1)*100)</f>
        <v>11.290322580645151</v>
      </c>
      <c r="T276" s="701">
        <f>IF(INDEX(Historical!$F$7:$F$1230,MATCH(B276,Historical!$B$7:$B$1261,0))=0,"n/a",((INDEX(Historical!$C$7:$C$1239,MATCH(B276,Historical!$B$7:$B$1261,0))/INDEX(Historical!$F$7:$F$1230,MATCH(B276,Historical!$B$7:$B$1261,0)))^(1/3)-1)*100)</f>
        <v>9.1920635988162367</v>
      </c>
      <c r="U276" s="701">
        <f>IF(INDEX(Historical!$H$7:$H$1230,MATCH(B276,Historical!$B$7:$B$1261,0))=0,"n/a",((INDEX(Historical!$C$7:$C$1239,MATCH(B276,Historical!$B$7:$B$1261,0))/INDEX(Historical!$H$7:$H$1230,MATCH(B276,Historical!$B$7:$B$1261,0)))^(1/5)-1)*100)</f>
        <v>7.9817214066277842</v>
      </c>
      <c r="V276" s="701">
        <f>IF(INDEX(Historical!$O$7:$O$1230,MATCH(B276,Historical!$B$7:$B$1261,0))=0,"n/a",((INDEX(Historical!$C$7:$C$1239,MATCH(B276,Historical!$B$7:$B$1261,0))/INDEX(Historical!$O$7:$O$1230,MATCH(B276,Historical!$B$7:$B$1261,0)))^(1/10)-1)*100)</f>
        <v>1.5780117620338707</v>
      </c>
      <c r="W276" s="702">
        <f t="shared" si="72"/>
        <v>5.0580873974857372</v>
      </c>
      <c r="X276" s="703">
        <f t="shared" si="73"/>
        <v>1.478096556782923</v>
      </c>
      <c r="Y276" s="665"/>
      <c r="Z276" s="651">
        <f t="shared" si="74"/>
        <v>91.503267973856211</v>
      </c>
      <c r="AA276" s="886">
        <f t="shared" si="75"/>
        <v>21.96078431372549</v>
      </c>
      <c r="AB276" s="887">
        <v>12</v>
      </c>
      <c r="AC276" s="865">
        <v>1.53</v>
      </c>
      <c r="AD276" s="865" t="s">
        <v>136</v>
      </c>
      <c r="AE276" s="865">
        <v>2.94</v>
      </c>
      <c r="AF276" s="865">
        <v>0.98</v>
      </c>
      <c r="AG276" s="865">
        <v>4.3</v>
      </c>
      <c r="AH276" s="865">
        <v>-34.5</v>
      </c>
      <c r="AI276" s="865">
        <v>19.12</v>
      </c>
      <c r="AJ276" s="865">
        <v>5.4</v>
      </c>
      <c r="AK276" s="865">
        <v>-2.7</v>
      </c>
      <c r="AL276" s="878">
        <v>5490</v>
      </c>
      <c r="AM276" s="872">
        <v>0.70000000000000007</v>
      </c>
      <c r="AN276" s="865">
        <v>0.12</v>
      </c>
      <c r="AO276" s="739">
        <f t="shared" si="76"/>
        <v>-9.8123962404310401</v>
      </c>
      <c r="AP276" s="740">
        <f t="shared" si="77"/>
        <v>12.14838807329445</v>
      </c>
      <c r="AQ276" s="888">
        <f t="shared" si="78"/>
        <v>-2.1984580274910126</v>
      </c>
      <c r="AR276" s="651">
        <f>INDEX(Historical!$C$7:$C$1239,MATCH(B276,Historical!$B$7:$B$1261,0))*IF(AH276="n/a",1.03,IF(AH276&lt;0,1.01,IF(AH276&gt;10,1.1,(1+AH276/100))))</f>
        <v>1.3937999999999999</v>
      </c>
      <c r="AS276" s="886">
        <f t="shared" si="79"/>
        <v>1.53318</v>
      </c>
      <c r="AT276" s="886">
        <f t="shared" si="83"/>
        <v>1.5485118</v>
      </c>
      <c r="AU276" s="886">
        <f t="shared" si="83"/>
        <v>1.563996918</v>
      </c>
      <c r="AV276" s="886">
        <f t="shared" si="83"/>
        <v>1.5796368871799999</v>
      </c>
      <c r="AW276" s="651">
        <f t="shared" si="80"/>
        <v>7.6191256051800007</v>
      </c>
      <c r="AX276" s="747">
        <f t="shared" si="81"/>
        <v>22.675969063035716</v>
      </c>
      <c r="AY276" s="934">
        <v>2</v>
      </c>
      <c r="AZ276" s="872">
        <v>98.11</v>
      </c>
      <c r="BA276" s="872">
        <v>-29.2</v>
      </c>
      <c r="BB276" s="872">
        <v>18.5</v>
      </c>
      <c r="BC276" s="872">
        <v>18.899999999999999</v>
      </c>
      <c r="BD276" s="907"/>
      <c r="BE276" s="624">
        <v>2012</v>
      </c>
      <c r="BF276" s="898">
        <f t="shared" si="82"/>
        <v>0</v>
      </c>
      <c r="BG276" s="882">
        <v>0.5</v>
      </c>
    </row>
    <row r="277" spans="1:59" s="863" customFormat="1" ht="12.75" customHeight="1" x14ac:dyDescent="0.2">
      <c r="A277" s="863" t="s">
        <v>1703</v>
      </c>
      <c r="B277" s="604" t="s">
        <v>1704</v>
      </c>
      <c r="C277" s="932" t="s">
        <v>4193</v>
      </c>
      <c r="D277" s="932" t="s">
        <v>4337</v>
      </c>
      <c r="E277" s="733">
        <v>8</v>
      </c>
      <c r="F277" s="1190">
        <v>561</v>
      </c>
      <c r="G277" s="1190" t="s">
        <v>106</v>
      </c>
      <c r="H277" s="1190" t="s">
        <v>106</v>
      </c>
      <c r="I277" s="874">
        <v>113.97</v>
      </c>
      <c r="J277" s="651">
        <f t="shared" si="69"/>
        <v>1.6846538562779678</v>
      </c>
      <c r="K277" s="877">
        <v>0.48</v>
      </c>
      <c r="L277" s="887">
        <v>4</v>
      </c>
      <c r="M277" s="642">
        <f t="shared" si="70"/>
        <v>1.92</v>
      </c>
      <c r="N277" s="870" t="s">
        <v>226</v>
      </c>
      <c r="O277" s="734">
        <v>0.46</v>
      </c>
      <c r="P277" s="861">
        <v>43972</v>
      </c>
      <c r="Q277" s="861">
        <v>43987</v>
      </c>
      <c r="R277" s="642">
        <f t="shared" si="71"/>
        <v>4.3478260869565135</v>
      </c>
      <c r="S277" s="701">
        <f>IF(INDEX(Historical!$D$7:$D$1237,MATCH(B277,Historical!$B$7:$B$1261,0))=0,"n/a",(INDEX(Historical!$C$7:$C$1239,MATCH(B277,Historical!$B$7:$B$1261,0))/INDEX(Historical!$D$7:$D$1237,MATCH(B277,Historical!$B$7:$B$1261,0))-1)*100)</f>
        <v>5.8139534883721034</v>
      </c>
      <c r="T277" s="701">
        <f>IF(INDEX(Historical!$F$7:$F$1230,MATCH(B277,Historical!$B$7:$B$1261,0))=0,"n/a",((INDEX(Historical!$C$7:$C$1239,MATCH(B277,Historical!$B$7:$B$1261,0))/INDEX(Historical!$F$7:$F$1230,MATCH(B277,Historical!$B$7:$B$1261,0)))^(1/3)-1)*100)</f>
        <v>8.1192352786058528</v>
      </c>
      <c r="U277" s="701">
        <f>IF(INDEX(Historical!$H$7:$H$1230,MATCH(B277,Historical!$B$7:$B$1261,0))=0,"n/a",((INDEX(Historical!$C$7:$C$1239,MATCH(B277,Historical!$B$7:$B$1261,0))/INDEX(Historical!$H$7:$H$1230,MATCH(B277,Historical!$B$7:$B$1261,0)))^(1/5)-1)*100)</f>
        <v>10.197228772148016</v>
      </c>
      <c r="V277" s="701">
        <f>IF(INDEX(Historical!$O$7:$O$1230,MATCH(B277,Historical!$B$7:$B$1261,0))=0,"n/a",((INDEX(Historical!$C$7:$C$1239,MATCH(B277,Historical!$B$7:$B$1261,0))/INDEX(Historical!$O$7:$O$1230,MATCH(B277,Historical!$B$7:$B$1261,0)))^(1/10)-1)*100)</f>
        <v>11.016911588434786</v>
      </c>
      <c r="W277" s="702">
        <f t="shared" si="72"/>
        <v>0.92559776760419432</v>
      </c>
      <c r="X277" s="703" t="str">
        <f t="shared" si="73"/>
        <v>n/a</v>
      </c>
      <c r="Y277" s="876" t="s">
        <v>1705</v>
      </c>
      <c r="Z277" s="651" t="str">
        <f t="shared" si="74"/>
        <v>n/a</v>
      </c>
      <c r="AA277" s="886" t="str">
        <f t="shared" si="75"/>
        <v>n/a</v>
      </c>
      <c r="AB277" s="887">
        <v>9</v>
      </c>
      <c r="AC277" s="865">
        <v>-0.77</v>
      </c>
      <c r="AD277" s="865" t="s">
        <v>136</v>
      </c>
      <c r="AE277" s="865">
        <v>3.12</v>
      </c>
      <c r="AF277" s="865">
        <v>4.04</v>
      </c>
      <c r="AG277" s="865">
        <v>-2.5</v>
      </c>
      <c r="AH277" s="865">
        <v>-113.6</v>
      </c>
      <c r="AI277" s="865">
        <v>13.61</v>
      </c>
      <c r="AJ277" s="865">
        <v>-17.7</v>
      </c>
      <c r="AK277" s="865">
        <v>11</v>
      </c>
      <c r="AL277" s="878">
        <v>38010</v>
      </c>
      <c r="AM277" s="872">
        <v>0.2</v>
      </c>
      <c r="AN277" s="865">
        <v>0.44</v>
      </c>
      <c r="AO277" s="739" t="str">
        <f t="shared" si="76"/>
        <v>n/a</v>
      </c>
      <c r="AP277" s="740">
        <f t="shared" si="77"/>
        <v>11.881882628425984</v>
      </c>
      <c r="AQ277" s="888" t="str">
        <f t="shared" si="78"/>
        <v>n/a</v>
      </c>
      <c r="AR277" s="651">
        <f>INDEX(Historical!$C$7:$C$1239,MATCH(B277,Historical!$B$7:$B$1261,0))*IF(AH277="n/a",1.03,IF(AH277&lt;0,1.01,IF(AH277&gt;10,1.1,(1+AH277/100))))</f>
        <v>1.8382000000000001</v>
      </c>
      <c r="AS277" s="886">
        <f t="shared" si="79"/>
        <v>2.0220200000000004</v>
      </c>
      <c r="AT277" s="886">
        <f t="shared" si="83"/>
        <v>2.2242220000000006</v>
      </c>
      <c r="AU277" s="886">
        <f t="shared" si="83"/>
        <v>2.446644200000001</v>
      </c>
      <c r="AV277" s="886">
        <f t="shared" si="83"/>
        <v>2.6913086200000014</v>
      </c>
      <c r="AW277" s="651">
        <f t="shared" si="80"/>
        <v>11.222394820000003</v>
      </c>
      <c r="AX277" s="747">
        <f t="shared" si="81"/>
        <v>9.8467972448890091</v>
      </c>
      <c r="AY277" s="934">
        <v>1.41</v>
      </c>
      <c r="AZ277" s="872">
        <v>134.41</v>
      </c>
      <c r="BA277" s="872">
        <v>-2.59</v>
      </c>
      <c r="BB277" s="872">
        <v>9.39</v>
      </c>
      <c r="BC277" s="872">
        <v>31.240000000000002</v>
      </c>
      <c r="BD277" s="907"/>
      <c r="BE277" s="624">
        <v>2013</v>
      </c>
      <c r="BF277" s="898">
        <f t="shared" si="82"/>
        <v>0</v>
      </c>
      <c r="BG277" s="882">
        <v>-1.2</v>
      </c>
    </row>
    <row r="278" spans="1:59" s="863" customFormat="1" ht="12.75" customHeight="1" x14ac:dyDescent="0.2">
      <c r="A278" s="863" t="s">
        <v>4483</v>
      </c>
      <c r="B278" s="604" t="s">
        <v>4484</v>
      </c>
      <c r="C278" s="932" t="s">
        <v>108</v>
      </c>
      <c r="D278" s="932" t="s">
        <v>4338</v>
      </c>
      <c r="E278" s="733">
        <v>9</v>
      </c>
      <c r="F278" s="1190">
        <v>433</v>
      </c>
      <c r="G278" s="1190" t="s">
        <v>115</v>
      </c>
      <c r="H278" s="1190" t="s">
        <v>115</v>
      </c>
      <c r="I278" s="874">
        <v>46.42</v>
      </c>
      <c r="J278" s="651">
        <f t="shared" si="69"/>
        <v>3.8776389487289959</v>
      </c>
      <c r="K278" s="877">
        <v>0.45</v>
      </c>
      <c r="L278" s="887">
        <v>4</v>
      </c>
      <c r="M278" s="642">
        <f t="shared" si="70"/>
        <v>1.8</v>
      </c>
      <c r="N278" s="870" t="s">
        <v>119</v>
      </c>
      <c r="O278" s="734">
        <v>0.40500000000000003</v>
      </c>
      <c r="P278" s="866">
        <v>43690</v>
      </c>
      <c r="Q278" s="866">
        <v>43711</v>
      </c>
      <c r="R278" s="642">
        <f t="shared" si="71"/>
        <v>11.111111111111107</v>
      </c>
      <c r="S278" s="701">
        <f>IF(INDEX(Historical!$D$7:$D$1237,MATCH(B278,Historical!$B$7:$B$1261,0))=0,"n/a",(INDEX(Historical!$C$7:$C$1239,MATCH(B278,Historical!$B$7:$B$1261,0))/INDEX(Historical!$D$7:$D$1237,MATCH(B278,Historical!$B$7:$B$1261,0))-1)*100)</f>
        <v>12.871287128712883</v>
      </c>
      <c r="T278" s="701">
        <f>IF(INDEX(Historical!$F$7:$F$1230,MATCH(B278,Historical!$B$7:$B$1261,0))=0,"n/a",((INDEX(Historical!$C$7:$C$1239,MATCH(B278,Historical!$B$7:$B$1261,0))/INDEX(Historical!$F$7:$F$1230,MATCH(B278,Historical!$B$7:$B$1261,0)))^(1/3)-1)*100)</f>
        <v>14.138656609705924</v>
      </c>
      <c r="U278" s="701">
        <f>IF(INDEX(Historical!$H$7:$H$1230,MATCH(B278,Historical!$B$7:$B$1261,0))=0,"n/a",((INDEX(Historical!$C$7:$C$1239,MATCH(B278,Historical!$B$7:$B$1261,0))/INDEX(Historical!$H$7:$H$1230,MATCH(B278,Historical!$B$7:$B$1261,0)))^(1/5)-1)*100)</f>
        <v>12.474611314209483</v>
      </c>
      <c r="V278" s="701">
        <f>IF(INDEX(Historical!$O$7:$O$1230,MATCH(B278,Historical!$B$7:$B$1261,0))=0,"n/a",((INDEX(Historical!$C$7:$C$1239,MATCH(B278,Historical!$B$7:$B$1261,0))/INDEX(Historical!$O$7:$O$1230,MATCH(B278,Historical!$B$7:$B$1261,0)))^(1/10)-1)*100)</f>
        <v>3.2660208144989378</v>
      </c>
      <c r="W278" s="702">
        <f t="shared" si="72"/>
        <v>3.8195137210487426</v>
      </c>
      <c r="X278" s="703">
        <f t="shared" si="73"/>
        <v>1.9491580178452317</v>
      </c>
      <c r="Y278" s="876"/>
      <c r="Z278" s="651">
        <f t="shared" si="74"/>
        <v>61.43344709897611</v>
      </c>
      <c r="AA278" s="886">
        <f t="shared" si="75"/>
        <v>15.843003412969283</v>
      </c>
      <c r="AB278" s="887">
        <v>12</v>
      </c>
      <c r="AC278" s="865">
        <v>2.93</v>
      </c>
      <c r="AD278" s="865" t="s">
        <v>136</v>
      </c>
      <c r="AE278" s="865">
        <v>4.43</v>
      </c>
      <c r="AF278" s="865">
        <v>1.06</v>
      </c>
      <c r="AG278" s="865">
        <v>5.8999999999999995</v>
      </c>
      <c r="AH278" s="865">
        <v>-4.1000000000000005</v>
      </c>
      <c r="AI278" s="865">
        <v>-3.71</v>
      </c>
      <c r="AJ278" s="865">
        <v>6.4</v>
      </c>
      <c r="AK278" s="865">
        <v>-9.1</v>
      </c>
      <c r="AL278" s="878">
        <v>65400.000000000007</v>
      </c>
      <c r="AM278" s="872">
        <v>0.1</v>
      </c>
      <c r="AN278" s="865">
        <v>0.65</v>
      </c>
      <c r="AO278" s="739">
        <f t="shared" si="76"/>
        <v>0.50924684996919645</v>
      </c>
      <c r="AP278" s="740">
        <f t="shared" si="77"/>
        <v>16.35225026293848</v>
      </c>
      <c r="AQ278" s="888">
        <f t="shared" si="78"/>
        <v>-13.606626751694172</v>
      </c>
      <c r="AR278" s="651">
        <f>INDEX(Historical!$C$7:$C$1239,MATCH(B278,Historical!$B$7:$B$1261,0))*IF(AH278="n/a",1.03,IF(AH278&lt;0,1.01,IF(AH278&gt;10,1.1,(1+AH278/100))))</f>
        <v>1.7271000000000001</v>
      </c>
      <c r="AS278" s="886">
        <f t="shared" si="79"/>
        <v>1.7443710000000001</v>
      </c>
      <c r="AT278" s="886">
        <f t="shared" si="83"/>
        <v>1.7618147100000001</v>
      </c>
      <c r="AU278" s="886">
        <f t="shared" si="83"/>
        <v>1.7794328571000002</v>
      </c>
      <c r="AV278" s="886">
        <f t="shared" si="83"/>
        <v>1.7972271856710003</v>
      </c>
      <c r="AW278" s="651">
        <f t="shared" si="80"/>
        <v>8.8099457527710001</v>
      </c>
      <c r="AX278" s="747">
        <f t="shared" si="81"/>
        <v>18.978771548408012</v>
      </c>
      <c r="AY278" s="934">
        <v>1.39</v>
      </c>
      <c r="AZ278" s="872">
        <v>93.34</v>
      </c>
      <c r="BA278" s="872">
        <v>-18.45</v>
      </c>
      <c r="BB278" s="872">
        <v>8.19</v>
      </c>
      <c r="BC278" s="872">
        <v>19.41</v>
      </c>
      <c r="BD278" s="907"/>
      <c r="BE278" s="624">
        <v>2011</v>
      </c>
      <c r="BF278" s="898">
        <f t="shared" si="82"/>
        <v>0</v>
      </c>
      <c r="BG278" s="882">
        <v>0.70000000000000007</v>
      </c>
    </row>
    <row r="279" spans="1:59" s="863" customFormat="1" ht="12.75" customHeight="1" x14ac:dyDescent="0.2">
      <c r="A279" s="880" t="s">
        <v>4211</v>
      </c>
      <c r="B279" s="604" t="s">
        <v>3910</v>
      </c>
      <c r="C279" s="932" t="s">
        <v>108</v>
      </c>
      <c r="D279" s="932" t="s">
        <v>4331</v>
      </c>
      <c r="E279" s="733">
        <v>7</v>
      </c>
      <c r="F279" s="1190">
        <v>623</v>
      </c>
      <c r="G279" s="1190" t="s">
        <v>106</v>
      </c>
      <c r="H279" s="1190" t="s">
        <v>106</v>
      </c>
      <c r="I279" s="874">
        <v>17.2</v>
      </c>
      <c r="J279" s="651">
        <f t="shared" si="69"/>
        <v>6.5116279069767451</v>
      </c>
      <c r="K279" s="877">
        <v>0.28000000000000003</v>
      </c>
      <c r="L279" s="887">
        <v>4</v>
      </c>
      <c r="M279" s="642">
        <f t="shared" si="70"/>
        <v>1.1200000000000001</v>
      </c>
      <c r="N279" s="870" t="s">
        <v>201</v>
      </c>
      <c r="O279" s="734">
        <v>0.27</v>
      </c>
      <c r="P279" s="861">
        <v>43899</v>
      </c>
      <c r="Q279" s="861">
        <v>43914</v>
      </c>
      <c r="R279" s="642">
        <f t="shared" si="71"/>
        <v>3.7037037037037068</v>
      </c>
      <c r="S279" s="701">
        <f>IF(INDEX(Historical!$D$7:$D$1237,MATCH(B279,Historical!$B$7:$B$1261,0))=0,"n/a",(INDEX(Historical!$C$7:$C$1239,MATCH(B279,Historical!$B$7:$B$1261,0))/INDEX(Historical!$D$7:$D$1237,MATCH(B279,Historical!$B$7:$B$1261,0))-1)*100)</f>
        <v>23.809523809523814</v>
      </c>
      <c r="T279" s="701">
        <f>IF(INDEX(Historical!$F$7:$F$1230,MATCH(B279,Historical!$B$7:$B$1261,0))=0,"n/a",((INDEX(Historical!$C$7:$C$1239,MATCH(B279,Historical!$B$7:$B$1261,0))/INDEX(Historical!$F$7:$F$1230,MATCH(B279,Historical!$B$7:$B$1261,0)))^(1/3)-1)*100)</f>
        <v>32.212832178718308</v>
      </c>
      <c r="U279" s="701">
        <f>IF(INDEX(Historical!$H$7:$H$1230,MATCH(B279,Historical!$B$7:$B$1261,0))=0,"n/a",((INDEX(Historical!$C$7:$C$1239,MATCH(B279,Historical!$B$7:$B$1261,0))/INDEX(Historical!$H$7:$H$1230,MATCH(B279,Historical!$B$7:$B$1261,0)))^(1/5)-1)*100)</f>
        <v>49.341689684993952</v>
      </c>
      <c r="V279" s="701">
        <f>IF(INDEX(Historical!$O$7:$O$1230,MATCH(B279,Historical!$B$7:$B$1261,0))=0,"n/a",((INDEX(Historical!$C$7:$C$1239,MATCH(B279,Historical!$B$7:$B$1261,0))/INDEX(Historical!$O$7:$O$1230,MATCH(B279,Historical!$B$7:$B$1261,0)))^(1/10)-1)*100)</f>
        <v>14.021704985878225</v>
      </c>
      <c r="W279" s="702">
        <f t="shared" si="72"/>
        <v>3.5189507791447463</v>
      </c>
      <c r="X279" s="703">
        <f t="shared" si="73"/>
        <v>13.706024912498322</v>
      </c>
      <c r="Y279" s="661"/>
      <c r="Z279" s="651">
        <f t="shared" si="74"/>
        <v>373.33333333333337</v>
      </c>
      <c r="AA279" s="886">
        <f t="shared" si="75"/>
        <v>57.333333333333336</v>
      </c>
      <c r="AB279" s="887">
        <v>12</v>
      </c>
      <c r="AC279" s="865">
        <v>0.3</v>
      </c>
      <c r="AD279" s="865" t="s">
        <v>136</v>
      </c>
      <c r="AE279" s="865">
        <v>11.15</v>
      </c>
      <c r="AF279" s="865">
        <v>2.92</v>
      </c>
      <c r="AG279" s="865">
        <v>4.9000000000000004</v>
      </c>
      <c r="AH279" s="865">
        <v>3.5999999999999996</v>
      </c>
      <c r="AI279" s="865">
        <v>2.2200000000000002</v>
      </c>
      <c r="AJ279" s="865">
        <v>3.5999999999999996</v>
      </c>
      <c r="AK279" s="865" t="s">
        <v>136</v>
      </c>
      <c r="AL279" s="878">
        <v>5080</v>
      </c>
      <c r="AM279" s="872">
        <v>0.2</v>
      </c>
      <c r="AN279" s="865">
        <v>0</v>
      </c>
      <c r="AO279" s="739">
        <f t="shared" si="76"/>
        <v>-1.4800157413626422</v>
      </c>
      <c r="AP279" s="740">
        <f t="shared" si="77"/>
        <v>55.853317591970693</v>
      </c>
      <c r="AQ279" s="888">
        <f t="shared" si="78"/>
        <v>172.7744964726833</v>
      </c>
      <c r="AR279" s="651">
        <f>INDEX(Historical!$C$7:$C$1239,MATCH(B279,Historical!$B$7:$B$1261,0))*IF(AH279="n/a",1.03,IF(AH279&lt;0,1.01,IF(AH279&gt;10,1.1,(1+AH279/100))))</f>
        <v>1.0774400000000002</v>
      </c>
      <c r="AS279" s="886">
        <f t="shared" si="79"/>
        <v>1.1013591680000001</v>
      </c>
      <c r="AT279" s="886">
        <f t="shared" si="83"/>
        <v>1.1343999430400002</v>
      </c>
      <c r="AU279" s="886">
        <f t="shared" si="83"/>
        <v>1.1684319413312003</v>
      </c>
      <c r="AV279" s="886">
        <f t="shared" si="83"/>
        <v>1.2034848995711365</v>
      </c>
      <c r="AW279" s="651">
        <f t="shared" si="80"/>
        <v>5.6851159519423371</v>
      </c>
      <c r="AX279" s="747">
        <f t="shared" si="81"/>
        <v>33.052999720594983</v>
      </c>
      <c r="AY279" s="934">
        <v>0.52</v>
      </c>
      <c r="AZ279" s="872">
        <v>35.97</v>
      </c>
      <c r="BA279" s="872">
        <v>-23.45</v>
      </c>
      <c r="BB279" s="872">
        <v>8.7200000000000006</v>
      </c>
      <c r="BC279" s="872">
        <v>10.72</v>
      </c>
      <c r="BD279" s="907"/>
      <c r="BE279" s="624">
        <v>2014</v>
      </c>
      <c r="BF279" s="898">
        <f t="shared" si="82"/>
        <v>0</v>
      </c>
      <c r="BG279" s="882">
        <v>0.6</v>
      </c>
    </row>
    <row r="280" spans="1:59" s="863" customFormat="1" ht="12.75" customHeight="1" x14ac:dyDescent="0.2">
      <c r="A280" s="704" t="s">
        <v>4170</v>
      </c>
      <c r="B280" s="1006" t="s">
        <v>3911</v>
      </c>
      <c r="C280" s="932" t="s">
        <v>112</v>
      </c>
      <c r="D280" s="932" t="s">
        <v>211</v>
      </c>
      <c r="E280" s="733">
        <v>7</v>
      </c>
      <c r="F280" s="1190">
        <v>648</v>
      </c>
      <c r="G280" s="1190" t="s">
        <v>106</v>
      </c>
      <c r="H280" s="1190" t="s">
        <v>106</v>
      </c>
      <c r="I280" s="883">
        <v>73.44</v>
      </c>
      <c r="J280" s="651">
        <f t="shared" si="69"/>
        <v>1.579520697167756</v>
      </c>
      <c r="K280" s="863">
        <v>0.28999999999999998</v>
      </c>
      <c r="L280" s="1190">
        <v>4</v>
      </c>
      <c r="M280" s="642">
        <f t="shared" si="70"/>
        <v>1.1599999999999999</v>
      </c>
      <c r="N280" s="1190" t="s">
        <v>4172</v>
      </c>
      <c r="O280" s="604">
        <v>0.28000000000000003</v>
      </c>
      <c r="P280" s="633">
        <v>44158</v>
      </c>
      <c r="Q280" s="633">
        <v>44168</v>
      </c>
      <c r="R280" s="642">
        <f t="shared" si="71"/>
        <v>3.5714285714285547</v>
      </c>
      <c r="S280" s="701">
        <f>IF(INDEX(Historical!$D$7:$D$1237,MATCH(B280,Historical!$B$7:$B$1261,0))=0,"n/a",(INDEX(Historical!$C$7:$C$1239,MATCH(B280,Historical!$B$7:$B$1261,0))/INDEX(Historical!$D$7:$D$1237,MATCH(B280,Historical!$B$7:$B$1261,0))-1)*100)</f>
        <v>0.9009009009008917</v>
      </c>
      <c r="T280" s="701">
        <f>IF(INDEX(Historical!$F$7:$F$1230,MATCH(B280,Historical!$B$7:$B$1261,0))=0,"n/a",((INDEX(Historical!$C$7:$C$1239,MATCH(B280,Historical!$B$7:$B$1261,0))/INDEX(Historical!$F$7:$F$1230,MATCH(B280,Historical!$B$7:$B$1261,0)))^(1/3)-1)*100)</f>
        <v>2.501029596576787</v>
      </c>
      <c r="U280" s="701">
        <f>IF(INDEX(Historical!$H$7:$H$1230,MATCH(B280,Historical!$B$7:$B$1261,0))=0,"n/a",((INDEX(Historical!$C$7:$C$1239,MATCH(B280,Historical!$B$7:$B$1261,0))/INDEX(Historical!$H$7:$H$1230,MATCH(B280,Historical!$B$7:$B$1261,0)))^(1/5)-1)*100)</f>
        <v>2.2924556626030324</v>
      </c>
      <c r="V280" s="701">
        <f>IF(INDEX(Historical!$O$7:$O$1230,MATCH(B280,Historical!$B$7:$B$1261,0))=0,"n/a",((INDEX(Historical!$C$7:$C$1239,MATCH(B280,Historical!$B$7:$B$1261,0))/INDEX(Historical!$O$7:$O$1230,MATCH(B280,Historical!$B$7:$B$1261,0)))^(1/10)-1)*100)</f>
        <v>9.5470156904049919</v>
      </c>
      <c r="W280" s="702">
        <f t="shared" si="72"/>
        <v>0.24012275007644662</v>
      </c>
      <c r="X280" s="703">
        <f t="shared" si="73"/>
        <v>9.4729572834836046E-2</v>
      </c>
      <c r="Y280" s="673"/>
      <c r="Z280" s="651">
        <f t="shared" si="74"/>
        <v>25.663716814159294</v>
      </c>
      <c r="AA280" s="886">
        <f t="shared" si="75"/>
        <v>16.247787610619469</v>
      </c>
      <c r="AB280" s="887">
        <v>12</v>
      </c>
      <c r="AC280" s="882">
        <v>4.5199999999999996</v>
      </c>
      <c r="AD280" s="882">
        <v>8.7100000000000009</v>
      </c>
      <c r="AE280" s="865">
        <v>1.6</v>
      </c>
      <c r="AF280" s="865">
        <v>2.77</v>
      </c>
      <c r="AG280" s="865">
        <v>18.2</v>
      </c>
      <c r="AH280" s="865">
        <v>21.8</v>
      </c>
      <c r="AI280" s="865">
        <v>14.75</v>
      </c>
      <c r="AJ280" s="681">
        <v>24.2</v>
      </c>
      <c r="AK280" s="681">
        <v>1.9</v>
      </c>
      <c r="AL280" s="882">
        <v>5610</v>
      </c>
      <c r="AM280" s="882">
        <v>1.6</v>
      </c>
      <c r="AN280" s="882">
        <v>0.79</v>
      </c>
      <c r="AO280" s="739">
        <f t="shared" si="76"/>
        <v>-12.375811250848681</v>
      </c>
      <c r="AP280" s="740">
        <f t="shared" si="77"/>
        <v>3.8719763597707884</v>
      </c>
      <c r="AQ280" s="888">
        <f t="shared" si="78"/>
        <v>41.431368014337892</v>
      </c>
      <c r="AR280" s="651">
        <f>INDEX(Historical!$C$7:$C$1239,MATCH(B280,Historical!$B$7:$B$1261,0))*IF(AH280="n/a",1.03,IF(AH280&lt;0,1.01,IF(AH280&gt;10,1.1,(1+AH280/100))))</f>
        <v>1.2320000000000002</v>
      </c>
      <c r="AS280" s="886">
        <f t="shared" si="79"/>
        <v>1.3552000000000004</v>
      </c>
      <c r="AT280" s="886">
        <f t="shared" si="83"/>
        <v>1.3809488000000003</v>
      </c>
      <c r="AU280" s="886">
        <f t="shared" si="83"/>
        <v>1.4071868272000001</v>
      </c>
      <c r="AV280" s="886">
        <f t="shared" si="83"/>
        <v>1.4339233769168001</v>
      </c>
      <c r="AW280" s="651">
        <f t="shared" si="80"/>
        <v>6.8092590041168011</v>
      </c>
      <c r="AX280" s="747">
        <f t="shared" si="81"/>
        <v>9.2718668356710268</v>
      </c>
      <c r="AY280" s="729">
        <v>1.8</v>
      </c>
      <c r="AZ280" s="865">
        <v>229.99</v>
      </c>
      <c r="BA280" s="865">
        <v>-2.5499999999999998</v>
      </c>
      <c r="BB280" s="865">
        <v>18.240000000000002</v>
      </c>
      <c r="BC280" s="865">
        <v>52.05</v>
      </c>
      <c r="BD280" s="907"/>
      <c r="BE280" s="624">
        <v>2014</v>
      </c>
      <c r="BF280" s="898">
        <f t="shared" si="82"/>
        <v>0</v>
      </c>
      <c r="BG280" s="882">
        <v>7.0000000000000009</v>
      </c>
    </row>
    <row r="281" spans="1:59" s="863" customFormat="1" ht="12.75" customHeight="1" x14ac:dyDescent="0.2">
      <c r="A281" s="880" t="s">
        <v>1720</v>
      </c>
      <c r="B281" s="604" t="s">
        <v>1721</v>
      </c>
      <c r="C281" s="932" t="s">
        <v>108</v>
      </c>
      <c r="D281" s="932" t="s">
        <v>4338</v>
      </c>
      <c r="E281" s="733">
        <v>8</v>
      </c>
      <c r="F281" s="1190">
        <v>500</v>
      </c>
      <c r="G281" s="1190" t="s">
        <v>37</v>
      </c>
      <c r="H281" s="1190" t="s">
        <v>37</v>
      </c>
      <c r="I281" s="874">
        <v>21.75</v>
      </c>
      <c r="J281" s="651">
        <f t="shared" si="69"/>
        <v>3.3103448275862069</v>
      </c>
      <c r="K281" s="877">
        <v>0.18</v>
      </c>
      <c r="L281" s="887">
        <v>4</v>
      </c>
      <c r="M281" s="642">
        <f t="shared" si="70"/>
        <v>0.72</v>
      </c>
      <c r="N281" s="870" t="s">
        <v>463</v>
      </c>
      <c r="O281" s="734">
        <v>0.16</v>
      </c>
      <c r="P281" s="1116">
        <v>43643</v>
      </c>
      <c r="Q281" s="1116">
        <v>43656</v>
      </c>
      <c r="R281" s="642">
        <f t="shared" si="71"/>
        <v>12.499999999999993</v>
      </c>
      <c r="S281" s="701">
        <f>IF(INDEX(Historical!$D$7:$D$1237,MATCH(B281,Historical!$B$7:$B$1261,0))=0,"n/a",(INDEX(Historical!$C$7:$C$1239,MATCH(B281,Historical!$B$7:$B$1261,0))/INDEX(Historical!$D$7:$D$1237,MATCH(B281,Historical!$B$7:$B$1261,0))-1)*100)</f>
        <v>13.333333333333353</v>
      </c>
      <c r="T281" s="701">
        <f>IF(INDEX(Historical!$F$7:$F$1230,MATCH(B281,Historical!$B$7:$B$1261,0))=0,"n/a",((INDEX(Historical!$C$7:$C$1239,MATCH(B281,Historical!$B$7:$B$1261,0))/INDEX(Historical!$F$7:$F$1230,MATCH(B281,Historical!$B$7:$B$1261,0)))^(1/3)-1)*100)</f>
        <v>10.793165135089279</v>
      </c>
      <c r="U281" s="701">
        <f>IF(INDEX(Historical!$H$7:$H$1230,MATCH(B281,Historical!$B$7:$B$1261,0))=0,"n/a",((INDEX(Historical!$C$7:$C$1239,MATCH(B281,Historical!$B$7:$B$1261,0))/INDEX(Historical!$H$7:$H$1230,MATCH(B281,Historical!$B$7:$B$1261,0)))^(1/5)-1)*100)</f>
        <v>10.116379654429863</v>
      </c>
      <c r="V281" s="701">
        <f>IF(INDEX(Historical!$O$7:$O$1230,MATCH(B281,Historical!$B$7:$B$1261,0))=0,"n/a",((INDEX(Historical!$C$7:$C$1239,MATCH(B281,Historical!$B$7:$B$1261,0))/INDEX(Historical!$O$7:$O$1230,MATCH(B281,Historical!$B$7:$B$1261,0)))^(1/10)-1)*100)</f>
        <v>8.1482662667509373</v>
      </c>
      <c r="W281" s="702">
        <f t="shared" si="72"/>
        <v>1.2415376870672266</v>
      </c>
      <c r="X281" s="703">
        <f t="shared" si="73"/>
        <v>0.98217278198348201</v>
      </c>
      <c r="Y281" s="665"/>
      <c r="Z281" s="651">
        <f t="shared" si="74"/>
        <v>39.77900552486188</v>
      </c>
      <c r="AA281" s="886">
        <f t="shared" si="75"/>
        <v>12.016574585635359</v>
      </c>
      <c r="AB281" s="887">
        <v>12</v>
      </c>
      <c r="AC281" s="865">
        <v>1.81</v>
      </c>
      <c r="AD281" s="865" t="s">
        <v>136</v>
      </c>
      <c r="AE281" s="865">
        <v>3.59</v>
      </c>
      <c r="AF281" s="865">
        <v>0.93</v>
      </c>
      <c r="AG281" s="865">
        <v>7.8</v>
      </c>
      <c r="AH281" s="865">
        <v>1.9</v>
      </c>
      <c r="AI281" s="865">
        <v>-9.9599999999999991</v>
      </c>
      <c r="AJ281" s="865">
        <v>10.299999999999999</v>
      </c>
      <c r="AK281" s="865" t="s">
        <v>136</v>
      </c>
      <c r="AL281" s="878">
        <v>1650</v>
      </c>
      <c r="AM281" s="872">
        <v>5.6000000000000005</v>
      </c>
      <c r="AN281" s="865">
        <v>0.14000000000000001</v>
      </c>
      <c r="AO281" s="739">
        <f t="shared" si="76"/>
        <v>1.4101498963807106</v>
      </c>
      <c r="AP281" s="740">
        <f t="shared" si="77"/>
        <v>13.42672448201607</v>
      </c>
      <c r="AQ281" s="888">
        <f t="shared" si="78"/>
        <v>-29.524111720892222</v>
      </c>
      <c r="AR281" s="651">
        <f>INDEX(Historical!$C$7:$C$1239,MATCH(B281,Historical!$B$7:$B$1261,0))*IF(AH281="n/a",1.03,IF(AH281&lt;0,1.01,IF(AH281&gt;10,1.1,(1+AH281/100))))</f>
        <v>0.69291999999999998</v>
      </c>
      <c r="AS281" s="886">
        <f t="shared" si="79"/>
        <v>0.69984919999999995</v>
      </c>
      <c r="AT281" s="886">
        <f t="shared" si="83"/>
        <v>0.72084467600000002</v>
      </c>
      <c r="AU281" s="886">
        <f t="shared" si="83"/>
        <v>0.74247001628000009</v>
      </c>
      <c r="AV281" s="886">
        <f t="shared" si="83"/>
        <v>0.76474411676840015</v>
      </c>
      <c r="AW281" s="651">
        <f t="shared" si="80"/>
        <v>3.6208280090484002</v>
      </c>
      <c r="AX281" s="747">
        <f t="shared" si="81"/>
        <v>16.647485099073105</v>
      </c>
      <c r="AY281" s="934">
        <v>1.23</v>
      </c>
      <c r="AZ281" s="872">
        <v>44.71</v>
      </c>
      <c r="BA281" s="872">
        <v>-25.05</v>
      </c>
      <c r="BB281" s="872">
        <v>16.18</v>
      </c>
      <c r="BC281" s="872">
        <v>14.6</v>
      </c>
      <c r="BD281" s="907"/>
      <c r="BE281" s="624">
        <v>2012</v>
      </c>
      <c r="BF281" s="898">
        <f t="shared" si="82"/>
        <v>0</v>
      </c>
      <c r="BG281" s="882">
        <v>1</v>
      </c>
    </row>
    <row r="282" spans="1:59" s="863" customFormat="1" ht="12.75" customHeight="1" x14ac:dyDescent="0.2">
      <c r="A282" s="871" t="s">
        <v>1730</v>
      </c>
      <c r="B282" s="604" t="s">
        <v>1731</v>
      </c>
      <c r="C282" s="932" t="s">
        <v>108</v>
      </c>
      <c r="D282" s="932" t="s">
        <v>4338</v>
      </c>
      <c r="E282" s="733">
        <v>8</v>
      </c>
      <c r="F282" s="1190">
        <v>547</v>
      </c>
      <c r="G282" s="1190" t="s">
        <v>106</v>
      </c>
      <c r="H282" s="1190" t="s">
        <v>106</v>
      </c>
      <c r="I282" s="874">
        <v>45.89</v>
      </c>
      <c r="J282" s="651">
        <f t="shared" si="69"/>
        <v>2.4406188712137724</v>
      </c>
      <c r="K282" s="877">
        <v>0.28000000000000003</v>
      </c>
      <c r="L282" s="887">
        <v>4</v>
      </c>
      <c r="M282" s="642">
        <f t="shared" si="70"/>
        <v>1.1200000000000001</v>
      </c>
      <c r="N282" s="870" t="s">
        <v>151</v>
      </c>
      <c r="O282" s="734">
        <v>0.25</v>
      </c>
      <c r="P282" s="861">
        <v>43893</v>
      </c>
      <c r="Q282" s="861">
        <v>43916</v>
      </c>
      <c r="R282" s="642">
        <f t="shared" si="71"/>
        <v>12.000000000000011</v>
      </c>
      <c r="S282" s="701">
        <f>IF(INDEX(Historical!$D$7:$D$1237,MATCH(B282,Historical!$B$7:$B$1261,0))=0,"n/a",(INDEX(Historical!$C$7:$C$1239,MATCH(B282,Historical!$B$7:$B$1261,0))/INDEX(Historical!$D$7:$D$1237,MATCH(B282,Historical!$B$7:$B$1261,0))-1)*100)</f>
        <v>13.636363636363647</v>
      </c>
      <c r="T282" s="701">
        <f>IF(INDEX(Historical!$F$7:$F$1230,MATCH(B282,Historical!$B$7:$B$1261,0))=0,"n/a",((INDEX(Historical!$C$7:$C$1239,MATCH(B282,Historical!$B$7:$B$1261,0))/INDEX(Historical!$F$7:$F$1230,MATCH(B282,Historical!$B$7:$B$1261,0)))^(1/3)-1)*100)</f>
        <v>11.57215834702825</v>
      </c>
      <c r="U282" s="701">
        <f>IF(INDEX(Historical!$H$7:$H$1230,MATCH(B282,Historical!$B$7:$B$1261,0))=0,"n/a",((INDEX(Historical!$C$7:$C$1239,MATCH(B282,Historical!$B$7:$B$1261,0))/INDEX(Historical!$H$7:$H$1230,MATCH(B282,Historical!$B$7:$B$1261,0)))^(1/5)-1)*100)</f>
        <v>20.112443398143132</v>
      </c>
      <c r="V282" s="701" t="str">
        <f>IF(INDEX(Historical!$O$7:$O$1230,MATCH(B282,Historical!$B$7:$B$1261,0))=0,"n/a",((INDEX(Historical!$C$7:$C$1239,MATCH(B282,Historical!$B$7:$B$1261,0))/INDEX(Historical!$O$7:$O$1230,MATCH(B282,Historical!$B$7:$B$1261,0)))^(1/10)-1)*100)</f>
        <v>n/a</v>
      </c>
      <c r="W282" s="702" t="str">
        <f t="shared" si="72"/>
        <v>n/a</v>
      </c>
      <c r="X282" s="703" t="str">
        <f t="shared" si="73"/>
        <v>n/a</v>
      </c>
      <c r="Y282" s="663"/>
      <c r="Z282" s="651" t="str">
        <f t="shared" si="74"/>
        <v>n/a</v>
      </c>
      <c r="AA282" s="886" t="str">
        <f t="shared" si="75"/>
        <v>n/a</v>
      </c>
      <c r="AB282" s="887">
        <v>12</v>
      </c>
      <c r="AC282" s="865" t="s">
        <v>136</v>
      </c>
      <c r="AD282" s="865" t="s">
        <v>136</v>
      </c>
      <c r="AE282" s="865" t="s">
        <v>136</v>
      </c>
      <c r="AF282" s="865" t="s">
        <v>136</v>
      </c>
      <c r="AG282" s="865" t="s">
        <v>136</v>
      </c>
      <c r="AH282" s="865" t="s">
        <v>136</v>
      </c>
      <c r="AI282" s="865" t="s">
        <v>136</v>
      </c>
      <c r="AJ282" s="865" t="s">
        <v>136</v>
      </c>
      <c r="AK282" s="865" t="s">
        <v>136</v>
      </c>
      <c r="AL282" s="878" t="s">
        <v>136</v>
      </c>
      <c r="AM282" s="872" t="s">
        <v>136</v>
      </c>
      <c r="AN282" s="865" t="s">
        <v>136</v>
      </c>
      <c r="AO282" s="739" t="str">
        <f t="shared" si="76"/>
        <v>n/a</v>
      </c>
      <c r="AP282" s="740">
        <f t="shared" si="77"/>
        <v>22.553062269356904</v>
      </c>
      <c r="AQ282" s="888" t="str">
        <f t="shared" si="78"/>
        <v>n/a</v>
      </c>
      <c r="AR282" s="651">
        <f>INDEX(Historical!$C$7:$C$1239,MATCH(B282,Historical!$B$7:$B$1261,0))*IF(AH282="n/a",1.03,IF(AH282&lt;0,1.01,IF(AH282&gt;10,1.1,(1+AH282/100))))</f>
        <v>1.03</v>
      </c>
      <c r="AS282" s="886">
        <f t="shared" si="79"/>
        <v>1.0609</v>
      </c>
      <c r="AT282" s="886">
        <f t="shared" si="83"/>
        <v>1.092727</v>
      </c>
      <c r="AU282" s="886">
        <f t="shared" si="83"/>
        <v>1.1255088100000001</v>
      </c>
      <c r="AV282" s="886">
        <f t="shared" si="83"/>
        <v>1.1592740743000001</v>
      </c>
      <c r="AW282" s="651">
        <f t="shared" si="80"/>
        <v>5.4684098842999997</v>
      </c>
      <c r="AX282" s="747">
        <f t="shared" si="81"/>
        <v>11.916343177816517</v>
      </c>
      <c r="AY282" s="934" t="s">
        <v>136</v>
      </c>
      <c r="AZ282" s="872" t="s">
        <v>136</v>
      </c>
      <c r="BA282" s="872" t="s">
        <v>136</v>
      </c>
      <c r="BB282" s="872" t="s">
        <v>136</v>
      </c>
      <c r="BC282" s="872" t="s">
        <v>136</v>
      </c>
      <c r="BD282" s="907" t="s">
        <v>4265</v>
      </c>
      <c r="BE282" s="624">
        <v>2013</v>
      </c>
      <c r="BF282" s="898">
        <f t="shared" si="82"/>
        <v>0</v>
      </c>
      <c r="BG282" s="882" t="s">
        <v>136</v>
      </c>
    </row>
    <row r="283" spans="1:59" s="863" customFormat="1" ht="12.75" customHeight="1" x14ac:dyDescent="0.2">
      <c r="A283" s="871" t="s">
        <v>1716</v>
      </c>
      <c r="B283" s="604" t="s">
        <v>1717</v>
      </c>
      <c r="C283" s="932" t="s">
        <v>108</v>
      </c>
      <c r="D283" s="932" t="s">
        <v>4331</v>
      </c>
      <c r="E283" s="733">
        <v>8</v>
      </c>
      <c r="F283" s="1190">
        <v>537</v>
      </c>
      <c r="G283" s="1190" t="s">
        <v>106</v>
      </c>
      <c r="H283" s="1190" t="s">
        <v>106</v>
      </c>
      <c r="I283" s="874">
        <v>23.83</v>
      </c>
      <c r="J283" s="651">
        <f t="shared" si="69"/>
        <v>3.3571128829206889</v>
      </c>
      <c r="K283" s="877">
        <v>0.2</v>
      </c>
      <c r="L283" s="887">
        <v>4</v>
      </c>
      <c r="M283" s="642">
        <f t="shared" si="70"/>
        <v>0.8</v>
      </c>
      <c r="N283" s="870" t="s">
        <v>513</v>
      </c>
      <c r="O283" s="734">
        <v>0.15</v>
      </c>
      <c r="P283" s="861">
        <v>43874</v>
      </c>
      <c r="Q283" s="861">
        <v>43889</v>
      </c>
      <c r="R283" s="642">
        <f t="shared" si="71"/>
        <v>33.33333333333335</v>
      </c>
      <c r="S283" s="701">
        <f>IF(INDEX(Historical!$D$7:$D$1237,MATCH(B283,Historical!$B$7:$B$1261,0))=0,"n/a",(INDEX(Historical!$C$7:$C$1239,MATCH(B283,Historical!$B$7:$B$1261,0))/INDEX(Historical!$D$7:$D$1237,MATCH(B283,Historical!$B$7:$B$1261,0))-1)*100)</f>
        <v>15.384615384615374</v>
      </c>
      <c r="T283" s="701">
        <f>IF(INDEX(Historical!$F$7:$F$1230,MATCH(B283,Historical!$B$7:$B$1261,0))=0,"n/a",((INDEX(Historical!$C$7:$C$1239,MATCH(B283,Historical!$B$7:$B$1261,0))/INDEX(Historical!$F$7:$F$1230,MATCH(B283,Historical!$B$7:$B$1261,0)))^(1/3)-1)*100)</f>
        <v>20.843727005349997</v>
      </c>
      <c r="U283" s="701">
        <f>IF(INDEX(Historical!$H$7:$H$1230,MATCH(B283,Historical!$B$7:$B$1261,0))=0,"n/a",((INDEX(Historical!$C$7:$C$1239,MATCH(B283,Historical!$B$7:$B$1261,0))/INDEX(Historical!$H$7:$H$1230,MATCH(B283,Historical!$B$7:$B$1261,0)))^(1/5)-1)*100)</f>
        <v>27.22596365393921</v>
      </c>
      <c r="V283" s="701">
        <f>IF(INDEX(Historical!$O$7:$O$1230,MATCH(B283,Historical!$B$7:$B$1261,0))=0,"n/a",((INDEX(Historical!$C$7:$C$1239,MATCH(B283,Historical!$B$7:$B$1261,0))/INDEX(Historical!$O$7:$O$1230,MATCH(B283,Historical!$B$7:$B$1261,0)))^(1/10)-1)*100)</f>
        <v>6.8264891756308677</v>
      </c>
      <c r="W283" s="702">
        <f t="shared" si="72"/>
        <v>3.9882819636087876</v>
      </c>
      <c r="X283" s="703">
        <f t="shared" si="73"/>
        <v>0.9486398485693105</v>
      </c>
      <c r="Y283" s="661" t="s">
        <v>4151</v>
      </c>
      <c r="Z283" s="651">
        <f t="shared" si="74"/>
        <v>27.777777777777779</v>
      </c>
      <c r="AA283" s="886">
        <f t="shared" si="75"/>
        <v>8.2743055555555554</v>
      </c>
      <c r="AB283" s="887">
        <v>12</v>
      </c>
      <c r="AC283" s="865">
        <v>2.88</v>
      </c>
      <c r="AD283" s="865">
        <v>0.65</v>
      </c>
      <c r="AE283" s="865">
        <v>3.57</v>
      </c>
      <c r="AF283" s="865">
        <v>1.1100000000000001</v>
      </c>
      <c r="AG283" s="865">
        <v>13.600000000000001</v>
      </c>
      <c r="AH283" s="865">
        <v>23.599999999999998</v>
      </c>
      <c r="AI283" s="865" t="s">
        <v>136</v>
      </c>
      <c r="AJ283" s="865">
        <v>28.7</v>
      </c>
      <c r="AK283" s="865">
        <v>13</v>
      </c>
      <c r="AL283" s="878">
        <v>198.53</v>
      </c>
      <c r="AM283" s="872">
        <v>13.900000000000002</v>
      </c>
      <c r="AN283" s="865">
        <v>0</v>
      </c>
      <c r="AO283" s="739">
        <f t="shared" si="76"/>
        <v>22.308770981304342</v>
      </c>
      <c r="AP283" s="740">
        <f t="shared" si="77"/>
        <v>30.583076536859899</v>
      </c>
      <c r="AQ283" s="888">
        <f t="shared" si="78"/>
        <v>-36.109541082093166</v>
      </c>
      <c r="AR283" s="651">
        <f>INDEX(Historical!$C$7:$C$1239,MATCH(B283,Historical!$B$7:$B$1261,0))*IF(AH283="n/a",1.03,IF(AH283&lt;0,1.01,IF(AH283&gt;10,1.1,(1+AH283/100))))</f>
        <v>0.66</v>
      </c>
      <c r="AS283" s="886">
        <f t="shared" si="79"/>
        <v>0.67980000000000007</v>
      </c>
      <c r="AT283" s="886">
        <f t="shared" si="83"/>
        <v>0.74778000000000011</v>
      </c>
      <c r="AU283" s="886">
        <f t="shared" si="83"/>
        <v>0.82255800000000023</v>
      </c>
      <c r="AV283" s="886">
        <f t="shared" si="83"/>
        <v>0.90481380000000033</v>
      </c>
      <c r="AW283" s="651">
        <f t="shared" si="80"/>
        <v>3.8149518000000007</v>
      </c>
      <c r="AX283" s="747">
        <f t="shared" si="81"/>
        <v>16.00902979437684</v>
      </c>
      <c r="AY283" s="934">
        <v>1.35</v>
      </c>
      <c r="AZ283" s="872">
        <v>75.22</v>
      </c>
      <c r="BA283" s="872">
        <v>-23.13</v>
      </c>
      <c r="BB283" s="872">
        <v>18.509999999999998</v>
      </c>
      <c r="BC283" s="872">
        <v>27.22</v>
      </c>
      <c r="BD283" s="907"/>
      <c r="BE283" s="624">
        <v>2013</v>
      </c>
      <c r="BF283" s="898">
        <f t="shared" si="82"/>
        <v>0</v>
      </c>
      <c r="BG283" s="882">
        <v>1.7999999999999998</v>
      </c>
    </row>
    <row r="284" spans="1:59" s="863" customFormat="1" ht="12.75" customHeight="1" x14ac:dyDescent="0.2">
      <c r="A284" s="871" t="s">
        <v>1736</v>
      </c>
      <c r="B284" s="863" t="s">
        <v>1737</v>
      </c>
      <c r="C284" s="932" t="s">
        <v>128</v>
      </c>
      <c r="D284" s="932" t="s">
        <v>4327</v>
      </c>
      <c r="E284" s="733">
        <v>9</v>
      </c>
      <c r="F284" s="1190">
        <v>539</v>
      </c>
      <c r="G284" s="1190" t="s">
        <v>37</v>
      </c>
      <c r="H284" s="1190" t="s">
        <v>115</v>
      </c>
      <c r="I284" s="874">
        <v>65.2</v>
      </c>
      <c r="J284" s="651">
        <f t="shared" si="69"/>
        <v>2.7300613496932513</v>
      </c>
      <c r="K284" s="877">
        <v>0.44500000000000001</v>
      </c>
      <c r="L284" s="887">
        <v>4</v>
      </c>
      <c r="M284" s="642">
        <f t="shared" si="70"/>
        <v>1.78</v>
      </c>
      <c r="N284" s="870" t="s">
        <v>148</v>
      </c>
      <c r="O284" s="734">
        <v>0.42</v>
      </c>
      <c r="P284" s="861">
        <v>44165</v>
      </c>
      <c r="Q284" s="861">
        <v>44270</v>
      </c>
      <c r="R284" s="642">
        <f t="shared" si="71"/>
        <v>5.9523809523809579</v>
      </c>
      <c r="S284" s="701">
        <f>IF(INDEX(Historical!$D$7:$D$1237,MATCH(B284,Historical!$B$7:$B$1261,0))=0,"n/a",(INDEX(Historical!$C$7:$C$1239,MATCH(B284,Historical!$B$7:$B$1261,0))/INDEX(Historical!$D$7:$D$1237,MATCH(B284,Historical!$B$7:$B$1261,0))-1)*100)</f>
        <v>21.176470588235308</v>
      </c>
      <c r="T284" s="701">
        <f>IF(INDEX(Historical!$F$7:$F$1230,MATCH(B284,Historical!$B$7:$B$1261,0))=0,"n/a",((INDEX(Historical!$C$7:$C$1239,MATCH(B284,Historical!$B$7:$B$1261,0))/INDEX(Historical!$F$7:$F$1230,MATCH(B284,Historical!$B$7:$B$1261,0)))^(1/3)-1)*100)</f>
        <v>37.064739324659833</v>
      </c>
      <c r="U284" s="701">
        <f>IF(INDEX(Historical!$H$7:$H$1230,MATCH(B284,Historical!$B$7:$B$1261,0))=0,"n/a",((INDEX(Historical!$C$7:$C$1239,MATCH(B284,Historical!$B$7:$B$1261,0))/INDEX(Historical!$H$7:$H$1230,MATCH(B284,Historical!$B$7:$B$1261,0)))^(1/5)-1)*100)</f>
        <v>36.58689252730403</v>
      </c>
      <c r="V284" s="701">
        <f>IF(INDEX(Historical!$O$7:$O$1230,MATCH(B284,Historical!$B$7:$B$1261,0))=0,"n/a",((INDEX(Historical!$C$7:$C$1239,MATCH(B284,Historical!$B$7:$B$1261,0))/INDEX(Historical!$O$7:$O$1230,MATCH(B284,Historical!$B$7:$B$1261,0)))^(1/10)-1)*100)</f>
        <v>25.452941910440828</v>
      </c>
      <c r="W284" s="702">
        <f t="shared" si="72"/>
        <v>1.4374327594837295</v>
      </c>
      <c r="X284" s="703">
        <f t="shared" si="73"/>
        <v>2.4720873329259483</v>
      </c>
      <c r="Y284" s="876"/>
      <c r="Z284" s="651">
        <f t="shared" si="74"/>
        <v>30.169491525423727</v>
      </c>
      <c r="AA284" s="886">
        <f t="shared" si="75"/>
        <v>11.050847457627118</v>
      </c>
      <c r="AB284" s="887">
        <v>9</v>
      </c>
      <c r="AC284" s="865">
        <v>5.9</v>
      </c>
      <c r="AD284" s="865">
        <v>2.5</v>
      </c>
      <c r="AE284" s="865">
        <v>0.55000000000000004</v>
      </c>
      <c r="AF284" s="865">
        <v>1.53</v>
      </c>
      <c r="AG284" s="865">
        <v>14.499999999999998</v>
      </c>
      <c r="AH284" s="865">
        <v>5.5</v>
      </c>
      <c r="AI284" s="865">
        <v>11.690000000000001</v>
      </c>
      <c r="AJ284" s="865">
        <v>14.799999999999999</v>
      </c>
      <c r="AK284" s="865">
        <v>4.3999999999999995</v>
      </c>
      <c r="AL284" s="878">
        <v>23670</v>
      </c>
      <c r="AM284" s="872">
        <v>1.2</v>
      </c>
      <c r="AN284" s="865">
        <v>0.73</v>
      </c>
      <c r="AO284" s="739">
        <f t="shared" si="76"/>
        <v>28.266106419370164</v>
      </c>
      <c r="AP284" s="740">
        <f t="shared" si="77"/>
        <v>39.316953876997282</v>
      </c>
      <c r="AQ284" s="888">
        <f t="shared" si="78"/>
        <v>-13.313344330361666</v>
      </c>
      <c r="AR284" s="651">
        <f>INDEX(Historical!$C$7:$C$1239,MATCH(B284,Historical!$B$7:$B$1261,0))*IF(AH284="n/a",1.03,IF(AH284&lt;0,1.01,IF(AH284&gt;10,1.1,(1+AH284/100))))</f>
        <v>1.6299749999999997</v>
      </c>
      <c r="AS284" s="886">
        <f t="shared" si="79"/>
        <v>1.7929724999999999</v>
      </c>
      <c r="AT284" s="886">
        <f t="shared" si="83"/>
        <v>1.8718632899999998</v>
      </c>
      <c r="AU284" s="886">
        <f t="shared" si="83"/>
        <v>1.95422527476</v>
      </c>
      <c r="AV284" s="886">
        <f t="shared" si="83"/>
        <v>2.0402111868494401</v>
      </c>
      <c r="AW284" s="651">
        <f t="shared" si="80"/>
        <v>9.2892472516094386</v>
      </c>
      <c r="AX284" s="747">
        <f t="shared" si="81"/>
        <v>14.247311735597298</v>
      </c>
      <c r="AY284" s="934">
        <v>0.74</v>
      </c>
      <c r="AZ284" s="872">
        <v>53.16</v>
      </c>
      <c r="BA284" s="872">
        <v>-30.81</v>
      </c>
      <c r="BB284" s="872">
        <v>9.1399999999999988</v>
      </c>
      <c r="BC284" s="872">
        <v>6.370000000000001</v>
      </c>
      <c r="BD284" s="907"/>
      <c r="BE284" s="624">
        <v>2013</v>
      </c>
      <c r="BF284" s="898">
        <f t="shared" si="82"/>
        <v>0</v>
      </c>
      <c r="BG284" s="882">
        <v>6.2</v>
      </c>
    </row>
    <row r="285" spans="1:59" s="863" customFormat="1" x14ac:dyDescent="0.2">
      <c r="A285" s="881" t="s">
        <v>4096</v>
      </c>
      <c r="B285" s="604" t="s">
        <v>4097</v>
      </c>
      <c r="C285" s="932" t="s">
        <v>4193</v>
      </c>
      <c r="D285" s="932" t="s">
        <v>4325</v>
      </c>
      <c r="E285" s="733">
        <v>6</v>
      </c>
      <c r="F285" s="1190">
        <v>705</v>
      </c>
      <c r="G285" s="1190" t="s">
        <v>106</v>
      </c>
      <c r="H285" s="1190" t="s">
        <v>106</v>
      </c>
      <c r="I285" s="874">
        <v>67.66</v>
      </c>
      <c r="J285" s="651">
        <f t="shared" si="69"/>
        <v>1.1823825007389892</v>
      </c>
      <c r="K285" s="877">
        <v>0.4</v>
      </c>
      <c r="L285" s="887">
        <v>2</v>
      </c>
      <c r="M285" s="642">
        <f t="shared" si="70"/>
        <v>0.8</v>
      </c>
      <c r="N285" s="870" t="s">
        <v>4420</v>
      </c>
      <c r="O285" s="734">
        <v>0.34</v>
      </c>
      <c r="P285" s="861">
        <v>44117</v>
      </c>
      <c r="Q285" s="861">
        <v>44133</v>
      </c>
      <c r="R285" s="642">
        <f t="shared" si="71"/>
        <v>17.647058823529409</v>
      </c>
      <c r="S285" s="701">
        <f>IF(INDEX(Historical!$D$7:$D$1237,MATCH(B285,Historical!$B$7:$B$1261,0))=0,"n/a",(INDEX(Historical!$C$7:$C$1239,MATCH(B285,Historical!$B$7:$B$1261,0))/INDEX(Historical!$D$7:$D$1237,MATCH(B285,Historical!$B$7:$B$1261,0))-1)*100)</f>
        <v>12.72727272727272</v>
      </c>
      <c r="T285" s="701">
        <f>IF(INDEX(Historical!$F$7:$F$1230,MATCH(B285,Historical!$B$7:$B$1261,0))=0,"n/a",((INDEX(Historical!$C$7:$C$1239,MATCH(B285,Historical!$B$7:$B$1261,0))/INDEX(Historical!$F$7:$F$1230,MATCH(B285,Historical!$B$7:$B$1261,0)))^(1/3)-1)*100)</f>
        <v>17.21332523666721</v>
      </c>
      <c r="U285" s="701" t="str">
        <f>IF(INDEX(Historical!$H$7:$H$1230,MATCH(B285,Historical!$B$7:$B$1261,0))=0,"n/a",((INDEX(Historical!$C$7:$C$1239,MATCH(B285,Historical!$B$7:$B$1261,0))/INDEX(Historical!$H$7:$H$1230,MATCH(B285,Historical!$B$7:$B$1261,0)))^(1/5)-1)*100)</f>
        <v>n/a</v>
      </c>
      <c r="V285" s="701" t="str">
        <f>IF(INDEX(Historical!$O$7:$O$1230,MATCH(B285,Historical!$B$7:$B$1261,0))=0,"n/a",((INDEX(Historical!$C$7:$C$1239,MATCH(B285,Historical!$B$7:$B$1261,0))/INDEX(Historical!$O$7:$O$1230,MATCH(B285,Historical!$B$7:$B$1261,0)))^(1/10)-1)*100)</f>
        <v>n/a</v>
      </c>
      <c r="W285" s="702" t="str">
        <f t="shared" si="72"/>
        <v>n/a</v>
      </c>
      <c r="X285" s="703" t="str">
        <f t="shared" si="73"/>
        <v>n/a</v>
      </c>
      <c r="Y285" s="876"/>
      <c r="Z285" s="651">
        <f t="shared" si="74"/>
        <v>36.529680365296805</v>
      </c>
      <c r="AA285" s="886">
        <f t="shared" si="75"/>
        <v>30.894977168949772</v>
      </c>
      <c r="AB285" s="887">
        <v>12</v>
      </c>
      <c r="AC285" s="865">
        <v>2.19</v>
      </c>
      <c r="AD285" s="865">
        <v>1.62</v>
      </c>
      <c r="AE285" s="865">
        <v>1.72</v>
      </c>
      <c r="AF285" s="865">
        <v>6.77</v>
      </c>
      <c r="AG285" s="865">
        <v>23.9</v>
      </c>
      <c r="AH285" s="865">
        <v>113.7</v>
      </c>
      <c r="AI285" s="865">
        <v>-1.9300000000000002</v>
      </c>
      <c r="AJ285" s="865">
        <v>2.7</v>
      </c>
      <c r="AK285" s="865">
        <v>19.400000000000002</v>
      </c>
      <c r="AL285" s="878">
        <v>3170</v>
      </c>
      <c r="AM285" s="872">
        <v>0.8</v>
      </c>
      <c r="AN285" s="865">
        <v>0.71</v>
      </c>
      <c r="AO285" s="739" t="str">
        <f t="shared" si="76"/>
        <v>n/a</v>
      </c>
      <c r="AP285" s="740" t="str">
        <f t="shared" si="77"/>
        <v>n/a</v>
      </c>
      <c r="AQ285" s="888">
        <f t="shared" si="78"/>
        <v>204.89269182144864</v>
      </c>
      <c r="AR285" s="651">
        <f>INDEX(Historical!$C$7:$C$1239,MATCH(B285,Historical!$B$7:$B$1261,0))*IF(AH285="n/a",1.03,IF(AH285&lt;0,1.01,IF(AH285&gt;10,1.1,(1+AH285/100))))</f>
        <v>0.68200000000000005</v>
      </c>
      <c r="AS285" s="886">
        <f t="shared" si="79"/>
        <v>0.6888200000000001</v>
      </c>
      <c r="AT285" s="886">
        <f t="shared" si="83"/>
        <v>0.75770200000000021</v>
      </c>
      <c r="AU285" s="886">
        <f t="shared" si="83"/>
        <v>0.83347220000000033</v>
      </c>
      <c r="AV285" s="886">
        <f t="shared" si="83"/>
        <v>0.91681942000000038</v>
      </c>
      <c r="AW285" s="651">
        <f t="shared" si="80"/>
        <v>3.8788136200000007</v>
      </c>
      <c r="AX285" s="747">
        <f t="shared" si="81"/>
        <v>5.7328016848950645</v>
      </c>
      <c r="AY285" s="934">
        <v>0.79</v>
      </c>
      <c r="AZ285" s="872">
        <v>157.46</v>
      </c>
      <c r="BA285" s="872">
        <v>-1.71</v>
      </c>
      <c r="BB285" s="872">
        <v>15.1</v>
      </c>
      <c r="BC285" s="872">
        <v>42.08</v>
      </c>
      <c r="BD285" s="907"/>
      <c r="BE285" s="624">
        <v>2015</v>
      </c>
      <c r="BF285" s="898">
        <f t="shared" si="82"/>
        <v>0</v>
      </c>
      <c r="BG285" s="882">
        <v>6.4</v>
      </c>
    </row>
    <row r="286" spans="1:59" s="863" customFormat="1" ht="12.75" customHeight="1" x14ac:dyDescent="0.2">
      <c r="A286" s="704" t="s">
        <v>3908</v>
      </c>
      <c r="B286" s="1006" t="s">
        <v>3909</v>
      </c>
      <c r="C286" s="932" t="s">
        <v>112</v>
      </c>
      <c r="D286" s="932" t="s">
        <v>4322</v>
      </c>
      <c r="E286" s="733">
        <v>7</v>
      </c>
      <c r="F286" s="1190">
        <v>635</v>
      </c>
      <c r="G286" s="1190" t="s">
        <v>106</v>
      </c>
      <c r="H286" s="1190" t="s">
        <v>106</v>
      </c>
      <c r="I286" s="883">
        <v>119.25</v>
      </c>
      <c r="J286" s="651">
        <f t="shared" si="69"/>
        <v>0.57023060796645708</v>
      </c>
      <c r="K286" s="863">
        <v>0.17</v>
      </c>
      <c r="L286" s="1190">
        <v>4</v>
      </c>
      <c r="M286" s="642">
        <f t="shared" si="70"/>
        <v>0.68</v>
      </c>
      <c r="N286" s="1190" t="s">
        <v>107</v>
      </c>
      <c r="O286" s="604">
        <v>0.15</v>
      </c>
      <c r="P286" s="633">
        <v>43963</v>
      </c>
      <c r="Q286" s="633">
        <v>43980</v>
      </c>
      <c r="R286" s="642">
        <f t="shared" si="71"/>
        <v>13.333333333333346</v>
      </c>
      <c r="S286" s="701">
        <f>IF(INDEX(Historical!$D$7:$D$1237,MATCH(B286,Historical!$B$7:$B$1261,0))=0,"n/a",(INDEX(Historical!$C$7:$C$1239,MATCH(B286,Historical!$B$7:$B$1261,0))/INDEX(Historical!$D$7:$D$1237,MATCH(B286,Historical!$B$7:$B$1261,0))-1)*100)</f>
        <v>23.913043478260843</v>
      </c>
      <c r="T286" s="701">
        <f>IF(INDEX(Historical!$F$7:$F$1230,MATCH(B286,Historical!$B$7:$B$1261,0))=0,"n/a",((INDEX(Historical!$C$7:$C$1239,MATCH(B286,Historical!$B$7:$B$1261,0))/INDEX(Historical!$F$7:$F$1230,MATCH(B286,Historical!$B$7:$B$1261,0)))^(1/3)-1)*100)</f>
        <v>17.652800840192207</v>
      </c>
      <c r="U286" s="701">
        <f>IF(INDEX(Historical!$H$7:$H$1230,MATCH(B286,Historical!$B$7:$B$1261,0))=0,"n/a",((INDEX(Historical!$C$7:$C$1239,MATCH(B286,Historical!$B$7:$B$1261,0))/INDEX(Historical!$H$7:$H$1230,MATCH(B286,Historical!$B$7:$B$1261,0)))^(1/5)-1)*100)</f>
        <v>22.104343283362393</v>
      </c>
      <c r="V286" s="701" t="str">
        <f>IF(INDEX(Historical!$O$7:$O$1230,MATCH(B286,Historical!$B$7:$B$1261,0))=0,"n/a",((INDEX(Historical!$C$7:$C$1239,MATCH(B286,Historical!$B$7:$B$1261,0))/INDEX(Historical!$O$7:$O$1230,MATCH(B286,Historical!$B$7:$B$1261,0)))^(1/10)-1)*100)</f>
        <v>n/a</v>
      </c>
      <c r="W286" s="702" t="str">
        <f t="shared" si="72"/>
        <v>n/a</v>
      </c>
      <c r="X286" s="703">
        <f t="shared" si="73"/>
        <v>0.58477098633233848</v>
      </c>
      <c r="Y286" s="652"/>
      <c r="Z286" s="651">
        <f t="shared" si="74"/>
        <v>21.518987341772153</v>
      </c>
      <c r="AA286" s="886">
        <f t="shared" si="75"/>
        <v>37.7373417721519</v>
      </c>
      <c r="AB286" s="887">
        <v>9</v>
      </c>
      <c r="AC286" s="882">
        <v>3.16</v>
      </c>
      <c r="AD286" s="882">
        <v>2.59</v>
      </c>
      <c r="AE286" s="865">
        <v>2.79</v>
      </c>
      <c r="AF286" s="865">
        <v>6.38</v>
      </c>
      <c r="AG286" s="865">
        <v>17.399999999999999</v>
      </c>
      <c r="AH286" s="865">
        <v>13.200000000000001</v>
      </c>
      <c r="AI286" s="865">
        <v>11.14</v>
      </c>
      <c r="AJ286" s="681">
        <v>37.799999999999997</v>
      </c>
      <c r="AK286" s="681">
        <v>15</v>
      </c>
      <c r="AL286" s="882">
        <v>6550</v>
      </c>
      <c r="AM286" s="882">
        <v>1.5</v>
      </c>
      <c r="AN286" s="882">
        <v>0.28000000000000003</v>
      </c>
      <c r="AO286" s="739">
        <f t="shared" si="76"/>
        <v>-15.062767880823049</v>
      </c>
      <c r="AP286" s="740">
        <f t="shared" si="77"/>
        <v>22.674573891328851</v>
      </c>
      <c r="AQ286" s="888">
        <f t="shared" si="78"/>
        <v>227.11821886578565</v>
      </c>
      <c r="AR286" s="651">
        <f>INDEX(Historical!$C$7:$C$1239,MATCH(B286,Historical!$B$7:$B$1261,0))*IF(AH286="n/a",1.03,IF(AH286&lt;0,1.01,IF(AH286&gt;10,1.1,(1+AH286/100))))</f>
        <v>0.627</v>
      </c>
      <c r="AS286" s="886">
        <f t="shared" si="79"/>
        <v>0.68970000000000009</v>
      </c>
      <c r="AT286" s="886">
        <f t="shared" si="83"/>
        <v>0.75867000000000018</v>
      </c>
      <c r="AU286" s="886">
        <f t="shared" si="83"/>
        <v>0.83453700000000031</v>
      </c>
      <c r="AV286" s="886">
        <f t="shared" si="83"/>
        <v>0.91799070000000038</v>
      </c>
      <c r="AW286" s="651">
        <f t="shared" si="80"/>
        <v>3.8278977000000007</v>
      </c>
      <c r="AX286" s="747">
        <f t="shared" si="81"/>
        <v>3.2099771069182395</v>
      </c>
      <c r="AY286" s="729">
        <v>0.9</v>
      </c>
      <c r="AZ286" s="865">
        <v>87.47</v>
      </c>
      <c r="BA286" s="865">
        <v>-6.2399999999999993</v>
      </c>
      <c r="BB286" s="865">
        <v>11.78</v>
      </c>
      <c r="BC286" s="865">
        <v>35.699999999999996</v>
      </c>
      <c r="BD286" s="907"/>
      <c r="BE286" s="624">
        <v>2014</v>
      </c>
      <c r="BF286" s="898">
        <f t="shared" si="82"/>
        <v>0</v>
      </c>
      <c r="BG286" s="882">
        <v>7.3999999999999995</v>
      </c>
    </row>
    <row r="287" spans="1:59" s="863" customFormat="1" ht="12.75" customHeight="1" x14ac:dyDescent="0.2">
      <c r="A287" s="871" t="s">
        <v>1726</v>
      </c>
      <c r="B287" s="604" t="s">
        <v>1727</v>
      </c>
      <c r="C287" s="932" t="s">
        <v>108</v>
      </c>
      <c r="D287" s="932" t="s">
        <v>4338</v>
      </c>
      <c r="E287" s="733">
        <v>9</v>
      </c>
      <c r="F287" s="1190">
        <v>488</v>
      </c>
      <c r="G287" s="1190" t="s">
        <v>106</v>
      </c>
      <c r="H287" s="1190" t="s">
        <v>106</v>
      </c>
      <c r="I287" s="874">
        <v>64</v>
      </c>
      <c r="J287" s="651">
        <f t="shared" si="69"/>
        <v>2.09375</v>
      </c>
      <c r="K287" s="877">
        <v>0.67</v>
      </c>
      <c r="L287" s="887">
        <v>2</v>
      </c>
      <c r="M287" s="642">
        <f t="shared" si="70"/>
        <v>1.34</v>
      </c>
      <c r="N287" s="870" t="s">
        <v>609</v>
      </c>
      <c r="O287" s="734">
        <v>0.64</v>
      </c>
      <c r="P287" s="861">
        <v>44118</v>
      </c>
      <c r="Q287" s="861">
        <v>44135</v>
      </c>
      <c r="R287" s="642">
        <f t="shared" si="71"/>
        <v>4.6875000000000044</v>
      </c>
      <c r="S287" s="701">
        <f>IF(INDEX(Historical!$D$7:$D$1237,MATCH(B287,Historical!$B$7:$B$1261,0))=0,"n/a",(INDEX(Historical!$C$7:$C$1239,MATCH(B287,Historical!$B$7:$B$1261,0))/INDEX(Historical!$D$7:$D$1237,MATCH(B287,Historical!$B$7:$B$1261,0))-1)*100)</f>
        <v>9.9099099099098975</v>
      </c>
      <c r="T287" s="701">
        <f>IF(INDEX(Historical!$F$7:$F$1230,MATCH(B287,Historical!$B$7:$B$1261,0))=0,"n/a",((INDEX(Historical!$C$7:$C$1239,MATCH(B287,Historical!$B$7:$B$1261,0))/INDEX(Historical!$F$7:$F$1230,MATCH(B287,Historical!$B$7:$B$1261,0)))^(1/3)-1)*100)</f>
        <v>10.67234370322312</v>
      </c>
      <c r="U287" s="701">
        <f>IF(INDEX(Historical!$H$7:$H$1230,MATCH(B287,Historical!$B$7:$B$1261,0))=0,"n/a",((INDEX(Historical!$C$7:$C$1239,MATCH(B287,Historical!$B$7:$B$1261,0))/INDEX(Historical!$H$7:$H$1230,MATCH(B287,Historical!$B$7:$B$1261,0)))^(1/5)-1)*100)</f>
        <v>13.419909079131598</v>
      </c>
      <c r="V287" s="701" t="str">
        <f>IF(INDEX(Historical!$O$7:$O$1230,MATCH(B287,Historical!$B$7:$B$1261,0))=0,"n/a",((INDEX(Historical!$C$7:$C$1239,MATCH(B287,Historical!$B$7:$B$1261,0))/INDEX(Historical!$O$7:$O$1230,MATCH(B287,Historical!$B$7:$B$1261,0)))^(1/10)-1)*100)</f>
        <v>n/a</v>
      </c>
      <c r="W287" s="702" t="str">
        <f t="shared" si="72"/>
        <v>n/a</v>
      </c>
      <c r="X287" s="703" t="str">
        <f t="shared" si="73"/>
        <v>n/a</v>
      </c>
      <c r="Y287" s="876"/>
      <c r="Z287" s="651" t="str">
        <f t="shared" si="74"/>
        <v>n/a</v>
      </c>
      <c r="AA287" s="886" t="str">
        <f t="shared" si="75"/>
        <v>n/a</v>
      </c>
      <c r="AB287" s="887">
        <v>12</v>
      </c>
      <c r="AC287" s="865" t="s">
        <v>136</v>
      </c>
      <c r="AD287" s="865" t="s">
        <v>136</v>
      </c>
      <c r="AE287" s="865" t="s">
        <v>136</v>
      </c>
      <c r="AF287" s="865" t="s">
        <v>136</v>
      </c>
      <c r="AG287" s="865" t="s">
        <v>136</v>
      </c>
      <c r="AH287" s="865" t="s">
        <v>136</v>
      </c>
      <c r="AI287" s="865" t="s">
        <v>136</v>
      </c>
      <c r="AJ287" s="865" t="s">
        <v>136</v>
      </c>
      <c r="AK287" s="865" t="s">
        <v>136</v>
      </c>
      <c r="AL287" s="878" t="s">
        <v>136</v>
      </c>
      <c r="AM287" s="872" t="s">
        <v>136</v>
      </c>
      <c r="AN287" s="865" t="s">
        <v>136</v>
      </c>
      <c r="AO287" s="739" t="str">
        <f t="shared" si="76"/>
        <v>n/a</v>
      </c>
      <c r="AP287" s="740">
        <f t="shared" si="77"/>
        <v>15.513659079131598</v>
      </c>
      <c r="AQ287" s="888" t="str">
        <f t="shared" si="78"/>
        <v>n/a</v>
      </c>
      <c r="AR287" s="651">
        <f>INDEX(Historical!$C$7:$C$1239,MATCH(B287,Historical!$B$7:$B$1261,0))*IF(AH287="n/a",1.03,IF(AH287&lt;0,1.01,IF(AH287&gt;10,1.1,(1+AH287/100))))</f>
        <v>1.2565999999999999</v>
      </c>
      <c r="AS287" s="886">
        <f t="shared" si="79"/>
        <v>1.2942979999999999</v>
      </c>
      <c r="AT287" s="886">
        <f t="shared" ref="AT287:AV306" si="84">IF($AK287="n/a",1.03*AS287,IF($AK287&lt;0,1.01*AS287,IF($AK287&gt;10,1.1*AS287,(1+$AK287/100)*AS287)))</f>
        <v>1.3331269399999999</v>
      </c>
      <c r="AU287" s="886">
        <f t="shared" si="84"/>
        <v>1.3731207481999999</v>
      </c>
      <c r="AV287" s="886">
        <f t="shared" si="84"/>
        <v>1.414314370646</v>
      </c>
      <c r="AW287" s="651">
        <f t="shared" si="80"/>
        <v>6.6714600588459998</v>
      </c>
      <c r="AX287" s="747">
        <f t="shared" si="81"/>
        <v>10.424156341946874</v>
      </c>
      <c r="AY287" s="934" t="s">
        <v>136</v>
      </c>
      <c r="AZ287" s="872" t="s">
        <v>136</v>
      </c>
      <c r="BA287" s="872" t="s">
        <v>136</v>
      </c>
      <c r="BB287" s="872" t="s">
        <v>136</v>
      </c>
      <c r="BC287" s="872" t="s">
        <v>136</v>
      </c>
      <c r="BD287" s="907" t="s">
        <v>4265</v>
      </c>
      <c r="BE287" s="624">
        <v>2012</v>
      </c>
      <c r="BF287" s="898">
        <f t="shared" si="82"/>
        <v>0</v>
      </c>
      <c r="BG287" s="882" t="s">
        <v>136</v>
      </c>
    </row>
    <row r="288" spans="1:59" s="863" customFormat="1" ht="12.75" customHeight="1" x14ac:dyDescent="0.2">
      <c r="A288" s="871" t="s">
        <v>2913</v>
      </c>
      <c r="B288" s="604" t="s">
        <v>2914</v>
      </c>
      <c r="C288" s="932" t="s">
        <v>108</v>
      </c>
      <c r="D288" s="932" t="s">
        <v>4338</v>
      </c>
      <c r="E288" s="733">
        <v>7</v>
      </c>
      <c r="F288" s="1190">
        <v>621</v>
      </c>
      <c r="G288" s="1190" t="s">
        <v>106</v>
      </c>
      <c r="H288" s="1190" t="s">
        <v>106</v>
      </c>
      <c r="I288" s="874">
        <v>12.94</v>
      </c>
      <c r="J288" s="651">
        <f t="shared" si="69"/>
        <v>4.4049459041731058</v>
      </c>
      <c r="K288" s="877">
        <v>0.14249999999999999</v>
      </c>
      <c r="L288" s="887">
        <v>4</v>
      </c>
      <c r="M288" s="642">
        <f t="shared" si="70"/>
        <v>0.56999999999999995</v>
      </c>
      <c r="N288" s="870" t="s">
        <v>325</v>
      </c>
      <c r="O288" s="734">
        <v>0.14000000000000001</v>
      </c>
      <c r="P288" s="861">
        <v>43899</v>
      </c>
      <c r="Q288" s="861">
        <v>43910</v>
      </c>
      <c r="R288" s="642">
        <f t="shared" si="71"/>
        <v>1.7857142857142672</v>
      </c>
      <c r="S288" s="701">
        <f>IF(INDEX(Historical!$D$7:$D$1237,MATCH(B288,Historical!$B$7:$B$1261,0))=0,"n/a",(INDEX(Historical!$C$7:$C$1239,MATCH(B288,Historical!$B$7:$B$1261,0))/INDEX(Historical!$D$7:$D$1237,MATCH(B288,Historical!$B$7:$B$1261,0))-1)*100)</f>
        <v>4.8076923076923128</v>
      </c>
      <c r="T288" s="701">
        <f>IF(INDEX(Historical!$F$7:$F$1230,MATCH(B288,Historical!$B$7:$B$1261,0))=0,"n/a",((INDEX(Historical!$C$7:$C$1239,MATCH(B288,Historical!$B$7:$B$1261,0))/INDEX(Historical!$F$7:$F$1230,MATCH(B288,Historical!$B$7:$B$1261,0)))^(1/3)-1)*100)</f>
        <v>9.0726179851174038</v>
      </c>
      <c r="U288" s="701">
        <f>IF(INDEX(Historical!$H$7:$H$1230,MATCH(B288,Historical!$B$7:$B$1261,0))=0,"n/a",((INDEX(Historical!$C$7:$C$1239,MATCH(B288,Historical!$B$7:$B$1261,0))/INDEX(Historical!$H$7:$H$1230,MATCH(B288,Historical!$B$7:$B$1261,0)))^(1/5)-1)*100)</f>
        <v>10.554522330964854</v>
      </c>
      <c r="V288" s="701">
        <f>IF(INDEX(Historical!$O$7:$O$1230,MATCH(B288,Historical!$B$7:$B$1261,0))=0,"n/a",((INDEX(Historical!$C$7:$C$1239,MATCH(B288,Historical!$B$7:$B$1261,0))/INDEX(Historical!$O$7:$O$1230,MATCH(B288,Historical!$B$7:$B$1261,0)))^(1/10)-1)*100)</f>
        <v>-0.2711416359139629</v>
      </c>
      <c r="W288" s="702" t="str">
        <f t="shared" si="72"/>
        <v>n/a</v>
      </c>
      <c r="X288" s="703">
        <f t="shared" si="73"/>
        <v>0.59968876880482136</v>
      </c>
      <c r="Y288" s="664"/>
      <c r="Z288" s="651">
        <f t="shared" si="74"/>
        <v>45.967741935483872</v>
      </c>
      <c r="AA288" s="886">
        <f t="shared" si="75"/>
        <v>10.435483870967742</v>
      </c>
      <c r="AB288" s="887">
        <v>12</v>
      </c>
      <c r="AC288" s="865">
        <v>1.24</v>
      </c>
      <c r="AD288" s="865">
        <v>1.17</v>
      </c>
      <c r="AE288" s="865">
        <v>2.66</v>
      </c>
      <c r="AF288" s="865">
        <v>1.02</v>
      </c>
      <c r="AG288" s="865">
        <v>10.6</v>
      </c>
      <c r="AH288" s="865">
        <v>44.4</v>
      </c>
      <c r="AI288" s="865">
        <v>6.92</v>
      </c>
      <c r="AJ288" s="865">
        <v>17.599999999999998</v>
      </c>
      <c r="AK288" s="865">
        <v>8.6</v>
      </c>
      <c r="AL288" s="878">
        <v>74.760000000000005</v>
      </c>
      <c r="AM288" s="872">
        <v>0.89999999999999991</v>
      </c>
      <c r="AN288" s="865">
        <v>0.35</v>
      </c>
      <c r="AO288" s="739">
        <f t="shared" si="76"/>
        <v>4.523984364170218</v>
      </c>
      <c r="AP288" s="740">
        <f t="shared" si="77"/>
        <v>14.95946823513796</v>
      </c>
      <c r="AQ288" s="888">
        <f t="shared" si="78"/>
        <v>-31.219532655178604</v>
      </c>
      <c r="AR288" s="651">
        <f>INDEX(Historical!$C$7:$C$1239,MATCH(B288,Historical!$B$7:$B$1261,0))*IF(AH288="n/a",1.03,IF(AH288&lt;0,1.01,IF(AH288&gt;10,1.1,(1+AH288/100))))</f>
        <v>0.59950000000000014</v>
      </c>
      <c r="AS288" s="886">
        <f t="shared" si="79"/>
        <v>0.64098540000000015</v>
      </c>
      <c r="AT288" s="886">
        <f t="shared" si="84"/>
        <v>0.69611014440000019</v>
      </c>
      <c r="AU288" s="886">
        <f t="shared" si="84"/>
        <v>0.75597561681840031</v>
      </c>
      <c r="AV288" s="886">
        <f t="shared" si="84"/>
        <v>0.82098951986478275</v>
      </c>
      <c r="AW288" s="651">
        <f t="shared" si="80"/>
        <v>3.5135606810831836</v>
      </c>
      <c r="AX288" s="747">
        <f t="shared" si="81"/>
        <v>27.152710054738669</v>
      </c>
      <c r="AY288" s="934">
        <v>0.38</v>
      </c>
      <c r="AZ288" s="872">
        <v>69.37</v>
      </c>
      <c r="BA288" s="872">
        <v>-16.84</v>
      </c>
      <c r="BB288" s="872">
        <v>4.96</v>
      </c>
      <c r="BC288" s="872">
        <v>12.709999999999999</v>
      </c>
      <c r="BD288" s="907"/>
      <c r="BE288" s="624">
        <v>2014</v>
      </c>
      <c r="BF288" s="898">
        <f t="shared" si="82"/>
        <v>0</v>
      </c>
      <c r="BG288" s="882">
        <v>1</v>
      </c>
    </row>
    <row r="289" spans="1:59" s="863" customFormat="1" ht="12.75" customHeight="1" x14ac:dyDescent="0.2">
      <c r="A289" s="871" t="s">
        <v>3912</v>
      </c>
      <c r="B289" s="604" t="s">
        <v>3913</v>
      </c>
      <c r="C289" s="932" t="s">
        <v>108</v>
      </c>
      <c r="D289" s="932" t="s">
        <v>4338</v>
      </c>
      <c r="E289" s="733">
        <v>7</v>
      </c>
      <c r="F289" s="1190">
        <v>598</v>
      </c>
      <c r="G289" s="1190" t="s">
        <v>106</v>
      </c>
      <c r="H289" s="1190" t="s">
        <v>106</v>
      </c>
      <c r="I289" s="874">
        <v>23.91</v>
      </c>
      <c r="J289" s="651">
        <f t="shared" si="69"/>
        <v>3.0112923462986196</v>
      </c>
      <c r="K289" s="877">
        <v>0.18</v>
      </c>
      <c r="L289" s="887">
        <v>4</v>
      </c>
      <c r="M289" s="642">
        <f t="shared" si="70"/>
        <v>0.72</v>
      </c>
      <c r="N289" s="870" t="s">
        <v>502</v>
      </c>
      <c r="O289" s="734">
        <v>0.17</v>
      </c>
      <c r="P289" s="619">
        <v>43811</v>
      </c>
      <c r="Q289" s="619">
        <v>43835</v>
      </c>
      <c r="R289" s="642">
        <f t="shared" si="71"/>
        <v>5.8823529411764595</v>
      </c>
      <c r="S289" s="701">
        <f>IF(INDEX(Historical!$D$7:$D$1237,MATCH(B289,Historical!$B$7:$B$1261,0))=0,"n/a",(INDEX(Historical!$C$7:$C$1239,MATCH(B289,Historical!$B$7:$B$1261,0))/INDEX(Historical!$D$7:$D$1237,MATCH(B289,Historical!$B$7:$B$1261,0))-1)*100)</f>
        <v>26.923076923076916</v>
      </c>
      <c r="T289" s="701">
        <f>IF(INDEX(Historical!$F$7:$F$1230,MATCH(B289,Historical!$B$7:$B$1261,0))=0,"n/a",((INDEX(Historical!$C$7:$C$1239,MATCH(B289,Historical!$B$7:$B$1261,0))/INDEX(Historical!$F$7:$F$1230,MATCH(B289,Historical!$B$7:$B$1261,0)))^(1/3)-1)*100)</f>
        <v>33.08485468568265</v>
      </c>
      <c r="U289" s="701">
        <f>IF(INDEX(Historical!$H$7:$H$1230,MATCH(B289,Historical!$B$7:$B$1261,0))=0,"n/a",((INDEX(Historical!$C$7:$C$1239,MATCH(B289,Historical!$B$7:$B$1261,0))/INDEX(Historical!$H$7:$H$1230,MATCH(B289,Historical!$B$7:$B$1261,0)))^(1/5)-1)*100)</f>
        <v>61.53942662021781</v>
      </c>
      <c r="V289" s="701" t="str">
        <f>IF(INDEX(Historical!$O$7:$O$1230,MATCH(B289,Historical!$B$7:$B$1261,0))=0,"n/a",((INDEX(Historical!$C$7:$C$1239,MATCH(B289,Historical!$B$7:$B$1261,0))/INDEX(Historical!$O$7:$O$1230,MATCH(B289,Historical!$B$7:$B$1261,0)))^(1/10)-1)*100)</f>
        <v>n/a</v>
      </c>
      <c r="W289" s="702" t="str">
        <f t="shared" si="72"/>
        <v>n/a</v>
      </c>
      <c r="X289" s="703">
        <f t="shared" si="73"/>
        <v>3.8949004190011269</v>
      </c>
      <c r="Y289" s="876"/>
      <c r="Z289" s="651">
        <f t="shared" si="74"/>
        <v>38.918918918918912</v>
      </c>
      <c r="AA289" s="886">
        <f t="shared" si="75"/>
        <v>12.924324324324324</v>
      </c>
      <c r="AB289" s="887">
        <v>12</v>
      </c>
      <c r="AC289" s="865">
        <v>1.85</v>
      </c>
      <c r="AD289" s="865">
        <v>13.72</v>
      </c>
      <c r="AE289" s="865">
        <v>4.1500000000000004</v>
      </c>
      <c r="AF289" s="865">
        <v>1.18</v>
      </c>
      <c r="AG289" s="865">
        <v>8.7999999999999989</v>
      </c>
      <c r="AH289" s="865">
        <v>11.700000000000001</v>
      </c>
      <c r="AI289" s="865">
        <v>5.8500000000000005</v>
      </c>
      <c r="AJ289" s="865">
        <v>15.8</v>
      </c>
      <c r="AK289" s="865">
        <v>1</v>
      </c>
      <c r="AL289" s="878">
        <v>2230</v>
      </c>
      <c r="AM289" s="872">
        <v>0.6</v>
      </c>
      <c r="AN289" s="865">
        <v>0.17</v>
      </c>
      <c r="AO289" s="739">
        <f t="shared" si="76"/>
        <v>51.626394642192103</v>
      </c>
      <c r="AP289" s="740">
        <f t="shared" si="77"/>
        <v>64.550718966516428</v>
      </c>
      <c r="AQ289" s="888">
        <f t="shared" si="78"/>
        <v>-17.670843013607328</v>
      </c>
      <c r="AR289" s="651">
        <f>INDEX(Historical!$C$7:$C$1239,MATCH(B289,Historical!$B$7:$B$1261,0))*IF(AH289="n/a",1.03,IF(AH289&lt;0,1.01,IF(AH289&gt;10,1.1,(1+AH289/100))))</f>
        <v>0.72600000000000009</v>
      </c>
      <c r="AS289" s="886">
        <f t="shared" si="79"/>
        <v>0.76847100000000013</v>
      </c>
      <c r="AT289" s="886">
        <f t="shared" si="84"/>
        <v>0.77615571000000017</v>
      </c>
      <c r="AU289" s="886">
        <f t="shared" si="84"/>
        <v>0.7839172671000002</v>
      </c>
      <c r="AV289" s="886">
        <f t="shared" si="84"/>
        <v>0.79175643977100019</v>
      </c>
      <c r="AW289" s="651">
        <f t="shared" si="80"/>
        <v>3.8463004168710011</v>
      </c>
      <c r="AX289" s="747">
        <f t="shared" si="81"/>
        <v>16.086576398456717</v>
      </c>
      <c r="AY289" s="934">
        <v>1.38</v>
      </c>
      <c r="AZ289" s="872">
        <v>59.930000000000007</v>
      </c>
      <c r="BA289" s="872">
        <v>-24.48</v>
      </c>
      <c r="BB289" s="872">
        <v>15.53</v>
      </c>
      <c r="BC289" s="872">
        <v>20.62</v>
      </c>
      <c r="BD289" s="907"/>
      <c r="BE289" s="624">
        <v>2014</v>
      </c>
      <c r="BF289" s="898">
        <f t="shared" si="82"/>
        <v>0</v>
      </c>
      <c r="BG289" s="882">
        <v>1</v>
      </c>
    </row>
    <row r="290" spans="1:59" s="863" customFormat="1" ht="12.75" customHeight="1" x14ac:dyDescent="0.2">
      <c r="A290" s="871" t="s">
        <v>1748</v>
      </c>
      <c r="B290" s="604" t="s">
        <v>1749</v>
      </c>
      <c r="C290" s="932" t="s">
        <v>108</v>
      </c>
      <c r="D290" s="932" t="s">
        <v>118</v>
      </c>
      <c r="E290" s="733">
        <v>7</v>
      </c>
      <c r="F290" s="1190">
        <v>577</v>
      </c>
      <c r="G290" s="1190" t="s">
        <v>106</v>
      </c>
      <c r="H290" s="1190" t="s">
        <v>106</v>
      </c>
      <c r="I290" s="874">
        <v>21.87</v>
      </c>
      <c r="J290" s="651">
        <f t="shared" si="69"/>
        <v>6.0356652949245539</v>
      </c>
      <c r="K290" s="877">
        <v>0.33</v>
      </c>
      <c r="L290" s="887">
        <v>4</v>
      </c>
      <c r="M290" s="642">
        <f t="shared" si="70"/>
        <v>1.32</v>
      </c>
      <c r="N290" s="870" t="s">
        <v>148</v>
      </c>
      <c r="O290" s="734">
        <v>0.31</v>
      </c>
      <c r="P290" s="866">
        <v>43615</v>
      </c>
      <c r="Q290" s="866">
        <v>43630</v>
      </c>
      <c r="R290" s="642">
        <f t="shared" si="71"/>
        <v>6.4516129032258114</v>
      </c>
      <c r="S290" s="701">
        <f>IF(INDEX(Historical!$D$7:$D$1237,MATCH(B290,Historical!$B$7:$B$1261,0))=0,"n/a",(INDEX(Historical!$C$7:$C$1239,MATCH(B290,Historical!$B$7:$B$1261,0))/INDEX(Historical!$D$7:$D$1237,MATCH(B290,Historical!$B$7:$B$1261,0))-1)*100)</f>
        <v>7.4380165289256173</v>
      </c>
      <c r="T290" s="701">
        <f>IF(INDEX(Historical!$F$7:$F$1230,MATCH(B290,Historical!$B$7:$B$1261,0))=0,"n/a",((INDEX(Historical!$C$7:$C$1239,MATCH(B290,Historical!$B$7:$B$1261,0))/INDEX(Historical!$F$7:$F$1230,MATCH(B290,Historical!$B$7:$B$1261,0)))^(1/3)-1)*100)</f>
        <v>10.253031436559045</v>
      </c>
      <c r="U290" s="701">
        <f>IF(INDEX(Historical!$H$7:$H$1230,MATCH(B290,Historical!$B$7:$B$1261,0))=0,"n/a",((INDEX(Historical!$C$7:$C$1239,MATCH(B290,Historical!$B$7:$B$1261,0))/INDEX(Historical!$H$7:$H$1230,MATCH(B290,Historical!$B$7:$B$1261,0)))^(1/5)-1)*100)</f>
        <v>10.756634324829006</v>
      </c>
      <c r="V290" s="701">
        <f>IF(INDEX(Historical!$O$7:$O$1230,MATCH(B290,Historical!$B$7:$B$1261,0))=0,"n/a",((INDEX(Historical!$C$7:$C$1239,MATCH(B290,Historical!$B$7:$B$1261,0))/INDEX(Historical!$O$7:$O$1230,MATCH(B290,Historical!$B$7:$B$1261,0)))^(1/10)-1)*100)</f>
        <v>8.0386652698788641</v>
      </c>
      <c r="W290" s="702">
        <f t="shared" si="72"/>
        <v>1.3381119829848445</v>
      </c>
      <c r="X290" s="703" t="str">
        <f t="shared" si="73"/>
        <v>n/a</v>
      </c>
      <c r="Y290" s="664"/>
      <c r="Z290" s="651" t="str">
        <f t="shared" si="74"/>
        <v>n/a</v>
      </c>
      <c r="AA290" s="886" t="str">
        <f t="shared" si="75"/>
        <v>n/a</v>
      </c>
      <c r="AB290" s="887">
        <v>12</v>
      </c>
      <c r="AC290" s="865">
        <v>-5.13</v>
      </c>
      <c r="AD290" s="865" t="s">
        <v>136</v>
      </c>
      <c r="AE290" s="865">
        <v>0.56999999999999995</v>
      </c>
      <c r="AF290" s="865">
        <v>0.71</v>
      </c>
      <c r="AG290" s="865">
        <v>-14.799999999999999</v>
      </c>
      <c r="AH290" s="865">
        <v>558.19999999999993</v>
      </c>
      <c r="AI290" s="865">
        <v>115.5</v>
      </c>
      <c r="AJ290" s="865">
        <v>-24.2</v>
      </c>
      <c r="AK290" s="865">
        <v>10</v>
      </c>
      <c r="AL290" s="878">
        <v>598.51</v>
      </c>
      <c r="AM290" s="872">
        <v>0.4</v>
      </c>
      <c r="AN290" s="865">
        <v>0</v>
      </c>
      <c r="AO290" s="739" t="str">
        <f t="shared" si="76"/>
        <v>n/a</v>
      </c>
      <c r="AP290" s="740">
        <f t="shared" si="77"/>
        <v>16.79229961975356</v>
      </c>
      <c r="AQ290" s="888" t="str">
        <f t="shared" si="78"/>
        <v>n/a</v>
      </c>
      <c r="AR290" s="651">
        <f>INDEX(Historical!$C$7:$C$1239,MATCH(B290,Historical!$B$7:$B$1261,0))*IF(AH290="n/a",1.03,IF(AH290&lt;0,1.01,IF(AH290&gt;10,1.1,(1+AH290/100))))</f>
        <v>1.4300000000000002</v>
      </c>
      <c r="AS290" s="886">
        <f t="shared" si="79"/>
        <v>1.5730000000000004</v>
      </c>
      <c r="AT290" s="886">
        <f t="shared" si="84"/>
        <v>1.7303000000000006</v>
      </c>
      <c r="AU290" s="886">
        <f t="shared" si="84"/>
        <v>1.9033300000000009</v>
      </c>
      <c r="AV290" s="886">
        <f t="shared" si="84"/>
        <v>2.0936630000000012</v>
      </c>
      <c r="AW290" s="651">
        <f t="shared" si="80"/>
        <v>8.7302930000000032</v>
      </c>
      <c r="AX290" s="747">
        <f t="shared" si="81"/>
        <v>39.919035208047568</v>
      </c>
      <c r="AY290" s="934">
        <v>0.23</v>
      </c>
      <c r="AZ290" s="872">
        <v>16.14</v>
      </c>
      <c r="BA290" s="872">
        <v>-53.98</v>
      </c>
      <c r="BB290" s="872">
        <v>0.86</v>
      </c>
      <c r="BC290" s="872">
        <v>-19.53</v>
      </c>
      <c r="BD290" s="907"/>
      <c r="BE290" s="624">
        <v>2013</v>
      </c>
      <c r="BF290" s="898">
        <f t="shared" si="82"/>
        <v>0</v>
      </c>
      <c r="BG290" s="882">
        <v>-4.2</v>
      </c>
    </row>
    <row r="291" spans="1:59" s="863" customFormat="1" ht="12.75" customHeight="1" x14ac:dyDescent="0.2">
      <c r="A291" s="863" t="s">
        <v>1754</v>
      </c>
      <c r="B291" s="604" t="s">
        <v>1755</v>
      </c>
      <c r="C291" s="932" t="s">
        <v>112</v>
      </c>
      <c r="D291" s="932" t="s">
        <v>1220</v>
      </c>
      <c r="E291" s="733">
        <v>8</v>
      </c>
      <c r="F291" s="1190">
        <v>541</v>
      </c>
      <c r="G291" s="1190" t="s">
        <v>106</v>
      </c>
      <c r="H291" s="1190" t="s">
        <v>106</v>
      </c>
      <c r="I291" s="874">
        <v>53.65</v>
      </c>
      <c r="J291" s="651">
        <f t="shared" si="69"/>
        <v>0.93196644920782856</v>
      </c>
      <c r="K291" s="877">
        <v>0.125</v>
      </c>
      <c r="L291" s="887">
        <v>4</v>
      </c>
      <c r="M291" s="642">
        <f t="shared" si="70"/>
        <v>0.5</v>
      </c>
      <c r="N291" s="870" t="s">
        <v>148</v>
      </c>
      <c r="O291" s="734">
        <v>0.1</v>
      </c>
      <c r="P291" s="861">
        <v>43888</v>
      </c>
      <c r="Q291" s="861">
        <v>43905</v>
      </c>
      <c r="R291" s="642">
        <f t="shared" si="71"/>
        <v>24.999999999999993</v>
      </c>
      <c r="S291" s="701">
        <f>IF(INDEX(Historical!$D$7:$D$1237,MATCH(B291,Historical!$B$7:$B$1261,0))=0,"n/a",(INDEX(Historical!$C$7:$C$1239,MATCH(B291,Historical!$B$7:$B$1261,0))/INDEX(Historical!$D$7:$D$1237,MATCH(B291,Historical!$B$7:$B$1261,0))-1)*100)</f>
        <v>11.111111111111116</v>
      </c>
      <c r="T291" s="701">
        <f>IF(INDEX(Historical!$F$7:$F$1230,MATCH(B291,Historical!$B$7:$B$1261,0))=0,"n/a",((INDEX(Historical!$C$7:$C$1239,MATCH(B291,Historical!$B$7:$B$1261,0))/INDEX(Historical!$F$7:$F$1230,MATCH(B291,Historical!$B$7:$B$1261,0)))^(1/3)-1)*100)</f>
        <v>11.315078730200367</v>
      </c>
      <c r="U291" s="701">
        <f>IF(INDEX(Historical!$H$7:$H$1230,MATCH(B291,Historical!$B$7:$B$1261,0))=0,"n/a",((INDEX(Historical!$C$7:$C$1239,MATCH(B291,Historical!$B$7:$B$1261,0))/INDEX(Historical!$H$7:$H$1230,MATCH(B291,Historical!$B$7:$B$1261,0)))^(1/5)-1)*100)</f>
        <v>14.490718859105467</v>
      </c>
      <c r="V291" s="701">
        <f>IF(INDEX(Historical!$O$7:$O$1230,MATCH(B291,Historical!$B$7:$B$1261,0))=0,"n/a",((INDEX(Historical!$C$7:$C$1239,MATCH(B291,Historical!$B$7:$B$1261,0))/INDEX(Historical!$O$7:$O$1230,MATCH(B291,Historical!$B$7:$B$1261,0)))^(1/10)-1)*100)</f>
        <v>16.525450277397582</v>
      </c>
      <c r="W291" s="702">
        <f t="shared" si="72"/>
        <v>0.87687286070049875</v>
      </c>
      <c r="X291" s="703">
        <f t="shared" si="73"/>
        <v>0.57962875436421868</v>
      </c>
      <c r="Y291" s="876"/>
      <c r="Z291" s="651">
        <f t="shared" si="74"/>
        <v>13.888888888888889</v>
      </c>
      <c r="AA291" s="886">
        <f t="shared" si="75"/>
        <v>14.902777777777777</v>
      </c>
      <c r="AB291" s="887">
        <v>12</v>
      </c>
      <c r="AC291" s="865">
        <v>3.6</v>
      </c>
      <c r="AD291" s="865">
        <v>0.88</v>
      </c>
      <c r="AE291" s="865">
        <v>0.7</v>
      </c>
      <c r="AF291" s="865">
        <v>2.31</v>
      </c>
      <c r="AG291" s="865">
        <v>16.7</v>
      </c>
      <c r="AH291" s="865">
        <v>28.299999999999997</v>
      </c>
      <c r="AI291" s="865">
        <v>0.54</v>
      </c>
      <c r="AJ291" s="865">
        <v>25</v>
      </c>
      <c r="AK291" s="865">
        <v>17</v>
      </c>
      <c r="AL291" s="878">
        <v>3310</v>
      </c>
      <c r="AM291" s="872">
        <v>1.6</v>
      </c>
      <c r="AN291" s="865">
        <v>0.22</v>
      </c>
      <c r="AO291" s="739">
        <f t="shared" si="76"/>
        <v>0.51990753053551941</v>
      </c>
      <c r="AP291" s="740">
        <f t="shared" si="77"/>
        <v>15.422685308313296</v>
      </c>
      <c r="AQ291" s="888">
        <f t="shared" si="78"/>
        <v>23.693917333008695</v>
      </c>
      <c r="AR291" s="651">
        <f>INDEX(Historical!$C$7:$C$1239,MATCH(B291,Historical!$B$7:$B$1261,0))*IF(AH291="n/a",1.03,IF(AH291&lt;0,1.01,IF(AH291&gt;10,1.1,(1+AH291/100))))</f>
        <v>0.44000000000000006</v>
      </c>
      <c r="AS291" s="886">
        <f t="shared" si="79"/>
        <v>0.4423760000000001</v>
      </c>
      <c r="AT291" s="886">
        <f t="shared" si="84"/>
        <v>0.48661360000000015</v>
      </c>
      <c r="AU291" s="886">
        <f t="shared" si="84"/>
        <v>0.53527496000000019</v>
      </c>
      <c r="AV291" s="886">
        <f t="shared" si="84"/>
        <v>0.58880245600000025</v>
      </c>
      <c r="AW291" s="651">
        <f t="shared" si="80"/>
        <v>2.4930670160000008</v>
      </c>
      <c r="AX291" s="747">
        <f t="shared" si="81"/>
        <v>4.6469096290773546</v>
      </c>
      <c r="AY291" s="934">
        <v>1.44</v>
      </c>
      <c r="AZ291" s="872">
        <v>83.919999999999987</v>
      </c>
      <c r="BA291" s="872">
        <v>-16.43</v>
      </c>
      <c r="BB291" s="872">
        <v>-2.15</v>
      </c>
      <c r="BC291" s="872">
        <v>8.08</v>
      </c>
      <c r="BD291" s="907"/>
      <c r="BE291" s="624">
        <v>2013</v>
      </c>
      <c r="BF291" s="898">
        <f t="shared" si="82"/>
        <v>0</v>
      </c>
      <c r="BG291" s="882">
        <v>10.7</v>
      </c>
    </row>
    <row r="292" spans="1:59" s="863" customFormat="1" ht="12.75" customHeight="1" x14ac:dyDescent="0.2">
      <c r="A292" s="880" t="s">
        <v>1744</v>
      </c>
      <c r="B292" s="604" t="s">
        <v>1745</v>
      </c>
      <c r="C292" s="932" t="s">
        <v>108</v>
      </c>
      <c r="D292" s="932" t="s">
        <v>4338</v>
      </c>
      <c r="E292" s="733">
        <v>8</v>
      </c>
      <c r="F292" s="1190">
        <v>524</v>
      </c>
      <c r="G292" s="1190" t="s">
        <v>106</v>
      </c>
      <c r="H292" s="1190" t="s">
        <v>106</v>
      </c>
      <c r="I292" s="874">
        <v>26.46</v>
      </c>
      <c r="J292" s="651">
        <f t="shared" si="69"/>
        <v>4.8374905517762663</v>
      </c>
      <c r="K292" s="877">
        <v>0.32</v>
      </c>
      <c r="L292" s="887">
        <v>4</v>
      </c>
      <c r="M292" s="642">
        <f t="shared" si="70"/>
        <v>1.28</v>
      </c>
      <c r="N292" s="870" t="s">
        <v>122</v>
      </c>
      <c r="O292" s="734">
        <v>0.31</v>
      </c>
      <c r="P292" s="619">
        <v>43854</v>
      </c>
      <c r="Q292" s="619">
        <v>43866</v>
      </c>
      <c r="R292" s="642">
        <f t="shared" si="71"/>
        <v>3.2258064516129057</v>
      </c>
      <c r="S292" s="701">
        <f>IF(INDEX(Historical!$D$7:$D$1237,MATCH(B292,Historical!$B$7:$B$1261,0))=0,"n/a",(INDEX(Historical!$C$7:$C$1239,MATCH(B292,Historical!$B$7:$B$1261,0))/INDEX(Historical!$D$7:$D$1237,MATCH(B292,Historical!$B$7:$B$1261,0))-1)*100)</f>
        <v>3.3333333333333437</v>
      </c>
      <c r="T292" s="701">
        <f>IF(INDEX(Historical!$F$7:$F$1230,MATCH(B292,Historical!$B$7:$B$1261,0))=0,"n/a",((INDEX(Historical!$C$7:$C$1239,MATCH(B292,Historical!$B$7:$B$1261,0))/INDEX(Historical!$F$7:$F$1230,MATCH(B292,Historical!$B$7:$B$1261,0)))^(1/3)-1)*100)</f>
        <v>3.7607021889209946</v>
      </c>
      <c r="U292" s="701">
        <f>IF(INDEX(Historical!$H$7:$H$1230,MATCH(B292,Historical!$B$7:$B$1261,0))=0,"n/a",((INDEX(Historical!$C$7:$C$1239,MATCH(B292,Historical!$B$7:$B$1261,0))/INDEX(Historical!$H$7:$H$1230,MATCH(B292,Historical!$B$7:$B$1261,0)))^(1/5)-1)*100)</f>
        <v>3.5804203580214189</v>
      </c>
      <c r="V292" s="701">
        <f>IF(INDEX(Historical!$O$7:$O$1230,MATCH(B292,Historical!$B$7:$B$1261,0))=0,"n/a",((INDEX(Historical!$C$7:$C$1239,MATCH(B292,Historical!$B$7:$B$1261,0))/INDEX(Historical!$O$7:$O$1230,MATCH(B292,Historical!$B$7:$B$1261,0)))^(1/10)-1)*100)</f>
        <v>1.8728476245067016</v>
      </c>
      <c r="W292" s="702">
        <f t="shared" si="72"/>
        <v>1.9117520887287791</v>
      </c>
      <c r="X292" s="703">
        <f t="shared" si="73"/>
        <v>0.53439109821215203</v>
      </c>
      <c r="Y292" s="664"/>
      <c r="Z292" s="651">
        <f t="shared" si="74"/>
        <v>48.669201520912551</v>
      </c>
      <c r="AA292" s="886">
        <f t="shared" si="75"/>
        <v>10.060836501901141</v>
      </c>
      <c r="AB292" s="887">
        <v>12</v>
      </c>
      <c r="AC292" s="865">
        <v>2.63</v>
      </c>
      <c r="AD292" s="865" t="s">
        <v>136</v>
      </c>
      <c r="AE292" s="865">
        <v>3.36</v>
      </c>
      <c r="AF292" s="865">
        <v>1.54</v>
      </c>
      <c r="AG292" s="865">
        <v>15.7</v>
      </c>
      <c r="AH292" s="865">
        <v>49.8</v>
      </c>
      <c r="AI292" s="865" t="s">
        <v>136</v>
      </c>
      <c r="AJ292" s="865">
        <v>6.7</v>
      </c>
      <c r="AK292" s="865" t="s">
        <v>136</v>
      </c>
      <c r="AL292" s="878">
        <v>123.35</v>
      </c>
      <c r="AM292" s="872">
        <v>21.08</v>
      </c>
      <c r="AN292" s="865">
        <v>0</v>
      </c>
      <c r="AO292" s="739">
        <f t="shared" si="76"/>
        <v>-1.642925592103456</v>
      </c>
      <c r="AP292" s="740">
        <f t="shared" si="77"/>
        <v>8.4179109097976852</v>
      </c>
      <c r="AQ292" s="888">
        <f t="shared" si="78"/>
        <v>-17.017570232065903</v>
      </c>
      <c r="AR292" s="651">
        <f>INDEX(Historical!$C$7:$C$1239,MATCH(B292,Historical!$B$7:$B$1261,0))*IF(AH292="n/a",1.03,IF(AH292&lt;0,1.01,IF(AH292&gt;10,1.1,(1+AH292/100))))</f>
        <v>1.3640000000000001</v>
      </c>
      <c r="AS292" s="886">
        <f t="shared" si="79"/>
        <v>1.4049200000000002</v>
      </c>
      <c r="AT292" s="886">
        <f t="shared" si="84"/>
        <v>1.4470676000000002</v>
      </c>
      <c r="AU292" s="886">
        <f t="shared" si="84"/>
        <v>1.4904796280000003</v>
      </c>
      <c r="AV292" s="886">
        <f t="shared" si="84"/>
        <v>1.5351940168400005</v>
      </c>
      <c r="AW292" s="651">
        <f t="shared" si="80"/>
        <v>7.2416612448400013</v>
      </c>
      <c r="AX292" s="747">
        <f t="shared" si="81"/>
        <v>27.368334258654574</v>
      </c>
      <c r="AY292" s="934">
        <v>1.01</v>
      </c>
      <c r="AZ292" s="872">
        <v>60.36</v>
      </c>
      <c r="BA292" s="872">
        <v>-31.790000000000003</v>
      </c>
      <c r="BB292" s="872">
        <v>14.399999999999999</v>
      </c>
      <c r="BC292" s="872">
        <v>21.72</v>
      </c>
      <c r="BD292" s="907"/>
      <c r="BE292" s="624">
        <v>2013</v>
      </c>
      <c r="BF292" s="898">
        <f t="shared" si="82"/>
        <v>0</v>
      </c>
      <c r="BG292" s="882">
        <v>1.3</v>
      </c>
    </row>
    <row r="293" spans="1:59" s="863" customFormat="1" x14ac:dyDescent="0.2">
      <c r="A293" s="871" t="s">
        <v>3914</v>
      </c>
      <c r="B293" s="604" t="s">
        <v>3915</v>
      </c>
      <c r="C293" s="932" t="s">
        <v>108</v>
      </c>
      <c r="D293" s="932" t="s">
        <v>4338</v>
      </c>
      <c r="E293" s="733">
        <v>7</v>
      </c>
      <c r="F293" s="1190">
        <v>581</v>
      </c>
      <c r="G293" s="1190" t="s">
        <v>106</v>
      </c>
      <c r="H293" s="1190" t="s">
        <v>106</v>
      </c>
      <c r="I293" s="874">
        <v>17.59</v>
      </c>
      <c r="J293" s="651">
        <f t="shared" si="69"/>
        <v>1.8192154633314381</v>
      </c>
      <c r="K293" s="877">
        <v>0.08</v>
      </c>
      <c r="L293" s="887">
        <v>4</v>
      </c>
      <c r="M293" s="642">
        <f t="shared" si="70"/>
        <v>0.32</v>
      </c>
      <c r="N293" s="870" t="s">
        <v>151</v>
      </c>
      <c r="O293" s="734">
        <v>7.0000000000000007E-2</v>
      </c>
      <c r="P293" s="1116">
        <v>43629</v>
      </c>
      <c r="Q293" s="1116">
        <v>43644</v>
      </c>
      <c r="R293" s="642">
        <f t="shared" si="71"/>
        <v>14.285714285714276</v>
      </c>
      <c r="S293" s="701">
        <f>IF(INDEX(Historical!$D$7:$D$1237,MATCH(B293,Historical!$B$7:$B$1261,0))=0,"n/a",(INDEX(Historical!$C$7:$C$1239,MATCH(B293,Historical!$B$7:$B$1261,0))/INDEX(Historical!$D$7:$D$1237,MATCH(B293,Historical!$B$7:$B$1261,0))-1)*100)</f>
        <v>14.814814814814813</v>
      </c>
      <c r="T293" s="701">
        <f>IF(INDEX(Historical!$F$7:$F$1230,MATCH(B293,Historical!$B$7:$B$1261,0))=0,"n/a",((INDEX(Historical!$C$7:$C$1239,MATCH(B293,Historical!$B$7:$B$1261,0))/INDEX(Historical!$F$7:$F$1230,MATCH(B293,Historical!$B$7:$B$1261,0)))^(1/3)-1)*100)</f>
        <v>19.866105802463508</v>
      </c>
      <c r="U293" s="701">
        <f>IF(INDEX(Historical!$H$7:$H$1230,MATCH(B293,Historical!$B$7:$B$1261,0))=0,"n/a",((INDEX(Historical!$C$7:$C$1239,MATCH(B293,Historical!$B$7:$B$1261,0))/INDEX(Historical!$H$7:$H$1230,MATCH(B293,Historical!$B$7:$B$1261,0)))^(1/5)-1)*100)</f>
        <v>25.39272451403496</v>
      </c>
      <c r="V293" s="701" t="str">
        <f>IF(INDEX(Historical!$O$7:$O$1230,MATCH(B293,Historical!$B$7:$B$1261,0))=0,"n/a",((INDEX(Historical!$C$7:$C$1239,MATCH(B293,Historical!$B$7:$B$1261,0))/INDEX(Historical!$O$7:$O$1230,MATCH(B293,Historical!$B$7:$B$1261,0)))^(1/10)-1)*100)</f>
        <v>n/a</v>
      </c>
      <c r="W293" s="702" t="str">
        <f t="shared" si="72"/>
        <v>n/a</v>
      </c>
      <c r="X293" s="703">
        <f t="shared" si="73"/>
        <v>1.0624570926374461</v>
      </c>
      <c r="Y293" s="664"/>
      <c r="Z293" s="651">
        <f t="shared" si="74"/>
        <v>15.609756097560979</v>
      </c>
      <c r="AA293" s="886">
        <f t="shared" si="75"/>
        <v>8.5804878048780502</v>
      </c>
      <c r="AB293" s="887">
        <v>12</v>
      </c>
      <c r="AC293" s="865">
        <v>2.0499999999999998</v>
      </c>
      <c r="AD293" s="865" t="s">
        <v>136</v>
      </c>
      <c r="AE293" s="865">
        <v>2.4900000000000002</v>
      </c>
      <c r="AF293" s="865">
        <v>1.17</v>
      </c>
      <c r="AG293" s="865">
        <v>13.600000000000001</v>
      </c>
      <c r="AH293" s="865">
        <v>6.8000000000000007</v>
      </c>
      <c r="AI293" s="865">
        <v>8.68</v>
      </c>
      <c r="AJ293" s="865">
        <v>23.9</v>
      </c>
      <c r="AK293" s="865" t="s">
        <v>136</v>
      </c>
      <c r="AL293" s="878">
        <v>194.16</v>
      </c>
      <c r="AM293" s="872">
        <v>1</v>
      </c>
      <c r="AN293" s="865">
        <v>0.06</v>
      </c>
      <c r="AO293" s="739">
        <f t="shared" si="76"/>
        <v>18.631452172488348</v>
      </c>
      <c r="AP293" s="740">
        <f t="shared" si="77"/>
        <v>27.211939977366399</v>
      </c>
      <c r="AQ293" s="888">
        <f t="shared" si="78"/>
        <v>-33.202891840016122</v>
      </c>
      <c r="AR293" s="651">
        <f>INDEX(Historical!$C$7:$C$1239,MATCH(B293,Historical!$B$7:$B$1261,0))*IF(AH293="n/a",1.03,IF(AH293&lt;0,1.01,IF(AH293&gt;10,1.1,(1+AH293/100))))</f>
        <v>0.33108000000000004</v>
      </c>
      <c r="AS293" s="886">
        <f t="shared" si="79"/>
        <v>0.35981774400000005</v>
      </c>
      <c r="AT293" s="886">
        <f t="shared" si="84"/>
        <v>0.37061227632000004</v>
      </c>
      <c r="AU293" s="886">
        <f t="shared" si="84"/>
        <v>0.38173064460960004</v>
      </c>
      <c r="AV293" s="886">
        <f t="shared" si="84"/>
        <v>0.39318256394788803</v>
      </c>
      <c r="AW293" s="651">
        <f t="shared" si="80"/>
        <v>1.8364232288774882</v>
      </c>
      <c r="AX293" s="747">
        <f t="shared" si="81"/>
        <v>10.440154797484299</v>
      </c>
      <c r="AY293" s="934">
        <v>1.43</v>
      </c>
      <c r="AZ293" s="872">
        <v>100.8</v>
      </c>
      <c r="BA293" s="872">
        <v>-27.16</v>
      </c>
      <c r="BB293" s="872">
        <v>24.38</v>
      </c>
      <c r="BC293" s="872">
        <v>25.169999999999998</v>
      </c>
      <c r="BD293" s="907"/>
      <c r="BE293" s="624">
        <v>2013</v>
      </c>
      <c r="BF293" s="898">
        <f t="shared" si="82"/>
        <v>0</v>
      </c>
      <c r="BG293" s="882">
        <v>1.2</v>
      </c>
    </row>
    <row r="294" spans="1:59" s="863" customFormat="1" ht="12.75" customHeight="1" x14ac:dyDescent="0.2">
      <c r="A294" s="871" t="s">
        <v>1738</v>
      </c>
      <c r="B294" s="604" t="s">
        <v>1739</v>
      </c>
      <c r="C294" s="932" t="s">
        <v>108</v>
      </c>
      <c r="D294" s="932" t="s">
        <v>4338</v>
      </c>
      <c r="E294" s="733">
        <v>9</v>
      </c>
      <c r="F294" s="1190">
        <v>439</v>
      </c>
      <c r="G294" s="1190" t="s">
        <v>37</v>
      </c>
      <c r="H294" s="1190" t="s">
        <v>37</v>
      </c>
      <c r="I294" s="874">
        <v>43.21</v>
      </c>
      <c r="J294" s="651">
        <f t="shared" si="69"/>
        <v>3.8879888914603096</v>
      </c>
      <c r="K294" s="877">
        <v>0.42</v>
      </c>
      <c r="L294" s="887">
        <v>4</v>
      </c>
      <c r="M294" s="642">
        <f t="shared" si="70"/>
        <v>1.68</v>
      </c>
      <c r="N294" s="870" t="s">
        <v>218</v>
      </c>
      <c r="O294" s="734">
        <v>0.37</v>
      </c>
      <c r="P294" s="866">
        <v>43735</v>
      </c>
      <c r="Q294" s="866">
        <v>43753</v>
      </c>
      <c r="R294" s="642">
        <f t="shared" si="71"/>
        <v>13.513513513513512</v>
      </c>
      <c r="S294" s="701">
        <f>IF(INDEX(Historical!$D$7:$D$1237,MATCH(B294,Historical!$B$7:$B$1261,0))=0,"n/a",(INDEX(Historical!$C$7:$C$1239,MATCH(B294,Historical!$B$7:$B$1261,0))/INDEX(Historical!$D$7:$D$1237,MATCH(B294,Historical!$B$7:$B$1261,0))-1)*100)</f>
        <v>20.472440944881896</v>
      </c>
      <c r="T294" s="701">
        <f>IF(INDEX(Historical!$F$7:$F$1230,MATCH(B294,Historical!$B$7:$B$1261,0))=0,"n/a",((INDEX(Historical!$C$7:$C$1239,MATCH(B294,Historical!$B$7:$B$1261,0))/INDEX(Historical!$F$7:$F$1230,MATCH(B294,Historical!$B$7:$B$1261,0)))^(1/3)-1)*100)</f>
        <v>13.551196153247002</v>
      </c>
      <c r="U294" s="701">
        <f>IF(INDEX(Historical!$H$7:$H$1230,MATCH(B294,Historical!$B$7:$B$1261,0))=0,"n/a",((INDEX(Historical!$C$7:$C$1239,MATCH(B294,Historical!$B$7:$B$1261,0))/INDEX(Historical!$H$7:$H$1230,MATCH(B294,Historical!$B$7:$B$1261,0)))^(1/5)-1)*100)</f>
        <v>10.000222877171749</v>
      </c>
      <c r="V294" s="701">
        <f>IF(INDEX(Historical!$O$7:$O$1230,MATCH(B294,Historical!$B$7:$B$1261,0))=0,"n/a",((INDEX(Historical!$C$7:$C$1239,MATCH(B294,Historical!$B$7:$B$1261,0))/INDEX(Historical!$O$7:$O$1230,MATCH(B294,Historical!$B$7:$B$1261,0)))^(1/10)-1)*100)</f>
        <v>10.281422311440425</v>
      </c>
      <c r="W294" s="702">
        <f t="shared" si="72"/>
        <v>0.97264975353110661</v>
      </c>
      <c r="X294" s="703">
        <f t="shared" si="73"/>
        <v>1.6129391737373788</v>
      </c>
      <c r="Y294" s="664"/>
      <c r="Z294" s="651">
        <f t="shared" si="74"/>
        <v>55.629139072847678</v>
      </c>
      <c r="AA294" s="886">
        <f t="shared" si="75"/>
        <v>14.30794701986755</v>
      </c>
      <c r="AB294" s="887">
        <v>12</v>
      </c>
      <c r="AC294" s="865">
        <v>3.02</v>
      </c>
      <c r="AD294" s="865">
        <v>7.22</v>
      </c>
      <c r="AE294" s="865">
        <v>4.3099999999999996</v>
      </c>
      <c r="AF294" s="865">
        <v>1.43</v>
      </c>
      <c r="AG294" s="865">
        <v>10</v>
      </c>
      <c r="AH294" s="865">
        <v>0.4</v>
      </c>
      <c r="AI294" s="865">
        <v>3.1300000000000003</v>
      </c>
      <c r="AJ294" s="865">
        <v>6.2</v>
      </c>
      <c r="AK294" s="865">
        <v>2.0299999999999998</v>
      </c>
      <c r="AL294" s="878">
        <v>67310</v>
      </c>
      <c r="AM294" s="872">
        <v>0.09</v>
      </c>
      <c r="AN294" s="865">
        <v>0.91</v>
      </c>
      <c r="AO294" s="739">
        <f t="shared" si="76"/>
        <v>-0.41973525123549038</v>
      </c>
      <c r="AP294" s="740">
        <f t="shared" si="77"/>
        <v>13.888211768632059</v>
      </c>
      <c r="AQ294" s="888">
        <f t="shared" si="78"/>
        <v>-4.640180279787776</v>
      </c>
      <c r="AR294" s="651">
        <f>INDEX(Historical!$C$7:$C$1239,MATCH(B294,Historical!$B$7:$B$1261,0))*IF(AH294="n/a",1.03,IF(AH294&lt;0,1.01,IF(AH294&gt;10,1.1,(1+AH294/100))))</f>
        <v>1.5361199999999999</v>
      </c>
      <c r="AS294" s="886">
        <f t="shared" si="79"/>
        <v>1.5842005560000001</v>
      </c>
      <c r="AT294" s="886">
        <f t="shared" si="84"/>
        <v>1.6163598272868001</v>
      </c>
      <c r="AU294" s="886">
        <f t="shared" si="84"/>
        <v>1.6491719317807221</v>
      </c>
      <c r="AV294" s="886">
        <f t="shared" si="84"/>
        <v>1.6826501219958707</v>
      </c>
      <c r="AW294" s="651">
        <f t="shared" si="80"/>
        <v>8.0685024370633922</v>
      </c>
      <c r="AX294" s="747">
        <f t="shared" si="81"/>
        <v>18.672766575013636</v>
      </c>
      <c r="AY294" s="934">
        <v>1.1299999999999999</v>
      </c>
      <c r="AZ294" s="872">
        <v>52.359999999999992</v>
      </c>
      <c r="BA294" s="872">
        <v>-29.29</v>
      </c>
      <c r="BB294" s="872">
        <v>8.89</v>
      </c>
      <c r="BC294" s="872">
        <v>14.04</v>
      </c>
      <c r="BD294" s="907"/>
      <c r="BE294" s="624">
        <v>2011</v>
      </c>
      <c r="BF294" s="898">
        <f t="shared" si="82"/>
        <v>0</v>
      </c>
      <c r="BG294" s="882">
        <v>0.89999999999999991</v>
      </c>
    </row>
    <row r="295" spans="1:59" s="863" customFormat="1" ht="12.75" customHeight="1" x14ac:dyDescent="0.2">
      <c r="A295" s="155" t="s">
        <v>4032</v>
      </c>
      <c r="B295" s="835" t="s">
        <v>4033</v>
      </c>
      <c r="C295" s="932" t="s">
        <v>131</v>
      </c>
      <c r="D295" s="932" t="s">
        <v>4328</v>
      </c>
      <c r="E295" s="733">
        <v>6</v>
      </c>
      <c r="F295" s="1190">
        <v>681</v>
      </c>
      <c r="G295" s="1190" t="s">
        <v>106</v>
      </c>
      <c r="H295" s="1190" t="s">
        <v>106</v>
      </c>
      <c r="I295" s="874">
        <v>40.880000000000003</v>
      </c>
      <c r="J295" s="651">
        <f t="shared" si="69"/>
        <v>3.6692759295499018</v>
      </c>
      <c r="K295" s="877">
        <v>0.375</v>
      </c>
      <c r="L295" s="887">
        <v>4</v>
      </c>
      <c r="M295" s="642">
        <f t="shared" si="70"/>
        <v>1.5</v>
      </c>
      <c r="N295" s="870" t="s">
        <v>513</v>
      </c>
      <c r="O295" s="734">
        <v>0.37</v>
      </c>
      <c r="P295" s="861">
        <v>43874</v>
      </c>
      <c r="Q295" s="861">
        <v>43889</v>
      </c>
      <c r="R295" s="642">
        <f t="shared" si="71"/>
        <v>1.3513513513513526</v>
      </c>
      <c r="S295" s="701">
        <f>IF(INDEX(Historical!$D$7:$D$1237,MATCH(B295,Historical!$B$7:$B$1261,0))=0,"n/a",(INDEX(Historical!$C$7:$C$1239,MATCH(B295,Historical!$B$7:$B$1261,0))/INDEX(Historical!$D$7:$D$1237,MATCH(B295,Historical!$B$7:$B$1261,0))-1)*100)</f>
        <v>1.3698630136986356</v>
      </c>
      <c r="T295" s="701">
        <f>IF(INDEX(Historical!$F$7:$F$1230,MATCH(B295,Historical!$B$7:$B$1261,0))=0,"n/a",((INDEX(Historical!$C$7:$C$1239,MATCH(B295,Historical!$B$7:$B$1261,0))/INDEX(Historical!$F$7:$F$1230,MATCH(B295,Historical!$B$7:$B$1261,0)))^(1/3)-1)*100)</f>
        <v>1.3890663116861823</v>
      </c>
      <c r="U295" s="701">
        <f>IF(INDEX(Historical!$H$7:$H$1230,MATCH(B295,Historical!$B$7:$B$1261,0))=0,"n/a",((INDEX(Historical!$C$7:$C$1239,MATCH(B295,Historical!$B$7:$B$1261,0))/INDEX(Historical!$H$7:$H$1230,MATCH(B295,Historical!$B$7:$B$1261,0)))^(1/5)-1)*100)</f>
        <v>1.4090059927290843</v>
      </c>
      <c r="V295" s="701">
        <f>IF(INDEX(Historical!$O$7:$O$1230,MATCH(B295,Historical!$B$7:$B$1261,0))=0,"n/a",((INDEX(Historical!$C$7:$C$1239,MATCH(B295,Historical!$B$7:$B$1261,0))/INDEX(Historical!$O$7:$O$1230,MATCH(B295,Historical!$B$7:$B$1261,0)))^(1/10)-1)*100)</f>
        <v>0.70203870465042062</v>
      </c>
      <c r="W295" s="702">
        <f t="shared" si="72"/>
        <v>2.0070203870464622</v>
      </c>
      <c r="X295" s="703">
        <f t="shared" si="73"/>
        <v>0.13292509365368721</v>
      </c>
      <c r="Y295" s="876"/>
      <c r="Z295" s="651">
        <f t="shared" si="74"/>
        <v>74.626865671641795</v>
      </c>
      <c r="AA295" s="886">
        <f t="shared" si="75"/>
        <v>20.338308457711445</v>
      </c>
      <c r="AB295" s="887">
        <v>12</v>
      </c>
      <c r="AC295" s="865">
        <v>2.0099999999999998</v>
      </c>
      <c r="AD295" s="865">
        <v>4.21</v>
      </c>
      <c r="AE295" s="865">
        <v>1.47</v>
      </c>
      <c r="AF295" s="865">
        <v>1.59</v>
      </c>
      <c r="AG295" s="865">
        <v>7.8</v>
      </c>
      <c r="AH295" s="865">
        <v>33.300000000000004</v>
      </c>
      <c r="AI295" s="865">
        <v>16.650000000000002</v>
      </c>
      <c r="AJ295" s="865">
        <v>10.6</v>
      </c>
      <c r="AK295" s="865">
        <v>4.8</v>
      </c>
      <c r="AL295" s="878">
        <v>614.37</v>
      </c>
      <c r="AM295" s="872">
        <v>0.6</v>
      </c>
      <c r="AN295" s="865">
        <v>1.45</v>
      </c>
      <c r="AO295" s="739">
        <f t="shared" si="76"/>
        <v>-15.260026535432459</v>
      </c>
      <c r="AP295" s="740">
        <f t="shared" si="77"/>
        <v>5.0782819222789861</v>
      </c>
      <c r="AQ295" s="888">
        <f t="shared" si="78"/>
        <v>19.884964209234447</v>
      </c>
      <c r="AR295" s="651">
        <f>INDEX(Historical!$C$7:$C$1239,MATCH(B295,Historical!$B$7:$B$1261,0))*IF(AH295="n/a",1.03,IF(AH295&lt;0,1.01,IF(AH295&gt;10,1.1,(1+AH295/100))))</f>
        <v>1.6280000000000001</v>
      </c>
      <c r="AS295" s="886">
        <f t="shared" si="79"/>
        <v>1.7908000000000002</v>
      </c>
      <c r="AT295" s="886">
        <f t="shared" si="84"/>
        <v>1.8767584000000002</v>
      </c>
      <c r="AU295" s="886">
        <f t="shared" si="84"/>
        <v>1.9668428032000003</v>
      </c>
      <c r="AV295" s="886">
        <f t="shared" si="84"/>
        <v>2.0612512577536002</v>
      </c>
      <c r="AW295" s="651">
        <f t="shared" si="80"/>
        <v>9.3236524609535998</v>
      </c>
      <c r="AX295" s="747">
        <f t="shared" si="81"/>
        <v>22.807369033643834</v>
      </c>
      <c r="AY295" s="934">
        <v>0.39</v>
      </c>
      <c r="AZ295" s="872">
        <v>24.63</v>
      </c>
      <c r="BA295" s="872">
        <v>-37.830000000000005</v>
      </c>
      <c r="BB295" s="872">
        <v>6.8199999999999994</v>
      </c>
      <c r="BC295" s="872">
        <v>-10.459999999999999</v>
      </c>
      <c r="BD295" s="907"/>
      <c r="BE295" s="624">
        <v>2015</v>
      </c>
      <c r="BF295" s="898">
        <f t="shared" si="82"/>
        <v>0</v>
      </c>
      <c r="BG295" s="882">
        <v>2.1999999999999997</v>
      </c>
    </row>
    <row r="296" spans="1:59" s="863" customFormat="1" ht="12.75" customHeight="1" x14ac:dyDescent="0.2">
      <c r="A296" s="881" t="s">
        <v>4137</v>
      </c>
      <c r="B296" s="604" t="s">
        <v>4138</v>
      </c>
      <c r="C296" s="932" t="s">
        <v>108</v>
      </c>
      <c r="D296" s="932" t="s">
        <v>4334</v>
      </c>
      <c r="E296" s="733">
        <v>6</v>
      </c>
      <c r="F296" s="1190">
        <v>697</v>
      </c>
      <c r="G296" s="1190" t="s">
        <v>106</v>
      </c>
      <c r="H296" s="1190" t="s">
        <v>106</v>
      </c>
      <c r="I296" s="874">
        <v>27.49</v>
      </c>
      <c r="J296" s="651">
        <f t="shared" si="69"/>
        <v>3.0556566024008731</v>
      </c>
      <c r="K296" s="877">
        <v>0.21</v>
      </c>
      <c r="L296" s="887">
        <v>4</v>
      </c>
      <c r="M296" s="642">
        <f t="shared" si="70"/>
        <v>0.84</v>
      </c>
      <c r="N296" s="634" t="s">
        <v>690</v>
      </c>
      <c r="O296" s="734">
        <v>0.2</v>
      </c>
      <c r="P296" s="861">
        <v>43945</v>
      </c>
      <c r="Q296" s="861">
        <v>43962</v>
      </c>
      <c r="R296" s="642">
        <f t="shared" si="71"/>
        <v>4.9999999999999902</v>
      </c>
      <c r="S296" s="701">
        <f>IF(INDEX(Historical!$D$7:$D$1237,MATCH(B296,Historical!$B$7:$B$1261,0))=0,"n/a",(INDEX(Historical!$C$7:$C$1239,MATCH(B296,Historical!$B$7:$B$1261,0))/INDEX(Historical!$D$7:$D$1237,MATCH(B296,Historical!$B$7:$B$1261,0))-1)*100)</f>
        <v>5.3333333333333455</v>
      </c>
      <c r="T296" s="701">
        <f>IF(INDEX(Historical!$F$7:$F$1230,MATCH(B296,Historical!$B$7:$B$1261,0))=0,"n/a",((INDEX(Historical!$C$7:$C$1239,MATCH(B296,Historical!$B$7:$B$1261,0))/INDEX(Historical!$F$7:$F$1230,MATCH(B296,Historical!$B$7:$B$1261,0)))^(1/3)-1)*100)</f>
        <v>5.6454416126542117</v>
      </c>
      <c r="U296" s="701">
        <f>IF(INDEX(Historical!$H$7:$H$1230,MATCH(B296,Historical!$B$7:$B$1261,0))=0,"n/a",((INDEX(Historical!$C$7:$C$1239,MATCH(B296,Historical!$B$7:$B$1261,0))/INDEX(Historical!$H$7:$H$1230,MATCH(B296,Historical!$B$7:$B$1261,0)))^(1/5)-1)*100)</f>
        <v>5.6562440968709549</v>
      </c>
      <c r="V296" s="701">
        <f>IF(INDEX(Historical!$O$7:$O$1230,MATCH(B296,Historical!$B$7:$B$1261,0))=0,"n/a",((INDEX(Historical!$C$7:$C$1239,MATCH(B296,Historical!$B$7:$B$1261,0))/INDEX(Historical!$O$7:$O$1230,MATCH(B296,Historical!$B$7:$B$1261,0)))^(1/10)-1)*100)</f>
        <v>-3.2561334899320671</v>
      </c>
      <c r="W296" s="702" t="str">
        <f t="shared" si="72"/>
        <v>n/a</v>
      </c>
      <c r="X296" s="703">
        <f t="shared" si="73"/>
        <v>0.33468899981484934</v>
      </c>
      <c r="Y296" s="876"/>
      <c r="Z296" s="651">
        <f t="shared" si="74"/>
        <v>47.457627118644062</v>
      </c>
      <c r="AA296" s="886">
        <f t="shared" si="75"/>
        <v>15.531073446327683</v>
      </c>
      <c r="AB296" s="887">
        <v>13</v>
      </c>
      <c r="AC296" s="865">
        <v>1.77</v>
      </c>
      <c r="AD296" s="865" t="s">
        <v>136</v>
      </c>
      <c r="AE296" s="865">
        <v>6.94</v>
      </c>
      <c r="AF296" s="865">
        <v>4.6399999999999997</v>
      </c>
      <c r="AG296" s="865">
        <v>31.6</v>
      </c>
      <c r="AH296" s="865">
        <v>41</v>
      </c>
      <c r="AI296" s="865" t="s">
        <v>136</v>
      </c>
      <c r="AJ296" s="865">
        <v>16.900000000000002</v>
      </c>
      <c r="AK296" s="865" t="s">
        <v>136</v>
      </c>
      <c r="AL296" s="878">
        <v>284.41000000000003</v>
      </c>
      <c r="AM296" s="872">
        <v>89.89</v>
      </c>
      <c r="AN296" s="865">
        <v>0.04</v>
      </c>
      <c r="AO296" s="739">
        <f t="shared" si="76"/>
        <v>-6.8191727470558554</v>
      </c>
      <c r="AP296" s="740">
        <f t="shared" si="77"/>
        <v>8.711900699271828</v>
      </c>
      <c r="AQ296" s="888">
        <f t="shared" si="78"/>
        <v>78.965149668817986</v>
      </c>
      <c r="AR296" s="651">
        <f>INDEX(Historical!$C$7:$C$1239,MATCH(B296,Historical!$B$7:$B$1261,0))*IF(AH296="n/a",1.03,IF(AH296&lt;0,1.01,IF(AH296&gt;10,1.1,(1+AH296/100))))</f>
        <v>0.86900000000000011</v>
      </c>
      <c r="AS296" s="886">
        <f t="shared" si="79"/>
        <v>0.89507000000000014</v>
      </c>
      <c r="AT296" s="886">
        <f t="shared" si="84"/>
        <v>0.92192210000000019</v>
      </c>
      <c r="AU296" s="886">
        <f t="shared" si="84"/>
        <v>0.94957976300000024</v>
      </c>
      <c r="AV296" s="886">
        <f t="shared" si="84"/>
        <v>0.97806715589000026</v>
      </c>
      <c r="AW296" s="651">
        <f t="shared" si="80"/>
        <v>4.6136390188900016</v>
      </c>
      <c r="AX296" s="747">
        <f t="shared" si="81"/>
        <v>16.782972058530383</v>
      </c>
      <c r="AY296" s="934">
        <v>-0.05</v>
      </c>
      <c r="AZ296" s="872">
        <v>37.380000000000003</v>
      </c>
      <c r="BA296" s="872">
        <v>-24.89</v>
      </c>
      <c r="BB296" s="872">
        <v>0.6</v>
      </c>
      <c r="BC296" s="872">
        <v>-0.9900000000000001</v>
      </c>
      <c r="BD296" s="907"/>
      <c r="BE296" s="624">
        <v>2015</v>
      </c>
      <c r="BF296" s="898">
        <f t="shared" si="82"/>
        <v>0</v>
      </c>
      <c r="BG296" s="882">
        <v>16</v>
      </c>
    </row>
    <row r="297" spans="1:59" s="863" customFormat="1" ht="12.75" customHeight="1" x14ac:dyDescent="0.2">
      <c r="A297" s="863" t="s">
        <v>2946</v>
      </c>
      <c r="B297" s="604" t="s">
        <v>2947</v>
      </c>
      <c r="C297" s="932" t="s">
        <v>123</v>
      </c>
      <c r="D297" s="932" t="s">
        <v>4371</v>
      </c>
      <c r="E297" s="733">
        <v>7</v>
      </c>
      <c r="F297" s="1190">
        <v>616</v>
      </c>
      <c r="G297" s="1190" t="s">
        <v>106</v>
      </c>
      <c r="H297" s="1190" t="s">
        <v>106</v>
      </c>
      <c r="I297" s="874">
        <v>139.65</v>
      </c>
      <c r="J297" s="651">
        <f t="shared" si="69"/>
        <v>0.97386322950232718</v>
      </c>
      <c r="K297" s="877">
        <v>0.34</v>
      </c>
      <c r="L297" s="887">
        <v>4</v>
      </c>
      <c r="M297" s="642">
        <f t="shared" si="70"/>
        <v>1.36</v>
      </c>
      <c r="N297" s="870" t="s">
        <v>226</v>
      </c>
      <c r="O297" s="734">
        <v>0.31</v>
      </c>
      <c r="P297" s="861">
        <v>43886</v>
      </c>
      <c r="Q297" s="861">
        <v>43900</v>
      </c>
      <c r="R297" s="642">
        <f t="shared" si="71"/>
        <v>9.6774193548387171</v>
      </c>
      <c r="S297" s="701">
        <f>IF(INDEX(Historical!$D$7:$D$1237,MATCH(B297,Historical!$B$7:$B$1261,0))=0,"n/a",(INDEX(Historical!$C$7:$C$1239,MATCH(B297,Historical!$B$7:$B$1261,0))/INDEX(Historical!$D$7:$D$1237,MATCH(B297,Historical!$B$7:$B$1261,0))-1)*100)</f>
        <v>10.714285714285698</v>
      </c>
      <c r="T297" s="701">
        <f>IF(INDEX(Historical!$F$7:$F$1230,MATCH(B297,Historical!$B$7:$B$1261,0))=0,"n/a",((INDEX(Historical!$C$7:$C$1239,MATCH(B297,Historical!$B$7:$B$1261,0))/INDEX(Historical!$F$7:$F$1230,MATCH(B297,Historical!$B$7:$B$1261,0)))^(1/3)-1)*100)</f>
        <v>15.729452726293779</v>
      </c>
      <c r="U297" s="701">
        <f>IF(INDEX(Historical!$H$7:$H$1230,MATCH(B297,Historical!$B$7:$B$1261,0))=0,"n/a",((INDEX(Historical!$C$7:$C$1239,MATCH(B297,Historical!$B$7:$B$1261,0))/INDEX(Historical!$H$7:$H$1230,MATCH(B297,Historical!$B$7:$B$1261,0)))^(1/5)-1)*100)</f>
        <v>41.3187544034475</v>
      </c>
      <c r="V297" s="701">
        <f>IF(INDEX(Historical!$O$7:$O$1230,MATCH(B297,Historical!$B$7:$B$1261,0))=0,"n/a",((INDEX(Historical!$C$7:$C$1239,MATCH(B297,Historical!$B$7:$B$1261,0))/INDEX(Historical!$O$7:$O$1230,MATCH(B297,Historical!$B$7:$B$1261,0)))^(1/10)-1)*100)</f>
        <v>-1.7537467490159608</v>
      </c>
      <c r="W297" s="702" t="str">
        <f t="shared" si="72"/>
        <v>n/a</v>
      </c>
      <c r="X297" s="703">
        <f t="shared" si="73"/>
        <v>1.6864797715692856</v>
      </c>
      <c r="Y297" s="661"/>
      <c r="Z297" s="651">
        <f t="shared" si="74"/>
        <v>29.50108459869848</v>
      </c>
      <c r="AA297" s="886">
        <f t="shared" si="75"/>
        <v>30.29284164859002</v>
      </c>
      <c r="AB297" s="887">
        <v>12</v>
      </c>
      <c r="AC297" s="865">
        <v>4.6100000000000003</v>
      </c>
      <c r="AD297" s="865">
        <v>3.46</v>
      </c>
      <c r="AE297" s="865">
        <v>3.92</v>
      </c>
      <c r="AF297" s="865">
        <v>3.18</v>
      </c>
      <c r="AG297" s="865">
        <v>10.7</v>
      </c>
      <c r="AH297" s="865">
        <v>20.599999999999998</v>
      </c>
      <c r="AI297" s="865">
        <v>8.59</v>
      </c>
      <c r="AJ297" s="865">
        <v>24.5</v>
      </c>
      <c r="AK297" s="865">
        <v>8.92</v>
      </c>
      <c r="AL297" s="878">
        <v>19080</v>
      </c>
      <c r="AM297" s="872">
        <v>0.1</v>
      </c>
      <c r="AN297" s="865">
        <v>0.55000000000000004</v>
      </c>
      <c r="AO297" s="739">
        <f t="shared" si="76"/>
        <v>11.999775984359808</v>
      </c>
      <c r="AP297" s="740">
        <f t="shared" si="77"/>
        <v>42.292617632949828</v>
      </c>
      <c r="AQ297" s="888">
        <f t="shared" si="78"/>
        <v>106.91515861178603</v>
      </c>
      <c r="AR297" s="651">
        <f>INDEX(Historical!$C$7:$C$1239,MATCH(B297,Historical!$B$7:$B$1261,0))*IF(AH297="n/a",1.03,IF(AH297&lt;0,1.01,IF(AH297&gt;10,1.1,(1+AH297/100))))</f>
        <v>1.3640000000000001</v>
      </c>
      <c r="AS297" s="886">
        <f t="shared" si="79"/>
        <v>1.4811676000000003</v>
      </c>
      <c r="AT297" s="886">
        <f t="shared" si="84"/>
        <v>1.6132877499200002</v>
      </c>
      <c r="AU297" s="886">
        <f t="shared" si="84"/>
        <v>1.7571930172128642</v>
      </c>
      <c r="AV297" s="886">
        <f t="shared" si="84"/>
        <v>1.9139346343482517</v>
      </c>
      <c r="AW297" s="651">
        <f t="shared" si="80"/>
        <v>8.1295830014811159</v>
      </c>
      <c r="AX297" s="747">
        <f t="shared" si="81"/>
        <v>5.8213984973011925</v>
      </c>
      <c r="AY297" s="934">
        <v>0.62</v>
      </c>
      <c r="AZ297" s="872">
        <v>113.01</v>
      </c>
      <c r="BA297" s="872">
        <v>-9.25</v>
      </c>
      <c r="BB297" s="872">
        <v>-0.59</v>
      </c>
      <c r="BC297" s="872">
        <v>14.31</v>
      </c>
      <c r="BD297" s="907"/>
      <c r="BE297" s="624">
        <v>2014</v>
      </c>
      <c r="BF297" s="898">
        <f t="shared" si="82"/>
        <v>0</v>
      </c>
      <c r="BG297" s="882">
        <v>5.5</v>
      </c>
    </row>
    <row r="298" spans="1:59" s="863" customFormat="1" ht="12.75" customHeight="1" x14ac:dyDescent="0.2">
      <c r="A298" s="881" t="s">
        <v>4639</v>
      </c>
      <c r="B298" s="604" t="s">
        <v>4636</v>
      </c>
      <c r="C298" s="932" t="s">
        <v>123</v>
      </c>
      <c r="D298" s="932" t="s">
        <v>4174</v>
      </c>
      <c r="E298" s="733">
        <v>5</v>
      </c>
      <c r="F298" s="1190"/>
      <c r="G298" s="1190" t="s">
        <v>106</v>
      </c>
      <c r="H298" s="1190" t="s">
        <v>106</v>
      </c>
      <c r="I298" s="874">
        <v>22.79</v>
      </c>
      <c r="J298" s="651">
        <f t="shared" si="69"/>
        <v>2.1939447125932428</v>
      </c>
      <c r="K298" s="877">
        <v>0.125</v>
      </c>
      <c r="L298" s="887">
        <v>4</v>
      </c>
      <c r="M298" s="642">
        <f t="shared" si="70"/>
        <v>0.5</v>
      </c>
      <c r="N298" s="870" t="s">
        <v>148</v>
      </c>
      <c r="O298" s="734">
        <v>0.113</v>
      </c>
      <c r="P298" s="861">
        <v>44162</v>
      </c>
      <c r="Q298" s="861">
        <v>44180</v>
      </c>
      <c r="R298" s="642">
        <f t="shared" si="71"/>
        <v>10.61946902654867</v>
      </c>
      <c r="S298" s="701">
        <f>IF(INDEX(Historical!$D$7:$D$1237,MATCH(B298,Historical!$B$7:$B$1261,0))=0,"n/a",(INDEX(Historical!$C$7:$C$1239,MATCH(B298,Historical!$B$7:$B$1261,0))/INDEX(Historical!$D$7:$D$1237,MATCH(B298,Historical!$B$7:$B$1261,0))-1)*100)</f>
        <v>30.804248861911976</v>
      </c>
      <c r="T298" s="701">
        <f>IF(INDEX(Historical!$F$7:$F$1230,MATCH(B298,Historical!$B$7:$B$1261,0))=0,"n/a",((INDEX(Historical!$C$7:$C$1239,MATCH(B298,Historical!$B$7:$B$1261,0))/INDEX(Historical!$F$7:$F$1230,MATCH(B298,Historical!$B$7:$B$1261,0)))^(1/3)-1)*100)</f>
        <v>106.4240985472217</v>
      </c>
      <c r="U298" s="701" t="str">
        <f>IF(INDEX(Historical!$H$7:$H$1230,MATCH(B298,Historical!$B$7:$B$1261,0))=0,"n/a",((INDEX(Historical!$C$7:$C$1239,MATCH(B298,Historical!$B$7:$B$1261,0))/INDEX(Historical!$H$7:$H$1230,MATCH(B298,Historical!$B$7:$B$1261,0)))^(1/5)-1)*100)</f>
        <v>n/a</v>
      </c>
      <c r="V298" s="701" t="str">
        <f>IF(INDEX(Historical!$O$7:$O$1230,MATCH(B298,Historical!$B$7:$B$1261,0))=0,"n/a",((INDEX(Historical!$C$7:$C$1239,MATCH(B298,Historical!$B$7:$B$1261,0))/INDEX(Historical!$O$7:$O$1230,MATCH(B298,Historical!$B$7:$B$1261,0)))^(1/10)-1)*100)</f>
        <v>n/a</v>
      </c>
      <c r="W298" s="702" t="str">
        <f t="shared" si="72"/>
        <v>n/a</v>
      </c>
      <c r="X298" s="703" t="str">
        <f t="shared" si="73"/>
        <v>n/a</v>
      </c>
      <c r="Y298" s="876"/>
      <c r="Z298" s="651">
        <f t="shared" si="74"/>
        <v>29.585798816568047</v>
      </c>
      <c r="AA298" s="886">
        <f t="shared" si="75"/>
        <v>13.485207100591715</v>
      </c>
      <c r="AB298" s="887">
        <v>9</v>
      </c>
      <c r="AC298" s="865">
        <v>1.69</v>
      </c>
      <c r="AD298" s="865">
        <v>1.56</v>
      </c>
      <c r="AE298" s="865">
        <v>1.81</v>
      </c>
      <c r="AF298" s="865" t="s">
        <v>136</v>
      </c>
      <c r="AG298" s="865">
        <v>-181.9</v>
      </c>
      <c r="AH298" s="865">
        <v>56.699999999999996</v>
      </c>
      <c r="AI298" s="865">
        <v>10.71</v>
      </c>
      <c r="AJ298" s="865">
        <v>11.5</v>
      </c>
      <c r="AK298" s="865">
        <v>8.6999999999999993</v>
      </c>
      <c r="AL298" s="878">
        <v>4260</v>
      </c>
      <c r="AM298" s="872">
        <v>0.2</v>
      </c>
      <c r="AN298" s="865" t="s">
        <v>136</v>
      </c>
      <c r="AO298" s="739" t="str">
        <f t="shared" si="76"/>
        <v>n/a</v>
      </c>
      <c r="AP298" s="740" t="str">
        <f t="shared" si="77"/>
        <v>n/a</v>
      </c>
      <c r="AQ298" s="888" t="str">
        <f t="shared" si="78"/>
        <v>n/a</v>
      </c>
      <c r="AR298" s="651">
        <f>INDEX(Historical!$C$7:$C$1239,MATCH(B298,Historical!$B$7:$B$1261,0))*IF(AH298="n/a",1.03,IF(AH298&lt;0,1.01,IF(AH298&gt;10,1.1,(1+AH298/100))))</f>
        <v>0.47410000000000002</v>
      </c>
      <c r="AS298" s="886">
        <f t="shared" si="79"/>
        <v>0.52151000000000003</v>
      </c>
      <c r="AT298" s="886">
        <f t="shared" si="84"/>
        <v>0.56688137000000005</v>
      </c>
      <c r="AU298" s="886">
        <f t="shared" si="84"/>
        <v>0.61620004919000004</v>
      </c>
      <c r="AV298" s="886">
        <f t="shared" si="84"/>
        <v>0.66980945346953003</v>
      </c>
      <c r="AW298" s="651">
        <f t="shared" si="80"/>
        <v>2.84850087265953</v>
      </c>
      <c r="AX298" s="747">
        <f t="shared" si="81"/>
        <v>12.498906856777227</v>
      </c>
      <c r="AY298" s="934">
        <v>1.43</v>
      </c>
      <c r="AZ298" s="872">
        <v>151.55000000000001</v>
      </c>
      <c r="BA298" s="872">
        <v>-3.64</v>
      </c>
      <c r="BB298" s="872">
        <v>11.1</v>
      </c>
      <c r="BC298" s="872">
        <v>20.36</v>
      </c>
      <c r="BD298" s="907"/>
      <c r="BE298" s="624">
        <v>2016</v>
      </c>
      <c r="BF298" s="898">
        <f t="shared" si="82"/>
        <v>0</v>
      </c>
      <c r="BG298" s="882">
        <v>11.3</v>
      </c>
    </row>
    <row r="299" spans="1:59" s="863" customFormat="1" ht="12.75" customHeight="1" x14ac:dyDescent="0.2">
      <c r="A299" s="871" t="s">
        <v>1773</v>
      </c>
      <c r="B299" s="604" t="s">
        <v>1774</v>
      </c>
      <c r="C299" s="932" t="s">
        <v>108</v>
      </c>
      <c r="D299" s="932" t="s">
        <v>4338</v>
      </c>
      <c r="E299" s="733">
        <v>9</v>
      </c>
      <c r="F299" s="1190">
        <v>427</v>
      </c>
      <c r="G299" s="1190" t="s">
        <v>37</v>
      </c>
      <c r="H299" s="1190" t="s">
        <v>37</v>
      </c>
      <c r="I299" s="874">
        <v>39.32</v>
      </c>
      <c r="J299" s="651">
        <f t="shared" si="69"/>
        <v>5.1881993896236009</v>
      </c>
      <c r="K299" s="877">
        <v>0.51</v>
      </c>
      <c r="L299" s="887">
        <v>4</v>
      </c>
      <c r="M299" s="642">
        <f t="shared" si="70"/>
        <v>2.04</v>
      </c>
      <c r="N299" s="870" t="s">
        <v>239</v>
      </c>
      <c r="O299" s="734">
        <v>0.47</v>
      </c>
      <c r="P299" s="1116">
        <v>43644</v>
      </c>
      <c r="Q299" s="1116">
        <v>43658</v>
      </c>
      <c r="R299" s="642">
        <f t="shared" si="71"/>
        <v>8.5106382978723492</v>
      </c>
      <c r="S299" s="701">
        <f>IF(INDEX(Historical!$D$7:$D$1237,MATCH(B299,Historical!$B$7:$B$1261,0))=0,"n/a",(INDEX(Historical!$C$7:$C$1239,MATCH(B299,Historical!$B$7:$B$1261,0))/INDEX(Historical!$D$7:$D$1237,MATCH(B299,Historical!$B$7:$B$1261,0))-1)*100)</f>
        <v>16.666666666666675</v>
      </c>
      <c r="T299" s="701">
        <f>IF(INDEX(Historical!$F$7:$F$1230,MATCH(B299,Historical!$B$7:$B$1261,0))=0,"n/a",((INDEX(Historical!$C$7:$C$1239,MATCH(B299,Historical!$B$7:$B$1261,0))/INDEX(Historical!$F$7:$F$1230,MATCH(B299,Historical!$B$7:$B$1261,0)))^(1/3)-1)*100)</f>
        <v>10.314958308492628</v>
      </c>
      <c r="U299" s="701">
        <f>IF(INDEX(Historical!$H$7:$H$1230,MATCH(B299,Historical!$B$7:$B$1261,0))=0,"n/a",((INDEX(Historical!$C$7:$C$1239,MATCH(B299,Historical!$B$7:$B$1261,0))/INDEX(Historical!$H$7:$H$1230,MATCH(B299,Historical!$B$7:$B$1261,0)))^(1/5)-1)*100)</f>
        <v>10.869998568710804</v>
      </c>
      <c r="V299" s="701">
        <f>IF(INDEX(Historical!$O$7:$O$1230,MATCH(B299,Historical!$B$7:$B$1261,0))=0,"n/a",((INDEX(Historical!$C$7:$C$1239,MATCH(B299,Historical!$B$7:$B$1261,0))/INDEX(Historical!$O$7:$O$1230,MATCH(B299,Historical!$B$7:$B$1261,0)))^(1/10)-1)*100)</f>
        <v>8.842291989017026</v>
      </c>
      <c r="W299" s="702">
        <f t="shared" si="72"/>
        <v>1.2293191157012666</v>
      </c>
      <c r="X299" s="703">
        <f t="shared" si="73"/>
        <v>1.0451921700683464</v>
      </c>
      <c r="Y299" s="876"/>
      <c r="Z299" s="651">
        <f t="shared" si="74"/>
        <v>53.125</v>
      </c>
      <c r="AA299" s="886">
        <f t="shared" si="75"/>
        <v>10.239583333333334</v>
      </c>
      <c r="AB299" s="887">
        <v>12</v>
      </c>
      <c r="AC299" s="865">
        <v>3.84</v>
      </c>
      <c r="AD299" s="865">
        <v>2.13</v>
      </c>
      <c r="AE299" s="865">
        <v>4.0199999999999996</v>
      </c>
      <c r="AF299" s="865">
        <v>1.34</v>
      </c>
      <c r="AG299" s="865">
        <v>12.9</v>
      </c>
      <c r="AH299" s="865">
        <v>0.89999999999999991</v>
      </c>
      <c r="AI299" s="865">
        <v>-14.91</v>
      </c>
      <c r="AJ299" s="865">
        <v>10.4</v>
      </c>
      <c r="AK299" s="865">
        <v>5</v>
      </c>
      <c r="AL299" s="878">
        <v>714.82</v>
      </c>
      <c r="AM299" s="872">
        <v>0.1</v>
      </c>
      <c r="AN299" s="865">
        <v>0.24</v>
      </c>
      <c r="AO299" s="739">
        <f t="shared" si="76"/>
        <v>5.8186146250010697</v>
      </c>
      <c r="AP299" s="740">
        <f t="shared" si="77"/>
        <v>16.058197958334404</v>
      </c>
      <c r="AQ299" s="888">
        <f t="shared" si="78"/>
        <v>-21.908766556413383</v>
      </c>
      <c r="AR299" s="651">
        <f>INDEX(Historical!$C$7:$C$1239,MATCH(B299,Historical!$B$7:$B$1261,0))*IF(AH299="n/a",1.03,IF(AH299&lt;0,1.01,IF(AH299&gt;10,1.1,(1+AH299/100))))</f>
        <v>1.9776399999999998</v>
      </c>
      <c r="AS299" s="886">
        <f t="shared" si="79"/>
        <v>1.9974163999999999</v>
      </c>
      <c r="AT299" s="886">
        <f t="shared" si="84"/>
        <v>2.0972872200000001</v>
      </c>
      <c r="AU299" s="886">
        <f t="shared" si="84"/>
        <v>2.2021515810000003</v>
      </c>
      <c r="AV299" s="886">
        <f t="shared" si="84"/>
        <v>2.3122591600500004</v>
      </c>
      <c r="AW299" s="651">
        <f t="shared" si="80"/>
        <v>10.586754361050001</v>
      </c>
      <c r="AX299" s="747">
        <f t="shared" si="81"/>
        <v>26.924604173575794</v>
      </c>
      <c r="AY299" s="934">
        <v>0.77</v>
      </c>
      <c r="AZ299" s="872">
        <v>52.05</v>
      </c>
      <c r="BA299" s="872">
        <v>-28.46</v>
      </c>
      <c r="BB299" s="872">
        <v>12.920000000000002</v>
      </c>
      <c r="BC299" s="872">
        <v>13.750000000000002</v>
      </c>
      <c r="BD299" s="907"/>
      <c r="BE299" s="624">
        <v>2011</v>
      </c>
      <c r="BF299" s="898">
        <f t="shared" si="82"/>
        <v>0</v>
      </c>
      <c r="BG299" s="882">
        <v>1.2</v>
      </c>
    </row>
    <row r="300" spans="1:59" s="863" customFormat="1" ht="12.75" customHeight="1" x14ac:dyDescent="0.2">
      <c r="A300" s="863" t="s">
        <v>1781</v>
      </c>
      <c r="B300" s="604" t="s">
        <v>1782</v>
      </c>
      <c r="C300" s="932" t="s">
        <v>108</v>
      </c>
      <c r="D300" s="932" t="s">
        <v>4338</v>
      </c>
      <c r="E300" s="733">
        <v>9</v>
      </c>
      <c r="F300" s="1190">
        <v>417</v>
      </c>
      <c r="G300" s="1190" t="s">
        <v>37</v>
      </c>
      <c r="H300" s="1190" t="s">
        <v>115</v>
      </c>
      <c r="I300" s="874">
        <v>37.840000000000003</v>
      </c>
      <c r="J300" s="651">
        <f t="shared" si="69"/>
        <v>4.2283298097251585</v>
      </c>
      <c r="K300" s="877">
        <v>0.4</v>
      </c>
      <c r="L300" s="887">
        <v>4</v>
      </c>
      <c r="M300" s="642">
        <f t="shared" si="70"/>
        <v>1.6</v>
      </c>
      <c r="N300" s="870" t="s">
        <v>703</v>
      </c>
      <c r="O300" s="734">
        <v>0.33</v>
      </c>
      <c r="P300" s="866">
        <v>43588</v>
      </c>
      <c r="Q300" s="866">
        <v>43605</v>
      </c>
      <c r="R300" s="642">
        <f t="shared" si="71"/>
        <v>21.212121212121211</v>
      </c>
      <c r="S300" s="701">
        <f>IF(INDEX(Historical!$D$7:$D$1237,MATCH(B300,Historical!$B$7:$B$1261,0))=0,"n/a",(INDEX(Historical!$C$7:$C$1239,MATCH(B300,Historical!$B$7:$B$1261,0))/INDEX(Historical!$D$7:$D$1237,MATCH(B300,Historical!$B$7:$B$1261,0))-1)*100)</f>
        <v>22.4</v>
      </c>
      <c r="T300" s="701">
        <f>IF(INDEX(Historical!$F$7:$F$1230,MATCH(B300,Historical!$B$7:$B$1261,0))=0,"n/a",((INDEX(Historical!$C$7:$C$1239,MATCH(B300,Historical!$B$7:$B$1261,0))/INDEX(Historical!$F$7:$F$1230,MATCH(B300,Historical!$B$7:$B$1261,0)))^(1/3)-1)*100)</f>
        <v>16.008136810223618</v>
      </c>
      <c r="U300" s="701">
        <f>IF(INDEX(Historical!$H$7:$H$1230,MATCH(B300,Historical!$B$7:$B$1261,0))=0,"n/a",((INDEX(Historical!$C$7:$C$1239,MATCH(B300,Historical!$B$7:$B$1261,0))/INDEX(Historical!$H$7:$H$1230,MATCH(B300,Historical!$B$7:$B$1261,0)))^(1/5)-1)*100)</f>
        <v>15.325682508681805</v>
      </c>
      <c r="V300" s="701">
        <f>IF(INDEX(Historical!$O$7:$O$1230,MATCH(B300,Historical!$B$7:$B$1261,0))=0,"n/a",((INDEX(Historical!$C$7:$C$1239,MATCH(B300,Historical!$B$7:$B$1261,0))/INDEX(Historical!$O$7:$O$1230,MATCH(B300,Historical!$B$7:$B$1261,0)))^(1/10)-1)*100)</f>
        <v>43.967062678739978</v>
      </c>
      <c r="W300" s="702">
        <f t="shared" si="72"/>
        <v>0.34857189848373588</v>
      </c>
      <c r="X300" s="703">
        <f t="shared" si="73"/>
        <v>1.0717260495581682</v>
      </c>
      <c r="Y300" s="670"/>
      <c r="Z300" s="651">
        <f t="shared" si="74"/>
        <v>59.925093632958806</v>
      </c>
      <c r="AA300" s="886">
        <f t="shared" si="75"/>
        <v>14.172284644194757</v>
      </c>
      <c r="AB300" s="887">
        <v>12</v>
      </c>
      <c r="AC300" s="865">
        <v>2.67</v>
      </c>
      <c r="AD300" s="865">
        <v>0.77</v>
      </c>
      <c r="AE300" s="865">
        <v>3.45</v>
      </c>
      <c r="AF300" s="865">
        <v>1.1599999999999999</v>
      </c>
      <c r="AG300" s="865">
        <v>6.2</v>
      </c>
      <c r="AH300" s="865">
        <v>9.9</v>
      </c>
      <c r="AI300" s="865">
        <v>22.41</v>
      </c>
      <c r="AJ300" s="865">
        <v>14.299999999999999</v>
      </c>
      <c r="AK300" s="865">
        <v>19.400000000000002</v>
      </c>
      <c r="AL300" s="878">
        <v>3620</v>
      </c>
      <c r="AM300" s="872">
        <v>0.9900000000000001</v>
      </c>
      <c r="AN300" s="865">
        <v>0.18</v>
      </c>
      <c r="AO300" s="739">
        <f t="shared" si="76"/>
        <v>5.381727674212204</v>
      </c>
      <c r="AP300" s="740">
        <f t="shared" si="77"/>
        <v>19.554012318406961</v>
      </c>
      <c r="AQ300" s="888">
        <f t="shared" si="78"/>
        <v>-14.521347207450109</v>
      </c>
      <c r="AR300" s="651">
        <f>INDEX(Historical!$C$7:$C$1239,MATCH(B300,Historical!$B$7:$B$1261,0))*IF(AH300="n/a",1.03,IF(AH300&lt;0,1.01,IF(AH300&gt;10,1.1,(1+AH300/100))))</f>
        <v>1.68147</v>
      </c>
      <c r="AS300" s="886">
        <f t="shared" si="79"/>
        <v>1.8496170000000001</v>
      </c>
      <c r="AT300" s="886">
        <f t="shared" si="84"/>
        <v>2.0345787000000004</v>
      </c>
      <c r="AU300" s="886">
        <f t="shared" si="84"/>
        <v>2.2380365700000007</v>
      </c>
      <c r="AV300" s="886">
        <f t="shared" si="84"/>
        <v>2.461840227000001</v>
      </c>
      <c r="AW300" s="651">
        <f t="shared" si="80"/>
        <v>10.265542497000002</v>
      </c>
      <c r="AX300" s="747">
        <f t="shared" si="81"/>
        <v>27.128812095665968</v>
      </c>
      <c r="AY300" s="934">
        <v>1.68</v>
      </c>
      <c r="AZ300" s="872">
        <v>108.37</v>
      </c>
      <c r="BA300" s="872">
        <v>-29.98</v>
      </c>
      <c r="BB300" s="872">
        <v>18.990000000000002</v>
      </c>
      <c r="BC300" s="872">
        <v>30.570000000000004</v>
      </c>
      <c r="BD300" s="907"/>
      <c r="BE300" s="624">
        <v>2011</v>
      </c>
      <c r="BF300" s="898">
        <f t="shared" si="82"/>
        <v>0</v>
      </c>
      <c r="BG300" s="882">
        <v>0.6</v>
      </c>
    </row>
    <row r="301" spans="1:59" s="863" customFormat="1" ht="12.75" customHeight="1" x14ac:dyDescent="0.2">
      <c r="A301" s="880" t="s">
        <v>4029</v>
      </c>
      <c r="B301" s="604" t="s">
        <v>4028</v>
      </c>
      <c r="C301" s="932" t="s">
        <v>108</v>
      </c>
      <c r="D301" s="932" t="s">
        <v>4338</v>
      </c>
      <c r="E301" s="733">
        <v>6</v>
      </c>
      <c r="F301" s="1190">
        <v>662</v>
      </c>
      <c r="G301" s="1190" t="s">
        <v>106</v>
      </c>
      <c r="H301" s="1190" t="s">
        <v>106</v>
      </c>
      <c r="I301" s="874">
        <v>28</v>
      </c>
      <c r="J301" s="651">
        <f t="shared" si="69"/>
        <v>3.7142857142857144</v>
      </c>
      <c r="K301" s="877">
        <v>0.26</v>
      </c>
      <c r="L301" s="887">
        <v>4</v>
      </c>
      <c r="M301" s="642">
        <f t="shared" si="70"/>
        <v>1.04</v>
      </c>
      <c r="N301" s="870" t="s">
        <v>432</v>
      </c>
      <c r="O301" s="734">
        <v>0.25</v>
      </c>
      <c r="P301" s="866">
        <v>43685</v>
      </c>
      <c r="Q301" s="866">
        <v>43700</v>
      </c>
      <c r="R301" s="642">
        <f t="shared" si="71"/>
        <v>4.0000000000000036</v>
      </c>
      <c r="S301" s="701">
        <f>IF(INDEX(Historical!$D$7:$D$1237,MATCH(B301,Historical!$B$7:$B$1261,0))=0,"n/a",(INDEX(Historical!$C$7:$C$1239,MATCH(B301,Historical!$B$7:$B$1261,0))/INDEX(Historical!$D$7:$D$1237,MATCH(B301,Historical!$B$7:$B$1261,0))-1)*100)</f>
        <v>8.5106382978723527</v>
      </c>
      <c r="T301" s="701">
        <f>IF(INDEX(Historical!$F$7:$F$1230,MATCH(B301,Historical!$B$7:$B$1261,0))=0,"n/a",((INDEX(Historical!$C$7:$C$1239,MATCH(B301,Historical!$B$7:$B$1261,0))/INDEX(Historical!$F$7:$F$1230,MATCH(B301,Historical!$B$7:$B$1261,0)))^(1/3)-1)*100)</f>
        <v>8.4351442625098407</v>
      </c>
      <c r="U301" s="701">
        <f>IF(INDEX(Historical!$H$7:$H$1230,MATCH(B301,Historical!$B$7:$B$1261,0))=0,"n/a",((INDEX(Historical!$C$7:$C$1239,MATCH(B301,Historical!$B$7:$B$1261,0))/INDEX(Historical!$H$7:$H$1230,MATCH(B301,Historical!$B$7:$B$1261,0)))^(1/5)-1)*100)</f>
        <v>6.0613903367872979</v>
      </c>
      <c r="V301" s="701">
        <f>IF(INDEX(Historical!$O$7:$O$1230,MATCH(B301,Historical!$B$7:$B$1261,0))=0,"n/a",((INDEX(Historical!$C$7:$C$1239,MATCH(B301,Historical!$B$7:$B$1261,0))/INDEX(Historical!$O$7:$O$1230,MATCH(B301,Historical!$B$7:$B$1261,0)))^(1/10)-1)*100)</f>
        <v>7.3897958414493869</v>
      </c>
      <c r="W301" s="702">
        <f t="shared" si="72"/>
        <v>0.82023786134779819</v>
      </c>
      <c r="X301" s="703" t="str">
        <f t="shared" si="73"/>
        <v>n/a</v>
      </c>
      <c r="Y301" s="876"/>
      <c r="Z301" s="651" t="str">
        <f t="shared" si="74"/>
        <v>n/a</v>
      </c>
      <c r="AA301" s="886" t="str">
        <f t="shared" si="75"/>
        <v>n/a</v>
      </c>
      <c r="AB301" s="887">
        <v>12</v>
      </c>
      <c r="AC301" s="865" t="s">
        <v>136</v>
      </c>
      <c r="AD301" s="865" t="s">
        <v>136</v>
      </c>
      <c r="AE301" s="865" t="s">
        <v>136</v>
      </c>
      <c r="AF301" s="865" t="s">
        <v>136</v>
      </c>
      <c r="AG301" s="865" t="s">
        <v>136</v>
      </c>
      <c r="AH301" s="865" t="s">
        <v>136</v>
      </c>
      <c r="AI301" s="865" t="s">
        <v>136</v>
      </c>
      <c r="AJ301" s="865" t="s">
        <v>136</v>
      </c>
      <c r="AK301" s="865" t="s">
        <v>136</v>
      </c>
      <c r="AL301" s="878" t="s">
        <v>136</v>
      </c>
      <c r="AM301" s="872" t="s">
        <v>136</v>
      </c>
      <c r="AN301" s="865" t="s">
        <v>136</v>
      </c>
      <c r="AO301" s="739" t="str">
        <f t="shared" si="76"/>
        <v>n/a</v>
      </c>
      <c r="AP301" s="740">
        <f t="shared" si="77"/>
        <v>9.7756760510730132</v>
      </c>
      <c r="AQ301" s="888" t="str">
        <f t="shared" si="78"/>
        <v>n/a</v>
      </c>
      <c r="AR301" s="651">
        <f>INDEX(Historical!$C$7:$C$1239,MATCH(B301,Historical!$B$7:$B$1261,0))*IF(AH301="n/a",1.03,IF(AH301&lt;0,1.01,IF(AH301&gt;10,1.1,(1+AH301/100))))</f>
        <v>1.0506</v>
      </c>
      <c r="AS301" s="886">
        <f t="shared" si="79"/>
        <v>1.0821179999999999</v>
      </c>
      <c r="AT301" s="886">
        <f t="shared" si="84"/>
        <v>1.1145815399999999</v>
      </c>
      <c r="AU301" s="886">
        <f t="shared" si="84"/>
        <v>1.1480189861999999</v>
      </c>
      <c r="AV301" s="886">
        <f t="shared" si="84"/>
        <v>1.1824595557859998</v>
      </c>
      <c r="AW301" s="651">
        <f t="shared" si="80"/>
        <v>5.5777780819859988</v>
      </c>
      <c r="AX301" s="747">
        <f t="shared" si="81"/>
        <v>19.920636007092853</v>
      </c>
      <c r="AY301" s="934" t="s">
        <v>136</v>
      </c>
      <c r="AZ301" s="872" t="s">
        <v>136</v>
      </c>
      <c r="BA301" s="872" t="s">
        <v>136</v>
      </c>
      <c r="BB301" s="872" t="s">
        <v>136</v>
      </c>
      <c r="BC301" s="872" t="s">
        <v>136</v>
      </c>
      <c r="BD301" s="907" t="s">
        <v>4265</v>
      </c>
      <c r="BE301" s="624">
        <v>2014</v>
      </c>
      <c r="BF301" s="898">
        <f t="shared" si="82"/>
        <v>0</v>
      </c>
      <c r="BG301" s="882" t="s">
        <v>136</v>
      </c>
    </row>
    <row r="302" spans="1:59" s="863" customFormat="1" ht="12.75" customHeight="1" x14ac:dyDescent="0.2">
      <c r="A302" s="871" t="s">
        <v>3920</v>
      </c>
      <c r="B302" s="604" t="s">
        <v>3921</v>
      </c>
      <c r="C302" s="932" t="s">
        <v>123</v>
      </c>
      <c r="D302" s="932" t="s">
        <v>4174</v>
      </c>
      <c r="E302" s="733">
        <v>7</v>
      </c>
      <c r="F302" s="1190">
        <v>609</v>
      </c>
      <c r="G302" s="1190" t="s">
        <v>106</v>
      </c>
      <c r="H302" s="1190" t="s">
        <v>106</v>
      </c>
      <c r="I302" s="874">
        <v>21.23</v>
      </c>
      <c r="J302" s="651">
        <f t="shared" si="69"/>
        <v>8.8817710786622701</v>
      </c>
      <c r="K302" s="877">
        <v>0.47139999999999999</v>
      </c>
      <c r="L302" s="887">
        <v>4</v>
      </c>
      <c r="M302" s="642">
        <f t="shared" si="70"/>
        <v>1.8855999999999999</v>
      </c>
      <c r="N302" s="870" t="s">
        <v>641</v>
      </c>
      <c r="O302" s="734">
        <v>0.46460000000000001</v>
      </c>
      <c r="P302" s="619">
        <v>43861</v>
      </c>
      <c r="Q302" s="619">
        <v>43878</v>
      </c>
      <c r="R302" s="642">
        <f t="shared" si="71"/>
        <v>1.4636246233318926</v>
      </c>
      <c r="S302" s="701">
        <f>IF(INDEX(Historical!$D$7:$D$1237,MATCH(B302,Historical!$B$7:$B$1261,0))=0,"n/a",(INDEX(Historical!$C$7:$C$1239,MATCH(B302,Historical!$B$7:$B$1261,0))/INDEX(Historical!$D$7:$D$1237,MATCH(B302,Historical!$B$7:$B$1261,0))-1)*100)</f>
        <v>11.596628238502538</v>
      </c>
      <c r="T302" s="701">
        <f>IF(INDEX(Historical!$F$7:$F$1230,MATCH(B302,Historical!$B$7:$B$1261,0))=0,"n/a",((INDEX(Historical!$C$7:$C$1239,MATCH(B302,Historical!$B$7:$B$1261,0))/INDEX(Historical!$F$7:$F$1230,MATCH(B302,Historical!$B$7:$B$1261,0)))^(1/3)-1)*100)</f>
        <v>11.870965355719587</v>
      </c>
      <c r="U302" s="701">
        <f>IF(INDEX(Historical!$H$7:$H$1230,MATCH(B302,Historical!$B$7:$B$1261,0))=0,"n/a",((INDEX(Historical!$C$7:$C$1239,MATCH(B302,Historical!$B$7:$B$1261,0))/INDEX(Historical!$H$7:$H$1230,MATCH(B302,Historical!$B$7:$B$1261,0)))^(1/5)-1)*100)</f>
        <v>60.245081029647231</v>
      </c>
      <c r="V302" s="701" t="str">
        <f>IF(INDEX(Historical!$O$7:$O$1230,MATCH(B302,Historical!$B$7:$B$1261,0))=0,"n/a",((INDEX(Historical!$C$7:$C$1239,MATCH(B302,Historical!$B$7:$B$1261,0))/INDEX(Historical!$O$7:$O$1230,MATCH(B302,Historical!$B$7:$B$1261,0)))^(1/10)-1)*100)</f>
        <v>n/a</v>
      </c>
      <c r="W302" s="702" t="str">
        <f t="shared" si="72"/>
        <v>n/a</v>
      </c>
      <c r="X302" s="703">
        <f t="shared" si="73"/>
        <v>2.1064713646729802</v>
      </c>
      <c r="Y302" s="876"/>
      <c r="Z302" s="651">
        <f t="shared" si="74"/>
        <v>96.697435897435895</v>
      </c>
      <c r="AA302" s="886">
        <f t="shared" si="75"/>
        <v>10.887179487179488</v>
      </c>
      <c r="AB302" s="887">
        <v>12</v>
      </c>
      <c r="AC302" s="865">
        <v>1.95</v>
      </c>
      <c r="AD302" s="865">
        <v>1.23</v>
      </c>
      <c r="AE302" s="865">
        <v>0.78</v>
      </c>
      <c r="AF302" s="865">
        <v>1.48</v>
      </c>
      <c r="AG302" s="865">
        <v>13.200000000000001</v>
      </c>
      <c r="AH302" s="865">
        <v>15.5</v>
      </c>
      <c r="AI302" s="865">
        <v>6.72</v>
      </c>
      <c r="AJ302" s="865">
        <v>28.599999999999998</v>
      </c>
      <c r="AK302" s="865">
        <v>9.1800000000000015</v>
      </c>
      <c r="AL302" s="878">
        <v>775.93</v>
      </c>
      <c r="AM302" s="872">
        <v>0.1</v>
      </c>
      <c r="AN302" s="865">
        <v>0.77</v>
      </c>
      <c r="AO302" s="739">
        <f t="shared" si="76"/>
        <v>58.239672621130019</v>
      </c>
      <c r="AP302" s="740">
        <f t="shared" si="77"/>
        <v>69.126852108309507</v>
      </c>
      <c r="AQ302" s="888">
        <f t="shared" si="78"/>
        <v>-15.37527117121893</v>
      </c>
      <c r="AR302" s="651">
        <f>INDEX(Historical!$C$7:$C$1239,MATCH(B302,Historical!$B$7:$B$1261,0))*IF(AH302="n/a",1.03,IF(AH302&lt;0,1.01,IF(AH302&gt;10,1.1,(1+AH302/100))))</f>
        <v>1.9805500000000003</v>
      </c>
      <c r="AS302" s="886">
        <f t="shared" si="79"/>
        <v>2.11364296</v>
      </c>
      <c r="AT302" s="886">
        <f t="shared" si="84"/>
        <v>2.3076753837280002</v>
      </c>
      <c r="AU302" s="886">
        <f t="shared" si="84"/>
        <v>2.5195199839542308</v>
      </c>
      <c r="AV302" s="886">
        <f t="shared" si="84"/>
        <v>2.7508119184812294</v>
      </c>
      <c r="AW302" s="651">
        <f t="shared" si="80"/>
        <v>11.67220024616346</v>
      </c>
      <c r="AX302" s="747">
        <f t="shared" si="81"/>
        <v>54.979746802465655</v>
      </c>
      <c r="AY302" s="934">
        <v>1.1599999999999999</v>
      </c>
      <c r="AZ302" s="872">
        <v>105.91999999999999</v>
      </c>
      <c r="BA302" s="872">
        <v>-19.830000000000002</v>
      </c>
      <c r="BB302" s="872">
        <v>9.25</v>
      </c>
      <c r="BC302" s="872">
        <v>11.98</v>
      </c>
      <c r="BD302" s="907"/>
      <c r="BE302" s="624">
        <v>2014</v>
      </c>
      <c r="BF302" s="898">
        <f t="shared" si="82"/>
        <v>0</v>
      </c>
      <c r="BG302" s="882">
        <v>5</v>
      </c>
    </row>
    <row r="303" spans="1:59" s="863" customFormat="1" ht="12.75" customHeight="1" x14ac:dyDescent="0.2">
      <c r="A303" s="881" t="s">
        <v>1805</v>
      </c>
      <c r="B303" s="604" t="s">
        <v>1806</v>
      </c>
      <c r="C303" s="932" t="s">
        <v>108</v>
      </c>
      <c r="D303" s="932" t="s">
        <v>118</v>
      </c>
      <c r="E303" s="733">
        <v>9</v>
      </c>
      <c r="F303" s="1190">
        <v>474</v>
      </c>
      <c r="G303" s="1190" t="s">
        <v>106</v>
      </c>
      <c r="H303" s="1190" t="s">
        <v>106</v>
      </c>
      <c r="I303" s="874">
        <v>208.19</v>
      </c>
      <c r="J303" s="651">
        <f t="shared" si="69"/>
        <v>1.3064988712234018</v>
      </c>
      <c r="K303" s="877">
        <v>0.68</v>
      </c>
      <c r="L303" s="887">
        <v>4</v>
      </c>
      <c r="M303" s="642">
        <f t="shared" si="70"/>
        <v>2.72</v>
      </c>
      <c r="N303" s="870" t="s">
        <v>218</v>
      </c>
      <c r="O303" s="734">
        <v>0.65</v>
      </c>
      <c r="P303" s="861">
        <v>43920</v>
      </c>
      <c r="Q303" s="861">
        <v>43936</v>
      </c>
      <c r="R303" s="642">
        <f t="shared" si="71"/>
        <v>4.6153846153846194</v>
      </c>
      <c r="S303" s="701">
        <f>IF(INDEX(Historical!$D$7:$D$1237,MATCH(B303,Historical!$B$7:$B$1261,0))=0,"n/a",(INDEX(Historical!$C$7:$C$1239,MATCH(B303,Historical!$B$7:$B$1261,0))/INDEX(Historical!$D$7:$D$1237,MATCH(B303,Historical!$B$7:$B$1261,0))-1)*100)</f>
        <v>9.4420600858368999</v>
      </c>
      <c r="T303" s="701">
        <f>IF(INDEX(Historical!$F$7:$F$1230,MATCH(B303,Historical!$B$7:$B$1261,0))=0,"n/a",((INDEX(Historical!$C$7:$C$1239,MATCH(B303,Historical!$B$7:$B$1261,0))/INDEX(Historical!$F$7:$F$1230,MATCH(B303,Historical!$B$7:$B$1261,0)))^(1/3)-1)*100)</f>
        <v>13.370669304847693</v>
      </c>
      <c r="U303" s="701">
        <f>IF(INDEX(Historical!$H$7:$H$1230,MATCH(B303,Historical!$B$7:$B$1261,0))=0,"n/a",((INDEX(Historical!$C$7:$C$1239,MATCH(B303,Historical!$B$7:$B$1261,0))/INDEX(Historical!$H$7:$H$1230,MATCH(B303,Historical!$B$7:$B$1261,0)))^(1/5)-1)*100)</f>
        <v>16.662595574016503</v>
      </c>
      <c r="V303" s="701">
        <f>IF(INDEX(Historical!$O$7:$O$1230,MATCH(B303,Historical!$B$7:$B$1261,0))=0,"n/a",((INDEX(Historical!$C$7:$C$1239,MATCH(B303,Historical!$B$7:$B$1261,0))/INDEX(Historical!$O$7:$O$1230,MATCH(B303,Historical!$B$7:$B$1261,0)))^(1/10)-1)*100)</f>
        <v>9.3832150176213158</v>
      </c>
      <c r="W303" s="702">
        <f t="shared" si="72"/>
        <v>1.7757874611979787</v>
      </c>
      <c r="X303" s="703">
        <f t="shared" si="73"/>
        <v>1.9152408705766097</v>
      </c>
      <c r="Y303" s="876" t="s">
        <v>802</v>
      </c>
      <c r="Z303" s="651">
        <f t="shared" si="74"/>
        <v>32.075471698113205</v>
      </c>
      <c r="AA303" s="886">
        <f t="shared" si="75"/>
        <v>24.550707547169811</v>
      </c>
      <c r="AB303" s="887">
        <v>12</v>
      </c>
      <c r="AC303" s="865">
        <v>8.48</v>
      </c>
      <c r="AD303" s="865">
        <v>3.85</v>
      </c>
      <c r="AE303" s="865">
        <v>2.91</v>
      </c>
      <c r="AF303" s="865">
        <v>2.59</v>
      </c>
      <c r="AG303" s="865">
        <v>10.299999999999999</v>
      </c>
      <c r="AH303" s="865">
        <v>52.5</v>
      </c>
      <c r="AI303" s="865">
        <v>5.16</v>
      </c>
      <c r="AJ303" s="865">
        <v>8.6999999999999993</v>
      </c>
      <c r="AK303" s="865">
        <v>6.419999999999999</v>
      </c>
      <c r="AL303" s="878">
        <v>27000</v>
      </c>
      <c r="AM303" s="872">
        <v>0.3</v>
      </c>
      <c r="AN303" s="865">
        <v>0.53</v>
      </c>
      <c r="AO303" s="739">
        <f t="shared" si="76"/>
        <v>-6.5816131019299071</v>
      </c>
      <c r="AP303" s="740">
        <f t="shared" si="77"/>
        <v>17.969094445239904</v>
      </c>
      <c r="AQ303" s="888">
        <f t="shared" si="78"/>
        <v>68.10887020971434</v>
      </c>
      <c r="AR303" s="651">
        <f>INDEX(Historical!$C$7:$C$1239,MATCH(B303,Historical!$B$7:$B$1261,0))*IF(AH303="n/a",1.03,IF(AH303&lt;0,1.01,IF(AH303&gt;10,1.1,(1+AH303/100))))</f>
        <v>2.8050000000000002</v>
      </c>
      <c r="AS303" s="886">
        <f t="shared" si="79"/>
        <v>2.9497380000000004</v>
      </c>
      <c r="AT303" s="886">
        <f t="shared" si="84"/>
        <v>3.1391111796000004</v>
      </c>
      <c r="AU303" s="886">
        <f t="shared" si="84"/>
        <v>3.3406421173303205</v>
      </c>
      <c r="AV303" s="886">
        <f t="shared" si="84"/>
        <v>3.5551113412629269</v>
      </c>
      <c r="AW303" s="651">
        <f t="shared" si="80"/>
        <v>15.789602638193248</v>
      </c>
      <c r="AX303" s="747">
        <f t="shared" si="81"/>
        <v>7.5842272146564431</v>
      </c>
      <c r="AY303" s="934">
        <v>0.8</v>
      </c>
      <c r="AZ303" s="872">
        <v>45.24</v>
      </c>
      <c r="BA303" s="872">
        <v>-5.7799999999999994</v>
      </c>
      <c r="BB303" s="872">
        <v>2.09</v>
      </c>
      <c r="BC303" s="872">
        <v>5.64</v>
      </c>
      <c r="BD303" s="907"/>
      <c r="BE303" s="624">
        <v>2012</v>
      </c>
      <c r="BF303" s="898">
        <f t="shared" si="82"/>
        <v>0</v>
      </c>
      <c r="BG303" s="882">
        <v>2.9000000000000004</v>
      </c>
    </row>
    <row r="304" spans="1:59" s="863" customFormat="1" ht="12.75" customHeight="1" x14ac:dyDescent="0.2">
      <c r="A304" s="704" t="s">
        <v>3786</v>
      </c>
      <c r="B304" s="1006" t="s">
        <v>3787</v>
      </c>
      <c r="C304" s="932" t="s">
        <v>112</v>
      </c>
      <c r="D304" s="932" t="s">
        <v>1220</v>
      </c>
      <c r="E304" s="733">
        <v>6</v>
      </c>
      <c r="F304" s="1190">
        <v>658</v>
      </c>
      <c r="G304" s="1190" t="s">
        <v>106</v>
      </c>
      <c r="H304" s="1190" t="s">
        <v>106</v>
      </c>
      <c r="I304" s="883">
        <v>69.75</v>
      </c>
      <c r="J304" s="651">
        <f t="shared" si="69"/>
        <v>0.5161290322580645</v>
      </c>
      <c r="K304" s="863">
        <v>0.09</v>
      </c>
      <c r="L304" s="1190">
        <v>4</v>
      </c>
      <c r="M304" s="642">
        <f t="shared" si="70"/>
        <v>0.36</v>
      </c>
      <c r="N304" s="1190" t="s">
        <v>516</v>
      </c>
      <c r="O304" s="604">
        <v>0.08</v>
      </c>
      <c r="P304" s="938">
        <v>43616</v>
      </c>
      <c r="Q304" s="938">
        <v>43630</v>
      </c>
      <c r="R304" s="642">
        <f t="shared" si="71"/>
        <v>12.499999999999993</v>
      </c>
      <c r="S304" s="701">
        <f>IF(INDEX(Historical!$D$7:$D$1237,MATCH(B304,Historical!$B$7:$B$1261,0))=0,"n/a",(INDEX(Historical!$C$7:$C$1239,MATCH(B304,Historical!$B$7:$B$1261,0))/INDEX(Historical!$D$7:$D$1237,MATCH(B304,Historical!$B$7:$B$1261,0))-1)*100)</f>
        <v>12.903225806451601</v>
      </c>
      <c r="T304" s="701">
        <f>IF(INDEX(Historical!$F$7:$F$1230,MATCH(B304,Historical!$B$7:$B$1261,0))=0,"n/a",((INDEX(Historical!$C$7:$C$1239,MATCH(B304,Historical!$B$7:$B$1261,0))/INDEX(Historical!$F$7:$F$1230,MATCH(B304,Historical!$B$7:$B$1261,0)))^(1/3)-1)*100)</f>
        <v>16.738772165039471</v>
      </c>
      <c r="U304" s="701">
        <f>IF(INDEX(Historical!$H$7:$H$1230,MATCH(B304,Historical!$B$7:$B$1261,0))=0,"n/a",((INDEX(Historical!$C$7:$C$1239,MATCH(B304,Historical!$B$7:$B$1261,0))/INDEX(Historical!$H$7:$H$1230,MATCH(B304,Historical!$B$7:$B$1261,0)))^(1/5)-1)*100)</f>
        <v>54.31267884159363</v>
      </c>
      <c r="V304" s="701" t="str">
        <f>IF(INDEX(Historical!$O$7:$O$1230,MATCH(B304,Historical!$B$7:$B$1261,0))=0,"n/a",((INDEX(Historical!$C$7:$C$1239,MATCH(B304,Historical!$B$7:$B$1261,0))/INDEX(Historical!$O$7:$O$1230,MATCH(B304,Historical!$B$7:$B$1261,0)))^(1/10)-1)*100)</f>
        <v>n/a</v>
      </c>
      <c r="W304" s="702" t="str">
        <f t="shared" si="72"/>
        <v>n/a</v>
      </c>
      <c r="X304" s="703" t="str">
        <f t="shared" si="73"/>
        <v>n/a</v>
      </c>
      <c r="Y304" s="652"/>
      <c r="Z304" s="651">
        <f t="shared" si="74"/>
        <v>17.647058823529409</v>
      </c>
      <c r="AA304" s="886">
        <f t="shared" si="75"/>
        <v>34.191176470588232</v>
      </c>
      <c r="AB304" s="887">
        <v>3</v>
      </c>
      <c r="AC304" s="882">
        <v>2.04</v>
      </c>
      <c r="AD304" s="882">
        <v>1.82</v>
      </c>
      <c r="AE304" s="865">
        <v>2.75</v>
      </c>
      <c r="AF304" s="865">
        <v>7.25</v>
      </c>
      <c r="AG304" s="865">
        <v>25.3</v>
      </c>
      <c r="AH304" s="865">
        <v>-363.3</v>
      </c>
      <c r="AI304" s="865">
        <v>17.47</v>
      </c>
      <c r="AJ304" s="681">
        <v>-2.2599999999999998</v>
      </c>
      <c r="AK304" s="681">
        <v>19</v>
      </c>
      <c r="AL304" s="882">
        <v>5000</v>
      </c>
      <c r="AM304" s="882">
        <v>0.70000000000000007</v>
      </c>
      <c r="AN304" s="882">
        <v>1.4</v>
      </c>
      <c r="AO304" s="739">
        <f t="shared" si="76"/>
        <v>20.637631403263462</v>
      </c>
      <c r="AP304" s="740">
        <f t="shared" si="77"/>
        <v>54.828807873851694</v>
      </c>
      <c r="AQ304" s="888">
        <f t="shared" si="78"/>
        <v>231.9210276970276</v>
      </c>
      <c r="AR304" s="651">
        <f>INDEX(Historical!$C$7:$C$1239,MATCH(B304,Historical!$B$7:$B$1261,0))*IF(AH304="n/a",1.03,IF(AH304&lt;0,1.01,IF(AH304&gt;10,1.1,(1+AH304/100))))</f>
        <v>0.35349999999999998</v>
      </c>
      <c r="AS304" s="886">
        <f t="shared" si="79"/>
        <v>0.38885000000000003</v>
      </c>
      <c r="AT304" s="886">
        <f t="shared" si="84"/>
        <v>0.42773500000000009</v>
      </c>
      <c r="AU304" s="886">
        <f t="shared" si="84"/>
        <v>0.47050850000000011</v>
      </c>
      <c r="AV304" s="886">
        <f t="shared" si="84"/>
        <v>0.5175593500000002</v>
      </c>
      <c r="AW304" s="651">
        <f t="shared" si="80"/>
        <v>2.1581528500000005</v>
      </c>
      <c r="AX304" s="747">
        <f t="shared" si="81"/>
        <v>3.0941259498207891</v>
      </c>
      <c r="AY304" s="729">
        <v>1.39</v>
      </c>
      <c r="AZ304" s="865">
        <v>215.18</v>
      </c>
      <c r="BA304" s="865">
        <v>-3.81</v>
      </c>
      <c r="BB304" s="865">
        <v>6.35</v>
      </c>
      <c r="BC304" s="865">
        <v>39.08</v>
      </c>
      <c r="BD304" s="907"/>
      <c r="BE304" s="624">
        <v>2014</v>
      </c>
      <c r="BF304" s="898">
        <f t="shared" si="82"/>
        <v>0</v>
      </c>
      <c r="BG304" s="882">
        <v>6.1</v>
      </c>
    </row>
    <row r="305" spans="1:59" s="863" customFormat="1" ht="12.75" customHeight="1" x14ac:dyDescent="0.2">
      <c r="A305" s="863" t="s">
        <v>3000</v>
      </c>
      <c r="B305" s="604" t="s">
        <v>3001</v>
      </c>
      <c r="C305" s="932" t="s">
        <v>108</v>
      </c>
      <c r="D305" s="932" t="s">
        <v>4331</v>
      </c>
      <c r="E305" s="733">
        <v>6</v>
      </c>
      <c r="F305" s="1190">
        <v>656</v>
      </c>
      <c r="G305" s="1190" t="s">
        <v>106</v>
      </c>
      <c r="H305" s="1190" t="s">
        <v>106</v>
      </c>
      <c r="I305" s="874">
        <v>38.130000000000003</v>
      </c>
      <c r="J305" s="651">
        <f t="shared" si="69"/>
        <v>1.258851298190401</v>
      </c>
      <c r="K305" s="877">
        <v>0.12</v>
      </c>
      <c r="L305" s="887">
        <v>4</v>
      </c>
      <c r="M305" s="642">
        <f t="shared" si="70"/>
        <v>0.48</v>
      </c>
      <c r="N305" s="870" t="s">
        <v>987</v>
      </c>
      <c r="O305" s="734">
        <v>0.11</v>
      </c>
      <c r="P305" s="866">
        <v>43593</v>
      </c>
      <c r="Q305" s="866">
        <v>43608</v>
      </c>
      <c r="R305" s="642">
        <f t="shared" si="71"/>
        <v>9.0909090909090864</v>
      </c>
      <c r="S305" s="701">
        <f>IF(INDEX(Historical!$D$7:$D$1237,MATCH(B305,Historical!$B$7:$B$1261,0))=0,"n/a",(INDEX(Historical!$C$7:$C$1239,MATCH(B305,Historical!$B$7:$B$1261,0))/INDEX(Historical!$D$7:$D$1237,MATCH(B305,Historical!$B$7:$B$1261,0))-1)*100)</f>
        <v>11.904761904761907</v>
      </c>
      <c r="T305" s="701">
        <f>IF(INDEX(Historical!$F$7:$F$1230,MATCH(B305,Historical!$B$7:$B$1261,0))=0,"n/a",((INDEX(Historical!$C$7:$C$1239,MATCH(B305,Historical!$B$7:$B$1261,0))/INDEX(Historical!$F$7:$F$1230,MATCH(B305,Historical!$B$7:$B$1261,0)))^(1/3)-1)*100)</f>
        <v>23.420115855534362</v>
      </c>
      <c r="U305" s="701">
        <f>IF(INDEX(Historical!$H$7:$H$1230,MATCH(B305,Historical!$B$7:$B$1261,0))=0,"n/a",((INDEX(Historical!$C$7:$C$1239,MATCH(B305,Historical!$B$7:$B$1261,0))/INDEX(Historical!$H$7:$H$1230,MATCH(B305,Historical!$B$7:$B$1261,0)))^(1/5)-1)*100)</f>
        <v>22.554648108752783</v>
      </c>
      <c r="V305" s="701">
        <f>IF(INDEX(Historical!$O$7:$O$1230,MATCH(B305,Historical!$B$7:$B$1261,0))=0,"n/a",((INDEX(Historical!$C$7:$C$1239,MATCH(B305,Historical!$B$7:$B$1261,0))/INDEX(Historical!$O$7:$O$1230,MATCH(B305,Historical!$B$7:$B$1261,0)))^(1/10)-1)*100)</f>
        <v>11.377582609497082</v>
      </c>
      <c r="W305" s="702">
        <f t="shared" si="72"/>
        <v>1.9823761235471931</v>
      </c>
      <c r="X305" s="703">
        <f t="shared" si="73"/>
        <v>2.4252309794357831</v>
      </c>
      <c r="Y305" s="664"/>
      <c r="Z305" s="651">
        <f t="shared" si="74"/>
        <v>25</v>
      </c>
      <c r="AA305" s="886">
        <f t="shared" si="75"/>
        <v>19.859375000000004</v>
      </c>
      <c r="AB305" s="887">
        <v>12</v>
      </c>
      <c r="AC305" s="865">
        <v>1.92</v>
      </c>
      <c r="AD305" s="865">
        <v>1.73</v>
      </c>
      <c r="AE305" s="865">
        <v>3.94</v>
      </c>
      <c r="AF305" s="865">
        <v>1.0900000000000001</v>
      </c>
      <c r="AG305" s="865">
        <v>5.5</v>
      </c>
      <c r="AH305" s="865">
        <v>-28.000000000000004</v>
      </c>
      <c r="AI305" s="865">
        <v>82.199999999999989</v>
      </c>
      <c r="AJ305" s="865">
        <v>9.3000000000000007</v>
      </c>
      <c r="AK305" s="865">
        <v>12</v>
      </c>
      <c r="AL305" s="878">
        <v>2050</v>
      </c>
      <c r="AM305" s="872">
        <v>0.89999999999999991</v>
      </c>
      <c r="AN305" s="865">
        <v>0.1</v>
      </c>
      <c r="AO305" s="739">
        <f t="shared" si="76"/>
        <v>3.9541244069431798</v>
      </c>
      <c r="AP305" s="740">
        <f t="shared" si="77"/>
        <v>23.813499406943183</v>
      </c>
      <c r="AQ305" s="888">
        <f t="shared" si="78"/>
        <v>-1.914507245521313</v>
      </c>
      <c r="AR305" s="651">
        <f>INDEX(Historical!$C$7:$C$1239,MATCH(B305,Historical!$B$7:$B$1261,0))*IF(AH305="n/a",1.03,IF(AH305&lt;0,1.01,IF(AH305&gt;10,1.1,(1+AH305/100))))</f>
        <v>0.47469999999999996</v>
      </c>
      <c r="AS305" s="886">
        <f t="shared" si="79"/>
        <v>0.52217000000000002</v>
      </c>
      <c r="AT305" s="886">
        <f t="shared" si="84"/>
        <v>0.57438700000000009</v>
      </c>
      <c r="AU305" s="886">
        <f t="shared" si="84"/>
        <v>0.63182570000000016</v>
      </c>
      <c r="AV305" s="886">
        <f t="shared" si="84"/>
        <v>0.69500827000000021</v>
      </c>
      <c r="AW305" s="651">
        <f t="shared" si="80"/>
        <v>2.8980909700000006</v>
      </c>
      <c r="AX305" s="747">
        <f t="shared" si="81"/>
        <v>7.6005532913716243</v>
      </c>
      <c r="AY305" s="934">
        <v>1.42</v>
      </c>
      <c r="AZ305" s="872">
        <v>113.73</v>
      </c>
      <c r="BA305" s="872">
        <v>-15.27</v>
      </c>
      <c r="BB305" s="872">
        <v>18.490000000000002</v>
      </c>
      <c r="BC305" s="872">
        <v>30.8</v>
      </c>
      <c r="BD305" s="907"/>
      <c r="BE305" s="624">
        <v>2014</v>
      </c>
      <c r="BF305" s="898">
        <f t="shared" si="82"/>
        <v>0</v>
      </c>
      <c r="BG305" s="882">
        <v>0.8</v>
      </c>
    </row>
    <row r="306" spans="1:59" s="863" customFormat="1" ht="12.75" customHeight="1" x14ac:dyDescent="0.2">
      <c r="A306" s="871" t="s">
        <v>2962</v>
      </c>
      <c r="B306" s="604" t="s">
        <v>2963</v>
      </c>
      <c r="C306" s="932" t="s">
        <v>112</v>
      </c>
      <c r="D306" s="932" t="s">
        <v>4332</v>
      </c>
      <c r="E306" s="733">
        <v>7</v>
      </c>
      <c r="F306" s="1190">
        <v>634</v>
      </c>
      <c r="G306" s="1190" t="s">
        <v>106</v>
      </c>
      <c r="H306" s="1190" t="s">
        <v>106</v>
      </c>
      <c r="I306" s="874">
        <v>227.36</v>
      </c>
      <c r="J306" s="651">
        <f t="shared" si="69"/>
        <v>3.1228008444757207</v>
      </c>
      <c r="K306" s="877">
        <v>1.7749999999999999</v>
      </c>
      <c r="L306" s="887">
        <v>4</v>
      </c>
      <c r="M306" s="642">
        <f t="shared" si="70"/>
        <v>7.1</v>
      </c>
      <c r="N306" s="870" t="s">
        <v>717</v>
      </c>
      <c r="O306" s="734">
        <v>1.6</v>
      </c>
      <c r="P306" s="861">
        <v>43935</v>
      </c>
      <c r="Q306" s="861">
        <v>43951</v>
      </c>
      <c r="R306" s="642">
        <f t="shared" si="71"/>
        <v>10.937499999999989</v>
      </c>
      <c r="S306" s="701">
        <f>IF(INDEX(Historical!$D$7:$D$1237,MATCH(B306,Historical!$B$7:$B$1261,0))=0,"n/a",(INDEX(Historical!$C$7:$C$1239,MATCH(B306,Historical!$B$7:$B$1261,0))/INDEX(Historical!$D$7:$D$1237,MATCH(B306,Historical!$B$7:$B$1261,0))-1)*100)</f>
        <v>14.285714285714302</v>
      </c>
      <c r="T306" s="701">
        <f>IF(INDEX(Historical!$F$7:$F$1230,MATCH(B306,Historical!$B$7:$B$1261,0))=0,"n/a",((INDEX(Historical!$C$7:$C$1239,MATCH(B306,Historical!$B$7:$B$1261,0))/INDEX(Historical!$F$7:$F$1230,MATCH(B306,Historical!$B$7:$B$1261,0)))^(1/3)-1)*100)</f>
        <v>18.977669851800584</v>
      </c>
      <c r="U306" s="701">
        <f>IF(INDEX(Historical!$H$7:$H$1230,MATCH(B306,Historical!$B$7:$B$1261,0))=0,"n/a",((INDEX(Historical!$C$7:$C$1239,MATCH(B306,Historical!$B$7:$B$1261,0))/INDEX(Historical!$H$7:$H$1230,MATCH(B306,Historical!$B$7:$B$1261,0)))^(1/5)-1)*100)</f>
        <v>26.19146889603865</v>
      </c>
      <c r="V306" s="701">
        <f>IF(INDEX(Historical!$O$7:$O$1230,MATCH(B306,Historical!$B$7:$B$1261,0))=0,"n/a",((INDEX(Historical!$C$7:$C$1239,MATCH(B306,Historical!$B$7:$B$1261,0))/INDEX(Historical!$O$7:$O$1230,MATCH(B306,Historical!$B$7:$B$1261,0)))^(1/10)-1)*100)</f>
        <v>12.972260030233684</v>
      </c>
      <c r="W306" s="702">
        <f t="shared" si="72"/>
        <v>2.0190366855887665</v>
      </c>
      <c r="X306" s="703">
        <f t="shared" si="73"/>
        <v>3.0813492818868999</v>
      </c>
      <c r="Y306" s="876" t="s">
        <v>4119</v>
      </c>
      <c r="Z306" s="651">
        <f t="shared" si="74"/>
        <v>104.71976401179941</v>
      </c>
      <c r="AA306" s="886">
        <f t="shared" si="75"/>
        <v>33.533923303834811</v>
      </c>
      <c r="AB306" s="887">
        <v>12</v>
      </c>
      <c r="AC306" s="865">
        <v>6.78</v>
      </c>
      <c r="AD306" s="865">
        <v>2.19</v>
      </c>
      <c r="AE306" s="865">
        <v>1.74</v>
      </c>
      <c r="AF306" s="865">
        <v>5.26</v>
      </c>
      <c r="AG306" s="865">
        <v>16</v>
      </c>
      <c r="AH306" s="865">
        <v>1</v>
      </c>
      <c r="AI306" s="865">
        <v>6.3299999999999992</v>
      </c>
      <c r="AJ306" s="865">
        <v>8.5</v>
      </c>
      <c r="AK306" s="865">
        <v>15</v>
      </c>
      <c r="AL306" s="878">
        <v>8650</v>
      </c>
      <c r="AM306" s="872">
        <v>0.1</v>
      </c>
      <c r="AN306" s="865">
        <v>0.05</v>
      </c>
      <c r="AO306" s="739">
        <f t="shared" si="76"/>
        <v>-4.2196535633204419</v>
      </c>
      <c r="AP306" s="740">
        <f t="shared" si="77"/>
        <v>29.314269740514369</v>
      </c>
      <c r="AQ306" s="888">
        <f t="shared" si="78"/>
        <v>179.99082253068468</v>
      </c>
      <c r="AR306" s="651">
        <f>INDEX(Historical!$C$7:$C$1239,MATCH(B306,Historical!$B$7:$B$1261,0))*IF(AH306="n/a",1.03,IF(AH306&lt;0,1.01,IF(AH306&gt;10,1.1,(1+AH306/100))))</f>
        <v>6.4640000000000004</v>
      </c>
      <c r="AS306" s="886">
        <f t="shared" si="79"/>
        <v>6.8731711999999998</v>
      </c>
      <c r="AT306" s="886">
        <f t="shared" si="84"/>
        <v>7.5604883200000002</v>
      </c>
      <c r="AU306" s="886">
        <f t="shared" si="84"/>
        <v>8.3165371520000004</v>
      </c>
      <c r="AV306" s="886">
        <f t="shared" si="84"/>
        <v>9.1481908672000021</v>
      </c>
      <c r="AW306" s="651">
        <f t="shared" si="80"/>
        <v>38.3623875392</v>
      </c>
      <c r="AX306" s="747">
        <f t="shared" si="81"/>
        <v>16.872971296270229</v>
      </c>
      <c r="AY306" s="934">
        <v>0.71</v>
      </c>
      <c r="AZ306" s="872">
        <v>70.989999999999995</v>
      </c>
      <c r="BA306" s="872">
        <v>-8.7999999999999989</v>
      </c>
      <c r="BB306" s="872">
        <v>-2.02</v>
      </c>
      <c r="BC306" s="872">
        <v>15</v>
      </c>
      <c r="BD306" s="907"/>
      <c r="BE306" s="624">
        <v>2014</v>
      </c>
      <c r="BF306" s="898">
        <f t="shared" si="82"/>
        <v>0</v>
      </c>
      <c r="BG306" s="882">
        <v>8.9</v>
      </c>
    </row>
    <row r="307" spans="1:59" s="863" customFormat="1" ht="12.75" customHeight="1" x14ac:dyDescent="0.2">
      <c r="A307" s="863" t="s">
        <v>1791</v>
      </c>
      <c r="B307" s="604" t="s">
        <v>1792</v>
      </c>
      <c r="C307" s="932" t="s">
        <v>108</v>
      </c>
      <c r="D307" s="932" t="s">
        <v>4338</v>
      </c>
      <c r="E307" s="733">
        <v>9</v>
      </c>
      <c r="F307" s="1190">
        <v>418</v>
      </c>
      <c r="G307" s="1190" t="s">
        <v>106</v>
      </c>
      <c r="H307" s="1190" t="s">
        <v>106</v>
      </c>
      <c r="I307" s="874">
        <v>19.28</v>
      </c>
      <c r="J307" s="651">
        <f t="shared" si="69"/>
        <v>4.3568464730290453</v>
      </c>
      <c r="K307" s="877">
        <v>0.21</v>
      </c>
      <c r="L307" s="887">
        <v>4</v>
      </c>
      <c r="M307" s="642">
        <f t="shared" si="70"/>
        <v>0.84</v>
      </c>
      <c r="N307" s="870" t="s">
        <v>432</v>
      </c>
      <c r="O307" s="734">
        <v>0.2</v>
      </c>
      <c r="P307" s="866">
        <v>43592</v>
      </c>
      <c r="Q307" s="866">
        <v>43607</v>
      </c>
      <c r="R307" s="642">
        <f t="shared" si="71"/>
        <v>4.9999999999999902</v>
      </c>
      <c r="S307" s="701">
        <f>IF(INDEX(Historical!$D$7:$D$1237,MATCH(B307,Historical!$B$7:$B$1261,0))=0,"n/a",(INDEX(Historical!$C$7:$C$1239,MATCH(B307,Historical!$B$7:$B$1261,0))/INDEX(Historical!$D$7:$D$1237,MATCH(B307,Historical!$B$7:$B$1261,0))-1)*100)</f>
        <v>6.4102564102564097</v>
      </c>
      <c r="T307" s="701">
        <f>IF(INDEX(Historical!$F$7:$F$1230,MATCH(B307,Historical!$B$7:$B$1261,0))=0,"n/a",((INDEX(Historical!$C$7:$C$1239,MATCH(B307,Historical!$B$7:$B$1261,0))/INDEX(Historical!$F$7:$F$1230,MATCH(B307,Historical!$B$7:$B$1261,0)))^(1/3)-1)*100)</f>
        <v>7.3992124081007526</v>
      </c>
      <c r="U307" s="701">
        <f>IF(INDEX(Historical!$H$7:$H$1230,MATCH(B307,Historical!$B$7:$B$1261,0))=0,"n/a",((INDEX(Historical!$C$7:$C$1239,MATCH(B307,Historical!$B$7:$B$1261,0))/INDEX(Historical!$H$7:$H$1230,MATCH(B307,Historical!$B$7:$B$1261,0)))^(1/5)-1)*100)</f>
        <v>11.115949691946781</v>
      </c>
      <c r="V307" s="701">
        <f>IF(INDEX(Historical!$O$7:$O$1230,MATCH(B307,Historical!$B$7:$B$1261,0))=0,"n/a",((INDEX(Historical!$C$7:$C$1239,MATCH(B307,Historical!$B$7:$B$1261,0))/INDEX(Historical!$O$7:$O$1230,MATCH(B307,Historical!$B$7:$B$1261,0)))^(1/10)-1)*100)</f>
        <v>24.877316710658093</v>
      </c>
      <c r="W307" s="702">
        <f t="shared" si="72"/>
        <v>0.44683073424813607</v>
      </c>
      <c r="X307" s="703">
        <f t="shared" si="73"/>
        <v>1.6110072017314174</v>
      </c>
      <c r="Y307" s="664"/>
      <c r="Z307" s="651">
        <f t="shared" si="74"/>
        <v>43.75</v>
      </c>
      <c r="AA307" s="886">
        <f t="shared" si="75"/>
        <v>10.041666666666668</v>
      </c>
      <c r="AB307" s="887">
        <v>12</v>
      </c>
      <c r="AC307" s="865">
        <v>1.92</v>
      </c>
      <c r="AD307" s="865" t="s">
        <v>136</v>
      </c>
      <c r="AE307" s="865">
        <v>3.33</v>
      </c>
      <c r="AF307" s="865">
        <v>1.51</v>
      </c>
      <c r="AG307" s="865">
        <v>15.2</v>
      </c>
      <c r="AH307" s="865">
        <v>0.2</v>
      </c>
      <c r="AI307" s="865">
        <v>12.629999999999999</v>
      </c>
      <c r="AJ307" s="865">
        <v>6.9</v>
      </c>
      <c r="AK307" s="865" t="s">
        <v>136</v>
      </c>
      <c r="AL307" s="878">
        <v>331.46</v>
      </c>
      <c r="AM307" s="872">
        <v>0.8</v>
      </c>
      <c r="AN307" s="865">
        <v>0.2</v>
      </c>
      <c r="AO307" s="739">
        <f t="shared" si="76"/>
        <v>5.4311294983091578</v>
      </c>
      <c r="AP307" s="740">
        <f t="shared" si="77"/>
        <v>15.472796164975826</v>
      </c>
      <c r="AQ307" s="888">
        <f t="shared" si="78"/>
        <v>-17.908136371050286</v>
      </c>
      <c r="AR307" s="651">
        <f>INDEX(Historical!$C$7:$C$1239,MATCH(B307,Historical!$B$7:$B$1261,0))*IF(AH307="n/a",1.03,IF(AH307&lt;0,1.01,IF(AH307&gt;10,1.1,(1+AH307/100))))</f>
        <v>0.83165999999999995</v>
      </c>
      <c r="AS307" s="886">
        <f t="shared" si="79"/>
        <v>0.91482600000000003</v>
      </c>
      <c r="AT307" s="886">
        <f t="shared" ref="AT307:AV326" si="85">IF($AK307="n/a",1.03*AS307,IF($AK307&lt;0,1.01*AS307,IF($AK307&gt;10,1.1*AS307,(1+$AK307/100)*AS307)))</f>
        <v>0.94227078000000009</v>
      </c>
      <c r="AU307" s="886">
        <f t="shared" si="85"/>
        <v>0.97053890340000015</v>
      </c>
      <c r="AV307" s="886">
        <f t="shared" si="85"/>
        <v>0.9996550705020002</v>
      </c>
      <c r="AW307" s="651">
        <f t="shared" si="80"/>
        <v>4.6589507539020003</v>
      </c>
      <c r="AX307" s="747">
        <f t="shared" si="81"/>
        <v>24.164682333516598</v>
      </c>
      <c r="AY307" s="934">
        <v>1.06</v>
      </c>
      <c r="AZ307" s="872">
        <v>40.32</v>
      </c>
      <c r="BA307" s="872">
        <v>-25.64</v>
      </c>
      <c r="BB307" s="872">
        <v>9.74</v>
      </c>
      <c r="BC307" s="872">
        <v>9.73</v>
      </c>
      <c r="BD307" s="907"/>
      <c r="BE307" s="624">
        <v>2011</v>
      </c>
      <c r="BF307" s="898">
        <f t="shared" si="82"/>
        <v>0</v>
      </c>
      <c r="BG307" s="882">
        <v>1.2</v>
      </c>
    </row>
    <row r="308" spans="1:59" s="863" customFormat="1" ht="12.75" customHeight="1" x14ac:dyDescent="0.2">
      <c r="A308" s="871" t="s">
        <v>1766</v>
      </c>
      <c r="B308" s="604" t="s">
        <v>1767</v>
      </c>
      <c r="C308" s="932" t="s">
        <v>108</v>
      </c>
      <c r="D308" s="932" t="s">
        <v>4338</v>
      </c>
      <c r="E308" s="733">
        <v>8</v>
      </c>
      <c r="F308" s="1190">
        <v>540</v>
      </c>
      <c r="G308" s="1190" t="s">
        <v>106</v>
      </c>
      <c r="H308" s="1190" t="s">
        <v>106</v>
      </c>
      <c r="I308" s="874">
        <v>385</v>
      </c>
      <c r="J308" s="651">
        <f t="shared" si="69"/>
        <v>1.9220779220779223</v>
      </c>
      <c r="K308" s="877">
        <v>1.85</v>
      </c>
      <c r="L308" s="887">
        <v>4</v>
      </c>
      <c r="M308" s="642">
        <f t="shared" si="70"/>
        <v>7.4</v>
      </c>
      <c r="N308" s="870" t="s">
        <v>591</v>
      </c>
      <c r="O308" s="734">
        <v>1.75</v>
      </c>
      <c r="P308" s="861">
        <v>43896</v>
      </c>
      <c r="Q308" s="861">
        <v>43903</v>
      </c>
      <c r="R308" s="642">
        <f t="shared" si="71"/>
        <v>5.7142857142857197</v>
      </c>
      <c r="S308" s="701">
        <f>IF(INDEX(Historical!$D$7:$D$1237,MATCH(B308,Historical!$B$7:$B$1261,0))=0,"n/a",(INDEX(Historical!$C$7:$C$1239,MATCH(B308,Historical!$B$7:$B$1261,0))/INDEX(Historical!$D$7:$D$1237,MATCH(B308,Historical!$B$7:$B$1261,0))-1)*100)</f>
        <v>52.173913043478272</v>
      </c>
      <c r="T308" s="701">
        <f>IF(INDEX(Historical!$F$7:$F$1230,MATCH(B308,Historical!$B$7:$B$1261,0))=0,"n/a",((INDEX(Historical!$C$7:$C$1239,MATCH(B308,Historical!$B$7:$B$1261,0))/INDEX(Historical!$F$7:$F$1230,MATCH(B308,Historical!$B$7:$B$1261,0)))^(1/3)-1)*100)</f>
        <v>32.63524026321307</v>
      </c>
      <c r="U308" s="701">
        <f>IF(INDEX(Historical!$H$7:$H$1230,MATCH(B308,Historical!$B$7:$B$1261,0))=0,"n/a",((INDEX(Historical!$C$7:$C$1239,MATCH(B308,Historical!$B$7:$B$1261,0))/INDEX(Historical!$H$7:$H$1230,MATCH(B308,Historical!$B$7:$B$1261,0)))^(1/5)-1)*100)</f>
        <v>23.873200812705765</v>
      </c>
      <c r="V308" s="701" t="str">
        <f>IF(INDEX(Historical!$O$7:$O$1230,MATCH(B308,Historical!$B$7:$B$1261,0))=0,"n/a",((INDEX(Historical!$C$7:$C$1239,MATCH(B308,Historical!$B$7:$B$1261,0))/INDEX(Historical!$O$7:$O$1230,MATCH(B308,Historical!$B$7:$B$1261,0)))^(1/10)-1)*100)</f>
        <v>n/a</v>
      </c>
      <c r="W308" s="702" t="str">
        <f t="shared" si="72"/>
        <v>n/a</v>
      </c>
      <c r="X308" s="703" t="str">
        <f t="shared" si="73"/>
        <v>n/a</v>
      </c>
      <c r="Y308" s="876"/>
      <c r="Z308" s="651" t="str">
        <f t="shared" si="74"/>
        <v>n/a</v>
      </c>
      <c r="AA308" s="886" t="str">
        <f t="shared" si="75"/>
        <v>n/a</v>
      </c>
      <c r="AB308" s="887">
        <v>12</v>
      </c>
      <c r="AC308" s="865" t="s">
        <v>136</v>
      </c>
      <c r="AD308" s="865" t="s">
        <v>136</v>
      </c>
      <c r="AE308" s="865" t="s">
        <v>136</v>
      </c>
      <c r="AF308" s="865" t="s">
        <v>136</v>
      </c>
      <c r="AG308" s="865" t="s">
        <v>136</v>
      </c>
      <c r="AH308" s="865" t="s">
        <v>136</v>
      </c>
      <c r="AI308" s="865" t="s">
        <v>136</v>
      </c>
      <c r="AJ308" s="865" t="s">
        <v>136</v>
      </c>
      <c r="AK308" s="865" t="s">
        <v>136</v>
      </c>
      <c r="AL308" s="878" t="s">
        <v>136</v>
      </c>
      <c r="AM308" s="872" t="s">
        <v>136</v>
      </c>
      <c r="AN308" s="865" t="s">
        <v>136</v>
      </c>
      <c r="AO308" s="739" t="str">
        <f t="shared" si="76"/>
        <v>n/a</v>
      </c>
      <c r="AP308" s="740">
        <f t="shared" si="77"/>
        <v>25.795278734783686</v>
      </c>
      <c r="AQ308" s="888" t="str">
        <f t="shared" si="78"/>
        <v>n/a</v>
      </c>
      <c r="AR308" s="651">
        <f>INDEX(Historical!$C$7:$C$1239,MATCH(B308,Historical!$B$7:$B$1261,0))*IF(AH308="n/a",1.03,IF(AH308&lt;0,1.01,IF(AH308&gt;10,1.1,(1+AH308/100))))</f>
        <v>7.21</v>
      </c>
      <c r="AS308" s="886">
        <f t="shared" si="79"/>
        <v>7.4263000000000003</v>
      </c>
      <c r="AT308" s="886">
        <f t="shared" si="85"/>
        <v>7.6490890000000009</v>
      </c>
      <c r="AU308" s="886">
        <f t="shared" si="85"/>
        <v>7.8785616700000007</v>
      </c>
      <c r="AV308" s="886">
        <f t="shared" si="85"/>
        <v>8.1149185201000016</v>
      </c>
      <c r="AW308" s="651">
        <f t="shared" si="80"/>
        <v>38.278869190100004</v>
      </c>
      <c r="AX308" s="747">
        <f t="shared" si="81"/>
        <v>9.9425634260000013</v>
      </c>
      <c r="AY308" s="934" t="s">
        <v>136</v>
      </c>
      <c r="AZ308" s="872" t="s">
        <v>136</v>
      </c>
      <c r="BA308" s="872" t="s">
        <v>136</v>
      </c>
      <c r="BB308" s="872" t="s">
        <v>136</v>
      </c>
      <c r="BC308" s="872" t="s">
        <v>136</v>
      </c>
      <c r="BD308" s="907" t="s">
        <v>4265</v>
      </c>
      <c r="BE308" s="624">
        <v>2013</v>
      </c>
      <c r="BF308" s="898">
        <f t="shared" si="82"/>
        <v>0</v>
      </c>
      <c r="BG308" s="882" t="s">
        <v>136</v>
      </c>
    </row>
    <row r="309" spans="1:59" s="863" customFormat="1" ht="12.75" customHeight="1" x14ac:dyDescent="0.2">
      <c r="A309" s="871" t="s">
        <v>3922</v>
      </c>
      <c r="B309" s="604" t="s">
        <v>3923</v>
      </c>
      <c r="C309" s="932" t="s">
        <v>108</v>
      </c>
      <c r="D309" s="932" t="s">
        <v>4338</v>
      </c>
      <c r="E309" s="733">
        <v>7</v>
      </c>
      <c r="F309" s="1190">
        <v>610</v>
      </c>
      <c r="G309" s="1190" t="s">
        <v>106</v>
      </c>
      <c r="H309" s="1190" t="s">
        <v>106</v>
      </c>
      <c r="I309" s="874">
        <v>54.49</v>
      </c>
      <c r="J309" s="651">
        <f t="shared" si="69"/>
        <v>2.0554230133969535</v>
      </c>
      <c r="K309" s="877">
        <v>0.28000000000000003</v>
      </c>
      <c r="L309" s="887">
        <v>4</v>
      </c>
      <c r="M309" s="642">
        <f t="shared" si="70"/>
        <v>1.1200000000000001</v>
      </c>
      <c r="N309" s="870" t="s">
        <v>440</v>
      </c>
      <c r="O309" s="734">
        <v>0.25</v>
      </c>
      <c r="P309" s="861">
        <v>43866</v>
      </c>
      <c r="Q309" s="861">
        <v>43880</v>
      </c>
      <c r="R309" s="642">
        <f t="shared" si="71"/>
        <v>12.000000000000011</v>
      </c>
      <c r="S309" s="701">
        <f>IF(INDEX(Historical!$D$7:$D$1237,MATCH(B309,Historical!$B$7:$B$1261,0))=0,"n/a",(INDEX(Historical!$C$7:$C$1239,MATCH(B309,Historical!$B$7:$B$1261,0))/INDEX(Historical!$D$7:$D$1237,MATCH(B309,Historical!$B$7:$B$1261,0))-1)*100)</f>
        <v>31.578947368421062</v>
      </c>
      <c r="T309" s="701">
        <f>IF(INDEX(Historical!$F$7:$F$1230,MATCH(B309,Historical!$B$7:$B$1261,0))=0,"n/a",((INDEX(Historical!$C$7:$C$1239,MATCH(B309,Historical!$B$7:$B$1261,0))/INDEX(Historical!$F$7:$F$1230,MATCH(B309,Historical!$B$7:$B$1261,0)))^(1/3)-1)*100)</f>
        <v>27.718238732258847</v>
      </c>
      <c r="U309" s="701">
        <f>IF(INDEX(Historical!$H$7:$H$1230,MATCH(B309,Historical!$B$7:$B$1261,0))=0,"n/a",((INDEX(Historical!$C$7:$C$1239,MATCH(B309,Historical!$B$7:$B$1261,0))/INDEX(Historical!$H$7:$H$1230,MATCH(B309,Historical!$B$7:$B$1261,0)))^(1/5)-1)*100)</f>
        <v>20.112443398143132</v>
      </c>
      <c r="V309" s="701">
        <f>IF(INDEX(Historical!$O$7:$O$1230,MATCH(B309,Historical!$B$7:$B$1261,0))=0,"n/a",((INDEX(Historical!$C$7:$C$1239,MATCH(B309,Historical!$B$7:$B$1261,0))/INDEX(Historical!$O$7:$O$1230,MATCH(B309,Historical!$B$7:$B$1261,0)))^(1/10)-1)*100)</f>
        <v>13.98917844714016</v>
      </c>
      <c r="W309" s="702">
        <f t="shared" si="72"/>
        <v>1.4377144071855603</v>
      </c>
      <c r="X309" s="703">
        <f t="shared" si="73"/>
        <v>1.3231870656673113</v>
      </c>
      <c r="Y309" s="664"/>
      <c r="Z309" s="651">
        <f t="shared" si="74"/>
        <v>24.944320712694878</v>
      </c>
      <c r="AA309" s="886">
        <f t="shared" si="75"/>
        <v>12.135857461024498</v>
      </c>
      <c r="AB309" s="887">
        <v>12</v>
      </c>
      <c r="AC309" s="865">
        <v>4.49</v>
      </c>
      <c r="AD309" s="865">
        <v>1.28</v>
      </c>
      <c r="AE309" s="865">
        <v>2.5299999999999998</v>
      </c>
      <c r="AF309" s="865">
        <v>0.91</v>
      </c>
      <c r="AG309" s="865">
        <v>7.3</v>
      </c>
      <c r="AH309" s="865">
        <v>3.4000000000000004</v>
      </c>
      <c r="AI309" s="865">
        <v>-3.29</v>
      </c>
      <c r="AJ309" s="865">
        <v>15.2</v>
      </c>
      <c r="AK309" s="865">
        <v>10</v>
      </c>
      <c r="AL309" s="878">
        <v>3380</v>
      </c>
      <c r="AM309" s="872">
        <v>1.0999999999999999</v>
      </c>
      <c r="AN309" s="865">
        <v>0.32</v>
      </c>
      <c r="AO309" s="739">
        <f t="shared" si="76"/>
        <v>10.032008950515587</v>
      </c>
      <c r="AP309" s="740">
        <f t="shared" si="77"/>
        <v>22.167866411540086</v>
      </c>
      <c r="AQ309" s="888">
        <f t="shared" si="78"/>
        <v>-29.94088118823489</v>
      </c>
      <c r="AR309" s="651">
        <f>INDEX(Historical!$C$7:$C$1239,MATCH(B309,Historical!$B$7:$B$1261,0))*IF(AH309="n/a",1.03,IF(AH309&lt;0,1.01,IF(AH309&gt;10,1.1,(1+AH309/100))))</f>
        <v>1.034</v>
      </c>
      <c r="AS309" s="886">
        <f t="shared" si="79"/>
        <v>1.04434</v>
      </c>
      <c r="AT309" s="886">
        <f t="shared" si="85"/>
        <v>1.1487740000000002</v>
      </c>
      <c r="AU309" s="886">
        <f t="shared" si="85"/>
        <v>1.2636514000000003</v>
      </c>
      <c r="AV309" s="886">
        <f t="shared" si="85"/>
        <v>1.3900165400000004</v>
      </c>
      <c r="AW309" s="651">
        <f t="shared" si="80"/>
        <v>5.8807819400000012</v>
      </c>
      <c r="AX309" s="747">
        <f t="shared" si="81"/>
        <v>10.7924058359332</v>
      </c>
      <c r="AY309" s="934">
        <v>1.66</v>
      </c>
      <c r="AZ309" s="872">
        <v>147.44</v>
      </c>
      <c r="BA309" s="872">
        <v>-24.27</v>
      </c>
      <c r="BB309" s="872">
        <v>12.98</v>
      </c>
      <c r="BC309" s="872">
        <v>24.51</v>
      </c>
      <c r="BD309" s="907"/>
      <c r="BE309" s="624">
        <v>2014</v>
      </c>
      <c r="BF309" s="898">
        <f t="shared" si="82"/>
        <v>0</v>
      </c>
      <c r="BG309" s="882">
        <v>0.6</v>
      </c>
    </row>
    <row r="310" spans="1:59" s="863" customFormat="1" ht="12.75" customHeight="1" x14ac:dyDescent="0.2">
      <c r="A310" s="871" t="s">
        <v>1777</v>
      </c>
      <c r="B310" s="604" t="s">
        <v>1778</v>
      </c>
      <c r="C310" s="932" t="s">
        <v>112</v>
      </c>
      <c r="D310" s="932" t="s">
        <v>211</v>
      </c>
      <c r="E310" s="733">
        <v>7</v>
      </c>
      <c r="F310" s="1190">
        <v>578</v>
      </c>
      <c r="G310" s="1190" t="s">
        <v>106</v>
      </c>
      <c r="H310" s="1190" t="s">
        <v>106</v>
      </c>
      <c r="I310" s="874">
        <v>117.15</v>
      </c>
      <c r="J310" s="651">
        <f t="shared" si="69"/>
        <v>0.78531796841655988</v>
      </c>
      <c r="K310" s="877">
        <v>0.23</v>
      </c>
      <c r="L310" s="887">
        <v>4</v>
      </c>
      <c r="M310" s="642">
        <f t="shared" si="70"/>
        <v>0.92</v>
      </c>
      <c r="N310" s="870" t="s">
        <v>591</v>
      </c>
      <c r="O310" s="734">
        <v>0.21</v>
      </c>
      <c r="P310" s="866">
        <v>43615</v>
      </c>
      <c r="Q310" s="866">
        <v>43630</v>
      </c>
      <c r="R310" s="642">
        <f t="shared" si="71"/>
        <v>9.5238095238095326</v>
      </c>
      <c r="S310" s="701">
        <f>IF(INDEX(Historical!$D$7:$D$1237,MATCH(B310,Historical!$B$7:$B$1261,0))=0,"n/a",(INDEX(Historical!$C$7:$C$1239,MATCH(B310,Historical!$B$7:$B$1261,0))/INDEX(Historical!$D$7:$D$1237,MATCH(B310,Historical!$B$7:$B$1261,0))-1)*100)</f>
        <v>9.7560975609756184</v>
      </c>
      <c r="T310" s="701">
        <f>IF(INDEX(Historical!$F$7:$F$1230,MATCH(B310,Historical!$B$7:$B$1261,0))=0,"n/a",((INDEX(Historical!$C$7:$C$1239,MATCH(B310,Historical!$B$7:$B$1261,0))/INDEX(Historical!$F$7:$F$1230,MATCH(B310,Historical!$B$7:$B$1261,0)))^(1/3)-1)*100)</f>
        <v>8.2251144035929258</v>
      </c>
      <c r="U310" s="701">
        <f>IF(INDEX(Historical!$H$7:$H$1230,MATCH(B310,Historical!$B$7:$B$1261,0))=0,"n/a",((INDEX(Historical!$C$7:$C$1239,MATCH(B310,Historical!$B$7:$B$1261,0))/INDEX(Historical!$H$7:$H$1230,MATCH(B310,Historical!$B$7:$B$1261,0)))^(1/5)-1)*100)</f>
        <v>9.1849810789540687</v>
      </c>
      <c r="V310" s="701">
        <f>IF(INDEX(Historical!$O$7:$O$1230,MATCH(B310,Historical!$B$7:$B$1261,0))=0,"n/a",((INDEX(Historical!$C$7:$C$1239,MATCH(B310,Historical!$B$7:$B$1261,0))/INDEX(Historical!$O$7:$O$1230,MATCH(B310,Historical!$B$7:$B$1261,0)))^(1/10)-1)*100)</f>
        <v>7.4184752002476984</v>
      </c>
      <c r="W310" s="702">
        <f t="shared" si="72"/>
        <v>1.2381225024041851</v>
      </c>
      <c r="X310" s="703">
        <f t="shared" si="73"/>
        <v>0.41749913995245769</v>
      </c>
      <c r="Y310" s="672"/>
      <c r="Z310" s="651">
        <f t="shared" si="74"/>
        <v>26.822157434402332</v>
      </c>
      <c r="AA310" s="886">
        <f t="shared" si="75"/>
        <v>34.154518950437321</v>
      </c>
      <c r="AB310" s="887">
        <v>12</v>
      </c>
      <c r="AC310" s="865">
        <v>3.43</v>
      </c>
      <c r="AD310" s="865">
        <v>4.32</v>
      </c>
      <c r="AE310" s="865">
        <v>2.65</v>
      </c>
      <c r="AF310" s="865">
        <v>3.91</v>
      </c>
      <c r="AG310" s="865">
        <v>11.799999999999999</v>
      </c>
      <c r="AH310" s="865">
        <v>7.8</v>
      </c>
      <c r="AI310" s="865">
        <v>2.65</v>
      </c>
      <c r="AJ310" s="865">
        <v>22</v>
      </c>
      <c r="AK310" s="865">
        <v>8</v>
      </c>
      <c r="AL310" s="878">
        <v>3990</v>
      </c>
      <c r="AM310" s="872">
        <v>0.6</v>
      </c>
      <c r="AN310" s="865">
        <v>0.24</v>
      </c>
      <c r="AO310" s="739">
        <f t="shared" si="76"/>
        <v>-24.18421990306669</v>
      </c>
      <c r="AP310" s="740">
        <f t="shared" si="77"/>
        <v>9.970299047370629</v>
      </c>
      <c r="AQ310" s="888">
        <f t="shared" si="78"/>
        <v>143.62463759390178</v>
      </c>
      <c r="AR310" s="651">
        <f>INDEX(Historical!$C$7:$C$1239,MATCH(B310,Historical!$B$7:$B$1261,0))*IF(AH310="n/a",1.03,IF(AH310&lt;0,1.01,IF(AH310&gt;10,1.1,(1+AH310/100))))</f>
        <v>0.97020000000000006</v>
      </c>
      <c r="AS310" s="886">
        <f t="shared" si="79"/>
        <v>0.99591030000000003</v>
      </c>
      <c r="AT310" s="886">
        <f t="shared" si="85"/>
        <v>1.075583124</v>
      </c>
      <c r="AU310" s="886">
        <f t="shared" si="85"/>
        <v>1.1616297739200001</v>
      </c>
      <c r="AV310" s="886">
        <f t="shared" si="85"/>
        <v>1.2545601558336001</v>
      </c>
      <c r="AW310" s="651">
        <f t="shared" si="80"/>
        <v>5.4578833537535996</v>
      </c>
      <c r="AX310" s="747">
        <f t="shared" si="81"/>
        <v>4.6588846382873239</v>
      </c>
      <c r="AY310" s="934">
        <v>0.89</v>
      </c>
      <c r="AZ310" s="872">
        <v>69.73</v>
      </c>
      <c r="BA310" s="872">
        <v>-2.8000000000000003</v>
      </c>
      <c r="BB310" s="872">
        <v>6.660000000000001</v>
      </c>
      <c r="BC310" s="872">
        <v>27.139999999999997</v>
      </c>
      <c r="BD310" s="907"/>
      <c r="BE310" s="624">
        <v>2013</v>
      </c>
      <c r="BF310" s="898">
        <f t="shared" si="82"/>
        <v>0</v>
      </c>
      <c r="BG310" s="882">
        <v>6.8000000000000007</v>
      </c>
    </row>
    <row r="311" spans="1:59" s="863" customFormat="1" ht="12.75" customHeight="1" x14ac:dyDescent="0.2">
      <c r="A311" s="881" t="s">
        <v>2975</v>
      </c>
      <c r="B311" s="604" t="s">
        <v>2976</v>
      </c>
      <c r="C311" s="932" t="s">
        <v>4193</v>
      </c>
      <c r="D311" s="932" t="s">
        <v>4325</v>
      </c>
      <c r="E311" s="733">
        <v>6</v>
      </c>
      <c r="F311" s="1190">
        <v>691</v>
      </c>
      <c r="G311" s="1190" t="s">
        <v>106</v>
      </c>
      <c r="H311" s="1190" t="s">
        <v>106</v>
      </c>
      <c r="I311" s="874">
        <v>22.56</v>
      </c>
      <c r="J311" s="651">
        <f t="shared" si="69"/>
        <v>3.9893617021276597</v>
      </c>
      <c r="K311" s="877">
        <v>0.22500000000000001</v>
      </c>
      <c r="L311" s="887">
        <v>4</v>
      </c>
      <c r="M311" s="642">
        <f t="shared" si="70"/>
        <v>0.9</v>
      </c>
      <c r="N311" s="634" t="s">
        <v>318</v>
      </c>
      <c r="O311" s="734">
        <v>0.2</v>
      </c>
      <c r="P311" s="861">
        <v>43906</v>
      </c>
      <c r="Q311" s="861">
        <v>43921</v>
      </c>
      <c r="R311" s="642">
        <f t="shared" si="71"/>
        <v>12.499999999999996</v>
      </c>
      <c r="S311" s="701">
        <f>IF(INDEX(Historical!$D$7:$D$1237,MATCH(B311,Historical!$B$7:$B$1261,0))=0,"n/a",(INDEX(Historical!$C$7:$C$1239,MATCH(B311,Historical!$B$7:$B$1261,0))/INDEX(Historical!$D$7:$D$1237,MATCH(B311,Historical!$B$7:$B$1261,0))-1)*100)</f>
        <v>5.2631578947368363</v>
      </c>
      <c r="T311" s="701">
        <f>IF(INDEX(Historical!$F$7:$F$1230,MATCH(B311,Historical!$B$7:$B$1261,0))=0,"n/a",((INDEX(Historical!$C$7:$C$1239,MATCH(B311,Historical!$B$7:$B$1261,0))/INDEX(Historical!$F$7:$F$1230,MATCH(B311,Historical!$B$7:$B$1261,0)))^(1/3)-1)*100)</f>
        <v>7.7217345015941907</v>
      </c>
      <c r="U311" s="701">
        <f>IF(INDEX(Historical!$H$7:$H$1230,MATCH(B311,Historical!$B$7:$B$1261,0))=0,"n/a",((INDEX(Historical!$C$7:$C$1239,MATCH(B311,Historical!$B$7:$B$1261,0))/INDEX(Historical!$H$7:$H$1230,MATCH(B311,Historical!$B$7:$B$1261,0)))^(1/5)-1)*100)</f>
        <v>9.8560543306117854</v>
      </c>
      <c r="V311" s="701">
        <f>IF(INDEX(Historical!$O$7:$O$1230,MATCH(B311,Historical!$B$7:$B$1261,0))=0,"n/a",((INDEX(Historical!$C$7:$C$1239,MATCH(B311,Historical!$B$7:$B$1261,0))/INDEX(Historical!$O$7:$O$1230,MATCH(B311,Historical!$B$7:$B$1261,0)))^(1/10)-1)*100)</f>
        <v>29.566842014875672</v>
      </c>
      <c r="W311" s="702">
        <f t="shared" si="72"/>
        <v>0.333348225882663</v>
      </c>
      <c r="X311" s="703">
        <f t="shared" si="73"/>
        <v>1.0830828934738226</v>
      </c>
      <c r="Y311" s="876"/>
      <c r="Z311" s="651">
        <f t="shared" si="74"/>
        <v>53.571428571428569</v>
      </c>
      <c r="AA311" s="886">
        <f t="shared" si="75"/>
        <v>13.428571428571429</v>
      </c>
      <c r="AB311" s="887">
        <v>14</v>
      </c>
      <c r="AC311" s="865">
        <v>1.68</v>
      </c>
      <c r="AD311" s="865">
        <v>1.6</v>
      </c>
      <c r="AE311" s="865">
        <v>1.91</v>
      </c>
      <c r="AF311" s="865">
        <v>140.75</v>
      </c>
      <c r="AG311" s="865" t="s">
        <v>136</v>
      </c>
      <c r="AH311" s="865">
        <v>27.6</v>
      </c>
      <c r="AI311" s="865">
        <v>9.27</v>
      </c>
      <c r="AJ311" s="865">
        <v>9.1</v>
      </c>
      <c r="AK311" s="865">
        <v>8.3800000000000008</v>
      </c>
      <c r="AL311" s="878">
        <v>9280</v>
      </c>
      <c r="AM311" s="872">
        <v>0.1</v>
      </c>
      <c r="AN311" s="865">
        <v>45.25</v>
      </c>
      <c r="AO311" s="739">
        <f t="shared" si="76"/>
        <v>0.41684460416801628</v>
      </c>
      <c r="AP311" s="740">
        <f t="shared" si="77"/>
        <v>13.845416032739445</v>
      </c>
      <c r="AQ311" s="888">
        <f t="shared" si="78"/>
        <v>816.53245770771593</v>
      </c>
      <c r="AR311" s="651">
        <f>INDEX(Historical!$C$7:$C$1239,MATCH(B311,Historical!$B$7:$B$1261,0))*IF(AH311="n/a",1.03,IF(AH311&lt;0,1.01,IF(AH311&gt;10,1.1,(1+AH311/100))))</f>
        <v>0.88000000000000012</v>
      </c>
      <c r="AS311" s="886">
        <f t="shared" si="79"/>
        <v>0.9615760000000001</v>
      </c>
      <c r="AT311" s="886">
        <f t="shared" si="85"/>
        <v>1.0421560688000002</v>
      </c>
      <c r="AU311" s="886">
        <f t="shared" si="85"/>
        <v>1.1294887473654402</v>
      </c>
      <c r="AV311" s="886">
        <f t="shared" si="85"/>
        <v>1.2241399043946644</v>
      </c>
      <c r="AW311" s="651">
        <f t="shared" si="80"/>
        <v>5.2373607205601047</v>
      </c>
      <c r="AX311" s="747">
        <f t="shared" si="81"/>
        <v>23.215251420922449</v>
      </c>
      <c r="AY311" s="934">
        <v>0.99</v>
      </c>
      <c r="AZ311" s="872">
        <v>29.73</v>
      </c>
      <c r="BA311" s="872">
        <v>-20.69</v>
      </c>
      <c r="BB311" s="872">
        <v>4.79</v>
      </c>
      <c r="BC311" s="872">
        <v>4.43</v>
      </c>
      <c r="BD311" s="907"/>
      <c r="BE311" s="624">
        <v>2015</v>
      </c>
      <c r="BF311" s="898">
        <f t="shared" si="82"/>
        <v>0</v>
      </c>
      <c r="BG311" s="882">
        <v>8.1</v>
      </c>
    </row>
    <row r="312" spans="1:59" s="863" customFormat="1" ht="12.75" customHeight="1" x14ac:dyDescent="0.2">
      <c r="A312" s="871" t="s">
        <v>1109</v>
      </c>
      <c r="B312" s="604" t="s">
        <v>1110</v>
      </c>
      <c r="C312" s="932" t="s">
        <v>153</v>
      </c>
      <c r="D312" s="932" t="s">
        <v>4324</v>
      </c>
      <c r="E312" s="733">
        <v>8</v>
      </c>
      <c r="F312" s="1190">
        <v>507</v>
      </c>
      <c r="G312" s="1190" t="s">
        <v>106</v>
      </c>
      <c r="H312" s="1190" t="s">
        <v>106</v>
      </c>
      <c r="I312" s="874">
        <v>50.89</v>
      </c>
      <c r="J312" s="651">
        <f t="shared" si="69"/>
        <v>0.78600903910394981</v>
      </c>
      <c r="K312" s="877">
        <v>0.1</v>
      </c>
      <c r="L312" s="887">
        <v>4</v>
      </c>
      <c r="M312" s="642">
        <f t="shared" si="70"/>
        <v>0.4</v>
      </c>
      <c r="N312" s="870" t="s">
        <v>239</v>
      </c>
      <c r="O312" s="734">
        <v>8.7499999999999994E-2</v>
      </c>
      <c r="P312" s="866">
        <v>43734</v>
      </c>
      <c r="Q312" s="866">
        <v>43749</v>
      </c>
      <c r="R312" s="642">
        <f t="shared" si="71"/>
        <v>14.285714285714299</v>
      </c>
      <c r="S312" s="701">
        <f>IF(INDEX(Historical!$D$7:$D$1237,MATCH(B312,Historical!$B$7:$B$1261,0))=0,"n/a",(INDEX(Historical!$C$7:$C$1239,MATCH(B312,Historical!$B$7:$B$1261,0))/INDEX(Historical!$D$7:$D$1237,MATCH(B312,Historical!$B$7:$B$1261,0))-1)*100)</f>
        <v>7.1428571428571397</v>
      </c>
      <c r="T312" s="701">
        <f>IF(INDEX(Historical!$F$7:$F$1230,MATCH(B312,Historical!$B$7:$B$1261,0))=0,"n/a",((INDEX(Historical!$C$7:$C$1239,MATCH(B312,Historical!$B$7:$B$1261,0))/INDEX(Historical!$F$7:$F$1230,MATCH(B312,Historical!$B$7:$B$1261,0)))^(1/3)-1)*100)</f>
        <v>7.129844893865589</v>
      </c>
      <c r="U312" s="701">
        <f>IF(INDEX(Historical!$H$7:$H$1230,MATCH(B312,Historical!$B$7:$B$1261,0))=0,"n/a",((INDEX(Historical!$C$7:$C$1239,MATCH(B312,Historical!$B$7:$B$1261,0))/INDEX(Historical!$H$7:$H$1230,MATCH(B312,Historical!$B$7:$B$1261,0)))^(1/5)-1)*100)</f>
        <v>7.4966657197651054</v>
      </c>
      <c r="V312" s="701">
        <f>IF(INDEX(Historical!$O$7:$O$1230,MATCH(B312,Historical!$B$7:$B$1261,0))=0,"n/a",((INDEX(Historical!$C$7:$C$1239,MATCH(B312,Historical!$B$7:$B$1261,0))/INDEX(Historical!$O$7:$O$1230,MATCH(B312,Historical!$B$7:$B$1261,0)))^(1/10)-1)*100)</f>
        <v>6.4878668033606202</v>
      </c>
      <c r="W312" s="702">
        <f t="shared" si="72"/>
        <v>1.1554900781689819</v>
      </c>
      <c r="X312" s="703" t="str">
        <f t="shared" si="73"/>
        <v>n/a</v>
      </c>
      <c r="Y312" s="673"/>
      <c r="Z312" s="651" t="str">
        <f t="shared" si="74"/>
        <v>n/a</v>
      </c>
      <c r="AA312" s="886" t="str">
        <f t="shared" si="75"/>
        <v>n/a</v>
      </c>
      <c r="AB312" s="887">
        <v>12</v>
      </c>
      <c r="AC312" s="865">
        <v>-0.36</v>
      </c>
      <c r="AD312" s="865" t="s">
        <v>136</v>
      </c>
      <c r="AE312" s="865">
        <v>3.33</v>
      </c>
      <c r="AF312" s="865">
        <v>2.37</v>
      </c>
      <c r="AG312" s="865">
        <v>-1.7000000000000002</v>
      </c>
      <c r="AH312" s="867">
        <v>125.89999999999999</v>
      </c>
      <c r="AI312" s="867">
        <v>47.28</v>
      </c>
      <c r="AJ312" s="865">
        <v>-12.2</v>
      </c>
      <c r="AK312" s="865">
        <v>4.66</v>
      </c>
      <c r="AL312" s="878">
        <v>11220</v>
      </c>
      <c r="AM312" s="872">
        <v>0.3</v>
      </c>
      <c r="AN312" s="865">
        <v>0.47</v>
      </c>
      <c r="AO312" s="739" t="str">
        <f t="shared" si="76"/>
        <v>n/a</v>
      </c>
      <c r="AP312" s="740">
        <f t="shared" si="77"/>
        <v>8.2826747588690548</v>
      </c>
      <c r="AQ312" s="888" t="str">
        <f t="shared" si="78"/>
        <v>n/a</v>
      </c>
      <c r="AR312" s="651">
        <f>INDEX(Historical!$C$7:$C$1239,MATCH(B312,Historical!$B$7:$B$1261,0))*IF(AH312="n/a",1.03,IF(AH312&lt;0,1.01,IF(AH312&gt;10,1.1,(1+AH312/100))))</f>
        <v>0.41250000000000003</v>
      </c>
      <c r="AS312" s="886">
        <f t="shared" si="79"/>
        <v>0.4537500000000001</v>
      </c>
      <c r="AT312" s="886">
        <f t="shared" si="85"/>
        <v>0.47489475000000009</v>
      </c>
      <c r="AU312" s="886">
        <f t="shared" si="85"/>
        <v>0.49702484535000008</v>
      </c>
      <c r="AV312" s="886">
        <f t="shared" si="85"/>
        <v>0.5201862031433101</v>
      </c>
      <c r="AW312" s="651">
        <f t="shared" si="80"/>
        <v>2.3583557984933106</v>
      </c>
      <c r="AX312" s="747">
        <f t="shared" si="81"/>
        <v>4.6342224375973879</v>
      </c>
      <c r="AY312" s="934">
        <v>0.85</v>
      </c>
      <c r="AZ312" s="872">
        <v>61.17</v>
      </c>
      <c r="BA312" s="872">
        <v>-16.400000000000002</v>
      </c>
      <c r="BB312" s="872">
        <v>8.73</v>
      </c>
      <c r="BC312" s="872">
        <v>14.92</v>
      </c>
      <c r="BD312" s="907"/>
      <c r="BE312" s="624">
        <v>2013</v>
      </c>
      <c r="BF312" s="898">
        <f t="shared" si="82"/>
        <v>0</v>
      </c>
      <c r="BG312" s="882">
        <v>-0.89999999999999991</v>
      </c>
    </row>
    <row r="313" spans="1:59" s="863" customFormat="1" ht="12.75" customHeight="1" x14ac:dyDescent="0.2">
      <c r="A313" s="881" t="s">
        <v>1826</v>
      </c>
      <c r="B313" s="604" t="s">
        <v>1827</v>
      </c>
      <c r="C313" s="932" t="s">
        <v>108</v>
      </c>
      <c r="D313" s="932" t="s">
        <v>4338</v>
      </c>
      <c r="E313" s="733">
        <v>7</v>
      </c>
      <c r="F313" s="1190">
        <v>584</v>
      </c>
      <c r="G313" s="1190" t="s">
        <v>37</v>
      </c>
      <c r="H313" s="1190" t="s">
        <v>37</v>
      </c>
      <c r="I313" s="874">
        <v>38.590000000000003</v>
      </c>
      <c r="J313" s="651">
        <f t="shared" si="69"/>
        <v>3.5242290748898677</v>
      </c>
      <c r="K313" s="877">
        <v>0.34</v>
      </c>
      <c r="L313" s="887">
        <v>4</v>
      </c>
      <c r="M313" s="642">
        <f t="shared" si="70"/>
        <v>1.36</v>
      </c>
      <c r="N313" s="870" t="s">
        <v>641</v>
      </c>
      <c r="O313" s="734">
        <v>0.3</v>
      </c>
      <c r="P313" s="866">
        <v>43691</v>
      </c>
      <c r="Q313" s="866">
        <v>43699</v>
      </c>
      <c r="R313" s="642">
        <f t="shared" si="71"/>
        <v>13.333333333333346</v>
      </c>
      <c r="S313" s="701">
        <f>IF(INDEX(Historical!$D$7:$D$1237,MATCH(B313,Historical!$B$7:$B$1261,0))=0,"n/a",(INDEX(Historical!$C$7:$C$1239,MATCH(B313,Historical!$B$7:$B$1261,0))/INDEX(Historical!$D$7:$D$1237,MATCH(B313,Historical!$B$7:$B$1261,0))-1)*100)</f>
        <v>23.076923076923084</v>
      </c>
      <c r="T313" s="701">
        <f>IF(INDEX(Historical!$F$7:$F$1230,MATCH(B313,Historical!$B$7:$B$1261,0))=0,"n/a",((INDEX(Historical!$C$7:$C$1239,MATCH(B313,Historical!$B$7:$B$1261,0))/INDEX(Historical!$F$7:$F$1230,MATCH(B313,Historical!$B$7:$B$1261,0)))^(1/3)-1)*100)</f>
        <v>65.965306673248676</v>
      </c>
      <c r="U313" s="701">
        <f>IF(INDEX(Historical!$H$7:$H$1230,MATCH(B313,Historical!$B$7:$B$1261,0))=0,"n/a",((INDEX(Historical!$C$7:$C$1239,MATCH(B313,Historical!$B$7:$B$1261,0))/INDEX(Historical!$H$7:$H$1230,MATCH(B313,Historical!$B$7:$B$1261,0)))^(1/5)-1)*100)</f>
        <v>51.571656651039802</v>
      </c>
      <c r="V313" s="701">
        <f>IF(INDEX(Historical!$O$7:$O$1230,MATCH(B313,Historical!$B$7:$B$1261,0))=0,"n/a",((INDEX(Historical!$C$7:$C$1239,MATCH(B313,Historical!$B$7:$B$1261,0))/INDEX(Historical!$O$7:$O$1230,MATCH(B313,Historical!$B$7:$B$1261,0)))^(1/10)-1)*100)</f>
        <v>29.03900242964319</v>
      </c>
      <c r="W313" s="702">
        <f t="shared" si="72"/>
        <v>1.7759445000216378</v>
      </c>
      <c r="X313" s="703">
        <f t="shared" si="73"/>
        <v>2.5915405352281304</v>
      </c>
      <c r="Y313" s="876"/>
      <c r="Z313" s="651">
        <f t="shared" si="74"/>
        <v>57.627118644067799</v>
      </c>
      <c r="AA313" s="886">
        <f t="shared" si="75"/>
        <v>16.351694915254239</v>
      </c>
      <c r="AB313" s="887">
        <v>12</v>
      </c>
      <c r="AC313" s="865">
        <v>2.36</v>
      </c>
      <c r="AD313" s="865" t="s">
        <v>136</v>
      </c>
      <c r="AE313" s="865">
        <v>2.75</v>
      </c>
      <c r="AF313" s="865">
        <v>0.91</v>
      </c>
      <c r="AG313" s="865">
        <v>5.8000000000000007</v>
      </c>
      <c r="AH313" s="865">
        <v>2.1999999999999997</v>
      </c>
      <c r="AI313" s="865">
        <v>39.24</v>
      </c>
      <c r="AJ313" s="865">
        <v>19.900000000000002</v>
      </c>
      <c r="AK313" s="865" t="s">
        <v>136</v>
      </c>
      <c r="AL313" s="878">
        <v>6720</v>
      </c>
      <c r="AM313" s="872">
        <v>0.8</v>
      </c>
      <c r="AN313" s="865">
        <v>0.19</v>
      </c>
      <c r="AO313" s="739">
        <f t="shared" si="76"/>
        <v>38.744190810675434</v>
      </c>
      <c r="AP313" s="740">
        <f t="shared" si="77"/>
        <v>55.095885725929669</v>
      </c>
      <c r="AQ313" s="888">
        <f t="shared" si="78"/>
        <v>-18.677480574412542</v>
      </c>
      <c r="AR313" s="651">
        <f>INDEX(Historical!$C$7:$C$1239,MATCH(B313,Historical!$B$7:$B$1261,0))*IF(AH313="n/a",1.03,IF(AH313&lt;0,1.01,IF(AH313&gt;10,1.1,(1+AH313/100))))</f>
        <v>1.30816</v>
      </c>
      <c r="AS313" s="886">
        <f t="shared" si="79"/>
        <v>1.438976</v>
      </c>
      <c r="AT313" s="886">
        <f t="shared" si="85"/>
        <v>1.4821452800000001</v>
      </c>
      <c r="AU313" s="886">
        <f t="shared" si="85"/>
        <v>1.5266096384000001</v>
      </c>
      <c r="AV313" s="886">
        <f t="shared" si="85"/>
        <v>1.5724079275520002</v>
      </c>
      <c r="AW313" s="651">
        <f t="shared" si="80"/>
        <v>7.3282988459520002</v>
      </c>
      <c r="AX313" s="747">
        <f t="shared" si="81"/>
        <v>18.990149898813165</v>
      </c>
      <c r="AY313" s="934">
        <v>1.71</v>
      </c>
      <c r="AZ313" s="872">
        <v>63.660000000000004</v>
      </c>
      <c r="BA313" s="872">
        <v>-26.47</v>
      </c>
      <c r="BB313" s="872">
        <v>16.37</v>
      </c>
      <c r="BC313" s="872">
        <v>17.829999999999998</v>
      </c>
      <c r="BD313" s="907"/>
      <c r="BE313" s="624">
        <v>2013</v>
      </c>
      <c r="BF313" s="898">
        <f t="shared" si="82"/>
        <v>0</v>
      </c>
      <c r="BG313" s="882">
        <v>0.5</v>
      </c>
    </row>
    <row r="314" spans="1:59" s="863" customFormat="1" ht="12.75" customHeight="1" x14ac:dyDescent="0.2">
      <c r="A314" s="880" t="s">
        <v>1828</v>
      </c>
      <c r="B314" s="875" t="s">
        <v>1829</v>
      </c>
      <c r="C314" s="932" t="s">
        <v>153</v>
      </c>
      <c r="D314" s="932" t="s">
        <v>4348</v>
      </c>
      <c r="E314" s="733">
        <v>8</v>
      </c>
      <c r="F314" s="1190">
        <v>538</v>
      </c>
      <c r="G314" s="1190" t="s">
        <v>106</v>
      </c>
      <c r="H314" s="1190" t="s">
        <v>106</v>
      </c>
      <c r="I314" s="874">
        <v>160.38</v>
      </c>
      <c r="J314" s="651">
        <f t="shared" si="69"/>
        <v>0.49881531363012849</v>
      </c>
      <c r="K314" s="877">
        <v>0.2</v>
      </c>
      <c r="L314" s="887">
        <v>4</v>
      </c>
      <c r="M314" s="642">
        <f t="shared" si="70"/>
        <v>0.8</v>
      </c>
      <c r="N314" s="870" t="s">
        <v>119</v>
      </c>
      <c r="O314" s="734">
        <v>0.16400000000000001</v>
      </c>
      <c r="P314" s="619">
        <v>43846</v>
      </c>
      <c r="Q314" s="619">
        <v>43892</v>
      </c>
      <c r="R314" s="642">
        <f t="shared" si="71"/>
        <v>21.951219512195124</v>
      </c>
      <c r="S314" s="701">
        <f>IF(INDEX(Historical!$D$7:$D$1237,MATCH(B314,Historical!$B$7:$B$1261,0))=0,"n/a",(INDEX(Historical!$C$7:$C$1239,MATCH(B314,Historical!$B$7:$B$1261,0))/INDEX(Historical!$D$7:$D$1237,MATCH(B314,Historical!$B$7:$B$1261,0))-1)*100)</f>
        <v>30.158730158730162</v>
      </c>
      <c r="T314" s="701">
        <f>IF(INDEX(Historical!$F$7:$F$1230,MATCH(B314,Historical!$B$7:$B$1261,0))=0,"n/a",((INDEX(Historical!$C$7:$C$1239,MATCH(B314,Historical!$B$7:$B$1261,0))/INDEX(Historical!$F$7:$F$1230,MATCH(B314,Historical!$B$7:$B$1261,0)))^(1/3)-1)*100)</f>
        <v>19.961000972229126</v>
      </c>
      <c r="U314" s="701">
        <f>IF(INDEX(Historical!$H$7:$H$1230,MATCH(B314,Historical!$B$7:$B$1261,0))=0,"n/a",((INDEX(Historical!$C$7:$C$1239,MATCH(B314,Historical!$B$7:$B$1261,0))/INDEX(Historical!$H$7:$H$1230,MATCH(B314,Historical!$B$7:$B$1261,0)))^(1/5)-1)*100)</f>
        <v>17.896868641918239</v>
      </c>
      <c r="V314" s="701" t="str">
        <f>IF(INDEX(Historical!$O$7:$O$1230,MATCH(B314,Historical!$B$7:$B$1261,0))=0,"n/a",((INDEX(Historical!$C$7:$C$1239,MATCH(B314,Historical!$B$7:$B$1261,0))/INDEX(Historical!$O$7:$O$1230,MATCH(B314,Historical!$B$7:$B$1261,0)))^(1/10)-1)*100)</f>
        <v>n/a</v>
      </c>
      <c r="W314" s="702" t="str">
        <f t="shared" si="72"/>
        <v>n/a</v>
      </c>
      <c r="X314" s="703">
        <f t="shared" si="73"/>
        <v>0.82095727715221278</v>
      </c>
      <c r="Y314" s="661"/>
      <c r="Z314" s="651">
        <f t="shared" si="74"/>
        <v>22.988505747126439</v>
      </c>
      <c r="AA314" s="886">
        <f t="shared" si="75"/>
        <v>46.086206896551722</v>
      </c>
      <c r="AB314" s="887">
        <v>12</v>
      </c>
      <c r="AC314" s="865">
        <v>3.48</v>
      </c>
      <c r="AD314" s="865">
        <v>4.68</v>
      </c>
      <c r="AE314" s="865">
        <v>11.64</v>
      </c>
      <c r="AF314" s="865">
        <v>21.3</v>
      </c>
      <c r="AG314" s="865">
        <v>55.2</v>
      </c>
      <c r="AH314" s="865">
        <v>9.6</v>
      </c>
      <c r="AI314" s="865">
        <v>12.13</v>
      </c>
      <c r="AJ314" s="865">
        <v>21.8</v>
      </c>
      <c r="AK314" s="865">
        <v>9.91</v>
      </c>
      <c r="AL314" s="878">
        <v>76130</v>
      </c>
      <c r="AM314" s="872">
        <v>0.08</v>
      </c>
      <c r="AN314" s="865">
        <v>2.14</v>
      </c>
      <c r="AO314" s="739">
        <f t="shared" si="76"/>
        <v>-27.690522941003355</v>
      </c>
      <c r="AP314" s="740">
        <f t="shared" si="77"/>
        <v>18.395683955548368</v>
      </c>
      <c r="AQ314" s="888">
        <f t="shared" si="78"/>
        <v>560.5170388572044</v>
      </c>
      <c r="AR314" s="651">
        <f>INDEX(Historical!$C$7:$C$1239,MATCH(B314,Historical!$B$7:$B$1261,0))*IF(AH314="n/a",1.03,IF(AH314&lt;0,1.01,IF(AH314&gt;10,1.1,(1+AH314/100))))</f>
        <v>0.71897600000000006</v>
      </c>
      <c r="AS314" s="886">
        <f t="shared" si="79"/>
        <v>0.79087360000000018</v>
      </c>
      <c r="AT314" s="886">
        <f t="shared" si="85"/>
        <v>0.86924917376000022</v>
      </c>
      <c r="AU314" s="886">
        <f t="shared" si="85"/>
        <v>0.95539176687961624</v>
      </c>
      <c r="AV314" s="886">
        <f t="shared" si="85"/>
        <v>1.0500710909773863</v>
      </c>
      <c r="AW314" s="651">
        <f t="shared" si="80"/>
        <v>4.3845616316170029</v>
      </c>
      <c r="AX314" s="747">
        <f t="shared" si="81"/>
        <v>2.7338581067570789</v>
      </c>
      <c r="AY314" s="934">
        <v>0.67</v>
      </c>
      <c r="AZ314" s="872">
        <v>77.92</v>
      </c>
      <c r="BA314" s="872">
        <v>-9.2100000000000009</v>
      </c>
      <c r="BB314" s="872">
        <v>-1.7500000000000002</v>
      </c>
      <c r="BC314" s="872">
        <v>11.39</v>
      </c>
      <c r="BD314" s="907"/>
      <c r="BE314" s="624">
        <v>2013</v>
      </c>
      <c r="BF314" s="898">
        <f t="shared" si="82"/>
        <v>0</v>
      </c>
      <c r="BG314" s="882">
        <v>13.3</v>
      </c>
    </row>
    <row r="315" spans="1:59" s="715" customFormat="1" ht="13.5" thickBot="1" x14ac:dyDescent="0.25">
      <c r="B315" s="826"/>
      <c r="E315" s="827"/>
      <c r="F315" s="814"/>
      <c r="J315" s="730"/>
      <c r="L315" s="815"/>
      <c r="M315" s="814"/>
      <c r="N315" s="814"/>
      <c r="O315" s="730"/>
      <c r="R315" s="814"/>
      <c r="S315" s="816"/>
      <c r="T315" s="816"/>
      <c r="U315" s="816"/>
      <c r="V315" s="816"/>
      <c r="W315" s="816"/>
      <c r="X315" s="816"/>
      <c r="Y315" s="826"/>
      <c r="Z315" s="730"/>
      <c r="AC315" s="817"/>
      <c r="AD315" s="817"/>
      <c r="AE315" s="817"/>
      <c r="AF315" s="817"/>
      <c r="AG315" s="817"/>
      <c r="AH315" s="817"/>
      <c r="AI315" s="817"/>
      <c r="AJ315" s="817"/>
      <c r="AK315" s="817"/>
      <c r="AL315" s="817"/>
      <c r="AM315" s="817"/>
      <c r="AN315" s="817"/>
      <c r="AO315" s="730"/>
      <c r="AR315" s="818"/>
      <c r="AS315" s="819"/>
      <c r="AT315" s="819"/>
      <c r="AU315" s="819"/>
      <c r="AV315" s="819"/>
      <c r="AW315" s="818"/>
      <c r="AX315" s="819"/>
      <c r="AY315" s="730"/>
      <c r="BD315" s="827"/>
      <c r="BE315" s="814"/>
      <c r="BF315" s="814"/>
    </row>
    <row r="316" spans="1:59" x14ac:dyDescent="0.2">
      <c r="A316" s="863" t="s">
        <v>4292</v>
      </c>
      <c r="B316" s="657">
        <f>COUNTA(B7:B314)</f>
        <v>308</v>
      </c>
      <c r="E316" s="832">
        <f>AVERAGE(E7:E314)</f>
        <v>7.3474025974025974</v>
      </c>
      <c r="I316" s="820">
        <f>AVERAGE(I7:I314)</f>
        <v>70.509318181818131</v>
      </c>
      <c r="J316" s="821">
        <f>AVERAGE(J7:J314)</f>
        <v>3.1440288881309595</v>
      </c>
      <c r="K316" s="828">
        <f>AVERAGE(K7:K314)</f>
        <v>0.40768490259740259</v>
      </c>
      <c r="M316" s="820">
        <f>AVERAGE(M7:M314)</f>
        <v>1.4874045454545459</v>
      </c>
      <c r="O316" s="828">
        <f>AVERAGE(O7:O314)</f>
        <v>0.36490162337662341</v>
      </c>
      <c r="R316" s="820">
        <f t="shared" ref="R316:X316" si="86">AVERAGE(R7:R314)</f>
        <v>10.391072492979749</v>
      </c>
      <c r="S316" s="829">
        <f t="shared" si="86"/>
        <v>14.842899848347551</v>
      </c>
      <c r="T316" s="829">
        <f t="shared" si="86"/>
        <v>17.834301800707419</v>
      </c>
      <c r="U316" s="829">
        <f t="shared" si="86"/>
        <v>18.3040114155555</v>
      </c>
      <c r="V316" s="829">
        <f t="shared" si="86"/>
        <v>10.537081743453417</v>
      </c>
      <c r="W316" s="830">
        <f t="shared" si="86"/>
        <v>2.4699601390971608</v>
      </c>
      <c r="X316" s="831">
        <f t="shared" si="86"/>
        <v>1.6503599508485218</v>
      </c>
      <c r="Z316" s="821">
        <f>AVERAGE(Z7:Z314)</f>
        <v>76.119297095894268</v>
      </c>
      <c r="AA316" s="820">
        <f>AVERAGE(AA7:AA314)</f>
        <v>27.22265290677656</v>
      </c>
      <c r="AB316" s="706"/>
      <c r="AC316" s="820">
        <f t="shared" ref="AC316:BC316" si="87">AVERAGE(AC7:AC314)</f>
        <v>2.8751890034364238</v>
      </c>
      <c r="AD316" s="820">
        <f t="shared" si="87"/>
        <v>10.072254901960788</v>
      </c>
      <c r="AE316" s="820">
        <f t="shared" si="87"/>
        <v>4.0059793814433009</v>
      </c>
      <c r="AF316" s="820">
        <f t="shared" si="87"/>
        <v>4.048216783216783</v>
      </c>
      <c r="AG316" s="820">
        <f t="shared" si="87"/>
        <v>11.038220640569389</v>
      </c>
      <c r="AH316" s="820">
        <f t="shared" si="87"/>
        <v>9.9065743944636679</v>
      </c>
      <c r="AI316" s="820">
        <f t="shared" si="87"/>
        <v>130.58503731343288</v>
      </c>
      <c r="AJ316" s="820">
        <f t="shared" si="87"/>
        <v>13.359238754325251</v>
      </c>
      <c r="AK316" s="820">
        <f t="shared" si="87"/>
        <v>8.7820833333333379</v>
      </c>
      <c r="AL316" s="961">
        <f t="shared" si="87"/>
        <v>23749.677422680408</v>
      </c>
      <c r="AM316" s="820">
        <f t="shared" si="87"/>
        <v>3.3716151202749178</v>
      </c>
      <c r="AN316" s="820">
        <f t="shared" si="87"/>
        <v>1.2817793594306053</v>
      </c>
      <c r="AO316" s="915">
        <f t="shared" si="87"/>
        <v>-2.847694235291288</v>
      </c>
      <c r="AP316" s="820">
        <f t="shared" si="87"/>
        <v>21.453468806176765</v>
      </c>
      <c r="AQ316" s="950">
        <f t="shared" si="87"/>
        <v>78.186308163499461</v>
      </c>
      <c r="AR316" s="949">
        <f t="shared" si="87"/>
        <v>1.4096895400432909</v>
      </c>
      <c r="AS316" s="820">
        <f t="shared" si="87"/>
        <v>1.4937639950008654</v>
      </c>
      <c r="AT316" s="820">
        <f t="shared" si="87"/>
        <v>1.5851287989439653</v>
      </c>
      <c r="AU316" s="820">
        <f t="shared" si="87"/>
        <v>1.6838651985792905</v>
      </c>
      <c r="AV316" s="820">
        <f t="shared" si="87"/>
        <v>1.7906320246632073</v>
      </c>
      <c r="AW316" s="820">
        <f t="shared" si="87"/>
        <v>7.9630795572306265</v>
      </c>
      <c r="AX316" s="950">
        <f t="shared" si="87"/>
        <v>16.934262184490791</v>
      </c>
      <c r="AY316" s="949">
        <f t="shared" si="87"/>
        <v>1.0488194444444447</v>
      </c>
      <c r="AZ316" s="820">
        <f t="shared" si="87"/>
        <v>82.573501590597331</v>
      </c>
      <c r="BA316" s="820">
        <f t="shared" si="87"/>
        <v>-19.345386154602316</v>
      </c>
      <c r="BB316" s="820">
        <f t="shared" si="87"/>
        <v>8.5773024700457174</v>
      </c>
      <c r="BC316" s="950">
        <f t="shared" si="87"/>
        <v>14.771502542187923</v>
      </c>
      <c r="BD316" s="820"/>
      <c r="BE316" s="706">
        <f>AVERAGE(BE7:BE314)</f>
        <v>2013.4480519480519</v>
      </c>
      <c r="BF316" s="820">
        <f>AVERAGE(BF7:BF314)</f>
        <v>0</v>
      </c>
      <c r="BG316" s="820">
        <f>AVERAGE(BG7:BG314)</f>
        <v>3.813356890459362</v>
      </c>
    </row>
    <row r="317" spans="1:59" x14ac:dyDescent="0.2">
      <c r="O317" s="945"/>
      <c r="W317" s="960"/>
      <c r="X317" s="960"/>
      <c r="AC317" s="864"/>
      <c r="AD317" s="864"/>
      <c r="AE317" s="864"/>
      <c r="AF317" s="864"/>
      <c r="AG317" s="864"/>
      <c r="AH317" s="864"/>
      <c r="AI317" s="864"/>
      <c r="AJ317" s="864"/>
      <c r="AK317" s="864"/>
      <c r="AL317" s="962"/>
      <c r="AM317" s="864"/>
      <c r="AN317" s="657"/>
      <c r="AO317" s="864"/>
      <c r="AQ317" s="657"/>
      <c r="AR317" s="864"/>
      <c r="AS317" s="864"/>
      <c r="AT317" s="864"/>
      <c r="AU317" s="864"/>
      <c r="AV317" s="864"/>
      <c r="AW317" s="864"/>
      <c r="AX317" s="657"/>
      <c r="AY317" s="864"/>
      <c r="BC317" s="657"/>
      <c r="BD317" s="864"/>
      <c r="BE317" s="948"/>
      <c r="BF317" s="864"/>
    </row>
    <row r="318" spans="1:59" x14ac:dyDescent="0.2">
      <c r="A318" s="864" t="s">
        <v>4393</v>
      </c>
      <c r="I318" s="657"/>
      <c r="J318" s="864"/>
      <c r="O318" s="945"/>
      <c r="W318" s="960"/>
      <c r="X318" s="960"/>
      <c r="AC318" s="864"/>
      <c r="AD318" s="864"/>
      <c r="AE318" s="864"/>
      <c r="AF318" s="864"/>
      <c r="AG318" s="864"/>
      <c r="AH318" s="864"/>
      <c r="AI318" s="864"/>
      <c r="AJ318" s="864"/>
      <c r="AK318" s="864"/>
      <c r="AL318" s="962"/>
      <c r="AM318" s="864"/>
      <c r="AN318" s="657"/>
      <c r="AO318" s="864"/>
      <c r="AQ318" s="657"/>
      <c r="AR318" s="864"/>
      <c r="AS318" s="864"/>
      <c r="AT318" s="864"/>
      <c r="AU318" s="864"/>
      <c r="AV318" s="864"/>
      <c r="AW318" s="864"/>
      <c r="AX318" s="657"/>
      <c r="AY318" s="864"/>
      <c r="BC318" s="657"/>
      <c r="BD318" s="864"/>
      <c r="BE318" s="948"/>
      <c r="BF318" s="864"/>
    </row>
    <row r="319" spans="1:59" x14ac:dyDescent="0.2">
      <c r="A319" s="864" t="s">
        <v>4342</v>
      </c>
      <c r="B319" s="657">
        <f t="shared" ref="B319:B329" si="88">COUNTIF($C$7:$C$314,"="&amp;$A319)</f>
        <v>5</v>
      </c>
      <c r="E319" s="832">
        <f t="shared" ref="E319:E329" si="89">AVERAGEIFS($E$7:$E$314,$C$7:$C$314,"="&amp;$A319)</f>
        <v>7.8</v>
      </c>
      <c r="I319" s="943">
        <f t="shared" ref="I319:K329" si="90">AVERAGEIFS(I$7:I$314,$C$7:$C$314,"="&amp;$A319)</f>
        <v>442.15600000000006</v>
      </c>
      <c r="J319" s="820">
        <f t="shared" si="90"/>
        <v>2.5997357943788595</v>
      </c>
      <c r="K319" s="828">
        <f t="shared" si="90"/>
        <v>0.877</v>
      </c>
      <c r="L319" s="832"/>
      <c r="M319" s="820">
        <f t="shared" ref="M319:M329" si="91">AVERAGEIFS(M$7:M$314,$C$7:$C$314,"="&amp;$A319)</f>
        <v>3.3039999999999998</v>
      </c>
      <c r="N319" s="832"/>
      <c r="O319" s="828">
        <f t="shared" ref="O319:O329" si="92">AVERAGEIFS(O$7:O$314,$C$7:$C$314,"="&amp;$A319)</f>
        <v>0.78600000000000003</v>
      </c>
      <c r="P319" s="832"/>
      <c r="Q319" s="832"/>
      <c r="R319" s="820">
        <f t="shared" ref="R319:X329" si="93">AVERAGEIFS(R$7:R$314,$C$7:$C$314,"="&amp;$A319)</f>
        <v>12.970734490910582</v>
      </c>
      <c r="S319" s="820">
        <f t="shared" si="93"/>
        <v>13.547968453628826</v>
      </c>
      <c r="T319" s="820">
        <f t="shared" si="93"/>
        <v>14.836585298224861</v>
      </c>
      <c r="U319" s="820">
        <f t="shared" si="93"/>
        <v>16.14061781681108</v>
      </c>
      <c r="V319" s="820">
        <f t="shared" si="93"/>
        <v>6.1274676611179135</v>
      </c>
      <c r="W319" s="831">
        <f t="shared" si="93"/>
        <v>0.70104158839473174</v>
      </c>
      <c r="X319" s="831">
        <f t="shared" si="93"/>
        <v>1.0614391270015917</v>
      </c>
      <c r="Y319" s="657"/>
      <c r="Z319" s="820">
        <f t="shared" ref="Z319:AA329" si="94">AVERAGEIFS(Z$7:Z$314,$C$7:$C$314,"="&amp;$A319)</f>
        <v>181.86179253483004</v>
      </c>
      <c r="AA319" s="820">
        <f t="shared" si="94"/>
        <v>71.780450571686842</v>
      </c>
      <c r="AB319" s="820"/>
      <c r="AC319" s="820">
        <f t="shared" ref="AC319:AL329" si="95">AVERAGEIFS(AC$7:AC$314,$C$7:$C$314,"="&amp;$A319)</f>
        <v>11.395999999999999</v>
      </c>
      <c r="AD319" s="820">
        <f t="shared" si="95"/>
        <v>5.92</v>
      </c>
      <c r="AE319" s="820">
        <f t="shared" si="95"/>
        <v>4.6020000000000003</v>
      </c>
      <c r="AF319" s="820">
        <f t="shared" si="95"/>
        <v>4.5125000000000002</v>
      </c>
      <c r="AG319" s="820">
        <f t="shared" si="95"/>
        <v>16.04</v>
      </c>
      <c r="AH319" s="820">
        <f t="shared" si="95"/>
        <v>3.8800000000000003</v>
      </c>
      <c r="AI319" s="820">
        <f t="shared" si="95"/>
        <v>19.663999999999998</v>
      </c>
      <c r="AJ319" s="820">
        <f t="shared" si="95"/>
        <v>31.5</v>
      </c>
      <c r="AK319" s="820">
        <f t="shared" si="95"/>
        <v>24.924999999999997</v>
      </c>
      <c r="AL319" s="961">
        <f t="shared" si="95"/>
        <v>6142</v>
      </c>
      <c r="AM319" s="820">
        <f t="shared" ref="AM319:AV329" si="96">AVERAGEIFS(AM$7:AM$314,$C$7:$C$314,"="&amp;$A319)</f>
        <v>0.33999999999999997</v>
      </c>
      <c r="AN319" s="946">
        <f t="shared" si="96"/>
        <v>1.8774999999999999</v>
      </c>
      <c r="AO319" s="820">
        <f t="shared" si="96"/>
        <v>-58.935250225800523</v>
      </c>
      <c r="AP319" s="820">
        <f t="shared" si="96"/>
        <v>19.264067644301512</v>
      </c>
      <c r="AQ319" s="946">
        <f t="shared" si="96"/>
        <v>197.44005465222827</v>
      </c>
      <c r="AR319" s="820">
        <f t="shared" si="96"/>
        <v>3.0017520000000002</v>
      </c>
      <c r="AS319" s="820">
        <f t="shared" si="96"/>
        <v>3.1425950600000006</v>
      </c>
      <c r="AT319" s="820">
        <f t="shared" si="96"/>
        <v>3.3961218852000004</v>
      </c>
      <c r="AU319" s="820">
        <f t="shared" si="96"/>
        <v>3.6735479950312007</v>
      </c>
      <c r="AV319" s="820">
        <f t="shared" si="96"/>
        <v>3.9772237704279441</v>
      </c>
      <c r="AW319" s="820">
        <f t="shared" ref="AW319:BC329" si="97">AVERAGEIFS(AW$7:AW$314,$C$7:$C$314,"="&amp;$A319)</f>
        <v>17.191240710659144</v>
      </c>
      <c r="AX319" s="946">
        <f t="shared" si="97"/>
        <v>13.417882253418918</v>
      </c>
      <c r="AY319" s="820">
        <f t="shared" si="97"/>
        <v>0.79</v>
      </c>
      <c r="AZ319" s="820">
        <f t="shared" si="97"/>
        <v>71.268000000000001</v>
      </c>
      <c r="BA319" s="820">
        <f t="shared" si="97"/>
        <v>-19.806000000000001</v>
      </c>
      <c r="BB319" s="820">
        <f t="shared" si="97"/>
        <v>6.7260000000000009</v>
      </c>
      <c r="BC319" s="946">
        <f t="shared" si="97"/>
        <v>5.6979999999999995</v>
      </c>
      <c r="BD319" s="820"/>
      <c r="BE319" s="706">
        <f t="shared" ref="BE319:BG329" si="98">AVERAGEIFS(BE$7:BE$314,$C$7:$C$314,"="&amp;$A319)</f>
        <v>2013.4</v>
      </c>
      <c r="BF319" s="820">
        <f t="shared" si="98"/>
        <v>0</v>
      </c>
      <c r="BG319" s="820">
        <f t="shared" si="98"/>
        <v>4.34</v>
      </c>
    </row>
    <row r="320" spans="1:59" x14ac:dyDescent="0.2">
      <c r="A320" s="864" t="s">
        <v>245</v>
      </c>
      <c r="B320" s="657">
        <f t="shared" si="88"/>
        <v>12</v>
      </c>
      <c r="E320" s="832">
        <f t="shared" si="89"/>
        <v>7.25</v>
      </c>
      <c r="I320" s="943">
        <f t="shared" si="90"/>
        <v>99.820000000000007</v>
      </c>
      <c r="J320" s="820">
        <f t="shared" si="90"/>
        <v>1.6839835137189223</v>
      </c>
      <c r="K320" s="828">
        <f t="shared" si="90"/>
        <v>0.33729166666666671</v>
      </c>
      <c r="L320" s="832"/>
      <c r="M320" s="820">
        <f t="shared" si="91"/>
        <v>1.2741666666666667</v>
      </c>
      <c r="N320" s="832"/>
      <c r="O320" s="828">
        <f t="shared" si="92"/>
        <v>0.29541666666666666</v>
      </c>
      <c r="P320" s="832"/>
      <c r="Q320" s="832"/>
      <c r="R320" s="820">
        <f t="shared" si="93"/>
        <v>15.321776262952731</v>
      </c>
      <c r="S320" s="820">
        <f t="shared" si="93"/>
        <v>13.619412694073247</v>
      </c>
      <c r="T320" s="820">
        <f t="shared" si="93"/>
        <v>19.833436483396437</v>
      </c>
      <c r="U320" s="820">
        <f t="shared" si="93"/>
        <v>15.894235463542099</v>
      </c>
      <c r="V320" s="820">
        <f t="shared" si="93"/>
        <v>19.765430655512514</v>
      </c>
      <c r="W320" s="831">
        <f t="shared" si="93"/>
        <v>1.1081562435514927</v>
      </c>
      <c r="X320" s="831">
        <f t="shared" si="93"/>
        <v>1.5314225470743923</v>
      </c>
      <c r="Y320" s="657"/>
      <c r="Z320" s="820">
        <f t="shared" si="94"/>
        <v>37.48606898626845</v>
      </c>
      <c r="AA320" s="820">
        <f t="shared" si="94"/>
        <v>23.649224976042781</v>
      </c>
      <c r="AB320" s="820"/>
      <c r="AC320" s="820">
        <f t="shared" si="95"/>
        <v>3.7308333333333343</v>
      </c>
      <c r="AD320" s="820">
        <f t="shared" si="95"/>
        <v>1.7466666666666666</v>
      </c>
      <c r="AE320" s="820">
        <f t="shared" si="95"/>
        <v>1.4233333333333336</v>
      </c>
      <c r="AF320" s="820">
        <f t="shared" si="95"/>
        <v>3.1636363636363636</v>
      </c>
      <c r="AG320" s="820">
        <f t="shared" si="95"/>
        <v>8.5272727272727291</v>
      </c>
      <c r="AH320" s="820">
        <f t="shared" si="95"/>
        <v>-24.824999999999999</v>
      </c>
      <c r="AI320" s="820">
        <f t="shared" si="95"/>
        <v>67.478181818181824</v>
      </c>
      <c r="AJ320" s="820">
        <f t="shared" si="95"/>
        <v>10.864166666666668</v>
      </c>
      <c r="AK320" s="820">
        <f t="shared" si="95"/>
        <v>14.565000000000001</v>
      </c>
      <c r="AL320" s="961">
        <f t="shared" si="95"/>
        <v>10986.735000000001</v>
      </c>
      <c r="AM320" s="820">
        <f t="shared" si="96"/>
        <v>11.951666666666668</v>
      </c>
      <c r="AN320" s="946">
        <f t="shared" si="96"/>
        <v>0.30999999999999994</v>
      </c>
      <c r="AO320" s="820">
        <f t="shared" si="96"/>
        <v>-5.6132364124922161</v>
      </c>
      <c r="AP320" s="820">
        <f t="shared" si="96"/>
        <v>17.359380142331414</v>
      </c>
      <c r="AQ320" s="946">
        <f t="shared" si="96"/>
        <v>80.13783249218551</v>
      </c>
      <c r="AR320" s="820">
        <f t="shared" si="96"/>
        <v>1.1480541666666666</v>
      </c>
      <c r="AS320" s="820">
        <f t="shared" si="96"/>
        <v>1.2283061666666668</v>
      </c>
      <c r="AT320" s="820">
        <f t="shared" si="96"/>
        <v>1.3461509183333333</v>
      </c>
      <c r="AU320" s="820">
        <f t="shared" si="96"/>
        <v>1.4756083492166674</v>
      </c>
      <c r="AV320" s="820">
        <f t="shared" si="96"/>
        <v>1.6178325735598336</v>
      </c>
      <c r="AW320" s="820">
        <f t="shared" si="97"/>
        <v>6.8159521744431686</v>
      </c>
      <c r="AX320" s="946">
        <f t="shared" si="97"/>
        <v>9.1230575891441639</v>
      </c>
      <c r="AY320" s="820">
        <f t="shared" si="97"/>
        <v>1.1936363636363636</v>
      </c>
      <c r="AZ320" s="820">
        <f t="shared" si="97"/>
        <v>144.43666666666667</v>
      </c>
      <c r="BA320" s="820">
        <f t="shared" si="97"/>
        <v>-13.223333333333334</v>
      </c>
      <c r="BB320" s="820">
        <f t="shared" si="97"/>
        <v>3.3208333333333329</v>
      </c>
      <c r="BC320" s="946">
        <f t="shared" si="97"/>
        <v>20.794166666666666</v>
      </c>
      <c r="BD320" s="820"/>
      <c r="BE320" s="706">
        <f t="shared" si="98"/>
        <v>2013.8333333333333</v>
      </c>
      <c r="BF320" s="820">
        <f t="shared" si="98"/>
        <v>0</v>
      </c>
      <c r="BG320" s="820">
        <f t="shared" si="98"/>
        <v>6.3090909090909095</v>
      </c>
    </row>
    <row r="321" spans="1:59" x14ac:dyDescent="0.2">
      <c r="A321" s="864" t="s">
        <v>128</v>
      </c>
      <c r="B321" s="657">
        <f t="shared" si="88"/>
        <v>5</v>
      </c>
      <c r="E321" s="832">
        <f t="shared" si="89"/>
        <v>7.4</v>
      </c>
      <c r="I321" s="943">
        <f t="shared" si="90"/>
        <v>120.852</v>
      </c>
      <c r="J321" s="820">
        <f t="shared" si="90"/>
        <v>2.040070965507085</v>
      </c>
      <c r="K321" s="828">
        <f t="shared" si="90"/>
        <v>0.7579999999999999</v>
      </c>
      <c r="L321" s="832"/>
      <c r="M321" s="820">
        <f t="shared" si="91"/>
        <v>2.3419999999999996</v>
      </c>
      <c r="N321" s="832"/>
      <c r="O321" s="828">
        <f t="shared" si="92"/>
        <v>0.65900000000000003</v>
      </c>
      <c r="P321" s="832"/>
      <c r="Q321" s="832"/>
      <c r="R321" s="820">
        <f t="shared" si="93"/>
        <v>14.608433861065439</v>
      </c>
      <c r="S321" s="820">
        <f t="shared" si="93"/>
        <v>22.462285548938716</v>
      </c>
      <c r="T321" s="820">
        <f t="shared" si="93"/>
        <v>25.544004433411629</v>
      </c>
      <c r="U321" s="820">
        <f t="shared" si="93"/>
        <v>19.157079289362766</v>
      </c>
      <c r="V321" s="820">
        <f t="shared" si="93"/>
        <v>16.828340446137556</v>
      </c>
      <c r="W321" s="831">
        <f t="shared" si="93"/>
        <v>1.2039126617230544</v>
      </c>
      <c r="X321" s="831">
        <f t="shared" si="93"/>
        <v>1.1101394551024331</v>
      </c>
      <c r="Y321" s="657"/>
      <c r="Z321" s="820">
        <f t="shared" si="94"/>
        <v>50.219871850333959</v>
      </c>
      <c r="AA321" s="820">
        <f t="shared" si="94"/>
        <v>25.38742624666062</v>
      </c>
      <c r="AB321" s="820"/>
      <c r="AC321" s="820">
        <f t="shared" si="95"/>
        <v>4.1159999999999997</v>
      </c>
      <c r="AD321" s="820">
        <f t="shared" si="95"/>
        <v>3.0724999999999998</v>
      </c>
      <c r="AE321" s="820">
        <f t="shared" si="95"/>
        <v>2.4800000000000004</v>
      </c>
      <c r="AF321" s="820">
        <f t="shared" si="95"/>
        <v>6.0200000000000005</v>
      </c>
      <c r="AG321" s="820">
        <f t="shared" si="95"/>
        <v>22.14</v>
      </c>
      <c r="AH321" s="820">
        <f t="shared" si="95"/>
        <v>-6.3600000000000012</v>
      </c>
      <c r="AI321" s="820">
        <f t="shared" si="95"/>
        <v>20.594000000000001</v>
      </c>
      <c r="AJ321" s="820">
        <f t="shared" si="95"/>
        <v>54.599999999999987</v>
      </c>
      <c r="AK321" s="820">
        <f t="shared" si="95"/>
        <v>10.78</v>
      </c>
      <c r="AL321" s="961">
        <f t="shared" si="95"/>
        <v>29784</v>
      </c>
      <c r="AM321" s="820">
        <f t="shared" si="96"/>
        <v>1.5420000000000003</v>
      </c>
      <c r="AN321" s="946">
        <f t="shared" si="96"/>
        <v>0.51800000000000002</v>
      </c>
      <c r="AO321" s="820">
        <f t="shared" si="96"/>
        <v>8.454080782932305</v>
      </c>
      <c r="AP321" s="820">
        <f t="shared" si="96"/>
        <v>21.333327757797417</v>
      </c>
      <c r="AQ321" s="946">
        <f t="shared" si="96"/>
        <v>140.15741195111647</v>
      </c>
      <c r="AR321" s="820">
        <f t="shared" si="96"/>
        <v>2.0612149999999998</v>
      </c>
      <c r="AS321" s="820">
        <f t="shared" si="96"/>
        <v>2.2540104479999998</v>
      </c>
      <c r="AT321" s="820">
        <f t="shared" si="96"/>
        <v>2.4423213961440005</v>
      </c>
      <c r="AU321" s="820">
        <f t="shared" si="96"/>
        <v>2.6473028106107526</v>
      </c>
      <c r="AV321" s="820">
        <f t="shared" si="96"/>
        <v>2.8704845423892076</v>
      </c>
      <c r="AW321" s="820">
        <f t="shared" si="97"/>
        <v>12.275334197143961</v>
      </c>
      <c r="AX321" s="946">
        <f t="shared" si="97"/>
        <v>10.941757619860853</v>
      </c>
      <c r="AY321" s="820">
        <f t="shared" si="97"/>
        <v>0.96599999999999997</v>
      </c>
      <c r="AZ321" s="820">
        <f t="shared" si="97"/>
        <v>110.93199999999999</v>
      </c>
      <c r="BA321" s="820">
        <f t="shared" si="97"/>
        <v>-12.394</v>
      </c>
      <c r="BB321" s="820">
        <f t="shared" si="97"/>
        <v>9.5580000000000016</v>
      </c>
      <c r="BC321" s="946">
        <f t="shared" si="97"/>
        <v>20.752000000000002</v>
      </c>
      <c r="BD321" s="820"/>
      <c r="BE321" s="706">
        <f t="shared" si="98"/>
        <v>2013.8</v>
      </c>
      <c r="BF321" s="820">
        <f t="shared" si="98"/>
        <v>0</v>
      </c>
      <c r="BG321" s="820">
        <f t="shared" si="98"/>
        <v>10.88</v>
      </c>
    </row>
    <row r="322" spans="1:59" x14ac:dyDescent="0.2">
      <c r="A322" s="864" t="s">
        <v>178</v>
      </c>
      <c r="B322" s="657">
        <f t="shared" si="88"/>
        <v>6</v>
      </c>
      <c r="E322" s="832">
        <f t="shared" si="89"/>
        <v>7.333333333333333</v>
      </c>
      <c r="I322" s="943">
        <f t="shared" si="90"/>
        <v>32.28</v>
      </c>
      <c r="J322" s="820">
        <f t="shared" si="90"/>
        <v>11.477830724003022</v>
      </c>
      <c r="K322" s="828">
        <f t="shared" si="90"/>
        <v>0.76708333333333334</v>
      </c>
      <c r="L322" s="832"/>
      <c r="M322" s="820">
        <f t="shared" si="91"/>
        <v>3.0683333333333334</v>
      </c>
      <c r="N322" s="832"/>
      <c r="O322" s="828">
        <f t="shared" si="92"/>
        <v>0.74208333333333343</v>
      </c>
      <c r="P322" s="832"/>
      <c r="Q322" s="832"/>
      <c r="R322" s="820">
        <f t="shared" si="93"/>
        <v>3.3942692898671005</v>
      </c>
      <c r="S322" s="820">
        <f t="shared" si="93"/>
        <v>13.591874084161015</v>
      </c>
      <c r="T322" s="820">
        <f t="shared" si="93"/>
        <v>13.603991581191471</v>
      </c>
      <c r="U322" s="820">
        <f t="shared" si="93"/>
        <v>16.468139868377349</v>
      </c>
      <c r="V322" s="820" t="e">
        <f t="shared" si="93"/>
        <v>#DIV/0!</v>
      </c>
      <c r="W322" s="831" t="e">
        <f t="shared" si="93"/>
        <v>#DIV/0!</v>
      </c>
      <c r="X322" s="831">
        <f t="shared" si="93"/>
        <v>0.91929659931060703</v>
      </c>
      <c r="Y322" s="657"/>
      <c r="Z322" s="820">
        <f t="shared" si="94"/>
        <v>227.08107876153917</v>
      </c>
      <c r="AA322" s="820">
        <f t="shared" si="94"/>
        <v>26.682121985622487</v>
      </c>
      <c r="AB322" s="820"/>
      <c r="AC322" s="820">
        <f t="shared" si="95"/>
        <v>0.27833333333333315</v>
      </c>
      <c r="AD322" s="820">
        <f t="shared" si="95"/>
        <v>9.4049999999999994</v>
      </c>
      <c r="AE322" s="820">
        <f t="shared" si="95"/>
        <v>3.9183333333333334</v>
      </c>
      <c r="AF322" s="820">
        <f t="shared" si="95"/>
        <v>3.3460000000000001</v>
      </c>
      <c r="AG322" s="820">
        <f t="shared" si="95"/>
        <v>-13.41666666666667</v>
      </c>
      <c r="AH322" s="820">
        <f t="shared" si="95"/>
        <v>-33.75</v>
      </c>
      <c r="AI322" s="820">
        <f t="shared" si="95"/>
        <v>4793.0566666666664</v>
      </c>
      <c r="AJ322" s="820">
        <f t="shared" si="95"/>
        <v>5.7166666666666694</v>
      </c>
      <c r="AK322" s="820">
        <f t="shared" si="95"/>
        <v>1.02</v>
      </c>
      <c r="AL322" s="961">
        <f t="shared" si="95"/>
        <v>11050</v>
      </c>
      <c r="AM322" s="820">
        <f t="shared" si="96"/>
        <v>23.928333333333331</v>
      </c>
      <c r="AN322" s="946">
        <f t="shared" si="96"/>
        <v>1.208</v>
      </c>
      <c r="AO322" s="820">
        <f t="shared" si="96"/>
        <v>24.28655813456238</v>
      </c>
      <c r="AP322" s="820">
        <f t="shared" si="96"/>
        <v>27.465344044050497</v>
      </c>
      <c r="AQ322" s="946">
        <f t="shared" si="96"/>
        <v>104.82449392482847</v>
      </c>
      <c r="AR322" s="820">
        <f t="shared" si="96"/>
        <v>2.9742083333333333</v>
      </c>
      <c r="AS322" s="820">
        <f t="shared" si="96"/>
        <v>3.1732769666666676</v>
      </c>
      <c r="AT322" s="820">
        <f t="shared" si="96"/>
        <v>3.2439179371666662</v>
      </c>
      <c r="AU322" s="820">
        <f t="shared" si="96"/>
        <v>3.3167459568222504</v>
      </c>
      <c r="AV322" s="820">
        <f t="shared" si="96"/>
        <v>3.3918389221033265</v>
      </c>
      <c r="AW322" s="820">
        <f t="shared" si="97"/>
        <v>16.099988116092245</v>
      </c>
      <c r="AX322" s="946">
        <f t="shared" si="97"/>
        <v>61.142634599778638</v>
      </c>
      <c r="AY322" s="820">
        <f t="shared" si="97"/>
        <v>1.7716666666666667</v>
      </c>
      <c r="AZ322" s="820">
        <f t="shared" si="97"/>
        <v>157.49333333333331</v>
      </c>
      <c r="BA322" s="820">
        <f t="shared" si="97"/>
        <v>-33.436666666666667</v>
      </c>
      <c r="BB322" s="820">
        <f t="shared" si="97"/>
        <v>10.375</v>
      </c>
      <c r="BC322" s="946">
        <f t="shared" si="97"/>
        <v>4.9899999999999984</v>
      </c>
      <c r="BD322" s="820"/>
      <c r="BE322" s="706">
        <f t="shared" si="98"/>
        <v>2013.5</v>
      </c>
      <c r="BF322" s="820">
        <f t="shared" si="98"/>
        <v>0</v>
      </c>
      <c r="BG322" s="820">
        <f t="shared" si="98"/>
        <v>5.8833333333333329</v>
      </c>
    </row>
    <row r="323" spans="1:59" x14ac:dyDescent="0.2">
      <c r="A323" s="864" t="s">
        <v>108</v>
      </c>
      <c r="B323" s="657">
        <f t="shared" si="88"/>
        <v>156</v>
      </c>
      <c r="E323" s="832">
        <f t="shared" si="89"/>
        <v>7.4615384615384617</v>
      </c>
      <c r="I323" s="943">
        <f t="shared" si="90"/>
        <v>46.562820512820494</v>
      </c>
      <c r="J323" s="820">
        <f t="shared" si="90"/>
        <v>3.3863382804851168</v>
      </c>
      <c r="K323" s="828">
        <f t="shared" si="90"/>
        <v>0.37152243589743567</v>
      </c>
      <c r="L323" s="832"/>
      <c r="M323" s="820">
        <f t="shared" si="91"/>
        <v>1.2487820512820507</v>
      </c>
      <c r="N323" s="832"/>
      <c r="O323" s="828">
        <f t="shared" si="92"/>
        <v>0.32491794871794877</v>
      </c>
      <c r="P323" s="832"/>
      <c r="Q323" s="832"/>
      <c r="R323" s="820">
        <f t="shared" si="93"/>
        <v>10.563811734293342</v>
      </c>
      <c r="S323" s="820">
        <f t="shared" si="93"/>
        <v>17.82466407032878</v>
      </c>
      <c r="T323" s="820">
        <f t="shared" si="93"/>
        <v>20.451421516674664</v>
      </c>
      <c r="U323" s="820">
        <f t="shared" si="93"/>
        <v>20.644605777649232</v>
      </c>
      <c r="V323" s="820">
        <f t="shared" si="93"/>
        <v>10.885912185940958</v>
      </c>
      <c r="W323" s="831">
        <f t="shared" si="93"/>
        <v>2.399590488332255</v>
      </c>
      <c r="X323" s="831">
        <f t="shared" si="93"/>
        <v>1.6678457883505435</v>
      </c>
      <c r="Y323" s="657"/>
      <c r="Z323" s="820">
        <f t="shared" si="94"/>
        <v>47.158814116824701</v>
      </c>
      <c r="AA323" s="820">
        <f t="shared" si="94"/>
        <v>15.651289664644702</v>
      </c>
      <c r="AB323" s="820"/>
      <c r="AC323" s="820">
        <f t="shared" si="95"/>
        <v>2.9432374100719434</v>
      </c>
      <c r="AD323" s="820">
        <f t="shared" si="95"/>
        <v>3.3327777777777783</v>
      </c>
      <c r="AE323" s="820">
        <f t="shared" si="95"/>
        <v>3.5929496402877694</v>
      </c>
      <c r="AF323" s="820">
        <f t="shared" si="95"/>
        <v>1.3897826086956528</v>
      </c>
      <c r="AG323" s="820">
        <f t="shared" si="95"/>
        <v>8.0017518248175197</v>
      </c>
      <c r="AH323" s="820">
        <f t="shared" si="95"/>
        <v>15.64598540145985</v>
      </c>
      <c r="AI323" s="820">
        <f t="shared" si="95"/>
        <v>31.95752066115702</v>
      </c>
      <c r="AJ323" s="820">
        <f t="shared" si="95"/>
        <v>14.556058394160585</v>
      </c>
      <c r="AK323" s="820">
        <f t="shared" si="95"/>
        <v>6.8025714285714258</v>
      </c>
      <c r="AL323" s="961">
        <f t="shared" si="95"/>
        <v>14550.178920863313</v>
      </c>
      <c r="AM323" s="820">
        <f t="shared" si="96"/>
        <v>3.3249640287769786</v>
      </c>
      <c r="AN323" s="946">
        <f t="shared" si="96"/>
        <v>1.0746666666666662</v>
      </c>
      <c r="AO323" s="820">
        <f t="shared" si="96"/>
        <v>9.1360683375795642</v>
      </c>
      <c r="AP323" s="820">
        <f t="shared" si="96"/>
        <v>24.081922464365984</v>
      </c>
      <c r="AQ323" s="946">
        <f t="shared" si="96"/>
        <v>-7.5682569644763085</v>
      </c>
      <c r="AR323" s="820">
        <f t="shared" si="96"/>
        <v>1.1994344316239314</v>
      </c>
      <c r="AS323" s="820">
        <f t="shared" si="96"/>
        <v>1.2607770910138887</v>
      </c>
      <c r="AT323" s="820">
        <f t="shared" si="96"/>
        <v>1.328205901332165</v>
      </c>
      <c r="AU323" s="820">
        <f t="shared" si="96"/>
        <v>1.4004916771370131</v>
      </c>
      <c r="AV323" s="820">
        <f t="shared" si="96"/>
        <v>1.4780363572784641</v>
      </c>
      <c r="AW323" s="820">
        <f t="shared" si="97"/>
        <v>6.6669454583854639</v>
      </c>
      <c r="AX323" s="946">
        <f t="shared" si="97"/>
        <v>18.389764580557173</v>
      </c>
      <c r="AY323" s="820">
        <f t="shared" si="97"/>
        <v>1.0823188405797097</v>
      </c>
      <c r="AZ323" s="820">
        <f t="shared" si="97"/>
        <v>71.209776711250598</v>
      </c>
      <c r="BA323" s="820">
        <f t="shared" si="97"/>
        <v>-23.123650151001964</v>
      </c>
      <c r="BB323" s="820">
        <f t="shared" si="97"/>
        <v>11.436438984052549</v>
      </c>
      <c r="BC323" s="946">
        <f t="shared" si="97"/>
        <v>15.415951365299911</v>
      </c>
      <c r="BD323" s="820"/>
      <c r="BE323" s="706">
        <f t="shared" si="98"/>
        <v>2013.1794871794871</v>
      </c>
      <c r="BF323" s="820">
        <f t="shared" si="98"/>
        <v>0</v>
      </c>
      <c r="BG323" s="820">
        <f t="shared" si="98"/>
        <v>1.5370802919708031</v>
      </c>
    </row>
    <row r="324" spans="1:59" x14ac:dyDescent="0.2">
      <c r="A324" s="864" t="s">
        <v>153</v>
      </c>
      <c r="B324" s="657">
        <f t="shared" si="88"/>
        <v>10</v>
      </c>
      <c r="E324" s="832">
        <f t="shared" si="89"/>
        <v>7.5</v>
      </c>
      <c r="I324" s="943">
        <f t="shared" si="90"/>
        <v>126.91800000000003</v>
      </c>
      <c r="J324" s="820">
        <f t="shared" si="90"/>
        <v>1.8364724458028647</v>
      </c>
      <c r="K324" s="828">
        <f t="shared" si="90"/>
        <v>0.47899999999999998</v>
      </c>
      <c r="L324" s="832"/>
      <c r="M324" s="820">
        <f t="shared" si="91"/>
        <v>1.9159999999999999</v>
      </c>
      <c r="N324" s="832"/>
      <c r="O324" s="828">
        <f t="shared" si="92"/>
        <v>0.43665000000000004</v>
      </c>
      <c r="P324" s="832"/>
      <c r="Q324" s="832"/>
      <c r="R324" s="820">
        <f t="shared" si="93"/>
        <v>10.222345483915989</v>
      </c>
      <c r="S324" s="820">
        <f t="shared" si="93"/>
        <v>12.314605246397724</v>
      </c>
      <c r="T324" s="820">
        <f t="shared" si="93"/>
        <v>10.960690348015955</v>
      </c>
      <c r="U324" s="820">
        <f t="shared" si="93"/>
        <v>12.718697581214899</v>
      </c>
      <c r="V324" s="820">
        <f t="shared" si="93"/>
        <v>13.494885655715091</v>
      </c>
      <c r="W324" s="831">
        <f t="shared" si="93"/>
        <v>1.2026519627756029</v>
      </c>
      <c r="X324" s="831">
        <f t="shared" si="93"/>
        <v>1.076498863481254</v>
      </c>
      <c r="Y324" s="657"/>
      <c r="Z324" s="820">
        <f t="shared" si="94"/>
        <v>73.95967682811694</v>
      </c>
      <c r="AA324" s="820">
        <f t="shared" si="94"/>
        <v>39.787659496257618</v>
      </c>
      <c r="AB324" s="820"/>
      <c r="AC324" s="820">
        <f t="shared" si="95"/>
        <v>3.6199999999999997</v>
      </c>
      <c r="AD324" s="820">
        <f t="shared" si="95"/>
        <v>129.24666666666667</v>
      </c>
      <c r="AE324" s="820">
        <f t="shared" si="95"/>
        <v>5.657</v>
      </c>
      <c r="AF324" s="820">
        <f t="shared" si="95"/>
        <v>9.7650000000000006</v>
      </c>
      <c r="AG324" s="820">
        <f t="shared" si="95"/>
        <v>50.330000000000005</v>
      </c>
      <c r="AH324" s="820">
        <f t="shared" si="95"/>
        <v>36.880000000000003</v>
      </c>
      <c r="AI324" s="820">
        <f t="shared" si="95"/>
        <v>16.878</v>
      </c>
      <c r="AJ324" s="820">
        <f t="shared" si="95"/>
        <v>10.51</v>
      </c>
      <c r="AK324" s="820">
        <f t="shared" si="95"/>
        <v>10.019</v>
      </c>
      <c r="AL324" s="961">
        <f t="shared" si="95"/>
        <v>88208</v>
      </c>
      <c r="AM324" s="820">
        <f t="shared" si="96"/>
        <v>1.5680000000000001</v>
      </c>
      <c r="AN324" s="946">
        <f t="shared" si="96"/>
        <v>1.8170000000000002</v>
      </c>
      <c r="AO324" s="820">
        <f t="shared" si="96"/>
        <v>-21.852995127443744</v>
      </c>
      <c r="AP324" s="820">
        <f t="shared" si="96"/>
        <v>14.261081393218998</v>
      </c>
      <c r="AQ324" s="946">
        <f t="shared" si="96"/>
        <v>288.89425202376736</v>
      </c>
      <c r="AR324" s="820">
        <f t="shared" si="96"/>
        <v>1.8512896000000005</v>
      </c>
      <c r="AS324" s="820">
        <f t="shared" si="96"/>
        <v>1.9825163148000002</v>
      </c>
      <c r="AT324" s="820">
        <f t="shared" si="96"/>
        <v>2.1402698533528808</v>
      </c>
      <c r="AU324" s="820">
        <f t="shared" si="96"/>
        <v>2.3129392423913684</v>
      </c>
      <c r="AV324" s="820">
        <f t="shared" si="96"/>
        <v>2.5019597007914967</v>
      </c>
      <c r="AW324" s="820">
        <f t="shared" si="97"/>
        <v>10.788974711335745</v>
      </c>
      <c r="AX324" s="946">
        <f t="shared" si="97"/>
        <v>10.106804578252722</v>
      </c>
      <c r="AY324" s="820">
        <f t="shared" si="97"/>
        <v>0.72099999999999997</v>
      </c>
      <c r="AZ324" s="820">
        <f t="shared" si="97"/>
        <v>63.194999999999993</v>
      </c>
      <c r="BA324" s="820">
        <f t="shared" si="97"/>
        <v>-10.218</v>
      </c>
      <c r="BB324" s="820">
        <f t="shared" si="97"/>
        <v>5.4550000000000001</v>
      </c>
      <c r="BC324" s="946">
        <f t="shared" si="97"/>
        <v>11.15</v>
      </c>
      <c r="BD324" s="820"/>
      <c r="BE324" s="706">
        <f t="shared" si="98"/>
        <v>2013.4</v>
      </c>
      <c r="BF324" s="820">
        <f t="shared" si="98"/>
        <v>0</v>
      </c>
      <c r="BG324" s="820">
        <f t="shared" si="98"/>
        <v>7.19</v>
      </c>
    </row>
    <row r="325" spans="1:59" x14ac:dyDescent="0.2">
      <c r="A325" s="864" t="s">
        <v>112</v>
      </c>
      <c r="B325" s="657">
        <f t="shared" si="88"/>
        <v>32</v>
      </c>
      <c r="E325" s="832">
        <f t="shared" si="89"/>
        <v>7.1875</v>
      </c>
      <c r="I325" s="943">
        <f t="shared" si="90"/>
        <v>74.442812500000016</v>
      </c>
      <c r="J325" s="820">
        <f t="shared" si="90"/>
        <v>1.594901589111396</v>
      </c>
      <c r="K325" s="828">
        <f t="shared" si="90"/>
        <v>0.27856249999999999</v>
      </c>
      <c r="L325" s="832"/>
      <c r="M325" s="820">
        <f t="shared" si="91"/>
        <v>1.11425</v>
      </c>
      <c r="N325" s="832"/>
      <c r="O325" s="828">
        <f t="shared" si="92"/>
        <v>0.25467187499999999</v>
      </c>
      <c r="P325" s="832"/>
      <c r="Q325" s="832"/>
      <c r="R325" s="820">
        <f t="shared" si="93"/>
        <v>9.4235983712269</v>
      </c>
      <c r="S325" s="820">
        <f t="shared" si="93"/>
        <v>10.826876326855851</v>
      </c>
      <c r="T325" s="820">
        <f t="shared" si="93"/>
        <v>16.589905665589686</v>
      </c>
      <c r="U325" s="820">
        <f t="shared" si="93"/>
        <v>15.620594388225042</v>
      </c>
      <c r="V325" s="820">
        <f t="shared" si="93"/>
        <v>10.005444480023073</v>
      </c>
      <c r="W325" s="831">
        <f t="shared" si="93"/>
        <v>1.9473920437709229</v>
      </c>
      <c r="X325" s="831">
        <f t="shared" si="93"/>
        <v>1.2689784752165016</v>
      </c>
      <c r="Y325" s="657"/>
      <c r="Z325" s="820">
        <f t="shared" si="94"/>
        <v>36.072190319432728</v>
      </c>
      <c r="AA325" s="820">
        <f t="shared" si="94"/>
        <v>25.004796674353589</v>
      </c>
      <c r="AB325" s="820"/>
      <c r="AC325" s="820">
        <f t="shared" si="95"/>
        <v>2.8421875000000001</v>
      </c>
      <c r="AD325" s="820">
        <f t="shared" si="95"/>
        <v>6.4993103448275846</v>
      </c>
      <c r="AE325" s="820">
        <f t="shared" si="95"/>
        <v>1.8746875000000003</v>
      </c>
      <c r="AF325" s="820">
        <f t="shared" si="95"/>
        <v>6.8987499999999997</v>
      </c>
      <c r="AG325" s="820">
        <f t="shared" si="95"/>
        <v>16.453333333333333</v>
      </c>
      <c r="AH325" s="820">
        <f t="shared" si="95"/>
        <v>0.30000000000000038</v>
      </c>
      <c r="AI325" s="820">
        <f t="shared" si="95"/>
        <v>15.754000000000001</v>
      </c>
      <c r="AJ325" s="820">
        <f t="shared" si="95"/>
        <v>12.910624999999998</v>
      </c>
      <c r="AK325" s="820">
        <f t="shared" si="95"/>
        <v>10.581290322580644</v>
      </c>
      <c r="AL325" s="961">
        <f t="shared" si="95"/>
        <v>4360.5568750000002</v>
      </c>
      <c r="AM325" s="820">
        <f t="shared" si="96"/>
        <v>1.0009375000000003</v>
      </c>
      <c r="AN325" s="946">
        <f t="shared" si="96"/>
        <v>1.1068750000000001</v>
      </c>
      <c r="AO325" s="820">
        <f t="shared" si="96"/>
        <v>-8.1252712176662083</v>
      </c>
      <c r="AP325" s="820">
        <f t="shared" si="96"/>
        <v>17.188867186773201</v>
      </c>
      <c r="AQ325" s="946">
        <f t="shared" si="96"/>
        <v>131.98132804390013</v>
      </c>
      <c r="AR325" s="820">
        <f t="shared" si="96"/>
        <v>1.03558225</v>
      </c>
      <c r="AS325" s="820">
        <f t="shared" si="96"/>
        <v>1.1007351234531249</v>
      </c>
      <c r="AT325" s="820">
        <f t="shared" si="96"/>
        <v>1.1825098296434375</v>
      </c>
      <c r="AU325" s="820">
        <f t="shared" si="96"/>
        <v>1.2717839772925965</v>
      </c>
      <c r="AV325" s="820">
        <f t="shared" si="96"/>
        <v>1.3692716140640924</v>
      </c>
      <c r="AW325" s="820">
        <f t="shared" si="97"/>
        <v>5.9598827944532502</v>
      </c>
      <c r="AX325" s="946">
        <f t="shared" si="97"/>
        <v>8.7932075818987201</v>
      </c>
      <c r="AY325" s="820">
        <f t="shared" si="97"/>
        <v>1.2371874999999999</v>
      </c>
      <c r="AZ325" s="820">
        <f t="shared" si="97"/>
        <v>109.71</v>
      </c>
      <c r="BA325" s="820">
        <f t="shared" si="97"/>
        <v>-13.568437500000002</v>
      </c>
      <c r="BB325" s="820">
        <f t="shared" si="97"/>
        <v>7.0484375000000004</v>
      </c>
      <c r="BC325" s="946">
        <f t="shared" si="97"/>
        <v>21.959687500000005</v>
      </c>
      <c r="BD325" s="820"/>
      <c r="BE325" s="706">
        <f t="shared" si="98"/>
        <v>2013.6875</v>
      </c>
      <c r="BF325" s="820">
        <f t="shared" si="98"/>
        <v>0</v>
      </c>
      <c r="BG325" s="820">
        <f t="shared" si="98"/>
        <v>7.2064516129032272</v>
      </c>
    </row>
    <row r="326" spans="1:59" x14ac:dyDescent="0.2">
      <c r="A326" s="864" t="s">
        <v>4193</v>
      </c>
      <c r="B326" s="657">
        <f t="shared" si="88"/>
        <v>27</v>
      </c>
      <c r="E326" s="832">
        <f t="shared" si="89"/>
        <v>7.1481481481481479</v>
      </c>
      <c r="I326" s="943">
        <f t="shared" si="90"/>
        <v>95.008148148148138</v>
      </c>
      <c r="J326" s="820">
        <f t="shared" si="90"/>
        <v>1.9686929183684312</v>
      </c>
      <c r="K326" s="828">
        <f t="shared" si="90"/>
        <v>0.34489259259259264</v>
      </c>
      <c r="L326" s="832"/>
      <c r="M326" s="820">
        <f t="shared" si="91"/>
        <v>1.2522962962962962</v>
      </c>
      <c r="N326" s="832"/>
      <c r="O326" s="828">
        <f t="shared" si="92"/>
        <v>0.30830740740740742</v>
      </c>
      <c r="P326" s="832"/>
      <c r="Q326" s="832"/>
      <c r="R326" s="820">
        <f t="shared" si="93"/>
        <v>10.813521856529057</v>
      </c>
      <c r="S326" s="820">
        <f t="shared" si="93"/>
        <v>15.585639675719257</v>
      </c>
      <c r="T326" s="820">
        <f t="shared" si="93"/>
        <v>19.645971950839051</v>
      </c>
      <c r="U326" s="820">
        <f t="shared" si="93"/>
        <v>20.854885839839241</v>
      </c>
      <c r="V326" s="820">
        <f t="shared" si="93"/>
        <v>18.7312136923561</v>
      </c>
      <c r="W326" s="831">
        <f t="shared" si="93"/>
        <v>0.75886801943917492</v>
      </c>
      <c r="X326" s="831">
        <f t="shared" si="93"/>
        <v>2.3184324620888836</v>
      </c>
      <c r="Y326" s="657"/>
      <c r="Z326" s="820">
        <f t="shared" si="94"/>
        <v>74.135044038228656</v>
      </c>
      <c r="AA326" s="820">
        <f t="shared" si="94"/>
        <v>35.633199467707271</v>
      </c>
      <c r="AB326" s="820"/>
      <c r="AC326" s="820">
        <f t="shared" si="95"/>
        <v>3.1062962962962968</v>
      </c>
      <c r="AD326" s="820">
        <f t="shared" si="95"/>
        <v>3.4268181818181818</v>
      </c>
      <c r="AE326" s="820">
        <f t="shared" si="95"/>
        <v>4.8366666666666678</v>
      </c>
      <c r="AF326" s="820">
        <f t="shared" si="95"/>
        <v>14.973703703703702</v>
      </c>
      <c r="AG326" s="820">
        <f t="shared" si="95"/>
        <v>28.095833333333328</v>
      </c>
      <c r="AH326" s="820">
        <f t="shared" si="95"/>
        <v>12.05925925925926</v>
      </c>
      <c r="AI326" s="820">
        <f t="shared" si="95"/>
        <v>11.219615384615386</v>
      </c>
      <c r="AJ326" s="820">
        <f t="shared" si="95"/>
        <v>10.686666666666667</v>
      </c>
      <c r="AK326" s="820">
        <f t="shared" si="95"/>
        <v>9.9719230769230762</v>
      </c>
      <c r="AL326" s="961">
        <f t="shared" si="95"/>
        <v>105581.14592592593</v>
      </c>
      <c r="AM326" s="820">
        <f t="shared" si="96"/>
        <v>2.8337037037037041</v>
      </c>
      <c r="AN326" s="946">
        <f t="shared" si="96"/>
        <v>2.6503703703703705</v>
      </c>
      <c r="AO326" s="820">
        <f t="shared" si="96"/>
        <v>-5.2447640563030378</v>
      </c>
      <c r="AP326" s="820">
        <f t="shared" si="96"/>
        <v>22.6998819665633</v>
      </c>
      <c r="AQ326" s="946">
        <f t="shared" si="96"/>
        <v>265.76271342954209</v>
      </c>
      <c r="AR326" s="820">
        <f t="shared" si="96"/>
        <v>1.1769417037037035</v>
      </c>
      <c r="AS326" s="820">
        <f t="shared" si="96"/>
        <v>1.2714502837629633</v>
      </c>
      <c r="AT326" s="820">
        <f t="shared" si="96"/>
        <v>1.3744309270184001</v>
      </c>
      <c r="AU326" s="820">
        <f t="shared" si="96"/>
        <v>1.48673189230687</v>
      </c>
      <c r="AV326" s="820">
        <f t="shared" si="96"/>
        <v>1.609235113820084</v>
      </c>
      <c r="AW326" s="820">
        <f t="shared" si="97"/>
        <v>6.9187899206120198</v>
      </c>
      <c r="AX326" s="946">
        <f t="shared" si="97"/>
        <v>10.563792400820928</v>
      </c>
      <c r="AY326" s="820">
        <f t="shared" si="97"/>
        <v>1.0937037037037036</v>
      </c>
      <c r="AZ326" s="820">
        <f t="shared" si="97"/>
        <v>81.252592592592578</v>
      </c>
      <c r="BA326" s="820">
        <f t="shared" si="97"/>
        <v>-13.198518518518515</v>
      </c>
      <c r="BB326" s="820">
        <f t="shared" si="97"/>
        <v>8.5599999999999987</v>
      </c>
      <c r="BC326" s="946">
        <f t="shared" si="97"/>
        <v>17.315555555555555</v>
      </c>
      <c r="BD326" s="820"/>
      <c r="BE326" s="706">
        <f t="shared" si="98"/>
        <v>2013.7407407407406</v>
      </c>
      <c r="BF326" s="820">
        <f t="shared" si="98"/>
        <v>0</v>
      </c>
      <c r="BG326" s="820">
        <f t="shared" si="98"/>
        <v>9.968</v>
      </c>
    </row>
    <row r="327" spans="1:59" x14ac:dyDescent="0.2">
      <c r="A327" s="864" t="s">
        <v>123</v>
      </c>
      <c r="B327" s="657">
        <f t="shared" si="88"/>
        <v>11</v>
      </c>
      <c r="E327" s="832">
        <f t="shared" si="89"/>
        <v>6.7272727272727275</v>
      </c>
      <c r="I327" s="943">
        <f t="shared" si="90"/>
        <v>83.179090909090903</v>
      </c>
      <c r="J327" s="820">
        <f t="shared" si="90"/>
        <v>2.8211015307289657</v>
      </c>
      <c r="K327" s="828">
        <f t="shared" si="90"/>
        <v>0.44194545454545459</v>
      </c>
      <c r="L327" s="832"/>
      <c r="M327" s="820">
        <f t="shared" si="91"/>
        <v>1.6732363636363639</v>
      </c>
      <c r="N327" s="832"/>
      <c r="O327" s="828">
        <f t="shared" si="92"/>
        <v>0.40432727272727276</v>
      </c>
      <c r="P327" s="832"/>
      <c r="Q327" s="832"/>
      <c r="R327" s="820">
        <f t="shared" si="93"/>
        <v>12.980065002265569</v>
      </c>
      <c r="S327" s="820">
        <f t="shared" si="93"/>
        <v>12.780521705726256</v>
      </c>
      <c r="T327" s="820">
        <f t="shared" si="93"/>
        <v>20.954972558745883</v>
      </c>
      <c r="U327" s="820">
        <f t="shared" si="93"/>
        <v>18.55325190282473</v>
      </c>
      <c r="V327" s="820">
        <f t="shared" si="93"/>
        <v>10.68941992785758</v>
      </c>
      <c r="W327" s="831">
        <f t="shared" si="93"/>
        <v>1.2058286970714895</v>
      </c>
      <c r="X327" s="831">
        <f t="shared" si="93"/>
        <v>1.5781189642394116</v>
      </c>
      <c r="Y327" s="657"/>
      <c r="Z327" s="820">
        <f t="shared" si="94"/>
        <v>141.05909272073833</v>
      </c>
      <c r="AA327" s="820">
        <f t="shared" si="94"/>
        <v>60.951834489834042</v>
      </c>
      <c r="AB327" s="820"/>
      <c r="AC327" s="820">
        <f t="shared" si="95"/>
        <v>2.2200000000000002</v>
      </c>
      <c r="AD327" s="820">
        <f t="shared" si="95"/>
        <v>7.88</v>
      </c>
      <c r="AE327" s="820">
        <f t="shared" si="95"/>
        <v>2.1209090909090911</v>
      </c>
      <c r="AF327" s="820">
        <f t="shared" si="95"/>
        <v>3.5759999999999996</v>
      </c>
      <c r="AG327" s="820">
        <f t="shared" si="95"/>
        <v>-11.909090909090912</v>
      </c>
      <c r="AH327" s="820">
        <f t="shared" si="95"/>
        <v>42.7</v>
      </c>
      <c r="AI327" s="820">
        <f t="shared" si="95"/>
        <v>36.427272727272729</v>
      </c>
      <c r="AJ327" s="820">
        <f t="shared" si="95"/>
        <v>13.80909090909091</v>
      </c>
      <c r="AK327" s="820">
        <f t="shared" si="95"/>
        <v>13.832727272727272</v>
      </c>
      <c r="AL327" s="961">
        <f t="shared" si="95"/>
        <v>8853.2663636363632</v>
      </c>
      <c r="AM327" s="820">
        <f t="shared" si="96"/>
        <v>0.49272727272727274</v>
      </c>
      <c r="AN327" s="946">
        <f t="shared" si="96"/>
        <v>1.3430000000000002</v>
      </c>
      <c r="AO327" s="820">
        <f t="shared" si="96"/>
        <v>-17.763669610276693</v>
      </c>
      <c r="AP327" s="820">
        <f t="shared" si="96"/>
        <v>21.51382853274529</v>
      </c>
      <c r="AQ327" s="946">
        <f t="shared" si="96"/>
        <v>208.80914801949064</v>
      </c>
      <c r="AR327" s="820">
        <f t="shared" si="96"/>
        <v>1.5809318181818184</v>
      </c>
      <c r="AS327" s="820">
        <f t="shared" si="96"/>
        <v>1.7128309600000002</v>
      </c>
      <c r="AT327" s="820">
        <f t="shared" si="96"/>
        <v>1.8212735539680003</v>
      </c>
      <c r="AU327" s="820">
        <f t="shared" si="96"/>
        <v>1.9385034827933902</v>
      </c>
      <c r="AV327" s="820">
        <f t="shared" si="96"/>
        <v>2.0652795285462431</v>
      </c>
      <c r="AW327" s="820">
        <f t="shared" si="97"/>
        <v>9.1188193434894522</v>
      </c>
      <c r="AX327" s="946">
        <f t="shared" si="97"/>
        <v>15.833295259638042</v>
      </c>
      <c r="AY327" s="820">
        <f t="shared" si="97"/>
        <v>1.2145454545454546</v>
      </c>
      <c r="AZ327" s="820">
        <f t="shared" si="97"/>
        <v>106.01545454545455</v>
      </c>
      <c r="BA327" s="820">
        <f t="shared" si="97"/>
        <v>-16.549090909090907</v>
      </c>
      <c r="BB327" s="820">
        <f t="shared" si="97"/>
        <v>7.7354545454545445</v>
      </c>
      <c r="BC327" s="946">
        <f t="shared" si="97"/>
        <v>14.661818181818182</v>
      </c>
      <c r="BD327" s="820"/>
      <c r="BE327" s="706">
        <f t="shared" si="98"/>
        <v>2014</v>
      </c>
      <c r="BF327" s="820">
        <f t="shared" si="98"/>
        <v>0</v>
      </c>
      <c r="BG327" s="820">
        <f t="shared" si="98"/>
        <v>3.4000000000000004</v>
      </c>
    </row>
    <row r="328" spans="1:59" x14ac:dyDescent="0.2">
      <c r="A328" s="864" t="s">
        <v>4319</v>
      </c>
      <c r="B328" s="657">
        <f t="shared" si="88"/>
        <v>30</v>
      </c>
      <c r="E328" s="832">
        <f t="shared" si="89"/>
        <v>7.1</v>
      </c>
      <c r="I328" s="943">
        <f t="shared" si="90"/>
        <v>77.663000000000011</v>
      </c>
      <c r="J328" s="820">
        <f t="shared" si="90"/>
        <v>4.1876175618155154</v>
      </c>
      <c r="K328" s="828">
        <f t="shared" si="90"/>
        <v>0.54520500000000005</v>
      </c>
      <c r="L328" s="832"/>
      <c r="M328" s="820">
        <f t="shared" si="91"/>
        <v>2.2714600000000003</v>
      </c>
      <c r="N328" s="832"/>
      <c r="O328" s="828">
        <f t="shared" si="92"/>
        <v>0.49776999999999999</v>
      </c>
      <c r="P328" s="832"/>
      <c r="Q328" s="832"/>
      <c r="R328" s="820">
        <f t="shared" si="93"/>
        <v>10.124415664362933</v>
      </c>
      <c r="S328" s="820">
        <f t="shared" si="93"/>
        <v>8.4517920096611441</v>
      </c>
      <c r="T328" s="820">
        <f t="shared" si="93"/>
        <v>9.5545204174621468</v>
      </c>
      <c r="U328" s="820">
        <f t="shared" si="93"/>
        <v>12.528755757567586</v>
      </c>
      <c r="V328" s="820">
        <f t="shared" si="93"/>
        <v>4.0552857002740739</v>
      </c>
      <c r="W328" s="831">
        <f t="shared" si="93"/>
        <v>7.0531463083151404</v>
      </c>
      <c r="X328" s="831">
        <f t="shared" si="93"/>
        <v>1.2330973619288281</v>
      </c>
      <c r="Y328" s="657"/>
      <c r="Z328" s="820">
        <f t="shared" si="94"/>
        <v>237.08348884728855</v>
      </c>
      <c r="AA328" s="820">
        <f t="shared" si="94"/>
        <v>62.882538192651175</v>
      </c>
      <c r="AB328" s="820"/>
      <c r="AC328" s="820">
        <f t="shared" si="95"/>
        <v>1.1193333333333333</v>
      </c>
      <c r="AD328" s="820">
        <f t="shared" si="95"/>
        <v>7.8958823529411761</v>
      </c>
      <c r="AE328" s="820">
        <f t="shared" si="95"/>
        <v>9.5243333333333329</v>
      </c>
      <c r="AF328" s="820">
        <f t="shared" si="95"/>
        <v>2.5576666666666665</v>
      </c>
      <c r="AG328" s="820">
        <f t="shared" si="95"/>
        <v>5.2857142857142856</v>
      </c>
      <c r="AH328" s="820">
        <f t="shared" si="95"/>
        <v>-12.176666666666669</v>
      </c>
      <c r="AI328" s="820">
        <f t="shared" si="95"/>
        <v>-6.4743333333333313</v>
      </c>
      <c r="AJ328" s="820">
        <f t="shared" si="95"/>
        <v>11.712999999999999</v>
      </c>
      <c r="AK328" s="820">
        <f t="shared" si="95"/>
        <v>7.7428571428571429</v>
      </c>
      <c r="AL328" s="961">
        <f t="shared" si="95"/>
        <v>12454.353000000001</v>
      </c>
      <c r="AM328" s="820">
        <f t="shared" si="96"/>
        <v>2.6253333333333329</v>
      </c>
      <c r="AN328" s="946">
        <f t="shared" si="96"/>
        <v>1.0131034482758621</v>
      </c>
      <c r="AO328" s="820">
        <f t="shared" si="96"/>
        <v>-44.8044274561557</v>
      </c>
      <c r="AP328" s="820">
        <f t="shared" si="96"/>
        <v>16.957415990625037</v>
      </c>
      <c r="AQ328" s="946">
        <f t="shared" si="96"/>
        <v>157.82832021935604</v>
      </c>
      <c r="AR328" s="820">
        <f t="shared" si="96"/>
        <v>2.1207059333333329</v>
      </c>
      <c r="AS328" s="820">
        <f t="shared" si="96"/>
        <v>2.2482077729999994</v>
      </c>
      <c r="AT328" s="820">
        <f t="shared" si="96"/>
        <v>2.3881133406146668</v>
      </c>
      <c r="AU328" s="820">
        <f t="shared" si="96"/>
        <v>2.5396218399792101</v>
      </c>
      <c r="AV328" s="820">
        <f t="shared" si="96"/>
        <v>2.7037994925490043</v>
      </c>
      <c r="AW328" s="820">
        <f t="shared" si="97"/>
        <v>12.000448379476214</v>
      </c>
      <c r="AX328" s="946">
        <f t="shared" si="97"/>
        <v>21.495548547574352</v>
      </c>
      <c r="AY328" s="820">
        <f t="shared" si="97"/>
        <v>0.83103448275862046</v>
      </c>
      <c r="AZ328" s="820">
        <f t="shared" si="97"/>
        <v>75.86966666666666</v>
      </c>
      <c r="BA328" s="820">
        <f t="shared" si="97"/>
        <v>-19.397333333333329</v>
      </c>
      <c r="BB328" s="820">
        <f t="shared" si="97"/>
        <v>3.0440000000000009</v>
      </c>
      <c r="BC328" s="946">
        <f t="shared" si="97"/>
        <v>7.3063333333333311</v>
      </c>
      <c r="BD328" s="820"/>
      <c r="BE328" s="706">
        <f t="shared" si="98"/>
        <v>2013.9</v>
      </c>
      <c r="BF328" s="820">
        <f t="shared" si="98"/>
        <v>0</v>
      </c>
      <c r="BG328" s="820">
        <f t="shared" si="98"/>
        <v>2.4178571428571431</v>
      </c>
    </row>
    <row r="329" spans="1:59" x14ac:dyDescent="0.2">
      <c r="A329" s="864" t="s">
        <v>131</v>
      </c>
      <c r="B329" s="657">
        <f t="shared" si="88"/>
        <v>14</v>
      </c>
      <c r="E329" s="832">
        <f t="shared" si="89"/>
        <v>7.6428571428571432</v>
      </c>
      <c r="I329" s="943">
        <f t="shared" si="90"/>
        <v>56.07714285714286</v>
      </c>
      <c r="J329" s="820">
        <f t="shared" si="90"/>
        <v>3.4715269773255777</v>
      </c>
      <c r="K329" s="828">
        <f t="shared" si="90"/>
        <v>0.46791428571428578</v>
      </c>
      <c r="L329" s="832"/>
      <c r="M329" s="820">
        <f t="shared" si="91"/>
        <v>1.8716571428571431</v>
      </c>
      <c r="N329" s="832"/>
      <c r="O329" s="828">
        <f t="shared" si="92"/>
        <v>0.44707142857142862</v>
      </c>
      <c r="P329" s="832"/>
      <c r="Q329" s="832"/>
      <c r="R329" s="820">
        <f t="shared" si="93"/>
        <v>4.8654319166408841</v>
      </c>
      <c r="S329" s="820">
        <f t="shared" si="93"/>
        <v>5.8123018751763453</v>
      </c>
      <c r="T329" s="820">
        <f t="shared" si="93"/>
        <v>6.639258853485364</v>
      </c>
      <c r="U329" s="820">
        <f t="shared" si="93"/>
        <v>11.718192177208875</v>
      </c>
      <c r="V329" s="820">
        <f t="shared" si="93"/>
        <v>3.7447809502599569</v>
      </c>
      <c r="W329" s="831">
        <f t="shared" si="93"/>
        <v>1.4344199144813115</v>
      </c>
      <c r="X329" s="831">
        <f t="shared" si="93"/>
        <v>2.8785177413657435</v>
      </c>
      <c r="Y329" s="657"/>
      <c r="Z329" s="820">
        <f t="shared" si="94"/>
        <v>60.114009435108535</v>
      </c>
      <c r="AA329" s="820">
        <f t="shared" si="94"/>
        <v>17.837427309494981</v>
      </c>
      <c r="AB329" s="820"/>
      <c r="AC329" s="820">
        <f t="shared" si="95"/>
        <v>2.4678571428571425</v>
      </c>
      <c r="AD329" s="820">
        <f t="shared" si="95"/>
        <v>5.7833333333333341</v>
      </c>
      <c r="AE329" s="820">
        <f t="shared" si="95"/>
        <v>2.4364285714285714</v>
      </c>
      <c r="AF329" s="820">
        <f t="shared" si="95"/>
        <v>2.2235714285714288</v>
      </c>
      <c r="AG329" s="820">
        <f t="shared" si="95"/>
        <v>8.0785714285714292</v>
      </c>
      <c r="AH329" s="820">
        <f t="shared" si="95"/>
        <v>30.278571428571421</v>
      </c>
      <c r="AI329" s="820">
        <f t="shared" si="95"/>
        <v>22.189230769230768</v>
      </c>
      <c r="AJ329" s="820">
        <f t="shared" si="95"/>
        <v>-2.7571428571428571</v>
      </c>
      <c r="AK329" s="820">
        <f t="shared" si="95"/>
        <v>6.7584615384615372</v>
      </c>
      <c r="AL329" s="961">
        <f t="shared" si="95"/>
        <v>11970.368571428571</v>
      </c>
      <c r="AM329" s="820">
        <f t="shared" si="96"/>
        <v>1.012142857142857</v>
      </c>
      <c r="AN329" s="946">
        <f t="shared" si="96"/>
        <v>1.9928571428571424</v>
      </c>
      <c r="AO329" s="820">
        <f t="shared" si="96"/>
        <v>-8.2431281679644872</v>
      </c>
      <c r="AP329" s="820">
        <f t="shared" si="96"/>
        <v>15.189719154534449</v>
      </c>
      <c r="AQ329" s="946">
        <f t="shared" si="96"/>
        <v>19.662761506752886</v>
      </c>
      <c r="AR329" s="820">
        <f t="shared" si="96"/>
        <v>1.8353921428571431</v>
      </c>
      <c r="AS329" s="820">
        <f t="shared" si="96"/>
        <v>1.9264644580000001</v>
      </c>
      <c r="AT329" s="820">
        <f t="shared" si="96"/>
        <v>2.0128540709642855</v>
      </c>
      <c r="AU329" s="820">
        <f t="shared" si="96"/>
        <v>2.1043796621170294</v>
      </c>
      <c r="AV329" s="820">
        <f t="shared" si="96"/>
        <v>2.2014092542726065</v>
      </c>
      <c r="AW329" s="820">
        <f t="shared" si="97"/>
        <v>10.080499588211067</v>
      </c>
      <c r="AX329" s="946">
        <f t="shared" si="97"/>
        <v>18.722356622338996</v>
      </c>
      <c r="AY329" s="820">
        <f t="shared" si="97"/>
        <v>0.45500000000000002</v>
      </c>
      <c r="AZ329" s="820">
        <f t="shared" si="97"/>
        <v>54.484285714285711</v>
      </c>
      <c r="BA329" s="820">
        <f t="shared" si="97"/>
        <v>-17.023571428571429</v>
      </c>
      <c r="BB329" s="820">
        <f t="shared" si="97"/>
        <v>2.5128571428571429</v>
      </c>
      <c r="BC329" s="946">
        <f t="shared" si="97"/>
        <v>5.8407142857142853</v>
      </c>
      <c r="BD329" s="820"/>
      <c r="BE329" s="706">
        <f t="shared" si="98"/>
        <v>2013.5</v>
      </c>
      <c r="BF329" s="820">
        <f t="shared" si="98"/>
        <v>0</v>
      </c>
      <c r="BG329" s="820">
        <f t="shared" si="98"/>
        <v>2.7285714285714286</v>
      </c>
    </row>
    <row r="330" spans="1:59" x14ac:dyDescent="0.2">
      <c r="I330" s="657"/>
      <c r="J330" s="864"/>
      <c r="K330" s="945"/>
      <c r="L330" s="864"/>
      <c r="M330" s="864"/>
      <c r="N330" s="864"/>
      <c r="R330" s="864"/>
      <c r="S330" s="864"/>
      <c r="T330" s="864"/>
      <c r="U330" s="864"/>
      <c r="V330" s="864"/>
      <c r="W330" s="864"/>
      <c r="X330" s="864"/>
      <c r="AN330" s="947"/>
      <c r="AO330" s="864"/>
      <c r="BC330" s="657"/>
      <c r="BD330" s="624"/>
    </row>
    <row r="331" spans="1:59" x14ac:dyDescent="0.2">
      <c r="I331" s="944"/>
      <c r="J331" s="942"/>
      <c r="K331" s="945"/>
      <c r="L331" s="942"/>
      <c r="M331" s="942"/>
      <c r="N331" s="942"/>
      <c r="O331" s="942"/>
      <c r="P331" s="942"/>
      <c r="Q331" s="942"/>
      <c r="R331" s="942"/>
      <c r="S331" s="942"/>
      <c r="T331" s="942"/>
      <c r="U331" s="942"/>
      <c r="V331" s="942"/>
      <c r="W331" s="942"/>
      <c r="X331" s="942"/>
    </row>
    <row r="332" spans="1:59" x14ac:dyDescent="0.2">
      <c r="I332" s="944"/>
      <c r="J332" s="942"/>
      <c r="K332" s="945"/>
      <c r="L332" s="942"/>
      <c r="M332" s="942"/>
      <c r="N332" s="942"/>
      <c r="O332" s="942"/>
      <c r="P332" s="942"/>
      <c r="Q332" s="942"/>
      <c r="R332" s="942"/>
      <c r="S332" s="942"/>
      <c r="T332" s="942"/>
      <c r="U332" s="942"/>
      <c r="V332" s="942"/>
      <c r="W332" s="942"/>
      <c r="X332" s="942"/>
    </row>
    <row r="333" spans="1:59" s="706" customFormat="1" x14ac:dyDescent="0.2">
      <c r="A333" s="864"/>
      <c r="B333" s="657"/>
      <c r="C333" s="864"/>
      <c r="D333" s="864"/>
      <c r="E333" s="624"/>
      <c r="F333" s="624"/>
      <c r="G333" s="864"/>
      <c r="H333" s="864"/>
      <c r="I333" s="864"/>
      <c r="J333" s="605"/>
      <c r="K333" s="941"/>
      <c r="M333" s="624"/>
      <c r="N333" s="624"/>
      <c r="O333" s="864"/>
      <c r="P333" s="864"/>
      <c r="Q333" s="864"/>
      <c r="R333" s="624"/>
      <c r="S333" s="685"/>
      <c r="T333" s="685"/>
      <c r="U333" s="685"/>
      <c r="V333" s="685"/>
      <c r="W333" s="685"/>
      <c r="X333" s="685"/>
      <c r="Y333" s="864"/>
      <c r="Z333" s="605"/>
      <c r="AA333" s="864"/>
      <c r="AB333" s="864"/>
      <c r="AC333" s="588"/>
      <c r="AD333" s="588"/>
      <c r="AE333" s="588"/>
      <c r="AF333" s="588"/>
      <c r="AG333" s="588"/>
      <c r="AH333" s="588"/>
      <c r="AI333" s="588"/>
      <c r="AJ333" s="588"/>
      <c r="AK333" s="588"/>
      <c r="AL333" s="588"/>
      <c r="AM333" s="588"/>
      <c r="AN333" s="588"/>
      <c r="AO333" s="605"/>
      <c r="AP333" s="864"/>
      <c r="AQ333" s="864"/>
      <c r="AR333" s="748"/>
      <c r="AS333" s="749"/>
      <c r="AT333" s="749"/>
      <c r="AU333" s="749"/>
      <c r="AV333" s="749"/>
      <c r="AW333" s="749"/>
      <c r="AX333" s="749"/>
      <c r="AY333" s="605"/>
      <c r="AZ333" s="864"/>
      <c r="BA333" s="864"/>
      <c r="BB333" s="864"/>
      <c r="BC333" s="864"/>
      <c r="BD333" s="907"/>
      <c r="BE333" s="624"/>
      <c r="BF333" s="624"/>
      <c r="BG333" s="864"/>
    </row>
    <row r="334" spans="1:59" s="706" customFormat="1" x14ac:dyDescent="0.2">
      <c r="A334" s="864"/>
      <c r="B334" s="657"/>
      <c r="C334" s="864"/>
      <c r="D334" s="864"/>
      <c r="E334" s="624"/>
      <c r="F334" s="624"/>
      <c r="G334" s="864"/>
      <c r="H334" s="864"/>
      <c r="I334" s="864"/>
      <c r="J334" s="605"/>
      <c r="K334" s="598"/>
      <c r="M334" s="624"/>
      <c r="N334" s="624"/>
      <c r="O334" s="864"/>
      <c r="P334" s="864"/>
      <c r="Q334" s="864"/>
      <c r="R334" s="624"/>
      <c r="S334" s="685"/>
      <c r="T334" s="685"/>
      <c r="U334" s="685"/>
      <c r="V334" s="685"/>
      <c r="W334" s="685"/>
      <c r="X334" s="685"/>
      <c r="Y334" s="864"/>
      <c r="Z334" s="605"/>
      <c r="AA334" s="864"/>
      <c r="AB334" s="864"/>
      <c r="AC334" s="588"/>
      <c r="AD334" s="588"/>
      <c r="AE334" s="588"/>
      <c r="AF334" s="588"/>
      <c r="AG334" s="588"/>
      <c r="AH334" s="588"/>
      <c r="AI334" s="588"/>
      <c r="AJ334" s="588"/>
      <c r="AK334" s="588"/>
      <c r="AL334" s="588"/>
      <c r="AM334" s="588"/>
      <c r="AN334" s="588"/>
      <c r="AO334" s="605"/>
      <c r="AP334" s="864"/>
      <c r="AQ334" s="864"/>
      <c r="AR334" s="748"/>
      <c r="AS334" s="749"/>
      <c r="AT334" s="749"/>
      <c r="AU334" s="749"/>
      <c r="AV334" s="749"/>
      <c r="AW334" s="749"/>
      <c r="AX334" s="749"/>
      <c r="AY334" s="605"/>
      <c r="AZ334" s="864"/>
      <c r="BA334" s="864"/>
      <c r="BB334" s="864"/>
      <c r="BC334" s="864"/>
      <c r="BD334" s="907"/>
      <c r="BE334" s="624"/>
      <c r="BF334" s="624"/>
      <c r="BG334" s="864"/>
    </row>
    <row r="335" spans="1:59" s="706" customFormat="1" x14ac:dyDescent="0.2">
      <c r="A335" s="864"/>
      <c r="B335" s="657"/>
      <c r="C335" s="864"/>
      <c r="D335" s="864"/>
      <c r="E335" s="624"/>
      <c r="F335" s="624"/>
      <c r="G335" s="864"/>
      <c r="H335" s="864"/>
      <c r="I335" s="864"/>
      <c r="J335" s="605"/>
      <c r="K335" s="598"/>
      <c r="M335" s="624"/>
      <c r="N335" s="624"/>
      <c r="O335" s="864"/>
      <c r="P335" s="864"/>
      <c r="Q335" s="864"/>
      <c r="R335" s="624"/>
      <c r="S335" s="685"/>
      <c r="T335" s="685"/>
      <c r="U335" s="685"/>
      <c r="V335" s="685"/>
      <c r="W335" s="685"/>
      <c r="X335" s="685"/>
      <c r="Y335" s="864"/>
      <c r="Z335" s="605"/>
      <c r="AA335" s="864"/>
      <c r="AB335" s="864"/>
      <c r="AC335" s="588"/>
      <c r="AD335" s="588"/>
      <c r="AE335" s="588"/>
      <c r="AF335" s="588"/>
      <c r="AG335" s="588"/>
      <c r="AH335" s="588"/>
      <c r="AI335" s="588"/>
      <c r="AJ335" s="588"/>
      <c r="AK335" s="588"/>
      <c r="AL335" s="588"/>
      <c r="AM335" s="588"/>
      <c r="AN335" s="588"/>
      <c r="AO335" s="605"/>
      <c r="AP335" s="864"/>
      <c r="AQ335" s="864"/>
      <c r="AR335" s="748"/>
      <c r="AS335" s="749"/>
      <c r="AT335" s="749"/>
      <c r="AU335" s="749"/>
      <c r="AV335" s="749"/>
      <c r="AW335" s="749"/>
      <c r="AX335" s="749"/>
      <c r="AY335" s="605"/>
      <c r="AZ335" s="864"/>
      <c r="BA335" s="864"/>
      <c r="BB335" s="864"/>
      <c r="BC335" s="864"/>
      <c r="BD335" s="907"/>
      <c r="BE335" s="624"/>
      <c r="BF335" s="624"/>
      <c r="BG335" s="864"/>
    </row>
    <row r="336" spans="1:59" s="706" customFormat="1" x14ac:dyDescent="0.2">
      <c r="A336" s="864"/>
      <c r="B336" s="657"/>
      <c r="C336" s="864"/>
      <c r="D336" s="864"/>
      <c r="E336" s="624"/>
      <c r="F336" s="624"/>
      <c r="G336" s="864"/>
      <c r="H336" s="864"/>
      <c r="I336" s="864"/>
      <c r="J336" s="605"/>
      <c r="K336" s="598"/>
      <c r="M336" s="624"/>
      <c r="N336" s="624"/>
      <c r="O336" s="864"/>
      <c r="P336" s="864"/>
      <c r="Q336" s="864"/>
      <c r="R336" s="624"/>
      <c r="S336" s="685"/>
      <c r="T336" s="685"/>
      <c r="U336" s="685"/>
      <c r="V336" s="685"/>
      <c r="W336" s="685"/>
      <c r="X336" s="685"/>
      <c r="Y336" s="864"/>
      <c r="Z336" s="605"/>
      <c r="AA336" s="864"/>
      <c r="AB336" s="864"/>
      <c r="AC336" s="588"/>
      <c r="AD336" s="588"/>
      <c r="AE336" s="588"/>
      <c r="AF336" s="588"/>
      <c r="AG336" s="588"/>
      <c r="AH336" s="588"/>
      <c r="AI336" s="588"/>
      <c r="AJ336" s="588"/>
      <c r="AK336" s="588"/>
      <c r="AL336" s="588"/>
      <c r="AM336" s="588"/>
      <c r="AN336" s="588"/>
      <c r="AO336" s="605"/>
      <c r="AP336" s="864"/>
      <c r="AQ336" s="864"/>
      <c r="AR336" s="748"/>
      <c r="AS336" s="749"/>
      <c r="AT336" s="749"/>
      <c r="AU336" s="749"/>
      <c r="AV336" s="749"/>
      <c r="AW336" s="749"/>
      <c r="AX336" s="749"/>
      <c r="AY336" s="605"/>
      <c r="AZ336" s="864"/>
      <c r="BA336" s="864"/>
      <c r="BB336" s="864"/>
      <c r="BC336" s="864"/>
      <c r="BD336" s="907"/>
      <c r="BE336" s="624"/>
      <c r="BF336" s="624"/>
      <c r="BG336" s="864"/>
    </row>
    <row r="337" spans="1:59" s="706" customFormat="1" x14ac:dyDescent="0.2">
      <c r="A337" s="864"/>
      <c r="B337" s="657"/>
      <c r="C337" s="864"/>
      <c r="D337" s="864"/>
      <c r="E337" s="624"/>
      <c r="F337" s="624"/>
      <c r="G337" s="864"/>
      <c r="H337" s="864"/>
      <c r="I337" s="864"/>
      <c r="J337" s="605"/>
      <c r="K337" s="598"/>
      <c r="M337" s="624"/>
      <c r="N337" s="624"/>
      <c r="O337" s="864"/>
      <c r="P337" s="864"/>
      <c r="Q337" s="864"/>
      <c r="R337" s="624"/>
      <c r="S337" s="685"/>
      <c r="T337" s="685"/>
      <c r="U337" s="685"/>
      <c r="V337" s="685"/>
      <c r="W337" s="685"/>
      <c r="X337" s="685"/>
      <c r="Y337" s="864"/>
      <c r="Z337" s="605"/>
      <c r="AA337" s="864"/>
      <c r="AB337" s="864"/>
      <c r="AC337" s="588"/>
      <c r="AD337" s="588"/>
      <c r="AE337" s="588"/>
      <c r="AF337" s="588"/>
      <c r="AG337" s="588"/>
      <c r="AH337" s="588"/>
      <c r="AI337" s="588"/>
      <c r="AJ337" s="588"/>
      <c r="AK337" s="588"/>
      <c r="AL337" s="588"/>
      <c r="AM337" s="588"/>
      <c r="AN337" s="588"/>
      <c r="AO337" s="605"/>
      <c r="AP337" s="864"/>
      <c r="AQ337" s="864"/>
      <c r="AR337" s="748"/>
      <c r="AS337" s="749"/>
      <c r="AT337" s="749"/>
      <c r="AU337" s="749"/>
      <c r="AV337" s="749"/>
      <c r="AW337" s="749"/>
      <c r="AX337" s="749"/>
      <c r="AY337" s="605"/>
      <c r="AZ337" s="864"/>
      <c r="BA337" s="864"/>
      <c r="BB337" s="864"/>
      <c r="BC337" s="864"/>
      <c r="BD337" s="907"/>
      <c r="BE337" s="624"/>
      <c r="BF337" s="624"/>
      <c r="BG337" s="864"/>
    </row>
    <row r="338" spans="1:59" s="706" customFormat="1" x14ac:dyDescent="0.2">
      <c r="A338" s="864"/>
      <c r="B338" s="657"/>
      <c r="C338" s="864"/>
      <c r="D338" s="864"/>
      <c r="E338" s="624"/>
      <c r="F338" s="624"/>
      <c r="G338" s="864"/>
      <c r="H338" s="864"/>
      <c r="I338" s="864"/>
      <c r="J338" s="605"/>
      <c r="K338" s="864"/>
      <c r="M338" s="624"/>
      <c r="N338" s="624"/>
      <c r="O338" s="864"/>
      <c r="P338" s="864"/>
      <c r="Q338" s="864"/>
      <c r="R338" s="624"/>
      <c r="S338" s="685"/>
      <c r="T338" s="685"/>
      <c r="U338" s="685"/>
      <c r="V338" s="685"/>
      <c r="W338" s="685"/>
      <c r="X338" s="685"/>
      <c r="Y338" s="864"/>
      <c r="Z338" s="605"/>
      <c r="AA338" s="864"/>
      <c r="AB338" s="864"/>
      <c r="AC338" s="588"/>
      <c r="AD338" s="588"/>
      <c r="AE338" s="588"/>
      <c r="AF338" s="588"/>
      <c r="AG338" s="588"/>
      <c r="AH338" s="588"/>
      <c r="AI338" s="588"/>
      <c r="AJ338" s="588"/>
      <c r="AK338" s="588"/>
      <c r="AL338" s="588"/>
      <c r="AM338" s="588"/>
      <c r="AN338" s="588"/>
      <c r="AO338" s="605"/>
      <c r="AP338" s="864"/>
      <c r="AQ338" s="864"/>
      <c r="AR338" s="748"/>
      <c r="AS338" s="749"/>
      <c r="AT338" s="749"/>
      <c r="AU338" s="749"/>
      <c r="AV338" s="749"/>
      <c r="AW338" s="749"/>
      <c r="AX338" s="749"/>
      <c r="AY338" s="605"/>
      <c r="AZ338" s="864"/>
      <c r="BA338" s="864"/>
      <c r="BB338" s="864"/>
      <c r="BC338" s="864"/>
      <c r="BD338" s="907"/>
      <c r="BE338" s="624"/>
      <c r="BF338" s="624"/>
      <c r="BG338" s="864"/>
    </row>
    <row r="339" spans="1:59" s="706" customFormat="1" x14ac:dyDescent="0.2">
      <c r="A339" s="864"/>
      <c r="B339" s="657"/>
      <c r="C339" s="864"/>
      <c r="D339" s="864"/>
      <c r="E339" s="624"/>
      <c r="F339" s="624"/>
      <c r="G339" s="864"/>
      <c r="H339" s="864"/>
      <c r="I339" s="864"/>
      <c r="J339" s="605"/>
      <c r="K339" s="864"/>
      <c r="M339" s="624"/>
      <c r="N339" s="624"/>
      <c r="O339" s="864"/>
      <c r="P339" s="864"/>
      <c r="Q339" s="864"/>
      <c r="R339" s="624"/>
      <c r="S339" s="685"/>
      <c r="T339" s="685"/>
      <c r="U339" s="685"/>
      <c r="V339" s="685"/>
      <c r="W339" s="685"/>
      <c r="X339" s="685"/>
      <c r="Y339" s="864"/>
      <c r="Z339" s="605"/>
      <c r="AA339" s="864"/>
      <c r="AB339" s="864"/>
      <c r="AC339" s="588"/>
      <c r="AD339" s="588"/>
      <c r="AE339" s="588"/>
      <c r="AF339" s="588"/>
      <c r="AG339" s="588"/>
      <c r="AH339" s="588"/>
      <c r="AI339" s="588"/>
      <c r="AJ339" s="588"/>
      <c r="AK339" s="588"/>
      <c r="AL339" s="588"/>
      <c r="AM339" s="588"/>
      <c r="AN339" s="588"/>
      <c r="AO339" s="605"/>
      <c r="AP339" s="864"/>
      <c r="AQ339" s="864"/>
      <c r="AR339" s="748"/>
      <c r="AS339" s="749"/>
      <c r="AT339" s="749"/>
      <c r="AU339" s="749"/>
      <c r="AV339" s="749"/>
      <c r="AW339" s="749"/>
      <c r="AX339" s="749"/>
      <c r="AY339" s="605"/>
      <c r="AZ339" s="864"/>
      <c r="BA339" s="864"/>
      <c r="BB339" s="864"/>
      <c r="BC339" s="864"/>
      <c r="BD339" s="907"/>
      <c r="BE339" s="624"/>
      <c r="BF339" s="624"/>
      <c r="BG339" s="864"/>
    </row>
  </sheetData>
  <sheetProtection selectLockedCells="1" selectUnlockedCells="1"/>
  <mergeCells count="2">
    <mergeCell ref="AZ4:BC4"/>
    <mergeCell ref="P5:Q5"/>
  </mergeCells>
  <conditionalFormatting sqref="R314:V314 A141:A142 R222:R313 R7:R217 S7:V313">
    <cfRule type="cellIs" dxfId="54" priority="25" stopIfTrue="1" operator="lessThan">
      <formula>2</formula>
    </cfRule>
  </conditionalFormatting>
  <conditionalFormatting sqref="A98 A104 A106 A108 A144:A145 A199">
    <cfRule type="cellIs" dxfId="53" priority="24" stopIfTrue="1" operator="lessThan">
      <formula>2</formula>
    </cfRule>
  </conditionalFormatting>
  <conditionalFormatting sqref="AQ222:AQ314 AQ7:AQ217">
    <cfRule type="cellIs" dxfId="52" priority="23" stopIfTrue="1" operator="lessThan">
      <formula>0</formula>
    </cfRule>
  </conditionalFormatting>
  <conditionalFormatting sqref="AP222:AP314 AP7:AP217">
    <cfRule type="cellIs" dxfId="51" priority="21" stopIfTrue="1" operator="greaterThan">
      <formula>11.99</formula>
    </cfRule>
    <cfRule type="cellIs" dxfId="50" priority="22" stopIfTrue="1" operator="lessThan">
      <formula>8</formula>
    </cfRule>
  </conditionalFormatting>
  <conditionalFormatting sqref="J222:J314 J7:J217">
    <cfRule type="cellIs" dxfId="49" priority="19" stopIfTrue="1" operator="greaterThan">
      <formula>10</formula>
    </cfRule>
    <cfRule type="cellIs" dxfId="48" priority="20" stopIfTrue="1" operator="lessThan">
      <formula>2</formula>
    </cfRule>
  </conditionalFormatting>
  <conditionalFormatting sqref="R218:R219">
    <cfRule type="cellIs" dxfId="47" priority="18" stopIfTrue="1" operator="lessThan">
      <formula>2</formula>
    </cfRule>
  </conditionalFormatting>
  <conditionalFormatting sqref="AQ218:AQ219">
    <cfRule type="cellIs" dxfId="46" priority="17" stopIfTrue="1" operator="lessThan">
      <formula>0</formula>
    </cfRule>
  </conditionalFormatting>
  <conditionalFormatting sqref="AP218:AP219">
    <cfRule type="cellIs" dxfId="45" priority="15" stopIfTrue="1" operator="greaterThan">
      <formula>11.99</formula>
    </cfRule>
    <cfRule type="cellIs" dxfId="44" priority="16" stopIfTrue="1" operator="lessThan">
      <formula>8</formula>
    </cfRule>
  </conditionalFormatting>
  <conditionalFormatting sqref="J218:J219">
    <cfRule type="cellIs" dxfId="43" priority="13" stopIfTrue="1" operator="greaterThan">
      <formula>10</formula>
    </cfRule>
    <cfRule type="cellIs" dxfId="42" priority="14" stopIfTrue="1" operator="lessThan">
      <formula>2</formula>
    </cfRule>
  </conditionalFormatting>
  <conditionalFormatting sqref="R220">
    <cfRule type="cellIs" dxfId="41" priority="12" stopIfTrue="1" operator="lessThan">
      <formula>2</formula>
    </cfRule>
  </conditionalFormatting>
  <conditionalFormatting sqref="AQ220">
    <cfRule type="cellIs" dxfId="40" priority="11" stopIfTrue="1" operator="lessThan">
      <formula>0</formula>
    </cfRule>
  </conditionalFormatting>
  <conditionalFormatting sqref="AP220">
    <cfRule type="cellIs" dxfId="39" priority="9" stopIfTrue="1" operator="greaterThan">
      <formula>11.99</formula>
    </cfRule>
    <cfRule type="cellIs" dxfId="38" priority="10" stopIfTrue="1" operator="lessThan">
      <formula>8</formula>
    </cfRule>
  </conditionalFormatting>
  <conditionalFormatting sqref="J220">
    <cfRule type="cellIs" dxfId="37" priority="7" stopIfTrue="1" operator="greaterThan">
      <formula>10</formula>
    </cfRule>
    <cfRule type="cellIs" dxfId="36" priority="8" stopIfTrue="1" operator="lessThan">
      <formula>2</formula>
    </cfRule>
  </conditionalFormatting>
  <conditionalFormatting sqref="R221">
    <cfRule type="cellIs" dxfId="35" priority="6" stopIfTrue="1" operator="lessThan">
      <formula>2</formula>
    </cfRule>
  </conditionalFormatting>
  <conditionalFormatting sqref="AQ221">
    <cfRule type="cellIs" dxfId="34" priority="5" stopIfTrue="1" operator="lessThan">
      <formula>0</formula>
    </cfRule>
  </conditionalFormatting>
  <conditionalFormatting sqref="AP221">
    <cfRule type="cellIs" dxfId="33" priority="3" stopIfTrue="1" operator="greaterThan">
      <formula>11.99</formula>
    </cfRule>
    <cfRule type="cellIs" dxfId="32" priority="4" stopIfTrue="1" operator="lessThan">
      <formula>8</formula>
    </cfRule>
  </conditionalFormatting>
  <conditionalFormatting sqref="J221">
    <cfRule type="cellIs" dxfId="31" priority="1" stopIfTrue="1" operator="greaterThan">
      <formula>10</formula>
    </cfRule>
    <cfRule type="cellIs" dxfId="30" priority="2" stopIfTrue="1" operator="lessThan">
      <formula>2</formula>
    </cfRule>
  </conditionalFormatting>
  <hyperlinks>
    <hyperlink ref="C2" r:id="rId1"/>
  </hyperlinks>
  <pageMargins left="0.2" right="0.2" top="0.44027777777777777" bottom="0.45" header="0.51180555555555551" footer="0.51180555555555551"/>
  <pageSetup firstPageNumber="0" orientation="landscape" horizontalDpi="300" verticalDpi="300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759"/>
  <sheetViews>
    <sheetView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defaultColWidth="8.85546875" defaultRowHeight="12.75" x14ac:dyDescent="0.2"/>
  <cols>
    <col min="1" max="1" width="25.5703125" style="540" customWidth="1"/>
    <col min="2" max="2" width="6" style="657" customWidth="1"/>
    <col min="3" max="3" width="12.28515625" style="540" customWidth="1"/>
    <col min="4" max="4" width="13.85546875" style="540" customWidth="1"/>
    <col min="5" max="5" width="4.85546875" style="624" customWidth="1"/>
    <col min="6" max="6" width="3.7109375" style="624" customWidth="1"/>
    <col min="7" max="7" width="3.85546875" style="540" customWidth="1"/>
    <col min="8" max="8" width="4" style="540" customWidth="1"/>
    <col min="9" max="9" width="7.140625" style="540" customWidth="1"/>
    <col min="10" max="10" width="5.42578125" style="605" customWidth="1"/>
    <col min="11" max="11" width="8.42578125" style="540" customWidth="1"/>
    <col min="12" max="12" width="7.5703125" style="706" customWidth="1"/>
    <col min="13" max="13" width="8.7109375" style="624" customWidth="1"/>
    <col min="14" max="14" width="4.5703125" style="624" customWidth="1"/>
    <col min="15" max="15" width="7.5703125" style="540" customWidth="1"/>
    <col min="16" max="17" width="7.7109375" style="540" customWidth="1"/>
    <col min="18" max="18" width="6.42578125" style="624" customWidth="1"/>
    <col min="19" max="22" width="6" style="685" customWidth="1"/>
    <col min="23" max="24" width="7.42578125" style="685" customWidth="1"/>
    <col min="25" max="25" width="12.5703125" style="540" customWidth="1"/>
    <col min="26" max="26" width="7.85546875" style="605" customWidth="1"/>
    <col min="27" max="27" width="6.140625" style="540" customWidth="1"/>
    <col min="28" max="28" width="4.5703125" style="540" customWidth="1"/>
    <col min="29" max="29" width="5.42578125" style="588" customWidth="1"/>
    <col min="30" max="30" width="6.140625" style="588" customWidth="1"/>
    <col min="31" max="31" width="7.140625" style="588" customWidth="1"/>
    <col min="32" max="32" width="7.7109375" style="588" customWidth="1"/>
    <col min="33" max="33" width="8.7109375" style="588" customWidth="1"/>
    <col min="34" max="35" width="8.5703125" style="588" customWidth="1"/>
    <col min="36" max="37" width="8" style="588" customWidth="1"/>
    <col min="38" max="38" width="9.7109375" style="588" customWidth="1"/>
    <col min="39" max="39" width="6" style="588" customWidth="1"/>
    <col min="40" max="40" width="6.42578125" style="588" customWidth="1"/>
    <col min="41" max="41" width="7" style="605" customWidth="1"/>
    <col min="42" max="43" width="7" style="540" customWidth="1"/>
    <col min="44" max="44" width="5.28515625" style="748" customWidth="1"/>
    <col min="45" max="48" width="5.28515625" style="749" customWidth="1"/>
    <col min="49" max="49" width="5.42578125" style="749" customWidth="1"/>
    <col min="50" max="50" width="5.85546875" style="749" customWidth="1"/>
    <col min="51" max="51" width="5.28515625" style="605" customWidth="1"/>
    <col min="52" max="55" width="6.7109375" style="540" customWidth="1"/>
    <col min="56" max="56" width="8.85546875" style="907" customWidth="1"/>
    <col min="57" max="58" width="8.85546875" style="624"/>
    <col min="59" max="16384" width="8.85546875" style="540"/>
  </cols>
  <sheetData>
    <row r="1" spans="1:59" ht="12.75" customHeight="1" x14ac:dyDescent="0.2">
      <c r="A1" s="689" t="s">
        <v>1830</v>
      </c>
      <c r="B1" s="656"/>
      <c r="C1" s="582" t="s">
        <v>1</v>
      </c>
      <c r="E1" s="649"/>
      <c r="G1" s="571"/>
      <c r="H1" s="390"/>
      <c r="I1" s="390"/>
      <c r="J1" s="678" t="s">
        <v>3635</v>
      </c>
      <c r="K1" s="539"/>
      <c r="L1" s="585"/>
      <c r="N1" s="643"/>
      <c r="P1" s="539"/>
      <c r="Q1" s="642"/>
      <c r="R1" s="584"/>
      <c r="S1" s="684"/>
      <c r="T1" s="684"/>
      <c r="W1" s="684"/>
      <c r="Y1" s="539"/>
      <c r="Z1" s="678" t="s">
        <v>2</v>
      </c>
      <c r="AC1" s="587" t="s">
        <v>4176</v>
      </c>
      <c r="AG1" s="690"/>
      <c r="AJ1" s="587"/>
      <c r="AK1" s="587"/>
      <c r="AL1" s="691"/>
      <c r="AO1" s="721" t="s">
        <v>4157</v>
      </c>
      <c r="AP1" s="390"/>
      <c r="AQ1" s="640"/>
      <c r="AR1" s="742" t="s">
        <v>5</v>
      </c>
      <c r="AS1" s="599"/>
      <c r="AT1" s="599"/>
      <c r="AU1" s="599"/>
      <c r="AV1" s="599"/>
      <c r="AW1" s="599"/>
      <c r="AX1" s="599"/>
      <c r="AY1" s="726" t="s">
        <v>6</v>
      </c>
      <c r="BD1" s="906" t="s">
        <v>1848</v>
      </c>
    </row>
    <row r="2" spans="1:59" ht="12.75" customHeight="1" x14ac:dyDescent="0.2">
      <c r="A2" s="583" t="s">
        <v>7</v>
      </c>
      <c r="B2" s="656"/>
      <c r="C2" s="15" t="s">
        <v>4205</v>
      </c>
      <c r="D2" s="583"/>
      <c r="E2" s="647"/>
      <c r="F2" s="647"/>
      <c r="G2" s="390"/>
      <c r="H2" s="390"/>
      <c r="I2" s="390"/>
      <c r="J2" s="725" t="s">
        <v>4200</v>
      </c>
      <c r="K2" s="539"/>
      <c r="L2" s="585"/>
      <c r="N2" s="643"/>
      <c r="P2" s="539"/>
      <c r="Q2" s="584"/>
      <c r="R2" s="647"/>
      <c r="S2" s="686"/>
      <c r="T2" s="1070"/>
      <c r="W2" s="686"/>
      <c r="Y2" s="539"/>
      <c r="Z2" s="725" t="s">
        <v>4201</v>
      </c>
      <c r="AO2" s="722" t="s">
        <v>10</v>
      </c>
      <c r="AP2" s="390"/>
      <c r="AR2" s="722" t="s">
        <v>11</v>
      </c>
      <c r="AS2" s="599"/>
      <c r="AT2" s="599"/>
      <c r="AU2" s="599"/>
      <c r="AV2" s="599"/>
      <c r="AW2" s="599"/>
      <c r="AX2" s="599"/>
      <c r="AY2" s="718" t="s">
        <v>14</v>
      </c>
    </row>
    <row r="3" spans="1:59" ht="12.75" customHeight="1" x14ac:dyDescent="0.2">
      <c r="A3" s="1113">
        <v>44165</v>
      </c>
      <c r="B3" s="716"/>
      <c r="D3" s="583"/>
      <c r="E3" s="647"/>
      <c r="F3" s="647"/>
      <c r="G3" s="390"/>
      <c r="H3" s="390"/>
      <c r="I3" s="390"/>
      <c r="J3" s="731" t="s">
        <v>12</v>
      </c>
      <c r="K3" s="539"/>
      <c r="L3" s="540"/>
      <c r="N3" s="647"/>
      <c r="P3" s="539"/>
      <c r="Q3" s="680" t="s">
        <v>8</v>
      </c>
      <c r="R3" s="647"/>
      <c r="S3" s="687"/>
      <c r="T3" s="687"/>
      <c r="W3" s="687"/>
      <c r="X3" s="688"/>
      <c r="Y3" s="539"/>
      <c r="AE3" s="589"/>
      <c r="AF3" s="589"/>
      <c r="AG3" s="589"/>
      <c r="AH3" s="589"/>
      <c r="AI3" s="589"/>
      <c r="AJ3" s="589"/>
      <c r="AK3" s="589"/>
      <c r="AL3" s="589"/>
      <c r="AM3" s="589"/>
      <c r="AN3" s="589"/>
      <c r="AO3" s="650"/>
      <c r="AP3" s="390"/>
      <c r="AR3" s="743" t="s">
        <v>13</v>
      </c>
      <c r="AS3" s="599"/>
      <c r="AT3" s="599"/>
      <c r="AU3" s="599"/>
      <c r="AV3" s="599"/>
      <c r="AW3" s="599"/>
      <c r="AX3" s="599"/>
      <c r="BA3" s="586"/>
      <c r="BB3" s="586"/>
      <c r="BC3" s="586"/>
    </row>
    <row r="4" spans="1:59" ht="12.75" customHeight="1" x14ac:dyDescent="0.2">
      <c r="A4" s="692"/>
      <c r="B4" s="539"/>
      <c r="C4" s="863"/>
      <c r="D4" s="539"/>
      <c r="E4" s="693"/>
      <c r="F4" s="693"/>
      <c r="G4" s="539"/>
      <c r="H4" s="539"/>
      <c r="I4" s="539"/>
      <c r="J4" s="732" t="s">
        <v>4543</v>
      </c>
      <c r="K4" s="618"/>
      <c r="L4" s="540"/>
      <c r="N4" s="508"/>
      <c r="O4" s="644"/>
      <c r="P4" s="618"/>
      <c r="R4" s="508"/>
      <c r="T4" s="687"/>
      <c r="W4" s="687"/>
      <c r="Y4" s="618"/>
      <c r="Z4" s="719" t="s">
        <v>15</v>
      </c>
      <c r="AA4" s="618"/>
      <c r="AB4" s="618"/>
      <c r="AC4" s="591"/>
      <c r="AD4" s="591"/>
      <c r="AE4" s="591"/>
      <c r="AF4" s="591"/>
      <c r="AG4" s="591"/>
      <c r="AH4" s="591"/>
      <c r="AI4" s="591"/>
      <c r="AJ4" s="591"/>
      <c r="AK4" s="591"/>
      <c r="AL4" s="591"/>
      <c r="AM4" s="591"/>
      <c r="AN4" s="591"/>
      <c r="AO4" s="650"/>
      <c r="AP4" s="390"/>
      <c r="AQ4" s="694"/>
      <c r="AR4" s="951" t="s">
        <v>4544</v>
      </c>
      <c r="AS4" s="744"/>
      <c r="AT4" s="744"/>
      <c r="AU4" s="744"/>
      <c r="AV4" s="744"/>
      <c r="AW4" s="695" t="s">
        <v>19</v>
      </c>
      <c r="AX4" s="744"/>
      <c r="AZ4" s="1206" t="s">
        <v>20</v>
      </c>
      <c r="BA4" s="1207"/>
      <c r="BB4" s="1207"/>
      <c r="BC4" s="1208"/>
    </row>
    <row r="5" spans="1:59" ht="12.75" customHeight="1" x14ac:dyDescent="0.2">
      <c r="A5" s="618" t="s">
        <v>21</v>
      </c>
      <c r="B5" s="653" t="s">
        <v>22</v>
      </c>
      <c r="C5" s="553"/>
      <c r="D5" s="618"/>
      <c r="E5" s="696" t="s">
        <v>23</v>
      </c>
      <c r="F5" s="696" t="s">
        <v>24</v>
      </c>
      <c r="G5" s="695" t="s">
        <v>25</v>
      </c>
      <c r="H5" s="553"/>
      <c r="I5" s="697">
        <v>44165</v>
      </c>
      <c r="J5" s="645" t="s">
        <v>26</v>
      </c>
      <c r="K5" s="508" t="s">
        <v>4197</v>
      </c>
      <c r="L5" s="600" t="s">
        <v>4155</v>
      </c>
      <c r="M5" s="553"/>
      <c r="N5" s="508" t="s">
        <v>28</v>
      </c>
      <c r="O5" s="508" t="s">
        <v>4198</v>
      </c>
      <c r="P5" s="1209" t="s">
        <v>4203</v>
      </c>
      <c r="Q5" s="1209"/>
      <c r="R5" s="508" t="s">
        <v>27</v>
      </c>
      <c r="S5" s="648" t="s">
        <v>42</v>
      </c>
      <c r="T5" s="648" t="s">
        <v>42</v>
      </c>
      <c r="U5" s="648" t="s">
        <v>42</v>
      </c>
      <c r="V5" s="648" t="s">
        <v>42</v>
      </c>
      <c r="W5" s="648" t="s">
        <v>41</v>
      </c>
      <c r="X5" s="648" t="s">
        <v>36</v>
      </c>
      <c r="Y5" s="698" t="s">
        <v>29</v>
      </c>
      <c r="Z5" s="645" t="s">
        <v>30</v>
      </c>
      <c r="AA5" s="508" t="s">
        <v>32</v>
      </c>
      <c r="AB5" s="508" t="s">
        <v>33</v>
      </c>
      <c r="AC5" s="682" t="s">
        <v>32</v>
      </c>
      <c r="AD5" s="682"/>
      <c r="AE5" s="682" t="s">
        <v>32</v>
      </c>
      <c r="AF5" s="682" t="s">
        <v>35</v>
      </c>
      <c r="AG5" s="682" t="s">
        <v>32</v>
      </c>
      <c r="AH5" s="682" t="s">
        <v>32</v>
      </c>
      <c r="AI5" s="682" t="s">
        <v>4177</v>
      </c>
      <c r="AJ5" s="682" t="s">
        <v>36</v>
      </c>
      <c r="AK5" s="682" t="s">
        <v>4178</v>
      </c>
      <c r="AL5" s="682" t="s">
        <v>38</v>
      </c>
      <c r="AM5" s="682" t="s">
        <v>39</v>
      </c>
      <c r="AN5" s="682" t="s">
        <v>40</v>
      </c>
      <c r="AO5" s="723" t="s">
        <v>47</v>
      </c>
      <c r="AP5" s="553" t="s">
        <v>48</v>
      </c>
      <c r="AQ5" s="508" t="s">
        <v>31</v>
      </c>
      <c r="AR5" s="725" t="s">
        <v>49</v>
      </c>
      <c r="AS5" s="744"/>
      <c r="AT5" s="744"/>
      <c r="AU5" s="744"/>
      <c r="AV5" s="744"/>
      <c r="AW5" s="695" t="s">
        <v>50</v>
      </c>
      <c r="AX5" s="744"/>
      <c r="AY5" s="727" t="s">
        <v>51</v>
      </c>
      <c r="AZ5" s="750" t="s">
        <v>52</v>
      </c>
      <c r="BA5" s="700" t="s">
        <v>52</v>
      </c>
      <c r="BB5" s="700" t="s">
        <v>53</v>
      </c>
      <c r="BC5" s="751" t="s">
        <v>54</v>
      </c>
      <c r="BE5" s="553" t="s">
        <v>4267</v>
      </c>
      <c r="BF5" s="553" t="s">
        <v>4269</v>
      </c>
      <c r="BG5" s="624" t="s">
        <v>32</v>
      </c>
    </row>
    <row r="6" spans="1:59" s="715" customFormat="1" ht="12.75" customHeight="1" thickBot="1" x14ac:dyDescent="0.25">
      <c r="A6" s="707" t="s">
        <v>55</v>
      </c>
      <c r="B6" s="717" t="s">
        <v>56</v>
      </c>
      <c r="C6" s="708" t="s">
        <v>95</v>
      </c>
      <c r="D6" s="708" t="s">
        <v>57</v>
      </c>
      <c r="E6" s="709" t="s">
        <v>58</v>
      </c>
      <c r="F6" s="709" t="s">
        <v>59</v>
      </c>
      <c r="G6" s="710" t="s">
        <v>60</v>
      </c>
      <c r="H6" s="710" t="s">
        <v>61</v>
      </c>
      <c r="I6" s="708" t="s">
        <v>62</v>
      </c>
      <c r="J6" s="720" t="s">
        <v>63</v>
      </c>
      <c r="K6" s="708" t="s">
        <v>71</v>
      </c>
      <c r="L6" s="711" t="s">
        <v>4156</v>
      </c>
      <c r="M6" s="710" t="s">
        <v>4199</v>
      </c>
      <c r="N6" s="710" t="s">
        <v>69</v>
      </c>
      <c r="O6" s="708" t="s">
        <v>72</v>
      </c>
      <c r="P6" s="708" t="s">
        <v>67</v>
      </c>
      <c r="Q6" s="708" t="s">
        <v>68</v>
      </c>
      <c r="R6" s="708" t="s">
        <v>66</v>
      </c>
      <c r="S6" s="712" t="s">
        <v>87</v>
      </c>
      <c r="T6" s="712" t="s">
        <v>88</v>
      </c>
      <c r="U6" s="712" t="s">
        <v>51</v>
      </c>
      <c r="V6" s="712" t="s">
        <v>89</v>
      </c>
      <c r="W6" s="712" t="s">
        <v>86</v>
      </c>
      <c r="X6" s="712" t="s">
        <v>85</v>
      </c>
      <c r="Y6" s="707" t="s">
        <v>1849</v>
      </c>
      <c r="Z6" s="720" t="s">
        <v>72</v>
      </c>
      <c r="AA6" s="708" t="s">
        <v>74</v>
      </c>
      <c r="AB6" s="708" t="s">
        <v>75</v>
      </c>
      <c r="AC6" s="713" t="s">
        <v>76</v>
      </c>
      <c r="AD6" s="713" t="s">
        <v>34</v>
      </c>
      <c r="AE6" s="713" t="s">
        <v>77</v>
      </c>
      <c r="AF6" s="713" t="s">
        <v>78</v>
      </c>
      <c r="AG6" s="713" t="s">
        <v>79</v>
      </c>
      <c r="AH6" s="713" t="s">
        <v>80</v>
      </c>
      <c r="AI6" s="713" t="s">
        <v>80</v>
      </c>
      <c r="AJ6" s="713" t="s">
        <v>80</v>
      </c>
      <c r="AK6" s="713" t="s">
        <v>80</v>
      </c>
      <c r="AL6" s="713" t="s">
        <v>82</v>
      </c>
      <c r="AM6" s="713" t="s">
        <v>83</v>
      </c>
      <c r="AN6" s="713" t="s">
        <v>84</v>
      </c>
      <c r="AO6" s="724" t="s">
        <v>96</v>
      </c>
      <c r="AP6" s="710" t="s">
        <v>97</v>
      </c>
      <c r="AQ6" s="708" t="s">
        <v>73</v>
      </c>
      <c r="AR6" s="745">
        <v>2020</v>
      </c>
      <c r="AS6" s="746">
        <v>2021</v>
      </c>
      <c r="AT6" s="745">
        <v>2022</v>
      </c>
      <c r="AU6" s="746">
        <v>2023</v>
      </c>
      <c r="AV6" s="745">
        <v>2024</v>
      </c>
      <c r="AW6" s="710" t="s">
        <v>98</v>
      </c>
      <c r="AX6" s="710" t="s">
        <v>99</v>
      </c>
      <c r="AY6" s="728" t="s">
        <v>100</v>
      </c>
      <c r="AZ6" s="752" t="s">
        <v>101</v>
      </c>
      <c r="BA6" s="714" t="s">
        <v>102</v>
      </c>
      <c r="BB6" s="714" t="s">
        <v>103</v>
      </c>
      <c r="BC6" s="753" t="s">
        <v>103</v>
      </c>
      <c r="BD6" s="720" t="s">
        <v>4265</v>
      </c>
      <c r="BE6" s="710" t="s">
        <v>4268</v>
      </c>
      <c r="BF6" s="710" t="s">
        <v>4270</v>
      </c>
      <c r="BG6" s="814" t="s">
        <v>4386</v>
      </c>
    </row>
    <row r="7" spans="1:59" ht="11.25" customHeight="1" x14ac:dyDescent="0.2">
      <c r="A7" s="863" t="s">
        <v>879</v>
      </c>
      <c r="B7" s="875" t="s">
        <v>81</v>
      </c>
      <c r="C7" s="932" t="s">
        <v>153</v>
      </c>
      <c r="D7" s="932" t="s">
        <v>4316</v>
      </c>
      <c r="E7" s="733">
        <v>10</v>
      </c>
      <c r="F7" s="1106">
        <v>453</v>
      </c>
      <c r="G7" s="1140" t="s">
        <v>106</v>
      </c>
      <c r="H7" s="1140" t="s">
        <v>106</v>
      </c>
      <c r="I7" s="874">
        <v>116.9</v>
      </c>
      <c r="J7" s="651">
        <f t="shared" ref="J7:J70" si="0">(M7/I7)*100</f>
        <v>0.66381522668947823</v>
      </c>
      <c r="K7" s="877">
        <v>0.19400000000000001</v>
      </c>
      <c r="L7" s="887">
        <v>4</v>
      </c>
      <c r="M7" s="642">
        <f t="shared" ref="M7:M70" si="1">K7*L7</f>
        <v>0.77600000000000002</v>
      </c>
      <c r="N7" s="870" t="s">
        <v>429</v>
      </c>
      <c r="O7" s="734">
        <v>0.18</v>
      </c>
      <c r="P7" s="861">
        <v>44200</v>
      </c>
      <c r="Q7" s="861">
        <v>44223</v>
      </c>
      <c r="R7" s="642">
        <f t="shared" ref="R7:R70" si="2">(K7-O7)/O7*100</f>
        <v>7.7777777777777848</v>
      </c>
      <c r="S7" s="701">
        <f>IF(INDEX(Historical!$D$7:$D$1237,MATCH(B7,Historical!$B$7:$B$1261,0))=0,"n/a",(INDEX(Historical!$C$7:$C$1239,MATCH(B7,Historical!$B$7:$B$1261,0))/INDEX(Historical!$D$7:$D$1237,MATCH(B7,Historical!$B$7:$B$1261,0))-1)*100)</f>
        <v>10.06711409395975</v>
      </c>
      <c r="T7" s="701">
        <f>IF(INDEX(Historical!$F$7:$F$1230,MATCH(B7,Historical!$B$7:$B$1261,0))=0,"n/a",((INDEX(Historical!$C$7:$C$1239,MATCH(B7,Historical!$B$7:$B$1261,0))/INDEX(Historical!$F$7:$F$1230,MATCH(B7,Historical!$B$7:$B$1261,0)))^(1/3)-1)*100)</f>
        <v>12.559460426429215</v>
      </c>
      <c r="U7" s="701">
        <f>IF(INDEX(Historical!$H$7:$H$1230,MATCH(B7,Historical!$B$7:$B$1261,0))=0,"n/a",((INDEX(Historical!$C$7:$C$1239,MATCH(B7,Historical!$B$7:$B$1261,0))/INDEX(Historical!$H$7:$H$1230,MATCH(B7,Historical!$B$7:$B$1261,0)))^(1/5)-1)*100)</f>
        <v>11.675002377685907</v>
      </c>
      <c r="V7" s="701" t="str">
        <f>IF(INDEX(Historical!$O$7:$O$1230,MATCH(B7,Historical!$B$7:$B$1261,0))=0,"n/a",((INDEX(Historical!$C$7:$C$1239,MATCH(B7,Historical!$B$7:$B$1261,0))/INDEX(Historical!$O$7:$O$1230,MATCH(B7,Historical!$B$7:$B$1261,0)))^(1/10)-1)*100)</f>
        <v>n/a</v>
      </c>
      <c r="W7" s="702" t="str">
        <f t="shared" ref="W7:W70" si="3">IF(OR(U7&lt;=0,U7="n/a",V7&lt;=0,V7="n/a"),"n/a",U7/V7)</f>
        <v>n/a</v>
      </c>
      <c r="X7" s="703">
        <f t="shared" ref="X7:X70" si="4">IF(OR(AJ7&lt;=0,AJ7="n/a",U7&lt;=0,U7="n/a"),"n/a",U7/AJ7)</f>
        <v>0.31133339673829086</v>
      </c>
      <c r="Y7" s="661"/>
      <c r="Z7" s="651">
        <f t="shared" ref="Z7:Z70" si="5">IF(OR(AC7&lt;0.01,AC7="n/a"),"n/a",M7/AC7*100)</f>
        <v>33.593073593073591</v>
      </c>
      <c r="AA7" s="886">
        <f t="shared" ref="AA7:AA70" si="6">IF(OR(AC7&lt;0.01,AC7="n/a"),"n/a",I7/AC7)</f>
        <v>50.606060606060609</v>
      </c>
      <c r="AB7" s="887">
        <v>10</v>
      </c>
      <c r="AC7" s="865">
        <v>2.31</v>
      </c>
      <c r="AD7" s="865">
        <v>5.32</v>
      </c>
      <c r="AE7" s="865">
        <v>6.6</v>
      </c>
      <c r="AF7" s="865">
        <v>7.08</v>
      </c>
      <c r="AG7" s="865">
        <v>14.099999999999998</v>
      </c>
      <c r="AH7" s="865">
        <v>26.1</v>
      </c>
      <c r="AI7" s="865">
        <v>12.41</v>
      </c>
      <c r="AJ7" s="865">
        <v>37.5</v>
      </c>
      <c r="AK7" s="865">
        <v>9.3000000000000007</v>
      </c>
      <c r="AL7" s="878">
        <v>35250</v>
      </c>
      <c r="AM7" s="872">
        <v>0.4</v>
      </c>
      <c r="AN7" s="865">
        <v>0.47</v>
      </c>
      <c r="AO7" s="739">
        <f t="shared" ref="AO7:AO70" si="7">IF(U7="n/a","n/a",IF(AA7&lt;0,"n/a",IF(AA7="n/a","n/a",J7+U7-AA7)))</f>
        <v>-38.267243001685223</v>
      </c>
      <c r="AP7" s="740">
        <f t="shared" ref="AP7:AP70" si="8">IF(U7="n/a","n/a",J7+U7)</f>
        <v>12.338817604375384</v>
      </c>
      <c r="AQ7" s="888">
        <f t="shared" ref="AQ7:AQ70" si="9">IF(OR(AC7&lt;0.01,AF7="n/a"),"n/a",(I7/SQRT(22.5*AC7*(I7/AF7))-1)*100)</f>
        <v>299.04937544169144</v>
      </c>
      <c r="AR7" s="651">
        <f>INDEX(Historical!$C$7:$C$1239,MATCH(B7,Historical!$B$7:$B$1261,0))*IF(AH7="n/a",1.03,IF(AH7&lt;0,1.01,IF(AH7&gt;10,1.1,(1+AH7/100))))</f>
        <v>0.72160000000000013</v>
      </c>
      <c r="AS7" s="886">
        <f t="shared" ref="AS7:AS70" si="10">IF($AI7="n/a",1.03*AR7,IF($AI7&lt;0,1.01*AR7,IF($AI7&gt;10,1.1*AR7,(1+$AI7/100)*AR7)))</f>
        <v>0.79376000000000024</v>
      </c>
      <c r="AT7" s="886">
        <f t="shared" ref="AT7:AV26" si="11">IF($AK7="n/a",1.03*AS7,IF($AK7&lt;0,1.01*AS7,IF($AK7&gt;10,1.1*AS7,(1+$AK7/100)*AS7)))</f>
        <v>0.8675796800000003</v>
      </c>
      <c r="AU7" s="886">
        <f t="shared" si="11"/>
        <v>0.94826459024000032</v>
      </c>
      <c r="AV7" s="886">
        <f t="shared" si="11"/>
        <v>1.0364531971323203</v>
      </c>
      <c r="AW7" s="651">
        <f t="shared" ref="AW7:AW70" si="12">SUM(AR7:AV7)</f>
        <v>4.3676574673723216</v>
      </c>
      <c r="AX7" s="747">
        <f t="shared" ref="AX7:AX70" si="13">AW7/I7*100</f>
        <v>3.7362339327393683</v>
      </c>
      <c r="AY7" s="934">
        <v>1.03</v>
      </c>
      <c r="AZ7" s="872">
        <v>91.23</v>
      </c>
      <c r="BA7" s="872">
        <v>-1.73</v>
      </c>
      <c r="BB7" s="872">
        <v>10.76</v>
      </c>
      <c r="BC7" s="872">
        <v>28.98</v>
      </c>
      <c r="BE7" s="624">
        <v>2012</v>
      </c>
      <c r="BF7" s="898">
        <f t="shared" ref="BF7:BF70" si="14">IF(BE7&gt;2008,0,IF(BE7&gt;2001,1,IF(BE7&gt;1990,2,IF(BE7&gt;1980,3,IF(BE7&gt;1973,4,IF(BE7&gt;1970,5,IF(BE7&gt;1960,6,IF(BE7&gt;1958,7,IF(BE7&gt;1953,8,9)))))))))</f>
        <v>0</v>
      </c>
      <c r="BG7" s="882">
        <v>7.1999999999999993</v>
      </c>
    </row>
    <row r="8" spans="1:59" s="773" customFormat="1" ht="11.25" customHeight="1" x14ac:dyDescent="0.2">
      <c r="A8" s="754" t="s">
        <v>395</v>
      </c>
      <c r="B8" s="1199" t="s">
        <v>396</v>
      </c>
      <c r="C8" s="932" t="s">
        <v>245</v>
      </c>
      <c r="D8" s="932" t="s">
        <v>4317</v>
      </c>
      <c r="E8" s="755">
        <v>17</v>
      </c>
      <c r="F8" s="1140">
        <v>204</v>
      </c>
      <c r="G8" s="1189" t="s">
        <v>106</v>
      </c>
      <c r="H8" s="1189" t="s">
        <v>106</v>
      </c>
      <c r="I8" s="756">
        <v>62.93</v>
      </c>
      <c r="J8" s="757">
        <f t="shared" si="0"/>
        <v>0.28603209915779437</v>
      </c>
      <c r="K8" s="758">
        <v>4.4999999999999998E-2</v>
      </c>
      <c r="L8" s="759">
        <v>4</v>
      </c>
      <c r="M8" s="760">
        <f t="shared" si="1"/>
        <v>0.18</v>
      </c>
      <c r="N8" s="761" t="s">
        <v>188</v>
      </c>
      <c r="O8" s="762">
        <v>0.04</v>
      </c>
      <c r="P8" s="763">
        <v>44148</v>
      </c>
      <c r="Q8" s="763">
        <v>44155</v>
      </c>
      <c r="R8" s="760">
        <f t="shared" si="2"/>
        <v>12.499999999999993</v>
      </c>
      <c r="S8" s="701">
        <f>IF(INDEX(Historical!$D$7:$D$1237,MATCH(B8,Historical!$B$7:$B$1261,0))=0,"n/a",(INDEX(Historical!$C$7:$C$1239,MATCH(B8,Historical!$B$7:$B$1261,0))/INDEX(Historical!$D$7:$D$1237,MATCH(B8,Historical!$B$7:$B$1261,0))-1)*100)</f>
        <v>16.666666666666675</v>
      </c>
      <c r="T8" s="701">
        <f>IF(INDEX(Historical!$F$7:$F$1230,MATCH(B8,Historical!$B$7:$B$1261,0))=0,"n/a",((INDEX(Historical!$C$7:$C$1239,MATCH(B8,Historical!$B$7:$B$1261,0))/INDEX(Historical!$F$7:$F$1230,MATCH(B8,Historical!$B$7:$B$1261,0)))^(1/3)-1)*100)</f>
        <v>11.868894208139679</v>
      </c>
      <c r="U8" s="701">
        <f>IF(INDEX(Historical!$H$7:$H$1230,MATCH(B8,Historical!$B$7:$B$1261,0))=0,"n/a",((INDEX(Historical!$C$7:$C$1239,MATCH(B8,Historical!$B$7:$B$1261,0))/INDEX(Historical!$H$7:$H$1230,MATCH(B8,Historical!$B$7:$B$1261,0)))^(1/5)-1)*100)</f>
        <v>10.236627147885958</v>
      </c>
      <c r="V8" s="701">
        <f>IF(INDEX(Historical!$O$7:$O$1230,MATCH(B8,Historical!$B$7:$B$1261,0))=0,"n/a",((INDEX(Historical!$C$7:$C$1239,MATCH(B8,Historical!$B$7:$B$1261,0))/INDEX(Historical!$O$7:$O$1230,MATCH(B8,Historical!$B$7:$B$1261,0)))^(1/10)-1)*100)</f>
        <v>11.936405706376995</v>
      </c>
      <c r="W8" s="702">
        <f t="shared" si="3"/>
        <v>0.85759711924143678</v>
      </c>
      <c r="X8" s="703" t="str">
        <f t="shared" si="4"/>
        <v>n/a</v>
      </c>
      <c r="Y8" s="659"/>
      <c r="Z8" s="757" t="str">
        <f t="shared" si="5"/>
        <v>n/a</v>
      </c>
      <c r="AA8" s="765" t="str">
        <f t="shared" si="6"/>
        <v>n/a</v>
      </c>
      <c r="AB8" s="759">
        <v>12</v>
      </c>
      <c r="AC8" s="766">
        <v>-3.71</v>
      </c>
      <c r="AD8" s="766" t="s">
        <v>136</v>
      </c>
      <c r="AE8" s="766">
        <v>1.04</v>
      </c>
      <c r="AF8" s="766">
        <v>2.66</v>
      </c>
      <c r="AG8" s="766">
        <v>-13.200000000000001</v>
      </c>
      <c r="AH8" s="766">
        <v>-83.5</v>
      </c>
      <c r="AI8" s="766">
        <v>-0.89</v>
      </c>
      <c r="AJ8" s="766">
        <v>-15.7</v>
      </c>
      <c r="AK8" s="766">
        <v>16</v>
      </c>
      <c r="AL8" s="767">
        <v>4350</v>
      </c>
      <c r="AM8" s="768">
        <v>0.5</v>
      </c>
      <c r="AN8" s="766">
        <v>0.17</v>
      </c>
      <c r="AO8" s="769" t="str">
        <f t="shared" si="7"/>
        <v>n/a</v>
      </c>
      <c r="AP8" s="770">
        <f t="shared" si="8"/>
        <v>10.522659247043752</v>
      </c>
      <c r="AQ8" s="771" t="str">
        <f t="shared" si="9"/>
        <v>n/a</v>
      </c>
      <c r="AR8" s="651">
        <f>INDEX(Historical!$C$7:$C$1239,MATCH(B8,Historical!$B$7:$B$1261,0))*IF(AH8="n/a",1.03,IF(AH8&lt;0,1.01,IF(AH8&gt;10,1.1,(1+AH8/100))))</f>
        <v>0.14140000000000003</v>
      </c>
      <c r="AS8" s="765">
        <f t="shared" si="10"/>
        <v>0.14281400000000002</v>
      </c>
      <c r="AT8" s="765">
        <f t="shared" si="11"/>
        <v>0.15709540000000005</v>
      </c>
      <c r="AU8" s="765">
        <f t="shared" si="11"/>
        <v>0.17280494000000007</v>
      </c>
      <c r="AV8" s="765">
        <f t="shared" si="11"/>
        <v>0.19008543400000011</v>
      </c>
      <c r="AW8" s="757">
        <f t="shared" si="12"/>
        <v>0.80419977400000031</v>
      </c>
      <c r="AX8" s="772">
        <f t="shared" si="13"/>
        <v>1.277927497219133</v>
      </c>
      <c r="AY8" s="935">
        <v>2</v>
      </c>
      <c r="AZ8" s="768">
        <v>383.89000000000004</v>
      </c>
      <c r="BA8" s="768">
        <v>-6.35</v>
      </c>
      <c r="BB8" s="768">
        <v>7.82</v>
      </c>
      <c r="BC8" s="768">
        <v>40.14</v>
      </c>
      <c r="BD8" s="908"/>
      <c r="BE8" s="624">
        <v>2004</v>
      </c>
      <c r="BF8" s="898">
        <f t="shared" si="14"/>
        <v>1</v>
      </c>
      <c r="BG8" s="824">
        <v>-6.9</v>
      </c>
    </row>
    <row r="9" spans="1:59" ht="11.25" customHeight="1" x14ac:dyDescent="0.2">
      <c r="A9" s="871" t="s">
        <v>933</v>
      </c>
      <c r="B9" s="875" t="s">
        <v>934</v>
      </c>
      <c r="C9" s="932" t="s">
        <v>4193</v>
      </c>
      <c r="D9" s="932" t="s">
        <v>4318</v>
      </c>
      <c r="E9" s="733">
        <v>9</v>
      </c>
      <c r="F9" s="1140">
        <v>477</v>
      </c>
      <c r="G9" s="1165" t="s">
        <v>106</v>
      </c>
      <c r="H9" s="1165" t="s">
        <v>106</v>
      </c>
      <c r="I9" s="874">
        <v>119.05</v>
      </c>
      <c r="J9" s="651">
        <f t="shared" si="0"/>
        <v>0.6887862242755145</v>
      </c>
      <c r="K9" s="877">
        <v>0.20499999999999999</v>
      </c>
      <c r="L9" s="887">
        <v>4</v>
      </c>
      <c r="M9" s="642">
        <f t="shared" si="1"/>
        <v>0.82</v>
      </c>
      <c r="N9" s="870" t="s">
        <v>236</v>
      </c>
      <c r="O9" s="734">
        <v>0.1925</v>
      </c>
      <c r="P9" s="861">
        <v>43959</v>
      </c>
      <c r="Q9" s="861">
        <v>43965</v>
      </c>
      <c r="R9" s="642">
        <f t="shared" si="2"/>
        <v>6.4935064935064846</v>
      </c>
      <c r="S9" s="701">
        <f>IF(INDEX(Historical!$D$7:$D$1237,MATCH(B9,Historical!$B$7:$B$1261,0))=0,"n/a",(INDEX(Historical!$C$7:$C$1239,MATCH(B9,Historical!$B$7:$B$1261,0))/INDEX(Historical!$D$7:$D$1237,MATCH(B9,Historical!$B$7:$B$1261,0))-1)*100)</f>
        <v>7.8014184397163122</v>
      </c>
      <c r="T9" s="701">
        <f>IF(INDEX(Historical!$F$7:$F$1230,MATCH(B9,Historical!$B$7:$B$1261,0))=0,"n/a",((INDEX(Historical!$C$7:$C$1239,MATCH(B9,Historical!$B$7:$B$1261,0))/INDEX(Historical!$F$7:$F$1230,MATCH(B9,Historical!$B$7:$B$1261,0)))^(1/3)-1)*100)</f>
        <v>10.880771786089705</v>
      </c>
      <c r="U9" s="701">
        <f>IF(INDEX(Historical!$H$7:$H$1230,MATCH(B9,Historical!$B$7:$B$1261,0))=0,"n/a",((INDEX(Historical!$C$7:$C$1239,MATCH(B9,Historical!$B$7:$B$1261,0))/INDEX(Historical!$H$7:$H$1230,MATCH(B9,Historical!$B$7:$B$1261,0)))^(1/5)-1)*100)</f>
        <v>10.494846693094262</v>
      </c>
      <c r="V9" s="701" t="str">
        <f>IF(INDEX(Historical!$O$7:$O$1230,MATCH(B9,Historical!$B$7:$B$1261,0))=0,"n/a",((INDEX(Historical!$C$7:$C$1239,MATCH(B9,Historical!$B$7:$B$1261,0))/INDEX(Historical!$O$7:$O$1230,MATCH(B9,Historical!$B$7:$B$1261,0)))^(1/10)-1)*100)</f>
        <v>n/a</v>
      </c>
      <c r="W9" s="702" t="str">
        <f t="shared" si="3"/>
        <v>n/a</v>
      </c>
      <c r="X9" s="703">
        <f t="shared" si="4"/>
        <v>1.4376502319307209</v>
      </c>
      <c r="Y9" s="1107" t="s">
        <v>4180</v>
      </c>
      <c r="Z9" s="651">
        <f t="shared" si="5"/>
        <v>25.076452599388375</v>
      </c>
      <c r="AA9" s="886">
        <f t="shared" si="6"/>
        <v>36.406727828746178</v>
      </c>
      <c r="AB9" s="887">
        <v>9</v>
      </c>
      <c r="AC9" s="865">
        <v>3.27</v>
      </c>
      <c r="AD9" s="865">
        <v>2.82</v>
      </c>
      <c r="AE9" s="865">
        <v>7.19</v>
      </c>
      <c r="AF9" s="865">
        <v>30.44</v>
      </c>
      <c r="AG9" s="865">
        <v>75.2</v>
      </c>
      <c r="AH9" s="865">
        <v>10.199999999999999</v>
      </c>
      <c r="AI9" s="865">
        <v>9.2799999999999994</v>
      </c>
      <c r="AJ9" s="865">
        <v>7.3</v>
      </c>
      <c r="AK9" s="865">
        <v>12.64</v>
      </c>
      <c r="AL9" s="878">
        <v>1972720</v>
      </c>
      <c r="AM9" s="872">
        <v>6.9999999999999993E-2</v>
      </c>
      <c r="AN9" s="865">
        <v>1.73</v>
      </c>
      <c r="AO9" s="739">
        <f t="shared" si="7"/>
        <v>-25.2230949113764</v>
      </c>
      <c r="AP9" s="740">
        <f t="shared" si="8"/>
        <v>11.183632917369776</v>
      </c>
      <c r="AQ9" s="888">
        <f t="shared" si="9"/>
        <v>601.8137755866054</v>
      </c>
      <c r="AR9" s="651">
        <f>INDEX(Historical!$C$7:$C$1239,MATCH(B9,Historical!$B$7:$B$1261,0))*IF(AH9="n/a",1.03,IF(AH9&lt;0,1.01,IF(AH9&gt;10,1.1,(1+AH9/100))))</f>
        <v>0.83600000000000008</v>
      </c>
      <c r="AS9" s="886">
        <f t="shared" si="10"/>
        <v>0.91358080000000008</v>
      </c>
      <c r="AT9" s="886">
        <f t="shared" si="11"/>
        <v>1.0049388800000001</v>
      </c>
      <c r="AU9" s="886">
        <f t="shared" si="11"/>
        <v>1.1054327680000002</v>
      </c>
      <c r="AV9" s="886">
        <f t="shared" si="11"/>
        <v>1.2159760448000003</v>
      </c>
      <c r="AW9" s="651">
        <f t="shared" si="12"/>
        <v>5.075928492800001</v>
      </c>
      <c r="AX9" s="747">
        <f t="shared" si="13"/>
        <v>4.2636946600587997</v>
      </c>
      <c r="AY9" s="934">
        <v>1.27</v>
      </c>
      <c r="AZ9" s="872">
        <v>123.98</v>
      </c>
      <c r="BA9" s="872">
        <v>-13.719999999999999</v>
      </c>
      <c r="BB9" s="872">
        <v>2.9899999999999998</v>
      </c>
      <c r="BC9" s="872">
        <v>26.35</v>
      </c>
      <c r="BE9" s="624">
        <v>2012</v>
      </c>
      <c r="BF9" s="898">
        <f t="shared" si="14"/>
        <v>0</v>
      </c>
      <c r="BG9" s="882">
        <v>17.599999999999998</v>
      </c>
    </row>
    <row r="10" spans="1:59" ht="11.25" customHeight="1" x14ac:dyDescent="0.2">
      <c r="A10" s="864" t="s">
        <v>868</v>
      </c>
      <c r="B10" s="875" t="s">
        <v>869</v>
      </c>
      <c r="C10" s="932" t="s">
        <v>153</v>
      </c>
      <c r="D10" s="932" t="s">
        <v>915</v>
      </c>
      <c r="E10" s="733">
        <v>9</v>
      </c>
      <c r="F10" s="1140">
        <v>527</v>
      </c>
      <c r="G10" s="1166" t="s">
        <v>37</v>
      </c>
      <c r="H10" s="1166" t="s">
        <v>37</v>
      </c>
      <c r="I10" s="874">
        <v>104.58</v>
      </c>
      <c r="J10" s="651">
        <f t="shared" si="0"/>
        <v>4.9722700325109965</v>
      </c>
      <c r="K10" s="877">
        <v>1.3</v>
      </c>
      <c r="L10" s="887">
        <v>4</v>
      </c>
      <c r="M10" s="642">
        <f t="shared" si="1"/>
        <v>5.2</v>
      </c>
      <c r="N10" s="870" t="s">
        <v>107</v>
      </c>
      <c r="O10" s="734">
        <v>1.18</v>
      </c>
      <c r="P10" s="861">
        <v>44210</v>
      </c>
      <c r="Q10" s="861">
        <v>44243</v>
      </c>
      <c r="R10" s="642">
        <f t="shared" si="2"/>
        <v>10.169491525423737</v>
      </c>
      <c r="S10" s="701">
        <f>IF(INDEX(Historical!$D$7:$D$1237,MATCH(B10,Historical!$B$7:$B$1261,0))=0,"n/a",(INDEX(Historical!$C$7:$C$1239,MATCH(B10,Historical!$B$7:$B$1261,0))/INDEX(Historical!$D$7:$D$1237,MATCH(B10,Historical!$B$7:$B$1261,0))-1)*100)</f>
        <v>19.220055710306426</v>
      </c>
      <c r="T10" s="701">
        <f>IF(INDEX(Historical!$F$7:$F$1230,MATCH(B10,Historical!$B$7:$B$1261,0))=0,"n/a",((INDEX(Historical!$C$7:$C$1239,MATCH(B10,Historical!$B$7:$B$1261,0))/INDEX(Historical!$F$7:$F$1230,MATCH(B10,Historical!$B$7:$B$1261,0)))^(1/3)-1)*100)</f>
        <v>23.358659295712634</v>
      </c>
      <c r="U10" s="701">
        <f>IF(INDEX(Historical!$H$7:$H$1230,MATCH(B10,Historical!$B$7:$B$1261,0))=0,"n/a",((INDEX(Historical!$C$7:$C$1239,MATCH(B10,Historical!$B$7:$B$1261,0))/INDEX(Historical!$H$7:$H$1230,MATCH(B10,Historical!$B$7:$B$1261,0)))^(1/5)-1)*100)</f>
        <v>20.855699454672006</v>
      </c>
      <c r="V10" s="701" t="str">
        <f>IF(INDEX(Historical!$O$7:$O$1230,MATCH(B10,Historical!$B$7:$B$1261,0))=0,"n/a",((INDEX(Historical!$C$7:$C$1239,MATCH(B10,Historical!$B$7:$B$1261,0))/INDEX(Historical!$O$7:$O$1230,MATCH(B10,Historical!$B$7:$B$1261,0)))^(1/10)-1)*100)</f>
        <v>n/a</v>
      </c>
      <c r="W10" s="702" t="str">
        <f t="shared" si="3"/>
        <v>n/a</v>
      </c>
      <c r="X10" s="703">
        <f t="shared" si="4"/>
        <v>0.56673096344217411</v>
      </c>
      <c r="Y10" s="876"/>
      <c r="Z10" s="651">
        <f t="shared" si="5"/>
        <v>113.78555798687088</v>
      </c>
      <c r="AA10" s="886">
        <f t="shared" si="6"/>
        <v>22.884026258205687</v>
      </c>
      <c r="AB10" s="887">
        <v>12</v>
      </c>
      <c r="AC10" s="865">
        <v>4.57</v>
      </c>
      <c r="AD10" s="865">
        <v>2.4700000000000002</v>
      </c>
      <c r="AE10" s="865">
        <v>4.53</v>
      </c>
      <c r="AF10" s="865">
        <v>12.15</v>
      </c>
      <c r="AG10" s="867">
        <v>203.5</v>
      </c>
      <c r="AH10" s="865">
        <v>42.3</v>
      </c>
      <c r="AI10" s="865">
        <v>16.329999999999998</v>
      </c>
      <c r="AJ10" s="865">
        <v>36.799999999999997</v>
      </c>
      <c r="AK10" s="865">
        <v>9.27</v>
      </c>
      <c r="AL10" s="878">
        <v>183960</v>
      </c>
      <c r="AM10" s="872">
        <v>0.1</v>
      </c>
      <c r="AN10" s="865">
        <v>5.7</v>
      </c>
      <c r="AO10" s="739">
        <f t="shared" si="7"/>
        <v>2.943943228977318</v>
      </c>
      <c r="AP10" s="740">
        <f t="shared" si="8"/>
        <v>25.827969487183005</v>
      </c>
      <c r="AQ10" s="888">
        <f t="shared" si="9"/>
        <v>251.53057021304807</v>
      </c>
      <c r="AR10" s="651">
        <f>INDEX(Historical!$C$7:$C$1239,MATCH(B10,Historical!$B$7:$B$1261,0))*IF(AH10="n/a",1.03,IF(AH10&lt;0,1.01,IF(AH10&gt;10,1.1,(1+AH10/100))))</f>
        <v>4.7080000000000011</v>
      </c>
      <c r="AS10" s="886">
        <f t="shared" si="10"/>
        <v>5.1788000000000016</v>
      </c>
      <c r="AT10" s="886">
        <f t="shared" si="11"/>
        <v>5.6588747600000016</v>
      </c>
      <c r="AU10" s="886">
        <f t="shared" si="11"/>
        <v>6.1834524502520019</v>
      </c>
      <c r="AV10" s="886">
        <f t="shared" si="11"/>
        <v>6.7566584923903621</v>
      </c>
      <c r="AW10" s="651">
        <f t="shared" si="12"/>
        <v>28.485785702642367</v>
      </c>
      <c r="AX10" s="747">
        <f t="shared" si="13"/>
        <v>27.238272808034392</v>
      </c>
      <c r="AY10" s="934">
        <v>0.81</v>
      </c>
      <c r="AZ10" s="872">
        <v>67.190000000000012</v>
      </c>
      <c r="BA10" s="872">
        <v>-1.1499999999999999</v>
      </c>
      <c r="BB10" s="872">
        <v>15.61</v>
      </c>
      <c r="BC10" s="872">
        <v>16.559999999999999</v>
      </c>
      <c r="BE10" s="624">
        <v>2013</v>
      </c>
      <c r="BF10" s="898">
        <f t="shared" si="14"/>
        <v>0</v>
      </c>
      <c r="BG10" s="882">
        <v>6.1</v>
      </c>
    </row>
    <row r="11" spans="1:59" ht="11.25" customHeight="1" x14ac:dyDescent="0.2">
      <c r="A11" s="871" t="s">
        <v>418</v>
      </c>
      <c r="B11" s="875" t="s">
        <v>419</v>
      </c>
      <c r="C11" s="932" t="s">
        <v>153</v>
      </c>
      <c r="D11" s="932" t="s">
        <v>4321</v>
      </c>
      <c r="E11" s="733">
        <v>16</v>
      </c>
      <c r="F11" s="1140">
        <v>231</v>
      </c>
      <c r="G11" s="1165" t="s">
        <v>106</v>
      </c>
      <c r="H11" s="1165" t="s">
        <v>106</v>
      </c>
      <c r="I11" s="874">
        <v>103.11</v>
      </c>
      <c r="J11" s="651">
        <f t="shared" si="0"/>
        <v>1.706914945204151</v>
      </c>
      <c r="K11" s="877">
        <v>0.44</v>
      </c>
      <c r="L11" s="887">
        <v>4</v>
      </c>
      <c r="M11" s="642">
        <f t="shared" si="1"/>
        <v>1.76</v>
      </c>
      <c r="N11" s="870" t="s">
        <v>420</v>
      </c>
      <c r="O11" s="734">
        <v>0.42</v>
      </c>
      <c r="P11" s="861">
        <v>44148</v>
      </c>
      <c r="Q11" s="861">
        <v>44165</v>
      </c>
      <c r="R11" s="642">
        <f t="shared" si="2"/>
        <v>4.7619047619047663</v>
      </c>
      <c r="S11" s="701">
        <f>IF(INDEX(Historical!$D$7:$D$1237,MATCH(B11,Historical!$B$7:$B$1261,0))=0,"n/a",(INDEX(Historical!$C$7:$C$1239,MATCH(B11,Historical!$B$7:$B$1261,0))/INDEX(Historical!$D$7:$D$1237,MATCH(B11,Historical!$B$7:$B$1261,0))-1)*100)</f>
        <v>3.8961038961039085</v>
      </c>
      <c r="T11" s="701">
        <f>IF(INDEX(Historical!$F$7:$F$1230,MATCH(B11,Historical!$B$7:$B$1261,0))=0,"n/a",((INDEX(Historical!$C$7:$C$1239,MATCH(B11,Historical!$B$7:$B$1261,0))/INDEX(Historical!$F$7:$F$1230,MATCH(B11,Historical!$B$7:$B$1261,0)))^(1/3)-1)*100)</f>
        <v>4.9276798156343116</v>
      </c>
      <c r="U11" s="701">
        <f>IF(INDEX(Historical!$H$7:$H$1230,MATCH(B11,Historical!$B$7:$B$1261,0))=0,"n/a",((INDEX(Historical!$C$7:$C$1239,MATCH(B11,Historical!$B$7:$B$1261,0))/INDEX(Historical!$H$7:$H$1230,MATCH(B11,Historical!$B$7:$B$1261,0)))^(1/5)-1)*100)</f>
        <v>9.9662411663760331</v>
      </c>
      <c r="V11" s="701">
        <f>IF(INDEX(Historical!$O$7:$O$1230,MATCH(B11,Historical!$B$7:$B$1261,0))=0,"n/a",((INDEX(Historical!$C$7:$C$1239,MATCH(B11,Historical!$B$7:$B$1261,0))/INDEX(Historical!$O$7:$O$1230,MATCH(B11,Historical!$B$7:$B$1261,0)))^(1/10)-1)*100)</f>
        <v>20.890138209116358</v>
      </c>
      <c r="W11" s="702">
        <f t="shared" si="3"/>
        <v>0.47707875680912498</v>
      </c>
      <c r="X11" s="703">
        <f t="shared" si="4"/>
        <v>1.1455449616524176</v>
      </c>
      <c r="Y11" s="673"/>
      <c r="Z11" s="651" t="str">
        <f t="shared" si="5"/>
        <v>n/a</v>
      </c>
      <c r="AA11" s="886" t="str">
        <f t="shared" si="6"/>
        <v>n/a</v>
      </c>
      <c r="AB11" s="887">
        <v>9</v>
      </c>
      <c r="AC11" s="865">
        <v>-16.8</v>
      </c>
      <c r="AD11" s="865" t="s">
        <v>136</v>
      </c>
      <c r="AE11" s="865">
        <v>0.11</v>
      </c>
      <c r="AF11" s="865" t="s">
        <v>136</v>
      </c>
      <c r="AG11" s="867">
        <v>-145.30000000000001</v>
      </c>
      <c r="AH11" s="867">
        <v>-530.9</v>
      </c>
      <c r="AI11" s="867">
        <v>8.5599999999999987</v>
      </c>
      <c r="AJ11" s="865">
        <v>8.6999999999999993</v>
      </c>
      <c r="AK11" s="865">
        <v>7.9699999999999989</v>
      </c>
      <c r="AL11" s="878">
        <v>21060</v>
      </c>
      <c r="AM11" s="872">
        <v>0.1</v>
      </c>
      <c r="AN11" s="865" t="s">
        <v>136</v>
      </c>
      <c r="AO11" s="739" t="str">
        <f t="shared" si="7"/>
        <v>n/a</v>
      </c>
      <c r="AP11" s="740">
        <f t="shared" si="8"/>
        <v>11.673156111580184</v>
      </c>
      <c r="AQ11" s="888" t="str">
        <f t="shared" si="9"/>
        <v>n/a</v>
      </c>
      <c r="AR11" s="651">
        <f>INDEX(Historical!$C$7:$C$1239,MATCH(B11,Historical!$B$7:$B$1261,0))*IF(AH11="n/a",1.03,IF(AH11&lt;0,1.01,IF(AH11&gt;10,1.1,(1+AH11/100))))</f>
        <v>1.6160000000000001</v>
      </c>
      <c r="AS11" s="886">
        <f t="shared" si="10"/>
        <v>1.7543295999999999</v>
      </c>
      <c r="AT11" s="886">
        <f t="shared" si="11"/>
        <v>1.8941496691199997</v>
      </c>
      <c r="AU11" s="886">
        <f t="shared" si="11"/>
        <v>2.0451133977488634</v>
      </c>
      <c r="AV11" s="886">
        <f t="shared" si="11"/>
        <v>2.2081089355494474</v>
      </c>
      <c r="AW11" s="651">
        <f t="shared" si="12"/>
        <v>9.5177016024183096</v>
      </c>
      <c r="AX11" s="747">
        <f t="shared" si="13"/>
        <v>9.2306290392961987</v>
      </c>
      <c r="AY11" s="934">
        <v>0.56000000000000005</v>
      </c>
      <c r="AZ11" s="872">
        <v>43.09</v>
      </c>
      <c r="BA11" s="872">
        <v>-7.32</v>
      </c>
      <c r="BB11" s="872">
        <v>3.39</v>
      </c>
      <c r="BC11" s="872">
        <v>8.14</v>
      </c>
      <c r="BE11" s="624">
        <v>2006</v>
      </c>
      <c r="BF11" s="898">
        <f t="shared" si="14"/>
        <v>1</v>
      </c>
      <c r="BG11" s="882">
        <v>-8.2000000000000011</v>
      </c>
    </row>
    <row r="12" spans="1:59" ht="11.25" customHeight="1" x14ac:dyDescent="0.2">
      <c r="A12" s="863" t="s">
        <v>113</v>
      </c>
      <c r="B12" s="875" t="s">
        <v>114</v>
      </c>
      <c r="C12" s="932" t="s">
        <v>112</v>
      </c>
      <c r="D12" s="932" t="s">
        <v>4322</v>
      </c>
      <c r="E12" s="733">
        <v>53</v>
      </c>
      <c r="F12" s="1140">
        <v>17</v>
      </c>
      <c r="G12" s="1165" t="s">
        <v>115</v>
      </c>
      <c r="H12" s="1165" t="s">
        <v>37</v>
      </c>
      <c r="I12" s="865">
        <v>38.5</v>
      </c>
      <c r="J12" s="651">
        <f t="shared" si="0"/>
        <v>1.9220779220779223</v>
      </c>
      <c r="K12" s="877">
        <v>0.185</v>
      </c>
      <c r="L12" s="887">
        <v>4</v>
      </c>
      <c r="M12" s="642">
        <f t="shared" si="1"/>
        <v>0.74</v>
      </c>
      <c r="N12" s="870" t="s">
        <v>242</v>
      </c>
      <c r="O12" s="734">
        <v>0.18</v>
      </c>
      <c r="P12" s="619">
        <v>43829</v>
      </c>
      <c r="Q12" s="619">
        <v>43863</v>
      </c>
      <c r="R12" s="642">
        <f t="shared" si="2"/>
        <v>2.7777777777777803</v>
      </c>
      <c r="S12" s="701">
        <f>IF(INDEX(Historical!$D$7:$D$1237,MATCH(B12,Historical!$B$7:$B$1261,0))=0,"n/a",(INDEX(Historical!$C$7:$C$1239,MATCH(B12,Historical!$B$7:$B$1261,0))/INDEX(Historical!$D$7:$D$1237,MATCH(B12,Historical!$B$7:$B$1261,0))-1)*100)</f>
        <v>2.8571428571428692</v>
      </c>
      <c r="T12" s="701">
        <f>IF(INDEX(Historical!$F$7:$F$1230,MATCH(B12,Historical!$B$7:$B$1261,0))=0,"n/a",((INDEX(Historical!$C$7:$C$1239,MATCH(B12,Historical!$B$7:$B$1261,0))/INDEX(Historical!$F$7:$F$1230,MATCH(B12,Historical!$B$7:$B$1261,0)))^(1/3)-1)*100)</f>
        <v>2.9428498400178693</v>
      </c>
      <c r="U12" s="701">
        <f>IF(INDEX(Historical!$H$7:$H$1230,MATCH(B12,Historical!$B$7:$B$1261,0))=0,"n/a",((INDEX(Historical!$C$7:$C$1239,MATCH(B12,Historical!$B$7:$B$1261,0))/INDEX(Historical!$H$7:$H$1230,MATCH(B12,Historical!$B$7:$B$1261,0)))^(1/5)-1)*100)</f>
        <v>3.0358033101851145</v>
      </c>
      <c r="V12" s="701">
        <f>IF(INDEX(Historical!$O$7:$O$1230,MATCH(B12,Historical!$B$7:$B$1261,0))=0,"n/a",((INDEX(Historical!$C$7:$C$1239,MATCH(B12,Historical!$B$7:$B$1261,0))/INDEX(Historical!$O$7:$O$1230,MATCH(B12,Historical!$B$7:$B$1261,0)))^(1/10)-1)*100)</f>
        <v>3.3077529462111066</v>
      </c>
      <c r="W12" s="702">
        <f t="shared" si="3"/>
        <v>0.91778417540599611</v>
      </c>
      <c r="X12" s="703">
        <f t="shared" si="4"/>
        <v>0.29762777550834457</v>
      </c>
      <c r="Y12" s="659"/>
      <c r="Z12" s="651" t="str">
        <f t="shared" si="5"/>
        <v>n/a</v>
      </c>
      <c r="AA12" s="886" t="str">
        <f t="shared" si="6"/>
        <v>n/a</v>
      </c>
      <c r="AB12" s="887">
        <v>10</v>
      </c>
      <c r="AC12" s="865">
        <v>-0.08</v>
      </c>
      <c r="AD12" s="865" t="s">
        <v>136</v>
      </c>
      <c r="AE12" s="865">
        <v>0.44</v>
      </c>
      <c r="AF12" s="865">
        <v>1.84</v>
      </c>
      <c r="AG12" s="865">
        <v>-0.3</v>
      </c>
      <c r="AH12" s="865">
        <v>78.5</v>
      </c>
      <c r="AI12" s="865">
        <v>-5.2</v>
      </c>
      <c r="AJ12" s="865">
        <v>10.199999999999999</v>
      </c>
      <c r="AK12" s="865">
        <v>16</v>
      </c>
      <c r="AL12" s="878">
        <v>2680</v>
      </c>
      <c r="AM12" s="872">
        <v>1</v>
      </c>
      <c r="AN12" s="865">
        <v>0.52</v>
      </c>
      <c r="AO12" s="739" t="str">
        <f t="shared" si="7"/>
        <v>n/a</v>
      </c>
      <c r="AP12" s="740">
        <f t="shared" si="8"/>
        <v>4.9578812322630368</v>
      </c>
      <c r="AQ12" s="888" t="str">
        <f t="shared" si="9"/>
        <v>n/a</v>
      </c>
      <c r="AR12" s="651">
        <f>INDEX(Historical!$C$7:$C$1239,MATCH(B12,Historical!$B$7:$B$1261,0))*IF(AH12="n/a",1.03,IF(AH12&lt;0,1.01,IF(AH12&gt;10,1.1,(1+AH12/100))))</f>
        <v>0.79200000000000004</v>
      </c>
      <c r="AS12" s="886">
        <f t="shared" si="10"/>
        <v>0.79992000000000008</v>
      </c>
      <c r="AT12" s="886">
        <f t="shared" si="11"/>
        <v>0.87991200000000014</v>
      </c>
      <c r="AU12" s="886">
        <f t="shared" si="11"/>
        <v>0.96790320000000019</v>
      </c>
      <c r="AV12" s="886">
        <f t="shared" si="11"/>
        <v>1.0646935200000003</v>
      </c>
      <c r="AW12" s="651">
        <f t="shared" si="12"/>
        <v>4.5044287200000008</v>
      </c>
      <c r="AX12" s="747">
        <f t="shared" si="13"/>
        <v>11.69981485714286</v>
      </c>
      <c r="AY12" s="934">
        <v>1.3</v>
      </c>
      <c r="AZ12" s="872">
        <v>94.54</v>
      </c>
      <c r="BA12" s="872">
        <v>-6.8199999999999994</v>
      </c>
      <c r="BB12" s="872">
        <v>3.7900000000000005</v>
      </c>
      <c r="BC12" s="872">
        <v>12.01</v>
      </c>
      <c r="BE12" s="624">
        <v>1968</v>
      </c>
      <c r="BF12" s="898">
        <f t="shared" si="14"/>
        <v>6</v>
      </c>
      <c r="BG12" s="882">
        <v>-0.1</v>
      </c>
    </row>
    <row r="13" spans="1:59" ht="11.25" customHeight="1" x14ac:dyDescent="0.2">
      <c r="A13" s="871" t="s">
        <v>939</v>
      </c>
      <c r="B13" s="875" t="s">
        <v>940</v>
      </c>
      <c r="C13" s="932" t="s">
        <v>108</v>
      </c>
      <c r="D13" s="932" t="s">
        <v>4323</v>
      </c>
      <c r="E13" s="733">
        <v>9</v>
      </c>
      <c r="F13" s="1140">
        <v>482</v>
      </c>
      <c r="G13" s="1166" t="s">
        <v>106</v>
      </c>
      <c r="H13" s="1166" t="s">
        <v>106</v>
      </c>
      <c r="I13" s="874">
        <v>13.32</v>
      </c>
      <c r="J13" s="651">
        <f t="shared" si="0"/>
        <v>9.6096096096096097</v>
      </c>
      <c r="K13" s="877">
        <v>0.32</v>
      </c>
      <c r="L13" s="887">
        <v>4</v>
      </c>
      <c r="M13" s="642">
        <f t="shared" si="1"/>
        <v>1.28</v>
      </c>
      <c r="N13" s="870" t="s">
        <v>706</v>
      </c>
      <c r="O13" s="877">
        <v>0.31</v>
      </c>
      <c r="P13" s="861">
        <v>44148</v>
      </c>
      <c r="Q13" s="861">
        <v>44165</v>
      </c>
      <c r="R13" s="642">
        <f t="shared" si="2"/>
        <v>3.2258064516129057</v>
      </c>
      <c r="S13" s="701">
        <f>IF(INDEX(Historical!$D$7:$D$1237,MATCH(B13,Historical!$B$7:$B$1261,0))=0,"n/a",(INDEX(Historical!$C$7:$C$1239,MATCH(B13,Historical!$B$7:$B$1261,0))/INDEX(Historical!$D$7:$D$1237,MATCH(B13,Historical!$B$7:$B$1261,0))-1)*100)</f>
        <v>16.326530612244895</v>
      </c>
      <c r="T13" s="701">
        <f>IF(INDEX(Historical!$F$7:$F$1230,MATCH(B13,Historical!$B$7:$B$1261,0))=0,"n/a",((INDEX(Historical!$C$7:$C$1239,MATCH(B13,Historical!$B$7:$B$1261,0))/INDEX(Historical!$F$7:$F$1230,MATCH(B13,Historical!$B$7:$B$1261,0)))^(1/3)-1)*100)</f>
        <v>22.509862927535139</v>
      </c>
      <c r="U13" s="701">
        <f>IF(INDEX(Historical!$H$7:$H$1230,MATCH(B13,Historical!$B$7:$B$1261,0))=0,"n/a",((INDEX(Historical!$C$7:$C$1239,MATCH(B13,Historical!$B$7:$B$1261,0))/INDEX(Historical!$H$7:$H$1230,MATCH(B13,Historical!$B$7:$B$1261,0)))^(1/5)-1)*100)</f>
        <v>16.998502076483881</v>
      </c>
      <c r="V13" s="701" t="str">
        <f>IF(INDEX(Historical!$O$7:$O$1230,MATCH(B13,Historical!$B$7:$B$1261,0))=0,"n/a",((INDEX(Historical!$C$7:$C$1239,MATCH(B13,Historical!$B$7:$B$1261,0))/INDEX(Historical!$O$7:$O$1230,MATCH(B13,Historical!$B$7:$B$1261,0)))^(1/10)-1)*100)</f>
        <v>n/a</v>
      </c>
      <c r="W13" s="702" t="str">
        <f t="shared" si="3"/>
        <v>n/a</v>
      </c>
      <c r="X13" s="703" t="str">
        <f t="shared" si="4"/>
        <v>n/a</v>
      </c>
      <c r="Y13" s="876"/>
      <c r="Z13" s="651">
        <f t="shared" si="5"/>
        <v>170.66666666666669</v>
      </c>
      <c r="AA13" s="886">
        <f t="shared" si="6"/>
        <v>17.760000000000002</v>
      </c>
      <c r="AB13" s="887">
        <v>12</v>
      </c>
      <c r="AC13" s="865">
        <v>0.75</v>
      </c>
      <c r="AD13" s="865">
        <v>2.2799999999999998</v>
      </c>
      <c r="AE13" s="865">
        <v>3.12</v>
      </c>
      <c r="AF13" s="865">
        <v>1.41</v>
      </c>
      <c r="AG13" s="865">
        <v>9.7000000000000011</v>
      </c>
      <c r="AH13" s="865">
        <v>-14.299999999999999</v>
      </c>
      <c r="AI13" s="865">
        <v>35.089999999999996</v>
      </c>
      <c r="AJ13" s="865">
        <v>-5.5</v>
      </c>
      <c r="AK13" s="865">
        <v>8</v>
      </c>
      <c r="AL13" s="878">
        <v>1690</v>
      </c>
      <c r="AM13" s="872">
        <v>1.0999999999999999</v>
      </c>
      <c r="AN13" s="865">
        <v>4.63</v>
      </c>
      <c r="AO13" s="739">
        <f t="shared" si="7"/>
        <v>8.848111686093489</v>
      </c>
      <c r="AP13" s="740">
        <f t="shared" si="8"/>
        <v>26.608111686093491</v>
      </c>
      <c r="AQ13" s="888">
        <f t="shared" si="9"/>
        <v>5.4969193863024568</v>
      </c>
      <c r="AR13" s="651">
        <f>INDEX(Historical!$C$7:$C$1239,MATCH(B13,Historical!$B$7:$B$1261,0))*IF(AH13="n/a",1.03,IF(AH13&lt;0,1.01,IF(AH13&gt;10,1.1,(1+AH13/100))))</f>
        <v>1.1514</v>
      </c>
      <c r="AS13" s="886">
        <f t="shared" si="10"/>
        <v>1.26654</v>
      </c>
      <c r="AT13" s="886">
        <f t="shared" si="11"/>
        <v>1.3678632000000002</v>
      </c>
      <c r="AU13" s="886">
        <f t="shared" si="11"/>
        <v>1.4772922560000004</v>
      </c>
      <c r="AV13" s="886">
        <f t="shared" si="11"/>
        <v>1.5954756364800005</v>
      </c>
      <c r="AW13" s="651">
        <f t="shared" si="12"/>
        <v>6.858571092480001</v>
      </c>
      <c r="AX13" s="747">
        <f t="shared" si="13"/>
        <v>51.49077396756757</v>
      </c>
      <c r="AY13" s="934">
        <v>1.86</v>
      </c>
      <c r="AZ13" s="872">
        <v>276.27000000000004</v>
      </c>
      <c r="BA13" s="872">
        <v>-13.05</v>
      </c>
      <c r="BB13" s="872">
        <v>8.93</v>
      </c>
      <c r="BC13" s="872">
        <v>34.57</v>
      </c>
      <c r="BE13" s="624">
        <v>2012</v>
      </c>
      <c r="BF13" s="898">
        <f t="shared" si="14"/>
        <v>0</v>
      </c>
      <c r="BG13" s="882">
        <v>1.6</v>
      </c>
    </row>
    <row r="14" spans="1:59" ht="11.25" customHeight="1" x14ac:dyDescent="0.2">
      <c r="A14" s="863" t="s">
        <v>1856</v>
      </c>
      <c r="B14" s="875" t="s">
        <v>1857</v>
      </c>
      <c r="C14" s="932" t="s">
        <v>153</v>
      </c>
      <c r="D14" s="932" t="s">
        <v>4324</v>
      </c>
      <c r="E14" s="733">
        <v>7</v>
      </c>
      <c r="F14" s="1140">
        <v>605</v>
      </c>
      <c r="G14" s="1129" t="s">
        <v>37</v>
      </c>
      <c r="H14" s="1129" t="s">
        <v>37</v>
      </c>
      <c r="I14" s="874">
        <v>108.22</v>
      </c>
      <c r="J14" s="651">
        <f t="shared" si="0"/>
        <v>1.3306228053964146</v>
      </c>
      <c r="K14" s="877">
        <v>0.36</v>
      </c>
      <c r="L14" s="887">
        <v>4</v>
      </c>
      <c r="M14" s="642">
        <f t="shared" si="1"/>
        <v>1.44</v>
      </c>
      <c r="N14" s="870" t="s">
        <v>107</v>
      </c>
      <c r="O14" s="734">
        <v>0.32</v>
      </c>
      <c r="P14" s="619">
        <v>43843</v>
      </c>
      <c r="Q14" s="619">
        <v>43874</v>
      </c>
      <c r="R14" s="642">
        <f t="shared" si="2"/>
        <v>12.499999999999993</v>
      </c>
      <c r="S14" s="701">
        <f>IF(INDEX(Historical!$D$7:$D$1237,MATCH(B14,Historical!$B$7:$B$1261,0))=0,"n/a",(INDEX(Historical!$C$7:$C$1239,MATCH(B14,Historical!$B$7:$B$1261,0))/INDEX(Historical!$D$7:$D$1237,MATCH(B14,Historical!$B$7:$B$1261,0))-1)*100)</f>
        <v>14.285714285714279</v>
      </c>
      <c r="T14" s="701">
        <f>IF(INDEX(Historical!$F$7:$F$1230,MATCH(B14,Historical!$B$7:$B$1261,0))=0,"n/a",((INDEX(Historical!$C$7:$C$1239,MATCH(B14,Historical!$B$7:$B$1261,0))/INDEX(Historical!$F$7:$F$1230,MATCH(B14,Historical!$B$7:$B$1261,0)))^(1/3)-1)*100)</f>
        <v>7.1664579674248774</v>
      </c>
      <c r="U14" s="701">
        <f>IF(INDEX(Historical!$H$7:$H$1230,MATCH(B14,Historical!$B$7:$B$1261,0))=0,"n/a",((INDEX(Historical!$C$7:$C$1239,MATCH(B14,Historical!$B$7:$B$1261,0))/INDEX(Historical!$H$7:$H$1230,MATCH(B14,Historical!$B$7:$B$1261,0)))^(1/5)-1)*100)</f>
        <v>7.7818067712725814</v>
      </c>
      <c r="V14" s="701">
        <f>IF(INDEX(Historical!$O$7:$O$1230,MATCH(B14,Historical!$B$7:$B$1261,0))=0,"n/a",((INDEX(Historical!$C$7:$C$1239,MATCH(B14,Historical!$B$7:$B$1261,0))/INDEX(Historical!$O$7:$O$1230,MATCH(B14,Historical!$B$7:$B$1261,0)))^(1/10)-1)*100)</f>
        <v>5.5121315507738133</v>
      </c>
      <c r="W14" s="702">
        <f t="shared" si="3"/>
        <v>1.4117599878725939</v>
      </c>
      <c r="X14" s="703">
        <f t="shared" si="4"/>
        <v>0.62756506219940167</v>
      </c>
      <c r="Y14" s="661"/>
      <c r="Z14" s="651">
        <f t="shared" si="5"/>
        <v>76.59574468085107</v>
      </c>
      <c r="AA14" s="886">
        <f t="shared" si="6"/>
        <v>57.563829787234049</v>
      </c>
      <c r="AB14" s="887">
        <v>12</v>
      </c>
      <c r="AC14" s="865">
        <v>1.88</v>
      </c>
      <c r="AD14" s="865">
        <v>4.3099999999999996</v>
      </c>
      <c r="AE14" s="865">
        <v>5.85</v>
      </c>
      <c r="AF14" s="865">
        <v>6.08</v>
      </c>
      <c r="AG14" s="865">
        <v>11</v>
      </c>
      <c r="AH14" s="865">
        <v>45.2</v>
      </c>
      <c r="AI14" s="865">
        <v>23.69</v>
      </c>
      <c r="AJ14" s="865">
        <v>12.4</v>
      </c>
      <c r="AK14" s="865">
        <v>13.28</v>
      </c>
      <c r="AL14" s="878">
        <v>188600</v>
      </c>
      <c r="AM14" s="872">
        <v>0.3</v>
      </c>
      <c r="AN14" s="865">
        <v>0.59</v>
      </c>
      <c r="AO14" s="739">
        <f t="shared" si="7"/>
        <v>-48.451400210565055</v>
      </c>
      <c r="AP14" s="740">
        <f t="shared" si="8"/>
        <v>9.1124295766689958</v>
      </c>
      <c r="AQ14" s="888">
        <f t="shared" si="9"/>
        <v>294.39860553414906</v>
      </c>
      <c r="AR14" s="651">
        <f>INDEX(Historical!$C$7:$C$1239,MATCH(B14,Historical!$B$7:$B$1261,0))*IF(AH14="n/a",1.03,IF(AH14&lt;0,1.01,IF(AH14&gt;10,1.1,(1+AH14/100))))</f>
        <v>1.4080000000000001</v>
      </c>
      <c r="AS14" s="886">
        <f t="shared" si="10"/>
        <v>1.5488000000000002</v>
      </c>
      <c r="AT14" s="886">
        <f t="shared" si="11"/>
        <v>1.7036800000000003</v>
      </c>
      <c r="AU14" s="886">
        <f t="shared" si="11"/>
        <v>1.8740480000000004</v>
      </c>
      <c r="AV14" s="886">
        <f t="shared" si="11"/>
        <v>2.0614528000000005</v>
      </c>
      <c r="AW14" s="651">
        <f t="shared" si="12"/>
        <v>8.5959808000000013</v>
      </c>
      <c r="AX14" s="747">
        <f t="shared" si="13"/>
        <v>7.9430611716873045</v>
      </c>
      <c r="AY14" s="934">
        <v>0.81</v>
      </c>
      <c r="AZ14" s="872">
        <v>75.649999999999991</v>
      </c>
      <c r="BA14" s="872">
        <v>-6.01</v>
      </c>
      <c r="BB14" s="872">
        <v>-0.16999999999999998</v>
      </c>
      <c r="BC14" s="872">
        <v>12.76</v>
      </c>
      <c r="BE14" s="624">
        <v>2014</v>
      </c>
      <c r="BF14" s="898">
        <f t="shared" si="14"/>
        <v>0</v>
      </c>
      <c r="BG14" s="882">
        <v>5</v>
      </c>
    </row>
    <row r="15" spans="1:59" ht="11.25" customHeight="1" x14ac:dyDescent="0.2">
      <c r="A15" s="871" t="s">
        <v>901</v>
      </c>
      <c r="B15" s="875" t="s">
        <v>902</v>
      </c>
      <c r="C15" s="932" t="s">
        <v>4319</v>
      </c>
      <c r="D15" s="932" t="s">
        <v>4320</v>
      </c>
      <c r="E15" s="733">
        <v>7</v>
      </c>
      <c r="F15" s="1140">
        <v>575</v>
      </c>
      <c r="G15" s="1186" t="s">
        <v>106</v>
      </c>
      <c r="H15" s="1186" t="s">
        <v>106</v>
      </c>
      <c r="I15" s="874">
        <v>39.799999999999997</v>
      </c>
      <c r="J15" s="651">
        <f t="shared" si="0"/>
        <v>4.7236180904522609</v>
      </c>
      <c r="K15" s="877">
        <v>0.47</v>
      </c>
      <c r="L15" s="887">
        <v>4</v>
      </c>
      <c r="M15" s="642">
        <f t="shared" si="1"/>
        <v>1.88</v>
      </c>
      <c r="N15" s="870" t="s">
        <v>524</v>
      </c>
      <c r="O15" s="734">
        <v>0.46</v>
      </c>
      <c r="P15" s="866">
        <v>43595</v>
      </c>
      <c r="Q15" s="866">
        <v>43609</v>
      </c>
      <c r="R15" s="642">
        <f t="shared" si="2"/>
        <v>2.1739130434782505</v>
      </c>
      <c r="S15" s="701">
        <f>IF(INDEX(Historical!$D$7:$D$1237,MATCH(B15,Historical!$B$7:$B$1261,0))=0,"n/a",(INDEX(Historical!$C$7:$C$1239,MATCH(B15,Historical!$B$7:$B$1261,0))/INDEX(Historical!$D$7:$D$1237,MATCH(B15,Historical!$B$7:$B$1261,0))-1)*100)</f>
        <v>2.7472527472527597</v>
      </c>
      <c r="T15" s="701">
        <f>IF(INDEX(Historical!$F$7:$F$1230,MATCH(B15,Historical!$B$7:$B$1261,0))=0,"n/a",((INDEX(Historical!$C$7:$C$1239,MATCH(B15,Historical!$B$7:$B$1261,0))/INDEX(Historical!$F$7:$F$1230,MATCH(B15,Historical!$B$7:$B$1261,0)))^(1/3)-1)*100)</f>
        <v>4.0505801824540111</v>
      </c>
      <c r="U15" s="701">
        <f>IF(INDEX(Historical!$H$7:$H$1230,MATCH(B15,Historical!$B$7:$B$1261,0))=0,"n/a",((INDEX(Historical!$C$7:$C$1239,MATCH(B15,Historical!$B$7:$B$1261,0))/INDEX(Historical!$H$7:$H$1230,MATCH(B15,Historical!$B$7:$B$1261,0)))^(1/5)-1)*100)</f>
        <v>4.5081282356956631</v>
      </c>
      <c r="V15" s="701">
        <f>IF(INDEX(Historical!$O$7:$O$1230,MATCH(B15,Historical!$B$7:$B$1261,0))=0,"n/a",((INDEX(Historical!$C$7:$C$1239,MATCH(B15,Historical!$B$7:$B$1261,0))/INDEX(Historical!$O$7:$O$1230,MATCH(B15,Historical!$B$7:$B$1261,0)))^(1/10)-1)*100)</f>
        <v>3.3120035069874598</v>
      </c>
      <c r="W15" s="702">
        <f t="shared" si="3"/>
        <v>1.361148388334944</v>
      </c>
      <c r="X15" s="703">
        <f t="shared" si="4"/>
        <v>3.0054188237971089</v>
      </c>
      <c r="Y15" s="661"/>
      <c r="Z15" s="651">
        <f t="shared" si="5"/>
        <v>368.62745098039215</v>
      </c>
      <c r="AA15" s="886">
        <f t="shared" si="6"/>
        <v>78.039215686274503</v>
      </c>
      <c r="AB15" s="887">
        <v>12</v>
      </c>
      <c r="AC15" s="865">
        <v>0.51</v>
      </c>
      <c r="AD15" s="865">
        <v>4.5199999999999996</v>
      </c>
      <c r="AE15" s="865">
        <v>6.32</v>
      </c>
      <c r="AF15" s="865">
        <v>1.77</v>
      </c>
      <c r="AG15" s="865">
        <v>2.1999999999999997</v>
      </c>
      <c r="AH15" s="865">
        <v>-28.4</v>
      </c>
      <c r="AI15" s="865">
        <v>-43.85</v>
      </c>
      <c r="AJ15" s="865">
        <v>1.5</v>
      </c>
      <c r="AK15" s="865">
        <v>17.62</v>
      </c>
      <c r="AL15" s="878">
        <v>5650</v>
      </c>
      <c r="AM15" s="872">
        <v>0.3</v>
      </c>
      <c r="AN15" s="865">
        <v>1.1399999999999999</v>
      </c>
      <c r="AO15" s="739">
        <f t="shared" si="7"/>
        <v>-68.807469360126575</v>
      </c>
      <c r="AP15" s="740">
        <f t="shared" si="8"/>
        <v>9.231746326147924</v>
      </c>
      <c r="AQ15" s="888">
        <f t="shared" si="9"/>
        <v>147.77176932250092</v>
      </c>
      <c r="AR15" s="651">
        <f>INDEX(Historical!$C$7:$C$1239,MATCH(B15,Historical!$B$7:$B$1261,0))*IF(AH15="n/a",1.03,IF(AH15&lt;0,1.01,IF(AH15&gt;10,1.1,(1+AH15/100))))</f>
        <v>1.8887</v>
      </c>
      <c r="AS15" s="886">
        <f t="shared" si="10"/>
        <v>1.9075870000000001</v>
      </c>
      <c r="AT15" s="886">
        <f t="shared" si="11"/>
        <v>2.0983457000000003</v>
      </c>
      <c r="AU15" s="886">
        <f t="shared" si="11"/>
        <v>2.3081802700000007</v>
      </c>
      <c r="AV15" s="886">
        <f t="shared" si="11"/>
        <v>2.5389982970000009</v>
      </c>
      <c r="AW15" s="651">
        <f t="shared" si="12"/>
        <v>10.741811267000003</v>
      </c>
      <c r="AX15" s="747">
        <f t="shared" si="13"/>
        <v>26.989475545226139</v>
      </c>
      <c r="AY15" s="934">
        <v>0.89</v>
      </c>
      <c r="AZ15" s="872">
        <v>97.71</v>
      </c>
      <c r="BA15" s="872">
        <v>-18.8</v>
      </c>
      <c r="BB15" s="872">
        <v>5.41</v>
      </c>
      <c r="BC15" s="872">
        <v>12.49</v>
      </c>
      <c r="BE15" s="624">
        <v>2013</v>
      </c>
      <c r="BF15" s="898">
        <f t="shared" si="14"/>
        <v>0</v>
      </c>
      <c r="BG15" s="882">
        <v>0.89999999999999991</v>
      </c>
    </row>
    <row r="16" spans="1:59" ht="11.25" customHeight="1" x14ac:dyDescent="0.2">
      <c r="A16" s="871" t="s">
        <v>397</v>
      </c>
      <c r="B16" s="876" t="s">
        <v>398</v>
      </c>
      <c r="C16" s="932" t="s">
        <v>4193</v>
      </c>
      <c r="D16" s="932" t="s">
        <v>4325</v>
      </c>
      <c r="E16" s="733">
        <v>16</v>
      </c>
      <c r="F16" s="1140">
        <v>244</v>
      </c>
      <c r="G16" s="1147" t="s">
        <v>106</v>
      </c>
      <c r="H16" s="1147" t="s">
        <v>106</v>
      </c>
      <c r="I16" s="874">
        <v>249.09</v>
      </c>
      <c r="J16" s="651">
        <f t="shared" si="0"/>
        <v>1.41314384359067</v>
      </c>
      <c r="K16" s="877">
        <v>0.88</v>
      </c>
      <c r="L16" s="887">
        <v>4</v>
      </c>
      <c r="M16" s="642">
        <f t="shared" si="1"/>
        <v>3.52</v>
      </c>
      <c r="N16" s="870" t="s">
        <v>399</v>
      </c>
      <c r="O16" s="734">
        <v>0.8</v>
      </c>
      <c r="P16" s="861">
        <v>44113</v>
      </c>
      <c r="Q16" s="861">
        <v>44148</v>
      </c>
      <c r="R16" s="642">
        <f t="shared" si="2"/>
        <v>9.9999999999999947</v>
      </c>
      <c r="S16" s="701">
        <f>IF(INDEX(Historical!$D$7:$D$1237,MATCH(B16,Historical!$B$7:$B$1261,0))=0,"n/a",(INDEX(Historical!$C$7:$C$1239,MATCH(B16,Historical!$B$7:$B$1261,0))/INDEX(Historical!$D$7:$D$1237,MATCH(B16,Historical!$B$7:$B$1261,0))-1)*100)</f>
        <v>7.1684587813620082</v>
      </c>
      <c r="T16" s="701">
        <f>IF(INDEX(Historical!$F$7:$F$1230,MATCH(B16,Historical!$B$7:$B$1261,0))=0,"n/a",((INDEX(Historical!$C$7:$C$1239,MATCH(B16,Historical!$B$7:$B$1261,0))/INDEX(Historical!$F$7:$F$1230,MATCH(B16,Historical!$B$7:$B$1261,0)))^(1/3)-1)*100)</f>
        <v>8.981572351835565</v>
      </c>
      <c r="U16" s="701">
        <f>IF(INDEX(Historical!$H$7:$H$1230,MATCH(B16,Historical!$B$7:$B$1261,0))=0,"n/a",((INDEX(Historical!$C$7:$C$1239,MATCH(B16,Historical!$B$7:$B$1261,0))/INDEX(Historical!$H$7:$H$1230,MATCH(B16,Historical!$B$7:$B$1261,0)))^(1/5)-1)*100)</f>
        <v>8.9249364912943783</v>
      </c>
      <c r="V16" s="701">
        <f>IF(INDEX(Historical!$O$7:$O$1230,MATCH(B16,Historical!$B$7:$B$1261,0))=0,"n/a",((INDEX(Historical!$C$7:$C$1239,MATCH(B16,Historical!$B$7:$B$1261,0))/INDEX(Historical!$O$7:$O$1230,MATCH(B16,Historical!$B$7:$B$1261,0)))^(1/10)-1)*100)</f>
        <v>14.8314879980739</v>
      </c>
      <c r="W16" s="702">
        <f t="shared" si="3"/>
        <v>0.60175597299835459</v>
      </c>
      <c r="X16" s="703">
        <f t="shared" si="4"/>
        <v>0.84197514068814894</v>
      </c>
      <c r="Y16" s="876" t="s">
        <v>728</v>
      </c>
      <c r="Z16" s="651">
        <f t="shared" si="5"/>
        <v>44.388398486759144</v>
      </c>
      <c r="AA16" s="886">
        <f t="shared" si="6"/>
        <v>31.411097099621692</v>
      </c>
      <c r="AB16" s="887">
        <v>8</v>
      </c>
      <c r="AC16" s="865">
        <v>7.93</v>
      </c>
      <c r="AD16" s="865">
        <v>3.32</v>
      </c>
      <c r="AE16" s="865">
        <v>3.71</v>
      </c>
      <c r="AF16" s="865">
        <v>9.35</v>
      </c>
      <c r="AG16" s="865">
        <v>32.1</v>
      </c>
      <c r="AH16" s="865">
        <v>7.3</v>
      </c>
      <c r="AI16" s="865">
        <v>10.24</v>
      </c>
      <c r="AJ16" s="865">
        <v>10.6</v>
      </c>
      <c r="AK16" s="865">
        <v>9.5200000000000014</v>
      </c>
      <c r="AL16" s="878">
        <v>164280</v>
      </c>
      <c r="AM16" s="872">
        <v>0.1</v>
      </c>
      <c r="AN16" s="865">
        <v>0</v>
      </c>
      <c r="AO16" s="739">
        <f t="shared" si="7"/>
        <v>-21.073016764736643</v>
      </c>
      <c r="AP16" s="740">
        <f t="shared" si="8"/>
        <v>10.338080334885049</v>
      </c>
      <c r="AQ16" s="888">
        <f t="shared" si="9"/>
        <v>261.29013141577497</v>
      </c>
      <c r="AR16" s="651">
        <f>INDEX(Historical!$C$7:$C$1239,MATCH(B16,Historical!$B$7:$B$1261,0))*IF(AH16="n/a",1.03,IF(AH16&lt;0,1.01,IF(AH16&gt;10,1.1,(1+AH16/100))))</f>
        <v>3.2082700000000002</v>
      </c>
      <c r="AS16" s="886">
        <f t="shared" si="10"/>
        <v>3.5290970000000006</v>
      </c>
      <c r="AT16" s="886">
        <f t="shared" si="11"/>
        <v>3.8650670344000004</v>
      </c>
      <c r="AU16" s="886">
        <f t="shared" si="11"/>
        <v>4.2330214160748802</v>
      </c>
      <c r="AV16" s="886">
        <f t="shared" si="11"/>
        <v>4.6360050548852083</v>
      </c>
      <c r="AW16" s="651">
        <f t="shared" si="12"/>
        <v>19.471460505360092</v>
      </c>
      <c r="AX16" s="747">
        <f t="shared" si="13"/>
        <v>7.817038221269458</v>
      </c>
      <c r="AY16" s="934">
        <v>1.08</v>
      </c>
      <c r="AZ16" s="872">
        <v>81.62</v>
      </c>
      <c r="BA16" s="872">
        <v>-0.73</v>
      </c>
      <c r="BB16" s="872">
        <v>7.85</v>
      </c>
      <c r="BC16" s="872">
        <v>19.32</v>
      </c>
      <c r="BE16" s="624">
        <v>2006</v>
      </c>
      <c r="BF16" s="898">
        <f t="shared" si="14"/>
        <v>1</v>
      </c>
      <c r="BG16" s="882">
        <v>14.7</v>
      </c>
    </row>
    <row r="17" spans="1:59" ht="11.25" customHeight="1" x14ac:dyDescent="0.2">
      <c r="A17" s="863" t="s">
        <v>880</v>
      </c>
      <c r="B17" s="875" t="s">
        <v>881</v>
      </c>
      <c r="C17" s="932" t="s">
        <v>4319</v>
      </c>
      <c r="D17" s="932" t="s">
        <v>4320</v>
      </c>
      <c r="E17" s="733">
        <v>8</v>
      </c>
      <c r="F17" s="1140">
        <v>564</v>
      </c>
      <c r="G17" s="1165" t="s">
        <v>37</v>
      </c>
      <c r="H17" s="1165" t="s">
        <v>37</v>
      </c>
      <c r="I17" s="874">
        <v>65.900000000000006</v>
      </c>
      <c r="J17" s="651">
        <f t="shared" si="0"/>
        <v>3.641881638846737</v>
      </c>
      <c r="K17" s="877">
        <v>0.6</v>
      </c>
      <c r="L17" s="887">
        <v>4</v>
      </c>
      <c r="M17" s="642">
        <f t="shared" si="1"/>
        <v>2.4</v>
      </c>
      <c r="N17" s="870" t="s">
        <v>188</v>
      </c>
      <c r="O17" s="734">
        <v>0.58499999999999996</v>
      </c>
      <c r="P17" s="861">
        <v>44007</v>
      </c>
      <c r="Q17" s="861">
        <v>44022</v>
      </c>
      <c r="R17" s="642">
        <f t="shared" si="2"/>
        <v>2.5641025641025665</v>
      </c>
      <c r="S17" s="701">
        <f>IF(INDEX(Historical!$D$7:$D$1237,MATCH(B17,Historical!$B$7:$B$1261,0))=0,"n/a",(INDEX(Historical!$C$7:$C$1239,MATCH(B17,Historical!$B$7:$B$1261,0))/INDEX(Historical!$D$7:$D$1237,MATCH(B17,Historical!$B$7:$B$1261,0))-1)*100)</f>
        <v>5.6603773584905648</v>
      </c>
      <c r="T17" s="701">
        <f>IF(INDEX(Historical!$F$7:$F$1230,MATCH(B17,Historical!$B$7:$B$1261,0))=0,"n/a",((INDEX(Historical!$C$7:$C$1239,MATCH(B17,Historical!$B$7:$B$1261,0))/INDEX(Historical!$F$7:$F$1230,MATCH(B17,Historical!$B$7:$B$1261,0)))^(1/3)-1)*100)</f>
        <v>5.2726599609396629</v>
      </c>
      <c r="U17" s="701">
        <f>IF(INDEX(Historical!$H$7:$H$1230,MATCH(B17,Historical!$B$7:$B$1261,0))=0,"n/a",((INDEX(Historical!$C$7:$C$1239,MATCH(B17,Historical!$B$7:$B$1261,0))/INDEX(Historical!$H$7:$H$1230,MATCH(B17,Historical!$B$7:$B$1261,0)))^(1/5)-1)*100)</f>
        <v>5.6719737751172117</v>
      </c>
      <c r="V17" s="701">
        <f>IF(INDEX(Historical!$O$7:$O$1230,MATCH(B17,Historical!$B$7:$B$1261,0))=0,"n/a",((INDEX(Historical!$C$7:$C$1239,MATCH(B17,Historical!$B$7:$B$1261,0))/INDEX(Historical!$O$7:$O$1230,MATCH(B17,Historical!$B$7:$B$1261,0)))^(1/10)-1)*100)</f>
        <v>1.089301591994607</v>
      </c>
      <c r="W17" s="702">
        <f t="shared" si="3"/>
        <v>5.2069819936013584</v>
      </c>
      <c r="X17" s="703">
        <f t="shared" si="4"/>
        <v>0.59704987106496965</v>
      </c>
      <c r="Y17" s="661"/>
      <c r="Z17" s="651">
        <f t="shared" si="5"/>
        <v>129.72972972972971</v>
      </c>
      <c r="AA17" s="886">
        <f t="shared" si="6"/>
        <v>35.621621621621621</v>
      </c>
      <c r="AB17" s="887">
        <v>12</v>
      </c>
      <c r="AC17" s="865">
        <v>1.85</v>
      </c>
      <c r="AD17" s="865" t="s">
        <v>136</v>
      </c>
      <c r="AE17" s="865">
        <v>16.190000000000001</v>
      </c>
      <c r="AF17" s="865">
        <v>1.56</v>
      </c>
      <c r="AG17" s="865">
        <v>4.5999999999999996</v>
      </c>
      <c r="AH17" s="865">
        <v>8.4</v>
      </c>
      <c r="AI17" s="865">
        <v>0.4</v>
      </c>
      <c r="AJ17" s="865">
        <v>9.5</v>
      </c>
      <c r="AK17" s="865">
        <v>-0.89999999999999991</v>
      </c>
      <c r="AL17" s="878">
        <v>3710</v>
      </c>
      <c r="AM17" s="872">
        <v>0.8</v>
      </c>
      <c r="AN17" s="865">
        <v>0.51</v>
      </c>
      <c r="AO17" s="739">
        <f t="shared" si="7"/>
        <v>-26.307766207657671</v>
      </c>
      <c r="AP17" s="740">
        <f t="shared" si="8"/>
        <v>9.3138554139639496</v>
      </c>
      <c r="AQ17" s="888">
        <f t="shared" si="9"/>
        <v>57.154884294627209</v>
      </c>
      <c r="AR17" s="651">
        <f>INDEX(Historical!$C$7:$C$1239,MATCH(B17,Historical!$B$7:$B$1261,0))*IF(AH17="n/a",1.03,IF(AH17&lt;0,1.01,IF(AH17&gt;10,1.1,(1+AH17/100))))</f>
        <v>2.4281600000000005</v>
      </c>
      <c r="AS17" s="886">
        <f t="shared" si="10"/>
        <v>2.4378726400000006</v>
      </c>
      <c r="AT17" s="886">
        <f t="shared" si="11"/>
        <v>2.4622513664000008</v>
      </c>
      <c r="AU17" s="886">
        <f t="shared" si="11"/>
        <v>2.4868738800640009</v>
      </c>
      <c r="AV17" s="886">
        <f t="shared" si="11"/>
        <v>2.5117426188646408</v>
      </c>
      <c r="AW17" s="651">
        <f t="shared" si="12"/>
        <v>12.326900505328645</v>
      </c>
      <c r="AX17" s="747">
        <f t="shared" si="13"/>
        <v>18.705463589269566</v>
      </c>
      <c r="AY17" s="934">
        <v>0.28000000000000003</v>
      </c>
      <c r="AZ17" s="872">
        <v>45.7</v>
      </c>
      <c r="BA17" s="872">
        <v>-18.149999999999999</v>
      </c>
      <c r="BB17" s="872">
        <v>1.66</v>
      </c>
      <c r="BC17" s="872">
        <v>0.54</v>
      </c>
      <c r="BE17" s="624">
        <v>2013</v>
      </c>
      <c r="BF17" s="898">
        <f t="shared" si="14"/>
        <v>0</v>
      </c>
      <c r="BG17" s="882">
        <v>2.9000000000000004</v>
      </c>
    </row>
    <row r="18" spans="1:59" s="773" customFormat="1" ht="11.25" customHeight="1" x14ac:dyDescent="0.2">
      <c r="A18" s="754" t="s">
        <v>424</v>
      </c>
      <c r="B18" s="781" t="s">
        <v>425</v>
      </c>
      <c r="C18" s="932" t="s">
        <v>4193</v>
      </c>
      <c r="D18" s="932" t="s">
        <v>4326</v>
      </c>
      <c r="E18" s="755">
        <v>18</v>
      </c>
      <c r="F18" s="1140">
        <v>183</v>
      </c>
      <c r="G18" s="1189" t="s">
        <v>106</v>
      </c>
      <c r="H18" s="1189" t="s">
        <v>106</v>
      </c>
      <c r="I18" s="756">
        <v>139.08000000000001</v>
      </c>
      <c r="J18" s="757">
        <f t="shared" si="0"/>
        <v>1.7831463905665801</v>
      </c>
      <c r="K18" s="758">
        <v>0.62</v>
      </c>
      <c r="L18" s="759">
        <v>4</v>
      </c>
      <c r="M18" s="760">
        <f t="shared" si="1"/>
        <v>2.48</v>
      </c>
      <c r="N18" s="761" t="s">
        <v>325</v>
      </c>
      <c r="O18" s="762">
        <v>0.54</v>
      </c>
      <c r="P18" s="763">
        <v>43888</v>
      </c>
      <c r="Q18" s="763">
        <v>43900</v>
      </c>
      <c r="R18" s="760">
        <f t="shared" si="2"/>
        <v>14.814814814814806</v>
      </c>
      <c r="S18" s="701">
        <f>IF(INDEX(Historical!$D$7:$D$1237,MATCH(B18,Historical!$B$7:$B$1261,0))=0,"n/a",(INDEX(Historical!$C$7:$C$1239,MATCH(B18,Historical!$B$7:$B$1261,0))/INDEX(Historical!$D$7:$D$1237,MATCH(B18,Historical!$B$7:$B$1261,0))-1)*100)</f>
        <v>12.500000000000021</v>
      </c>
      <c r="T18" s="701">
        <f>IF(INDEX(Historical!$F$7:$F$1230,MATCH(B18,Historical!$B$7:$B$1261,0))=0,"n/a",((INDEX(Historical!$C$7:$C$1239,MATCH(B18,Historical!$B$7:$B$1261,0))/INDEX(Historical!$F$7:$F$1230,MATCH(B18,Historical!$B$7:$B$1261,0)))^(1/3)-1)*100)</f>
        <v>8.7380373002892142</v>
      </c>
      <c r="U18" s="701">
        <f>IF(INDEX(Historical!$H$7:$H$1230,MATCH(B18,Historical!$B$7:$B$1261,0))=0,"n/a",((INDEX(Historical!$C$7:$C$1239,MATCH(B18,Historical!$B$7:$B$1261,0))/INDEX(Historical!$H$7:$H$1230,MATCH(B18,Historical!$B$7:$B$1261,0)))^(1/5)-1)*100)</f>
        <v>7.8545341025045623</v>
      </c>
      <c r="V18" s="701">
        <f>IF(INDEX(Historical!$O$7:$O$1230,MATCH(B18,Historical!$B$7:$B$1261,0))=0,"n/a",((INDEX(Historical!$C$7:$C$1239,MATCH(B18,Historical!$B$7:$B$1261,0))/INDEX(Historical!$O$7:$O$1230,MATCH(B18,Historical!$B$7:$B$1261,0)))^(1/10)-1)*100)</f>
        <v>10.442537523679473</v>
      </c>
      <c r="W18" s="702">
        <f t="shared" si="3"/>
        <v>0.7521671896982548</v>
      </c>
      <c r="X18" s="703">
        <f t="shared" si="4"/>
        <v>0.94632940994030867</v>
      </c>
      <c r="Y18" s="875"/>
      <c r="Z18" s="757">
        <f t="shared" si="5"/>
        <v>75.609756097560975</v>
      </c>
      <c r="AA18" s="765">
        <f t="shared" si="6"/>
        <v>42.402439024390247</v>
      </c>
      <c r="AB18" s="759">
        <v>10</v>
      </c>
      <c r="AC18" s="766">
        <v>3.28</v>
      </c>
      <c r="AD18" s="766">
        <v>3.66</v>
      </c>
      <c r="AE18" s="766">
        <v>8.9700000000000006</v>
      </c>
      <c r="AF18" s="766">
        <v>4.24</v>
      </c>
      <c r="AG18" s="766">
        <v>10.4</v>
      </c>
      <c r="AH18" s="766">
        <v>-10</v>
      </c>
      <c r="AI18" s="766">
        <v>11.39</v>
      </c>
      <c r="AJ18" s="766">
        <v>8.3000000000000007</v>
      </c>
      <c r="AK18" s="766">
        <v>11.469999999999999</v>
      </c>
      <c r="AL18" s="767">
        <v>50230</v>
      </c>
      <c r="AM18" s="768">
        <v>0.1</v>
      </c>
      <c r="AN18" s="766">
        <v>0.43</v>
      </c>
      <c r="AO18" s="769">
        <f t="shared" si="7"/>
        <v>-32.764758531319103</v>
      </c>
      <c r="AP18" s="770">
        <f t="shared" si="8"/>
        <v>9.6376804930711426</v>
      </c>
      <c r="AQ18" s="771">
        <f t="shared" si="9"/>
        <v>182.67479663105183</v>
      </c>
      <c r="AR18" s="651">
        <f>INDEX(Historical!$C$7:$C$1239,MATCH(B18,Historical!$B$7:$B$1261,0))*IF(AH18="n/a",1.03,IF(AH18&lt;0,1.01,IF(AH18&gt;10,1.1,(1+AH18/100))))</f>
        <v>2.1816</v>
      </c>
      <c r="AS18" s="765">
        <f t="shared" si="10"/>
        <v>2.3997600000000001</v>
      </c>
      <c r="AT18" s="765">
        <f t="shared" si="11"/>
        <v>2.6397360000000005</v>
      </c>
      <c r="AU18" s="765">
        <f t="shared" si="11"/>
        <v>2.9037096000000009</v>
      </c>
      <c r="AV18" s="765">
        <f t="shared" si="11"/>
        <v>3.1940805600000011</v>
      </c>
      <c r="AW18" s="757">
        <f t="shared" si="12"/>
        <v>13.318886160000003</v>
      </c>
      <c r="AX18" s="772">
        <f t="shared" si="13"/>
        <v>9.5764208800690263</v>
      </c>
      <c r="AY18" s="935">
        <v>1.3</v>
      </c>
      <c r="AZ18" s="768">
        <v>75.88000000000001</v>
      </c>
      <c r="BA18" s="768">
        <v>-0.92999999999999994</v>
      </c>
      <c r="BB18" s="768">
        <v>11.64</v>
      </c>
      <c r="BC18" s="768">
        <v>21.57</v>
      </c>
      <c r="BD18" s="908"/>
      <c r="BE18" s="624">
        <v>2003</v>
      </c>
      <c r="BF18" s="898">
        <f t="shared" si="14"/>
        <v>1</v>
      </c>
      <c r="BG18" s="824">
        <v>5.7</v>
      </c>
    </row>
    <row r="19" spans="1:59" ht="11.25" customHeight="1" x14ac:dyDescent="0.2">
      <c r="A19" s="863" t="s">
        <v>133</v>
      </c>
      <c r="B19" s="875" t="s">
        <v>134</v>
      </c>
      <c r="C19" s="932" t="s">
        <v>128</v>
      </c>
      <c r="D19" s="932" t="s">
        <v>4327</v>
      </c>
      <c r="E19" s="733">
        <v>45</v>
      </c>
      <c r="F19" s="1140">
        <v>53</v>
      </c>
      <c r="G19" s="1166" t="s">
        <v>37</v>
      </c>
      <c r="H19" s="1166" t="s">
        <v>115</v>
      </c>
      <c r="I19" s="865">
        <v>49.77</v>
      </c>
      <c r="J19" s="651">
        <f t="shared" si="0"/>
        <v>2.893309222423146</v>
      </c>
      <c r="K19" s="877">
        <v>0.36</v>
      </c>
      <c r="L19" s="887">
        <v>4</v>
      </c>
      <c r="M19" s="642">
        <f t="shared" si="1"/>
        <v>1.44</v>
      </c>
      <c r="N19" s="870" t="s">
        <v>261</v>
      </c>
      <c r="O19" s="734">
        <v>0.35</v>
      </c>
      <c r="P19" s="861">
        <v>43873</v>
      </c>
      <c r="Q19" s="861">
        <v>43895</v>
      </c>
      <c r="R19" s="642">
        <f t="shared" si="2"/>
        <v>2.8571428571428599</v>
      </c>
      <c r="S19" s="701">
        <f>IF(INDEX(Historical!$D$7:$D$1237,MATCH(B19,Historical!$B$7:$B$1261,0))=0,"n/a",(INDEX(Historical!$C$7:$C$1239,MATCH(B19,Historical!$B$7:$B$1261,0))/INDEX(Historical!$D$7:$D$1237,MATCH(B19,Historical!$B$7:$B$1261,0))-1)*100)</f>
        <v>4.4776119402984982</v>
      </c>
      <c r="T19" s="701">
        <f>IF(INDEX(Historical!$F$7:$F$1230,MATCH(B19,Historical!$B$7:$B$1261,0))=0,"n/a",((INDEX(Historical!$C$7:$C$1239,MATCH(B19,Historical!$B$7:$B$1261,0))/INDEX(Historical!$F$7:$F$1230,MATCH(B19,Historical!$B$7:$B$1261,0)))^(1/3)-1)*100)</f>
        <v>5.2726599609396629</v>
      </c>
      <c r="U19" s="701">
        <f>IF(INDEX(Historical!$H$7:$H$1230,MATCH(B19,Historical!$B$7:$B$1261,0))=0,"n/a",((INDEX(Historical!$C$7:$C$1239,MATCH(B19,Historical!$B$7:$B$1261,0))/INDEX(Historical!$H$7:$H$1230,MATCH(B19,Historical!$B$7:$B$1261,0)))^(1/5)-1)*100)</f>
        <v>7.8378847447948985</v>
      </c>
      <c r="V19" s="701">
        <f>IF(INDEX(Historical!$O$7:$O$1230,MATCH(B19,Historical!$B$7:$B$1261,0))=0,"n/a",((INDEX(Historical!$C$7:$C$1239,MATCH(B19,Historical!$B$7:$B$1261,0))/INDEX(Historical!$O$7:$O$1230,MATCH(B19,Historical!$B$7:$B$1261,0)))^(1/10)-1)*100)</f>
        <v>9.5958226385217227</v>
      </c>
      <c r="W19" s="702">
        <f t="shared" si="3"/>
        <v>0.81680175218436069</v>
      </c>
      <c r="X19" s="703" t="str">
        <f t="shared" si="4"/>
        <v>n/a</v>
      </c>
      <c r="Y19" s="876"/>
      <c r="Z19" s="651">
        <f t="shared" si="5"/>
        <v>49.655172413793103</v>
      </c>
      <c r="AA19" s="886">
        <f t="shared" si="6"/>
        <v>17.162068965517243</v>
      </c>
      <c r="AB19" s="887">
        <v>6</v>
      </c>
      <c r="AC19" s="865">
        <v>2.9</v>
      </c>
      <c r="AD19" s="865" t="s">
        <v>136</v>
      </c>
      <c r="AE19" s="865">
        <v>0.45</v>
      </c>
      <c r="AF19" s="865">
        <v>1.46</v>
      </c>
      <c r="AG19" s="865">
        <v>8.3000000000000007</v>
      </c>
      <c r="AH19" s="865">
        <v>-19.900000000000002</v>
      </c>
      <c r="AI19" s="865">
        <v>5.96</v>
      </c>
      <c r="AJ19" s="865">
        <v>-6</v>
      </c>
      <c r="AK19" s="865">
        <v>-8.7999999999999989</v>
      </c>
      <c r="AL19" s="878">
        <v>28100</v>
      </c>
      <c r="AM19" s="872">
        <v>0.3</v>
      </c>
      <c r="AN19" s="865">
        <v>0.42</v>
      </c>
      <c r="AO19" s="739">
        <f t="shared" si="7"/>
        <v>-6.4308749982991991</v>
      </c>
      <c r="AP19" s="740">
        <f t="shared" si="8"/>
        <v>10.731193967218044</v>
      </c>
      <c r="AQ19" s="888">
        <f t="shared" si="9"/>
        <v>5.528554723681145</v>
      </c>
      <c r="AR19" s="651">
        <f>INDEX(Historical!$C$7:$C$1239,MATCH(B19,Historical!$B$7:$B$1261,0))*IF(AH19="n/a",1.03,IF(AH19&lt;0,1.01,IF(AH19&gt;10,1.1,(1+AH19/100))))</f>
        <v>1.4139999999999999</v>
      </c>
      <c r="AS19" s="886">
        <f t="shared" si="10"/>
        <v>1.4982744000000001</v>
      </c>
      <c r="AT19" s="886">
        <f t="shared" si="11"/>
        <v>1.5132571440000002</v>
      </c>
      <c r="AU19" s="886">
        <f t="shared" si="11"/>
        <v>1.5283897154400001</v>
      </c>
      <c r="AV19" s="886">
        <f t="shared" si="11"/>
        <v>1.5436736125944002</v>
      </c>
      <c r="AW19" s="651">
        <f t="shared" si="12"/>
        <v>7.4975948720344006</v>
      </c>
      <c r="AX19" s="747">
        <f t="shared" si="13"/>
        <v>15.064486381423347</v>
      </c>
      <c r="AY19" s="934">
        <v>0.86</v>
      </c>
      <c r="AZ19" s="872">
        <v>72.099999999999994</v>
      </c>
      <c r="BA19" s="872">
        <v>-4.38</v>
      </c>
      <c r="BB19" s="872">
        <v>2.1</v>
      </c>
      <c r="BC19" s="872">
        <v>19.05</v>
      </c>
      <c r="BE19" s="624">
        <v>1976</v>
      </c>
      <c r="BF19" s="898">
        <f t="shared" si="14"/>
        <v>4</v>
      </c>
      <c r="BG19" s="882">
        <v>3.5000000000000004</v>
      </c>
    </row>
    <row r="20" spans="1:59" ht="11.25" customHeight="1" x14ac:dyDescent="0.2">
      <c r="A20" s="863" t="s">
        <v>143</v>
      </c>
      <c r="B20" s="875" t="s">
        <v>144</v>
      </c>
      <c r="C20" s="932" t="s">
        <v>4193</v>
      </c>
      <c r="D20" s="932" t="s">
        <v>4325</v>
      </c>
      <c r="E20" s="733">
        <v>45</v>
      </c>
      <c r="F20" s="1140">
        <v>58</v>
      </c>
      <c r="G20" s="1190" t="s">
        <v>37</v>
      </c>
      <c r="H20" s="1190" t="s">
        <v>115</v>
      </c>
      <c r="I20" s="865">
        <v>173.88</v>
      </c>
      <c r="J20" s="651">
        <f t="shared" si="0"/>
        <v>2.1394064872325744</v>
      </c>
      <c r="K20" s="877">
        <v>0.93</v>
      </c>
      <c r="L20" s="887">
        <v>4</v>
      </c>
      <c r="M20" s="642">
        <f t="shared" si="1"/>
        <v>3.72</v>
      </c>
      <c r="N20" s="870" t="s">
        <v>145</v>
      </c>
      <c r="O20" s="734">
        <v>0.91</v>
      </c>
      <c r="P20" s="861">
        <v>44175</v>
      </c>
      <c r="Q20" s="861">
        <v>44197</v>
      </c>
      <c r="R20" s="642">
        <f t="shared" si="2"/>
        <v>2.1978021978021998</v>
      </c>
      <c r="S20" s="701">
        <f>IF(INDEX(Historical!$D$7:$D$1237,MATCH(B20,Historical!$B$7:$B$1261,0))=0,"n/a",(INDEX(Historical!$C$7:$C$1239,MATCH(B20,Historical!$B$7:$B$1261,0))/INDEX(Historical!$D$7:$D$1237,MATCH(B20,Historical!$B$7:$B$1261,0))-1)*100)</f>
        <v>19.696969696969703</v>
      </c>
      <c r="T20" s="701">
        <f>IF(INDEX(Historical!$F$7:$F$1230,MATCH(B20,Historical!$B$7:$B$1261,0))=0,"n/a",((INDEX(Historical!$C$7:$C$1239,MATCH(B20,Historical!$B$7:$B$1261,0))/INDEX(Historical!$F$7:$F$1230,MATCH(B20,Historical!$B$7:$B$1261,0)))^(1/3)-1)*100)</f>
        <v>14.2309373615795</v>
      </c>
      <c r="U20" s="701">
        <f>IF(INDEX(Historical!$H$7:$H$1230,MATCH(B20,Historical!$B$7:$B$1261,0))=0,"n/a",((INDEX(Historical!$C$7:$C$1239,MATCH(B20,Historical!$B$7:$B$1261,0))/INDEX(Historical!$H$7:$H$1230,MATCH(B20,Historical!$B$7:$B$1261,0)))^(1/5)-1)*100)</f>
        <v>13.391993286589688</v>
      </c>
      <c r="V20" s="701">
        <f>IF(INDEX(Historical!$O$7:$O$1230,MATCH(B20,Historical!$B$7:$B$1261,0))=0,"n/a",((INDEX(Historical!$C$7:$C$1239,MATCH(B20,Historical!$B$7:$B$1261,0))/INDEX(Historical!$O$7:$O$1230,MATCH(B20,Historical!$B$7:$B$1261,0)))^(1/10)-1)*100)</f>
        <v>10.606347892097933</v>
      </c>
      <c r="W20" s="702">
        <f t="shared" si="3"/>
        <v>1.2626394516596189</v>
      </c>
      <c r="X20" s="703">
        <f t="shared" si="4"/>
        <v>0.92358574390273729</v>
      </c>
      <c r="Y20" s="875"/>
      <c r="Z20" s="651">
        <f t="shared" si="5"/>
        <v>64.695652173913047</v>
      </c>
      <c r="AA20" s="886">
        <f t="shared" si="6"/>
        <v>30.24</v>
      </c>
      <c r="AB20" s="887">
        <v>6</v>
      </c>
      <c r="AC20" s="865">
        <v>5.75</v>
      </c>
      <c r="AD20" s="865">
        <v>2.75</v>
      </c>
      <c r="AE20" s="865">
        <v>5.13</v>
      </c>
      <c r="AF20" s="865">
        <v>12.93</v>
      </c>
      <c r="AG20" s="865">
        <v>44.4</v>
      </c>
      <c r="AH20" s="865">
        <v>8.5</v>
      </c>
      <c r="AI20" s="865">
        <v>12.5</v>
      </c>
      <c r="AJ20" s="865">
        <v>14.499999999999998</v>
      </c>
      <c r="AK20" s="865">
        <v>11.07</v>
      </c>
      <c r="AL20" s="878">
        <v>74650</v>
      </c>
      <c r="AM20" s="872">
        <v>0.1</v>
      </c>
      <c r="AN20" s="865">
        <v>0.34</v>
      </c>
      <c r="AO20" s="739">
        <f t="shared" si="7"/>
        <v>-14.708600226177737</v>
      </c>
      <c r="AP20" s="740">
        <f t="shared" si="8"/>
        <v>15.531399773822262</v>
      </c>
      <c r="AQ20" s="888">
        <f t="shared" si="9"/>
        <v>316.86832453425859</v>
      </c>
      <c r="AR20" s="651">
        <f>INDEX(Historical!$C$7:$C$1239,MATCH(B20,Historical!$B$7:$B$1261,0))*IF(AH20="n/a",1.03,IF(AH20&lt;0,1.01,IF(AH20&gt;10,1.1,(1+AH20/100))))</f>
        <v>3.4285999999999999</v>
      </c>
      <c r="AS20" s="886">
        <f t="shared" si="10"/>
        <v>3.7714600000000003</v>
      </c>
      <c r="AT20" s="886">
        <f t="shared" si="11"/>
        <v>4.1486060000000009</v>
      </c>
      <c r="AU20" s="886">
        <f t="shared" si="11"/>
        <v>4.5634666000000017</v>
      </c>
      <c r="AV20" s="886">
        <f t="shared" si="11"/>
        <v>5.0198132600000021</v>
      </c>
      <c r="AW20" s="651">
        <f t="shared" si="12"/>
        <v>20.931945860000006</v>
      </c>
      <c r="AX20" s="747">
        <f t="shared" si="13"/>
        <v>12.038156119162645</v>
      </c>
      <c r="AY20" s="934">
        <v>0.72</v>
      </c>
      <c r="AZ20" s="872">
        <v>68.64</v>
      </c>
      <c r="BA20" s="872">
        <v>-4.63</v>
      </c>
      <c r="BB20" s="872">
        <v>12.98</v>
      </c>
      <c r="BC20" s="872">
        <v>18.990000000000002</v>
      </c>
      <c r="BE20" s="624">
        <v>1976</v>
      </c>
      <c r="BF20" s="898">
        <f t="shared" si="14"/>
        <v>4</v>
      </c>
      <c r="BG20" s="882">
        <v>5.7</v>
      </c>
    </row>
    <row r="21" spans="1:59" ht="11.25" customHeight="1" x14ac:dyDescent="0.2">
      <c r="A21" s="880" t="s">
        <v>4301</v>
      </c>
      <c r="B21" s="596" t="s">
        <v>3792</v>
      </c>
      <c r="C21" s="932" t="s">
        <v>131</v>
      </c>
      <c r="D21" s="932" t="s">
        <v>4328</v>
      </c>
      <c r="E21" s="733">
        <v>7</v>
      </c>
      <c r="F21" s="1140">
        <v>672</v>
      </c>
      <c r="G21" s="1123" t="s">
        <v>106</v>
      </c>
      <c r="H21" s="1123" t="s">
        <v>106</v>
      </c>
      <c r="I21" s="874">
        <v>77.78</v>
      </c>
      <c r="J21" s="651">
        <f t="shared" si="0"/>
        <v>2.6484957572640782</v>
      </c>
      <c r="K21" s="877">
        <v>0.51500000000000001</v>
      </c>
      <c r="L21" s="887">
        <v>4</v>
      </c>
      <c r="M21" s="642">
        <f t="shared" si="1"/>
        <v>2.06</v>
      </c>
      <c r="N21" s="870" t="s">
        <v>318</v>
      </c>
      <c r="O21" s="734">
        <v>0.495</v>
      </c>
      <c r="P21" s="861">
        <v>44173</v>
      </c>
      <c r="Q21" s="861">
        <v>44196</v>
      </c>
      <c r="R21" s="642">
        <f t="shared" si="2"/>
        <v>4.0404040404040442</v>
      </c>
      <c r="S21" s="701">
        <f>IF(INDEX(Historical!$D$7:$D$1237,MATCH(B21,Historical!$B$7:$B$1261,0))=0,"n/a",(INDEX(Historical!$C$7:$C$1239,MATCH(B21,Historical!$B$7:$B$1261,0))/INDEX(Historical!$D$7:$D$1237,MATCH(B21,Historical!$B$7:$B$1261,0))-1)*100)</f>
        <v>3.9242219215155583</v>
      </c>
      <c r="T21" s="701">
        <f>IF(INDEX(Historical!$F$7:$F$1230,MATCH(B21,Historical!$B$7:$B$1261,0))=0,"n/a",((INDEX(Historical!$C$7:$C$1239,MATCH(B21,Historical!$B$7:$B$1261,0))/INDEX(Historical!$F$7:$F$1230,MATCH(B21,Historical!$B$7:$B$1261,0)))^(1/3)-1)*100)</f>
        <v>3.8354624475508414</v>
      </c>
      <c r="U21" s="701">
        <f>IF(INDEX(Historical!$H$7:$H$1230,MATCH(B21,Historical!$B$7:$B$1261,0))=0,"n/a",((INDEX(Historical!$C$7:$C$1239,MATCH(B21,Historical!$B$7:$B$1261,0))/INDEX(Historical!$H$7:$H$1230,MATCH(B21,Historical!$B$7:$B$1261,0)))^(1/5)-1)*100)</f>
        <v>3.584570713460411</v>
      </c>
      <c r="V21" s="701">
        <f>IF(INDEX(Historical!$O$7:$O$1230,MATCH(B21,Historical!$B$7:$B$1261,0))=0,"n/a",((INDEX(Historical!$C$7:$C$1239,MATCH(B21,Historical!$B$7:$B$1261,0))/INDEX(Historical!$O$7:$O$1230,MATCH(B21,Historical!$B$7:$B$1261,0)))^(1/10)-1)*100)</f>
        <v>2.2299270262671422</v>
      </c>
      <c r="W21" s="702">
        <f t="shared" si="3"/>
        <v>1.6074834159308424</v>
      </c>
      <c r="X21" s="703">
        <f t="shared" si="4"/>
        <v>0.51950300195078414</v>
      </c>
      <c r="Y21" s="661"/>
      <c r="Z21" s="651">
        <f t="shared" si="5"/>
        <v>60.23391812865497</v>
      </c>
      <c r="AA21" s="886">
        <f t="shared" si="6"/>
        <v>22.742690058479532</v>
      </c>
      <c r="AB21" s="887">
        <v>12</v>
      </c>
      <c r="AC21" s="865">
        <v>3.42</v>
      </c>
      <c r="AD21" s="865">
        <v>6.6</v>
      </c>
      <c r="AE21" s="865">
        <v>3.45</v>
      </c>
      <c r="AF21" s="865">
        <v>2.2999999999999998</v>
      </c>
      <c r="AG21" s="865">
        <v>10.299999999999999</v>
      </c>
      <c r="AH21" s="865">
        <v>1.0999999999999999</v>
      </c>
      <c r="AI21" s="865">
        <v>8.86</v>
      </c>
      <c r="AJ21" s="865">
        <v>6.9</v>
      </c>
      <c r="AK21" s="865">
        <v>3.5000000000000004</v>
      </c>
      <c r="AL21" s="878">
        <v>19920</v>
      </c>
      <c r="AM21" s="872">
        <v>0.3</v>
      </c>
      <c r="AN21" s="865">
        <v>1.27</v>
      </c>
      <c r="AO21" s="739">
        <f t="shared" si="7"/>
        <v>-16.509623587755044</v>
      </c>
      <c r="AP21" s="740">
        <f t="shared" si="8"/>
        <v>6.2330664707244896</v>
      </c>
      <c r="AQ21" s="888">
        <f t="shared" si="9"/>
        <v>52.473221159947258</v>
      </c>
      <c r="AR21" s="651">
        <f>INDEX(Historical!$C$7:$C$1239,MATCH(B21,Historical!$B$7:$B$1261,0))*IF(AH21="n/a",1.03,IF(AH21&lt;0,1.01,IF(AH21&gt;10,1.1,(1+AH21/100))))</f>
        <v>1.9411199999999997</v>
      </c>
      <c r="AS21" s="886">
        <f t="shared" si="10"/>
        <v>2.1131032319999998</v>
      </c>
      <c r="AT21" s="886">
        <f t="shared" si="11"/>
        <v>2.1870618451199997</v>
      </c>
      <c r="AU21" s="886">
        <f t="shared" si="11"/>
        <v>2.2636090096991994</v>
      </c>
      <c r="AV21" s="886">
        <f t="shared" si="11"/>
        <v>2.3428353250386711</v>
      </c>
      <c r="AW21" s="651">
        <f t="shared" si="12"/>
        <v>10.84772941185787</v>
      </c>
      <c r="AX21" s="747">
        <f t="shared" si="13"/>
        <v>13.946682195754526</v>
      </c>
      <c r="AY21" s="934">
        <v>0.24</v>
      </c>
      <c r="AZ21" s="872">
        <v>32.409999999999997</v>
      </c>
      <c r="BA21" s="872">
        <v>-11.27</v>
      </c>
      <c r="BB21" s="872">
        <v>-3.7900000000000005</v>
      </c>
      <c r="BC21" s="872">
        <v>0.73</v>
      </c>
      <c r="BE21" s="624">
        <v>2014</v>
      </c>
      <c r="BF21" s="898">
        <f t="shared" si="14"/>
        <v>0</v>
      </c>
      <c r="BG21" s="882">
        <v>2.9000000000000004</v>
      </c>
    </row>
    <row r="22" spans="1:59" ht="11.25" customHeight="1" x14ac:dyDescent="0.2">
      <c r="A22" s="871" t="s">
        <v>406</v>
      </c>
      <c r="B22" s="875" t="s">
        <v>407</v>
      </c>
      <c r="C22" s="932" t="s">
        <v>108</v>
      </c>
      <c r="D22" s="932" t="s">
        <v>118</v>
      </c>
      <c r="E22" s="733">
        <v>18</v>
      </c>
      <c r="F22" s="1140">
        <v>201</v>
      </c>
      <c r="G22" s="1190" t="s">
        <v>106</v>
      </c>
      <c r="H22" s="1190" t="s">
        <v>106</v>
      </c>
      <c r="I22" s="874">
        <v>26.28</v>
      </c>
      <c r="J22" s="651">
        <f t="shared" si="0"/>
        <v>1.2176560121765601</v>
      </c>
      <c r="K22" s="877">
        <v>0.32</v>
      </c>
      <c r="L22" s="887">
        <v>1</v>
      </c>
      <c r="M22" s="642">
        <f t="shared" si="1"/>
        <v>0.32</v>
      </c>
      <c r="N22" s="870" t="s">
        <v>171</v>
      </c>
      <c r="O22" s="734">
        <v>0.3</v>
      </c>
      <c r="P22" s="861">
        <v>44159</v>
      </c>
      <c r="Q22" s="861">
        <v>44175</v>
      </c>
      <c r="R22" s="642">
        <f t="shared" si="2"/>
        <v>6.6666666666666732</v>
      </c>
      <c r="S22" s="701">
        <f>IF(INDEX(Historical!$D$7:$D$1237,MATCH(B22,Historical!$B$7:$B$1261,0))=0,"n/a",(INDEX(Historical!$C$7:$C$1239,MATCH(B22,Historical!$B$7:$B$1261,0))/INDEX(Historical!$D$7:$D$1237,MATCH(B22,Historical!$B$7:$B$1261,0))-1)*100)</f>
        <v>7.1428571428571397</v>
      </c>
      <c r="T22" s="701">
        <f>IF(INDEX(Historical!$F$7:$F$1230,MATCH(B22,Historical!$B$7:$B$1261,0))=0,"n/a",((INDEX(Historical!$C$7:$C$1239,MATCH(B22,Historical!$B$7:$B$1261,0))/INDEX(Historical!$F$7:$F$1230,MATCH(B22,Historical!$B$7:$B$1261,0)))^(1/3)-1)*100)</f>
        <v>7.7217345015941907</v>
      </c>
      <c r="U22" s="701">
        <f>IF(INDEX(Historical!$H$7:$H$1230,MATCH(B22,Historical!$B$7:$B$1261,0))=0,"n/a",((INDEX(Historical!$C$7:$C$1239,MATCH(B22,Historical!$B$7:$B$1261,0))/INDEX(Historical!$H$7:$H$1230,MATCH(B22,Historical!$B$7:$B$1261,0)))^(1/5)-1)*100)</f>
        <v>8.4471771197698544</v>
      </c>
      <c r="V22" s="701">
        <f>IF(INDEX(Historical!$O$7:$O$1230,MATCH(B22,Historical!$B$7:$B$1261,0))=0,"n/a",((INDEX(Historical!$C$7:$C$1239,MATCH(B22,Historical!$B$7:$B$1261,0))/INDEX(Historical!$O$7:$O$1230,MATCH(B22,Historical!$B$7:$B$1261,0)))^(1/10)-1)*100)</f>
        <v>14.130869721941398</v>
      </c>
      <c r="W22" s="702">
        <f t="shared" si="3"/>
        <v>0.59778182702043359</v>
      </c>
      <c r="X22" s="703">
        <f t="shared" si="4"/>
        <v>0.75421224283659405</v>
      </c>
      <c r="Y22" s="876"/>
      <c r="Z22" s="651">
        <f t="shared" si="5"/>
        <v>3.4115138592750531</v>
      </c>
      <c r="AA22" s="886">
        <f t="shared" si="6"/>
        <v>2.8017057569296373</v>
      </c>
      <c r="AB22" s="887">
        <v>12</v>
      </c>
      <c r="AC22" s="865">
        <v>9.3800000000000008</v>
      </c>
      <c r="AD22" s="865">
        <v>0.28999999999999998</v>
      </c>
      <c r="AE22" s="865">
        <v>1</v>
      </c>
      <c r="AF22" s="865">
        <v>0.41</v>
      </c>
      <c r="AG22" s="865">
        <v>17.899999999999999</v>
      </c>
      <c r="AH22" s="865">
        <v>-46.5</v>
      </c>
      <c r="AI22" s="865">
        <v>52.99</v>
      </c>
      <c r="AJ22" s="865">
        <v>11.200000000000001</v>
      </c>
      <c r="AK22" s="865">
        <v>10</v>
      </c>
      <c r="AL22" s="878">
        <v>2520</v>
      </c>
      <c r="AM22" s="872">
        <v>1.2</v>
      </c>
      <c r="AN22" s="865">
        <v>0.09</v>
      </c>
      <c r="AO22" s="739">
        <f t="shared" si="7"/>
        <v>6.8631273750167772</v>
      </c>
      <c r="AP22" s="740">
        <f t="shared" si="8"/>
        <v>9.6648331319464145</v>
      </c>
      <c r="AQ22" s="888">
        <f t="shared" si="9"/>
        <v>-77.405021596812446</v>
      </c>
      <c r="AR22" s="651">
        <f>INDEX(Historical!$C$7:$C$1239,MATCH(B22,Historical!$B$7:$B$1261,0))*IF(AH22="n/a",1.03,IF(AH22&lt;0,1.01,IF(AH22&gt;10,1.1,(1+AH22/100))))</f>
        <v>0.30299999999999999</v>
      </c>
      <c r="AS22" s="886">
        <f t="shared" si="10"/>
        <v>0.33330000000000004</v>
      </c>
      <c r="AT22" s="886">
        <f t="shared" si="11"/>
        <v>0.36663000000000007</v>
      </c>
      <c r="AU22" s="886">
        <f t="shared" si="11"/>
        <v>0.40329300000000012</v>
      </c>
      <c r="AV22" s="886">
        <f t="shared" si="11"/>
        <v>0.44362230000000019</v>
      </c>
      <c r="AW22" s="651">
        <f t="shared" si="12"/>
        <v>1.8498453000000004</v>
      </c>
      <c r="AX22" s="747">
        <f t="shared" si="13"/>
        <v>7.0389851598173525</v>
      </c>
      <c r="AY22" s="934">
        <v>1.52</v>
      </c>
      <c r="AZ22" s="872">
        <v>189.75</v>
      </c>
      <c r="BA22" s="872">
        <v>-23.27</v>
      </c>
      <c r="BB22" s="872">
        <v>-0.43</v>
      </c>
      <c r="BC22" s="872">
        <v>12.01</v>
      </c>
      <c r="BE22" s="624">
        <v>2005</v>
      </c>
      <c r="BF22" s="898">
        <f t="shared" si="14"/>
        <v>1</v>
      </c>
      <c r="BG22" s="882">
        <v>1.3</v>
      </c>
    </row>
    <row r="23" spans="1:59" ht="11.25" customHeight="1" x14ac:dyDescent="0.2">
      <c r="A23" s="881" t="s">
        <v>4641</v>
      </c>
      <c r="B23" s="875" t="s">
        <v>4638</v>
      </c>
      <c r="C23" s="932" t="s">
        <v>123</v>
      </c>
      <c r="D23" s="932" t="s">
        <v>4355</v>
      </c>
      <c r="E23" s="733">
        <v>5</v>
      </c>
      <c r="F23" s="1140"/>
      <c r="G23" s="1123" t="s">
        <v>106</v>
      </c>
      <c r="H23" s="1123" t="s">
        <v>106</v>
      </c>
      <c r="I23" s="874">
        <v>65.87</v>
      </c>
      <c r="J23" s="651">
        <f t="shared" si="0"/>
        <v>2.1253985122210413</v>
      </c>
      <c r="K23" s="877">
        <v>0.35</v>
      </c>
      <c r="L23" s="887">
        <v>4</v>
      </c>
      <c r="M23" s="642">
        <f t="shared" si="1"/>
        <v>1.4</v>
      </c>
      <c r="N23" s="870" t="s">
        <v>516</v>
      </c>
      <c r="O23" s="734">
        <v>0.2</v>
      </c>
      <c r="P23" s="861">
        <v>44159</v>
      </c>
      <c r="Q23" s="861">
        <v>44180</v>
      </c>
      <c r="R23" s="642">
        <f t="shared" si="2"/>
        <v>74.999999999999972</v>
      </c>
      <c r="S23" s="701">
        <f>IF(INDEX(Historical!$D$7:$D$1237,MATCH(B23,Historical!$B$7:$B$1261,0))=0,"n/a",(INDEX(Historical!$C$7:$C$1239,MATCH(B23,Historical!$B$7:$B$1261,0))/INDEX(Historical!$D$7:$D$1237,MATCH(B23,Historical!$B$7:$B$1261,0))-1)*100)</f>
        <v>25</v>
      </c>
      <c r="T23" s="701">
        <f>IF(INDEX(Historical!$F$7:$F$1230,MATCH(B23,Historical!$B$7:$B$1261,0))=0,"n/a",((INDEX(Historical!$C$7:$C$1239,MATCH(B23,Historical!$B$7:$B$1261,0))/INDEX(Historical!$F$7:$F$1230,MATCH(B23,Historical!$B$7:$B$1261,0)))^(1/3)-1)*100)</f>
        <v>15.173720500186395</v>
      </c>
      <c r="U23" s="701">
        <f>IF(INDEX(Historical!$H$7:$H$1230,MATCH(B23,Historical!$B$7:$B$1261,0))=0,"n/a",((INDEX(Historical!$C$7:$C$1239,MATCH(B23,Historical!$B$7:$B$1261,0))/INDEX(Historical!$H$7:$H$1230,MATCH(B23,Historical!$B$7:$B$1261,0)))^(1/5)-1)*100)</f>
        <v>11.440369201675926</v>
      </c>
      <c r="V23" s="701">
        <f>IF(INDEX(Historical!$O$7:$O$1230,MATCH(B23,Historical!$B$7:$B$1261,0))=0,"n/a",((INDEX(Historical!$C$7:$C$1239,MATCH(B23,Historical!$B$7:$B$1261,0))/INDEX(Historical!$O$7:$O$1230,MATCH(B23,Historical!$B$7:$B$1261,0)))^(1/10)-1)*100)</f>
        <v>11.817304401530127</v>
      </c>
      <c r="W23" s="702">
        <f t="shared" si="3"/>
        <v>0.96810311497050083</v>
      </c>
      <c r="X23" s="703">
        <f t="shared" si="4"/>
        <v>0.31516168599658201</v>
      </c>
      <c r="Y23" s="876"/>
      <c r="Z23" s="651">
        <f t="shared" si="5"/>
        <v>53.030303030303031</v>
      </c>
      <c r="AA23" s="886">
        <f t="shared" si="6"/>
        <v>24.950757575757578</v>
      </c>
      <c r="AB23" s="887">
        <v>12</v>
      </c>
      <c r="AC23" s="865">
        <v>2.64</v>
      </c>
      <c r="AD23" s="865">
        <v>0.41</v>
      </c>
      <c r="AE23" s="865">
        <v>5.29</v>
      </c>
      <c r="AF23" s="865">
        <v>2.85</v>
      </c>
      <c r="AG23" s="865">
        <v>12.2</v>
      </c>
      <c r="AH23" s="865">
        <v>242.1</v>
      </c>
      <c r="AI23" s="865">
        <v>107.08</v>
      </c>
      <c r="AJ23" s="865">
        <v>36.299999999999997</v>
      </c>
      <c r="AK23" s="865">
        <v>60.150000000000006</v>
      </c>
      <c r="AL23" s="878">
        <v>15670</v>
      </c>
      <c r="AM23" s="872">
        <v>0.2</v>
      </c>
      <c r="AN23" s="865">
        <v>0.31</v>
      </c>
      <c r="AO23" s="739">
        <f t="shared" si="7"/>
        <v>-11.38498986186061</v>
      </c>
      <c r="AP23" s="740">
        <f t="shared" si="8"/>
        <v>13.565767713896967</v>
      </c>
      <c r="AQ23" s="888">
        <f t="shared" si="9"/>
        <v>77.775962743259882</v>
      </c>
      <c r="AR23" s="651">
        <f>INDEX(Historical!$C$7:$C$1239,MATCH(B23,Historical!$B$7:$B$1261,0))*IF(AH23="n/a",1.03,IF(AH23&lt;0,1.01,IF(AH23&gt;10,1.1,(1+AH23/100))))</f>
        <v>0.60500000000000009</v>
      </c>
      <c r="AS23" s="886">
        <f t="shared" si="10"/>
        <v>0.6655000000000002</v>
      </c>
      <c r="AT23" s="886">
        <f t="shared" si="11"/>
        <v>0.73205000000000031</v>
      </c>
      <c r="AU23" s="886">
        <f t="shared" si="11"/>
        <v>0.80525500000000039</v>
      </c>
      <c r="AV23" s="886">
        <f t="shared" si="11"/>
        <v>0.88578050000000053</v>
      </c>
      <c r="AW23" s="651">
        <f t="shared" si="12"/>
        <v>3.6935855000000011</v>
      </c>
      <c r="AX23" s="747">
        <f t="shared" si="13"/>
        <v>5.6073865189008663</v>
      </c>
      <c r="AY23" s="934">
        <v>0.61</v>
      </c>
      <c r="AZ23" s="872">
        <v>112.48</v>
      </c>
      <c r="BA23" s="872">
        <v>-26.179999999999996</v>
      </c>
      <c r="BB23" s="872">
        <v>-14.66</v>
      </c>
      <c r="BC23" s="872">
        <v>-0.48</v>
      </c>
      <c r="BE23" s="624">
        <v>2016</v>
      </c>
      <c r="BF23" s="898">
        <f t="shared" si="14"/>
        <v>0</v>
      </c>
      <c r="BG23" s="882">
        <v>6.9</v>
      </c>
    </row>
    <row r="24" spans="1:59" ht="11.25" customHeight="1" x14ac:dyDescent="0.2">
      <c r="A24" s="863" t="s">
        <v>903</v>
      </c>
      <c r="B24" s="875" t="s">
        <v>904</v>
      </c>
      <c r="C24" s="932" t="s">
        <v>131</v>
      </c>
      <c r="D24" s="932" t="s">
        <v>4329</v>
      </c>
      <c r="E24" s="733">
        <v>11</v>
      </c>
      <c r="F24" s="1140">
        <v>341</v>
      </c>
      <c r="G24" s="1123" t="s">
        <v>37</v>
      </c>
      <c r="H24" s="1123" t="s">
        <v>37</v>
      </c>
      <c r="I24" s="874">
        <v>84.89</v>
      </c>
      <c r="J24" s="651">
        <f t="shared" si="0"/>
        <v>3.4868653551655084</v>
      </c>
      <c r="K24" s="877">
        <v>0.74</v>
      </c>
      <c r="L24" s="887">
        <v>4</v>
      </c>
      <c r="M24" s="642">
        <f t="shared" si="1"/>
        <v>2.96</v>
      </c>
      <c r="N24" s="870" t="s">
        <v>248</v>
      </c>
      <c r="O24" s="734">
        <v>0.7</v>
      </c>
      <c r="P24" s="861">
        <v>44144</v>
      </c>
      <c r="Q24" s="861">
        <v>44175</v>
      </c>
      <c r="R24" s="642">
        <f t="shared" si="2"/>
        <v>5.7142857142857197</v>
      </c>
      <c r="S24" s="701">
        <f>IF(INDEX(Historical!$D$7:$D$1237,MATCH(B24,Historical!$B$7:$B$1261,0))=0,"n/a",(INDEX(Historical!$C$7:$C$1239,MATCH(B24,Historical!$B$7:$B$1261,0))/INDEX(Historical!$D$7:$D$1237,MATCH(B24,Historical!$B$7:$B$1261,0))-1)*100)</f>
        <v>7.1146245059288571</v>
      </c>
      <c r="T24" s="701">
        <f>IF(INDEX(Historical!$F$7:$F$1230,MATCH(B24,Historical!$B$7:$B$1261,0))=0,"n/a",((INDEX(Historical!$C$7:$C$1239,MATCH(B24,Historical!$B$7:$B$1261,0))/INDEX(Historical!$F$7:$F$1230,MATCH(B24,Historical!$B$7:$B$1261,0)))^(1/3)-1)*100)</f>
        <v>6.0834929907921387</v>
      </c>
      <c r="U24" s="701">
        <f>IF(INDEX(Historical!$H$7:$H$1230,MATCH(B24,Historical!$B$7:$B$1261,0))=0,"n/a",((INDEX(Historical!$C$7:$C$1239,MATCH(B24,Historical!$B$7:$B$1261,0))/INDEX(Historical!$H$7:$H$1230,MATCH(B24,Historical!$B$7:$B$1261,0)))^(1/5)-1)*100)</f>
        <v>5.9484605196873597</v>
      </c>
      <c r="V24" s="701">
        <f>IF(INDEX(Historical!$O$7:$O$1230,MATCH(B24,Historical!$B$7:$B$1261,0))=0,"n/a",((INDEX(Historical!$C$7:$C$1239,MATCH(B24,Historical!$B$7:$B$1261,0))/INDEX(Historical!$O$7:$O$1230,MATCH(B24,Historical!$B$7:$B$1261,0)))^(1/10)-1)*100)</f>
        <v>5.1507910616653163</v>
      </c>
      <c r="W24" s="702">
        <f t="shared" si="3"/>
        <v>1.1548634857194433</v>
      </c>
      <c r="X24" s="703">
        <f t="shared" si="4"/>
        <v>1.6523501443576001</v>
      </c>
      <c r="Y24" s="875"/>
      <c r="Z24" s="651">
        <f t="shared" si="5"/>
        <v>76.683937823834199</v>
      </c>
      <c r="AA24" s="886">
        <f t="shared" si="6"/>
        <v>21.992227979274613</v>
      </c>
      <c r="AB24" s="887">
        <v>12</v>
      </c>
      <c r="AC24" s="865">
        <v>3.86</v>
      </c>
      <c r="AD24" s="865">
        <v>3.89</v>
      </c>
      <c r="AE24" s="865">
        <v>2.84</v>
      </c>
      <c r="AF24" s="865">
        <v>2.06</v>
      </c>
      <c r="AG24" s="865">
        <v>9.6</v>
      </c>
      <c r="AH24" s="865">
        <v>0.1</v>
      </c>
      <c r="AI24" s="865">
        <v>7.37</v>
      </c>
      <c r="AJ24" s="865">
        <v>3.5999999999999996</v>
      </c>
      <c r="AK24" s="865">
        <v>5.65</v>
      </c>
      <c r="AL24" s="878">
        <v>42380</v>
      </c>
      <c r="AM24" s="872">
        <v>0.01</v>
      </c>
      <c r="AN24" s="865">
        <v>1.59</v>
      </c>
      <c r="AO24" s="739">
        <f t="shared" si="7"/>
        <v>-12.556902104421745</v>
      </c>
      <c r="AP24" s="740">
        <f t="shared" si="8"/>
        <v>9.4353258748528681</v>
      </c>
      <c r="AQ24" s="888">
        <f t="shared" si="9"/>
        <v>41.898225871464653</v>
      </c>
      <c r="AR24" s="651">
        <f>INDEX(Historical!$C$7:$C$1239,MATCH(B24,Historical!$B$7:$B$1261,0))*IF(AH24="n/a",1.03,IF(AH24&lt;0,1.01,IF(AH24&gt;10,1.1,(1+AH24/100))))</f>
        <v>2.7127099999999995</v>
      </c>
      <c r="AS24" s="886">
        <f t="shared" si="10"/>
        <v>2.9126367269999998</v>
      </c>
      <c r="AT24" s="886">
        <f t="shared" si="11"/>
        <v>3.0772007020754999</v>
      </c>
      <c r="AU24" s="886">
        <f t="shared" si="11"/>
        <v>3.2510625417427654</v>
      </c>
      <c r="AV24" s="886">
        <f t="shared" si="11"/>
        <v>3.4347475753512318</v>
      </c>
      <c r="AW24" s="651">
        <f t="shared" si="12"/>
        <v>15.388357546169496</v>
      </c>
      <c r="AX24" s="747">
        <f t="shared" si="13"/>
        <v>18.127409054269638</v>
      </c>
      <c r="AY24" s="934">
        <v>0.22</v>
      </c>
      <c r="AZ24" s="872">
        <v>30.330000000000002</v>
      </c>
      <c r="BA24" s="872">
        <v>-19.13</v>
      </c>
      <c r="BB24" s="872">
        <v>-2.78</v>
      </c>
      <c r="BC24" s="872">
        <v>0.2</v>
      </c>
      <c r="BE24" s="624">
        <v>2011</v>
      </c>
      <c r="BF24" s="898">
        <f t="shared" si="14"/>
        <v>0</v>
      </c>
      <c r="BG24" s="882">
        <v>2.5</v>
      </c>
    </row>
    <row r="25" spans="1:59" ht="11.25" customHeight="1" x14ac:dyDescent="0.2">
      <c r="A25" s="863" t="s">
        <v>875</v>
      </c>
      <c r="B25" s="875" t="s">
        <v>876</v>
      </c>
      <c r="C25" s="932" t="s">
        <v>131</v>
      </c>
      <c r="D25" s="932" t="s">
        <v>4330</v>
      </c>
      <c r="E25" s="733">
        <v>9</v>
      </c>
      <c r="F25" s="1140">
        <v>455</v>
      </c>
      <c r="G25" s="1165" t="s">
        <v>106</v>
      </c>
      <c r="H25" s="1165" t="s">
        <v>106</v>
      </c>
      <c r="I25" s="874">
        <v>20.440000000000001</v>
      </c>
      <c r="J25" s="651">
        <f t="shared" si="0"/>
        <v>2.8043052837573383</v>
      </c>
      <c r="K25" s="877">
        <v>0.14330000000000001</v>
      </c>
      <c r="L25" s="887">
        <v>4</v>
      </c>
      <c r="M25" s="642">
        <f t="shared" si="1"/>
        <v>0.57320000000000004</v>
      </c>
      <c r="N25" s="870" t="s">
        <v>107</v>
      </c>
      <c r="O25" s="734">
        <v>0.13650000000000001</v>
      </c>
      <c r="P25" s="619">
        <v>43859</v>
      </c>
      <c r="Q25" s="619">
        <v>43874</v>
      </c>
      <c r="R25" s="642">
        <f t="shared" si="2"/>
        <v>4.9816849816849818</v>
      </c>
      <c r="S25" s="701">
        <f>IF(INDEX(Historical!$D$7:$D$1237,MATCH(B25,Historical!$B$7:$B$1261,0))=0,"n/a",(INDEX(Historical!$C$7:$C$1239,MATCH(B25,Historical!$B$7:$B$1261,0))/INDEX(Historical!$D$7:$D$1237,MATCH(B25,Historical!$B$7:$B$1261,0))-1)*100)</f>
        <v>5.0000000000000044</v>
      </c>
      <c r="T25" s="701">
        <f>IF(INDEX(Historical!$F$7:$F$1230,MATCH(B25,Historical!$B$7:$B$1261,0))=0,"n/a",((INDEX(Historical!$C$7:$C$1239,MATCH(B25,Historical!$B$7:$B$1261,0))/INDEX(Historical!$F$7:$F$1230,MATCH(B25,Historical!$B$7:$B$1261,0)))^(1/3)-1)*100)</f>
        <v>7.4599552570627115</v>
      </c>
      <c r="U25" s="701">
        <f>IF(INDEX(Historical!$H$7:$H$1230,MATCH(B25,Historical!$B$7:$B$1261,0))=0,"n/a",((INDEX(Historical!$C$7:$C$1239,MATCH(B25,Historical!$B$7:$B$1261,0))/INDEX(Historical!$H$7:$H$1230,MATCH(B25,Historical!$B$7:$B$1261,0)))^(1/5)-1)*100)</f>
        <v>22.245400977020502</v>
      </c>
      <c r="V25" s="701" t="str">
        <f>IF(INDEX(Historical!$O$7:$O$1230,MATCH(B25,Historical!$B$7:$B$1261,0))=0,"n/a",((INDEX(Historical!$C$7:$C$1239,MATCH(B25,Historical!$B$7:$B$1261,0))/INDEX(Historical!$O$7:$O$1230,MATCH(B25,Historical!$B$7:$B$1261,0)))^(1/10)-1)*100)</f>
        <v>n/a</v>
      </c>
      <c r="W25" s="702" t="str">
        <f t="shared" si="3"/>
        <v>n/a</v>
      </c>
      <c r="X25" s="703" t="str">
        <f t="shared" si="4"/>
        <v>n/a</v>
      </c>
      <c r="Y25" s="661"/>
      <c r="Z25" s="651" t="str">
        <f t="shared" si="5"/>
        <v>n/a</v>
      </c>
      <c r="AA25" s="886" t="str">
        <f t="shared" si="6"/>
        <v>n/a</v>
      </c>
      <c r="AB25" s="887">
        <v>12</v>
      </c>
      <c r="AC25" s="865">
        <v>-0.53</v>
      </c>
      <c r="AD25" s="865" t="s">
        <v>136</v>
      </c>
      <c r="AE25" s="865">
        <v>1.46</v>
      </c>
      <c r="AF25" s="865">
        <v>6.99</v>
      </c>
      <c r="AG25" s="865">
        <v>-14.000000000000002</v>
      </c>
      <c r="AH25" s="865">
        <v>-70.599999999999994</v>
      </c>
      <c r="AI25" s="865">
        <v>11.81</v>
      </c>
      <c r="AJ25" s="865">
        <v>-14.2</v>
      </c>
      <c r="AK25" s="865">
        <v>7.8</v>
      </c>
      <c r="AL25" s="878">
        <v>13950</v>
      </c>
      <c r="AM25" s="872">
        <v>0.2</v>
      </c>
      <c r="AN25" s="865">
        <v>10.65</v>
      </c>
      <c r="AO25" s="739" t="str">
        <f t="shared" si="7"/>
        <v>n/a</v>
      </c>
      <c r="AP25" s="740">
        <f t="shared" si="8"/>
        <v>25.049706260777839</v>
      </c>
      <c r="AQ25" s="888" t="str">
        <f t="shared" si="9"/>
        <v>n/a</v>
      </c>
      <c r="AR25" s="651">
        <f>INDEX(Historical!$C$7:$C$1239,MATCH(B25,Historical!$B$7:$B$1261,0))*IF(AH25="n/a",1.03,IF(AH25&lt;0,1.01,IF(AH25&gt;10,1.1,(1+AH25/100))))</f>
        <v>0.55146000000000006</v>
      </c>
      <c r="AS25" s="886">
        <f t="shared" si="10"/>
        <v>0.60660600000000009</v>
      </c>
      <c r="AT25" s="886">
        <f t="shared" si="11"/>
        <v>0.65392126800000017</v>
      </c>
      <c r="AU25" s="886">
        <f t="shared" si="11"/>
        <v>0.70492712690400028</v>
      </c>
      <c r="AV25" s="886">
        <f t="shared" si="11"/>
        <v>0.75991144280251233</v>
      </c>
      <c r="AW25" s="651">
        <f t="shared" si="12"/>
        <v>3.2768258377065131</v>
      </c>
      <c r="AX25" s="747">
        <f t="shared" si="13"/>
        <v>16.031437562164935</v>
      </c>
      <c r="AY25" s="934">
        <v>0.86</v>
      </c>
      <c r="AZ25" s="872">
        <v>152.03</v>
      </c>
      <c r="BA25" s="872">
        <v>-8.42</v>
      </c>
      <c r="BB25" s="872">
        <v>3.4000000000000004</v>
      </c>
      <c r="BC25" s="872">
        <v>26.85</v>
      </c>
      <c r="BE25" s="624">
        <v>2012</v>
      </c>
      <c r="BF25" s="898">
        <f t="shared" si="14"/>
        <v>0</v>
      </c>
      <c r="BG25" s="882">
        <v>-1</v>
      </c>
    </row>
    <row r="26" spans="1:59" s="773" customFormat="1" ht="11.25" customHeight="1" x14ac:dyDescent="0.2">
      <c r="A26" s="754" t="s">
        <v>408</v>
      </c>
      <c r="B26" s="781" t="s">
        <v>409</v>
      </c>
      <c r="C26" s="932" t="s">
        <v>108</v>
      </c>
      <c r="D26" s="932" t="s">
        <v>118</v>
      </c>
      <c r="E26" s="755">
        <v>15</v>
      </c>
      <c r="F26" s="1140">
        <v>260</v>
      </c>
      <c r="G26" s="1189" t="s">
        <v>106</v>
      </c>
      <c r="H26" s="1189" t="s">
        <v>106</v>
      </c>
      <c r="I26" s="756">
        <v>89.41</v>
      </c>
      <c r="J26" s="757">
        <f t="shared" si="0"/>
        <v>2.2368862543339674</v>
      </c>
      <c r="K26" s="758">
        <v>0.5</v>
      </c>
      <c r="L26" s="759">
        <v>4</v>
      </c>
      <c r="M26" s="760">
        <f t="shared" si="1"/>
        <v>2</v>
      </c>
      <c r="N26" s="761" t="s">
        <v>410</v>
      </c>
      <c r="O26" s="762">
        <v>0.45</v>
      </c>
      <c r="P26" s="763">
        <v>44118</v>
      </c>
      <c r="Q26" s="763">
        <v>44130</v>
      </c>
      <c r="R26" s="760">
        <f t="shared" si="2"/>
        <v>11.111111111111107</v>
      </c>
      <c r="S26" s="701">
        <f>IF(INDEX(Historical!$D$7:$D$1237,MATCH(B26,Historical!$B$7:$B$1261,0))=0,"n/a",(INDEX(Historical!$C$7:$C$1239,MATCH(B26,Historical!$B$7:$B$1261,0))/INDEX(Historical!$D$7:$D$1237,MATCH(B26,Historical!$B$7:$B$1261,0))-1)*100)</f>
        <v>13.793103448275868</v>
      </c>
      <c r="T26" s="701">
        <f>IF(INDEX(Historical!$F$7:$F$1230,MATCH(B26,Historical!$B$7:$B$1261,0))=0,"n/a",((INDEX(Historical!$C$7:$C$1239,MATCH(B26,Historical!$B$7:$B$1261,0))/INDEX(Historical!$F$7:$F$1230,MATCH(B26,Historical!$B$7:$B$1261,0)))^(1/3)-1)*100)</f>
        <v>12.706164364612649</v>
      </c>
      <c r="U26" s="701">
        <f>IF(INDEX(Historical!$H$7:$H$1230,MATCH(B26,Historical!$B$7:$B$1261,0))=0,"n/a",((INDEX(Historical!$C$7:$C$1239,MATCH(B26,Historical!$B$7:$B$1261,0))/INDEX(Historical!$H$7:$H$1230,MATCH(B26,Historical!$B$7:$B$1261,0)))^(1/5)-1)*100)</f>
        <v>12.638928466983778</v>
      </c>
      <c r="V26" s="701">
        <f>IF(INDEX(Historical!$O$7:$O$1230,MATCH(B26,Historical!$B$7:$B$1261,0))=0,"n/a",((INDEX(Historical!$C$7:$C$1239,MATCH(B26,Historical!$B$7:$B$1261,0))/INDEX(Historical!$O$7:$O$1230,MATCH(B26,Historical!$B$7:$B$1261,0)))^(1/10)-1)*100)</f>
        <v>12.240103903512022</v>
      </c>
      <c r="W26" s="702">
        <f t="shared" si="3"/>
        <v>1.0325834295701788</v>
      </c>
      <c r="X26" s="703">
        <f t="shared" si="4"/>
        <v>0.85979105217576723</v>
      </c>
      <c r="Y26" s="764"/>
      <c r="Z26" s="757">
        <f t="shared" si="5"/>
        <v>71.428571428571431</v>
      </c>
      <c r="AA26" s="765">
        <f t="shared" si="6"/>
        <v>31.932142857142857</v>
      </c>
      <c r="AB26" s="759">
        <v>12</v>
      </c>
      <c r="AC26" s="766">
        <v>2.8</v>
      </c>
      <c r="AD26" s="766">
        <v>15.95</v>
      </c>
      <c r="AE26" s="766">
        <v>1.08</v>
      </c>
      <c r="AF26" s="766">
        <v>1.3</v>
      </c>
      <c r="AG26" s="766">
        <v>4.2</v>
      </c>
      <c r="AH26" s="766">
        <v>68.5</v>
      </c>
      <c r="AI26" s="766">
        <v>20.41</v>
      </c>
      <c r="AJ26" s="766">
        <v>14.7</v>
      </c>
      <c r="AK26" s="766">
        <v>2.09</v>
      </c>
      <c r="AL26" s="767">
        <v>8100</v>
      </c>
      <c r="AM26" s="768">
        <v>0.4</v>
      </c>
      <c r="AN26" s="766">
        <v>0.33</v>
      </c>
      <c r="AO26" s="769">
        <f t="shared" si="7"/>
        <v>-17.056328135825112</v>
      </c>
      <c r="AP26" s="770">
        <f t="shared" si="8"/>
        <v>14.875814721317745</v>
      </c>
      <c r="AQ26" s="771">
        <f t="shared" si="9"/>
        <v>35.829608479456866</v>
      </c>
      <c r="AR26" s="651">
        <f>INDEX(Historical!$C$7:$C$1239,MATCH(B26,Historical!$B$7:$B$1261,0))*IF(AH26="n/a",1.03,IF(AH26&lt;0,1.01,IF(AH26&gt;10,1.1,(1+AH26/100))))</f>
        <v>1.8149999999999999</v>
      </c>
      <c r="AS26" s="765">
        <f t="shared" si="10"/>
        <v>1.9965000000000002</v>
      </c>
      <c r="AT26" s="765">
        <f t="shared" si="11"/>
        <v>2.03822685</v>
      </c>
      <c r="AU26" s="765">
        <f t="shared" si="11"/>
        <v>2.0808257911649997</v>
      </c>
      <c r="AV26" s="765">
        <f t="shared" si="11"/>
        <v>2.1243150502003481</v>
      </c>
      <c r="AW26" s="757">
        <f t="shared" si="12"/>
        <v>10.054867691365347</v>
      </c>
      <c r="AX26" s="772">
        <f t="shared" si="13"/>
        <v>11.245797663980927</v>
      </c>
      <c r="AY26" s="935">
        <v>0.96</v>
      </c>
      <c r="AZ26" s="768">
        <v>103.16000000000001</v>
      </c>
      <c r="BA26" s="768">
        <v>-22.27</v>
      </c>
      <c r="BB26" s="768">
        <v>17.059999999999999</v>
      </c>
      <c r="BC26" s="768">
        <v>27.07</v>
      </c>
      <c r="BD26" s="908"/>
      <c r="BE26" s="624">
        <v>2007</v>
      </c>
      <c r="BF26" s="898">
        <f t="shared" si="14"/>
        <v>1</v>
      </c>
      <c r="BG26" s="824">
        <v>0.4</v>
      </c>
    </row>
    <row r="27" spans="1:59" ht="11.25" customHeight="1" x14ac:dyDescent="0.2">
      <c r="A27" s="863" t="s">
        <v>116</v>
      </c>
      <c r="B27" s="875" t="s">
        <v>117</v>
      </c>
      <c r="C27" s="932" t="s">
        <v>108</v>
      </c>
      <c r="D27" s="932" t="s">
        <v>118</v>
      </c>
      <c r="E27" s="733">
        <v>39</v>
      </c>
      <c r="F27" s="1140">
        <v>69</v>
      </c>
      <c r="G27" s="1165" t="s">
        <v>37</v>
      </c>
      <c r="H27" s="1165" t="s">
        <v>37</v>
      </c>
      <c r="I27" s="865">
        <v>43.93</v>
      </c>
      <c r="J27" s="651">
        <f t="shared" si="0"/>
        <v>3.0047803323469156</v>
      </c>
      <c r="K27" s="877">
        <v>0.33</v>
      </c>
      <c r="L27" s="887">
        <v>4</v>
      </c>
      <c r="M27" s="642">
        <f t="shared" si="1"/>
        <v>1.32</v>
      </c>
      <c r="N27" s="870" t="s">
        <v>119</v>
      </c>
      <c r="O27" s="734">
        <v>0.28000000000000003</v>
      </c>
      <c r="P27" s="861">
        <v>44243</v>
      </c>
      <c r="Q27" s="861">
        <v>44256</v>
      </c>
      <c r="R27" s="642">
        <f t="shared" si="2"/>
        <v>17.857142857142851</v>
      </c>
      <c r="S27" s="701">
        <f>IF(INDEX(Historical!$D$7:$D$1237,MATCH(B27,Historical!$B$7:$B$1261,0))=0,"n/a",(INDEX(Historical!$C$7:$C$1239,MATCH(B27,Historical!$B$7:$B$1261,0))/INDEX(Historical!$D$7:$D$1237,MATCH(B27,Historical!$B$7:$B$1261,0))-1)*100)</f>
        <v>3.8461538461538547</v>
      </c>
      <c r="T27" s="701">
        <f>IF(INDEX(Historical!$F$7:$F$1230,MATCH(B27,Historical!$B$7:$B$1261,0))=0,"n/a",((INDEX(Historical!$C$7:$C$1239,MATCH(B27,Historical!$B$7:$B$1261,0))/INDEX(Historical!$F$7:$F$1230,MATCH(B27,Historical!$B$7:$B$1261,0)))^(1/3)-1)*100)</f>
        <v>9.172994079811847</v>
      </c>
      <c r="U27" s="701">
        <f>IF(INDEX(Historical!$H$7:$H$1230,MATCH(B27,Historical!$B$7:$B$1261,0))=0,"n/a",((INDEX(Historical!$C$7:$C$1239,MATCH(B27,Historical!$B$7:$B$1261,0))/INDEX(Historical!$H$7:$H$1230,MATCH(B27,Historical!$B$7:$B$1261,0)))^(1/5)-1)*100)</f>
        <v>7.8545341025045623</v>
      </c>
      <c r="V27" s="701">
        <f>IF(INDEX(Historical!$O$7:$O$1230,MATCH(B27,Historical!$B$7:$B$1261,0))=0,"n/a",((INDEX(Historical!$C$7:$C$1239,MATCH(B27,Historical!$B$7:$B$1261,0))/INDEX(Historical!$O$7:$O$1230,MATCH(B27,Historical!$B$7:$B$1261,0)))^(1/10)-1)*100)</f>
        <v>6.788275402791899</v>
      </c>
      <c r="W27" s="702">
        <f t="shared" si="3"/>
        <v>1.1570735770788159</v>
      </c>
      <c r="X27" s="703">
        <f t="shared" si="4"/>
        <v>1.2272709535163377</v>
      </c>
      <c r="Y27" s="662"/>
      <c r="Z27" s="651">
        <f t="shared" si="5"/>
        <v>20.625</v>
      </c>
      <c r="AA27" s="886">
        <f t="shared" si="6"/>
        <v>6.8640624999999993</v>
      </c>
      <c r="AB27" s="887">
        <v>12</v>
      </c>
      <c r="AC27" s="865">
        <v>6.4</v>
      </c>
      <c r="AD27" s="865">
        <v>1.1599999999999999</v>
      </c>
      <c r="AE27" s="865">
        <v>1.47</v>
      </c>
      <c r="AF27" s="865">
        <v>0.99</v>
      </c>
      <c r="AG27" s="865">
        <v>15.7</v>
      </c>
      <c r="AH27" s="865">
        <v>16.7</v>
      </c>
      <c r="AI27" s="865">
        <v>-1.4000000000000001</v>
      </c>
      <c r="AJ27" s="865">
        <v>6.4</v>
      </c>
      <c r="AK27" s="865">
        <v>6.12</v>
      </c>
      <c r="AL27" s="878">
        <v>32040</v>
      </c>
      <c r="AM27" s="872">
        <v>0.1</v>
      </c>
      <c r="AN27" s="865">
        <v>0.24</v>
      </c>
      <c r="AO27" s="739">
        <f t="shared" si="7"/>
        <v>3.9952519348514777</v>
      </c>
      <c r="AP27" s="740">
        <f t="shared" si="8"/>
        <v>10.859314434851477</v>
      </c>
      <c r="AQ27" s="888">
        <f t="shared" si="9"/>
        <v>-45.043767414423321</v>
      </c>
      <c r="AR27" s="651">
        <f>INDEX(Historical!$C$7:$C$1239,MATCH(B27,Historical!$B$7:$B$1261,0))*IF(AH27="n/a",1.03,IF(AH27&lt;0,1.01,IF(AH27&gt;10,1.1,(1+AH27/100))))</f>
        <v>1.1880000000000002</v>
      </c>
      <c r="AS27" s="886">
        <f t="shared" si="10"/>
        <v>1.1998800000000003</v>
      </c>
      <c r="AT27" s="886">
        <f t="shared" ref="AT27:AV46" si="15">IF($AK27="n/a",1.03*AS27,IF($AK27&lt;0,1.01*AS27,IF($AK27&gt;10,1.1*AS27,(1+$AK27/100)*AS27)))</f>
        <v>1.2733126560000001</v>
      </c>
      <c r="AU27" s="886">
        <f t="shared" si="15"/>
        <v>1.3512393905472</v>
      </c>
      <c r="AV27" s="886">
        <f t="shared" si="15"/>
        <v>1.4339352412486885</v>
      </c>
      <c r="AW27" s="651">
        <f t="shared" si="12"/>
        <v>6.4463672877958889</v>
      </c>
      <c r="AX27" s="747">
        <f t="shared" si="13"/>
        <v>14.674180031404255</v>
      </c>
      <c r="AY27" s="934">
        <v>1.03</v>
      </c>
      <c r="AZ27" s="872">
        <v>90.42</v>
      </c>
      <c r="BA27" s="872">
        <v>-20.23</v>
      </c>
      <c r="BB27" s="872">
        <v>14.280000000000001</v>
      </c>
      <c r="BC27" s="872">
        <v>17.79</v>
      </c>
      <c r="BE27" s="624">
        <v>1983</v>
      </c>
      <c r="BF27" s="898">
        <f t="shared" si="14"/>
        <v>3</v>
      </c>
      <c r="BG27" s="882">
        <v>3</v>
      </c>
    </row>
    <row r="28" spans="1:59" ht="11.25" customHeight="1" x14ac:dyDescent="0.2">
      <c r="A28" s="863" t="s">
        <v>877</v>
      </c>
      <c r="B28" s="875" t="s">
        <v>878</v>
      </c>
      <c r="C28" s="932" t="s">
        <v>112</v>
      </c>
      <c r="D28" s="932" t="s">
        <v>211</v>
      </c>
      <c r="E28" s="733">
        <v>7</v>
      </c>
      <c r="F28" s="1140">
        <v>576</v>
      </c>
      <c r="G28" s="1166" t="s">
        <v>106</v>
      </c>
      <c r="H28" s="1166" t="s">
        <v>106</v>
      </c>
      <c r="I28" s="874">
        <v>92.51</v>
      </c>
      <c r="J28" s="651">
        <f t="shared" si="0"/>
        <v>0.69181710085396164</v>
      </c>
      <c r="K28" s="877">
        <v>0.16</v>
      </c>
      <c r="L28" s="887">
        <v>4</v>
      </c>
      <c r="M28" s="642">
        <f t="shared" si="1"/>
        <v>0.64</v>
      </c>
      <c r="N28" s="870" t="s">
        <v>148</v>
      </c>
      <c r="O28" s="734">
        <v>0.15</v>
      </c>
      <c r="P28" s="866">
        <v>43599</v>
      </c>
      <c r="Q28" s="866">
        <v>43630</v>
      </c>
      <c r="R28" s="642">
        <f t="shared" si="2"/>
        <v>6.6666666666666732</v>
      </c>
      <c r="S28" s="701">
        <f>IF(INDEX(Historical!$D$7:$D$1237,MATCH(B28,Historical!$B$7:$B$1261,0))=0,"n/a",(INDEX(Historical!$C$7:$C$1239,MATCH(B28,Historical!$B$7:$B$1261,0))/INDEX(Historical!$D$7:$D$1237,MATCH(B28,Historical!$B$7:$B$1261,0))-1)*100)</f>
        <v>5.0000000000000044</v>
      </c>
      <c r="T28" s="701">
        <f>IF(INDEX(Historical!$F$7:$F$1230,MATCH(B28,Historical!$B$7:$B$1261,0))=0,"n/a",((INDEX(Historical!$C$7:$C$1239,MATCH(B28,Historical!$B$7:$B$1261,0))/INDEX(Historical!$F$7:$F$1230,MATCH(B28,Historical!$B$7:$B$1261,0)))^(1/3)-1)*100)</f>
        <v>6.6053667550018957</v>
      </c>
      <c r="U28" s="701">
        <f>IF(INDEX(Historical!$H$7:$H$1230,MATCH(B28,Historical!$B$7:$B$1261,0))=0,"n/a",((INDEX(Historical!$C$7:$C$1239,MATCH(B28,Historical!$B$7:$B$1261,0))/INDEX(Historical!$H$7:$H$1230,MATCH(B28,Historical!$B$7:$B$1261,0)))^(1/5)-1)*100)</f>
        <v>7.442863557808499</v>
      </c>
      <c r="V28" s="701" t="str">
        <f>IF(INDEX(Historical!$O$7:$O$1230,MATCH(B28,Historical!$B$7:$B$1261,0))=0,"n/a",((INDEX(Historical!$C$7:$C$1239,MATCH(B28,Historical!$B$7:$B$1261,0))/INDEX(Historical!$O$7:$O$1230,MATCH(B28,Historical!$B$7:$B$1261,0)))^(1/10)-1)*100)</f>
        <v>n/a</v>
      </c>
      <c r="W28" s="702" t="str">
        <f t="shared" si="3"/>
        <v>n/a</v>
      </c>
      <c r="X28" s="703" t="str">
        <f t="shared" si="4"/>
        <v>n/a</v>
      </c>
      <c r="Y28" s="663"/>
      <c r="Z28" s="651">
        <f t="shared" si="5"/>
        <v>26.556016597510375</v>
      </c>
      <c r="AA28" s="886">
        <f t="shared" si="6"/>
        <v>38.385892116182575</v>
      </c>
      <c r="AB28" s="887">
        <v>12</v>
      </c>
      <c r="AC28" s="865">
        <v>2.41</v>
      </c>
      <c r="AD28" s="865">
        <v>3.26</v>
      </c>
      <c r="AE28" s="865">
        <v>0.78</v>
      </c>
      <c r="AF28" s="865">
        <v>2.4900000000000002</v>
      </c>
      <c r="AG28" s="865">
        <v>7.3999999999999995</v>
      </c>
      <c r="AH28" s="865">
        <v>-61.4</v>
      </c>
      <c r="AI28" s="865">
        <v>15.83</v>
      </c>
      <c r="AJ28" s="865">
        <v>-21</v>
      </c>
      <c r="AK28" s="865">
        <v>11.89</v>
      </c>
      <c r="AL28" s="878">
        <v>6980</v>
      </c>
      <c r="AM28" s="872">
        <v>1.2</v>
      </c>
      <c r="AN28" s="865">
        <v>0.56000000000000005</v>
      </c>
      <c r="AO28" s="739">
        <f t="shared" si="7"/>
        <v>-30.251211457520114</v>
      </c>
      <c r="AP28" s="740">
        <f t="shared" si="8"/>
        <v>8.1346806586624609</v>
      </c>
      <c r="AQ28" s="888">
        <f t="shared" si="9"/>
        <v>106.10770794718488</v>
      </c>
      <c r="AR28" s="651">
        <f>INDEX(Historical!$C$7:$C$1239,MATCH(B28,Historical!$B$7:$B$1261,0))*IF(AH28="n/a",1.03,IF(AH28&lt;0,1.01,IF(AH28&gt;10,1.1,(1+AH28/100))))</f>
        <v>0.63629999999999998</v>
      </c>
      <c r="AS28" s="886">
        <f t="shared" si="10"/>
        <v>0.69993000000000005</v>
      </c>
      <c r="AT28" s="886">
        <f t="shared" si="15"/>
        <v>0.76992300000000014</v>
      </c>
      <c r="AU28" s="886">
        <f t="shared" si="15"/>
        <v>0.84691530000000026</v>
      </c>
      <c r="AV28" s="886">
        <f t="shared" si="15"/>
        <v>0.93160683000000033</v>
      </c>
      <c r="AW28" s="651">
        <f t="shared" si="12"/>
        <v>3.8846751300000002</v>
      </c>
      <c r="AX28" s="747">
        <f t="shared" si="13"/>
        <v>4.1991948221813864</v>
      </c>
      <c r="AY28" s="934">
        <v>1.23</v>
      </c>
      <c r="AZ28" s="872">
        <v>161.85</v>
      </c>
      <c r="BA28" s="872">
        <v>-7.24</v>
      </c>
      <c r="BB28" s="872">
        <v>12.24</v>
      </c>
      <c r="BC28" s="872">
        <v>43.519999999999996</v>
      </c>
      <c r="BE28" s="624">
        <v>2013</v>
      </c>
      <c r="BF28" s="898">
        <f t="shared" si="14"/>
        <v>0</v>
      </c>
      <c r="BG28" s="882">
        <v>2.6</v>
      </c>
    </row>
    <row r="29" spans="1:59" ht="11.25" customHeight="1" x14ac:dyDescent="0.2">
      <c r="A29" s="871" t="s">
        <v>1173</v>
      </c>
      <c r="B29" s="875" t="s">
        <v>1174</v>
      </c>
      <c r="C29" s="932" t="s">
        <v>108</v>
      </c>
      <c r="D29" s="932" t="s">
        <v>4331</v>
      </c>
      <c r="E29" s="733">
        <v>9</v>
      </c>
      <c r="F29" s="1140">
        <v>467</v>
      </c>
      <c r="G29" s="1165" t="s">
        <v>106</v>
      </c>
      <c r="H29" s="1165" t="s">
        <v>106</v>
      </c>
      <c r="I29" s="874">
        <v>67.7</v>
      </c>
      <c r="J29" s="651">
        <f t="shared" si="0"/>
        <v>4.7267355982274744</v>
      </c>
      <c r="K29" s="877">
        <v>0.8</v>
      </c>
      <c r="L29" s="887">
        <v>4</v>
      </c>
      <c r="M29" s="642">
        <f t="shared" si="1"/>
        <v>3.2</v>
      </c>
      <c r="N29" s="870" t="s">
        <v>318</v>
      </c>
      <c r="O29" s="734">
        <v>0.7</v>
      </c>
      <c r="P29" s="861">
        <v>43903</v>
      </c>
      <c r="Q29" s="861">
        <v>43921</v>
      </c>
      <c r="R29" s="642">
        <f t="shared" si="2"/>
        <v>14.285714285714299</v>
      </c>
      <c r="S29" s="701">
        <f>IF(INDEX(Historical!$D$7:$D$1237,MATCH(B29,Historical!$B$7:$B$1261,0))=0,"n/a",(INDEX(Historical!$C$7:$C$1239,MATCH(B29,Historical!$B$7:$B$1261,0))/INDEX(Historical!$D$7:$D$1237,MATCH(B29,Historical!$B$7:$B$1261,0))-1)*100)</f>
        <v>20.68965517241379</v>
      </c>
      <c r="T29" s="701">
        <f>IF(INDEX(Historical!$F$7:$F$1230,MATCH(B29,Historical!$B$7:$B$1261,0))=0,"n/a",((INDEX(Historical!$C$7:$C$1239,MATCH(B29,Historical!$B$7:$B$1261,0))/INDEX(Historical!$F$7:$F$1230,MATCH(B29,Historical!$B$7:$B$1261,0)))^(1/3)-1)*100)</f>
        <v>39.115300228031955</v>
      </c>
      <c r="U29" s="701">
        <f>IF(INDEX(Historical!$H$7:$H$1230,MATCH(B29,Historical!$B$7:$B$1261,0))=0,"n/a",((INDEX(Historical!$C$7:$C$1239,MATCH(B29,Historical!$B$7:$B$1261,0))/INDEX(Historical!$H$7:$H$1230,MATCH(B29,Historical!$B$7:$B$1261,0)))^(1/5)-1)*100)</f>
        <v>37.972966146121493</v>
      </c>
      <c r="V29" s="701">
        <f>IF(INDEX(Historical!$O$7:$O$1230,MATCH(B29,Historical!$B$7:$B$1261,0))=0,"n/a",((INDEX(Historical!$C$7:$C$1239,MATCH(B29,Historical!$B$7:$B$1261,0))/INDEX(Historical!$O$7:$O$1230,MATCH(B29,Historical!$B$7:$B$1261,0)))^(1/10)-1)*100)</f>
        <v>30.200545431746772</v>
      </c>
      <c r="W29" s="702">
        <f t="shared" si="3"/>
        <v>1.2573602762221758</v>
      </c>
      <c r="X29" s="703">
        <f t="shared" si="4"/>
        <v>1.8168883323503109</v>
      </c>
      <c r="Y29" s="876" t="s">
        <v>1175</v>
      </c>
      <c r="Z29" s="651">
        <f t="shared" si="5"/>
        <v>38.834951456310677</v>
      </c>
      <c r="AA29" s="886">
        <f t="shared" si="6"/>
        <v>8.2160194174757279</v>
      </c>
      <c r="AB29" s="887">
        <v>12</v>
      </c>
      <c r="AC29" s="865">
        <v>8.24</v>
      </c>
      <c r="AD29" s="865">
        <v>0.76</v>
      </c>
      <c r="AE29" s="865">
        <v>1.33</v>
      </c>
      <c r="AF29" s="865">
        <v>1.3</v>
      </c>
      <c r="AG29" s="865">
        <v>16.7</v>
      </c>
      <c r="AH29" s="865">
        <v>-1.6</v>
      </c>
      <c r="AI29" s="865">
        <v>3.5900000000000003</v>
      </c>
      <c r="AJ29" s="865">
        <v>20.9</v>
      </c>
      <c r="AK29" s="865">
        <v>11</v>
      </c>
      <c r="AL29" s="878">
        <v>731.45</v>
      </c>
      <c r="AM29" s="872">
        <v>13.8</v>
      </c>
      <c r="AN29" s="867">
        <v>40.35</v>
      </c>
      <c r="AO29" s="739">
        <f t="shared" si="7"/>
        <v>34.483682326873243</v>
      </c>
      <c r="AP29" s="740">
        <f t="shared" si="8"/>
        <v>42.699701744348971</v>
      </c>
      <c r="AQ29" s="888">
        <f t="shared" si="9"/>
        <v>-31.101281280359082</v>
      </c>
      <c r="AR29" s="651">
        <f>INDEX(Historical!$C$7:$C$1239,MATCH(B29,Historical!$B$7:$B$1261,0))*IF(AH29="n/a",1.03,IF(AH29&lt;0,1.01,IF(AH29&gt;10,1.1,(1+AH29/100))))</f>
        <v>2.8279999999999998</v>
      </c>
      <c r="AS29" s="886">
        <f t="shared" si="10"/>
        <v>2.9295252000000001</v>
      </c>
      <c r="AT29" s="886">
        <f t="shared" si="15"/>
        <v>3.2224777200000001</v>
      </c>
      <c r="AU29" s="886">
        <f t="shared" si="15"/>
        <v>3.5447254920000004</v>
      </c>
      <c r="AV29" s="886">
        <f t="shared" si="15"/>
        <v>3.8991980412000009</v>
      </c>
      <c r="AW29" s="651">
        <f t="shared" si="12"/>
        <v>16.423926453200004</v>
      </c>
      <c r="AX29" s="747">
        <f t="shared" si="13"/>
        <v>24.259861821565735</v>
      </c>
      <c r="AY29" s="934">
        <v>1.0900000000000001</v>
      </c>
      <c r="AZ29" s="872">
        <v>69.040000000000006</v>
      </c>
      <c r="BA29" s="872">
        <v>-22.18</v>
      </c>
      <c r="BB29" s="872">
        <v>1.1499999999999999</v>
      </c>
      <c r="BC29" s="872">
        <v>5.38</v>
      </c>
      <c r="BE29" s="624">
        <v>2012</v>
      </c>
      <c r="BF29" s="898">
        <f t="shared" si="14"/>
        <v>0</v>
      </c>
      <c r="BG29" s="882">
        <v>0.4</v>
      </c>
    </row>
    <row r="30" spans="1:59" ht="11.25" customHeight="1" x14ac:dyDescent="0.2">
      <c r="A30" s="863" t="s">
        <v>953</v>
      </c>
      <c r="B30" s="875" t="s">
        <v>954</v>
      </c>
      <c r="C30" s="932" t="s">
        <v>108</v>
      </c>
      <c r="D30" s="932" t="s">
        <v>118</v>
      </c>
      <c r="E30" s="733">
        <v>9</v>
      </c>
      <c r="F30" s="1140">
        <v>465</v>
      </c>
      <c r="G30" s="1165" t="s">
        <v>106</v>
      </c>
      <c r="H30" s="1165" t="s">
        <v>106</v>
      </c>
      <c r="I30" s="874">
        <v>30.13</v>
      </c>
      <c r="J30" s="651">
        <f t="shared" si="0"/>
        <v>2.6551609691337541</v>
      </c>
      <c r="K30" s="877">
        <v>0.2</v>
      </c>
      <c r="L30" s="887">
        <v>4</v>
      </c>
      <c r="M30" s="642">
        <f t="shared" si="1"/>
        <v>0.8</v>
      </c>
      <c r="N30" s="870" t="s">
        <v>706</v>
      </c>
      <c r="O30" s="734">
        <v>0.18</v>
      </c>
      <c r="P30" s="861">
        <v>43900</v>
      </c>
      <c r="Q30" s="861">
        <v>43915</v>
      </c>
      <c r="R30" s="642">
        <f t="shared" si="2"/>
        <v>11.111111111111121</v>
      </c>
      <c r="S30" s="701">
        <f>IF(INDEX(Historical!$D$7:$D$1237,MATCH(B30,Historical!$B$7:$B$1261,0))=0,"n/a",(INDEX(Historical!$C$7:$C$1239,MATCH(B30,Historical!$B$7:$B$1261,0))/INDEX(Historical!$D$7:$D$1237,MATCH(B30,Historical!$B$7:$B$1261,0))-1)*100)</f>
        <v>12.5</v>
      </c>
      <c r="T30" s="701">
        <f>IF(INDEX(Historical!$F$7:$F$1230,MATCH(B30,Historical!$B$7:$B$1261,0))=0,"n/a",((INDEX(Historical!$C$7:$C$1239,MATCH(B30,Historical!$B$7:$B$1261,0))/INDEX(Historical!$F$7:$F$1230,MATCH(B30,Historical!$B$7:$B$1261,0)))^(1/3)-1)*100)</f>
        <v>11.457607795906144</v>
      </c>
      <c r="U30" s="701">
        <f>IF(INDEX(Historical!$H$7:$H$1230,MATCH(B30,Historical!$B$7:$B$1261,0))=0,"n/a",((INDEX(Historical!$C$7:$C$1239,MATCH(B30,Historical!$B$7:$B$1261,0))/INDEX(Historical!$H$7:$H$1230,MATCH(B30,Historical!$B$7:$B$1261,0)))^(1/5)-1)*100)</f>
        <v>10.350921459993479</v>
      </c>
      <c r="V30" s="701">
        <f>IF(INDEX(Historical!$O$7:$O$1230,MATCH(B30,Historical!$B$7:$B$1261,0))=0,"n/a",((INDEX(Historical!$C$7:$C$1239,MATCH(B30,Historical!$B$7:$B$1261,0))/INDEX(Historical!$O$7:$O$1230,MATCH(B30,Historical!$B$7:$B$1261,0)))^(1/10)-1)*100)</f>
        <v>14.869835499703509</v>
      </c>
      <c r="W30" s="702">
        <f t="shared" si="3"/>
        <v>0.69610194814864412</v>
      </c>
      <c r="X30" s="703" t="str">
        <f t="shared" si="4"/>
        <v>n/a</v>
      </c>
      <c r="Y30" s="876" t="s">
        <v>473</v>
      </c>
      <c r="Z30" s="651">
        <f t="shared" si="5"/>
        <v>20.202020202020204</v>
      </c>
      <c r="AA30" s="886">
        <f t="shared" si="6"/>
        <v>7.6085858585858581</v>
      </c>
      <c r="AB30" s="887">
        <v>12</v>
      </c>
      <c r="AC30" s="865">
        <v>3.96</v>
      </c>
      <c r="AD30" s="865">
        <v>2.67</v>
      </c>
      <c r="AE30" s="865">
        <v>2.67</v>
      </c>
      <c r="AF30" s="865">
        <v>0.4</v>
      </c>
      <c r="AG30" s="865">
        <v>5.4</v>
      </c>
      <c r="AH30" s="865">
        <v>-13.5</v>
      </c>
      <c r="AI30" s="865">
        <v>-6.8000000000000007</v>
      </c>
      <c r="AJ30" s="865">
        <v>-8.5</v>
      </c>
      <c r="AK30" s="865">
        <v>3</v>
      </c>
      <c r="AL30" s="878">
        <v>2610</v>
      </c>
      <c r="AM30" s="872">
        <v>0.2</v>
      </c>
      <c r="AN30" s="865">
        <v>0.19</v>
      </c>
      <c r="AO30" s="739">
        <f t="shared" si="7"/>
        <v>5.3974965705413744</v>
      </c>
      <c r="AP30" s="740">
        <f t="shared" si="8"/>
        <v>13.006082429127233</v>
      </c>
      <c r="AQ30" s="888">
        <f t="shared" si="9"/>
        <v>-63.221779733505059</v>
      </c>
      <c r="AR30" s="651">
        <f>INDEX(Historical!$C$7:$C$1239,MATCH(B30,Historical!$B$7:$B$1261,0))*IF(AH30="n/a",1.03,IF(AH30&lt;0,1.01,IF(AH30&gt;10,1.1,(1+AH30/100))))</f>
        <v>0.72719999999999996</v>
      </c>
      <c r="AS30" s="886">
        <f t="shared" si="10"/>
        <v>0.73447200000000001</v>
      </c>
      <c r="AT30" s="886">
        <f t="shared" si="15"/>
        <v>0.75650616000000004</v>
      </c>
      <c r="AU30" s="886">
        <f t="shared" si="15"/>
        <v>0.77920134480000003</v>
      </c>
      <c r="AV30" s="886">
        <f t="shared" si="15"/>
        <v>0.80257738514400001</v>
      </c>
      <c r="AW30" s="651">
        <f t="shared" si="12"/>
        <v>3.7999568899440002</v>
      </c>
      <c r="AX30" s="747">
        <f t="shared" si="13"/>
        <v>12.611871523212745</v>
      </c>
      <c r="AY30" s="934">
        <v>1.21</v>
      </c>
      <c r="AZ30" s="872">
        <v>120.89000000000001</v>
      </c>
      <c r="BA30" s="872">
        <v>-40.65</v>
      </c>
      <c r="BB30" s="872">
        <v>12.08</v>
      </c>
      <c r="BC30" s="872">
        <v>11.05</v>
      </c>
      <c r="BE30" s="624">
        <v>2012</v>
      </c>
      <c r="BF30" s="898">
        <f t="shared" si="14"/>
        <v>0</v>
      </c>
      <c r="BG30" s="882">
        <v>2.4</v>
      </c>
    </row>
    <row r="31" spans="1:59" ht="11.25" customHeight="1" x14ac:dyDescent="0.2">
      <c r="A31" s="863" t="s">
        <v>935</v>
      </c>
      <c r="B31" s="875" t="s">
        <v>936</v>
      </c>
      <c r="C31" s="932" t="s">
        <v>112</v>
      </c>
      <c r="D31" s="932" t="s">
        <v>4332</v>
      </c>
      <c r="E31" s="733">
        <v>11</v>
      </c>
      <c r="F31" s="1140">
        <v>300</v>
      </c>
      <c r="G31" s="1165" t="s">
        <v>37</v>
      </c>
      <c r="H31" s="1165" t="s">
        <v>115</v>
      </c>
      <c r="I31" s="874">
        <v>78.430000000000007</v>
      </c>
      <c r="J31" s="651">
        <f t="shared" si="0"/>
        <v>1.6320285604998086</v>
      </c>
      <c r="K31" s="877">
        <v>0.32</v>
      </c>
      <c r="L31" s="887">
        <v>4</v>
      </c>
      <c r="M31" s="642">
        <f t="shared" si="1"/>
        <v>1.28</v>
      </c>
      <c r="N31" s="870" t="s">
        <v>513</v>
      </c>
      <c r="O31" s="734">
        <v>0.31</v>
      </c>
      <c r="P31" s="861">
        <v>43874</v>
      </c>
      <c r="Q31" s="861">
        <v>43888</v>
      </c>
      <c r="R31" s="642">
        <f t="shared" si="2"/>
        <v>3.2258064516129057</v>
      </c>
      <c r="S31" s="701">
        <f>IF(INDEX(Historical!$D$7:$D$1237,MATCH(B31,Historical!$B$7:$B$1261,0))=0,"n/a",(INDEX(Historical!$C$7:$C$1239,MATCH(B31,Historical!$B$7:$B$1261,0))/INDEX(Historical!$D$7:$D$1237,MATCH(B31,Historical!$B$7:$B$1261,0))-1)*100)</f>
        <v>3.3333333333333437</v>
      </c>
      <c r="T31" s="701">
        <f>IF(INDEX(Historical!$F$7:$F$1230,MATCH(B31,Historical!$B$7:$B$1261,0))=0,"n/a",((INDEX(Historical!$C$7:$C$1239,MATCH(B31,Historical!$B$7:$B$1261,0))/INDEX(Historical!$F$7:$F$1230,MATCH(B31,Historical!$B$7:$B$1261,0)))^(1/3)-1)*100)</f>
        <v>3.4509669068251148</v>
      </c>
      <c r="U31" s="701">
        <f>IF(INDEX(Historical!$H$7:$H$1230,MATCH(B31,Historical!$B$7:$B$1261,0))=0,"n/a",((INDEX(Historical!$C$7:$C$1239,MATCH(B31,Historical!$B$7:$B$1261,0))/INDEX(Historical!$H$7:$H$1230,MATCH(B31,Historical!$B$7:$B$1261,0)))^(1/5)-1)*100)</f>
        <v>4.3961149790192833</v>
      </c>
      <c r="V31" s="701">
        <f>IF(INDEX(Historical!$O$7:$O$1230,MATCH(B31,Historical!$B$7:$B$1261,0))=0,"n/a",((INDEX(Historical!$C$7:$C$1239,MATCH(B31,Historical!$B$7:$B$1261,0))/INDEX(Historical!$O$7:$O$1230,MATCH(B31,Historical!$B$7:$B$1261,0)))^(1/10)-1)*100)</f>
        <v>7.5293556739927769</v>
      </c>
      <c r="W31" s="702">
        <f t="shared" si="3"/>
        <v>0.58386337016910339</v>
      </c>
      <c r="X31" s="703" t="str">
        <f t="shared" si="4"/>
        <v>n/a</v>
      </c>
      <c r="Y31" s="661"/>
      <c r="Z31" s="651">
        <f t="shared" si="5"/>
        <v>284.44444444444446</v>
      </c>
      <c r="AA31" s="886">
        <f t="shared" si="6"/>
        <v>174.28888888888889</v>
      </c>
      <c r="AB31" s="887">
        <v>6</v>
      </c>
      <c r="AC31" s="865">
        <v>0.45</v>
      </c>
      <c r="AD31" s="865">
        <v>15.01</v>
      </c>
      <c r="AE31" s="865">
        <v>0.99</v>
      </c>
      <c r="AF31" s="865">
        <v>3.52</v>
      </c>
      <c r="AG31" s="865">
        <v>2.2999999999999998</v>
      </c>
      <c r="AH31" s="865">
        <v>-83.7</v>
      </c>
      <c r="AI31" s="865">
        <v>19.400000000000002</v>
      </c>
      <c r="AJ31" s="865">
        <v>-26.8</v>
      </c>
      <c r="AK31" s="865">
        <v>12</v>
      </c>
      <c r="AL31" s="878">
        <v>3120</v>
      </c>
      <c r="AM31" s="872">
        <v>1.2</v>
      </c>
      <c r="AN31" s="865">
        <v>0.98</v>
      </c>
      <c r="AO31" s="739">
        <f t="shared" si="7"/>
        <v>-168.26074534936981</v>
      </c>
      <c r="AP31" s="740">
        <f t="shared" si="8"/>
        <v>6.0281435395190917</v>
      </c>
      <c r="AQ31" s="888">
        <f t="shared" si="9"/>
        <v>422.17361475913088</v>
      </c>
      <c r="AR31" s="651">
        <f>INDEX(Historical!$C$7:$C$1239,MATCH(B31,Historical!$B$7:$B$1261,0))*IF(AH31="n/a",1.03,IF(AH31&lt;0,1.01,IF(AH31&gt;10,1.1,(1+AH31/100))))</f>
        <v>1.2524</v>
      </c>
      <c r="AS31" s="886">
        <f t="shared" si="10"/>
        <v>1.37764</v>
      </c>
      <c r="AT31" s="886">
        <f t="shared" si="15"/>
        <v>1.5154040000000002</v>
      </c>
      <c r="AU31" s="886">
        <f t="shared" si="15"/>
        <v>1.6669444000000004</v>
      </c>
      <c r="AV31" s="886">
        <f t="shared" si="15"/>
        <v>1.8336388400000005</v>
      </c>
      <c r="AW31" s="651">
        <f t="shared" si="12"/>
        <v>7.6460272400000013</v>
      </c>
      <c r="AX31" s="747">
        <f t="shared" si="13"/>
        <v>9.7488553359683809</v>
      </c>
      <c r="AY31" s="934">
        <v>1.51</v>
      </c>
      <c r="AZ31" s="872">
        <v>155.81</v>
      </c>
      <c r="BA31" s="872">
        <v>-4.8500000000000005</v>
      </c>
      <c r="BB31" s="872">
        <v>22.54</v>
      </c>
      <c r="BC31" s="872">
        <v>33.83</v>
      </c>
      <c r="BE31" s="624">
        <v>2010</v>
      </c>
      <c r="BF31" s="898">
        <f t="shared" si="14"/>
        <v>0</v>
      </c>
      <c r="BG31" s="882">
        <v>0.89999999999999991</v>
      </c>
    </row>
    <row r="32" spans="1:59" ht="11.25" customHeight="1" x14ac:dyDescent="0.2">
      <c r="A32" s="871" t="s">
        <v>927</v>
      </c>
      <c r="B32" s="875" t="s">
        <v>928</v>
      </c>
      <c r="C32" s="932" t="s">
        <v>4319</v>
      </c>
      <c r="D32" s="932" t="s">
        <v>4320</v>
      </c>
      <c r="E32" s="733">
        <v>10</v>
      </c>
      <c r="F32" s="1140">
        <v>360</v>
      </c>
      <c r="G32" s="1140" t="s">
        <v>106</v>
      </c>
      <c r="H32" s="1140" t="s">
        <v>106</v>
      </c>
      <c r="I32" s="874">
        <v>30.35</v>
      </c>
      <c r="J32" s="651">
        <f t="shared" si="0"/>
        <v>5.4036243822075782</v>
      </c>
      <c r="K32" s="877">
        <v>0.41</v>
      </c>
      <c r="L32" s="887">
        <v>4</v>
      </c>
      <c r="M32" s="642">
        <f t="shared" si="1"/>
        <v>1.64</v>
      </c>
      <c r="N32" s="870" t="s">
        <v>513</v>
      </c>
      <c r="O32" s="734">
        <v>0.39</v>
      </c>
      <c r="P32" s="861">
        <v>43874</v>
      </c>
      <c r="Q32" s="861">
        <v>43888</v>
      </c>
      <c r="R32" s="642">
        <f t="shared" si="2"/>
        <v>5.128205128205118</v>
      </c>
      <c r="S32" s="701">
        <f>IF(INDEX(Historical!$D$7:$D$1237,MATCH(B32,Historical!$B$7:$B$1261,0))=0,"n/a",(INDEX(Historical!$C$7:$C$1239,MATCH(B32,Historical!$B$7:$B$1261,0))/INDEX(Historical!$D$7:$D$1237,MATCH(B32,Historical!$B$7:$B$1261,0))-1)*100)</f>
        <v>2.6315789473684292</v>
      </c>
      <c r="T32" s="701">
        <f>IF(INDEX(Historical!$F$7:$F$1230,MATCH(B32,Historical!$B$7:$B$1261,0))=0,"n/a",((INDEX(Historical!$C$7:$C$1239,MATCH(B32,Historical!$B$7:$B$1261,0))/INDEX(Historical!$F$7:$F$1230,MATCH(B32,Historical!$B$7:$B$1261,0)))^(1/3)-1)*100)</f>
        <v>5.7264270346431223</v>
      </c>
      <c r="U32" s="701">
        <f>IF(INDEX(Historical!$H$7:$H$1230,MATCH(B32,Historical!$B$7:$B$1261,0))=0,"n/a",((INDEX(Historical!$C$7:$C$1239,MATCH(B32,Historical!$B$7:$B$1261,0))/INDEX(Historical!$H$7:$H$1230,MATCH(B32,Historical!$B$7:$B$1261,0)))^(1/5)-1)*100)</f>
        <v>8.4471771197698544</v>
      </c>
      <c r="V32" s="701">
        <f>IF(INDEX(Historical!$O$7:$O$1230,MATCH(B32,Historical!$B$7:$B$1261,0))=0,"n/a",((INDEX(Historical!$C$7:$C$1239,MATCH(B32,Historical!$B$7:$B$1261,0))/INDEX(Historical!$O$7:$O$1230,MATCH(B32,Historical!$B$7:$B$1261,0)))^(1/10)-1)*100)</f>
        <v>5.5680701228591811</v>
      </c>
      <c r="W32" s="702">
        <f t="shared" si="3"/>
        <v>1.517074486021786</v>
      </c>
      <c r="X32" s="703">
        <f t="shared" si="4"/>
        <v>1.0301435511914456</v>
      </c>
      <c r="Y32" s="876"/>
      <c r="Z32" s="651">
        <f t="shared" si="5"/>
        <v>195.23809523809524</v>
      </c>
      <c r="AA32" s="886">
        <f t="shared" si="6"/>
        <v>36.130952380952387</v>
      </c>
      <c r="AB32" s="887">
        <v>12</v>
      </c>
      <c r="AC32" s="865">
        <v>0.84</v>
      </c>
      <c r="AD32" s="865">
        <v>5.14</v>
      </c>
      <c r="AE32" s="865">
        <v>5.28</v>
      </c>
      <c r="AF32" s="865">
        <v>2.65</v>
      </c>
      <c r="AG32" s="865">
        <v>8.4</v>
      </c>
      <c r="AH32" s="867">
        <v>-27.400000000000002</v>
      </c>
      <c r="AI32" s="867">
        <v>-173.70000000000002</v>
      </c>
      <c r="AJ32" s="865">
        <v>8.2000000000000011</v>
      </c>
      <c r="AK32" s="865">
        <v>7.1</v>
      </c>
      <c r="AL32" s="878">
        <v>4690</v>
      </c>
      <c r="AM32" s="872">
        <v>0.89999999999999991</v>
      </c>
      <c r="AN32" s="865">
        <v>2.08</v>
      </c>
      <c r="AO32" s="739">
        <f t="shared" si="7"/>
        <v>-22.280150878974954</v>
      </c>
      <c r="AP32" s="740">
        <f t="shared" si="8"/>
        <v>13.850801501977433</v>
      </c>
      <c r="AQ32" s="888">
        <f t="shared" si="9"/>
        <v>106.2867732168808</v>
      </c>
      <c r="AR32" s="651">
        <f>INDEX(Historical!$C$7:$C$1239,MATCH(B32,Historical!$B$7:$B$1261,0))*IF(AH32="n/a",1.03,IF(AH32&lt;0,1.01,IF(AH32&gt;10,1.1,(1+AH32/100))))</f>
        <v>1.5756000000000001</v>
      </c>
      <c r="AS32" s="886">
        <f t="shared" si="10"/>
        <v>1.5913560000000002</v>
      </c>
      <c r="AT32" s="886">
        <f t="shared" si="15"/>
        <v>1.7043422760000002</v>
      </c>
      <c r="AU32" s="886">
        <f t="shared" si="15"/>
        <v>1.8253505775960002</v>
      </c>
      <c r="AV32" s="886">
        <f t="shared" si="15"/>
        <v>1.9549504686053161</v>
      </c>
      <c r="AW32" s="651">
        <f t="shared" si="12"/>
        <v>8.6515993222013172</v>
      </c>
      <c r="AX32" s="747">
        <f t="shared" si="13"/>
        <v>28.506093318620486</v>
      </c>
      <c r="AY32" s="934">
        <v>0.92</v>
      </c>
      <c r="AZ32" s="872">
        <v>52.15</v>
      </c>
      <c r="BA32" s="872">
        <v>-32.97</v>
      </c>
      <c r="BB32" s="872">
        <v>6.18</v>
      </c>
      <c r="BC32" s="872">
        <v>-0.79</v>
      </c>
      <c r="BE32" s="624">
        <v>2011</v>
      </c>
      <c r="BF32" s="898">
        <f t="shared" si="14"/>
        <v>0</v>
      </c>
      <c r="BG32" s="882">
        <v>2.1999999999999997</v>
      </c>
    </row>
    <row r="33" spans="1:59" ht="11.25" customHeight="1" x14ac:dyDescent="0.2">
      <c r="A33" s="871" t="s">
        <v>441</v>
      </c>
      <c r="B33" s="875" t="s">
        <v>442</v>
      </c>
      <c r="C33" s="932" t="s">
        <v>108</v>
      </c>
      <c r="D33" s="932" t="s">
        <v>118</v>
      </c>
      <c r="E33" s="733">
        <v>17</v>
      </c>
      <c r="F33" s="1140">
        <v>227</v>
      </c>
      <c r="G33" s="1190" t="s">
        <v>106</v>
      </c>
      <c r="H33" s="1190" t="s">
        <v>106</v>
      </c>
      <c r="I33" s="874">
        <v>129.12</v>
      </c>
      <c r="J33" s="651">
        <f t="shared" si="0"/>
        <v>2.0446096654275094</v>
      </c>
      <c r="K33" s="877">
        <v>0.66</v>
      </c>
      <c r="L33" s="887">
        <v>4</v>
      </c>
      <c r="M33" s="642">
        <f t="shared" si="1"/>
        <v>2.64</v>
      </c>
      <c r="N33" s="870" t="s">
        <v>378</v>
      </c>
      <c r="O33" s="734">
        <v>0.63</v>
      </c>
      <c r="P33" s="861">
        <v>44162</v>
      </c>
      <c r="Q33" s="861">
        <v>44186</v>
      </c>
      <c r="R33" s="642">
        <f t="shared" si="2"/>
        <v>4.7619047619047654</v>
      </c>
      <c r="S33" s="701">
        <f>IF(INDEX(Historical!$D$7:$D$1237,MATCH(B33,Historical!$B$7:$B$1261,0))=0,"n/a",(INDEX(Historical!$C$7:$C$1239,MATCH(B33,Historical!$B$7:$B$1261,0))/INDEX(Historical!$D$7:$D$1237,MATCH(B33,Historical!$B$7:$B$1261,0))-1)*100)</f>
        <v>6.578947368421062</v>
      </c>
      <c r="T33" s="701">
        <f>IF(INDEX(Historical!$F$7:$F$1230,MATCH(B33,Historical!$B$7:$B$1261,0))=0,"n/a",((INDEX(Historical!$C$7:$C$1239,MATCH(B33,Historical!$B$7:$B$1261,0))/INDEX(Historical!$F$7:$F$1230,MATCH(B33,Historical!$B$7:$B$1261,0)))^(1/3)-1)*100)</f>
        <v>6.1785390014408526</v>
      </c>
      <c r="U33" s="701">
        <f>IF(INDEX(Historical!$H$7:$H$1230,MATCH(B33,Historical!$B$7:$B$1261,0))=0,"n/a",((INDEX(Historical!$C$7:$C$1239,MATCH(B33,Historical!$B$7:$B$1261,0))/INDEX(Historical!$H$7:$H$1230,MATCH(B33,Historical!$B$7:$B$1261,0)))^(1/5)-1)*100)</f>
        <v>18.048393622212046</v>
      </c>
      <c r="V33" s="701">
        <f>IF(INDEX(Historical!$O$7:$O$1230,MATCH(B33,Historical!$B$7:$B$1261,0))=0,"n/a",((INDEX(Historical!$C$7:$C$1239,MATCH(B33,Historical!$B$7:$B$1261,0))/INDEX(Historical!$O$7:$O$1230,MATCH(B33,Historical!$B$7:$B$1261,0)))^(1/10)-1)*100)</f>
        <v>15.206087060370677</v>
      </c>
      <c r="W33" s="702">
        <f t="shared" si="3"/>
        <v>1.1869189983298756</v>
      </c>
      <c r="X33" s="703" t="str">
        <f t="shared" si="4"/>
        <v>n/a</v>
      </c>
      <c r="Y33" s="876"/>
      <c r="Z33" s="651">
        <f t="shared" si="5"/>
        <v>40.61538461538462</v>
      </c>
      <c r="AA33" s="886">
        <f t="shared" si="6"/>
        <v>19.864615384615384</v>
      </c>
      <c r="AB33" s="887">
        <v>12</v>
      </c>
      <c r="AC33" s="865">
        <v>6.5</v>
      </c>
      <c r="AD33" s="865">
        <v>1.06</v>
      </c>
      <c r="AE33" s="865">
        <v>0.79</v>
      </c>
      <c r="AF33" s="865">
        <v>1.36</v>
      </c>
      <c r="AG33" s="865">
        <v>7.1999999999999993</v>
      </c>
      <c r="AH33" s="867">
        <v>45.9</v>
      </c>
      <c r="AI33" s="867">
        <v>19.7</v>
      </c>
      <c r="AJ33" s="865">
        <v>-1.9</v>
      </c>
      <c r="AK33" s="865">
        <v>19.400000000000002</v>
      </c>
      <c r="AL33" s="878">
        <v>7970</v>
      </c>
      <c r="AM33" s="872">
        <v>0.2</v>
      </c>
      <c r="AN33" s="865">
        <v>0.34</v>
      </c>
      <c r="AO33" s="739">
        <f t="shared" si="7"/>
        <v>0.22838790302417067</v>
      </c>
      <c r="AP33" s="740">
        <f t="shared" si="8"/>
        <v>20.093003287639554</v>
      </c>
      <c r="AQ33" s="888">
        <f t="shared" si="9"/>
        <v>9.576714726516645</v>
      </c>
      <c r="AR33" s="651">
        <f>INDEX(Historical!$C$7:$C$1239,MATCH(B33,Historical!$B$7:$B$1261,0))*IF(AH33="n/a",1.03,IF(AH33&lt;0,1.01,IF(AH33&gt;10,1.1,(1+AH33/100))))</f>
        <v>2.6730000000000005</v>
      </c>
      <c r="AS33" s="886">
        <f t="shared" si="10"/>
        <v>2.9403000000000006</v>
      </c>
      <c r="AT33" s="886">
        <f t="shared" si="15"/>
        <v>3.2343300000000008</v>
      </c>
      <c r="AU33" s="886">
        <f t="shared" si="15"/>
        <v>3.5577630000000013</v>
      </c>
      <c r="AV33" s="886">
        <f t="shared" si="15"/>
        <v>3.9135393000000018</v>
      </c>
      <c r="AW33" s="651">
        <f t="shared" si="12"/>
        <v>16.318932300000007</v>
      </c>
      <c r="AX33" s="747">
        <f t="shared" si="13"/>
        <v>12.638578299256512</v>
      </c>
      <c r="AY33" s="934">
        <v>0.66</v>
      </c>
      <c r="AZ33" s="872">
        <v>69.289999999999992</v>
      </c>
      <c r="BA33" s="872">
        <v>-9.4600000000000009</v>
      </c>
      <c r="BB33" s="872">
        <v>2.1999999999999997</v>
      </c>
      <c r="BC33" s="872">
        <v>13.44</v>
      </c>
      <c r="BE33" s="624">
        <v>2005</v>
      </c>
      <c r="BF33" s="898">
        <f t="shared" si="14"/>
        <v>1</v>
      </c>
      <c r="BG33" s="882">
        <v>0.89999999999999991</v>
      </c>
    </row>
    <row r="34" spans="1:59" s="773" customFormat="1" ht="11.25" customHeight="1" x14ac:dyDescent="0.2">
      <c r="A34" s="646" t="s">
        <v>944</v>
      </c>
      <c r="B34" s="781" t="s">
        <v>945</v>
      </c>
      <c r="C34" s="932" t="s">
        <v>108</v>
      </c>
      <c r="D34" s="932" t="s">
        <v>118</v>
      </c>
      <c r="E34" s="755">
        <v>10</v>
      </c>
      <c r="F34" s="1140">
        <v>370</v>
      </c>
      <c r="G34" s="1189" t="s">
        <v>37</v>
      </c>
      <c r="H34" s="1189" t="s">
        <v>115</v>
      </c>
      <c r="I34" s="756">
        <v>115.41</v>
      </c>
      <c r="J34" s="757">
        <f t="shared" si="0"/>
        <v>1.559656875487393</v>
      </c>
      <c r="K34" s="758">
        <v>0.45</v>
      </c>
      <c r="L34" s="759">
        <v>4</v>
      </c>
      <c r="M34" s="760">
        <f t="shared" si="1"/>
        <v>1.8</v>
      </c>
      <c r="N34" s="761" t="s">
        <v>591</v>
      </c>
      <c r="O34" s="762">
        <v>0.43</v>
      </c>
      <c r="P34" s="763">
        <v>43895</v>
      </c>
      <c r="Q34" s="763">
        <v>43910</v>
      </c>
      <c r="R34" s="760">
        <f t="shared" si="2"/>
        <v>4.6511627906976782</v>
      </c>
      <c r="S34" s="701">
        <f>IF(INDEX(Historical!$D$7:$D$1237,MATCH(B34,Historical!$B$7:$B$1261,0))=0,"n/a",(INDEX(Historical!$C$7:$C$1239,MATCH(B34,Historical!$B$7:$B$1261,0))/INDEX(Historical!$D$7:$D$1237,MATCH(B34,Historical!$B$7:$B$1261,0))-1)*100)</f>
        <v>4.8780487804878092</v>
      </c>
      <c r="T34" s="701">
        <f>IF(INDEX(Historical!$F$7:$F$1230,MATCH(B34,Historical!$B$7:$B$1261,0))=0,"n/a",((INDEX(Historical!$C$7:$C$1239,MATCH(B34,Historical!$B$7:$B$1261,0))/INDEX(Historical!$F$7:$F$1230,MATCH(B34,Historical!$B$7:$B$1261,0)))^(1/3)-1)*100)</f>
        <v>4.2065344470325394</v>
      </c>
      <c r="U34" s="701">
        <f>IF(INDEX(Historical!$H$7:$H$1230,MATCH(B34,Historical!$B$7:$B$1261,0))=0,"n/a",((INDEX(Historical!$C$7:$C$1239,MATCH(B34,Historical!$B$7:$B$1261,0))/INDEX(Historical!$H$7:$H$1230,MATCH(B34,Historical!$B$7:$B$1261,0)))^(1/5)-1)*100)</f>
        <v>3.6175193719643062</v>
      </c>
      <c r="V34" s="701">
        <f>IF(INDEX(Historical!$O$7:$O$1230,MATCH(B34,Historical!$B$7:$B$1261,0))=0,"n/a",((INDEX(Historical!$C$7:$C$1239,MATCH(B34,Historical!$B$7:$B$1261,0))/INDEX(Historical!$O$7:$O$1230,MATCH(B34,Historical!$B$7:$B$1261,0)))^(1/10)-1)*100)</f>
        <v>2.9987247698217256</v>
      </c>
      <c r="W34" s="702">
        <f t="shared" si="3"/>
        <v>1.2063525830612885</v>
      </c>
      <c r="X34" s="703">
        <f t="shared" si="4"/>
        <v>0.29410726601335818</v>
      </c>
      <c r="Y34" s="783"/>
      <c r="Z34" s="757">
        <f t="shared" si="5"/>
        <v>46.997389033942561</v>
      </c>
      <c r="AA34" s="765">
        <f t="shared" si="6"/>
        <v>30.133159268929504</v>
      </c>
      <c r="AB34" s="759">
        <v>12</v>
      </c>
      <c r="AC34" s="766">
        <v>3.83</v>
      </c>
      <c r="AD34" s="766">
        <v>2.71</v>
      </c>
      <c r="AE34" s="766">
        <v>3.18</v>
      </c>
      <c r="AF34" s="766">
        <v>3.85</v>
      </c>
      <c r="AG34" s="766">
        <v>14.499999999999998</v>
      </c>
      <c r="AH34" s="766">
        <v>2</v>
      </c>
      <c r="AI34" s="766">
        <v>1.48</v>
      </c>
      <c r="AJ34" s="766">
        <v>12.3</v>
      </c>
      <c r="AK34" s="766">
        <v>11.19</v>
      </c>
      <c r="AL34" s="767">
        <v>22320</v>
      </c>
      <c r="AM34" s="768">
        <v>0.3</v>
      </c>
      <c r="AN34" s="766">
        <v>0.79</v>
      </c>
      <c r="AO34" s="769">
        <f t="shared" si="7"/>
        <v>-24.955983021477806</v>
      </c>
      <c r="AP34" s="770">
        <f t="shared" si="8"/>
        <v>5.1771762474516994</v>
      </c>
      <c r="AQ34" s="771">
        <f t="shared" si="9"/>
        <v>127.07087800496572</v>
      </c>
      <c r="AR34" s="651">
        <f>INDEX(Historical!$C$7:$C$1239,MATCH(B34,Historical!$B$7:$B$1261,0))*IF(AH34="n/a",1.03,IF(AH34&lt;0,1.01,IF(AH34&gt;10,1.1,(1+AH34/100))))</f>
        <v>1.7544</v>
      </c>
      <c r="AS34" s="765">
        <f t="shared" si="10"/>
        <v>1.7803651199999999</v>
      </c>
      <c r="AT34" s="765">
        <f t="shared" si="15"/>
        <v>1.9584016320000002</v>
      </c>
      <c r="AU34" s="765">
        <f t="shared" si="15"/>
        <v>2.1542417952000004</v>
      </c>
      <c r="AV34" s="765">
        <f t="shared" si="15"/>
        <v>2.3696659747200006</v>
      </c>
      <c r="AW34" s="757">
        <f t="shared" si="12"/>
        <v>10.017074521920001</v>
      </c>
      <c r="AX34" s="772">
        <f t="shared" si="13"/>
        <v>8.6795550835456226</v>
      </c>
      <c r="AY34" s="935">
        <v>0.71</v>
      </c>
      <c r="AZ34" s="768">
        <v>77.31</v>
      </c>
      <c r="BA34" s="768">
        <v>-2.52</v>
      </c>
      <c r="BB34" s="768">
        <v>5.99</v>
      </c>
      <c r="BC34" s="768">
        <v>17.28</v>
      </c>
      <c r="BD34" s="908"/>
      <c r="BE34" s="624">
        <v>2011</v>
      </c>
      <c r="BF34" s="898">
        <f t="shared" si="14"/>
        <v>0</v>
      </c>
      <c r="BG34" s="824">
        <v>3.6999999999999997</v>
      </c>
    </row>
    <row r="35" spans="1:59" ht="11.25" customHeight="1" x14ac:dyDescent="0.2">
      <c r="A35" s="863" t="s">
        <v>870</v>
      </c>
      <c r="B35" s="875" t="s">
        <v>871</v>
      </c>
      <c r="C35" s="932" t="s">
        <v>4319</v>
      </c>
      <c r="D35" s="932" t="s">
        <v>4320</v>
      </c>
      <c r="E35" s="733">
        <v>7</v>
      </c>
      <c r="F35" s="1140">
        <v>600</v>
      </c>
      <c r="G35" s="1165" t="s">
        <v>115</v>
      </c>
      <c r="H35" s="1165" t="s">
        <v>115</v>
      </c>
      <c r="I35" s="874">
        <v>14.2</v>
      </c>
      <c r="J35" s="651">
        <f t="shared" si="0"/>
        <v>8.169014084507042</v>
      </c>
      <c r="K35" s="877">
        <v>0.28999999999999998</v>
      </c>
      <c r="L35" s="887">
        <v>4</v>
      </c>
      <c r="M35" s="642">
        <f t="shared" si="1"/>
        <v>1.1599999999999999</v>
      </c>
      <c r="N35" s="870" t="s">
        <v>463</v>
      </c>
      <c r="O35" s="734">
        <v>0.28000000000000003</v>
      </c>
      <c r="P35" s="619">
        <v>43828</v>
      </c>
      <c r="Q35" s="619">
        <v>43844</v>
      </c>
      <c r="R35" s="642">
        <f t="shared" si="2"/>
        <v>3.5714285714285547</v>
      </c>
      <c r="S35" s="701">
        <f>IF(INDEX(Historical!$D$7:$D$1237,MATCH(B35,Historical!$B$7:$B$1261,0))=0,"n/a",(INDEX(Historical!$C$7:$C$1239,MATCH(B35,Historical!$B$7:$B$1261,0))/INDEX(Historical!$D$7:$D$1237,MATCH(B35,Historical!$B$7:$B$1261,0))-1)*100)</f>
        <v>3.7037037037036979</v>
      </c>
      <c r="T35" s="701">
        <f>IF(INDEX(Historical!$F$7:$F$1230,MATCH(B35,Historical!$B$7:$B$1261,0))=0,"n/a",((INDEX(Historical!$C$7:$C$1239,MATCH(B35,Historical!$B$7:$B$1261,0))/INDEX(Historical!$F$7:$F$1230,MATCH(B35,Historical!$B$7:$B$1261,0)))^(1/3)-1)*100)</f>
        <v>3.8498820370220788</v>
      </c>
      <c r="U35" s="701">
        <f>IF(INDEX(Historical!$H$7:$H$1230,MATCH(B35,Historical!$B$7:$B$1261,0))=0,"n/a",((INDEX(Historical!$C$7:$C$1239,MATCH(B35,Historical!$B$7:$B$1261,0))/INDEX(Historical!$H$7:$H$1230,MATCH(B35,Historical!$B$7:$B$1261,0)))^(1/5)-1)*100)</f>
        <v>4.0126207180960938</v>
      </c>
      <c r="V35" s="701">
        <f>IF(INDEX(Historical!$O$7:$O$1230,MATCH(B35,Historical!$B$7:$B$1261,0))=0,"n/a",((INDEX(Historical!$C$7:$C$1239,MATCH(B35,Historical!$B$7:$B$1261,0))/INDEX(Historical!$O$7:$O$1230,MATCH(B35,Historical!$B$7:$B$1261,0)))^(1/10)-1)*100)</f>
        <v>3.6841429121064806</v>
      </c>
      <c r="W35" s="702">
        <f t="shared" si="3"/>
        <v>1.0891598979263808</v>
      </c>
      <c r="X35" s="703" t="str">
        <f t="shared" si="4"/>
        <v>n/a</v>
      </c>
      <c r="Y35" s="661"/>
      <c r="Z35" s="651">
        <f t="shared" si="5"/>
        <v>446.15384615384608</v>
      </c>
      <c r="AA35" s="886">
        <f t="shared" si="6"/>
        <v>54.615384615384613</v>
      </c>
      <c r="AB35" s="887">
        <v>12</v>
      </c>
      <c r="AC35" s="865">
        <v>0.26</v>
      </c>
      <c r="AD35" s="865">
        <v>18.78</v>
      </c>
      <c r="AE35" s="865">
        <v>4.93</v>
      </c>
      <c r="AF35" s="865">
        <v>0.88</v>
      </c>
      <c r="AG35" s="865">
        <v>1.5</v>
      </c>
      <c r="AH35" s="865">
        <v>64.099999999999994</v>
      </c>
      <c r="AI35" s="865">
        <v>-550</v>
      </c>
      <c r="AJ35" s="865">
        <v>-11.899999999999999</v>
      </c>
      <c r="AK35" s="865">
        <v>3</v>
      </c>
      <c r="AL35" s="878">
        <v>1300</v>
      </c>
      <c r="AM35" s="872">
        <v>0.74</v>
      </c>
      <c r="AN35" s="865">
        <v>1.24</v>
      </c>
      <c r="AO35" s="739">
        <f t="shared" si="7"/>
        <v>-42.433749812781478</v>
      </c>
      <c r="AP35" s="740">
        <f t="shared" si="8"/>
        <v>12.181634802603135</v>
      </c>
      <c r="AQ35" s="888">
        <f t="shared" si="9"/>
        <v>46.152946465966792</v>
      </c>
      <c r="AR35" s="651">
        <f>INDEX(Historical!$C$7:$C$1239,MATCH(B35,Historical!$B$7:$B$1261,0))*IF(AH35="n/a",1.03,IF(AH35&lt;0,1.01,IF(AH35&gt;10,1.1,(1+AH35/100))))</f>
        <v>1.2320000000000002</v>
      </c>
      <c r="AS35" s="886">
        <f t="shared" si="10"/>
        <v>1.2443200000000003</v>
      </c>
      <c r="AT35" s="886">
        <f t="shared" si="15"/>
        <v>1.2816496000000004</v>
      </c>
      <c r="AU35" s="886">
        <f t="shared" si="15"/>
        <v>1.3200990880000005</v>
      </c>
      <c r="AV35" s="886">
        <f t="shared" si="15"/>
        <v>1.3597020606400005</v>
      </c>
      <c r="AW35" s="651">
        <f t="shared" si="12"/>
        <v>6.437770748640002</v>
      </c>
      <c r="AX35" s="747">
        <f t="shared" si="13"/>
        <v>45.336413722816914</v>
      </c>
      <c r="AY35" s="934">
        <v>1.49</v>
      </c>
      <c r="AZ35" s="872">
        <v>56.04</v>
      </c>
      <c r="BA35" s="872">
        <v>-47.74</v>
      </c>
      <c r="BB35" s="872">
        <v>25.330000000000002</v>
      </c>
      <c r="BC35" s="872">
        <v>6.83</v>
      </c>
      <c r="BE35" s="624">
        <v>2014</v>
      </c>
      <c r="BF35" s="898">
        <f t="shared" si="14"/>
        <v>0</v>
      </c>
      <c r="BG35" s="882">
        <v>0.5</v>
      </c>
    </row>
    <row r="36" spans="1:59" ht="11.25" customHeight="1" x14ac:dyDescent="0.2">
      <c r="A36" s="863" t="s">
        <v>882</v>
      </c>
      <c r="B36" s="875" t="s">
        <v>883</v>
      </c>
      <c r="C36" s="932" t="s">
        <v>112</v>
      </c>
      <c r="D36" s="932" t="s">
        <v>4332</v>
      </c>
      <c r="E36" s="733">
        <v>9</v>
      </c>
      <c r="F36" s="1140">
        <v>521</v>
      </c>
      <c r="G36" s="1186" t="s">
        <v>106</v>
      </c>
      <c r="H36" s="1186" t="s">
        <v>106</v>
      </c>
      <c r="I36" s="874">
        <v>36.57</v>
      </c>
      <c r="J36" s="651">
        <f t="shared" si="0"/>
        <v>1.7500683620453923</v>
      </c>
      <c r="K36" s="877">
        <v>0.16</v>
      </c>
      <c r="L36" s="887">
        <v>4</v>
      </c>
      <c r="M36" s="642">
        <f t="shared" si="1"/>
        <v>0.64</v>
      </c>
      <c r="N36" s="870" t="s">
        <v>264</v>
      </c>
      <c r="O36" s="734">
        <v>0.15</v>
      </c>
      <c r="P36" s="861">
        <v>44182</v>
      </c>
      <c r="Q36" s="861">
        <v>44202</v>
      </c>
      <c r="R36" s="642">
        <f t="shared" si="2"/>
        <v>6.6666666666666732</v>
      </c>
      <c r="S36" s="701">
        <f>IF(INDEX(Historical!$D$7:$D$1237,MATCH(B36,Historical!$B$7:$B$1261,0))=0,"n/a",(INDEX(Historical!$C$7:$C$1239,MATCH(B36,Historical!$B$7:$B$1261,0))/INDEX(Historical!$D$7:$D$1237,MATCH(B36,Historical!$B$7:$B$1261,0))-1)*100)</f>
        <v>30.000000000000004</v>
      </c>
      <c r="T36" s="701">
        <f>IF(INDEX(Historical!$F$7:$F$1230,MATCH(B36,Historical!$B$7:$B$1261,0))=0,"n/a",((INDEX(Historical!$C$7:$C$1239,MATCH(B36,Historical!$B$7:$B$1261,0))/INDEX(Historical!$F$7:$F$1230,MATCH(B36,Historical!$B$7:$B$1261,0)))^(1/3)-1)*100)</f>
        <v>37.50688670741409</v>
      </c>
      <c r="U36" s="701">
        <f>IF(INDEX(Historical!$H$7:$H$1230,MATCH(B36,Historical!$B$7:$B$1261,0))=0,"n/a",((INDEX(Historical!$C$7:$C$1239,MATCH(B36,Historical!$B$7:$B$1261,0))/INDEX(Historical!$H$7:$H$1230,MATCH(B36,Historical!$B$7:$B$1261,0)))^(1/5)-1)*100)</f>
        <v>34.080129120845726</v>
      </c>
      <c r="V36" s="701" t="str">
        <f>IF(INDEX(Historical!$O$7:$O$1230,MATCH(B36,Historical!$B$7:$B$1261,0))=0,"n/a",((INDEX(Historical!$C$7:$C$1239,MATCH(B36,Historical!$B$7:$B$1261,0))/INDEX(Historical!$O$7:$O$1230,MATCH(B36,Historical!$B$7:$B$1261,0)))^(1/10)-1)*100)</f>
        <v>n/a</v>
      </c>
      <c r="W36" s="702" t="str">
        <f t="shared" si="3"/>
        <v>n/a</v>
      </c>
      <c r="X36" s="703">
        <f t="shared" si="4"/>
        <v>2.0780566537101048</v>
      </c>
      <c r="Y36" s="661"/>
      <c r="Z36" s="651">
        <f t="shared" si="5"/>
        <v>13.141683778234087</v>
      </c>
      <c r="AA36" s="886">
        <f t="shared" si="6"/>
        <v>7.5092402464065708</v>
      </c>
      <c r="AB36" s="887">
        <v>12</v>
      </c>
      <c r="AC36" s="865">
        <v>4.87</v>
      </c>
      <c r="AD36" s="865">
        <v>1.56</v>
      </c>
      <c r="AE36" s="865">
        <v>2.12</v>
      </c>
      <c r="AF36" s="865">
        <v>0.72</v>
      </c>
      <c r="AG36" s="865">
        <v>9.6</v>
      </c>
      <c r="AH36" s="865">
        <v>10.5</v>
      </c>
      <c r="AI36" s="865">
        <v>12.559999999999999</v>
      </c>
      <c r="AJ36" s="865">
        <v>16.400000000000002</v>
      </c>
      <c r="AK36" s="865">
        <v>5</v>
      </c>
      <c r="AL36" s="878">
        <v>4400</v>
      </c>
      <c r="AM36" s="872">
        <v>2.1999999999999997</v>
      </c>
      <c r="AN36" s="865">
        <v>2.54</v>
      </c>
      <c r="AO36" s="739">
        <f t="shared" si="7"/>
        <v>28.320957236484546</v>
      </c>
      <c r="AP36" s="740">
        <f t="shared" si="8"/>
        <v>35.830197482891116</v>
      </c>
      <c r="AQ36" s="888">
        <f t="shared" si="9"/>
        <v>-50.980035915454792</v>
      </c>
      <c r="AR36" s="651">
        <f>INDEX(Historical!$C$7:$C$1239,MATCH(B36,Historical!$B$7:$B$1261,0))*IF(AH36="n/a",1.03,IF(AH36&lt;0,1.01,IF(AH36&gt;10,1.1,(1+AH36/100))))</f>
        <v>0.57200000000000006</v>
      </c>
      <c r="AS36" s="886">
        <f t="shared" si="10"/>
        <v>0.62920000000000009</v>
      </c>
      <c r="AT36" s="886">
        <f t="shared" si="15"/>
        <v>0.66066000000000014</v>
      </c>
      <c r="AU36" s="886">
        <f t="shared" si="15"/>
        <v>0.69369300000000023</v>
      </c>
      <c r="AV36" s="886">
        <f t="shared" si="15"/>
        <v>0.72837765000000032</v>
      </c>
      <c r="AW36" s="651">
        <f t="shared" si="12"/>
        <v>3.2839306500000003</v>
      </c>
      <c r="AX36" s="747">
        <f t="shared" si="13"/>
        <v>8.9798486464315008</v>
      </c>
      <c r="AY36" s="934">
        <v>2.2200000000000002</v>
      </c>
      <c r="AZ36" s="872">
        <v>334.84</v>
      </c>
      <c r="BA36" s="872">
        <v>-26.8</v>
      </c>
      <c r="BB36" s="872">
        <v>14.32</v>
      </c>
      <c r="BC36" s="872">
        <v>24.39</v>
      </c>
      <c r="BE36" s="624">
        <v>2013</v>
      </c>
      <c r="BF36" s="898">
        <f t="shared" si="14"/>
        <v>0</v>
      </c>
      <c r="BG36" s="882">
        <v>2.4</v>
      </c>
    </row>
    <row r="37" spans="1:59" ht="11.25" customHeight="1" x14ac:dyDescent="0.2">
      <c r="A37" s="863" t="s">
        <v>402</v>
      </c>
      <c r="B37" s="875" t="s">
        <v>403</v>
      </c>
      <c r="C37" s="932" t="s">
        <v>123</v>
      </c>
      <c r="D37" s="932" t="s">
        <v>4174</v>
      </c>
      <c r="E37" s="733">
        <v>26</v>
      </c>
      <c r="F37" s="1140">
        <v>126</v>
      </c>
      <c r="G37" s="1165" t="s">
        <v>37</v>
      </c>
      <c r="H37" s="1165" t="s">
        <v>37</v>
      </c>
      <c r="I37" s="865">
        <v>135.97</v>
      </c>
      <c r="J37" s="651">
        <f t="shared" si="0"/>
        <v>1.1326027800250056</v>
      </c>
      <c r="K37" s="884">
        <v>0.38500000000000001</v>
      </c>
      <c r="L37" s="887">
        <v>4</v>
      </c>
      <c r="M37" s="642">
        <f t="shared" si="1"/>
        <v>1.54</v>
      </c>
      <c r="N37" s="870" t="s">
        <v>163</v>
      </c>
      <c r="O37" s="735">
        <v>0.36749999999999999</v>
      </c>
      <c r="P37" s="861">
        <v>43902</v>
      </c>
      <c r="Q37" s="861">
        <v>43922</v>
      </c>
      <c r="R37" s="642">
        <f t="shared" si="2"/>
        <v>4.7619047619047663</v>
      </c>
      <c r="S37" s="701">
        <f>IF(INDEX(Historical!$D$7:$D$1237,MATCH(B37,Historical!$B$7:$B$1261,0))=0,"n/a",(INDEX(Historical!$C$7:$C$1239,MATCH(B37,Historical!$B$7:$B$1261,0))/INDEX(Historical!$D$7:$D$1237,MATCH(B37,Historical!$B$7:$B$1261,0))-1)*100)</f>
        <v>8.4905660377358583</v>
      </c>
      <c r="T37" s="701">
        <f>IF(INDEX(Historical!$F$7:$F$1230,MATCH(B37,Historical!$B$7:$B$1261,0))=0,"n/a",((INDEX(Historical!$C$7:$C$1239,MATCH(B37,Historical!$B$7:$B$1261,0))/INDEX(Historical!$F$7:$F$1230,MATCH(B37,Historical!$B$7:$B$1261,0)))^(1/3)-1)*100)</f>
        <v>6.0572272596069343</v>
      </c>
      <c r="U37" s="701">
        <f>IF(INDEX(Historical!$H$7:$H$1230,MATCH(B37,Historical!$B$7:$B$1261,0))=0,"n/a",((INDEX(Historical!$C$7:$C$1239,MATCH(B37,Historical!$B$7:$B$1261,0))/INDEX(Historical!$H$7:$H$1230,MATCH(B37,Historical!$B$7:$B$1261,0)))^(1/5)-1)*100)</f>
        <v>6.1821828430751236</v>
      </c>
      <c r="V37" s="701">
        <f>IF(INDEX(Historical!$O$7:$O$1230,MATCH(B37,Historical!$B$7:$B$1261,0))=0,"n/a",((INDEX(Historical!$C$7:$C$1239,MATCH(B37,Historical!$B$7:$B$1261,0))/INDEX(Historical!$O$7:$O$1230,MATCH(B37,Historical!$B$7:$B$1261,0)))^(1/10)-1)*100)</f>
        <v>11.138309080140285</v>
      </c>
      <c r="W37" s="702">
        <f t="shared" si="3"/>
        <v>0.55503782473571472</v>
      </c>
      <c r="X37" s="703">
        <f t="shared" si="4"/>
        <v>0.42931825299132809</v>
      </c>
      <c r="Y37" s="876"/>
      <c r="Z37" s="651">
        <f t="shared" si="5"/>
        <v>43.016759776536311</v>
      </c>
      <c r="AA37" s="886">
        <f t="shared" si="6"/>
        <v>37.980446927374302</v>
      </c>
      <c r="AB37" s="887">
        <v>12</v>
      </c>
      <c r="AC37" s="865">
        <v>3.58</v>
      </c>
      <c r="AD37" s="865">
        <v>2.56</v>
      </c>
      <c r="AE37" s="865">
        <v>4.42</v>
      </c>
      <c r="AF37" s="865">
        <v>3.55</v>
      </c>
      <c r="AG37" s="865">
        <v>9.6</v>
      </c>
      <c r="AH37" s="865">
        <v>-18.3</v>
      </c>
      <c r="AI37" s="865">
        <v>2.67</v>
      </c>
      <c r="AJ37" s="865">
        <v>14.399999999999999</v>
      </c>
      <c r="AK37" s="865">
        <v>15</v>
      </c>
      <c r="AL37" s="878">
        <v>14340</v>
      </c>
      <c r="AM37" s="872">
        <v>0.3</v>
      </c>
      <c r="AN37" s="865">
        <v>0.86</v>
      </c>
      <c r="AO37" s="739">
        <f t="shared" si="7"/>
        <v>-30.665661304274174</v>
      </c>
      <c r="AP37" s="740">
        <f t="shared" si="8"/>
        <v>7.3147856231001294</v>
      </c>
      <c r="AQ37" s="888">
        <f t="shared" si="9"/>
        <v>144.79523106482168</v>
      </c>
      <c r="AR37" s="651">
        <f>INDEX(Historical!$C$7:$C$1239,MATCH(B37,Historical!$B$7:$B$1261,0))*IF(AH37="n/a",1.03,IF(AH37&lt;0,1.01,IF(AH37&gt;10,1.1,(1+AH37/100))))</f>
        <v>1.451875</v>
      </c>
      <c r="AS37" s="886">
        <f t="shared" si="10"/>
        <v>1.4906400625</v>
      </c>
      <c r="AT37" s="886">
        <f t="shared" si="15"/>
        <v>1.6397040687500002</v>
      </c>
      <c r="AU37" s="886">
        <f t="shared" si="15"/>
        <v>1.8036744756250003</v>
      </c>
      <c r="AV37" s="886">
        <f t="shared" si="15"/>
        <v>1.9840419231875004</v>
      </c>
      <c r="AW37" s="651">
        <f t="shared" si="12"/>
        <v>8.3699355300625022</v>
      </c>
      <c r="AX37" s="747">
        <f t="shared" si="13"/>
        <v>6.1557222402460114</v>
      </c>
      <c r="AY37" s="934">
        <v>1.57</v>
      </c>
      <c r="AZ37" s="872">
        <v>178.10999999999999</v>
      </c>
      <c r="BA37" s="872">
        <v>-1.6099999999999999</v>
      </c>
      <c r="BB37" s="872">
        <v>32.119999999999997</v>
      </c>
      <c r="BC37" s="872">
        <v>63.29</v>
      </c>
      <c r="BE37" s="624">
        <v>1995</v>
      </c>
      <c r="BF37" s="898">
        <f t="shared" si="14"/>
        <v>2</v>
      </c>
      <c r="BG37" s="882">
        <v>3.8</v>
      </c>
    </row>
    <row r="38" spans="1:59" ht="11.25" customHeight="1" x14ac:dyDescent="0.2">
      <c r="A38" s="863" t="s">
        <v>890</v>
      </c>
      <c r="B38" s="875" t="s">
        <v>891</v>
      </c>
      <c r="C38" s="932" t="s">
        <v>131</v>
      </c>
      <c r="D38" s="932" t="s">
        <v>4329</v>
      </c>
      <c r="E38" s="733">
        <v>10</v>
      </c>
      <c r="F38" s="1140">
        <v>361</v>
      </c>
      <c r="G38" s="1165" t="s">
        <v>37</v>
      </c>
      <c r="H38" s="1165" t="s">
        <v>37</v>
      </c>
      <c r="I38" s="874">
        <v>56.24</v>
      </c>
      <c r="J38" s="651">
        <f t="shared" si="0"/>
        <v>4.3918918918918921</v>
      </c>
      <c r="K38" s="877">
        <v>0.61750000000000005</v>
      </c>
      <c r="L38" s="887">
        <v>4</v>
      </c>
      <c r="M38" s="642">
        <f t="shared" si="1"/>
        <v>2.4700000000000002</v>
      </c>
      <c r="N38" s="870" t="s">
        <v>119</v>
      </c>
      <c r="O38" s="734">
        <v>0.58750000000000002</v>
      </c>
      <c r="P38" s="861">
        <v>43874</v>
      </c>
      <c r="Q38" s="861">
        <v>43891</v>
      </c>
      <c r="R38" s="642">
        <f t="shared" si="2"/>
        <v>5.106382978723409</v>
      </c>
      <c r="S38" s="701">
        <f>IF(INDEX(Historical!$D$7:$D$1237,MATCH(B38,Historical!$B$7:$B$1261,0))=0,"n/a",(INDEX(Historical!$C$7:$C$1239,MATCH(B38,Historical!$B$7:$B$1261,0))/INDEX(Historical!$D$7:$D$1237,MATCH(B38,Historical!$B$7:$B$1261,0))-1)*100)</f>
        <v>4.9107142857142794</v>
      </c>
      <c r="T38" s="701">
        <f>IF(INDEX(Historical!$F$7:$F$1230,MATCH(B38,Historical!$B$7:$B$1261,0))=0,"n/a",((INDEX(Historical!$C$7:$C$1239,MATCH(B38,Historical!$B$7:$B$1261,0))/INDEX(Historical!$F$7:$F$1230,MATCH(B38,Historical!$B$7:$B$1261,0)))^(1/3)-1)*100)</f>
        <v>4.1521347249286578</v>
      </c>
      <c r="U38" s="701">
        <f>IF(INDEX(Historical!$H$7:$H$1230,MATCH(B38,Historical!$B$7:$B$1261,0))=0,"n/a",((INDEX(Historical!$C$7:$C$1239,MATCH(B38,Historical!$B$7:$B$1261,0))/INDEX(Historical!$H$7:$H$1230,MATCH(B38,Historical!$B$7:$B$1261,0)))^(1/5)-1)*100)</f>
        <v>3.6960845418754662</v>
      </c>
      <c r="V38" s="701">
        <f>IF(INDEX(Historical!$O$7:$O$1230,MATCH(B38,Historical!$B$7:$B$1261,0))=0,"n/a",((INDEX(Historical!$C$7:$C$1239,MATCH(B38,Historical!$B$7:$B$1261,0))/INDEX(Historical!$O$7:$O$1230,MATCH(B38,Historical!$B$7:$B$1261,0)))^(1/10)-1)*100)</f>
        <v>2.9332106797119506</v>
      </c>
      <c r="W38" s="702">
        <f t="shared" si="3"/>
        <v>1.260081509807687</v>
      </c>
      <c r="X38" s="703">
        <f t="shared" si="4"/>
        <v>0.84001921406260605</v>
      </c>
      <c r="Y38" s="654"/>
      <c r="Z38" s="651">
        <f t="shared" si="5"/>
        <v>72.434017595307921</v>
      </c>
      <c r="AA38" s="886">
        <f t="shared" si="6"/>
        <v>16.492668621700879</v>
      </c>
      <c r="AB38" s="887">
        <v>12</v>
      </c>
      <c r="AC38" s="865">
        <v>3.41</v>
      </c>
      <c r="AD38" s="865">
        <v>2.42</v>
      </c>
      <c r="AE38" s="865">
        <v>2.64</v>
      </c>
      <c r="AF38" s="865">
        <v>1.31</v>
      </c>
      <c r="AG38" s="865">
        <v>7.8</v>
      </c>
      <c r="AH38" s="865">
        <v>6.2</v>
      </c>
      <c r="AI38" s="865">
        <v>7.62</v>
      </c>
      <c r="AJ38" s="865">
        <v>4.3999999999999995</v>
      </c>
      <c r="AK38" s="865">
        <v>7.0000000000000009</v>
      </c>
      <c r="AL38" s="878">
        <v>3050</v>
      </c>
      <c r="AM38" s="872">
        <v>0.2</v>
      </c>
      <c r="AN38" s="865">
        <v>0.88</v>
      </c>
      <c r="AO38" s="739">
        <f t="shared" si="7"/>
        <v>-8.4046921879335201</v>
      </c>
      <c r="AP38" s="740">
        <f t="shared" si="8"/>
        <v>8.0879764337673592</v>
      </c>
      <c r="AQ38" s="888">
        <f t="shared" si="9"/>
        <v>-2.0081729157915951</v>
      </c>
      <c r="AR38" s="651">
        <f>INDEX(Historical!$C$7:$C$1239,MATCH(B38,Historical!$B$7:$B$1261,0))*IF(AH38="n/a",1.03,IF(AH38&lt;0,1.01,IF(AH38&gt;10,1.1,(1+AH38/100))))</f>
        <v>2.4957000000000003</v>
      </c>
      <c r="AS38" s="886">
        <f t="shared" si="10"/>
        <v>2.6858723400000004</v>
      </c>
      <c r="AT38" s="886">
        <f t="shared" si="15"/>
        <v>2.8738834038000007</v>
      </c>
      <c r="AU38" s="886">
        <f t="shared" si="15"/>
        <v>3.0750552420660009</v>
      </c>
      <c r="AV38" s="886">
        <f t="shared" si="15"/>
        <v>3.2903091090106211</v>
      </c>
      <c r="AW38" s="651">
        <f t="shared" si="12"/>
        <v>14.420820094876625</v>
      </c>
      <c r="AX38" s="747">
        <f t="shared" si="13"/>
        <v>25.641572003692431</v>
      </c>
      <c r="AY38" s="934">
        <v>0.44</v>
      </c>
      <c r="AZ38" s="872">
        <v>16.63</v>
      </c>
      <c r="BA38" s="872">
        <v>-33.61</v>
      </c>
      <c r="BB38" s="872">
        <v>3.2099999999999995</v>
      </c>
      <c r="BC38" s="872">
        <v>-3.15</v>
      </c>
      <c r="BE38" s="624">
        <v>2011</v>
      </c>
      <c r="BF38" s="898">
        <f t="shared" si="14"/>
        <v>0</v>
      </c>
      <c r="BG38" s="882">
        <v>3.1</v>
      </c>
    </row>
    <row r="39" spans="1:59" ht="11.25" customHeight="1" x14ac:dyDescent="0.2">
      <c r="A39" s="881" t="s">
        <v>4405</v>
      </c>
      <c r="B39" s="875" t="s">
        <v>3972</v>
      </c>
      <c r="C39" s="932" t="s">
        <v>112</v>
      </c>
      <c r="D39" s="932" t="s">
        <v>211</v>
      </c>
      <c r="E39" s="733">
        <v>6</v>
      </c>
      <c r="F39" s="1140">
        <v>676</v>
      </c>
      <c r="G39" s="1166" t="s">
        <v>106</v>
      </c>
      <c r="H39" s="1166" t="s">
        <v>106</v>
      </c>
      <c r="I39" s="874">
        <v>135.72</v>
      </c>
      <c r="J39" s="651">
        <f t="shared" si="0"/>
        <v>0.38314176245210729</v>
      </c>
      <c r="K39" s="877">
        <v>0.13</v>
      </c>
      <c r="L39" s="887">
        <v>4</v>
      </c>
      <c r="M39" s="642">
        <f t="shared" si="1"/>
        <v>0.52</v>
      </c>
      <c r="N39" s="870" t="s">
        <v>489</v>
      </c>
      <c r="O39" s="734">
        <v>0.12</v>
      </c>
      <c r="P39" s="619">
        <v>43845</v>
      </c>
      <c r="Q39" s="619">
        <v>43858</v>
      </c>
      <c r="R39" s="642">
        <f t="shared" si="2"/>
        <v>8.333333333333341</v>
      </c>
      <c r="S39" s="701">
        <f>IF(INDEX(Historical!$D$7:$D$1237,MATCH(B39,Historical!$B$7:$B$1261,0))=0,"n/a",(INDEX(Historical!$C$7:$C$1239,MATCH(B39,Historical!$B$7:$B$1261,0))/INDEX(Historical!$D$7:$D$1237,MATCH(B39,Historical!$B$7:$B$1261,0))-1)*100)</f>
        <v>9.0909090909090828</v>
      </c>
      <c r="T39" s="701">
        <f>IF(INDEX(Historical!$F$7:$F$1230,MATCH(B39,Historical!$B$7:$B$1261,0))=0,"n/a",((INDEX(Historical!$C$7:$C$1239,MATCH(B39,Historical!$B$7:$B$1261,0))/INDEX(Historical!$F$7:$F$1230,MATCH(B39,Historical!$B$7:$B$1261,0)))^(1/3)-1)*100)</f>
        <v>10.064241629820891</v>
      </c>
      <c r="U39" s="701">
        <f>IF(INDEX(Historical!$H$7:$H$1230,MATCH(B39,Historical!$B$7:$B$1261,0))=0,"n/a",((INDEX(Historical!$C$7:$C$1239,MATCH(B39,Historical!$B$7:$B$1261,0))/INDEX(Historical!$H$7:$H$1230,MATCH(B39,Historical!$B$7:$B$1261,0)))^(1/5)-1)*100)</f>
        <v>11.382417860287886</v>
      </c>
      <c r="V39" s="701">
        <f>IF(INDEX(Historical!$O$7:$O$1230,MATCH(B39,Historical!$B$7:$B$1261,0))=0,"n/a",((INDEX(Historical!$C$7:$C$1239,MATCH(B39,Historical!$B$7:$B$1261,0))/INDEX(Historical!$O$7:$O$1230,MATCH(B39,Historical!$B$7:$B$1261,0)))^(1/10)-1)*100)</f>
        <v>7.1773462536293131</v>
      </c>
      <c r="W39" s="702">
        <f t="shared" si="3"/>
        <v>1.5858811123306509</v>
      </c>
      <c r="X39" s="703">
        <f t="shared" si="4"/>
        <v>1.2239158989556864</v>
      </c>
      <c r="Y39" s="876"/>
      <c r="Z39" s="651">
        <f t="shared" si="5"/>
        <v>10.590631364562118</v>
      </c>
      <c r="AA39" s="886">
        <f t="shared" si="6"/>
        <v>27.641547861507128</v>
      </c>
      <c r="AB39" s="887">
        <v>12</v>
      </c>
      <c r="AC39" s="865">
        <v>4.91</v>
      </c>
      <c r="AD39" s="865">
        <v>4.28</v>
      </c>
      <c r="AE39" s="865">
        <v>1.38</v>
      </c>
      <c r="AF39" s="865">
        <v>2.7</v>
      </c>
      <c r="AG39" s="865">
        <v>10.100000000000001</v>
      </c>
      <c r="AH39" s="865">
        <v>-10.6</v>
      </c>
      <c r="AI39" s="865">
        <v>26.810000000000002</v>
      </c>
      <c r="AJ39" s="865">
        <v>9.3000000000000007</v>
      </c>
      <c r="AK39" s="865">
        <v>6.6000000000000005</v>
      </c>
      <c r="AL39" s="878">
        <v>1620</v>
      </c>
      <c r="AM39" s="872">
        <v>0.6</v>
      </c>
      <c r="AN39" s="865">
        <v>0.62</v>
      </c>
      <c r="AO39" s="739">
        <f t="shared" si="7"/>
        <v>-15.875988238767135</v>
      </c>
      <c r="AP39" s="740">
        <f t="shared" si="8"/>
        <v>11.765559622739993</v>
      </c>
      <c r="AQ39" s="888">
        <f t="shared" si="9"/>
        <v>82.125938388271763</v>
      </c>
      <c r="AR39" s="651">
        <f>INDEX(Historical!$C$7:$C$1239,MATCH(B39,Historical!$B$7:$B$1261,0))*IF(AH39="n/a",1.03,IF(AH39&lt;0,1.01,IF(AH39&gt;10,1.1,(1+AH39/100))))</f>
        <v>0.48480000000000001</v>
      </c>
      <c r="AS39" s="886">
        <f t="shared" si="10"/>
        <v>0.53328000000000009</v>
      </c>
      <c r="AT39" s="886">
        <f t="shared" si="15"/>
        <v>0.56847648000000017</v>
      </c>
      <c r="AU39" s="886">
        <f t="shared" si="15"/>
        <v>0.60599592768000021</v>
      </c>
      <c r="AV39" s="886">
        <f t="shared" si="15"/>
        <v>0.64599165890688026</v>
      </c>
      <c r="AW39" s="651">
        <f t="shared" si="12"/>
        <v>2.8385440665868806</v>
      </c>
      <c r="AX39" s="747">
        <f t="shared" si="13"/>
        <v>2.0914707239809025</v>
      </c>
      <c r="AY39" s="934">
        <v>0.99</v>
      </c>
      <c r="AZ39" s="872">
        <v>91.18</v>
      </c>
      <c r="BA39" s="872">
        <v>-6.63</v>
      </c>
      <c r="BB39" s="872">
        <v>11.59</v>
      </c>
      <c r="BC39" s="872">
        <v>27.250000000000004</v>
      </c>
      <c r="BE39" s="624">
        <v>2015</v>
      </c>
      <c r="BF39" s="898">
        <f t="shared" si="14"/>
        <v>0</v>
      </c>
      <c r="BG39" s="882">
        <v>4.8</v>
      </c>
    </row>
    <row r="40" spans="1:59" ht="11.25" customHeight="1" x14ac:dyDescent="0.2">
      <c r="A40" s="863" t="s">
        <v>892</v>
      </c>
      <c r="B40" s="875" t="s">
        <v>893</v>
      </c>
      <c r="C40" s="932" t="s">
        <v>108</v>
      </c>
      <c r="D40" s="932" t="s">
        <v>118</v>
      </c>
      <c r="E40" s="733">
        <v>10</v>
      </c>
      <c r="F40" s="1140">
        <v>383</v>
      </c>
      <c r="G40" s="1147" t="s">
        <v>115</v>
      </c>
      <c r="H40" s="1147" t="s">
        <v>115</v>
      </c>
      <c r="I40" s="874">
        <v>102.35</v>
      </c>
      <c r="J40" s="651">
        <f t="shared" si="0"/>
        <v>2.110405471421593</v>
      </c>
      <c r="K40" s="877">
        <v>0.54</v>
      </c>
      <c r="L40" s="887">
        <v>4</v>
      </c>
      <c r="M40" s="642">
        <f t="shared" si="1"/>
        <v>2.16</v>
      </c>
      <c r="N40" s="870" t="s">
        <v>163</v>
      </c>
      <c r="O40" s="734">
        <v>0.5</v>
      </c>
      <c r="P40" s="861">
        <v>43889</v>
      </c>
      <c r="Q40" s="861">
        <v>43922</v>
      </c>
      <c r="R40" s="642">
        <f t="shared" si="2"/>
        <v>8.0000000000000071</v>
      </c>
      <c r="S40" s="701">
        <f>IF(INDEX(Historical!$D$7:$D$1237,MATCH(B40,Historical!$B$7:$B$1261,0))=0,"n/a",(INDEX(Historical!$C$7:$C$1239,MATCH(B40,Historical!$B$7:$B$1261,0))/INDEX(Historical!$D$7:$D$1237,MATCH(B40,Historical!$B$7:$B$1261,0))-1)*100)</f>
        <v>11.999999999999989</v>
      </c>
      <c r="T40" s="701">
        <f>IF(INDEX(Historical!$F$7:$F$1230,MATCH(B40,Historical!$B$7:$B$1261,0))=0,"n/a",((INDEX(Historical!$C$7:$C$1239,MATCH(B40,Historical!$B$7:$B$1261,0))/INDEX(Historical!$F$7:$F$1230,MATCH(B40,Historical!$B$7:$B$1261,0)))^(1/3)-1)*100)</f>
        <v>14.962302576856757</v>
      </c>
      <c r="U40" s="701">
        <f>IF(INDEX(Historical!$H$7:$H$1230,MATCH(B40,Historical!$B$7:$B$1261,0))=0,"n/a",((INDEX(Historical!$C$7:$C$1239,MATCH(B40,Historical!$B$7:$B$1261,0))/INDEX(Historical!$H$7:$H$1230,MATCH(B40,Historical!$B$7:$B$1261,0)))^(1/5)-1)*100)</f>
        <v>11.842691472014465</v>
      </c>
      <c r="V40" s="701">
        <f>IF(INDEX(Historical!$O$7:$O$1230,MATCH(B40,Historical!$B$7:$B$1261,0))=0,"n/a",((INDEX(Historical!$C$7:$C$1239,MATCH(B40,Historical!$B$7:$B$1261,0))/INDEX(Historical!$O$7:$O$1230,MATCH(B40,Historical!$B$7:$B$1261,0)))^(1/10)-1)*100)</f>
        <v>9.3746329125196759</v>
      </c>
      <c r="W40" s="702">
        <f t="shared" si="3"/>
        <v>1.2632698882746369</v>
      </c>
      <c r="X40" s="703">
        <f t="shared" si="4"/>
        <v>0.67672522697225512</v>
      </c>
      <c r="Y40" s="664"/>
      <c r="Z40" s="651">
        <f t="shared" si="5"/>
        <v>15.147265077138853</v>
      </c>
      <c r="AA40" s="886">
        <f t="shared" si="6"/>
        <v>7.1774193548387091</v>
      </c>
      <c r="AB40" s="887">
        <v>12</v>
      </c>
      <c r="AC40" s="865">
        <v>14.26</v>
      </c>
      <c r="AD40" s="865">
        <v>0.89</v>
      </c>
      <c r="AE40" s="865">
        <v>0.71</v>
      </c>
      <c r="AF40" s="865">
        <v>1.28</v>
      </c>
      <c r="AG40" s="865">
        <v>19</v>
      </c>
      <c r="AH40" s="865">
        <v>149.80000000000001</v>
      </c>
      <c r="AI40" s="865">
        <v>-0.95</v>
      </c>
      <c r="AJ40" s="865">
        <v>17.5</v>
      </c>
      <c r="AK40" s="865">
        <v>8.2100000000000009</v>
      </c>
      <c r="AL40" s="878">
        <v>31610</v>
      </c>
      <c r="AM40" s="872">
        <v>0.43</v>
      </c>
      <c r="AN40" s="865">
        <v>0.26</v>
      </c>
      <c r="AO40" s="739">
        <f t="shared" si="7"/>
        <v>6.7756775885973495</v>
      </c>
      <c r="AP40" s="740">
        <f t="shared" si="8"/>
        <v>13.953096943436059</v>
      </c>
      <c r="AQ40" s="888">
        <f t="shared" si="9"/>
        <v>-36.100437232608563</v>
      </c>
      <c r="AR40" s="651">
        <f>INDEX(Historical!$C$7:$C$1239,MATCH(B40,Historical!$B$7:$B$1261,0))*IF(AH40="n/a",1.03,IF(AH40&lt;0,1.01,IF(AH40&gt;10,1.1,(1+AH40/100))))</f>
        <v>2.1560000000000001</v>
      </c>
      <c r="AS40" s="886">
        <f t="shared" si="10"/>
        <v>2.1775600000000002</v>
      </c>
      <c r="AT40" s="886">
        <f t="shared" si="15"/>
        <v>2.3563376760000003</v>
      </c>
      <c r="AU40" s="886">
        <f t="shared" si="15"/>
        <v>2.5497929991996005</v>
      </c>
      <c r="AV40" s="886">
        <f t="shared" si="15"/>
        <v>2.7591310044338879</v>
      </c>
      <c r="AW40" s="651">
        <f t="shared" si="12"/>
        <v>11.998821679633489</v>
      </c>
      <c r="AX40" s="747">
        <f t="shared" si="13"/>
        <v>11.723323575606731</v>
      </c>
      <c r="AY40" s="934">
        <v>0.81</v>
      </c>
      <c r="AZ40" s="872">
        <v>59.599999999999994</v>
      </c>
      <c r="BA40" s="872">
        <v>-18.72</v>
      </c>
      <c r="BB40" s="872">
        <v>9.2200000000000006</v>
      </c>
      <c r="BC40" s="872">
        <v>6.5</v>
      </c>
      <c r="BE40" s="624">
        <v>2011</v>
      </c>
      <c r="BF40" s="898">
        <f t="shared" si="14"/>
        <v>0</v>
      </c>
      <c r="BG40" s="882">
        <v>3.8</v>
      </c>
    </row>
    <row r="41" spans="1:59" ht="11.25" customHeight="1" x14ac:dyDescent="0.2">
      <c r="A41" s="863" t="s">
        <v>3790</v>
      </c>
      <c r="B41" s="875" t="s">
        <v>3791</v>
      </c>
      <c r="C41" s="932" t="s">
        <v>112</v>
      </c>
      <c r="D41" s="932" t="s">
        <v>1220</v>
      </c>
      <c r="E41" s="733">
        <v>7</v>
      </c>
      <c r="F41" s="1140">
        <v>624</v>
      </c>
      <c r="G41" s="1136" t="s">
        <v>106</v>
      </c>
      <c r="H41" s="1136" t="s">
        <v>106</v>
      </c>
      <c r="I41" s="874">
        <v>114.04</v>
      </c>
      <c r="J41" s="651">
        <f t="shared" si="0"/>
        <v>1.1224131883549631</v>
      </c>
      <c r="K41" s="877">
        <v>0.32</v>
      </c>
      <c r="L41" s="887">
        <v>4</v>
      </c>
      <c r="M41" s="642">
        <f t="shared" si="1"/>
        <v>1.28</v>
      </c>
      <c r="N41" s="870" t="s">
        <v>151</v>
      </c>
      <c r="O41" s="734">
        <v>0.27</v>
      </c>
      <c r="P41" s="861">
        <v>43906</v>
      </c>
      <c r="Q41" s="861">
        <v>43921</v>
      </c>
      <c r="R41" s="642">
        <f t="shared" si="2"/>
        <v>18.518518518518512</v>
      </c>
      <c r="S41" s="701">
        <f>IF(INDEX(Historical!$D$7:$D$1237,MATCH(B41,Historical!$B$7:$B$1261,0))=0,"n/a",(INDEX(Historical!$C$7:$C$1239,MATCH(B41,Historical!$B$7:$B$1261,0))/INDEX(Historical!$D$7:$D$1237,MATCH(B41,Historical!$B$7:$B$1261,0))-1)*100)</f>
        <v>28.57142857142858</v>
      </c>
      <c r="T41" s="701">
        <f>IF(INDEX(Historical!$F$7:$F$1230,MATCH(B41,Historical!$B$7:$B$1261,0))=0,"n/a",((INDEX(Historical!$C$7:$C$1239,MATCH(B41,Historical!$B$7:$B$1261,0))/INDEX(Historical!$F$7:$F$1230,MATCH(B41,Historical!$B$7:$B$1261,0)))^(1/3)-1)*100)</f>
        <v>31.037069710444843</v>
      </c>
      <c r="U41" s="701">
        <f>IF(INDEX(Historical!$H$7:$H$1230,MATCH(B41,Historical!$B$7:$B$1261,0))=0,"n/a",((INDEX(Historical!$C$7:$C$1239,MATCH(B41,Historical!$B$7:$B$1261,0))/INDEX(Historical!$H$7:$H$1230,MATCH(B41,Historical!$B$7:$B$1261,0)))^(1/5)-1)*100)</f>
        <v>27.542450062579093</v>
      </c>
      <c r="V41" s="701" t="str">
        <f>IF(INDEX(Historical!$O$7:$O$1230,MATCH(B41,Historical!$B$7:$B$1261,0))=0,"n/a",((INDEX(Historical!$C$7:$C$1239,MATCH(B41,Historical!$B$7:$B$1261,0))/INDEX(Historical!$O$7:$O$1230,MATCH(B41,Historical!$B$7:$B$1261,0)))^(1/10)-1)*100)</f>
        <v>n/a</v>
      </c>
      <c r="W41" s="702" t="str">
        <f t="shared" si="3"/>
        <v>n/a</v>
      </c>
      <c r="X41" s="703">
        <f t="shared" si="4"/>
        <v>1.5920491365652658</v>
      </c>
      <c r="Y41" s="876" t="s">
        <v>4058</v>
      </c>
      <c r="Z41" s="651">
        <f t="shared" si="5"/>
        <v>39.384615384615387</v>
      </c>
      <c r="AA41" s="886">
        <f t="shared" si="6"/>
        <v>35.089230769230774</v>
      </c>
      <c r="AB41" s="887">
        <v>12</v>
      </c>
      <c r="AC41" s="865">
        <v>3.25</v>
      </c>
      <c r="AD41" s="865">
        <v>35.86</v>
      </c>
      <c r="AE41" s="865">
        <v>3.91</v>
      </c>
      <c r="AF41" s="865">
        <v>12.8</v>
      </c>
      <c r="AG41" s="867">
        <v>42</v>
      </c>
      <c r="AH41" s="865">
        <v>-1.3</v>
      </c>
      <c r="AI41" s="865">
        <v>-1.79</v>
      </c>
      <c r="AJ41" s="865">
        <v>17.299999999999997</v>
      </c>
      <c r="AK41" s="865">
        <v>0.98</v>
      </c>
      <c r="AL41" s="878">
        <v>10600</v>
      </c>
      <c r="AM41" s="872">
        <v>0.1</v>
      </c>
      <c r="AN41" s="865">
        <v>1.73</v>
      </c>
      <c r="AO41" s="739">
        <f t="shared" si="7"/>
        <v>-6.4243675182967195</v>
      </c>
      <c r="AP41" s="740">
        <f t="shared" si="8"/>
        <v>28.664863250934054</v>
      </c>
      <c r="AQ41" s="888">
        <f t="shared" si="9"/>
        <v>346.78712497422646</v>
      </c>
      <c r="AR41" s="651">
        <f>INDEX(Historical!$C$7:$C$1239,MATCH(B41,Historical!$B$7:$B$1261,0))*IF(AH41="n/a",1.03,IF(AH41&lt;0,1.01,IF(AH41&gt;10,1.1,(1+AH41/100))))</f>
        <v>1.0908</v>
      </c>
      <c r="AS41" s="886">
        <f t="shared" si="10"/>
        <v>1.1017079999999999</v>
      </c>
      <c r="AT41" s="886">
        <f t="shared" si="15"/>
        <v>1.1125047384</v>
      </c>
      <c r="AU41" s="886">
        <f t="shared" si="15"/>
        <v>1.1234072848363199</v>
      </c>
      <c r="AV41" s="886">
        <f t="shared" si="15"/>
        <v>1.1344166762277159</v>
      </c>
      <c r="AW41" s="651">
        <f t="shared" si="12"/>
        <v>5.5628366994640359</v>
      </c>
      <c r="AX41" s="747">
        <f t="shared" si="13"/>
        <v>4.8779697469870538</v>
      </c>
      <c r="AY41" s="934">
        <v>1.1399999999999999</v>
      </c>
      <c r="AZ41" s="872">
        <v>47.4</v>
      </c>
      <c r="BA41" s="872">
        <v>-18.099999999999998</v>
      </c>
      <c r="BB41" s="872">
        <v>8.7200000000000006</v>
      </c>
      <c r="BC41" s="872">
        <v>10.66</v>
      </c>
      <c r="BE41" s="624">
        <v>2014</v>
      </c>
      <c r="BF41" s="898">
        <f t="shared" si="14"/>
        <v>0</v>
      </c>
      <c r="BG41" s="882">
        <v>10.4</v>
      </c>
    </row>
    <row r="42" spans="1:59" ht="11.25" customHeight="1" x14ac:dyDescent="0.2">
      <c r="A42" s="881" t="s">
        <v>4550</v>
      </c>
      <c r="B42" s="875" t="s">
        <v>4548</v>
      </c>
      <c r="C42" s="932" t="s">
        <v>108</v>
      </c>
      <c r="D42" s="932" t="s">
        <v>4343</v>
      </c>
      <c r="E42" s="733">
        <v>5</v>
      </c>
      <c r="F42" s="1140">
        <v>723</v>
      </c>
      <c r="G42" s="1129" t="s">
        <v>106</v>
      </c>
      <c r="H42" s="1129" t="s">
        <v>106</v>
      </c>
      <c r="I42" s="874">
        <v>29.65</v>
      </c>
      <c r="J42" s="651">
        <f t="shared" si="0"/>
        <v>2.563237774030354</v>
      </c>
      <c r="K42" s="877">
        <v>0.19</v>
      </c>
      <c r="L42" s="887">
        <v>4</v>
      </c>
      <c r="M42" s="642">
        <f t="shared" si="1"/>
        <v>0.76</v>
      </c>
      <c r="N42" s="870" t="s">
        <v>489</v>
      </c>
      <c r="O42" s="734">
        <v>0.17</v>
      </c>
      <c r="P42" s="619">
        <v>43860</v>
      </c>
      <c r="Q42" s="619">
        <v>43875</v>
      </c>
      <c r="R42" s="642">
        <f t="shared" si="2"/>
        <v>11.764705882352935</v>
      </c>
      <c r="S42" s="701">
        <f>IF(INDEX(Historical!$D$7:$D$1237,MATCH(B42,Historical!$B$7:$B$1261,0))=0,"n/a",(INDEX(Historical!$C$7:$C$1239,MATCH(B42,Historical!$B$7:$B$1261,0))/INDEX(Historical!$D$7:$D$1237,MATCH(B42,Historical!$B$7:$B$1261,0))-1)*100)</f>
        <v>21.42857142857142</v>
      </c>
      <c r="T42" s="701">
        <f>IF(INDEX(Historical!$F$7:$F$1230,MATCH(B42,Historical!$B$7:$B$1261,0))=0,"n/a",((INDEX(Historical!$C$7:$C$1239,MATCH(B42,Historical!$B$7:$B$1261,0))/INDEX(Historical!$F$7:$F$1230,MATCH(B42,Historical!$B$7:$B$1261,0)))^(1/3)-1)*100)</f>
        <v>61.980590063874175</v>
      </c>
      <c r="U42" s="701" t="str">
        <f>IF(INDEX(Historical!$H$7:$H$1230,MATCH(B42,Historical!$B$7:$B$1261,0))=0,"n/a",((INDEX(Historical!$C$7:$C$1239,MATCH(B42,Historical!$B$7:$B$1261,0))/INDEX(Historical!$H$7:$H$1230,MATCH(B42,Historical!$B$7:$B$1261,0)))^(1/5)-1)*100)</f>
        <v>n/a</v>
      </c>
      <c r="V42" s="701" t="str">
        <f>IF(INDEX(Historical!$O$7:$O$1230,MATCH(B42,Historical!$B$7:$B$1261,0))=0,"n/a",((INDEX(Historical!$C$7:$C$1239,MATCH(B42,Historical!$B$7:$B$1261,0))/INDEX(Historical!$O$7:$O$1230,MATCH(B42,Historical!$B$7:$B$1261,0)))^(1/10)-1)*100)</f>
        <v>n/a</v>
      </c>
      <c r="W42" s="702" t="str">
        <f t="shared" si="3"/>
        <v>n/a</v>
      </c>
      <c r="X42" s="703" t="str">
        <f t="shared" si="4"/>
        <v>n/a</v>
      </c>
      <c r="Y42" s="876"/>
      <c r="Z42" s="651">
        <f t="shared" si="5"/>
        <v>37.073170731707322</v>
      </c>
      <c r="AA42" s="886">
        <f t="shared" si="6"/>
        <v>14.463414634146343</v>
      </c>
      <c r="AB42" s="887">
        <v>12</v>
      </c>
      <c r="AC42" s="865">
        <v>2.0499999999999998</v>
      </c>
      <c r="AD42" s="865">
        <v>2.79</v>
      </c>
      <c r="AE42" s="865">
        <v>1.26</v>
      </c>
      <c r="AF42" s="865">
        <v>0.82</v>
      </c>
      <c r="AG42" s="865">
        <v>5.6000000000000005</v>
      </c>
      <c r="AH42" s="865">
        <v>50</v>
      </c>
      <c r="AI42" s="865">
        <v>50.480000000000004</v>
      </c>
      <c r="AJ42" s="865">
        <v>26.1</v>
      </c>
      <c r="AK42" s="865">
        <v>5.36</v>
      </c>
      <c r="AL42" s="878">
        <v>11480</v>
      </c>
      <c r="AM42" s="872">
        <v>0.3</v>
      </c>
      <c r="AN42" s="865">
        <v>2</v>
      </c>
      <c r="AO42" s="739" t="str">
        <f t="shared" si="7"/>
        <v>n/a</v>
      </c>
      <c r="AP42" s="740" t="str">
        <f t="shared" si="8"/>
        <v>n/a</v>
      </c>
      <c r="AQ42" s="888">
        <f t="shared" si="9"/>
        <v>-27.397581919669424</v>
      </c>
      <c r="AR42" s="651">
        <f>INDEX(Historical!$C$7:$C$1239,MATCH(B42,Historical!$B$7:$B$1261,0))*IF(AH42="n/a",1.03,IF(AH42&lt;0,1.01,IF(AH42&gt;10,1.1,(1+AH42/100))))</f>
        <v>0.74800000000000011</v>
      </c>
      <c r="AS42" s="886">
        <f t="shared" si="10"/>
        <v>0.8228000000000002</v>
      </c>
      <c r="AT42" s="886">
        <f t="shared" si="15"/>
        <v>0.86690208000000024</v>
      </c>
      <c r="AU42" s="886">
        <f t="shared" si="15"/>
        <v>0.91336803148800039</v>
      </c>
      <c r="AV42" s="886">
        <f t="shared" si="15"/>
        <v>0.96232455797575733</v>
      </c>
      <c r="AW42" s="651">
        <f t="shared" si="12"/>
        <v>4.3133946694637579</v>
      </c>
      <c r="AX42" s="747">
        <f t="shared" si="13"/>
        <v>14.547705461935104</v>
      </c>
      <c r="AY42" s="934">
        <v>1.59</v>
      </c>
      <c r="AZ42" s="872">
        <v>190.12</v>
      </c>
      <c r="BA42" s="872">
        <v>-11.07</v>
      </c>
      <c r="BB42" s="872">
        <v>6.97</v>
      </c>
      <c r="BC42" s="872">
        <v>36.230000000000004</v>
      </c>
      <c r="BE42" s="624">
        <v>2016</v>
      </c>
      <c r="BF42" s="898">
        <f t="shared" si="14"/>
        <v>0</v>
      </c>
      <c r="BG42" s="882">
        <v>0.4</v>
      </c>
    </row>
    <row r="43" spans="1:59" ht="11.25" customHeight="1" x14ac:dyDescent="0.2">
      <c r="A43" s="881" t="s">
        <v>4614</v>
      </c>
      <c r="B43" s="875" t="s">
        <v>4613</v>
      </c>
      <c r="C43" s="932" t="s">
        <v>108</v>
      </c>
      <c r="D43" s="932" t="s">
        <v>4338</v>
      </c>
      <c r="E43" s="733">
        <v>6</v>
      </c>
      <c r="F43" s="1140">
        <v>679</v>
      </c>
      <c r="G43" s="1126" t="s">
        <v>106</v>
      </c>
      <c r="H43" s="1126" t="s">
        <v>106</v>
      </c>
      <c r="I43" s="874">
        <v>27.4</v>
      </c>
      <c r="J43" s="651">
        <f t="shared" si="0"/>
        <v>2.1897810218978102</v>
      </c>
      <c r="K43" s="877">
        <v>0.15</v>
      </c>
      <c r="L43" s="887">
        <v>4</v>
      </c>
      <c r="M43" s="642">
        <f t="shared" si="1"/>
        <v>0.6</v>
      </c>
      <c r="N43" s="870" t="s">
        <v>809</v>
      </c>
      <c r="O43" s="734">
        <v>0.13</v>
      </c>
      <c r="P43" s="861">
        <v>44141</v>
      </c>
      <c r="Q43" s="861">
        <v>44151</v>
      </c>
      <c r="R43" s="642">
        <f t="shared" si="2"/>
        <v>15.384615384615378</v>
      </c>
      <c r="S43" s="701">
        <f>IF(INDEX(Historical!$D$7:$D$1237,MATCH(B43,Historical!$B$7:$B$1261,0))=0,"n/a",(INDEX(Historical!$C$7:$C$1239,MATCH(B43,Historical!$B$7:$B$1261,0))/INDEX(Historical!$D$7:$D$1237,MATCH(B43,Historical!$B$7:$B$1261,0))-1)*100)</f>
        <v>19.512195121951216</v>
      </c>
      <c r="T43" s="701">
        <f>IF(INDEX(Historical!$F$7:$F$1230,MATCH(B43,Historical!$B$7:$B$1261,0))=0,"n/a",((INDEX(Historical!$C$7:$C$1239,MATCH(B43,Historical!$B$7:$B$1261,0))/INDEX(Historical!$F$7:$F$1230,MATCH(B43,Historical!$B$7:$B$1261,0)))^(1/3)-1)*100)</f>
        <v>19.105740639430579</v>
      </c>
      <c r="U43" s="701" t="str">
        <f>IF(INDEX(Historical!$H$7:$H$1230,MATCH(B43,Historical!$B$7:$B$1261,0))=0,"n/a",((INDEX(Historical!$C$7:$C$1239,MATCH(B43,Historical!$B$7:$B$1261,0))/INDEX(Historical!$H$7:$H$1230,MATCH(B43,Historical!$B$7:$B$1261,0)))^(1/5)-1)*100)</f>
        <v>n/a</v>
      </c>
      <c r="V43" s="701" t="str">
        <f>IF(INDEX(Historical!$O$7:$O$1230,MATCH(B43,Historical!$B$7:$B$1261,0))=0,"n/a",((INDEX(Historical!$C$7:$C$1239,MATCH(B43,Historical!$B$7:$B$1261,0))/INDEX(Historical!$O$7:$O$1230,MATCH(B43,Historical!$B$7:$B$1261,0)))^(1/10)-1)*100)</f>
        <v>n/a</v>
      </c>
      <c r="W43" s="702" t="str">
        <f t="shared" si="3"/>
        <v>n/a</v>
      </c>
      <c r="X43" s="703" t="str">
        <f t="shared" si="4"/>
        <v>n/a</v>
      </c>
      <c r="Y43" s="876"/>
      <c r="Z43" s="651">
        <f t="shared" si="5"/>
        <v>25.751072961373389</v>
      </c>
      <c r="AA43" s="886">
        <f t="shared" si="6"/>
        <v>11.759656652360514</v>
      </c>
      <c r="AB43" s="887">
        <v>12</v>
      </c>
      <c r="AC43" s="865">
        <v>2.33</v>
      </c>
      <c r="AD43" s="865">
        <v>1.47</v>
      </c>
      <c r="AE43" s="865">
        <v>4.59</v>
      </c>
      <c r="AF43" s="865">
        <v>1.43</v>
      </c>
      <c r="AG43" s="865">
        <v>12.8</v>
      </c>
      <c r="AH43" s="865">
        <v>9.7000000000000011</v>
      </c>
      <c r="AI43" s="865">
        <v>-16.350000000000001</v>
      </c>
      <c r="AJ43" s="865">
        <v>21.7</v>
      </c>
      <c r="AK43" s="865">
        <v>8</v>
      </c>
      <c r="AL43" s="878">
        <v>520.9</v>
      </c>
      <c r="AM43" s="872">
        <v>1.0999999999999999</v>
      </c>
      <c r="AN43" s="865">
        <v>0</v>
      </c>
      <c r="AO43" s="739" t="str">
        <f t="shared" si="7"/>
        <v>n/a</v>
      </c>
      <c r="AP43" s="740" t="str">
        <f t="shared" si="8"/>
        <v>n/a</v>
      </c>
      <c r="AQ43" s="888">
        <f t="shared" si="9"/>
        <v>-13.548191940055009</v>
      </c>
      <c r="AR43" s="651">
        <f>INDEX(Historical!$C$7:$C$1239,MATCH(B43,Historical!$B$7:$B$1261,0))*IF(AH43="n/a",1.03,IF(AH43&lt;0,1.01,IF(AH43&gt;10,1.1,(1+AH43/100))))</f>
        <v>0.53752999999999995</v>
      </c>
      <c r="AS43" s="886">
        <f t="shared" si="10"/>
        <v>0.54290529999999992</v>
      </c>
      <c r="AT43" s="886">
        <f t="shared" si="15"/>
        <v>0.58633772399999995</v>
      </c>
      <c r="AU43" s="886">
        <f t="shared" si="15"/>
        <v>0.63324474192000002</v>
      </c>
      <c r="AV43" s="886">
        <f t="shared" si="15"/>
        <v>0.68390432127360001</v>
      </c>
      <c r="AW43" s="651">
        <f t="shared" si="12"/>
        <v>2.9839220871935996</v>
      </c>
      <c r="AX43" s="747">
        <f t="shared" si="13"/>
        <v>10.890226595597079</v>
      </c>
      <c r="AY43" s="934">
        <v>0.99</v>
      </c>
      <c r="AZ43" s="872">
        <v>102.21000000000001</v>
      </c>
      <c r="BA43" s="872">
        <v>-12.379999999999999</v>
      </c>
      <c r="BB43" s="872">
        <v>18.62</v>
      </c>
      <c r="BC43" s="872">
        <v>28.12</v>
      </c>
      <c r="BE43" s="624">
        <v>2015</v>
      </c>
      <c r="BF43" s="898">
        <f t="shared" si="14"/>
        <v>0</v>
      </c>
      <c r="BG43" s="882">
        <v>1.6</v>
      </c>
    </row>
    <row r="44" spans="1:59" ht="11.25" customHeight="1" x14ac:dyDescent="0.2">
      <c r="A44" s="863" t="s">
        <v>913</v>
      </c>
      <c r="B44" s="875" t="s">
        <v>914</v>
      </c>
      <c r="C44" s="932" t="s">
        <v>153</v>
      </c>
      <c r="D44" s="932" t="s">
        <v>915</v>
      </c>
      <c r="E44" s="733">
        <v>10</v>
      </c>
      <c r="F44" s="1140">
        <v>364</v>
      </c>
      <c r="G44" s="1129" t="s">
        <v>115</v>
      </c>
      <c r="H44" s="1129" t="s">
        <v>115</v>
      </c>
      <c r="I44" s="874">
        <v>222.04</v>
      </c>
      <c r="J44" s="651">
        <f t="shared" si="0"/>
        <v>2.8823635381012433</v>
      </c>
      <c r="K44" s="877">
        <v>1.6</v>
      </c>
      <c r="L44" s="887">
        <v>4</v>
      </c>
      <c r="M44" s="642">
        <f t="shared" si="1"/>
        <v>6.4</v>
      </c>
      <c r="N44" s="870" t="s">
        <v>248</v>
      </c>
      <c r="O44" s="734">
        <v>1.45</v>
      </c>
      <c r="P44" s="861">
        <v>43873</v>
      </c>
      <c r="Q44" s="861">
        <v>43895</v>
      </c>
      <c r="R44" s="642">
        <f t="shared" si="2"/>
        <v>10.344827586206906</v>
      </c>
      <c r="S44" s="701">
        <f>IF(INDEX(Historical!$D$7:$D$1237,MATCH(B44,Historical!$B$7:$B$1261,0))=0,"n/a",(INDEX(Historical!$C$7:$C$1239,MATCH(B44,Historical!$B$7:$B$1261,0))/INDEX(Historical!$D$7:$D$1237,MATCH(B44,Historical!$B$7:$B$1261,0))-1)*100)</f>
        <v>9.8484848484848406</v>
      </c>
      <c r="T44" s="701">
        <f>IF(INDEX(Historical!$F$7:$F$1230,MATCH(B44,Historical!$B$7:$B$1261,0))=0,"n/a",((INDEX(Historical!$C$7:$C$1239,MATCH(B44,Historical!$B$7:$B$1261,0))/INDEX(Historical!$F$7:$F$1230,MATCH(B44,Historical!$B$7:$B$1261,0)))^(1/3)-1)*100)</f>
        <v>13.18511959629507</v>
      </c>
      <c r="U44" s="701">
        <f>IF(INDEX(Historical!$H$7:$H$1230,MATCH(B44,Historical!$B$7:$B$1261,0))=0,"n/a",((INDEX(Historical!$C$7:$C$1239,MATCH(B44,Historical!$B$7:$B$1261,0))/INDEX(Historical!$H$7:$H$1230,MATCH(B44,Historical!$B$7:$B$1261,0)))^(1/5)-1)*100)</f>
        <v>18.90705786863025</v>
      </c>
      <c r="V44" s="701" t="str">
        <f>IF(INDEX(Historical!$O$7:$O$1230,MATCH(B44,Historical!$B$7:$B$1261,0))=0,"n/a",((INDEX(Historical!$C$7:$C$1239,MATCH(B44,Historical!$B$7:$B$1261,0))/INDEX(Historical!$O$7:$O$1230,MATCH(B44,Historical!$B$7:$B$1261,0)))^(1/10)-1)*100)</f>
        <v>n/a</v>
      </c>
      <c r="W44" s="702" t="str">
        <f t="shared" si="3"/>
        <v>n/a</v>
      </c>
      <c r="X44" s="703">
        <f t="shared" si="4"/>
        <v>1.3505041334735892</v>
      </c>
      <c r="Y44" s="661"/>
      <c r="Z44" s="651">
        <f t="shared" si="5"/>
        <v>51.612903225806448</v>
      </c>
      <c r="AA44" s="886">
        <f t="shared" si="6"/>
        <v>17.906451612903226</v>
      </c>
      <c r="AB44" s="887">
        <v>12</v>
      </c>
      <c r="AC44" s="865">
        <v>12.4</v>
      </c>
      <c r="AD44" s="865">
        <v>2.73</v>
      </c>
      <c r="AE44" s="865">
        <v>5.13</v>
      </c>
      <c r="AF44" s="865">
        <v>12</v>
      </c>
      <c r="AG44" s="865">
        <v>72.099999999999994</v>
      </c>
      <c r="AH44" s="865">
        <v>2</v>
      </c>
      <c r="AI44" s="865">
        <v>5.19</v>
      </c>
      <c r="AJ44" s="865">
        <v>14.000000000000002</v>
      </c>
      <c r="AK44" s="865">
        <v>6.65</v>
      </c>
      <c r="AL44" s="878">
        <v>128259.99999999999</v>
      </c>
      <c r="AM44" s="873">
        <v>0.19</v>
      </c>
      <c r="AN44" s="865">
        <v>3.13</v>
      </c>
      <c r="AO44" s="739">
        <f t="shared" si="7"/>
        <v>3.8829697938282663</v>
      </c>
      <c r="AP44" s="740">
        <f t="shared" si="8"/>
        <v>21.789421406731492</v>
      </c>
      <c r="AQ44" s="888">
        <f t="shared" si="9"/>
        <v>209.03248254644234</v>
      </c>
      <c r="AR44" s="651">
        <f>INDEX(Historical!$C$7:$C$1239,MATCH(B44,Historical!$B$7:$B$1261,0))*IF(AH44="n/a",1.03,IF(AH44&lt;0,1.01,IF(AH44&gt;10,1.1,(1+AH44/100))))</f>
        <v>5.9159999999999995</v>
      </c>
      <c r="AS44" s="886">
        <f t="shared" si="10"/>
        <v>6.2230403999999995</v>
      </c>
      <c r="AT44" s="886">
        <f t="shared" si="15"/>
        <v>6.6368725865999991</v>
      </c>
      <c r="AU44" s="886">
        <f t="shared" si="15"/>
        <v>7.0782246136088993</v>
      </c>
      <c r="AV44" s="886">
        <f t="shared" si="15"/>
        <v>7.5489265504138912</v>
      </c>
      <c r="AW44" s="651">
        <f t="shared" si="12"/>
        <v>33.403064150622789</v>
      </c>
      <c r="AX44" s="747">
        <f t="shared" si="13"/>
        <v>15.04371471384561</v>
      </c>
      <c r="AY44" s="934">
        <v>0.74</v>
      </c>
      <c r="AZ44" s="872">
        <v>25.41</v>
      </c>
      <c r="BA44" s="872">
        <v>-16.2</v>
      </c>
      <c r="BB44" s="872">
        <v>-5.5100000000000007</v>
      </c>
      <c r="BC44" s="872">
        <v>-4.18</v>
      </c>
      <c r="BE44" s="624">
        <v>2011</v>
      </c>
      <c r="BF44" s="898">
        <f t="shared" si="14"/>
        <v>0</v>
      </c>
      <c r="BG44" s="882">
        <v>11.700000000000001</v>
      </c>
    </row>
    <row r="45" spans="1:59" ht="11.25" customHeight="1" x14ac:dyDescent="0.2">
      <c r="A45" s="881" t="s">
        <v>4533</v>
      </c>
      <c r="B45" s="875" t="s">
        <v>4500</v>
      </c>
      <c r="C45" s="932" t="s">
        <v>108</v>
      </c>
      <c r="D45" s="932" t="s">
        <v>4338</v>
      </c>
      <c r="E45" s="733">
        <v>5</v>
      </c>
      <c r="F45" s="1140">
        <v>710</v>
      </c>
      <c r="G45" s="1115" t="s">
        <v>106</v>
      </c>
      <c r="H45" s="1115" t="s">
        <v>106</v>
      </c>
      <c r="I45" s="874">
        <v>25.98</v>
      </c>
      <c r="J45" s="651">
        <f t="shared" si="0"/>
        <v>4.1570438799076213</v>
      </c>
      <c r="K45" s="877">
        <v>0.27</v>
      </c>
      <c r="L45" s="887">
        <v>4</v>
      </c>
      <c r="M45" s="642">
        <f t="shared" si="1"/>
        <v>1.08</v>
      </c>
      <c r="N45" s="870" t="s">
        <v>325</v>
      </c>
      <c r="O45" s="734">
        <v>0.25</v>
      </c>
      <c r="P45" s="1116">
        <v>43622</v>
      </c>
      <c r="Q45" s="1116">
        <v>43637</v>
      </c>
      <c r="R45" s="642">
        <f t="shared" si="2"/>
        <v>8.0000000000000071</v>
      </c>
      <c r="S45" s="701">
        <f>IF(INDEX(Historical!$D$7:$D$1237,MATCH(B45,Historical!$B$7:$B$1261,0))=0,"n/a",(INDEX(Historical!$C$7:$C$1239,MATCH(B45,Historical!$B$7:$B$1261,0))/INDEX(Historical!$D$7:$D$1237,MATCH(B45,Historical!$B$7:$B$1261,0))-1)*100)</f>
        <v>4.0000000000000036</v>
      </c>
      <c r="T45" s="701">
        <f>IF(INDEX(Historical!$F$7:$F$1230,MATCH(B45,Historical!$B$7:$B$1261,0))=0,"n/a",((INDEX(Historical!$C$7:$C$1239,MATCH(B45,Historical!$B$7:$B$1261,0))/INDEX(Historical!$F$7:$F$1230,MATCH(B45,Historical!$B$7:$B$1261,0)))^(1/3)-1)*100)</f>
        <v>2.7040024624839898</v>
      </c>
      <c r="U45" s="701">
        <f>IF(INDEX(Historical!$H$7:$H$1230,MATCH(B45,Historical!$B$7:$B$1261,0))=0,"n/a",((INDEX(Historical!$C$7:$C$1239,MATCH(B45,Historical!$B$7:$B$1261,0))/INDEX(Historical!$H$7:$H$1230,MATCH(B45,Historical!$B$7:$B$1261,0)))^(1/5)-1)*100)</f>
        <v>2.4823563310859775</v>
      </c>
      <c r="V45" s="701">
        <f>IF(INDEX(Historical!$O$7:$O$1230,MATCH(B45,Historical!$B$7:$B$1261,0))=0,"n/a",((INDEX(Historical!$C$7:$C$1239,MATCH(B45,Historical!$B$7:$B$1261,0))/INDEX(Historical!$O$7:$O$1230,MATCH(B45,Historical!$B$7:$B$1261,0)))^(1/10)-1)*100)</f>
        <v>1.2335696945859898</v>
      </c>
      <c r="W45" s="702">
        <f t="shared" si="3"/>
        <v>2.0123356969458506</v>
      </c>
      <c r="X45" s="703">
        <f t="shared" si="4"/>
        <v>0.59103722168713746</v>
      </c>
      <c r="Y45" s="876"/>
      <c r="Z45" s="651">
        <f t="shared" si="5"/>
        <v>41.53846153846154</v>
      </c>
      <c r="AA45" s="886">
        <f t="shared" si="6"/>
        <v>9.9923076923076923</v>
      </c>
      <c r="AB45" s="887">
        <v>12</v>
      </c>
      <c r="AC45" s="865">
        <v>2.6</v>
      </c>
      <c r="AD45" s="865">
        <v>2.61</v>
      </c>
      <c r="AE45" s="865">
        <v>3.23</v>
      </c>
      <c r="AF45" s="865">
        <v>0.9</v>
      </c>
      <c r="AG45" s="865">
        <v>8.7999999999999989</v>
      </c>
      <c r="AH45" s="865">
        <v>-23.5</v>
      </c>
      <c r="AI45" s="865">
        <v>-11.48</v>
      </c>
      <c r="AJ45" s="865">
        <v>4.2</v>
      </c>
      <c r="AK45" s="865">
        <v>4</v>
      </c>
      <c r="AL45" s="878">
        <v>309.54000000000002</v>
      </c>
      <c r="AM45" s="872">
        <v>3.4000000000000004</v>
      </c>
      <c r="AN45" s="865">
        <v>0.11</v>
      </c>
      <c r="AO45" s="739">
        <f t="shared" si="7"/>
        <v>-3.3529074813140936</v>
      </c>
      <c r="AP45" s="740">
        <f t="shared" si="8"/>
        <v>6.6394002109935988</v>
      </c>
      <c r="AQ45" s="888">
        <f t="shared" si="9"/>
        <v>-36.778776689128534</v>
      </c>
      <c r="AR45" s="651">
        <f>INDEX(Historical!$C$7:$C$1239,MATCH(B45,Historical!$B$7:$B$1261,0))*IF(AH45="n/a",1.03,IF(AH45&lt;0,1.01,IF(AH45&gt;10,1.1,(1+AH45/100))))</f>
        <v>1.0504</v>
      </c>
      <c r="AS45" s="886">
        <f t="shared" si="10"/>
        <v>1.0609040000000001</v>
      </c>
      <c r="AT45" s="886">
        <f t="shared" si="15"/>
        <v>1.1033401600000001</v>
      </c>
      <c r="AU45" s="886">
        <f t="shared" si="15"/>
        <v>1.1474737664000001</v>
      </c>
      <c r="AV45" s="886">
        <f t="shared" si="15"/>
        <v>1.1933727170560002</v>
      </c>
      <c r="AW45" s="651">
        <f t="shared" si="12"/>
        <v>5.5554906434560003</v>
      </c>
      <c r="AX45" s="747">
        <f t="shared" si="13"/>
        <v>21.38372072153965</v>
      </c>
      <c r="AY45" s="934">
        <v>1.19</v>
      </c>
      <c r="AZ45" s="872">
        <v>40.18</v>
      </c>
      <c r="BA45" s="872">
        <v>-35.96</v>
      </c>
      <c r="BB45" s="872">
        <v>10.39</v>
      </c>
      <c r="BC45" s="872">
        <v>6.83</v>
      </c>
      <c r="BE45" s="624">
        <v>2015</v>
      </c>
      <c r="BF45" s="898">
        <f t="shared" si="14"/>
        <v>0</v>
      </c>
      <c r="BG45" s="882">
        <v>1.0999999999999999</v>
      </c>
    </row>
    <row r="46" spans="1:59" ht="11.25" customHeight="1" x14ac:dyDescent="0.2">
      <c r="A46" s="871" t="s">
        <v>415</v>
      </c>
      <c r="B46" s="875" t="s">
        <v>416</v>
      </c>
      <c r="C46" s="932" t="s">
        <v>108</v>
      </c>
      <c r="D46" s="932" t="s">
        <v>4334</v>
      </c>
      <c r="E46" s="733">
        <v>16</v>
      </c>
      <c r="F46" s="1140">
        <v>237</v>
      </c>
      <c r="G46" s="1165" t="s">
        <v>115</v>
      </c>
      <c r="H46" s="1165" t="s">
        <v>115</v>
      </c>
      <c r="I46" s="874">
        <v>185.24</v>
      </c>
      <c r="J46" s="651">
        <f t="shared" si="0"/>
        <v>2.2457352623623406</v>
      </c>
      <c r="K46" s="877">
        <v>1.04</v>
      </c>
      <c r="L46" s="887">
        <v>4</v>
      </c>
      <c r="M46" s="642">
        <f t="shared" si="1"/>
        <v>4.16</v>
      </c>
      <c r="N46" s="870" t="s">
        <v>236</v>
      </c>
      <c r="O46" s="734">
        <v>0.97</v>
      </c>
      <c r="P46" s="861">
        <v>43966</v>
      </c>
      <c r="Q46" s="861">
        <v>43980</v>
      </c>
      <c r="R46" s="642">
        <f t="shared" si="2"/>
        <v>7.2164948453608311</v>
      </c>
      <c r="S46" s="701">
        <f>IF(INDEX(Historical!$D$7:$D$1237,MATCH(B46,Historical!$B$7:$B$1261,0))=0,"n/a",(INDEX(Historical!$C$7:$C$1239,MATCH(B46,Historical!$B$7:$B$1261,0))/INDEX(Historical!$D$7:$D$1237,MATCH(B46,Historical!$B$7:$B$1261,0))-1)*100)</f>
        <v>7.932011331444766</v>
      </c>
      <c r="T46" s="701">
        <f>IF(INDEX(Historical!$F$7:$F$1230,MATCH(B46,Historical!$B$7:$B$1261,0))=0,"n/a",((INDEX(Historical!$C$7:$C$1239,MATCH(B46,Historical!$B$7:$B$1261,0))/INDEX(Historical!$F$7:$F$1230,MATCH(B46,Historical!$B$7:$B$1261,0)))^(1/3)-1)*100)</f>
        <v>9.2732956356199381</v>
      </c>
      <c r="U46" s="701">
        <f>IF(INDEX(Historical!$H$7:$H$1230,MATCH(B46,Historical!$B$7:$B$1261,0))=0,"n/a",((INDEX(Historical!$C$7:$C$1239,MATCH(B46,Historical!$B$7:$B$1261,0))/INDEX(Historical!$H$7:$H$1230,MATCH(B46,Historical!$B$7:$B$1261,0)))^(1/5)-1)*100)</f>
        <v>11.010307921565676</v>
      </c>
      <c r="V46" s="701">
        <f>IF(INDEX(Historical!$O$7:$O$1230,MATCH(B46,Historical!$B$7:$B$1261,0))=0,"n/a",((INDEX(Historical!$C$7:$C$1239,MATCH(B46,Historical!$B$7:$B$1261,0))/INDEX(Historical!$O$7:$O$1230,MATCH(B46,Historical!$B$7:$B$1261,0)))^(1/10)-1)*100)</f>
        <v>18.806884190741147</v>
      </c>
      <c r="W46" s="702">
        <f t="shared" si="3"/>
        <v>0.58544029994007096</v>
      </c>
      <c r="X46" s="703">
        <f t="shared" si="4"/>
        <v>1.0101199928041904</v>
      </c>
      <c r="Y46" s="665"/>
      <c r="Z46" s="651">
        <f t="shared" si="5"/>
        <v>29.820788530465954</v>
      </c>
      <c r="AA46" s="886">
        <f t="shared" si="6"/>
        <v>13.278853046594984</v>
      </c>
      <c r="AB46" s="887">
        <v>12</v>
      </c>
      <c r="AC46" s="865">
        <v>13.95</v>
      </c>
      <c r="AD46" s="865">
        <v>1.6</v>
      </c>
      <c r="AE46" s="865">
        <v>1.89</v>
      </c>
      <c r="AF46" s="865">
        <v>3.87</v>
      </c>
      <c r="AG46" s="865">
        <v>29.099999999999998</v>
      </c>
      <c r="AH46" s="865">
        <v>-1.9</v>
      </c>
      <c r="AI46" s="865">
        <v>30.78</v>
      </c>
      <c r="AJ46" s="865">
        <v>10.9</v>
      </c>
      <c r="AK46" s="865">
        <v>8.52</v>
      </c>
      <c r="AL46" s="878">
        <v>22440</v>
      </c>
      <c r="AM46" s="872">
        <v>0.3</v>
      </c>
      <c r="AN46" s="865">
        <v>3.59</v>
      </c>
      <c r="AO46" s="739">
        <f t="shared" si="7"/>
        <v>-2.2809862666965941E-2</v>
      </c>
      <c r="AP46" s="740">
        <f t="shared" si="8"/>
        <v>13.256043183928018</v>
      </c>
      <c r="AQ46" s="888">
        <f t="shared" si="9"/>
        <v>51.127850643563931</v>
      </c>
      <c r="AR46" s="651">
        <f>INDEX(Historical!$C$7:$C$1239,MATCH(B46,Historical!$B$7:$B$1261,0))*IF(AH46="n/a",1.03,IF(AH46&lt;0,1.01,IF(AH46&gt;10,1.1,(1+AH46/100))))</f>
        <v>3.8481000000000001</v>
      </c>
      <c r="AS46" s="886">
        <f t="shared" si="10"/>
        <v>4.2329100000000004</v>
      </c>
      <c r="AT46" s="886">
        <f t="shared" si="15"/>
        <v>4.5935539319999998</v>
      </c>
      <c r="AU46" s="886">
        <f t="shared" si="15"/>
        <v>4.9849247270063994</v>
      </c>
      <c r="AV46" s="886">
        <f t="shared" si="15"/>
        <v>5.4096403137473441</v>
      </c>
      <c r="AW46" s="651">
        <f t="shared" si="12"/>
        <v>23.069128972753745</v>
      </c>
      <c r="AX46" s="747">
        <f t="shared" si="13"/>
        <v>12.453643366850434</v>
      </c>
      <c r="AY46" s="934">
        <v>1.77</v>
      </c>
      <c r="AZ46" s="872">
        <v>131.51999999999998</v>
      </c>
      <c r="BA46" s="872">
        <v>-4.12</v>
      </c>
      <c r="BB46" s="872">
        <v>10.040000000000001</v>
      </c>
      <c r="BC46" s="872">
        <v>27.43</v>
      </c>
      <c r="BE46" s="624">
        <v>2005</v>
      </c>
      <c r="BF46" s="898">
        <f t="shared" si="14"/>
        <v>1</v>
      </c>
      <c r="BG46" s="882">
        <v>1.2</v>
      </c>
    </row>
    <row r="47" spans="1:59" ht="11.25" customHeight="1" x14ac:dyDescent="0.2">
      <c r="A47" s="871" t="s">
        <v>909</v>
      </c>
      <c r="B47" s="875" t="s">
        <v>910</v>
      </c>
      <c r="C47" s="932" t="s">
        <v>108</v>
      </c>
      <c r="D47" s="932" t="s">
        <v>118</v>
      </c>
      <c r="E47" s="733">
        <v>8</v>
      </c>
      <c r="F47" s="1140">
        <v>548</v>
      </c>
      <c r="G47" s="1190" t="s">
        <v>106</v>
      </c>
      <c r="H47" s="1190" t="s">
        <v>106</v>
      </c>
      <c r="I47" s="874">
        <v>54.73</v>
      </c>
      <c r="J47" s="651">
        <f t="shared" si="0"/>
        <v>1.9733235885254889</v>
      </c>
      <c r="K47" s="877">
        <v>0.27</v>
      </c>
      <c r="L47" s="887">
        <v>4</v>
      </c>
      <c r="M47" s="642">
        <f t="shared" si="1"/>
        <v>1.08</v>
      </c>
      <c r="N47" s="870" t="s">
        <v>594</v>
      </c>
      <c r="O47" s="734">
        <v>0.25</v>
      </c>
      <c r="P47" s="861">
        <v>43902</v>
      </c>
      <c r="Q47" s="861">
        <v>43917</v>
      </c>
      <c r="R47" s="642">
        <f t="shared" si="2"/>
        <v>8.0000000000000071</v>
      </c>
      <c r="S47" s="701">
        <f>IF(INDEX(Historical!$D$7:$D$1237,MATCH(B47,Historical!$B$7:$B$1261,0))=0,"n/a",(INDEX(Historical!$C$7:$C$1239,MATCH(B47,Historical!$B$7:$B$1261,0))/INDEX(Historical!$D$7:$D$1237,MATCH(B47,Historical!$B$7:$B$1261,0))-1)*100)</f>
        <v>13.636363636363647</v>
      </c>
      <c r="T47" s="701">
        <f>IF(INDEX(Historical!$F$7:$F$1230,MATCH(B47,Historical!$B$7:$B$1261,0))=0,"n/a",((INDEX(Historical!$C$7:$C$1239,MATCH(B47,Historical!$B$7:$B$1261,0))/INDEX(Historical!$F$7:$F$1230,MATCH(B47,Historical!$B$7:$B$1261,0)))^(1/3)-1)*100)</f>
        <v>11.57215834702825</v>
      </c>
      <c r="U47" s="701">
        <f>IF(INDEX(Historical!$H$7:$H$1230,MATCH(B47,Historical!$B$7:$B$1261,0))=0,"n/a",((INDEX(Historical!$C$7:$C$1239,MATCH(B47,Historical!$B$7:$B$1261,0))/INDEX(Historical!$H$7:$H$1230,MATCH(B47,Historical!$B$7:$B$1261,0)))^(1/5)-1)*100)</f>
        <v>15.811517561929445</v>
      </c>
      <c r="V47" s="701" t="str">
        <f>IF(INDEX(Historical!$O$7:$O$1230,MATCH(B47,Historical!$B$7:$B$1261,0))=0,"n/a",((INDEX(Historical!$C$7:$C$1239,MATCH(B47,Historical!$B$7:$B$1261,0))/INDEX(Historical!$O$7:$O$1230,MATCH(B47,Historical!$B$7:$B$1261,0)))^(1/10)-1)*100)</f>
        <v>n/a</v>
      </c>
      <c r="W47" s="702" t="str">
        <f t="shared" si="3"/>
        <v>n/a</v>
      </c>
      <c r="X47" s="703">
        <f t="shared" si="4"/>
        <v>1.4244610416152654</v>
      </c>
      <c r="Y47" s="664"/>
      <c r="Z47" s="651">
        <f t="shared" si="5"/>
        <v>22.689075630252102</v>
      </c>
      <c r="AA47" s="886">
        <f t="shared" si="6"/>
        <v>11.497899159663865</v>
      </c>
      <c r="AB47" s="887">
        <v>12</v>
      </c>
      <c r="AC47" s="865">
        <v>4.76</v>
      </c>
      <c r="AD47" s="865">
        <v>1.18</v>
      </c>
      <c r="AE47" s="865">
        <v>3.19</v>
      </c>
      <c r="AF47" s="865">
        <v>2.2400000000000002</v>
      </c>
      <c r="AG47" s="865">
        <v>20.3</v>
      </c>
      <c r="AH47" s="865">
        <v>29.2</v>
      </c>
      <c r="AI47" s="865">
        <v>-21.73</v>
      </c>
      <c r="AJ47" s="865">
        <v>11.1</v>
      </c>
      <c r="AK47" s="865">
        <v>10</v>
      </c>
      <c r="AL47" s="878">
        <v>1090</v>
      </c>
      <c r="AM47" s="872">
        <v>0.70000000000000007</v>
      </c>
      <c r="AN47" s="865">
        <v>0</v>
      </c>
      <c r="AO47" s="739">
        <f t="shared" si="7"/>
        <v>6.2869419907910693</v>
      </c>
      <c r="AP47" s="740">
        <f t="shared" si="8"/>
        <v>17.784841150454934</v>
      </c>
      <c r="AQ47" s="888">
        <f t="shared" si="9"/>
        <v>6.9897069143612267</v>
      </c>
      <c r="AR47" s="651">
        <f>INDEX(Historical!$C$7:$C$1239,MATCH(B47,Historical!$B$7:$B$1261,0))*IF(AH47="n/a",1.03,IF(AH47&lt;0,1.01,IF(AH47&gt;10,1.1,(1+AH47/100))))</f>
        <v>1.1000000000000001</v>
      </c>
      <c r="AS47" s="886">
        <f t="shared" si="10"/>
        <v>1.1110000000000002</v>
      </c>
      <c r="AT47" s="886">
        <f t="shared" ref="AT47:AV66" si="16">IF($AK47="n/a",1.03*AS47,IF($AK47&lt;0,1.01*AS47,IF($AK47&gt;10,1.1*AS47,(1+$AK47/100)*AS47)))</f>
        <v>1.2221000000000004</v>
      </c>
      <c r="AU47" s="886">
        <f t="shared" si="16"/>
        <v>1.3443100000000006</v>
      </c>
      <c r="AV47" s="886">
        <f t="shared" si="16"/>
        <v>1.4787410000000007</v>
      </c>
      <c r="AW47" s="651">
        <f t="shared" si="12"/>
        <v>6.2561510000000027</v>
      </c>
      <c r="AX47" s="747">
        <f t="shared" si="13"/>
        <v>11.430935501553083</v>
      </c>
      <c r="AY47" s="934">
        <v>0.35</v>
      </c>
      <c r="AZ47" s="872">
        <v>20.9</v>
      </c>
      <c r="BA47" s="872">
        <v>-28.02</v>
      </c>
      <c r="BB47" s="872">
        <v>-1.58</v>
      </c>
      <c r="BC47" s="872">
        <v>-6.63</v>
      </c>
      <c r="BE47" s="624">
        <v>2013</v>
      </c>
      <c r="BF47" s="898">
        <f t="shared" si="14"/>
        <v>0</v>
      </c>
      <c r="BG47" s="882">
        <v>6</v>
      </c>
    </row>
    <row r="48" spans="1:59" ht="11.25" customHeight="1" x14ac:dyDescent="0.2">
      <c r="A48" s="880" t="s">
        <v>907</v>
      </c>
      <c r="B48" s="875" t="s">
        <v>908</v>
      </c>
      <c r="C48" s="932" t="s">
        <v>4319</v>
      </c>
      <c r="D48" s="932" t="s">
        <v>4320</v>
      </c>
      <c r="E48" s="733">
        <v>10</v>
      </c>
      <c r="F48" s="1140">
        <v>404</v>
      </c>
      <c r="G48" s="1186" t="s">
        <v>106</v>
      </c>
      <c r="H48" s="1186" t="s">
        <v>106</v>
      </c>
      <c r="I48" s="874">
        <v>231.2</v>
      </c>
      <c r="J48" s="651">
        <f t="shared" si="0"/>
        <v>1.972318339100346</v>
      </c>
      <c r="K48" s="877">
        <v>1.1399999999999999</v>
      </c>
      <c r="L48" s="887">
        <v>4</v>
      </c>
      <c r="M48" s="642">
        <f t="shared" si="1"/>
        <v>4.5599999999999996</v>
      </c>
      <c r="N48" s="870" t="s">
        <v>4057</v>
      </c>
      <c r="O48" s="734">
        <v>1.1000000000000001</v>
      </c>
      <c r="P48" s="861">
        <v>44099</v>
      </c>
      <c r="Q48" s="861">
        <v>44120</v>
      </c>
      <c r="R48" s="642">
        <f t="shared" si="2"/>
        <v>3.6363636363636189</v>
      </c>
      <c r="S48" s="701">
        <f>IF(INDEX(Historical!$D$7:$D$1237,MATCH(B48,Historical!$B$7:$B$1261,0))=0,"n/a",(INDEX(Historical!$C$7:$C$1239,MATCH(B48,Historical!$B$7:$B$1261,0))/INDEX(Historical!$D$7:$D$1237,MATCH(B48,Historical!$B$7:$B$1261,0))-1)*100)</f>
        <v>19.933554817275745</v>
      </c>
      <c r="T48" s="701">
        <f>IF(INDEX(Historical!$F$7:$F$1230,MATCH(B48,Historical!$B$7:$B$1261,0))=0,"n/a",((INDEX(Historical!$C$7:$C$1239,MATCH(B48,Historical!$B$7:$B$1261,0))/INDEX(Historical!$F$7:$F$1230,MATCH(B48,Historical!$B$7:$B$1261,0)))^(1/3)-1)*100)</f>
        <v>17.94915675423503</v>
      </c>
      <c r="U48" s="701">
        <f>IF(INDEX(Historical!$H$7:$H$1230,MATCH(B48,Historical!$B$7:$B$1261,0))=0,"n/a",((INDEX(Historical!$C$7:$C$1239,MATCH(B48,Historical!$B$7:$B$1261,0))/INDEX(Historical!$H$7:$H$1230,MATCH(B48,Historical!$B$7:$B$1261,0)))^(1/5)-1)*100)</f>
        <v>20.858119698845499</v>
      </c>
      <c r="V48" s="701" t="str">
        <f>IF(INDEX(Historical!$O$7:$O$1230,MATCH(B48,Historical!$B$7:$B$1261,0))=0,"n/a",((INDEX(Historical!$C$7:$C$1239,MATCH(B48,Historical!$B$7:$B$1261,0))/INDEX(Historical!$O$7:$O$1230,MATCH(B48,Historical!$B$7:$B$1261,0)))^(1/10)-1)*100)</f>
        <v>n/a</v>
      </c>
      <c r="W48" s="702" t="str">
        <f t="shared" si="3"/>
        <v>n/a</v>
      </c>
      <c r="X48" s="703">
        <f t="shared" si="4"/>
        <v>1.2875382530151542</v>
      </c>
      <c r="Y48" s="876" t="s">
        <v>3975</v>
      </c>
      <c r="Z48" s="651">
        <f t="shared" si="5"/>
        <v>107.80141843971629</v>
      </c>
      <c r="AA48" s="886">
        <f t="shared" si="6"/>
        <v>54.657210401891241</v>
      </c>
      <c r="AB48" s="887">
        <v>12</v>
      </c>
      <c r="AC48" s="865">
        <v>4.2300000000000004</v>
      </c>
      <c r="AD48" s="865">
        <v>3.43</v>
      </c>
      <c r="AE48" s="865">
        <v>13.2</v>
      </c>
      <c r="AF48" s="865">
        <v>27.83</v>
      </c>
      <c r="AG48" s="865">
        <v>47.099999999999994</v>
      </c>
      <c r="AH48" s="865">
        <v>53</v>
      </c>
      <c r="AI48" s="865">
        <v>30.09</v>
      </c>
      <c r="AJ48" s="865">
        <v>16.2</v>
      </c>
      <c r="AK48" s="865">
        <v>16.11</v>
      </c>
      <c r="AL48" s="878">
        <v>103500</v>
      </c>
      <c r="AM48" s="872">
        <v>0.2</v>
      </c>
      <c r="AN48" s="865">
        <v>6.64</v>
      </c>
      <c r="AO48" s="739">
        <f t="shared" si="7"/>
        <v>-31.826772363945395</v>
      </c>
      <c r="AP48" s="740">
        <f t="shared" si="8"/>
        <v>22.830438037945846</v>
      </c>
      <c r="AQ48" s="888">
        <f t="shared" si="9"/>
        <v>722.22196664745888</v>
      </c>
      <c r="AR48" s="651">
        <f>INDEX(Historical!$C$7:$C$1239,MATCH(B48,Historical!$B$7:$B$1261,0))*IF(AH48="n/a",1.03,IF(AH48&lt;0,1.01,IF(AH48&gt;10,1.1,(1+AH48/100))))</f>
        <v>3.9710000000000001</v>
      </c>
      <c r="AS48" s="886">
        <f t="shared" si="10"/>
        <v>4.3681000000000001</v>
      </c>
      <c r="AT48" s="886">
        <f t="shared" si="16"/>
        <v>4.8049100000000005</v>
      </c>
      <c r="AU48" s="886">
        <f t="shared" si="16"/>
        <v>5.2854010000000011</v>
      </c>
      <c r="AV48" s="886">
        <f t="shared" si="16"/>
        <v>5.8139411000000019</v>
      </c>
      <c r="AW48" s="651">
        <f t="shared" si="12"/>
        <v>24.243352100000003</v>
      </c>
      <c r="AX48" s="747">
        <f t="shared" si="13"/>
        <v>10.485878935986161</v>
      </c>
      <c r="AY48" s="934">
        <v>0.28000000000000003</v>
      </c>
      <c r="AZ48" s="872">
        <v>32.629999999999995</v>
      </c>
      <c r="BA48" s="872">
        <v>-15.06</v>
      </c>
      <c r="BB48" s="872">
        <v>-3.04</v>
      </c>
      <c r="BC48" s="872">
        <v>-5.48</v>
      </c>
      <c r="BE48" s="624">
        <v>2011</v>
      </c>
      <c r="BF48" s="898">
        <f t="shared" si="14"/>
        <v>0</v>
      </c>
      <c r="BG48" s="882">
        <v>4.5</v>
      </c>
    </row>
    <row r="49" spans="1:59" ht="11.25" customHeight="1" x14ac:dyDescent="0.2">
      <c r="A49" s="871" t="s">
        <v>427</v>
      </c>
      <c r="B49" s="875" t="s">
        <v>428</v>
      </c>
      <c r="C49" s="932" t="s">
        <v>128</v>
      </c>
      <c r="D49" s="932" t="s">
        <v>4335</v>
      </c>
      <c r="E49" s="733">
        <v>18</v>
      </c>
      <c r="F49" s="1140">
        <v>181</v>
      </c>
      <c r="G49" s="1165" t="s">
        <v>37</v>
      </c>
      <c r="H49" s="1165" t="s">
        <v>115</v>
      </c>
      <c r="I49" s="874">
        <v>22.73</v>
      </c>
      <c r="J49" s="651">
        <f t="shared" si="0"/>
        <v>3.079630444346678</v>
      </c>
      <c r="K49" s="877">
        <v>0.17499999999999999</v>
      </c>
      <c r="L49" s="887">
        <v>4</v>
      </c>
      <c r="M49" s="642">
        <f t="shared" si="1"/>
        <v>0.7</v>
      </c>
      <c r="N49" s="870" t="s">
        <v>223</v>
      </c>
      <c r="O49" s="734">
        <v>0.17</v>
      </c>
      <c r="P49" s="619">
        <v>43829</v>
      </c>
      <c r="Q49" s="619">
        <v>43852</v>
      </c>
      <c r="R49" s="642">
        <f t="shared" si="2"/>
        <v>2.9411764705882213</v>
      </c>
      <c r="S49" s="701">
        <f>IF(INDEX(Historical!$D$7:$D$1237,MATCH(B49,Historical!$B$7:$B$1261,0))=0,"n/a",(INDEX(Historical!$C$7:$C$1239,MATCH(B49,Historical!$B$7:$B$1261,0))/INDEX(Historical!$D$7:$D$1237,MATCH(B49,Historical!$B$7:$B$1261,0))-1)*100)</f>
        <v>3.0303030303030276</v>
      </c>
      <c r="T49" s="701">
        <f>IF(INDEX(Historical!$F$7:$F$1230,MATCH(B49,Historical!$B$7:$B$1261,0))=0,"n/a",((INDEX(Historical!$C$7:$C$1239,MATCH(B49,Historical!$B$7:$B$1261,0))/INDEX(Historical!$F$7:$F$1230,MATCH(B49,Historical!$B$7:$B$1261,0)))^(1/3)-1)*100)</f>
        <v>3.1270055989971013</v>
      </c>
      <c r="U49" s="701">
        <f>IF(INDEX(Historical!$H$7:$H$1230,MATCH(B49,Historical!$B$7:$B$1261,0))=0,"n/a",((INDEX(Historical!$C$7:$C$1239,MATCH(B49,Historical!$B$7:$B$1261,0))/INDEX(Historical!$H$7:$H$1230,MATCH(B49,Historical!$B$7:$B$1261,0)))^(1/5)-1)*100)</f>
        <v>9.0966078501449665</v>
      </c>
      <c r="V49" s="701">
        <f>IF(INDEX(Historical!$O$7:$O$1230,MATCH(B49,Historical!$B$7:$B$1261,0))=0,"n/a",((INDEX(Historical!$C$7:$C$1239,MATCH(B49,Historical!$B$7:$B$1261,0))/INDEX(Historical!$O$7:$O$1230,MATCH(B49,Historical!$B$7:$B$1261,0)))^(1/10)-1)*100)</f>
        <v>11.369055442786081</v>
      </c>
      <c r="W49" s="702">
        <f t="shared" si="3"/>
        <v>0.80011993044830887</v>
      </c>
      <c r="X49" s="703" t="str">
        <f t="shared" si="4"/>
        <v>n/a</v>
      </c>
      <c r="Y49" s="666"/>
      <c r="Z49" s="651" t="str">
        <f t="shared" si="5"/>
        <v>n/a</v>
      </c>
      <c r="AA49" s="886" t="str">
        <f t="shared" si="6"/>
        <v>n/a</v>
      </c>
      <c r="AB49" s="887">
        <v>12</v>
      </c>
      <c r="AC49" s="865">
        <v>-0.06</v>
      </c>
      <c r="AD49" s="865" t="s">
        <v>136</v>
      </c>
      <c r="AE49" s="865">
        <v>0.1</v>
      </c>
      <c r="AF49" s="865">
        <v>0.82</v>
      </c>
      <c r="AG49" s="865">
        <v>-0.2</v>
      </c>
      <c r="AH49" s="867">
        <v>-62.1</v>
      </c>
      <c r="AI49" s="867">
        <v>854.25</v>
      </c>
      <c r="AJ49" s="865">
        <v>-32.1</v>
      </c>
      <c r="AK49" s="865">
        <v>8</v>
      </c>
      <c r="AL49" s="878">
        <v>764.47</v>
      </c>
      <c r="AM49" s="872">
        <v>1.7999999999999998</v>
      </c>
      <c r="AN49" s="865">
        <v>1.1499999999999999</v>
      </c>
      <c r="AO49" s="739" t="str">
        <f t="shared" si="7"/>
        <v>n/a</v>
      </c>
      <c r="AP49" s="740">
        <f t="shared" si="8"/>
        <v>12.176238294491645</v>
      </c>
      <c r="AQ49" s="888" t="str">
        <f t="shared" si="9"/>
        <v>n/a</v>
      </c>
      <c r="AR49" s="651">
        <f>INDEX(Historical!$C$7:$C$1239,MATCH(B49,Historical!$B$7:$B$1261,0))*IF(AH49="n/a",1.03,IF(AH49&lt;0,1.01,IF(AH49&gt;10,1.1,(1+AH49/100))))</f>
        <v>0.68680000000000008</v>
      </c>
      <c r="AS49" s="886">
        <f t="shared" si="10"/>
        <v>0.75548000000000015</v>
      </c>
      <c r="AT49" s="886">
        <f t="shared" si="16"/>
        <v>0.81591840000000027</v>
      </c>
      <c r="AU49" s="886">
        <f t="shared" si="16"/>
        <v>0.88119187200000038</v>
      </c>
      <c r="AV49" s="886">
        <f t="shared" si="16"/>
        <v>0.95168722176000042</v>
      </c>
      <c r="AW49" s="651">
        <f t="shared" si="12"/>
        <v>4.0910774937600012</v>
      </c>
      <c r="AX49" s="747">
        <f t="shared" si="13"/>
        <v>17.99858114280687</v>
      </c>
      <c r="AY49" s="934">
        <v>0.77</v>
      </c>
      <c r="AZ49" s="872">
        <v>127.3</v>
      </c>
      <c r="BA49" s="872">
        <v>-12.34</v>
      </c>
      <c r="BB49" s="872">
        <v>7.8299999999999992</v>
      </c>
      <c r="BC49" s="872">
        <v>32.35</v>
      </c>
      <c r="BE49" s="624">
        <v>2003</v>
      </c>
      <c r="BF49" s="898">
        <f t="shared" si="14"/>
        <v>1</v>
      </c>
      <c r="BG49" s="882">
        <v>0</v>
      </c>
    </row>
    <row r="50" spans="1:59" s="773" customFormat="1" ht="11.25" customHeight="1" x14ac:dyDescent="0.2">
      <c r="A50" s="646" t="s">
        <v>923</v>
      </c>
      <c r="B50" s="781" t="s">
        <v>924</v>
      </c>
      <c r="C50" s="932" t="s">
        <v>153</v>
      </c>
      <c r="D50" s="932" t="s">
        <v>4321</v>
      </c>
      <c r="E50" s="755">
        <v>10</v>
      </c>
      <c r="F50" s="1140">
        <v>373</v>
      </c>
      <c r="G50" s="1189" t="s">
        <v>106</v>
      </c>
      <c r="H50" s="1189" t="s">
        <v>106</v>
      </c>
      <c r="I50" s="756">
        <v>311.52</v>
      </c>
      <c r="J50" s="757">
        <f t="shared" si="0"/>
        <v>1.2198253723677452</v>
      </c>
      <c r="K50" s="758">
        <v>0.95</v>
      </c>
      <c r="L50" s="759">
        <v>4</v>
      </c>
      <c r="M50" s="760">
        <f t="shared" si="1"/>
        <v>3.8</v>
      </c>
      <c r="N50" s="761" t="s">
        <v>594</v>
      </c>
      <c r="O50" s="762">
        <v>0.8</v>
      </c>
      <c r="P50" s="763">
        <v>43903</v>
      </c>
      <c r="Q50" s="763">
        <v>43916</v>
      </c>
      <c r="R50" s="760">
        <f t="shared" si="2"/>
        <v>18.749999999999989</v>
      </c>
      <c r="S50" s="701">
        <f>IF(INDEX(Historical!$D$7:$D$1237,MATCH(B50,Historical!$B$7:$B$1261,0))=0,"n/a",(INDEX(Historical!$C$7:$C$1239,MATCH(B50,Historical!$B$7:$B$1261,0))/INDEX(Historical!$D$7:$D$1237,MATCH(B50,Historical!$B$7:$B$1261,0))-1)*100)</f>
        <v>6.6666666666666652</v>
      </c>
      <c r="T50" s="701">
        <f>IF(INDEX(Historical!$F$7:$F$1230,MATCH(B50,Historical!$B$7:$B$1261,0))=0,"n/a",((INDEX(Historical!$C$7:$C$1239,MATCH(B50,Historical!$B$7:$B$1261,0))/INDEX(Historical!$F$7:$F$1230,MATCH(B50,Historical!$B$7:$B$1261,0)))^(1/3)-1)*100)</f>
        <v>7.1664579674248774</v>
      </c>
      <c r="U50" s="701">
        <f>IF(INDEX(Historical!$H$7:$H$1230,MATCH(B50,Historical!$B$7:$B$1261,0))=0,"n/a",((INDEX(Historical!$C$7:$C$1239,MATCH(B50,Historical!$B$7:$B$1261,0))/INDEX(Historical!$H$7:$H$1230,MATCH(B50,Historical!$B$7:$B$1261,0)))^(1/5)-1)*100)</f>
        <v>12.829427864416676</v>
      </c>
      <c r="V50" s="701" t="str">
        <f>IF(INDEX(Historical!$O$7:$O$1230,MATCH(B50,Historical!$B$7:$B$1261,0))=0,"n/a",((INDEX(Historical!$C$7:$C$1239,MATCH(B50,Historical!$B$7:$B$1261,0))/INDEX(Historical!$O$7:$O$1230,MATCH(B50,Historical!$B$7:$B$1261,0)))^(1/10)-1)*100)</f>
        <v>n/a</v>
      </c>
      <c r="W50" s="702" t="str">
        <f t="shared" si="3"/>
        <v>n/a</v>
      </c>
      <c r="X50" s="703">
        <f t="shared" si="4"/>
        <v>0.8223992220779921</v>
      </c>
      <c r="Y50" s="1110"/>
      <c r="Z50" s="757">
        <f t="shared" si="5"/>
        <v>19.638242894056845</v>
      </c>
      <c r="AA50" s="765">
        <f t="shared" si="6"/>
        <v>16.099224806201548</v>
      </c>
      <c r="AB50" s="759">
        <v>12</v>
      </c>
      <c r="AC50" s="766">
        <v>19.350000000000001</v>
      </c>
      <c r="AD50" s="766">
        <v>1.17</v>
      </c>
      <c r="AE50" s="766">
        <v>0.65</v>
      </c>
      <c r="AF50" s="766">
        <v>2.31</v>
      </c>
      <c r="AG50" s="766">
        <v>15</v>
      </c>
      <c r="AH50" s="766">
        <v>31.1</v>
      </c>
      <c r="AI50" s="766">
        <v>12.67</v>
      </c>
      <c r="AJ50" s="766">
        <v>15.6</v>
      </c>
      <c r="AK50" s="766">
        <v>13.87</v>
      </c>
      <c r="AL50" s="878">
        <v>76860</v>
      </c>
      <c r="AM50" s="768">
        <v>0.16999999999999998</v>
      </c>
      <c r="AN50" s="766">
        <v>0.61</v>
      </c>
      <c r="AO50" s="769">
        <f t="shared" si="7"/>
        <v>-2.0499715694171261</v>
      </c>
      <c r="AP50" s="770">
        <f t="shared" si="8"/>
        <v>14.049253236784422</v>
      </c>
      <c r="AQ50" s="771">
        <f t="shared" si="9"/>
        <v>28.563359740247375</v>
      </c>
      <c r="AR50" s="651">
        <f>INDEX(Historical!$C$7:$C$1239,MATCH(B50,Historical!$B$7:$B$1261,0))*IF(AH50="n/a",1.03,IF(AH50&lt;0,1.01,IF(AH50&gt;10,1.1,(1+AH50/100))))</f>
        <v>3.5200000000000005</v>
      </c>
      <c r="AS50" s="765">
        <f t="shared" si="10"/>
        <v>3.8720000000000008</v>
      </c>
      <c r="AT50" s="765">
        <f t="shared" si="16"/>
        <v>4.2592000000000008</v>
      </c>
      <c r="AU50" s="765">
        <f t="shared" si="16"/>
        <v>4.6851200000000013</v>
      </c>
      <c r="AV50" s="765">
        <f t="shared" si="16"/>
        <v>5.1536320000000018</v>
      </c>
      <c r="AW50" s="757">
        <f t="shared" si="12"/>
        <v>21.489952000000006</v>
      </c>
      <c r="AX50" s="772">
        <f t="shared" si="13"/>
        <v>6.8984180790960465</v>
      </c>
      <c r="AY50" s="935">
        <v>0.98</v>
      </c>
      <c r="AZ50" s="768">
        <v>82.14</v>
      </c>
      <c r="BA50" s="768">
        <v>-7.89</v>
      </c>
      <c r="BB50" s="768">
        <v>5.79</v>
      </c>
      <c r="BC50" s="768">
        <v>14.13</v>
      </c>
      <c r="BD50" s="908"/>
      <c r="BE50" s="624">
        <v>2011</v>
      </c>
      <c r="BF50" s="898">
        <f t="shared" si="14"/>
        <v>0</v>
      </c>
      <c r="BG50" s="824">
        <v>5.8999999999999995</v>
      </c>
    </row>
    <row r="51" spans="1:59" ht="11.25" customHeight="1" x14ac:dyDescent="0.2">
      <c r="A51" s="871" t="s">
        <v>925</v>
      </c>
      <c r="B51" s="875" t="s">
        <v>926</v>
      </c>
      <c r="C51" s="932" t="s">
        <v>108</v>
      </c>
      <c r="D51" s="932" t="s">
        <v>118</v>
      </c>
      <c r="E51" s="733">
        <v>9</v>
      </c>
      <c r="F51" s="1140">
        <v>492</v>
      </c>
      <c r="G51" s="1186" t="s">
        <v>106</v>
      </c>
      <c r="H51" s="1186" t="s">
        <v>106</v>
      </c>
      <c r="I51" s="874">
        <v>204.89</v>
      </c>
      <c r="J51" s="651">
        <f t="shared" si="0"/>
        <v>0.89804285226218961</v>
      </c>
      <c r="K51" s="877">
        <v>0.46</v>
      </c>
      <c r="L51" s="887">
        <v>4</v>
      </c>
      <c r="M51" s="642">
        <f t="shared" si="1"/>
        <v>1.84</v>
      </c>
      <c r="N51" s="870" t="s">
        <v>107</v>
      </c>
      <c r="O51" s="734">
        <v>0.44</v>
      </c>
      <c r="P51" s="861">
        <v>44134</v>
      </c>
      <c r="Q51" s="861">
        <v>44148</v>
      </c>
      <c r="R51" s="642">
        <f t="shared" si="2"/>
        <v>4.5454545454545494</v>
      </c>
      <c r="S51" s="701">
        <f>IF(INDEX(Historical!$D$7:$D$1237,MATCH(B51,Historical!$B$7:$B$1261,0))=0,"n/a",(INDEX(Historical!$C$7:$C$1239,MATCH(B51,Historical!$B$7:$B$1261,0))/INDEX(Historical!$D$7:$D$1237,MATCH(B51,Historical!$B$7:$B$1261,0))-1)*100)</f>
        <v>10.256410256410241</v>
      </c>
      <c r="T51" s="701">
        <f>IF(INDEX(Historical!$F$7:$F$1230,MATCH(B51,Historical!$B$7:$B$1261,0))=0,"n/a",((INDEX(Historical!$C$7:$C$1239,MATCH(B51,Historical!$B$7:$B$1261,0))/INDEX(Historical!$F$7:$F$1230,MATCH(B51,Historical!$B$7:$B$1261,0)))^(1/3)-1)*100)</f>
        <v>10.064241629820891</v>
      </c>
      <c r="U51" s="701">
        <f>IF(INDEX(Historical!$H$7:$H$1230,MATCH(B51,Historical!$B$7:$B$1261,0))=0,"n/a",((INDEX(Historical!$C$7:$C$1239,MATCH(B51,Historical!$B$7:$B$1261,0))/INDEX(Historical!$H$7:$H$1230,MATCH(B51,Historical!$B$7:$B$1261,0)))^(1/5)-1)*100)</f>
        <v>13.208058618782005</v>
      </c>
      <c r="V51" s="701">
        <f>IF(INDEX(Historical!$O$7:$O$1230,MATCH(B51,Historical!$B$7:$B$1261,0))=0,"n/a",((INDEX(Historical!$C$7:$C$1239,MATCH(B51,Historical!$B$7:$B$1261,0))/INDEX(Historical!$O$7:$O$1230,MATCH(B51,Historical!$B$7:$B$1261,0)))^(1/10)-1)*100)</f>
        <v>11.106052981946624</v>
      </c>
      <c r="W51" s="702">
        <f t="shared" si="3"/>
        <v>1.1892666674877459</v>
      </c>
      <c r="X51" s="703">
        <f t="shared" si="4"/>
        <v>2.0637591591846882</v>
      </c>
      <c r="Y51" s="876" t="s">
        <v>802</v>
      </c>
      <c r="Z51" s="651">
        <f t="shared" si="5"/>
        <v>23.741935483870968</v>
      </c>
      <c r="AA51" s="886">
        <f t="shared" si="6"/>
        <v>26.437419354838706</v>
      </c>
      <c r="AB51" s="887">
        <v>12</v>
      </c>
      <c r="AC51" s="865">
        <v>7.75</v>
      </c>
      <c r="AD51" s="865">
        <v>3.67</v>
      </c>
      <c r="AE51" s="865">
        <v>4.3099999999999996</v>
      </c>
      <c r="AF51" s="865">
        <v>13.56</v>
      </c>
      <c r="AG51" s="865">
        <v>53.2</v>
      </c>
      <c r="AH51" s="865">
        <v>37.1</v>
      </c>
      <c r="AI51" s="865">
        <v>10.99</v>
      </c>
      <c r="AJ51" s="865">
        <v>6.4</v>
      </c>
      <c r="AK51" s="865">
        <v>7.26</v>
      </c>
      <c r="AL51" s="878">
        <v>47400</v>
      </c>
      <c r="AM51" s="872">
        <v>0.2</v>
      </c>
      <c r="AN51" s="865">
        <v>2.2000000000000002</v>
      </c>
      <c r="AO51" s="739">
        <f t="shared" si="7"/>
        <v>-12.331317883794512</v>
      </c>
      <c r="AP51" s="740">
        <f t="shared" si="8"/>
        <v>14.106101471044195</v>
      </c>
      <c r="AQ51" s="888">
        <f t="shared" si="9"/>
        <v>299.16101259829298</v>
      </c>
      <c r="AR51" s="651">
        <f>INDEX(Historical!$C$7:$C$1239,MATCH(B51,Historical!$B$7:$B$1261,0))*IF(AH51="n/a",1.03,IF(AH51&lt;0,1.01,IF(AH51&gt;10,1.1,(1+AH51/100))))</f>
        <v>1.8920000000000001</v>
      </c>
      <c r="AS51" s="886">
        <f t="shared" si="10"/>
        <v>2.0812000000000004</v>
      </c>
      <c r="AT51" s="886">
        <f t="shared" si="16"/>
        <v>2.2322951200000003</v>
      </c>
      <c r="AU51" s="886">
        <f t="shared" si="16"/>
        <v>2.3943597457120003</v>
      </c>
      <c r="AV51" s="886">
        <f t="shared" si="16"/>
        <v>2.5681902632506914</v>
      </c>
      <c r="AW51" s="651">
        <f t="shared" si="12"/>
        <v>11.168045128962692</v>
      </c>
      <c r="AX51" s="747">
        <f t="shared" si="13"/>
        <v>5.4507516857644065</v>
      </c>
      <c r="AY51" s="934">
        <v>0.85</v>
      </c>
      <c r="AZ51" s="872">
        <v>42.35</v>
      </c>
      <c r="BA51" s="872">
        <v>-13.98</v>
      </c>
      <c r="BB51" s="872">
        <v>1.5699999999999998</v>
      </c>
      <c r="BC51" s="872">
        <v>5.1100000000000003</v>
      </c>
      <c r="BE51" s="624">
        <v>2012</v>
      </c>
      <c r="BF51" s="898">
        <f t="shared" si="14"/>
        <v>0</v>
      </c>
      <c r="BG51" s="882">
        <v>5.8999999999999995</v>
      </c>
    </row>
    <row r="52" spans="1:59" ht="11.25" customHeight="1" x14ac:dyDescent="0.2">
      <c r="A52" s="863" t="s">
        <v>393</v>
      </c>
      <c r="B52" s="875" t="s">
        <v>394</v>
      </c>
      <c r="C52" s="932" t="s">
        <v>112</v>
      </c>
      <c r="D52" s="932" t="s">
        <v>1220</v>
      </c>
      <c r="E52" s="733">
        <v>27</v>
      </c>
      <c r="F52" s="1140">
        <v>123</v>
      </c>
      <c r="G52" s="1166" t="s">
        <v>37</v>
      </c>
      <c r="H52" s="1166" t="s">
        <v>37</v>
      </c>
      <c r="I52" s="865">
        <v>56.31</v>
      </c>
      <c r="J52" s="651">
        <f t="shared" si="0"/>
        <v>1.8469188421239564</v>
      </c>
      <c r="K52" s="884">
        <v>0.26</v>
      </c>
      <c r="L52" s="887">
        <v>4</v>
      </c>
      <c r="M52" s="642">
        <f t="shared" si="1"/>
        <v>1.04</v>
      </c>
      <c r="N52" s="870" t="s">
        <v>107</v>
      </c>
      <c r="O52" s="735">
        <v>0.24</v>
      </c>
      <c r="P52" s="861">
        <v>44133</v>
      </c>
      <c r="Q52" s="861">
        <v>44151</v>
      </c>
      <c r="R52" s="642">
        <f t="shared" si="2"/>
        <v>8.333333333333341</v>
      </c>
      <c r="S52" s="701">
        <f>IF(INDEX(Historical!$D$7:$D$1237,MATCH(B52,Historical!$B$7:$B$1261,0))=0,"n/a",(INDEX(Historical!$C$7:$C$1239,MATCH(B52,Historical!$B$7:$B$1261,0))/INDEX(Historical!$D$7:$D$1237,MATCH(B52,Historical!$B$7:$B$1261,0))-1)*100)</f>
        <v>18.421052631578938</v>
      </c>
      <c r="T52" s="701">
        <f>IF(INDEX(Historical!$F$7:$F$1230,MATCH(B52,Historical!$B$7:$B$1261,0))=0,"n/a",((INDEX(Historical!$C$7:$C$1239,MATCH(B52,Historical!$B$7:$B$1261,0))/INDEX(Historical!$F$7:$F$1230,MATCH(B52,Historical!$B$7:$B$1261,0)))^(1/3)-1)*100)</f>
        <v>23.310603716523516</v>
      </c>
      <c r="U52" s="701">
        <f>IF(INDEX(Historical!$H$7:$H$1230,MATCH(B52,Historical!$B$7:$B$1261,0))=0,"n/a",((INDEX(Historical!$C$7:$C$1239,MATCH(B52,Historical!$B$7:$B$1261,0))/INDEX(Historical!$H$7:$H$1230,MATCH(B52,Historical!$B$7:$B$1261,0)))^(1/5)-1)*100)</f>
        <v>24.573093961551741</v>
      </c>
      <c r="V52" s="701">
        <f>IF(INDEX(Historical!$O$7:$O$1230,MATCH(B52,Historical!$B$7:$B$1261,0))=0,"n/a",((INDEX(Historical!$C$7:$C$1239,MATCH(B52,Historical!$B$7:$B$1261,0))/INDEX(Historical!$O$7:$O$1230,MATCH(B52,Historical!$B$7:$B$1261,0)))^(1/10)-1)*100)</f>
        <v>21.503923903181988</v>
      </c>
      <c r="W52" s="702">
        <f t="shared" si="3"/>
        <v>1.1427260472176244</v>
      </c>
      <c r="X52" s="703">
        <f t="shared" si="4"/>
        <v>1.730499574757165</v>
      </c>
      <c r="Y52" s="661"/>
      <c r="Z52" s="651">
        <f t="shared" si="5"/>
        <v>53.608247422680414</v>
      </c>
      <c r="AA52" s="886">
        <f t="shared" si="6"/>
        <v>29.02577319587629</v>
      </c>
      <c r="AB52" s="887">
        <v>12</v>
      </c>
      <c r="AC52" s="865">
        <v>1.94</v>
      </c>
      <c r="AD52" s="865">
        <v>3.68</v>
      </c>
      <c r="AE52" s="865">
        <v>3.24</v>
      </c>
      <c r="AF52" s="865">
        <v>5.28</v>
      </c>
      <c r="AG52" s="865">
        <v>18.899999999999999</v>
      </c>
      <c r="AH52" s="865">
        <v>-14.000000000000002</v>
      </c>
      <c r="AI52" s="865">
        <v>19.489999999999998</v>
      </c>
      <c r="AJ52" s="865">
        <v>14.2</v>
      </c>
      <c r="AK52" s="865">
        <v>8</v>
      </c>
      <c r="AL52" s="878">
        <v>9100</v>
      </c>
      <c r="AM52" s="872">
        <v>0.4</v>
      </c>
      <c r="AN52" s="865">
        <v>7.0000000000000007E-2</v>
      </c>
      <c r="AO52" s="739">
        <f t="shared" si="7"/>
        <v>-2.6057603922005939</v>
      </c>
      <c r="AP52" s="740">
        <f t="shared" si="8"/>
        <v>26.420012803675696</v>
      </c>
      <c r="AQ52" s="888">
        <f t="shared" si="9"/>
        <v>160.98623418293485</v>
      </c>
      <c r="AR52" s="651">
        <f>INDEX(Historical!$C$7:$C$1239,MATCH(B52,Historical!$B$7:$B$1261,0))*IF(AH52="n/a",1.03,IF(AH52&lt;0,1.01,IF(AH52&gt;10,1.1,(1+AH52/100))))</f>
        <v>0.90900000000000003</v>
      </c>
      <c r="AS52" s="886">
        <f t="shared" si="10"/>
        <v>0.99990000000000012</v>
      </c>
      <c r="AT52" s="886">
        <f t="shared" si="16"/>
        <v>1.0798920000000003</v>
      </c>
      <c r="AU52" s="886">
        <f t="shared" si="16"/>
        <v>1.1662833600000004</v>
      </c>
      <c r="AV52" s="886">
        <f t="shared" si="16"/>
        <v>1.2595860288000005</v>
      </c>
      <c r="AW52" s="651">
        <f t="shared" si="12"/>
        <v>5.4146613888000008</v>
      </c>
      <c r="AX52" s="747">
        <f t="shared" si="13"/>
        <v>9.6158078295151856</v>
      </c>
      <c r="AY52" s="934">
        <v>1.07</v>
      </c>
      <c r="AZ52" s="872">
        <v>66.569999999999993</v>
      </c>
      <c r="BA52" s="872">
        <v>-4.01</v>
      </c>
      <c r="BB52" s="872">
        <v>3.3300000000000005</v>
      </c>
      <c r="BC52" s="872">
        <v>18.850000000000001</v>
      </c>
      <c r="BE52" s="624">
        <v>1994</v>
      </c>
      <c r="BF52" s="898">
        <f t="shared" si="14"/>
        <v>2</v>
      </c>
      <c r="BG52" s="882">
        <v>10.5</v>
      </c>
    </row>
    <row r="53" spans="1:59" ht="11.25" customHeight="1" x14ac:dyDescent="0.2">
      <c r="A53" s="863" t="s">
        <v>120</v>
      </c>
      <c r="B53" s="875" t="s">
        <v>121</v>
      </c>
      <c r="C53" s="932" t="s">
        <v>123</v>
      </c>
      <c r="D53" s="932" t="s">
        <v>4174</v>
      </c>
      <c r="E53" s="733">
        <v>38</v>
      </c>
      <c r="F53" s="1140">
        <v>70</v>
      </c>
      <c r="G53" s="1165" t="s">
        <v>115</v>
      </c>
      <c r="H53" s="1165" t="s">
        <v>115</v>
      </c>
      <c r="I53" s="865">
        <v>280.14</v>
      </c>
      <c r="J53" s="651">
        <f t="shared" si="0"/>
        <v>1.9133290497608342</v>
      </c>
      <c r="K53" s="877">
        <v>1.34</v>
      </c>
      <c r="L53" s="887">
        <v>4</v>
      </c>
      <c r="M53" s="642">
        <f t="shared" si="1"/>
        <v>5.36</v>
      </c>
      <c r="N53" s="870" t="s">
        <v>556</v>
      </c>
      <c r="O53" s="734">
        <v>1.1599999999999999</v>
      </c>
      <c r="P53" s="861">
        <v>43921</v>
      </c>
      <c r="Q53" s="861">
        <v>43961</v>
      </c>
      <c r="R53" s="642">
        <f t="shared" si="2"/>
        <v>15.517241379310359</v>
      </c>
      <c r="S53" s="701">
        <f>IF(INDEX(Historical!$D$7:$D$1237,MATCH(B53,Historical!$B$7:$B$1261,0))=0,"n/a",(INDEX(Historical!$C$7:$C$1239,MATCH(B53,Historical!$B$7:$B$1261,0))/INDEX(Historical!$D$7:$D$1237,MATCH(B53,Historical!$B$7:$B$1261,0))-1)*100)</f>
        <v>7.7647058823529402</v>
      </c>
      <c r="T53" s="701">
        <f>IF(INDEX(Historical!$F$7:$F$1230,MATCH(B53,Historical!$B$7:$B$1261,0))=0,"n/a",((INDEX(Historical!$C$7:$C$1239,MATCH(B53,Historical!$B$7:$B$1261,0))/INDEX(Historical!$F$7:$F$1230,MATCH(B53,Historical!$B$7:$B$1261,0)))^(1/3)-1)*100)</f>
        <v>10.549112389787997</v>
      </c>
      <c r="U53" s="701">
        <f>IF(INDEX(Historical!$H$7:$H$1230,MATCH(B53,Historical!$B$7:$B$1261,0))=0,"n/a",((INDEX(Historical!$C$7:$C$1239,MATCH(B53,Historical!$B$7:$B$1261,0))/INDEX(Historical!$H$7:$H$1230,MATCH(B53,Historical!$B$7:$B$1261,0)))^(1/5)-1)*100)</f>
        <v>8.6855248640785412</v>
      </c>
      <c r="V53" s="701">
        <f>IF(INDEX(Historical!$O$7:$O$1230,MATCH(B53,Historical!$B$7:$B$1261,0))=0,"n/a",((INDEX(Historical!$C$7:$C$1239,MATCH(B53,Historical!$B$7:$B$1261,0))/INDEX(Historical!$O$7:$O$1230,MATCH(B53,Historical!$B$7:$B$1261,0)))^(1/10)-1)*100)</f>
        <v>9.8502993399897996</v>
      </c>
      <c r="W53" s="702">
        <f t="shared" si="3"/>
        <v>0.88175237769855785</v>
      </c>
      <c r="X53" s="703">
        <f t="shared" si="4"/>
        <v>0.58685978811341499</v>
      </c>
      <c r="Y53" s="875"/>
      <c r="Z53" s="651">
        <f t="shared" si="5"/>
        <v>62.690058479532162</v>
      </c>
      <c r="AA53" s="886">
        <f t="shared" si="6"/>
        <v>32.764912280701751</v>
      </c>
      <c r="AB53" s="887">
        <v>9</v>
      </c>
      <c r="AC53" s="865">
        <v>8.5500000000000007</v>
      </c>
      <c r="AD53" s="865">
        <v>3.15</v>
      </c>
      <c r="AE53" s="865">
        <v>6.94</v>
      </c>
      <c r="AF53" s="865">
        <v>5.09</v>
      </c>
      <c r="AG53" s="865">
        <v>16.2</v>
      </c>
      <c r="AH53" s="865">
        <v>8.4</v>
      </c>
      <c r="AI53" s="865">
        <v>14.06</v>
      </c>
      <c r="AJ53" s="865">
        <v>14.799999999999999</v>
      </c>
      <c r="AK53" s="865">
        <v>10.299999999999999</v>
      </c>
      <c r="AL53" s="878">
        <v>61470</v>
      </c>
      <c r="AM53" s="872">
        <v>0.25</v>
      </c>
      <c r="AN53" s="865">
        <v>0.65</v>
      </c>
      <c r="AO53" s="739">
        <f t="shared" si="7"/>
        <v>-22.166058366862373</v>
      </c>
      <c r="AP53" s="740">
        <f t="shared" si="8"/>
        <v>10.598853913839376</v>
      </c>
      <c r="AQ53" s="888">
        <f t="shared" si="9"/>
        <v>172.25266329379645</v>
      </c>
      <c r="AR53" s="651">
        <f>INDEX(Historical!$C$7:$C$1239,MATCH(B53,Historical!$B$7:$B$1261,0))*IF(AH53="n/a",1.03,IF(AH53&lt;0,1.01,IF(AH53&gt;10,1.1,(1+AH53/100))))</f>
        <v>4.9647200000000007</v>
      </c>
      <c r="AS53" s="886">
        <f t="shared" si="10"/>
        <v>5.4611920000000014</v>
      </c>
      <c r="AT53" s="886">
        <f t="shared" si="16"/>
        <v>6.007311200000002</v>
      </c>
      <c r="AU53" s="886">
        <f t="shared" si="16"/>
        <v>6.6080423200000027</v>
      </c>
      <c r="AV53" s="886">
        <f t="shared" si="16"/>
        <v>7.2688465520000038</v>
      </c>
      <c r="AW53" s="651">
        <f t="shared" si="12"/>
        <v>30.31011207200001</v>
      </c>
      <c r="AX53" s="747">
        <f t="shared" si="13"/>
        <v>10.819630210608985</v>
      </c>
      <c r="AY53" s="934">
        <v>0.79</v>
      </c>
      <c r="AZ53" s="872">
        <v>67.320000000000007</v>
      </c>
      <c r="BA53" s="872">
        <v>-14.56</v>
      </c>
      <c r="BB53" s="872">
        <v>-3.0300000000000002</v>
      </c>
      <c r="BC53" s="872">
        <v>8.67</v>
      </c>
      <c r="BE53" s="624">
        <v>1983</v>
      </c>
      <c r="BF53" s="898">
        <f t="shared" si="14"/>
        <v>3</v>
      </c>
      <c r="BG53" s="882">
        <v>8.5</v>
      </c>
    </row>
    <row r="54" spans="1:59" ht="11.25" customHeight="1" x14ac:dyDescent="0.2">
      <c r="A54" s="871" t="s">
        <v>916</v>
      </c>
      <c r="B54" s="875" t="s">
        <v>917</v>
      </c>
      <c r="C54" s="932" t="s">
        <v>4193</v>
      </c>
      <c r="D54" s="932" t="s">
        <v>4337</v>
      </c>
      <c r="E54" s="733">
        <v>9</v>
      </c>
      <c r="F54" s="1140">
        <v>506</v>
      </c>
      <c r="G54" s="1140" t="s">
        <v>106</v>
      </c>
      <c r="H54" s="1140" t="s">
        <v>106</v>
      </c>
      <c r="I54" s="874">
        <v>130.81</v>
      </c>
      <c r="J54" s="651">
        <f t="shared" si="0"/>
        <v>0.88678235608898404</v>
      </c>
      <c r="K54" s="877">
        <v>0.28999999999999998</v>
      </c>
      <c r="L54" s="887">
        <v>4</v>
      </c>
      <c r="M54" s="642">
        <f t="shared" si="1"/>
        <v>1.1599999999999999</v>
      </c>
      <c r="N54" s="870" t="s">
        <v>127</v>
      </c>
      <c r="O54" s="734">
        <v>0.25</v>
      </c>
      <c r="P54" s="861">
        <v>44179</v>
      </c>
      <c r="Q54" s="861">
        <v>44202</v>
      </c>
      <c r="R54" s="642">
        <f t="shared" si="2"/>
        <v>15.999999999999993</v>
      </c>
      <c r="S54" s="701">
        <f>IF(INDEX(Historical!$D$7:$D$1237,MATCH(B54,Historical!$B$7:$B$1261,0))=0,"n/a",(INDEX(Historical!$C$7:$C$1239,MATCH(B54,Historical!$B$7:$B$1261,0))/INDEX(Historical!$D$7:$D$1237,MATCH(B54,Historical!$B$7:$B$1261,0))-1)*100)</f>
        <v>14.285714285714279</v>
      </c>
      <c r="T54" s="701">
        <f>IF(INDEX(Historical!$F$7:$F$1230,MATCH(B54,Historical!$B$7:$B$1261,0))=0,"n/a",((INDEX(Historical!$C$7:$C$1239,MATCH(B54,Historical!$B$7:$B$1261,0))/INDEX(Historical!$F$7:$F$1230,MATCH(B54,Historical!$B$7:$B$1261,0)))^(1/3)-1)*100)</f>
        <v>19.681696117715084</v>
      </c>
      <c r="U54" s="701">
        <f>IF(INDEX(Historical!$H$7:$H$1230,MATCH(B54,Historical!$B$7:$B$1261,0))=0,"n/a",((INDEX(Historical!$C$7:$C$1239,MATCH(B54,Historical!$B$7:$B$1261,0))/INDEX(Historical!$H$7:$H$1230,MATCH(B54,Historical!$B$7:$B$1261,0)))^(1/5)-1)*100)</f>
        <v>17.699999391414888</v>
      </c>
      <c r="V54" s="701">
        <f>IF(INDEX(Historical!$O$7:$O$1230,MATCH(B54,Historical!$B$7:$B$1261,0))=0,"n/a",((INDEX(Historical!$C$7:$C$1239,MATCH(B54,Historical!$B$7:$B$1261,0))/INDEX(Historical!$O$7:$O$1230,MATCH(B54,Historical!$B$7:$B$1261,0)))^(1/10)-1)*100)</f>
        <v>41.421356237309517</v>
      </c>
      <c r="W54" s="702">
        <f t="shared" si="3"/>
        <v>0.42731578584749341</v>
      </c>
      <c r="X54" s="703">
        <f t="shared" si="4"/>
        <v>1.5945945397671071</v>
      </c>
      <c r="Y54" s="876"/>
      <c r="Z54" s="651">
        <f t="shared" si="5"/>
        <v>30.526315789473685</v>
      </c>
      <c r="AA54" s="886">
        <f t="shared" si="6"/>
        <v>34.423684210526318</v>
      </c>
      <c r="AB54" s="887">
        <v>12</v>
      </c>
      <c r="AC54" s="865">
        <v>3.8</v>
      </c>
      <c r="AD54" s="865">
        <v>6.95</v>
      </c>
      <c r="AE54" s="865">
        <v>4.7</v>
      </c>
      <c r="AF54" s="865">
        <v>7.82</v>
      </c>
      <c r="AG54" s="865">
        <v>24.9</v>
      </c>
      <c r="AH54" s="865">
        <v>-9.1999999999999993</v>
      </c>
      <c r="AI54" s="865">
        <v>15.55</v>
      </c>
      <c r="AJ54" s="865">
        <v>11.1</v>
      </c>
      <c r="AK54" s="865">
        <v>5</v>
      </c>
      <c r="AL54" s="878">
        <v>39140</v>
      </c>
      <c r="AM54" s="872">
        <v>0.1</v>
      </c>
      <c r="AN54" s="865">
        <v>0.76</v>
      </c>
      <c r="AO54" s="739">
        <f t="shared" si="7"/>
        <v>-15.836902463022447</v>
      </c>
      <c r="AP54" s="740">
        <f t="shared" si="8"/>
        <v>18.586781747503871</v>
      </c>
      <c r="AQ54" s="888">
        <f t="shared" si="9"/>
        <v>245.89221861814815</v>
      </c>
      <c r="AR54" s="651">
        <f>INDEX(Historical!$C$7:$C$1239,MATCH(B54,Historical!$B$7:$B$1261,0))*IF(AH54="n/a",1.03,IF(AH54&lt;0,1.01,IF(AH54&gt;10,1.1,(1+AH54/100))))</f>
        <v>0.96960000000000002</v>
      </c>
      <c r="AS54" s="886">
        <f t="shared" si="10"/>
        <v>1.0665600000000002</v>
      </c>
      <c r="AT54" s="886">
        <f t="shared" si="16"/>
        <v>1.1198880000000002</v>
      </c>
      <c r="AU54" s="886">
        <f t="shared" si="16"/>
        <v>1.1758824000000003</v>
      </c>
      <c r="AV54" s="886">
        <f t="shared" si="16"/>
        <v>1.2346765200000005</v>
      </c>
      <c r="AW54" s="651">
        <f t="shared" si="12"/>
        <v>5.5666069200000017</v>
      </c>
      <c r="AX54" s="747">
        <f t="shared" si="13"/>
        <v>4.2554903447748655</v>
      </c>
      <c r="AY54" s="934">
        <v>1.27</v>
      </c>
      <c r="AZ54" s="872">
        <v>107.47</v>
      </c>
      <c r="BA54" s="872">
        <v>-1.24</v>
      </c>
      <c r="BB54" s="872">
        <v>12.55</v>
      </c>
      <c r="BC54" s="872">
        <v>31.03</v>
      </c>
      <c r="BE54" s="624">
        <v>2012</v>
      </c>
      <c r="BF54" s="898">
        <f t="shared" si="14"/>
        <v>0</v>
      </c>
      <c r="BG54" s="882">
        <v>10.199999999999999</v>
      </c>
    </row>
    <row r="55" spans="1:59" ht="11.25" customHeight="1" x14ac:dyDescent="0.2">
      <c r="A55" s="880" t="s">
        <v>931</v>
      </c>
      <c r="B55" s="875" t="s">
        <v>932</v>
      </c>
      <c r="C55" s="932" t="s">
        <v>108</v>
      </c>
      <c r="D55" s="932" t="s">
        <v>4338</v>
      </c>
      <c r="E55" s="733">
        <v>9</v>
      </c>
      <c r="F55" s="1140">
        <v>448</v>
      </c>
      <c r="G55" s="1165" t="s">
        <v>106</v>
      </c>
      <c r="H55" s="1165" t="s">
        <v>106</v>
      </c>
      <c r="I55" s="874">
        <v>41.25</v>
      </c>
      <c r="J55" s="651">
        <f t="shared" si="0"/>
        <v>5.0424242424242429</v>
      </c>
      <c r="K55" s="877">
        <v>0.52</v>
      </c>
      <c r="L55" s="887">
        <v>4</v>
      </c>
      <c r="M55" s="642">
        <f t="shared" si="1"/>
        <v>2.08</v>
      </c>
      <c r="N55" s="870" t="s">
        <v>208</v>
      </c>
      <c r="O55" s="734">
        <v>0.51</v>
      </c>
      <c r="P55" s="619">
        <v>43814</v>
      </c>
      <c r="Q55" s="619">
        <v>43818</v>
      </c>
      <c r="R55" s="642">
        <f t="shared" si="2"/>
        <v>1.9607843137254919</v>
      </c>
      <c r="S55" s="701">
        <f>IF(INDEX(Historical!$D$7:$D$1237,MATCH(B55,Historical!$B$7:$B$1261,0))=0,"n/a",(INDEX(Historical!$C$7:$C$1239,MATCH(B55,Historical!$B$7:$B$1261,0))/INDEX(Historical!$D$7:$D$1237,MATCH(B55,Historical!$B$7:$B$1261,0))-1)*100)</f>
        <v>3.499999999999992</v>
      </c>
      <c r="T55" s="701">
        <f>IF(INDEX(Historical!$F$7:$F$1230,MATCH(B55,Historical!$B$7:$B$1261,0))=0,"n/a",((INDEX(Historical!$C$7:$C$1239,MATCH(B55,Historical!$B$7:$B$1261,0))/INDEX(Historical!$F$7:$F$1230,MATCH(B55,Historical!$B$7:$B$1261,0)))^(1/3)-1)*100)</f>
        <v>2.3617445175794893</v>
      </c>
      <c r="U55" s="701">
        <f>IF(INDEX(Historical!$H$7:$H$1230,MATCH(B55,Historical!$B$7:$B$1261,0))=0,"n/a",((INDEX(Historical!$C$7:$C$1239,MATCH(B55,Historical!$B$7:$B$1261,0))/INDEX(Historical!$H$7:$H$1230,MATCH(B55,Historical!$B$7:$B$1261,0)))^(1/5)-1)*100)</f>
        <v>2.2727004553234176</v>
      </c>
      <c r="V55" s="701">
        <f>IF(INDEX(Historical!$O$7:$O$1230,MATCH(B55,Historical!$B$7:$B$1261,0))=0,"n/a",((INDEX(Historical!$C$7:$C$1239,MATCH(B55,Historical!$B$7:$B$1261,0))/INDEX(Historical!$O$7:$O$1230,MATCH(B55,Historical!$B$7:$B$1261,0)))^(1/10)-1)*100)</f>
        <v>3.695708995385627</v>
      </c>
      <c r="W55" s="702">
        <f t="shared" si="3"/>
        <v>0.61495655046462161</v>
      </c>
      <c r="X55" s="703" t="str">
        <f t="shared" si="4"/>
        <v>n/a</v>
      </c>
      <c r="Y55" s="876"/>
      <c r="Z55" s="651" t="str">
        <f t="shared" si="5"/>
        <v>n/a</v>
      </c>
      <c r="AA55" s="886" t="str">
        <f t="shared" si="6"/>
        <v>n/a</v>
      </c>
      <c r="AB55" s="887">
        <v>12</v>
      </c>
      <c r="AC55" s="865" t="s">
        <v>136</v>
      </c>
      <c r="AD55" s="865" t="s">
        <v>136</v>
      </c>
      <c r="AE55" s="865" t="s">
        <v>136</v>
      </c>
      <c r="AF55" s="865" t="s">
        <v>136</v>
      </c>
      <c r="AG55" s="865" t="s">
        <v>136</v>
      </c>
      <c r="AH55" s="865" t="s">
        <v>136</v>
      </c>
      <c r="AI55" s="865" t="s">
        <v>136</v>
      </c>
      <c r="AJ55" s="865" t="s">
        <v>136</v>
      </c>
      <c r="AK55" s="865" t="s">
        <v>136</v>
      </c>
      <c r="AL55" s="878" t="s">
        <v>136</v>
      </c>
      <c r="AM55" s="872" t="s">
        <v>136</v>
      </c>
      <c r="AN55" s="865" t="s">
        <v>136</v>
      </c>
      <c r="AO55" s="739" t="str">
        <f t="shared" si="7"/>
        <v>n/a</v>
      </c>
      <c r="AP55" s="740">
        <f t="shared" si="8"/>
        <v>7.3151246977476605</v>
      </c>
      <c r="AQ55" s="888" t="str">
        <f t="shared" si="9"/>
        <v>n/a</v>
      </c>
      <c r="AR55" s="651">
        <f>INDEX(Historical!$C$7:$C$1239,MATCH(B55,Historical!$B$7:$B$1261,0))*IF(AH55="n/a",1.03,IF(AH55&lt;0,1.01,IF(AH55&gt;10,1.1,(1+AH55/100))))</f>
        <v>2.1320999999999999</v>
      </c>
      <c r="AS55" s="886">
        <f t="shared" si="10"/>
        <v>2.1960630000000001</v>
      </c>
      <c r="AT55" s="886">
        <f t="shared" si="16"/>
        <v>2.2619448900000001</v>
      </c>
      <c r="AU55" s="886">
        <f t="shared" si="16"/>
        <v>2.3298032367000001</v>
      </c>
      <c r="AV55" s="886">
        <f t="shared" si="16"/>
        <v>2.3996973338010004</v>
      </c>
      <c r="AW55" s="651">
        <f t="shared" si="12"/>
        <v>11.319608460501001</v>
      </c>
      <c r="AX55" s="747">
        <f t="shared" si="13"/>
        <v>27.441475055760005</v>
      </c>
      <c r="AY55" s="934" t="s">
        <v>136</v>
      </c>
      <c r="AZ55" s="872" t="s">
        <v>136</v>
      </c>
      <c r="BA55" s="872" t="s">
        <v>136</v>
      </c>
      <c r="BB55" s="872" t="s">
        <v>136</v>
      </c>
      <c r="BC55" s="872" t="s">
        <v>136</v>
      </c>
      <c r="BD55" s="907" t="s">
        <v>4265</v>
      </c>
      <c r="BE55" s="624">
        <v>2012</v>
      </c>
      <c r="BF55" s="898">
        <f t="shared" si="14"/>
        <v>0</v>
      </c>
      <c r="BG55" s="882" t="s">
        <v>136</v>
      </c>
    </row>
    <row r="56" spans="1:59" ht="11.25" customHeight="1" x14ac:dyDescent="0.2">
      <c r="A56" s="871" t="s">
        <v>929</v>
      </c>
      <c r="B56" s="875" t="s">
        <v>930</v>
      </c>
      <c r="C56" s="932" t="s">
        <v>112</v>
      </c>
      <c r="D56" s="932" t="s">
        <v>1220</v>
      </c>
      <c r="E56" s="733">
        <v>9</v>
      </c>
      <c r="F56" s="1140">
        <v>459</v>
      </c>
      <c r="G56" s="1165" t="s">
        <v>106</v>
      </c>
      <c r="H56" s="1165" t="s">
        <v>106</v>
      </c>
      <c r="I56" s="874">
        <v>26.24</v>
      </c>
      <c r="J56" s="651">
        <f t="shared" si="0"/>
        <v>2.8582317073170733</v>
      </c>
      <c r="K56" s="877">
        <v>0.1875</v>
      </c>
      <c r="L56" s="887">
        <v>4</v>
      </c>
      <c r="M56" s="642">
        <f t="shared" si="1"/>
        <v>0.75</v>
      </c>
      <c r="N56" s="870" t="s">
        <v>556</v>
      </c>
      <c r="O56" s="734">
        <v>0.17499999999999999</v>
      </c>
      <c r="P56" s="619">
        <v>43861</v>
      </c>
      <c r="Q56" s="619">
        <v>43878</v>
      </c>
      <c r="R56" s="642">
        <f t="shared" si="2"/>
        <v>7.1428571428571495</v>
      </c>
      <c r="S56" s="701">
        <f>IF(INDEX(Historical!$D$7:$D$1237,MATCH(B56,Historical!$B$7:$B$1261,0))=0,"n/a",(INDEX(Historical!$C$7:$C$1239,MATCH(B56,Historical!$B$7:$B$1261,0))/INDEX(Historical!$D$7:$D$1237,MATCH(B56,Historical!$B$7:$B$1261,0))-1)*100)</f>
        <v>11.111111111111093</v>
      </c>
      <c r="T56" s="701">
        <f>IF(INDEX(Historical!$F$7:$F$1230,MATCH(B56,Historical!$B$7:$B$1261,0))=0,"n/a",((INDEX(Historical!$C$7:$C$1239,MATCH(B56,Historical!$B$7:$B$1261,0))/INDEX(Historical!$F$7:$F$1230,MATCH(B56,Historical!$B$7:$B$1261,0)))^(1/3)-1)*100)</f>
        <v>11.868894208139679</v>
      </c>
      <c r="U56" s="701">
        <f>IF(INDEX(Historical!$H$7:$H$1230,MATCH(B56,Historical!$B$7:$B$1261,0))=0,"n/a",((INDEX(Historical!$C$7:$C$1239,MATCH(B56,Historical!$B$7:$B$1261,0))/INDEX(Historical!$H$7:$H$1230,MATCH(B56,Historical!$B$7:$B$1261,0)))^(1/5)-1)*100)</f>
        <v>11.842691472014465</v>
      </c>
      <c r="V56" s="701">
        <f>IF(INDEX(Historical!$O$7:$O$1230,MATCH(B56,Historical!$B$7:$B$1261,0))=0,"n/a",((INDEX(Historical!$C$7:$C$1239,MATCH(B56,Historical!$B$7:$B$1261,0))/INDEX(Historical!$O$7:$O$1230,MATCH(B56,Historical!$B$7:$B$1261,0)))^(1/10)-1)*100)</f>
        <v>7.94139936106939</v>
      </c>
      <c r="W56" s="702">
        <f t="shared" si="3"/>
        <v>1.4912600328438497</v>
      </c>
      <c r="X56" s="703">
        <f t="shared" si="4"/>
        <v>1.9414248314777813</v>
      </c>
      <c r="Y56" s="654"/>
      <c r="Z56" s="651">
        <f t="shared" si="5"/>
        <v>41.899441340782126</v>
      </c>
      <c r="AA56" s="886">
        <f t="shared" si="6"/>
        <v>14.659217877094971</v>
      </c>
      <c r="AB56" s="887">
        <v>2</v>
      </c>
      <c r="AC56" s="865">
        <v>1.79</v>
      </c>
      <c r="AD56" s="865">
        <v>1.03</v>
      </c>
      <c r="AE56" s="865">
        <v>0.56000000000000005</v>
      </c>
      <c r="AF56" s="865">
        <v>1.37</v>
      </c>
      <c r="AG56" s="865">
        <v>9.3000000000000007</v>
      </c>
      <c r="AH56" s="865">
        <v>42.4</v>
      </c>
      <c r="AI56" s="865">
        <v>8.24</v>
      </c>
      <c r="AJ56" s="865">
        <v>6.1</v>
      </c>
      <c r="AK56" s="865">
        <v>15</v>
      </c>
      <c r="AL56" s="878">
        <v>717.32</v>
      </c>
      <c r="AM56" s="872">
        <v>1.3</v>
      </c>
      <c r="AN56" s="865">
        <v>0.32</v>
      </c>
      <c r="AO56" s="739">
        <f t="shared" si="7"/>
        <v>4.1705302236568542E-2</v>
      </c>
      <c r="AP56" s="740">
        <f t="shared" si="8"/>
        <v>14.700923179331539</v>
      </c>
      <c r="AQ56" s="888">
        <f t="shared" si="9"/>
        <v>-5.5233632840134721</v>
      </c>
      <c r="AR56" s="651">
        <f>INDEX(Historical!$C$7:$C$1239,MATCH(B56,Historical!$B$7:$B$1261,0))*IF(AH56="n/a",1.03,IF(AH56&lt;0,1.01,IF(AH56&gt;10,1.1,(1+AH56/100))))</f>
        <v>0.77</v>
      </c>
      <c r="AS56" s="886">
        <f t="shared" si="10"/>
        <v>0.83344800000000008</v>
      </c>
      <c r="AT56" s="886">
        <f t="shared" si="16"/>
        <v>0.91679280000000019</v>
      </c>
      <c r="AU56" s="886">
        <f t="shared" si="16"/>
        <v>1.0084720800000002</v>
      </c>
      <c r="AV56" s="886">
        <f t="shared" si="16"/>
        <v>1.1093192880000002</v>
      </c>
      <c r="AW56" s="651">
        <f t="shared" si="12"/>
        <v>4.6380321680000005</v>
      </c>
      <c r="AX56" s="747">
        <f t="shared" si="13"/>
        <v>17.675427469512197</v>
      </c>
      <c r="AY56" s="934">
        <v>1.23</v>
      </c>
      <c r="AZ56" s="872">
        <v>90.600000000000009</v>
      </c>
      <c r="BA56" s="872">
        <v>-36.11</v>
      </c>
      <c r="BB56" s="872">
        <v>7.02</v>
      </c>
      <c r="BC56" s="872">
        <v>15.57</v>
      </c>
      <c r="BE56" s="624">
        <v>2012</v>
      </c>
      <c r="BF56" s="898">
        <f t="shared" si="14"/>
        <v>0</v>
      </c>
      <c r="BG56" s="882">
        <v>4.3</v>
      </c>
    </row>
    <row r="57" spans="1:59" ht="11.25" customHeight="1" x14ac:dyDescent="0.2">
      <c r="A57" s="871" t="s">
        <v>888</v>
      </c>
      <c r="B57" s="875" t="s">
        <v>889</v>
      </c>
      <c r="C57" s="932" t="s">
        <v>4319</v>
      </c>
      <c r="D57" s="932" t="s">
        <v>4320</v>
      </c>
      <c r="E57" s="733">
        <v>10</v>
      </c>
      <c r="F57" s="1140">
        <v>400</v>
      </c>
      <c r="G57" s="1190" t="s">
        <v>106</v>
      </c>
      <c r="H57" s="1190" t="s">
        <v>106</v>
      </c>
      <c r="I57" s="874">
        <v>163.72999999999999</v>
      </c>
      <c r="J57" s="651">
        <f t="shared" si="0"/>
        <v>2.589629267696818</v>
      </c>
      <c r="K57" s="877">
        <v>1.06</v>
      </c>
      <c r="L57" s="887">
        <v>4</v>
      </c>
      <c r="M57" s="642">
        <f t="shared" si="1"/>
        <v>4.24</v>
      </c>
      <c r="N57" s="870" t="s">
        <v>489</v>
      </c>
      <c r="O57" s="734">
        <v>1.03</v>
      </c>
      <c r="P57" s="861">
        <v>44011</v>
      </c>
      <c r="Q57" s="861">
        <v>44027</v>
      </c>
      <c r="R57" s="642">
        <f t="shared" si="2"/>
        <v>2.9126213592233037</v>
      </c>
      <c r="S57" s="701">
        <f>IF(INDEX(Historical!$D$7:$D$1237,MATCH(B57,Historical!$B$7:$B$1261,0))=0,"n/a",(INDEX(Historical!$C$7:$C$1239,MATCH(B57,Historical!$B$7:$B$1261,0))/INDEX(Historical!$D$7:$D$1237,MATCH(B57,Historical!$B$7:$B$1261,0))-1)*100)</f>
        <v>7.6502732240437021</v>
      </c>
      <c r="T57" s="701">
        <f>IF(INDEX(Historical!$F$7:$F$1230,MATCH(B57,Historical!$B$7:$B$1261,0))=0,"n/a",((INDEX(Historical!$C$7:$C$1239,MATCH(B57,Historical!$B$7:$B$1261,0))/INDEX(Historical!$F$7:$F$1230,MATCH(B57,Historical!$B$7:$B$1261,0)))^(1/3)-1)*100)</f>
        <v>7.1804101167775913</v>
      </c>
      <c r="U57" s="701">
        <f>IF(INDEX(Historical!$H$7:$H$1230,MATCH(B57,Historical!$B$7:$B$1261,0))=0,"n/a",((INDEX(Historical!$C$7:$C$1239,MATCH(B57,Historical!$B$7:$B$1261,0))/INDEX(Historical!$H$7:$H$1230,MATCH(B57,Historical!$B$7:$B$1261,0)))^(1/5)-1)*100)</f>
        <v>6.9176544563958275</v>
      </c>
      <c r="V57" s="701">
        <f>IF(INDEX(Historical!$O$7:$O$1230,MATCH(B57,Historical!$B$7:$B$1261,0))=0,"n/a",((INDEX(Historical!$C$7:$C$1239,MATCH(B57,Historical!$B$7:$B$1261,0))/INDEX(Historical!$O$7:$O$1230,MATCH(B57,Historical!$B$7:$B$1261,0)))^(1/10)-1)*100)</f>
        <v>5.5302188000678543</v>
      </c>
      <c r="W57" s="702">
        <f t="shared" si="3"/>
        <v>1.2508825973234459</v>
      </c>
      <c r="X57" s="703">
        <f t="shared" si="4"/>
        <v>0.26916943410100497</v>
      </c>
      <c r="Y57" s="661"/>
      <c r="Z57" s="651">
        <f t="shared" si="5"/>
        <v>97.695852534562221</v>
      </c>
      <c r="AA57" s="886">
        <f t="shared" si="6"/>
        <v>37.725806451612904</v>
      </c>
      <c r="AB57" s="887">
        <v>12</v>
      </c>
      <c r="AC57" s="865">
        <v>4.34</v>
      </c>
      <c r="AD57" s="865">
        <v>373.25</v>
      </c>
      <c r="AE57" s="865">
        <v>11.99</v>
      </c>
      <c r="AF57" s="865">
        <v>1.89</v>
      </c>
      <c r="AG57" s="865">
        <v>5.5</v>
      </c>
      <c r="AH57" s="867">
        <v>-11.5</v>
      </c>
      <c r="AI57" s="867">
        <v>-7.7</v>
      </c>
      <c r="AJ57" s="865">
        <v>25.7</v>
      </c>
      <c r="AK57" s="865">
        <v>0.1</v>
      </c>
      <c r="AL57" s="878">
        <v>21940</v>
      </c>
      <c r="AM57" s="872">
        <v>1</v>
      </c>
      <c r="AN57" s="865">
        <v>0.73</v>
      </c>
      <c r="AO57" s="739">
        <f t="shared" si="7"/>
        <v>-28.218522727520259</v>
      </c>
      <c r="AP57" s="740">
        <f t="shared" si="8"/>
        <v>9.5072837240926447</v>
      </c>
      <c r="AQ57" s="888">
        <f t="shared" si="9"/>
        <v>78.015947092823197</v>
      </c>
      <c r="AR57" s="651">
        <f>INDEX(Historical!$C$7:$C$1239,MATCH(B57,Historical!$B$7:$B$1261,0))*IF(AH57="n/a",1.03,IF(AH57&lt;0,1.01,IF(AH57&gt;10,1.1,(1+AH57/100))))</f>
        <v>3.9794</v>
      </c>
      <c r="AS57" s="886">
        <f t="shared" si="10"/>
        <v>4.0191939999999997</v>
      </c>
      <c r="AT57" s="886">
        <f t="shared" si="16"/>
        <v>4.0232131939999993</v>
      </c>
      <c r="AU57" s="886">
        <f t="shared" si="16"/>
        <v>4.0272364071939988</v>
      </c>
      <c r="AV57" s="886">
        <f t="shared" si="16"/>
        <v>4.0312636436011919</v>
      </c>
      <c r="AW57" s="651">
        <f t="shared" si="12"/>
        <v>20.08030724479519</v>
      </c>
      <c r="AX57" s="747">
        <f t="shared" si="13"/>
        <v>12.264280977704264</v>
      </c>
      <c r="AY57" s="934">
        <v>0.79</v>
      </c>
      <c r="AZ57" s="872">
        <v>49.91</v>
      </c>
      <c r="BA57" s="872">
        <v>-7.86</v>
      </c>
      <c r="BB57" s="872">
        <v>1.96</v>
      </c>
      <c r="BC57" s="872">
        <v>3.3000000000000003</v>
      </c>
      <c r="BE57" s="624">
        <v>2011</v>
      </c>
      <c r="BF57" s="898">
        <f t="shared" si="14"/>
        <v>0</v>
      </c>
      <c r="BG57" s="882">
        <v>2.6</v>
      </c>
    </row>
    <row r="58" spans="1:59" ht="11.25" customHeight="1" x14ac:dyDescent="0.2">
      <c r="A58" s="863" t="s">
        <v>435</v>
      </c>
      <c r="B58" s="875" t="s">
        <v>436</v>
      </c>
      <c r="C58" s="932" t="s">
        <v>108</v>
      </c>
      <c r="D58" s="932" t="s">
        <v>4338</v>
      </c>
      <c r="E58" s="733">
        <v>28</v>
      </c>
      <c r="F58" s="1140">
        <v>107</v>
      </c>
      <c r="G58" s="1165" t="s">
        <v>37</v>
      </c>
      <c r="H58" s="1165" t="s">
        <v>37</v>
      </c>
      <c r="I58" s="865">
        <v>29.76</v>
      </c>
      <c r="J58" s="651">
        <f t="shared" si="0"/>
        <v>3.4946236559139781</v>
      </c>
      <c r="K58" s="884">
        <v>0.26</v>
      </c>
      <c r="L58" s="887">
        <v>4</v>
      </c>
      <c r="M58" s="642">
        <f t="shared" si="1"/>
        <v>1.04</v>
      </c>
      <c r="N58" s="870" t="s">
        <v>148</v>
      </c>
      <c r="O58" s="1141">
        <v>0.25242700000000001</v>
      </c>
      <c r="P58" s="861">
        <v>44090</v>
      </c>
      <c r="Q58" s="861">
        <v>44099</v>
      </c>
      <c r="R58" s="642">
        <f t="shared" si="2"/>
        <v>3.0000752692857722</v>
      </c>
      <c r="S58" s="701">
        <f>IF(INDEX(Historical!$D$7:$D$1237,MATCH(B58,Historical!$B$7:$B$1261,0))=0,"n/a",(INDEX(Historical!$C$7:$C$1239,MATCH(B58,Historical!$B$7:$B$1261,0))/INDEX(Historical!$D$7:$D$1237,MATCH(B58,Historical!$B$7:$B$1261,0))-1)*100)</f>
        <v>5.0042809885191497</v>
      </c>
      <c r="T58" s="701">
        <f>IF(INDEX(Historical!$F$7:$F$1230,MATCH(B58,Historical!$B$7:$B$1261,0))=0,"n/a",((INDEX(Historical!$C$7:$C$1239,MATCH(B58,Historical!$B$7:$B$1261,0))/INDEX(Historical!$F$7:$F$1230,MATCH(B58,Historical!$B$7:$B$1261,0)))^(1/3)-1)*100)</f>
        <v>4.3554185934782552</v>
      </c>
      <c r="U58" s="701">
        <f>IF(INDEX(Historical!$H$7:$H$1230,MATCH(B58,Historical!$B$7:$B$1261,0))=0,"n/a",((INDEX(Historical!$C$7:$C$1239,MATCH(B58,Historical!$B$7:$B$1261,0))/INDEX(Historical!$H$7:$H$1230,MATCH(B58,Historical!$B$7:$B$1261,0)))^(1/5)-1)*100)</f>
        <v>3.458188531853712</v>
      </c>
      <c r="V58" s="701">
        <f>IF(INDEX(Historical!$O$7:$O$1230,MATCH(B58,Historical!$B$7:$B$1261,0))=0,"n/a",((INDEX(Historical!$C$7:$C$1239,MATCH(B58,Historical!$B$7:$B$1261,0))/INDEX(Historical!$O$7:$O$1230,MATCH(B58,Historical!$B$7:$B$1261,0)))^(1/10)-1)*100)</f>
        <v>3.306881790083005</v>
      </c>
      <c r="W58" s="702">
        <f t="shared" si="3"/>
        <v>1.0457551105166385</v>
      </c>
      <c r="X58" s="703">
        <f t="shared" si="4"/>
        <v>0.37589005781018614</v>
      </c>
      <c r="Y58" s="674" t="s">
        <v>4389</v>
      </c>
      <c r="Z58" s="651">
        <f t="shared" si="5"/>
        <v>42.276422764227647</v>
      </c>
      <c r="AA58" s="886">
        <f t="shared" si="6"/>
        <v>12.097560975609756</v>
      </c>
      <c r="AB58" s="887">
        <v>12</v>
      </c>
      <c r="AC58" s="865">
        <v>2.46</v>
      </c>
      <c r="AD58" s="865">
        <v>1.81</v>
      </c>
      <c r="AE58" s="865">
        <v>4.28</v>
      </c>
      <c r="AF58" s="865">
        <v>1.46</v>
      </c>
      <c r="AG58" s="865">
        <v>12.1</v>
      </c>
      <c r="AH58" s="865">
        <v>2.9000000000000004</v>
      </c>
      <c r="AI58" s="865">
        <v>2.71</v>
      </c>
      <c r="AJ58" s="865">
        <v>9.1999999999999993</v>
      </c>
      <c r="AK58" s="865">
        <v>6.9</v>
      </c>
      <c r="AL58" s="878">
        <v>478.92</v>
      </c>
      <c r="AM58" s="872">
        <v>3.2</v>
      </c>
      <c r="AN58" s="865">
        <v>0.08</v>
      </c>
      <c r="AO58" s="739">
        <f t="shared" si="7"/>
        <v>-5.1447487878420661</v>
      </c>
      <c r="AP58" s="740">
        <f t="shared" si="8"/>
        <v>6.9528121877676901</v>
      </c>
      <c r="AQ58" s="888">
        <f t="shared" si="9"/>
        <v>-11.399927202462202</v>
      </c>
      <c r="AR58" s="651">
        <f>INDEX(Historical!$C$7:$C$1239,MATCH(B58,Historical!$B$7:$B$1261,0))*IF(AH58="n/a",1.03,IF(AH58&lt;0,1.01,IF(AH58&gt;10,1.1,(1+AH58/100))))</f>
        <v>1.0467827184466016</v>
      </c>
      <c r="AS58" s="886">
        <f t="shared" si="10"/>
        <v>1.0751505301165045</v>
      </c>
      <c r="AT58" s="886">
        <f t="shared" si="16"/>
        <v>1.1493359166945434</v>
      </c>
      <c r="AU58" s="886">
        <f t="shared" si="16"/>
        <v>1.2286400949464669</v>
      </c>
      <c r="AV58" s="886">
        <f t="shared" si="16"/>
        <v>1.3134162614977729</v>
      </c>
      <c r="AW58" s="651">
        <f t="shared" si="12"/>
        <v>5.8133255217018895</v>
      </c>
      <c r="AX58" s="747">
        <f t="shared" si="13"/>
        <v>19.534023930449894</v>
      </c>
      <c r="AY58" s="934">
        <v>0.68</v>
      </c>
      <c r="AZ58" s="872">
        <v>47.48</v>
      </c>
      <c r="BA58" s="872">
        <v>-19.989999999999998</v>
      </c>
      <c r="BB58" s="872">
        <v>7.3800000000000008</v>
      </c>
      <c r="BC58" s="872">
        <v>8.0399999999999991</v>
      </c>
      <c r="BE58" s="624">
        <v>1994</v>
      </c>
      <c r="BF58" s="898">
        <f t="shared" si="14"/>
        <v>2</v>
      </c>
      <c r="BG58" s="882">
        <v>1.0999999999999999</v>
      </c>
    </row>
    <row r="59" spans="1:59" s="773" customFormat="1" ht="11.25" customHeight="1" x14ac:dyDescent="0.2">
      <c r="A59" s="646" t="s">
        <v>438</v>
      </c>
      <c r="B59" s="781" t="s">
        <v>439</v>
      </c>
      <c r="C59" s="932" t="s">
        <v>131</v>
      </c>
      <c r="D59" s="932" t="s">
        <v>4340</v>
      </c>
      <c r="E59" s="755">
        <v>28</v>
      </c>
      <c r="F59" s="1140">
        <v>108</v>
      </c>
      <c r="G59" s="1189" t="s">
        <v>37</v>
      </c>
      <c r="H59" s="1189" t="s">
        <v>37</v>
      </c>
      <c r="I59" s="756">
        <v>36.97</v>
      </c>
      <c r="J59" s="757">
        <f t="shared" si="0"/>
        <v>2.781714903976197</v>
      </c>
      <c r="K59" s="779">
        <v>0.2571</v>
      </c>
      <c r="L59" s="759">
        <v>4</v>
      </c>
      <c r="M59" s="760">
        <f t="shared" si="1"/>
        <v>1.0284</v>
      </c>
      <c r="N59" s="761" t="s">
        <v>440</v>
      </c>
      <c r="O59" s="780">
        <v>0.24959999999999999</v>
      </c>
      <c r="P59" s="763">
        <v>44141</v>
      </c>
      <c r="Q59" s="763">
        <v>44155</v>
      </c>
      <c r="R59" s="760">
        <f t="shared" si="2"/>
        <v>3.0048076923076952</v>
      </c>
      <c r="S59" s="701">
        <f>IF(INDEX(Historical!$D$7:$D$1237,MATCH(B59,Historical!$B$7:$B$1261,0))=0,"n/a",(INDEX(Historical!$C$7:$C$1239,MATCH(B59,Historical!$B$7:$B$1261,0))/INDEX(Historical!$D$7:$D$1237,MATCH(B59,Historical!$B$7:$B$1261,0))-1)*100)</f>
        <v>3.0160226201696672</v>
      </c>
      <c r="T59" s="701">
        <f>IF(INDEX(Historical!$F$7:$F$1230,MATCH(B59,Historical!$B$7:$B$1261,0))=0,"n/a",((INDEX(Historical!$C$7:$C$1239,MATCH(B59,Historical!$B$7:$B$1261,0))/INDEX(Historical!$F$7:$F$1230,MATCH(B59,Historical!$B$7:$B$1261,0)))^(1/3)-1)*100)</f>
        <v>3.0200248500614313</v>
      </c>
      <c r="U59" s="701">
        <f>IF(INDEX(Historical!$H$7:$H$1230,MATCH(B59,Historical!$B$7:$B$1261,0))=0,"n/a",((INDEX(Historical!$C$7:$C$1239,MATCH(B59,Historical!$B$7:$B$1261,0))/INDEX(Historical!$H$7:$H$1230,MATCH(B59,Historical!$B$7:$B$1261,0)))^(1/5)-1)*100)</f>
        <v>3.0157448975054457</v>
      </c>
      <c r="V59" s="701">
        <f>IF(INDEX(Historical!$O$7:$O$1230,MATCH(B59,Historical!$B$7:$B$1261,0))=0,"n/a",((INDEX(Historical!$C$7:$C$1239,MATCH(B59,Historical!$B$7:$B$1261,0))/INDEX(Historical!$O$7:$O$1230,MATCH(B59,Historical!$B$7:$B$1261,0)))^(1/10)-1)*100)</f>
        <v>3.1341472411370974</v>
      </c>
      <c r="W59" s="702">
        <f t="shared" si="3"/>
        <v>0.96222183116429005</v>
      </c>
      <c r="X59" s="703">
        <f t="shared" si="4"/>
        <v>0.35479351735358183</v>
      </c>
      <c r="Y59" s="774"/>
      <c r="Z59" s="757">
        <f t="shared" si="5"/>
        <v>57.133333333333333</v>
      </c>
      <c r="AA59" s="765">
        <f t="shared" si="6"/>
        <v>20.538888888888888</v>
      </c>
      <c r="AB59" s="759">
        <v>12</v>
      </c>
      <c r="AC59" s="766">
        <v>1.8</v>
      </c>
      <c r="AD59" s="766">
        <v>5.31</v>
      </c>
      <c r="AE59" s="766">
        <v>4.07</v>
      </c>
      <c r="AF59" s="766">
        <v>2.1800000000000002</v>
      </c>
      <c r="AG59" s="766">
        <v>9.6</v>
      </c>
      <c r="AH59" s="766">
        <v>1.7999999999999998</v>
      </c>
      <c r="AI59" s="766">
        <v>4.17</v>
      </c>
      <c r="AJ59" s="766">
        <v>8.5</v>
      </c>
      <c r="AK59" s="766">
        <v>4</v>
      </c>
      <c r="AL59" s="767">
        <v>355.85</v>
      </c>
      <c r="AM59" s="768">
        <v>4.3999999999999995</v>
      </c>
      <c r="AN59" s="766">
        <v>0.98</v>
      </c>
      <c r="AO59" s="769">
        <f t="shared" si="7"/>
        <v>-14.741429087407244</v>
      </c>
      <c r="AP59" s="770">
        <f t="shared" si="8"/>
        <v>5.7974598014816427</v>
      </c>
      <c r="AQ59" s="771">
        <f t="shared" si="9"/>
        <v>41.067009731431895</v>
      </c>
      <c r="AR59" s="651">
        <f>INDEX(Historical!$C$7:$C$1239,MATCH(B59,Historical!$B$7:$B$1261,0))*IF(AH59="n/a",1.03,IF(AH59&lt;0,1.01,IF(AH59&gt;10,1.1,(1+AH59/100))))</f>
        <v>1.0014065999999999</v>
      </c>
      <c r="AS59" s="765">
        <f t="shared" si="10"/>
        <v>1.0431652552199999</v>
      </c>
      <c r="AT59" s="765">
        <f t="shared" si="16"/>
        <v>1.0848918654288</v>
      </c>
      <c r="AU59" s="765">
        <f t="shared" si="16"/>
        <v>1.128287540045952</v>
      </c>
      <c r="AV59" s="765">
        <f t="shared" si="16"/>
        <v>1.1734190416477901</v>
      </c>
      <c r="AW59" s="757">
        <f t="shared" si="12"/>
        <v>5.4311703023425419</v>
      </c>
      <c r="AX59" s="772">
        <f t="shared" si="13"/>
        <v>14.690750073958728</v>
      </c>
      <c r="AY59" s="935">
        <v>0.04</v>
      </c>
      <c r="AZ59" s="768">
        <v>23.189999999999998</v>
      </c>
      <c r="BA59" s="768">
        <v>-8.17</v>
      </c>
      <c r="BB59" s="768">
        <v>2</v>
      </c>
      <c r="BC59" s="768">
        <v>3.84</v>
      </c>
      <c r="BD59" s="908"/>
      <c r="BE59" s="624">
        <v>1993</v>
      </c>
      <c r="BF59" s="898">
        <f t="shared" si="14"/>
        <v>2</v>
      </c>
      <c r="BG59" s="824">
        <v>2.7</v>
      </c>
    </row>
    <row r="60" spans="1:59" ht="11.25" customHeight="1" x14ac:dyDescent="0.2">
      <c r="A60" s="863" t="s">
        <v>951</v>
      </c>
      <c r="B60" s="875" t="s">
        <v>952</v>
      </c>
      <c r="C60" s="932" t="s">
        <v>108</v>
      </c>
      <c r="D60" s="932" t="s">
        <v>4338</v>
      </c>
      <c r="E60" s="733">
        <v>8</v>
      </c>
      <c r="F60" s="1140">
        <v>518</v>
      </c>
      <c r="G60" s="1165" t="s">
        <v>115</v>
      </c>
      <c r="H60" s="1165" t="s">
        <v>115</v>
      </c>
      <c r="I60" s="874">
        <v>15.32</v>
      </c>
      <c r="J60" s="651">
        <f t="shared" si="0"/>
        <v>4.6997389033942554</v>
      </c>
      <c r="K60" s="877">
        <v>0.18</v>
      </c>
      <c r="L60" s="887">
        <v>4</v>
      </c>
      <c r="M60" s="642">
        <f t="shared" si="1"/>
        <v>0.72</v>
      </c>
      <c r="N60" s="870" t="s">
        <v>148</v>
      </c>
      <c r="O60" s="734">
        <v>0.17</v>
      </c>
      <c r="P60" s="866">
        <v>43798</v>
      </c>
      <c r="Q60" s="866">
        <v>43815</v>
      </c>
      <c r="R60" s="642">
        <f t="shared" si="2"/>
        <v>5.8823529411764595</v>
      </c>
      <c r="S60" s="701">
        <f>IF(INDEX(Historical!$D$7:$D$1237,MATCH(B60,Historical!$B$7:$B$1261,0))=0,"n/a",(INDEX(Historical!$C$7:$C$1239,MATCH(B60,Historical!$B$7:$B$1261,0))/INDEX(Historical!$D$7:$D$1237,MATCH(B60,Historical!$B$7:$B$1261,0))-1)*100)</f>
        <v>11.290322580645151</v>
      </c>
      <c r="T60" s="701">
        <f>IF(INDEX(Historical!$F$7:$F$1230,MATCH(B60,Historical!$B$7:$B$1261,0))=0,"n/a",((INDEX(Historical!$C$7:$C$1239,MATCH(B60,Historical!$B$7:$B$1261,0))/INDEX(Historical!$F$7:$F$1230,MATCH(B60,Historical!$B$7:$B$1261,0)))^(1/3)-1)*100)</f>
        <v>15.313156133323268</v>
      </c>
      <c r="U60" s="701">
        <f>IF(INDEX(Historical!$H$7:$H$1230,MATCH(B60,Historical!$B$7:$B$1261,0))=0,"n/a",((INDEX(Historical!$C$7:$C$1239,MATCH(B60,Historical!$B$7:$B$1261,0))/INDEX(Historical!$H$7:$H$1230,MATCH(B60,Historical!$B$7:$B$1261,0)))^(1/5)-1)*100)</f>
        <v>13.273800857430285</v>
      </c>
      <c r="V60" s="701">
        <f>IF(INDEX(Historical!$O$7:$O$1230,MATCH(B60,Historical!$B$7:$B$1261,0))=0,"n/a",((INDEX(Historical!$C$7:$C$1239,MATCH(B60,Historical!$B$7:$B$1261,0))/INDEX(Historical!$O$7:$O$1230,MATCH(B60,Historical!$B$7:$B$1261,0)))^(1/10)-1)*100)</f>
        <v>3.9142537896643903</v>
      </c>
      <c r="W60" s="702">
        <f t="shared" si="3"/>
        <v>3.391144665294783</v>
      </c>
      <c r="X60" s="703">
        <f t="shared" si="4"/>
        <v>1.2641715102314557</v>
      </c>
      <c r="Y60" s="665"/>
      <c r="Z60" s="651">
        <f t="shared" si="5"/>
        <v>37.894736842105267</v>
      </c>
      <c r="AA60" s="886">
        <f t="shared" si="6"/>
        <v>8.0631578947368432</v>
      </c>
      <c r="AB60" s="887">
        <v>12</v>
      </c>
      <c r="AC60" s="865">
        <v>1.9</v>
      </c>
      <c r="AD60" s="865">
        <v>1.43</v>
      </c>
      <c r="AE60" s="865">
        <v>2.6</v>
      </c>
      <c r="AF60" s="865">
        <v>0.67</v>
      </c>
      <c r="AG60" s="865">
        <v>8</v>
      </c>
      <c r="AH60" s="865">
        <v>6</v>
      </c>
      <c r="AI60" s="865">
        <v>-36.49</v>
      </c>
      <c r="AJ60" s="865">
        <v>10.5</v>
      </c>
      <c r="AK60" s="865">
        <v>6</v>
      </c>
      <c r="AL60" s="878">
        <v>2520</v>
      </c>
      <c r="AM60" s="872">
        <v>1.3</v>
      </c>
      <c r="AN60" s="865">
        <v>0.43</v>
      </c>
      <c r="AO60" s="739">
        <f t="shared" si="7"/>
        <v>9.9103818660876968</v>
      </c>
      <c r="AP60" s="740">
        <f t="shared" si="8"/>
        <v>17.97353976082454</v>
      </c>
      <c r="AQ60" s="888">
        <f t="shared" si="9"/>
        <v>-50.999701635948355</v>
      </c>
      <c r="AR60" s="651">
        <f>INDEX(Historical!$C$7:$C$1239,MATCH(B60,Historical!$B$7:$B$1261,0))*IF(AH60="n/a",1.03,IF(AH60&lt;0,1.01,IF(AH60&gt;10,1.1,(1+AH60/100))))</f>
        <v>0.73139999999999994</v>
      </c>
      <c r="AS60" s="886">
        <f t="shared" si="10"/>
        <v>0.73871399999999998</v>
      </c>
      <c r="AT60" s="886">
        <f t="shared" si="16"/>
        <v>0.78303684000000007</v>
      </c>
      <c r="AU60" s="886">
        <f t="shared" si="16"/>
        <v>0.83001905040000012</v>
      </c>
      <c r="AV60" s="886">
        <f t="shared" si="16"/>
        <v>0.8798201934240002</v>
      </c>
      <c r="AW60" s="651">
        <f t="shared" si="12"/>
        <v>3.9629900838240006</v>
      </c>
      <c r="AX60" s="747">
        <f t="shared" si="13"/>
        <v>25.868081487101829</v>
      </c>
      <c r="AY60" s="934">
        <v>1.28</v>
      </c>
      <c r="AZ60" s="872">
        <v>49.76</v>
      </c>
      <c r="BA60" s="872">
        <v>-32.21</v>
      </c>
      <c r="BB60" s="872">
        <v>8.5500000000000007</v>
      </c>
      <c r="BC60" s="872">
        <v>10</v>
      </c>
      <c r="BE60" s="624">
        <v>2012</v>
      </c>
      <c r="BF60" s="898">
        <f t="shared" si="14"/>
        <v>0</v>
      </c>
      <c r="BG60" s="882">
        <v>0.89999999999999991</v>
      </c>
    </row>
    <row r="61" spans="1:59" ht="11.25" customHeight="1" x14ac:dyDescent="0.2">
      <c r="A61" s="871" t="s">
        <v>946</v>
      </c>
      <c r="B61" s="875" t="s">
        <v>947</v>
      </c>
      <c r="C61" s="932" t="s">
        <v>123</v>
      </c>
      <c r="D61" s="932" t="s">
        <v>4174</v>
      </c>
      <c r="E61" s="733">
        <v>10</v>
      </c>
      <c r="F61" s="1140">
        <v>332</v>
      </c>
      <c r="G61" s="1165" t="s">
        <v>37</v>
      </c>
      <c r="H61" s="1165" t="s">
        <v>37</v>
      </c>
      <c r="I61" s="874">
        <v>75.17</v>
      </c>
      <c r="J61" s="651">
        <f t="shared" si="0"/>
        <v>1.4633497405880005</v>
      </c>
      <c r="K61" s="877">
        <v>0.27500000000000002</v>
      </c>
      <c r="L61" s="887">
        <v>4</v>
      </c>
      <c r="M61" s="642">
        <f t="shared" si="1"/>
        <v>1.1000000000000001</v>
      </c>
      <c r="N61" s="870" t="s">
        <v>148</v>
      </c>
      <c r="O61" s="734">
        <v>0.25</v>
      </c>
      <c r="P61" s="866">
        <v>43706</v>
      </c>
      <c r="Q61" s="866">
        <v>43723</v>
      </c>
      <c r="R61" s="642">
        <f t="shared" si="2"/>
        <v>10.000000000000009</v>
      </c>
      <c r="S61" s="701">
        <f>IF(INDEX(Historical!$D$7:$D$1237,MATCH(B61,Historical!$B$7:$B$1261,0))=0,"n/a",(INDEX(Historical!$C$7:$C$1239,MATCH(B61,Historical!$B$7:$B$1261,0))/INDEX(Historical!$D$7:$D$1237,MATCH(B61,Historical!$B$7:$B$1261,0))-1)*100)</f>
        <v>10.256410256410264</v>
      </c>
      <c r="T61" s="701">
        <f>IF(INDEX(Historical!$F$7:$F$1230,MATCH(B61,Historical!$B$7:$B$1261,0))=0,"n/a",((INDEX(Historical!$C$7:$C$1239,MATCH(B61,Historical!$B$7:$B$1261,0))/INDEX(Historical!$F$7:$F$1230,MATCH(B61,Historical!$B$7:$B$1261,0)))^(1/3)-1)*100)</f>
        <v>12.091083527802748</v>
      </c>
      <c r="U61" s="701">
        <f>IF(INDEX(Historical!$H$7:$H$1230,MATCH(B61,Historical!$B$7:$B$1261,0))=0,"n/a",((INDEX(Historical!$C$7:$C$1239,MATCH(B61,Historical!$B$7:$B$1261,0))/INDEX(Historical!$H$7:$H$1230,MATCH(B61,Historical!$B$7:$B$1261,0)))^(1/5)-1)*100)</f>
        <v>10.069028564800675</v>
      </c>
      <c r="V61" s="701">
        <f>IF(INDEX(Historical!$O$7:$O$1230,MATCH(B61,Historical!$B$7:$B$1261,0))=0,"n/a",((INDEX(Historical!$C$7:$C$1239,MATCH(B61,Historical!$B$7:$B$1261,0))/INDEX(Historical!$O$7:$O$1230,MATCH(B61,Historical!$B$7:$B$1261,0)))^(1/10)-1)*100)</f>
        <v>22.030457891889867</v>
      </c>
      <c r="W61" s="702">
        <f t="shared" si="3"/>
        <v>0.45705035338858818</v>
      </c>
      <c r="X61" s="703" t="str">
        <f t="shared" si="4"/>
        <v>n/a</v>
      </c>
      <c r="Y61" s="1095"/>
      <c r="Z61" s="651" t="str">
        <f t="shared" si="5"/>
        <v>n/a</v>
      </c>
      <c r="AA61" s="886" t="str">
        <f t="shared" si="6"/>
        <v>n/a</v>
      </c>
      <c r="AB61" s="887">
        <v>9</v>
      </c>
      <c r="AC61" s="865">
        <v>-8.0500000000000007</v>
      </c>
      <c r="AD61" s="865" t="s">
        <v>136</v>
      </c>
      <c r="AE61" s="865">
        <v>1.98</v>
      </c>
      <c r="AF61" s="865">
        <v>1.53</v>
      </c>
      <c r="AG61" s="865">
        <v>-16.100000000000001</v>
      </c>
      <c r="AH61" s="865">
        <v>35.699999999999996</v>
      </c>
      <c r="AI61" s="865">
        <v>14.719999999999999</v>
      </c>
      <c r="AJ61" s="865">
        <v>-37.5</v>
      </c>
      <c r="AK61" s="865">
        <v>19.09</v>
      </c>
      <c r="AL61" s="878">
        <v>4600</v>
      </c>
      <c r="AM61" s="872">
        <v>0.2</v>
      </c>
      <c r="AN61" s="865">
        <v>0.61</v>
      </c>
      <c r="AO61" s="739" t="str">
        <f t="shared" si="7"/>
        <v>n/a</v>
      </c>
      <c r="AP61" s="740">
        <f t="shared" si="8"/>
        <v>11.532378305388676</v>
      </c>
      <c r="AQ61" s="888" t="str">
        <f t="shared" si="9"/>
        <v>n/a</v>
      </c>
      <c r="AR61" s="651">
        <f>INDEX(Historical!$C$7:$C$1239,MATCH(B61,Historical!$B$7:$B$1261,0))*IF(AH61="n/a",1.03,IF(AH61&lt;0,1.01,IF(AH61&gt;10,1.1,(1+AH61/100))))</f>
        <v>1.1825000000000001</v>
      </c>
      <c r="AS61" s="886">
        <f t="shared" si="10"/>
        <v>1.3007500000000003</v>
      </c>
      <c r="AT61" s="886">
        <f t="shared" si="16"/>
        <v>1.4308250000000005</v>
      </c>
      <c r="AU61" s="886">
        <f t="shared" si="16"/>
        <v>1.5739075000000007</v>
      </c>
      <c r="AV61" s="886">
        <f t="shared" si="16"/>
        <v>1.7312982500000009</v>
      </c>
      <c r="AW61" s="651">
        <f t="shared" si="12"/>
        <v>7.219280750000002</v>
      </c>
      <c r="AX61" s="747">
        <f t="shared" si="13"/>
        <v>9.6039387388585897</v>
      </c>
      <c r="AY61" s="934">
        <v>1.36</v>
      </c>
      <c r="AZ61" s="872">
        <v>93.34</v>
      </c>
      <c r="BA61" s="872">
        <v>-9.73</v>
      </c>
      <c r="BB61" s="872">
        <v>1.71</v>
      </c>
      <c r="BC61" s="872">
        <v>9.7900000000000009</v>
      </c>
      <c r="BE61" s="624">
        <v>2010</v>
      </c>
      <c r="BF61" s="898">
        <f t="shared" si="14"/>
        <v>0</v>
      </c>
      <c r="BG61" s="882">
        <v>-7.1999999999999993</v>
      </c>
    </row>
    <row r="62" spans="1:59" ht="11.25" customHeight="1" x14ac:dyDescent="0.2">
      <c r="A62" s="863" t="s">
        <v>911</v>
      </c>
      <c r="B62" s="875" t="s">
        <v>912</v>
      </c>
      <c r="C62" s="932" t="s">
        <v>108</v>
      </c>
      <c r="D62" s="932" t="s">
        <v>4338</v>
      </c>
      <c r="E62" s="733">
        <v>10</v>
      </c>
      <c r="F62" s="1140">
        <v>397</v>
      </c>
      <c r="G62" s="1165" t="s">
        <v>106</v>
      </c>
      <c r="H62" s="1165" t="s">
        <v>106</v>
      </c>
      <c r="I62" s="874">
        <v>21.51</v>
      </c>
      <c r="J62" s="651">
        <f t="shared" si="0"/>
        <v>4.6490004649000456</v>
      </c>
      <c r="K62" s="877">
        <v>0.25</v>
      </c>
      <c r="L62" s="887">
        <v>4</v>
      </c>
      <c r="M62" s="642">
        <f t="shared" si="1"/>
        <v>1</v>
      </c>
      <c r="N62" s="870" t="s">
        <v>107</v>
      </c>
      <c r="O62" s="734">
        <v>0.24</v>
      </c>
      <c r="P62" s="861">
        <v>43951</v>
      </c>
      <c r="Q62" s="861">
        <v>43966</v>
      </c>
      <c r="R62" s="642">
        <f t="shared" si="2"/>
        <v>4.1666666666666705</v>
      </c>
      <c r="S62" s="701">
        <f>IF(INDEX(Historical!$D$7:$D$1237,MATCH(B62,Historical!$B$7:$B$1261,0))=0,"n/a",(INDEX(Historical!$C$7:$C$1239,MATCH(B62,Historical!$B$7:$B$1261,0))/INDEX(Historical!$D$7:$D$1237,MATCH(B62,Historical!$B$7:$B$1261,0))-1)*100)</f>
        <v>4.39560439560438</v>
      </c>
      <c r="T62" s="701">
        <f>IF(INDEX(Historical!$F$7:$F$1230,MATCH(B62,Historical!$B$7:$B$1261,0))=0,"n/a",((INDEX(Historical!$C$7:$C$1239,MATCH(B62,Historical!$B$7:$B$1261,0))/INDEX(Historical!$F$7:$F$1230,MATCH(B62,Historical!$B$7:$B$1261,0)))^(1/3)-1)*100)</f>
        <v>4.604051127515274</v>
      </c>
      <c r="U62" s="701">
        <f>IF(INDEX(Historical!$H$7:$H$1230,MATCH(B62,Historical!$B$7:$B$1261,0))=0,"n/a",((INDEX(Historical!$C$7:$C$1239,MATCH(B62,Historical!$B$7:$B$1261,0))/INDEX(Historical!$H$7:$H$1230,MATCH(B62,Historical!$B$7:$B$1261,0)))^(1/5)-1)*100)</f>
        <v>6.2980048262344379</v>
      </c>
      <c r="V62" s="701">
        <f>IF(INDEX(Historical!$O$7:$O$1230,MATCH(B62,Historical!$B$7:$B$1261,0))=0,"n/a",((INDEX(Historical!$C$7:$C$1239,MATCH(B62,Historical!$B$7:$B$1261,0))/INDEX(Historical!$O$7:$O$1230,MATCH(B62,Historical!$B$7:$B$1261,0)))^(1/10)-1)*100)</f>
        <v>5.0581045842193584</v>
      </c>
      <c r="W62" s="702">
        <f t="shared" si="3"/>
        <v>1.245131396824694</v>
      </c>
      <c r="X62" s="703">
        <f t="shared" si="4"/>
        <v>2.422309548551707</v>
      </c>
      <c r="Y62" s="667" t="s">
        <v>4067</v>
      </c>
      <c r="Z62" s="651">
        <f t="shared" si="5"/>
        <v>51.020408163265309</v>
      </c>
      <c r="AA62" s="886">
        <f t="shared" si="6"/>
        <v>10.974489795918368</v>
      </c>
      <c r="AB62" s="887">
        <v>12</v>
      </c>
      <c r="AC62" s="865">
        <v>1.96</v>
      </c>
      <c r="AD62" s="865" t="s">
        <v>136</v>
      </c>
      <c r="AE62" s="865">
        <v>3.24</v>
      </c>
      <c r="AF62" s="865">
        <v>0.97</v>
      </c>
      <c r="AG62" s="865">
        <v>9.1999999999999993</v>
      </c>
      <c r="AH62" s="865">
        <v>1.9</v>
      </c>
      <c r="AI62" s="865" t="s">
        <v>136</v>
      </c>
      <c r="AJ62" s="865">
        <v>2.6</v>
      </c>
      <c r="AK62" s="865" t="s">
        <v>136</v>
      </c>
      <c r="AL62" s="878">
        <v>203.41</v>
      </c>
      <c r="AM62" s="872">
        <v>0.1</v>
      </c>
      <c r="AN62" s="865">
        <v>0</v>
      </c>
      <c r="AO62" s="739">
        <f t="shared" si="7"/>
        <v>-2.7484504783883423E-2</v>
      </c>
      <c r="AP62" s="740">
        <f t="shared" si="8"/>
        <v>10.947005291134484</v>
      </c>
      <c r="AQ62" s="888">
        <f t="shared" si="9"/>
        <v>-31.216102976089545</v>
      </c>
      <c r="AR62" s="651">
        <f>INDEX(Historical!$C$7:$C$1239,MATCH(B62,Historical!$B$7:$B$1261,0))*IF(AH62="n/a",1.03,IF(AH62&lt;0,1.01,IF(AH62&gt;10,1.1,(1+AH62/100))))</f>
        <v>0.96804999999999986</v>
      </c>
      <c r="AS62" s="886">
        <f t="shared" si="10"/>
        <v>0.99709149999999991</v>
      </c>
      <c r="AT62" s="886">
        <f t="shared" si="16"/>
        <v>1.0270042449999999</v>
      </c>
      <c r="AU62" s="886">
        <f t="shared" si="16"/>
        <v>1.05781437235</v>
      </c>
      <c r="AV62" s="886">
        <f t="shared" si="16"/>
        <v>1.0895488035205001</v>
      </c>
      <c r="AW62" s="651">
        <f t="shared" si="12"/>
        <v>5.1395089208704992</v>
      </c>
      <c r="AX62" s="747">
        <f t="shared" si="13"/>
        <v>23.893579362484886</v>
      </c>
      <c r="AY62" s="934">
        <v>0.72</v>
      </c>
      <c r="AZ62" s="872">
        <v>30.130000000000003</v>
      </c>
      <c r="BA62" s="872">
        <v>-24.82</v>
      </c>
      <c r="BB62" s="872">
        <v>11.93</v>
      </c>
      <c r="BC62" s="872">
        <v>7.51</v>
      </c>
      <c r="BE62" s="624">
        <v>2011</v>
      </c>
      <c r="BF62" s="898">
        <f t="shared" si="14"/>
        <v>0</v>
      </c>
      <c r="BG62" s="882">
        <v>1</v>
      </c>
    </row>
    <row r="63" spans="1:59" ht="11.25" customHeight="1" x14ac:dyDescent="0.2">
      <c r="A63" s="871" t="s">
        <v>140</v>
      </c>
      <c r="B63" s="875" t="s">
        <v>141</v>
      </c>
      <c r="C63" s="932" t="s">
        <v>131</v>
      </c>
      <c r="D63" s="932" t="s">
        <v>4339</v>
      </c>
      <c r="E63" s="733">
        <v>37</v>
      </c>
      <c r="F63" s="1140">
        <v>74</v>
      </c>
      <c r="G63" s="1124" t="s">
        <v>37</v>
      </c>
      <c r="H63" s="1124" t="s">
        <v>37</v>
      </c>
      <c r="I63" s="865">
        <v>95.89</v>
      </c>
      <c r="J63" s="651">
        <f t="shared" si="0"/>
        <v>2.6071540306601313</v>
      </c>
      <c r="K63" s="884">
        <v>0.625</v>
      </c>
      <c r="L63" s="887">
        <v>4</v>
      </c>
      <c r="M63" s="642">
        <f t="shared" si="1"/>
        <v>2.5</v>
      </c>
      <c r="N63" s="870" t="s">
        <v>142</v>
      </c>
      <c r="O63" s="735">
        <v>0.57499999999999996</v>
      </c>
      <c r="P63" s="861">
        <v>44162</v>
      </c>
      <c r="Q63" s="861">
        <v>44179</v>
      </c>
      <c r="R63" s="642">
        <f t="shared" si="2"/>
        <v>8.6956521739130519</v>
      </c>
      <c r="S63" s="701">
        <f>IF(INDEX(Historical!$D$7:$D$1237,MATCH(B63,Historical!$B$7:$B$1261,0))=0,"n/a",(INDEX(Historical!$C$7:$C$1239,MATCH(B63,Historical!$B$7:$B$1261,0))/INDEX(Historical!$D$7:$D$1237,MATCH(B63,Historical!$B$7:$B$1261,0))-1)*100)</f>
        <v>8.5858585858585847</v>
      </c>
      <c r="T63" s="701">
        <f>IF(INDEX(Historical!$F$7:$F$1230,MATCH(B63,Historical!$B$7:$B$1261,0))=0,"n/a",((INDEX(Historical!$C$7:$C$1239,MATCH(B63,Historical!$B$7:$B$1261,0))/INDEX(Historical!$F$7:$F$1230,MATCH(B63,Historical!$B$7:$B$1261,0)))^(1/3)-1)*100)</f>
        <v>7.9313103888733583</v>
      </c>
      <c r="U63" s="701">
        <f>IF(INDEX(Historical!$H$7:$H$1230,MATCH(B63,Historical!$B$7:$B$1261,0))=0,"n/a",((INDEX(Historical!$C$7:$C$1239,MATCH(B63,Historical!$B$7:$B$1261,0))/INDEX(Historical!$H$7:$H$1230,MATCH(B63,Historical!$B$7:$B$1261,0)))^(1/5)-1)*100)</f>
        <v>7.4655931692266808</v>
      </c>
      <c r="V63" s="701">
        <f>IF(INDEX(Historical!$O$7:$O$1230,MATCH(B63,Historical!$B$7:$B$1261,0))=0,"n/a",((INDEX(Historical!$C$7:$C$1239,MATCH(B63,Historical!$B$7:$B$1261,0))/INDEX(Historical!$O$7:$O$1230,MATCH(B63,Historical!$B$7:$B$1261,0)))^(1/10)-1)*100)</f>
        <v>4.9596220462753582</v>
      </c>
      <c r="W63" s="702">
        <f t="shared" si="3"/>
        <v>1.5052746155996484</v>
      </c>
      <c r="X63" s="703">
        <f t="shared" si="4"/>
        <v>0.72481487079870699</v>
      </c>
      <c r="Y63" s="875"/>
      <c r="Z63" s="651">
        <f t="shared" si="5"/>
        <v>51.124744376278116</v>
      </c>
      <c r="AA63" s="886">
        <f t="shared" si="6"/>
        <v>19.609406952965237</v>
      </c>
      <c r="AB63" s="887">
        <v>9</v>
      </c>
      <c r="AC63" s="865">
        <v>4.8899999999999997</v>
      </c>
      <c r="AD63" s="865">
        <v>2.79</v>
      </c>
      <c r="AE63" s="865">
        <v>4.4400000000000004</v>
      </c>
      <c r="AF63" s="865">
        <v>1.77</v>
      </c>
      <c r="AG63" s="865">
        <v>9.4</v>
      </c>
      <c r="AH63" s="865">
        <v>12.4</v>
      </c>
      <c r="AI63" s="865">
        <v>6.98</v>
      </c>
      <c r="AJ63" s="865">
        <v>10.299999999999999</v>
      </c>
      <c r="AK63" s="865">
        <v>7.1</v>
      </c>
      <c r="AL63" s="878">
        <v>12510</v>
      </c>
      <c r="AM63" s="872">
        <v>0.5</v>
      </c>
      <c r="AN63" s="865">
        <v>0.67</v>
      </c>
      <c r="AO63" s="739">
        <f t="shared" si="7"/>
        <v>-9.5366597530784247</v>
      </c>
      <c r="AP63" s="740">
        <f t="shared" si="8"/>
        <v>10.072747199886813</v>
      </c>
      <c r="AQ63" s="888">
        <f t="shared" si="9"/>
        <v>24.201718196647025</v>
      </c>
      <c r="AR63" s="651">
        <f>INDEX(Historical!$C$7:$C$1239,MATCH(B63,Historical!$B$7:$B$1261,0))*IF(AH63="n/a",1.03,IF(AH63&lt;0,1.01,IF(AH63&gt;10,1.1,(1+AH63/100))))</f>
        <v>2.3650000000000002</v>
      </c>
      <c r="AS63" s="886">
        <f t="shared" si="10"/>
        <v>2.5300770000000004</v>
      </c>
      <c r="AT63" s="886">
        <f t="shared" si="16"/>
        <v>2.7097124670000001</v>
      </c>
      <c r="AU63" s="886">
        <f t="shared" si="16"/>
        <v>2.9021020521569998</v>
      </c>
      <c r="AV63" s="886">
        <f t="shared" si="16"/>
        <v>3.1081512978601467</v>
      </c>
      <c r="AW63" s="651">
        <f t="shared" si="12"/>
        <v>13.615042817017148</v>
      </c>
      <c r="AX63" s="747">
        <f t="shared" si="13"/>
        <v>14.19860550319861</v>
      </c>
      <c r="AY63" s="934">
        <v>0.33</v>
      </c>
      <c r="AZ63" s="872">
        <v>23.06</v>
      </c>
      <c r="BA63" s="872">
        <v>-20.8</v>
      </c>
      <c r="BB63" s="872">
        <v>-0.22</v>
      </c>
      <c r="BC63" s="872">
        <v>-4.3900000000000006</v>
      </c>
      <c r="BE63" s="624">
        <v>1985</v>
      </c>
      <c r="BF63" s="898">
        <f t="shared" si="14"/>
        <v>3</v>
      </c>
      <c r="BG63" s="882">
        <v>4.1000000000000005</v>
      </c>
    </row>
    <row r="64" spans="1:59" ht="11.25" customHeight="1" x14ac:dyDescent="0.2">
      <c r="A64" s="863" t="s">
        <v>430</v>
      </c>
      <c r="B64" s="875" t="s">
        <v>431</v>
      </c>
      <c r="C64" s="932" t="s">
        <v>123</v>
      </c>
      <c r="D64" s="932" t="s">
        <v>4341</v>
      </c>
      <c r="E64" s="733">
        <v>26</v>
      </c>
      <c r="F64" s="1140">
        <v>120</v>
      </c>
      <c r="G64" s="1140" t="s">
        <v>106</v>
      </c>
      <c r="H64" s="1140" t="s">
        <v>106</v>
      </c>
      <c r="I64" s="865">
        <v>126.32</v>
      </c>
      <c r="J64" s="651">
        <f t="shared" si="0"/>
        <v>1.1399620012666245</v>
      </c>
      <c r="K64" s="884">
        <v>0.36</v>
      </c>
      <c r="L64" s="887">
        <v>4</v>
      </c>
      <c r="M64" s="642">
        <f t="shared" si="1"/>
        <v>1.44</v>
      </c>
      <c r="N64" s="870" t="s">
        <v>432</v>
      </c>
      <c r="O64" s="735">
        <v>0.34</v>
      </c>
      <c r="P64" s="866">
        <v>43585</v>
      </c>
      <c r="Q64" s="866">
        <v>43607</v>
      </c>
      <c r="R64" s="642">
        <f t="shared" si="2"/>
        <v>5.8823529411764595</v>
      </c>
      <c r="S64" s="701">
        <f>IF(INDEX(Historical!$D$7:$D$1237,MATCH(B64,Historical!$B$7:$B$1261,0))=0,"n/a",(INDEX(Historical!$C$7:$C$1239,MATCH(B64,Historical!$B$7:$B$1261,0))/INDEX(Historical!$D$7:$D$1237,MATCH(B64,Historical!$B$7:$B$1261,0))-1)*100)</f>
        <v>7.575757575757569</v>
      </c>
      <c r="T64" s="701">
        <f>IF(INDEX(Historical!$F$7:$F$1230,MATCH(B64,Historical!$B$7:$B$1261,0))=0,"n/a",((INDEX(Historical!$C$7:$C$1239,MATCH(B64,Historical!$B$7:$B$1261,0))/INDEX(Historical!$F$7:$F$1230,MATCH(B64,Historical!$B$7:$B$1261,0)))^(1/3)-1)*100)</f>
        <v>5.1904156618667763</v>
      </c>
      <c r="U64" s="701">
        <f>IF(INDEX(Historical!$H$7:$H$1230,MATCH(B64,Historical!$B$7:$B$1261,0))=0,"n/a",((INDEX(Historical!$C$7:$C$1239,MATCH(B64,Historical!$B$7:$B$1261,0))/INDEX(Historical!$H$7:$H$1230,MATCH(B64,Historical!$B$7:$B$1261,0)))^(1/5)-1)*100)</f>
        <v>5.4319816254103426</v>
      </c>
      <c r="V64" s="701">
        <f>IF(INDEX(Historical!$O$7:$O$1230,MATCH(B64,Historical!$B$7:$B$1261,0))=0,"n/a",((INDEX(Historical!$C$7:$C$1239,MATCH(B64,Historical!$B$7:$B$1261,0))/INDEX(Historical!$O$7:$O$1230,MATCH(B64,Historical!$B$7:$B$1261,0)))^(1/10)-1)*100)</f>
        <v>8.996790356615092</v>
      </c>
      <c r="W64" s="702">
        <f t="shared" si="3"/>
        <v>0.60376883422834859</v>
      </c>
      <c r="X64" s="703">
        <f t="shared" si="4"/>
        <v>1.0446118510404505</v>
      </c>
      <c r="Y64" s="668"/>
      <c r="Z64" s="651">
        <f t="shared" si="5"/>
        <v>45.714285714285715</v>
      </c>
      <c r="AA64" s="886">
        <f t="shared" si="6"/>
        <v>40.101587301587301</v>
      </c>
      <c r="AB64" s="887">
        <v>12</v>
      </c>
      <c r="AC64" s="865">
        <v>3.15</v>
      </c>
      <c r="AD64" s="865">
        <v>7.87</v>
      </c>
      <c r="AE64" s="865">
        <v>2.87</v>
      </c>
      <c r="AF64" s="865">
        <v>4.67</v>
      </c>
      <c r="AG64" s="865">
        <v>12.8</v>
      </c>
      <c r="AH64" s="865">
        <v>25.6</v>
      </c>
      <c r="AI64" s="865">
        <v>13.819999999999999</v>
      </c>
      <c r="AJ64" s="865">
        <v>5.2</v>
      </c>
      <c r="AK64" s="865">
        <v>5.13</v>
      </c>
      <c r="AL64" s="878">
        <v>8170</v>
      </c>
      <c r="AM64" s="872">
        <v>0.2</v>
      </c>
      <c r="AN64" s="865">
        <v>0.68</v>
      </c>
      <c r="AO64" s="739">
        <f t="shared" si="7"/>
        <v>-33.529643674910332</v>
      </c>
      <c r="AP64" s="740">
        <f t="shared" si="8"/>
        <v>6.5719436266769673</v>
      </c>
      <c r="AQ64" s="888">
        <f t="shared" si="9"/>
        <v>188.50142514449669</v>
      </c>
      <c r="AR64" s="651">
        <f>INDEX(Historical!$C$7:$C$1239,MATCH(B64,Historical!$B$7:$B$1261,0))*IF(AH64="n/a",1.03,IF(AH64&lt;0,1.01,IF(AH64&gt;10,1.1,(1+AH64/100))))</f>
        <v>1.5620000000000001</v>
      </c>
      <c r="AS64" s="886">
        <f t="shared" si="10"/>
        <v>1.7182000000000002</v>
      </c>
      <c r="AT64" s="886">
        <f t="shared" si="16"/>
        <v>1.80634366</v>
      </c>
      <c r="AU64" s="886">
        <f t="shared" si="16"/>
        <v>1.8990090897579999</v>
      </c>
      <c r="AV64" s="886">
        <f t="shared" si="16"/>
        <v>1.996428256062585</v>
      </c>
      <c r="AW64" s="651">
        <f t="shared" si="12"/>
        <v>8.9819810058205842</v>
      </c>
      <c r="AX64" s="747">
        <f t="shared" si="13"/>
        <v>7.1104979463430844</v>
      </c>
      <c r="AY64" s="934">
        <v>0.62</v>
      </c>
      <c r="AZ64" s="872">
        <v>58.220000000000006</v>
      </c>
      <c r="BA64" s="872">
        <v>-2.17</v>
      </c>
      <c r="BB64" s="872">
        <v>6.370000000000001</v>
      </c>
      <c r="BC64" s="872">
        <v>13.01</v>
      </c>
      <c r="BE64" s="624">
        <v>1994</v>
      </c>
      <c r="BF64" s="898">
        <f t="shared" si="14"/>
        <v>2</v>
      </c>
      <c r="BG64" s="882">
        <v>5.6000000000000005</v>
      </c>
    </row>
    <row r="65" spans="1:59" ht="11.25" customHeight="1" x14ac:dyDescent="0.2">
      <c r="A65" s="871" t="s">
        <v>443</v>
      </c>
      <c r="B65" s="875" t="s">
        <v>444</v>
      </c>
      <c r="C65" s="932" t="s">
        <v>153</v>
      </c>
      <c r="D65" s="932" t="s">
        <v>4324</v>
      </c>
      <c r="E65" s="733">
        <v>18</v>
      </c>
      <c r="F65" s="1140">
        <v>194</v>
      </c>
      <c r="G65" s="1137" t="s">
        <v>106</v>
      </c>
      <c r="H65" s="1137" t="s">
        <v>106</v>
      </c>
      <c r="I65" s="874">
        <v>600</v>
      </c>
      <c r="J65" s="651">
        <f t="shared" si="0"/>
        <v>1.1666666666666667</v>
      </c>
      <c r="K65" s="877">
        <v>1.75</v>
      </c>
      <c r="L65" s="887">
        <v>4</v>
      </c>
      <c r="M65" s="642">
        <f t="shared" si="1"/>
        <v>7</v>
      </c>
      <c r="N65" s="870" t="s">
        <v>151</v>
      </c>
      <c r="O65" s="734">
        <v>1.55</v>
      </c>
      <c r="P65" s="861">
        <v>44088</v>
      </c>
      <c r="Q65" s="861">
        <v>44104</v>
      </c>
      <c r="R65" s="642">
        <f t="shared" si="2"/>
        <v>12.90322580645161</v>
      </c>
      <c r="S65" s="701">
        <f>IF(INDEX(Historical!$D$7:$D$1237,MATCH(B65,Historical!$B$7:$B$1261,0))=0,"n/a",(INDEX(Historical!$C$7:$C$1239,MATCH(B65,Historical!$B$7:$B$1261,0))/INDEX(Historical!$D$7:$D$1237,MATCH(B65,Historical!$B$7:$B$1261,0))-1)*100)</f>
        <v>13.725490196078427</v>
      </c>
      <c r="T65" s="701">
        <f>IF(INDEX(Historical!$F$7:$F$1230,MATCH(B65,Historical!$B$7:$B$1261,0))=0,"n/a",((INDEX(Historical!$C$7:$C$1239,MATCH(B65,Historical!$B$7:$B$1261,0))/INDEX(Historical!$F$7:$F$1230,MATCH(B65,Historical!$B$7:$B$1261,0)))^(1/3)-1)*100)</f>
        <v>14.144361260685523</v>
      </c>
      <c r="U65" s="701">
        <f>IF(INDEX(Historical!$H$7:$H$1230,MATCH(B65,Historical!$B$7:$B$1261,0))=0,"n/a",((INDEX(Historical!$C$7:$C$1239,MATCH(B65,Historical!$B$7:$B$1261,0))/INDEX(Historical!$H$7:$H$1230,MATCH(B65,Historical!$B$7:$B$1261,0)))^(1/5)-1)*100)</f>
        <v>15.844825452846379</v>
      </c>
      <c r="V65" s="701">
        <f>IF(INDEX(Historical!$O$7:$O$1230,MATCH(B65,Historical!$B$7:$B$1261,0))=0,"n/a",((INDEX(Historical!$C$7:$C$1239,MATCH(B65,Historical!$B$7:$B$1261,0))/INDEX(Historical!$O$7:$O$1230,MATCH(B65,Historical!$B$7:$B$1261,0)))^(1/10)-1)*100)</f>
        <v>15.953912263288528</v>
      </c>
      <c r="W65" s="702">
        <f t="shared" si="3"/>
        <v>0.99316237869170387</v>
      </c>
      <c r="X65" s="703">
        <f t="shared" si="4"/>
        <v>2.2635464932637683</v>
      </c>
      <c r="Y65" s="664"/>
      <c r="Z65" s="651">
        <f t="shared" si="5"/>
        <v>39.458850056369791</v>
      </c>
      <c r="AA65" s="886">
        <f t="shared" si="6"/>
        <v>33.82187147688839</v>
      </c>
      <c r="AB65" s="887">
        <v>12</v>
      </c>
      <c r="AC65" s="865">
        <v>17.739999999999998</v>
      </c>
      <c r="AD65" s="865" t="s">
        <v>136</v>
      </c>
      <c r="AE65" s="865">
        <v>7.22</v>
      </c>
      <c r="AF65" s="865">
        <v>4.57</v>
      </c>
      <c r="AG65" s="865">
        <v>13.900000000000002</v>
      </c>
      <c r="AH65" s="865">
        <v>7.0000000000000009</v>
      </c>
      <c r="AI65" s="865" t="s">
        <v>136</v>
      </c>
      <c r="AJ65" s="865">
        <v>7.0000000000000009</v>
      </c>
      <c r="AK65" s="865" t="s">
        <v>136</v>
      </c>
      <c r="AL65" s="878">
        <v>1080</v>
      </c>
      <c r="AM65" s="872">
        <v>1.4000000000000001</v>
      </c>
      <c r="AN65" s="865">
        <v>0</v>
      </c>
      <c r="AO65" s="739">
        <f t="shared" si="7"/>
        <v>-16.810379357375343</v>
      </c>
      <c r="AP65" s="740">
        <f t="shared" si="8"/>
        <v>17.011492119513047</v>
      </c>
      <c r="AQ65" s="888">
        <f t="shared" si="9"/>
        <v>162.09917770813394</v>
      </c>
      <c r="AR65" s="651">
        <f>INDEX(Historical!$C$7:$C$1239,MATCH(B65,Historical!$B$7:$B$1261,0))*IF(AH65="n/a",1.03,IF(AH65&lt;0,1.01,IF(AH65&gt;10,1.1,(1+AH65/100))))</f>
        <v>6.2060000000000004</v>
      </c>
      <c r="AS65" s="886">
        <f t="shared" si="10"/>
        <v>6.3921800000000006</v>
      </c>
      <c r="AT65" s="886">
        <f t="shared" si="16"/>
        <v>6.5839454000000011</v>
      </c>
      <c r="AU65" s="886">
        <f t="shared" si="16"/>
        <v>6.7814637620000013</v>
      </c>
      <c r="AV65" s="886">
        <f t="shared" si="16"/>
        <v>6.9849076748600014</v>
      </c>
      <c r="AW65" s="651">
        <f t="shared" si="12"/>
        <v>32.948496836860009</v>
      </c>
      <c r="AX65" s="747">
        <f t="shared" si="13"/>
        <v>5.4914161394766676</v>
      </c>
      <c r="AY65" s="934">
        <v>0.13</v>
      </c>
      <c r="AZ65" s="872">
        <v>5.82</v>
      </c>
      <c r="BA65" s="872">
        <v>-21.52</v>
      </c>
      <c r="BB65" s="872">
        <v>-3.4799999999999995</v>
      </c>
      <c r="BC65" s="872">
        <v>-6.9</v>
      </c>
      <c r="BE65" s="624">
        <v>2003</v>
      </c>
      <c r="BF65" s="898">
        <f t="shared" si="14"/>
        <v>1</v>
      </c>
      <c r="BG65" s="882">
        <v>12.5</v>
      </c>
    </row>
    <row r="66" spans="1:59" ht="11.25" customHeight="1" x14ac:dyDescent="0.2">
      <c r="A66" s="863" t="s">
        <v>872</v>
      </c>
      <c r="B66" s="875" t="s">
        <v>873</v>
      </c>
      <c r="C66" s="932" t="s">
        <v>4342</v>
      </c>
      <c r="D66" s="932" t="s">
        <v>1770</v>
      </c>
      <c r="E66" s="733">
        <v>11</v>
      </c>
      <c r="F66" s="1140">
        <v>315</v>
      </c>
      <c r="G66" s="1128" t="s">
        <v>106</v>
      </c>
      <c r="H66" s="1128" t="s">
        <v>106</v>
      </c>
      <c r="I66" s="874">
        <v>79.48</v>
      </c>
      <c r="J66" s="651">
        <f t="shared" si="0"/>
        <v>0.51585304479114236</v>
      </c>
      <c r="K66" s="877">
        <v>0.41</v>
      </c>
      <c r="L66" s="887">
        <v>1</v>
      </c>
      <c r="M66" s="642">
        <f t="shared" si="1"/>
        <v>0.41</v>
      </c>
      <c r="N66" s="870" t="s">
        <v>874</v>
      </c>
      <c r="O66" s="734">
        <v>0.37</v>
      </c>
      <c r="P66" s="861">
        <v>43935</v>
      </c>
      <c r="Q66" s="861">
        <v>43957</v>
      </c>
      <c r="R66" s="642">
        <f t="shared" si="2"/>
        <v>10.810810810810805</v>
      </c>
      <c r="S66" s="701">
        <f>IF(INDEX(Historical!$D$7:$D$1237,MATCH(B66,Historical!$B$7:$B$1261,0))=0,"n/a",(INDEX(Historical!$C$7:$C$1239,MATCH(B66,Historical!$B$7:$B$1261,0))/INDEX(Historical!$D$7:$D$1237,MATCH(B66,Historical!$B$7:$B$1261,0))-1)*100)</f>
        <v>8.8235294117646959</v>
      </c>
      <c r="T66" s="701">
        <f>IF(INDEX(Historical!$F$7:$F$1230,MATCH(B66,Historical!$B$7:$B$1261,0))=0,"n/a",((INDEX(Historical!$C$7:$C$1239,MATCH(B66,Historical!$B$7:$B$1261,0))/INDEX(Historical!$F$7:$F$1230,MATCH(B66,Historical!$B$7:$B$1261,0)))^(1/3)-1)*100)</f>
        <v>12.480211777541573</v>
      </c>
      <c r="U66" s="701">
        <f>IF(INDEX(Historical!$H$7:$H$1230,MATCH(B66,Historical!$B$7:$B$1261,0))=0,"n/a",((INDEX(Historical!$C$7:$C$1239,MATCH(B66,Historical!$B$7:$B$1261,0))/INDEX(Historical!$H$7:$H$1230,MATCH(B66,Historical!$B$7:$B$1261,0)))^(1/5)-1)*100)</f>
        <v>13.09264089979596</v>
      </c>
      <c r="V66" s="701" t="str">
        <f>IF(INDEX(Historical!$O$7:$O$1230,MATCH(B66,Historical!$B$7:$B$1261,0))=0,"n/a",((INDEX(Historical!$C$7:$C$1239,MATCH(B66,Historical!$B$7:$B$1261,0))/INDEX(Historical!$O$7:$O$1230,MATCH(B66,Historical!$B$7:$B$1261,0)))^(1/10)-1)*100)</f>
        <v>n/a</v>
      </c>
      <c r="W66" s="702" t="str">
        <f t="shared" si="3"/>
        <v>n/a</v>
      </c>
      <c r="X66" s="703">
        <f t="shared" si="4"/>
        <v>1.1286759396375825</v>
      </c>
      <c r="Y66" s="876"/>
      <c r="Z66" s="651">
        <f t="shared" si="5"/>
        <v>14.385964912280699</v>
      </c>
      <c r="AA66" s="886">
        <f t="shared" si="6"/>
        <v>27.887719298245614</v>
      </c>
      <c r="AB66" s="887">
        <v>12</v>
      </c>
      <c r="AC66" s="865">
        <v>2.85</v>
      </c>
      <c r="AD66" s="865">
        <v>1.1200000000000001</v>
      </c>
      <c r="AE66" s="865">
        <v>7.72</v>
      </c>
      <c r="AF66" s="865">
        <v>4.1900000000000004</v>
      </c>
      <c r="AG66" s="865">
        <v>16.400000000000002</v>
      </c>
      <c r="AH66" s="865">
        <v>-0.3</v>
      </c>
      <c r="AI66" s="865">
        <v>3.39</v>
      </c>
      <c r="AJ66" s="865">
        <v>11.600000000000001</v>
      </c>
      <c r="AK66" s="865">
        <v>24.38</v>
      </c>
      <c r="AL66" s="878">
        <v>59130</v>
      </c>
      <c r="AM66" s="872">
        <v>0.70000000000000007</v>
      </c>
      <c r="AN66" s="865">
        <v>0.25</v>
      </c>
      <c r="AO66" s="739">
        <f t="shared" si="7"/>
        <v>-14.279225353658511</v>
      </c>
      <c r="AP66" s="740">
        <f t="shared" si="8"/>
        <v>13.608493944587103</v>
      </c>
      <c r="AQ66" s="888">
        <f t="shared" si="9"/>
        <v>127.88841700334071</v>
      </c>
      <c r="AR66" s="651">
        <f>INDEX(Historical!$C$7:$C$1239,MATCH(B66,Historical!$B$7:$B$1261,0))*IF(AH66="n/a",1.03,IF(AH66&lt;0,1.01,IF(AH66&gt;10,1.1,(1+AH66/100))))</f>
        <v>0.37369999999999998</v>
      </c>
      <c r="AS66" s="886">
        <f t="shared" si="10"/>
        <v>0.38636842999999998</v>
      </c>
      <c r="AT66" s="886">
        <f t="shared" si="16"/>
        <v>0.42500527300000002</v>
      </c>
      <c r="AU66" s="886">
        <f t="shared" si="16"/>
        <v>0.46750580030000005</v>
      </c>
      <c r="AV66" s="886">
        <f t="shared" si="16"/>
        <v>0.5142563803300001</v>
      </c>
      <c r="AW66" s="651">
        <f t="shared" si="12"/>
        <v>2.1668358836300001</v>
      </c>
      <c r="AX66" s="747">
        <f t="shared" si="13"/>
        <v>2.7262655808127834</v>
      </c>
      <c r="AY66" s="934">
        <v>0.64</v>
      </c>
      <c r="AZ66" s="872">
        <v>57.35</v>
      </c>
      <c r="BA66" s="872">
        <v>-9.4</v>
      </c>
      <c r="BB66" s="872">
        <v>0.67999999999999994</v>
      </c>
      <c r="BC66" s="872">
        <v>8.25</v>
      </c>
      <c r="BE66" s="624">
        <v>2010</v>
      </c>
      <c r="BF66" s="898">
        <f t="shared" si="14"/>
        <v>0</v>
      </c>
      <c r="BG66" s="882">
        <v>10.9</v>
      </c>
    </row>
    <row r="67" spans="1:59" ht="11.25" customHeight="1" x14ac:dyDescent="0.2">
      <c r="A67" s="871" t="s">
        <v>4432</v>
      </c>
      <c r="B67" s="875" t="s">
        <v>4431</v>
      </c>
      <c r="C67" s="932" t="s">
        <v>108</v>
      </c>
      <c r="D67" s="932" t="s">
        <v>4338</v>
      </c>
      <c r="E67" s="733">
        <v>9</v>
      </c>
      <c r="F67" s="1140">
        <v>432</v>
      </c>
      <c r="G67" s="1165" t="s">
        <v>106</v>
      </c>
      <c r="H67" s="1165" t="s">
        <v>106</v>
      </c>
      <c r="I67" s="874">
        <v>29.91</v>
      </c>
      <c r="J67" s="651">
        <f t="shared" si="0"/>
        <v>3.3433634236041461</v>
      </c>
      <c r="K67" s="877">
        <v>0.25</v>
      </c>
      <c r="L67" s="887">
        <v>4</v>
      </c>
      <c r="M67" s="642">
        <f t="shared" si="1"/>
        <v>1</v>
      </c>
      <c r="N67" s="870" t="s">
        <v>466</v>
      </c>
      <c r="O67" s="734">
        <v>0.23</v>
      </c>
      <c r="P67" s="866">
        <v>43678</v>
      </c>
      <c r="Q67" s="866">
        <v>43693</v>
      </c>
      <c r="R67" s="642">
        <f t="shared" si="2"/>
        <v>8.6956521739130395</v>
      </c>
      <c r="S67" s="701">
        <f>IF(INDEX(Historical!$D$7:$D$1237,MATCH(B67,Historical!$B$7:$B$1261,0))=0,"n/a",(INDEX(Historical!$C$7:$C$1239,MATCH(B67,Historical!$B$7:$B$1261,0))/INDEX(Historical!$D$7:$D$1237,MATCH(B67,Historical!$B$7:$B$1261,0))-1)*100)</f>
        <v>9.0909090909090828</v>
      </c>
      <c r="T67" s="701">
        <f>IF(INDEX(Historical!$F$7:$F$1230,MATCH(B67,Historical!$B$7:$B$1261,0))=0,"n/a",((INDEX(Historical!$C$7:$C$1239,MATCH(B67,Historical!$B$7:$B$1261,0))/INDEX(Historical!$F$7:$F$1230,MATCH(B67,Historical!$B$7:$B$1261,0)))^(1/3)-1)*100)</f>
        <v>7.6283880644613333</v>
      </c>
      <c r="U67" s="701">
        <f>IF(INDEX(Historical!$H$7:$H$1230,MATCH(B67,Historical!$B$7:$B$1261,0))=0,"n/a",((INDEX(Historical!$C$7:$C$1239,MATCH(B67,Historical!$B$7:$B$1261,0))/INDEX(Historical!$H$7:$H$1230,MATCH(B67,Historical!$B$7:$B$1261,0)))^(1/5)-1)*100)</f>
        <v>10.603443372707044</v>
      </c>
      <c r="V67" s="701">
        <f>IF(INDEX(Historical!$O$7:$O$1230,MATCH(B67,Historical!$B$7:$B$1261,0))=0,"n/a",((INDEX(Historical!$C$7:$C$1239,MATCH(B67,Historical!$B$7:$B$1261,0))/INDEX(Historical!$O$7:$O$1230,MATCH(B67,Historical!$B$7:$B$1261,0)))^(1/10)-1)*100)</f>
        <v>12.334976252295826</v>
      </c>
      <c r="W67" s="702">
        <f t="shared" si="3"/>
        <v>0.85962414161385159</v>
      </c>
      <c r="X67" s="703">
        <f t="shared" si="4"/>
        <v>0.64655142516506359</v>
      </c>
      <c r="Y67" s="876"/>
      <c r="Z67" s="651">
        <f t="shared" si="5"/>
        <v>52.356020942408378</v>
      </c>
      <c r="AA67" s="886">
        <f t="shared" si="6"/>
        <v>15.659685863874346</v>
      </c>
      <c r="AB67" s="887">
        <v>12</v>
      </c>
      <c r="AC67" s="865">
        <v>1.91</v>
      </c>
      <c r="AD67" s="865">
        <v>2.0499999999999998</v>
      </c>
      <c r="AE67" s="865">
        <v>3.77</v>
      </c>
      <c r="AF67" s="865">
        <v>0.93</v>
      </c>
      <c r="AG67" s="865">
        <v>5.8999999999999995</v>
      </c>
      <c r="AH67" s="865">
        <v>6.5</v>
      </c>
      <c r="AI67" s="865">
        <v>20.599999999999998</v>
      </c>
      <c r="AJ67" s="865">
        <v>16.400000000000002</v>
      </c>
      <c r="AK67" s="865">
        <v>8</v>
      </c>
      <c r="AL67" s="878">
        <v>2510</v>
      </c>
      <c r="AM67" s="872">
        <v>1.2</v>
      </c>
      <c r="AN67" s="865">
        <v>0.19</v>
      </c>
      <c r="AO67" s="739">
        <f t="shared" si="7"/>
        <v>-1.712879067563156</v>
      </c>
      <c r="AP67" s="740">
        <f t="shared" si="8"/>
        <v>13.94680679631119</v>
      </c>
      <c r="AQ67" s="888">
        <f t="shared" si="9"/>
        <v>-19.547093544931116</v>
      </c>
      <c r="AR67" s="651">
        <f>INDEX(Historical!$C$7:$C$1239,MATCH(B67,Historical!$B$7:$B$1261,0))*IF(AH67="n/a",1.03,IF(AH67&lt;0,1.01,IF(AH67&gt;10,1.1,(1+AH67/100))))</f>
        <v>1.0224</v>
      </c>
      <c r="AS67" s="886">
        <f t="shared" si="10"/>
        <v>1.1246400000000001</v>
      </c>
      <c r="AT67" s="886">
        <f t="shared" ref="AT67:AV86" si="17">IF($AK67="n/a",1.03*AS67,IF($AK67&lt;0,1.01*AS67,IF($AK67&gt;10,1.1*AS67,(1+$AK67/100)*AS67)))</f>
        <v>1.2146112000000002</v>
      </c>
      <c r="AU67" s="886">
        <f t="shared" si="17"/>
        <v>1.3117800960000003</v>
      </c>
      <c r="AV67" s="886">
        <f t="shared" si="17"/>
        <v>1.4167225036800004</v>
      </c>
      <c r="AW67" s="651">
        <f t="shared" si="12"/>
        <v>6.0901537996800013</v>
      </c>
      <c r="AX67" s="747">
        <f t="shared" si="13"/>
        <v>20.361597457973925</v>
      </c>
      <c r="AY67" s="934">
        <v>1.46</v>
      </c>
      <c r="AZ67" s="872">
        <v>61.240000000000009</v>
      </c>
      <c r="BA67" s="872">
        <v>-22.85</v>
      </c>
      <c r="BB67" s="872">
        <v>16.48</v>
      </c>
      <c r="BC67" s="872">
        <v>24.13</v>
      </c>
      <c r="BE67" s="624">
        <v>2011</v>
      </c>
      <c r="BF67" s="898">
        <f t="shared" si="14"/>
        <v>0</v>
      </c>
      <c r="BG67" s="882">
        <v>0.8</v>
      </c>
    </row>
    <row r="68" spans="1:59" s="773" customFormat="1" ht="11.25" customHeight="1" x14ac:dyDescent="0.2">
      <c r="A68" s="646" t="s">
        <v>445</v>
      </c>
      <c r="B68" s="781" t="s">
        <v>446</v>
      </c>
      <c r="C68" s="932" t="s">
        <v>108</v>
      </c>
      <c r="D68" s="932" t="s">
        <v>4338</v>
      </c>
      <c r="E68" s="755">
        <v>19</v>
      </c>
      <c r="F68" s="1140">
        <v>168</v>
      </c>
      <c r="G68" s="1185" t="s">
        <v>37</v>
      </c>
      <c r="H68" s="1185" t="s">
        <v>37</v>
      </c>
      <c r="I68" s="756">
        <v>41.86</v>
      </c>
      <c r="J68" s="757">
        <f t="shared" si="0"/>
        <v>2.4366937410415672</v>
      </c>
      <c r="K68" s="758">
        <v>0.255</v>
      </c>
      <c r="L68" s="759">
        <v>4</v>
      </c>
      <c r="M68" s="760">
        <f t="shared" si="1"/>
        <v>1.02</v>
      </c>
      <c r="N68" s="761" t="s">
        <v>3949</v>
      </c>
      <c r="O68" s="762">
        <v>0.25</v>
      </c>
      <c r="P68" s="763">
        <v>43899</v>
      </c>
      <c r="Q68" s="763">
        <v>43915</v>
      </c>
      <c r="R68" s="760">
        <f t="shared" si="2"/>
        <v>2.0000000000000018</v>
      </c>
      <c r="S68" s="701">
        <f>IF(INDEX(Historical!$D$7:$D$1237,MATCH(B68,Historical!$B$7:$B$1261,0))=0,"n/a",(INDEX(Historical!$C$7:$C$1239,MATCH(B68,Historical!$B$7:$B$1261,0))/INDEX(Historical!$D$7:$D$1237,MATCH(B68,Historical!$B$7:$B$1261,0))-1)*100)</f>
        <v>4.1666666666666741</v>
      </c>
      <c r="T68" s="701">
        <f>IF(INDEX(Historical!$F$7:$F$1230,MATCH(B68,Historical!$B$7:$B$1261,0))=0,"n/a",((INDEX(Historical!$C$7:$C$1239,MATCH(B68,Historical!$B$7:$B$1261,0))/INDEX(Historical!$F$7:$F$1230,MATCH(B68,Historical!$B$7:$B$1261,0)))^(1/3)-1)*100)</f>
        <v>3.5744168651286268</v>
      </c>
      <c r="U68" s="701">
        <f>IF(INDEX(Historical!$H$7:$H$1230,MATCH(B68,Historical!$B$7:$B$1261,0))=0,"n/a",((INDEX(Historical!$C$7:$C$1239,MATCH(B68,Historical!$B$7:$B$1261,0))/INDEX(Historical!$H$7:$H$1230,MATCH(B68,Historical!$B$7:$B$1261,0)))^(1/5)-1)*100)</f>
        <v>3.0624138001266177</v>
      </c>
      <c r="V68" s="701">
        <f>IF(INDEX(Historical!$O$7:$O$1230,MATCH(B68,Historical!$B$7:$B$1261,0))=0,"n/a",((INDEX(Historical!$C$7:$C$1239,MATCH(B68,Historical!$B$7:$B$1261,0))/INDEX(Historical!$O$7:$O$1230,MATCH(B68,Historical!$B$7:$B$1261,0)))^(1/10)-1)*100)</f>
        <v>2.7823731142185171</v>
      </c>
      <c r="W68" s="702">
        <f t="shared" si="3"/>
        <v>1.100648142579093</v>
      </c>
      <c r="X68" s="703">
        <f t="shared" si="4"/>
        <v>0.5190531864621386</v>
      </c>
      <c r="Y68" s="781"/>
      <c r="Z68" s="757">
        <f t="shared" si="5"/>
        <v>44.933920704845818</v>
      </c>
      <c r="AA68" s="765">
        <f t="shared" si="6"/>
        <v>18.440528634361232</v>
      </c>
      <c r="AB68" s="759">
        <v>12</v>
      </c>
      <c r="AC68" s="766">
        <v>2.27</v>
      </c>
      <c r="AD68" s="766" t="s">
        <v>136</v>
      </c>
      <c r="AE68" s="766">
        <v>5.25</v>
      </c>
      <c r="AF68" s="766">
        <v>1.37</v>
      </c>
      <c r="AG68" s="766">
        <v>7.8</v>
      </c>
      <c r="AH68" s="766">
        <v>12.2</v>
      </c>
      <c r="AI68" s="766" t="s">
        <v>136</v>
      </c>
      <c r="AJ68" s="766">
        <v>5.8999999999999995</v>
      </c>
      <c r="AK68" s="766" t="s">
        <v>136</v>
      </c>
      <c r="AL68" s="767">
        <v>149.58000000000001</v>
      </c>
      <c r="AM68" s="768">
        <v>0.6</v>
      </c>
      <c r="AN68" s="766">
        <v>0</v>
      </c>
      <c r="AO68" s="769">
        <f t="shared" si="7"/>
        <v>-12.941421093193048</v>
      </c>
      <c r="AP68" s="770">
        <f t="shared" si="8"/>
        <v>5.4991075411681845</v>
      </c>
      <c r="AQ68" s="771">
        <f t="shared" si="9"/>
        <v>5.9633568300851536</v>
      </c>
      <c r="AR68" s="651">
        <f>INDEX(Historical!$C$7:$C$1239,MATCH(B68,Historical!$B$7:$B$1261,0))*IF(AH68="n/a",1.03,IF(AH68&lt;0,1.01,IF(AH68&gt;10,1.1,(1+AH68/100))))</f>
        <v>1.1000000000000001</v>
      </c>
      <c r="AS68" s="765">
        <f t="shared" si="10"/>
        <v>1.1330000000000002</v>
      </c>
      <c r="AT68" s="765">
        <f t="shared" si="17"/>
        <v>1.1669900000000002</v>
      </c>
      <c r="AU68" s="765">
        <f t="shared" si="17"/>
        <v>1.2019997000000002</v>
      </c>
      <c r="AV68" s="765">
        <f t="shared" si="17"/>
        <v>1.2380596910000004</v>
      </c>
      <c r="AW68" s="757">
        <f t="shared" si="12"/>
        <v>5.8400493910000009</v>
      </c>
      <c r="AX68" s="772">
        <f t="shared" si="13"/>
        <v>13.951384116101293</v>
      </c>
      <c r="AY68" s="935">
        <v>0.67</v>
      </c>
      <c r="AZ68" s="768">
        <v>85.960000000000008</v>
      </c>
      <c r="BA68" s="768">
        <v>-36.14</v>
      </c>
      <c r="BB68" s="768">
        <v>10.08</v>
      </c>
      <c r="BC68" s="768">
        <v>-7.88</v>
      </c>
      <c r="BD68" s="908"/>
      <c r="BE68" s="624">
        <v>2002</v>
      </c>
      <c r="BF68" s="898">
        <f t="shared" si="14"/>
        <v>1</v>
      </c>
      <c r="BG68" s="824">
        <v>0.89999999999999991</v>
      </c>
    </row>
    <row r="69" spans="1:59" ht="11.25" customHeight="1" x14ac:dyDescent="0.2">
      <c r="A69" s="871" t="s">
        <v>447</v>
      </c>
      <c r="B69" s="875" t="s">
        <v>448</v>
      </c>
      <c r="C69" s="932" t="s">
        <v>131</v>
      </c>
      <c r="D69" s="932" t="s">
        <v>4328</v>
      </c>
      <c r="E69" s="733">
        <v>18</v>
      </c>
      <c r="F69" s="1140">
        <v>184</v>
      </c>
      <c r="G69" s="1166" t="s">
        <v>37</v>
      </c>
      <c r="H69" s="1166" t="s">
        <v>37</v>
      </c>
      <c r="I69" s="874">
        <v>37.520000000000003</v>
      </c>
      <c r="J69" s="651">
        <f t="shared" si="0"/>
        <v>4.317697228144989</v>
      </c>
      <c r="K69" s="877">
        <v>0.40500000000000003</v>
      </c>
      <c r="L69" s="887">
        <v>4</v>
      </c>
      <c r="M69" s="642">
        <f t="shared" si="1"/>
        <v>1.62</v>
      </c>
      <c r="N69" s="870" t="s">
        <v>148</v>
      </c>
      <c r="O69" s="734">
        <v>0.38750000000000001</v>
      </c>
      <c r="P69" s="861">
        <v>43881</v>
      </c>
      <c r="Q69" s="861">
        <v>43903</v>
      </c>
      <c r="R69" s="642">
        <f t="shared" si="2"/>
        <v>4.5161290322580685</v>
      </c>
      <c r="S69" s="701">
        <f>IF(INDEX(Historical!$D$7:$D$1237,MATCH(B69,Historical!$B$7:$B$1261,0))=0,"n/a",(INDEX(Historical!$C$7:$C$1239,MATCH(B69,Historical!$B$7:$B$1261,0))/INDEX(Historical!$D$7:$D$1237,MATCH(B69,Historical!$B$7:$B$1261,0))-1)*100)</f>
        <v>4.0268456375838868</v>
      </c>
      <c r="T69" s="701">
        <f>IF(INDEX(Historical!$F$7:$F$1230,MATCH(B69,Historical!$B$7:$B$1261,0))=0,"n/a",((INDEX(Historical!$C$7:$C$1239,MATCH(B69,Historical!$B$7:$B$1261,0))/INDEX(Historical!$F$7:$F$1230,MATCH(B69,Historical!$B$7:$B$1261,0)))^(1/3)-1)*100)</f>
        <v>4.2006377440747755</v>
      </c>
      <c r="U69" s="701">
        <f>IF(INDEX(Historical!$H$7:$H$1230,MATCH(B69,Historical!$B$7:$B$1261,0))=0,"n/a",((INDEX(Historical!$C$7:$C$1239,MATCH(B69,Historical!$B$7:$B$1261,0))/INDEX(Historical!$H$7:$H$1230,MATCH(B69,Historical!$B$7:$B$1261,0)))^(1/5)-1)*100)</f>
        <v>4.0652173056387353</v>
      </c>
      <c r="V69" s="701">
        <f>IF(INDEX(Historical!$O$7:$O$1230,MATCH(B69,Historical!$B$7:$B$1261,0))=0,"n/a",((INDEX(Historical!$C$7:$C$1239,MATCH(B69,Historical!$B$7:$B$1261,0))/INDEX(Historical!$O$7:$O$1230,MATCH(B69,Historical!$B$7:$B$1261,0)))^(1/10)-1)*100)</f>
        <v>6.7049748866437886</v>
      </c>
      <c r="W69" s="702">
        <f t="shared" si="3"/>
        <v>0.60629866246577424</v>
      </c>
      <c r="X69" s="703">
        <f t="shared" si="4"/>
        <v>0.45169081173763725</v>
      </c>
      <c r="Y69" s="668"/>
      <c r="Z69" s="651">
        <f t="shared" si="5"/>
        <v>90</v>
      </c>
      <c r="AA69" s="886">
        <f t="shared" si="6"/>
        <v>20.844444444444445</v>
      </c>
      <c r="AB69" s="887">
        <v>12</v>
      </c>
      <c r="AC69" s="865">
        <v>1.8</v>
      </c>
      <c r="AD69" s="865">
        <v>3.87</v>
      </c>
      <c r="AE69" s="865">
        <v>2.06</v>
      </c>
      <c r="AF69" s="865">
        <v>1.32</v>
      </c>
      <c r="AG69" s="865">
        <v>6.2</v>
      </c>
      <c r="AH69" s="865">
        <v>43.5</v>
      </c>
      <c r="AI69" s="865">
        <v>12.09</v>
      </c>
      <c r="AJ69" s="865">
        <v>9</v>
      </c>
      <c r="AK69" s="865">
        <v>5.5</v>
      </c>
      <c r="AL69" s="878">
        <v>2690</v>
      </c>
      <c r="AM69" s="872">
        <v>0.3</v>
      </c>
      <c r="AN69" s="865">
        <v>1.17</v>
      </c>
      <c r="AO69" s="739">
        <f t="shared" si="7"/>
        <v>-12.461529910660721</v>
      </c>
      <c r="AP69" s="740">
        <f t="shared" si="8"/>
        <v>8.3829145337837243</v>
      </c>
      <c r="AQ69" s="888">
        <f t="shared" si="9"/>
        <v>10.583636857994239</v>
      </c>
      <c r="AR69" s="651">
        <f>INDEX(Historical!$C$7:$C$1239,MATCH(B69,Historical!$B$7:$B$1261,0))*IF(AH69="n/a",1.03,IF(AH69&lt;0,1.01,IF(AH69&gt;10,1.1,(1+AH69/100))))</f>
        <v>1.7050000000000003</v>
      </c>
      <c r="AS69" s="886">
        <f t="shared" si="10"/>
        <v>1.8755000000000004</v>
      </c>
      <c r="AT69" s="886">
        <f t="shared" si="17"/>
        <v>1.9786525000000004</v>
      </c>
      <c r="AU69" s="886">
        <f t="shared" si="17"/>
        <v>2.0874783875000005</v>
      </c>
      <c r="AV69" s="886">
        <f t="shared" si="17"/>
        <v>2.2022896988125003</v>
      </c>
      <c r="AW69" s="651">
        <f t="shared" si="12"/>
        <v>9.8489205863125022</v>
      </c>
      <c r="AX69" s="747">
        <f t="shared" si="13"/>
        <v>26.24978834305038</v>
      </c>
      <c r="AY69" s="934">
        <v>0.56000000000000005</v>
      </c>
      <c r="AZ69" s="872">
        <v>16.919999999999998</v>
      </c>
      <c r="BA69" s="872">
        <v>-29.21</v>
      </c>
      <c r="BB69" s="872">
        <v>6.4399999999999995</v>
      </c>
      <c r="BC69" s="872">
        <v>-3.4299999999999997</v>
      </c>
      <c r="BE69" s="624">
        <v>2003</v>
      </c>
      <c r="BF69" s="898">
        <f t="shared" si="14"/>
        <v>1</v>
      </c>
      <c r="BG69" s="882">
        <v>2</v>
      </c>
    </row>
    <row r="70" spans="1:59" ht="11.25" customHeight="1" x14ac:dyDescent="0.2">
      <c r="A70" s="863" t="s">
        <v>957</v>
      </c>
      <c r="B70" s="875" t="s">
        <v>958</v>
      </c>
      <c r="C70" s="932" t="s">
        <v>4319</v>
      </c>
      <c r="D70" s="932" t="s">
        <v>4320</v>
      </c>
      <c r="E70" s="733">
        <v>9</v>
      </c>
      <c r="F70" s="1140">
        <v>473</v>
      </c>
      <c r="G70" s="1166" t="s">
        <v>37</v>
      </c>
      <c r="H70" s="1166" t="s">
        <v>37</v>
      </c>
      <c r="I70" s="874">
        <v>166.59</v>
      </c>
      <c r="J70" s="651">
        <f t="shared" si="0"/>
        <v>3.8177561678372052</v>
      </c>
      <c r="K70" s="877">
        <v>1.59</v>
      </c>
      <c r="L70" s="887">
        <v>4</v>
      </c>
      <c r="M70" s="642">
        <f t="shared" si="1"/>
        <v>6.36</v>
      </c>
      <c r="N70" s="870" t="s">
        <v>218</v>
      </c>
      <c r="O70" s="734">
        <v>1.52</v>
      </c>
      <c r="P70" s="861">
        <v>43920</v>
      </c>
      <c r="Q70" s="861">
        <v>43936</v>
      </c>
      <c r="R70" s="642">
        <f t="shared" si="2"/>
        <v>4.6052631578947407</v>
      </c>
      <c r="S70" s="701">
        <f>IF(INDEX(Historical!$D$7:$D$1237,MATCH(B70,Historical!$B$7:$B$1261,0))=0,"n/a",(INDEX(Historical!$C$7:$C$1239,MATCH(B70,Historical!$B$7:$B$1261,0))/INDEX(Historical!$D$7:$D$1237,MATCH(B70,Historical!$B$7:$B$1261,0))-1)*100)</f>
        <v>3.4305317324185181</v>
      </c>
      <c r="T70" s="701">
        <f>IF(INDEX(Historical!$F$7:$F$1230,MATCH(B70,Historical!$B$7:$B$1261,0))=0,"n/a",((INDEX(Historical!$C$7:$C$1239,MATCH(B70,Historical!$B$7:$B$1261,0))/INDEX(Historical!$F$7:$F$1230,MATCH(B70,Historical!$B$7:$B$1261,0)))^(1/3)-1)*100)</f>
        <v>4.3951880295280521</v>
      </c>
      <c r="U70" s="701">
        <f>IF(INDEX(Historical!$H$7:$H$1230,MATCH(B70,Historical!$B$7:$B$1261,0))=0,"n/a",((INDEX(Historical!$C$7:$C$1239,MATCH(B70,Historical!$B$7:$B$1261,0))/INDEX(Historical!$H$7:$H$1230,MATCH(B70,Historical!$B$7:$B$1261,0)))^(1/5)-1)*100)</f>
        <v>5.7940353883425999</v>
      </c>
      <c r="V70" s="701">
        <f>IF(INDEX(Historical!$O$7:$O$1230,MATCH(B70,Historical!$B$7:$B$1261,0))=0,"n/a",((INDEX(Historical!$C$7:$C$1239,MATCH(B70,Historical!$B$7:$B$1261,0))/INDEX(Historical!$O$7:$O$1230,MATCH(B70,Historical!$B$7:$B$1261,0)))^(1/10)-1)*100)</f>
        <v>5.3816294721037883</v>
      </c>
      <c r="W70" s="702">
        <f t="shared" si="3"/>
        <v>1.076632164733109</v>
      </c>
      <c r="X70" s="703">
        <f t="shared" si="4"/>
        <v>2.1459390327194812</v>
      </c>
      <c r="Y70" s="660"/>
      <c r="Z70" s="651">
        <f t="shared" si="5"/>
        <v>137.06896551724139</v>
      </c>
      <c r="AA70" s="886">
        <f t="shared" si="6"/>
        <v>35.903017241379317</v>
      </c>
      <c r="AB70" s="887">
        <v>12</v>
      </c>
      <c r="AC70" s="865">
        <v>4.6399999999999997</v>
      </c>
      <c r="AD70" s="865">
        <v>14.23</v>
      </c>
      <c r="AE70" s="865">
        <v>10.210000000000001</v>
      </c>
      <c r="AF70" s="865">
        <v>2.21</v>
      </c>
      <c r="AG70" s="865">
        <v>6</v>
      </c>
      <c r="AH70" s="865">
        <v>-20.100000000000001</v>
      </c>
      <c r="AI70" s="865">
        <v>-10.16</v>
      </c>
      <c r="AJ70" s="865">
        <v>2.7</v>
      </c>
      <c r="AK70" s="865">
        <v>2.54</v>
      </c>
      <c r="AL70" s="878">
        <v>23880</v>
      </c>
      <c r="AM70" s="872">
        <v>0.28999999999999998</v>
      </c>
      <c r="AN70" s="865">
        <v>0.71</v>
      </c>
      <c r="AO70" s="739">
        <f t="shared" si="7"/>
        <v>-26.291225685199514</v>
      </c>
      <c r="AP70" s="740">
        <f t="shared" si="8"/>
        <v>9.6117915561798046</v>
      </c>
      <c r="AQ70" s="888">
        <f t="shared" si="9"/>
        <v>87.789087487293443</v>
      </c>
      <c r="AR70" s="651">
        <f>INDEX(Historical!$C$7:$C$1239,MATCH(B70,Historical!$B$7:$B$1261,0))*IF(AH70="n/a",1.03,IF(AH70&lt;0,1.01,IF(AH70&gt;10,1.1,(1+AH70/100))))</f>
        <v>6.0903</v>
      </c>
      <c r="AS70" s="886">
        <f t="shared" si="10"/>
        <v>6.1512029999999998</v>
      </c>
      <c r="AT70" s="886">
        <f t="shared" si="17"/>
        <v>6.3074435562</v>
      </c>
      <c r="AU70" s="886">
        <f t="shared" si="17"/>
        <v>6.4676526225274804</v>
      </c>
      <c r="AV70" s="886">
        <f t="shared" si="17"/>
        <v>6.6319309991396791</v>
      </c>
      <c r="AW70" s="651">
        <f t="shared" si="12"/>
        <v>31.648530177867162</v>
      </c>
      <c r="AX70" s="747">
        <f t="shared" si="13"/>
        <v>18.997857120995956</v>
      </c>
      <c r="AY70" s="934">
        <v>1.02</v>
      </c>
      <c r="AZ70" s="872">
        <v>40.97</v>
      </c>
      <c r="BA70" s="872">
        <v>-27.38</v>
      </c>
      <c r="BB70" s="872">
        <v>7.35</v>
      </c>
      <c r="BC70" s="872">
        <v>3.44</v>
      </c>
      <c r="BE70" s="624">
        <v>2012</v>
      </c>
      <c r="BF70" s="898">
        <f t="shared" si="14"/>
        <v>0</v>
      </c>
      <c r="BG70" s="882">
        <v>3.4000000000000004</v>
      </c>
    </row>
    <row r="71" spans="1:59" ht="11.25" customHeight="1" x14ac:dyDescent="0.2">
      <c r="A71" s="863" t="s">
        <v>1007</v>
      </c>
      <c r="B71" s="875" t="s">
        <v>1008</v>
      </c>
      <c r="C71" s="932" t="s">
        <v>4193</v>
      </c>
      <c r="D71" s="932" t="s">
        <v>4326</v>
      </c>
      <c r="E71" s="733">
        <v>10</v>
      </c>
      <c r="F71" s="1140">
        <v>344</v>
      </c>
      <c r="G71" s="1165" t="s">
        <v>106</v>
      </c>
      <c r="H71" s="1165" t="s">
        <v>106</v>
      </c>
      <c r="I71" s="874">
        <v>401.58</v>
      </c>
      <c r="J71" s="651">
        <f t="shared" ref="J71:J134" si="18">(M71/I71)*100</f>
        <v>3.2372130086159667</v>
      </c>
      <c r="K71" s="877">
        <v>3.25</v>
      </c>
      <c r="L71" s="887">
        <v>4</v>
      </c>
      <c r="M71" s="642">
        <f t="shared" ref="M71:M134" si="19">K71*L71</f>
        <v>13</v>
      </c>
      <c r="N71" s="870" t="s">
        <v>151</v>
      </c>
      <c r="O71" s="734">
        <v>2.65</v>
      </c>
      <c r="P71" s="619">
        <v>43818</v>
      </c>
      <c r="Q71" s="619">
        <v>43829</v>
      </c>
      <c r="R71" s="642">
        <f t="shared" ref="R71:R134" si="20">(K71-O71)/O71*100</f>
        <v>22.641509433962266</v>
      </c>
      <c r="S71" s="701">
        <f>IF(INDEX(Historical!$D$7:$D$1237,MATCH(B71,Historical!$B$7:$B$1261,0))=0,"n/a",(INDEX(Historical!$C$7:$C$1239,MATCH(B71,Historical!$B$7:$B$1261,0))/INDEX(Historical!$D$7:$D$1237,MATCH(B71,Historical!$B$7:$B$1261,0))-1)*100)</f>
        <v>41.772151898734158</v>
      </c>
      <c r="T71" s="701">
        <f>IF(INDEX(Historical!$F$7:$F$1230,MATCH(B71,Historical!$B$7:$B$1261,0))=0,"n/a",((INDEX(Historical!$C$7:$C$1239,MATCH(B71,Historical!$B$7:$B$1261,0))/INDEX(Historical!$F$7:$F$1230,MATCH(B71,Historical!$B$7:$B$1261,0)))^(1/3)-1)*100)</f>
        <v>76.412471785105751</v>
      </c>
      <c r="U71" s="701">
        <f>IF(INDEX(Historical!$H$7:$H$1230,MATCH(B71,Historical!$B$7:$B$1261,0))=0,"n/a",((INDEX(Historical!$C$7:$C$1239,MATCH(B71,Historical!$B$7:$B$1261,0))/INDEX(Historical!$H$7:$H$1230,MATCH(B71,Historical!$B$7:$B$1261,0)))^(1/5)-1)*100)</f>
        <v>55.547337695526203</v>
      </c>
      <c r="V71" s="701" t="str">
        <f>IF(INDEX(Historical!$O$7:$O$1230,MATCH(B71,Historical!$B$7:$B$1261,0))=0,"n/a",((INDEX(Historical!$C$7:$C$1239,MATCH(B71,Historical!$B$7:$B$1261,0))/INDEX(Historical!$O$7:$O$1230,MATCH(B71,Historical!$B$7:$B$1261,0)))^(1/10)-1)*100)</f>
        <v>n/a</v>
      </c>
      <c r="W71" s="702" t="str">
        <f t="shared" ref="W71:W134" si="21">IF(OR(U71&lt;=0,U71="n/a",V71&lt;=0,V71="n/a"),"n/a",U71/V71)</f>
        <v>n/a</v>
      </c>
      <c r="X71" s="703">
        <f t="shared" ref="X71:X134" si="22">IF(OR(AJ71&lt;=0,AJ71="n/a",U71&lt;=0,U71="n/a"),"n/a",U71/AJ71)</f>
        <v>1.3548131145250293</v>
      </c>
      <c r="Y71" s="876" t="s">
        <v>1009</v>
      </c>
      <c r="Z71" s="651">
        <f t="shared" ref="Z71:Z134" si="23">IF(OR(AC71&lt;0.01,AC71="n/a"),"n/a",M71/AC71*100)</f>
        <v>243.44569288389516</v>
      </c>
      <c r="AA71" s="886">
        <f t="shared" ref="AA71:AA134" si="24">IF(OR(AC71&lt;0.01,AC71="n/a"),"n/a",I71/AC71)</f>
        <v>75.202247191011239</v>
      </c>
      <c r="AB71" s="887">
        <v>10</v>
      </c>
      <c r="AC71" s="865">
        <v>5.34</v>
      </c>
      <c r="AD71" s="865">
        <v>9.3699999999999992</v>
      </c>
      <c r="AE71" s="865">
        <v>6.82</v>
      </c>
      <c r="AF71" s="865">
        <v>6.76</v>
      </c>
      <c r="AG71" s="865">
        <v>9.1999999999999993</v>
      </c>
      <c r="AH71" s="867">
        <v>-44.3</v>
      </c>
      <c r="AI71" s="867">
        <v>15.629999999999999</v>
      </c>
      <c r="AJ71" s="865">
        <v>41</v>
      </c>
      <c r="AK71" s="865">
        <v>7.9</v>
      </c>
      <c r="AL71" s="878">
        <v>158090</v>
      </c>
      <c r="AM71" s="872">
        <v>0.2</v>
      </c>
      <c r="AN71" s="865">
        <v>1.87</v>
      </c>
      <c r="AO71" s="739">
        <f t="shared" ref="AO71:AO134" si="25">IF(U71="n/a","n/a",IF(AA71&lt;0,"n/a",IF(AA71="n/a","n/a",J71+U71-AA71)))</f>
        <v>-16.417696486869069</v>
      </c>
      <c r="AP71" s="740">
        <f t="shared" ref="AP71:AP134" si="26">IF(U71="n/a","n/a",J71+U71)</f>
        <v>58.78455070414217</v>
      </c>
      <c r="AQ71" s="888">
        <f t="shared" ref="AQ71:AQ134" si="27">IF(OR(AC71&lt;0.01,AF71="n/a"),"n/a",(I71/SQRT(22.5*AC71*(I71/AF71))-1)*100)</f>
        <v>375.33248761553375</v>
      </c>
      <c r="AR71" s="651">
        <f>INDEX(Historical!$C$7:$C$1239,MATCH(B71,Historical!$B$7:$B$1261,0))*IF(AH71="n/a",1.03,IF(AH71&lt;0,1.01,IF(AH71&gt;10,1.1,(1+AH71/100))))</f>
        <v>11.311999999999999</v>
      </c>
      <c r="AS71" s="886">
        <f t="shared" ref="AS71:AS134" si="28">IF($AI71="n/a",1.03*AR71,IF($AI71&lt;0,1.01*AR71,IF($AI71&gt;10,1.1*AR71,(1+$AI71/100)*AR71)))</f>
        <v>12.443200000000001</v>
      </c>
      <c r="AT71" s="886">
        <f t="shared" si="17"/>
        <v>13.4262128</v>
      </c>
      <c r="AU71" s="886">
        <f t="shared" si="17"/>
        <v>14.4868836112</v>
      </c>
      <c r="AV71" s="886">
        <f t="shared" si="17"/>
        <v>15.631347416484799</v>
      </c>
      <c r="AW71" s="651">
        <f t="shared" ref="AW71:AW134" si="29">SUM(AR71:AV71)</f>
        <v>67.299643827684804</v>
      </c>
      <c r="AX71" s="747">
        <f t="shared" ref="AX71:AX134" si="30">AW71/I71*100</f>
        <v>16.758714036477119</v>
      </c>
      <c r="AY71" s="934">
        <v>1</v>
      </c>
      <c r="AZ71" s="872">
        <v>157.97</v>
      </c>
      <c r="BA71" s="872">
        <v>0.6</v>
      </c>
      <c r="BB71" s="872">
        <v>8.4500000000000011</v>
      </c>
      <c r="BC71" s="872">
        <v>28.65</v>
      </c>
      <c r="BE71" s="624">
        <v>2011</v>
      </c>
      <c r="BF71" s="898">
        <f t="shared" ref="BF71:BF134" si="31">IF(BE71&gt;2008,0,IF(BE71&gt;2001,1,IF(BE71&gt;1990,2,IF(BE71&gt;1980,3,IF(BE71&gt;1973,4,IF(BE71&gt;1970,5,IF(BE71&gt;1960,6,IF(BE71&gt;1958,7,IF(BE71&gt;1953,8,9)))))))))</f>
        <v>0</v>
      </c>
      <c r="BG71" s="882">
        <v>2.9000000000000004</v>
      </c>
    </row>
    <row r="72" spans="1:59" ht="11.25" customHeight="1" x14ac:dyDescent="0.2">
      <c r="A72" s="863" t="s">
        <v>4612</v>
      </c>
      <c r="B72" s="875" t="s">
        <v>4610</v>
      </c>
      <c r="C72" s="932" t="s">
        <v>123</v>
      </c>
      <c r="D72" s="932" t="s">
        <v>4174</v>
      </c>
      <c r="E72" s="733">
        <v>11</v>
      </c>
      <c r="F72" s="1140">
        <v>350</v>
      </c>
      <c r="G72" s="1140" t="s">
        <v>106</v>
      </c>
      <c r="H72" s="1140" t="s">
        <v>106</v>
      </c>
      <c r="I72" s="874">
        <v>36.549999999999997</v>
      </c>
      <c r="J72" s="651">
        <f t="shared" si="18"/>
        <v>2.3255813953488373</v>
      </c>
      <c r="K72" s="877">
        <v>0.21249999999999999</v>
      </c>
      <c r="L72" s="887">
        <v>4</v>
      </c>
      <c r="M72" s="642">
        <f t="shared" si="19"/>
        <v>0.85</v>
      </c>
      <c r="N72" s="870" t="s">
        <v>127</v>
      </c>
      <c r="O72" s="734">
        <v>0.20250000000000001</v>
      </c>
      <c r="P72" s="861">
        <v>44182</v>
      </c>
      <c r="Q72" s="861">
        <v>44204</v>
      </c>
      <c r="R72" s="642">
        <f t="shared" si="20"/>
        <v>4.9382716049382616</v>
      </c>
      <c r="S72" s="701">
        <f>IF(INDEX(Historical!$D$7:$D$1237,MATCH(B72,Historical!$B$7:$B$1261,0))=0,"n/a",(INDEX(Historical!$C$7:$C$1239,MATCH(B72,Historical!$B$7:$B$1261,0))/INDEX(Historical!$D$7:$D$1237,MATCH(B72,Historical!$B$7:$B$1261,0))-1)*100)</f>
        <v>11.428571428571432</v>
      </c>
      <c r="T72" s="701">
        <f>IF(INDEX(Historical!$F$7:$F$1230,MATCH(B72,Historical!$B$7:$B$1261,0))=0,"n/a",((INDEX(Historical!$C$7:$C$1239,MATCH(B72,Historical!$B$7:$B$1261,0))/INDEX(Historical!$F$7:$F$1230,MATCH(B72,Historical!$B$7:$B$1261,0)))^(1/3)-1)*100)</f>
        <v>17.566734386037886</v>
      </c>
      <c r="U72" s="701">
        <f>IF(INDEX(Historical!$H$7:$H$1230,MATCH(B72,Historical!$B$7:$B$1261,0))=0,"n/a",((INDEX(Historical!$C$7:$C$1239,MATCH(B72,Historical!$B$7:$B$1261,0))/INDEX(Historical!$H$7:$H$1230,MATCH(B72,Historical!$B$7:$B$1261,0)))^(1/5)-1)*100)</f>
        <v>19.505783867609349</v>
      </c>
      <c r="V72" s="701" t="str">
        <f>IF(INDEX(Historical!$O$7:$O$1230,MATCH(B72,Historical!$B$7:$B$1261,0))=0,"n/a",((INDEX(Historical!$C$7:$C$1239,MATCH(B72,Historical!$B$7:$B$1261,0))/INDEX(Historical!$O$7:$O$1230,MATCH(B72,Historical!$B$7:$B$1261,0)))^(1/10)-1)*100)</f>
        <v>n/a</v>
      </c>
      <c r="W72" s="702" t="str">
        <f t="shared" si="21"/>
        <v>n/a</v>
      </c>
      <c r="X72" s="703">
        <f t="shared" si="22"/>
        <v>6.2921883443901123</v>
      </c>
      <c r="Y72" s="661"/>
      <c r="Z72" s="651">
        <f t="shared" si="23"/>
        <v>114.86486486486487</v>
      </c>
      <c r="AA72" s="886">
        <f t="shared" si="24"/>
        <v>49.391891891891888</v>
      </c>
      <c r="AB72" s="887">
        <v>12</v>
      </c>
      <c r="AC72" s="865">
        <v>0.74</v>
      </c>
      <c r="AD72" s="865">
        <v>12.72</v>
      </c>
      <c r="AE72" s="865">
        <v>1.17</v>
      </c>
      <c r="AF72" s="865">
        <v>2.14</v>
      </c>
      <c r="AG72" s="865">
        <v>36.4</v>
      </c>
      <c r="AH72" s="865">
        <v>-8.9</v>
      </c>
      <c r="AI72" s="865">
        <v>31.929999999999996</v>
      </c>
      <c r="AJ72" s="865">
        <v>3.1</v>
      </c>
      <c r="AK72" s="865">
        <v>4</v>
      </c>
      <c r="AL72" s="878">
        <v>3400</v>
      </c>
      <c r="AM72" s="872">
        <v>0.89999999999999991</v>
      </c>
      <c r="AN72" s="865">
        <v>1.17</v>
      </c>
      <c r="AO72" s="739">
        <f t="shared" si="25"/>
        <v>-27.560526628933701</v>
      </c>
      <c r="AP72" s="740">
        <f t="shared" si="26"/>
        <v>21.831365262958187</v>
      </c>
      <c r="AQ72" s="888">
        <f t="shared" si="27"/>
        <v>116.74219057944666</v>
      </c>
      <c r="AR72" s="651">
        <f>INDEX(Historical!$C$7:$C$1239,MATCH(B72,Historical!$B$7:$B$1261,0))*IF(AH72="n/a",1.03,IF(AH72&lt;0,1.01,IF(AH72&gt;10,1.1,(1+AH72/100))))</f>
        <v>0.78780000000000006</v>
      </c>
      <c r="AS72" s="886">
        <f t="shared" si="28"/>
        <v>0.86658000000000013</v>
      </c>
      <c r="AT72" s="886">
        <f t="shared" si="17"/>
        <v>0.90124320000000013</v>
      </c>
      <c r="AU72" s="886">
        <f t="shared" si="17"/>
        <v>0.93729292800000019</v>
      </c>
      <c r="AV72" s="886">
        <f t="shared" si="17"/>
        <v>0.97478464512000018</v>
      </c>
      <c r="AW72" s="651">
        <f t="shared" si="29"/>
        <v>4.4677007731200007</v>
      </c>
      <c r="AX72" s="747">
        <f t="shared" si="30"/>
        <v>12.223531527004107</v>
      </c>
      <c r="AY72" s="934">
        <v>1.69</v>
      </c>
      <c r="AZ72" s="872">
        <v>320.84000000000003</v>
      </c>
      <c r="BA72" s="872">
        <v>-5.16</v>
      </c>
      <c r="BB72" s="872">
        <v>14.799999999999999</v>
      </c>
      <c r="BC72" s="872">
        <v>40.97</v>
      </c>
      <c r="BE72" s="624">
        <v>2011</v>
      </c>
      <c r="BF72" s="898">
        <f t="shared" si="31"/>
        <v>0</v>
      </c>
      <c r="BG72" s="882">
        <v>13</v>
      </c>
    </row>
    <row r="73" spans="1:59" ht="11.25" customHeight="1" x14ac:dyDescent="0.2">
      <c r="A73" s="871" t="s">
        <v>961</v>
      </c>
      <c r="B73" s="875" t="s">
        <v>962</v>
      </c>
      <c r="C73" s="932" t="s">
        <v>4193</v>
      </c>
      <c r="D73" s="932" t="s">
        <v>4337</v>
      </c>
      <c r="E73" s="733">
        <v>7</v>
      </c>
      <c r="F73" s="1140">
        <v>585</v>
      </c>
      <c r="G73" s="1140" t="s">
        <v>106</v>
      </c>
      <c r="H73" s="1140" t="s">
        <v>106</v>
      </c>
      <c r="I73" s="874">
        <v>30.35</v>
      </c>
      <c r="J73" s="651">
        <f t="shared" si="18"/>
        <v>2.7677100494233935</v>
      </c>
      <c r="K73" s="877">
        <v>0.21</v>
      </c>
      <c r="L73" s="887">
        <v>4</v>
      </c>
      <c r="M73" s="642">
        <f t="shared" si="19"/>
        <v>0.84</v>
      </c>
      <c r="N73" s="870" t="s">
        <v>194</v>
      </c>
      <c r="O73" s="734">
        <v>0.2</v>
      </c>
      <c r="P73" s="866">
        <v>43718</v>
      </c>
      <c r="Q73" s="866">
        <v>43733</v>
      </c>
      <c r="R73" s="642">
        <f t="shared" si="20"/>
        <v>4.9999999999999902</v>
      </c>
      <c r="S73" s="701">
        <f>IF(INDEX(Historical!$D$7:$D$1237,MATCH(B73,Historical!$B$7:$B$1261,0))=0,"n/a",(INDEX(Historical!$C$7:$C$1239,MATCH(B73,Historical!$B$7:$B$1261,0))/INDEX(Historical!$D$7:$D$1237,MATCH(B73,Historical!$B$7:$B$1261,0))-1)*100)</f>
        <v>5.12820512820511</v>
      </c>
      <c r="T73" s="701">
        <f>IF(INDEX(Historical!$F$7:$F$1230,MATCH(B73,Historical!$B$7:$B$1261,0))=0,"n/a",((INDEX(Historical!$C$7:$C$1239,MATCH(B73,Historical!$B$7:$B$1261,0))/INDEX(Historical!$F$7:$F$1230,MATCH(B73,Historical!$B$7:$B$1261,0)))^(1/3)-1)*100)</f>
        <v>6.4392109888903093</v>
      </c>
      <c r="U73" s="701">
        <f>IF(INDEX(Historical!$H$7:$H$1230,MATCH(B73,Historical!$B$7:$B$1261,0))=0,"n/a",((INDEX(Historical!$C$7:$C$1239,MATCH(B73,Historical!$B$7:$B$1261,0))/INDEX(Historical!$H$7:$H$1230,MATCH(B73,Historical!$B$7:$B$1261,0)))^(1/5)-1)*100)</f>
        <v>5.7509877630735673</v>
      </c>
      <c r="V73" s="701" t="str">
        <f>IF(INDEX(Historical!$O$7:$O$1230,MATCH(B73,Historical!$B$7:$B$1261,0))=0,"n/a",((INDEX(Historical!$C$7:$C$1239,MATCH(B73,Historical!$B$7:$B$1261,0))/INDEX(Historical!$O$7:$O$1230,MATCH(B73,Historical!$B$7:$B$1261,0)))^(1/10)-1)*100)</f>
        <v>n/a</v>
      </c>
      <c r="W73" s="702" t="str">
        <f t="shared" si="21"/>
        <v>n/a</v>
      </c>
      <c r="X73" s="703" t="str">
        <f t="shared" si="22"/>
        <v>n/a</v>
      </c>
      <c r="Y73" s="664"/>
      <c r="Z73" s="651" t="str">
        <f t="shared" si="23"/>
        <v>n/a</v>
      </c>
      <c r="AA73" s="886" t="str">
        <f t="shared" si="24"/>
        <v>n/a</v>
      </c>
      <c r="AB73" s="887">
        <v>6</v>
      </c>
      <c r="AC73" s="865">
        <v>-0.91</v>
      </c>
      <c r="AD73" s="865" t="s">
        <v>136</v>
      </c>
      <c r="AE73" s="865">
        <v>0.17</v>
      </c>
      <c r="AF73" s="865">
        <v>0.8</v>
      </c>
      <c r="AG73" s="865">
        <v>-2.4</v>
      </c>
      <c r="AH73" s="867">
        <v>-117.10000000000001</v>
      </c>
      <c r="AI73" s="867">
        <v>42.22</v>
      </c>
      <c r="AJ73" s="865">
        <v>-15.8</v>
      </c>
      <c r="AK73" s="865">
        <v>10.4</v>
      </c>
      <c r="AL73" s="878">
        <v>3010</v>
      </c>
      <c r="AM73" s="872">
        <v>0.4</v>
      </c>
      <c r="AN73" s="865">
        <v>0.36</v>
      </c>
      <c r="AO73" s="739" t="str">
        <f t="shared" si="25"/>
        <v>n/a</v>
      </c>
      <c r="AP73" s="740">
        <f t="shared" si="26"/>
        <v>8.5186978124969599</v>
      </c>
      <c r="AQ73" s="888" t="str">
        <f t="shared" si="27"/>
        <v>n/a</v>
      </c>
      <c r="AR73" s="651">
        <f>INDEX(Historical!$C$7:$C$1239,MATCH(B73,Historical!$B$7:$B$1261,0))*IF(AH73="n/a",1.03,IF(AH73&lt;0,1.01,IF(AH73&gt;10,1.1,(1+AH73/100))))</f>
        <v>0.82819999999999994</v>
      </c>
      <c r="AS73" s="886">
        <f t="shared" si="28"/>
        <v>0.91102000000000005</v>
      </c>
      <c r="AT73" s="886">
        <f t="shared" si="17"/>
        <v>1.0021220000000002</v>
      </c>
      <c r="AU73" s="886">
        <f t="shared" si="17"/>
        <v>1.1023342000000003</v>
      </c>
      <c r="AV73" s="886">
        <f t="shared" si="17"/>
        <v>1.2125676200000004</v>
      </c>
      <c r="AW73" s="651">
        <f t="shared" si="29"/>
        <v>5.0562438200000015</v>
      </c>
      <c r="AX73" s="747">
        <f t="shared" si="30"/>
        <v>16.659781943986822</v>
      </c>
      <c r="AY73" s="934">
        <v>1.49</v>
      </c>
      <c r="AZ73" s="872">
        <v>70.03</v>
      </c>
      <c r="BA73" s="872">
        <v>-29.42</v>
      </c>
      <c r="BB73" s="872">
        <v>10.68</v>
      </c>
      <c r="BC73" s="872">
        <v>9.5699999999999985</v>
      </c>
      <c r="BE73" s="624">
        <v>2013</v>
      </c>
      <c r="BF73" s="898">
        <f t="shared" si="31"/>
        <v>0</v>
      </c>
      <c r="BG73" s="882">
        <v>-1.0999999999999999</v>
      </c>
    </row>
    <row r="74" spans="1:59" ht="11.25" customHeight="1" x14ac:dyDescent="0.2">
      <c r="A74" s="863" t="s">
        <v>959</v>
      </c>
      <c r="B74" s="875" t="s">
        <v>960</v>
      </c>
      <c r="C74" s="932" t="s">
        <v>123</v>
      </c>
      <c r="D74" s="932" t="s">
        <v>4341</v>
      </c>
      <c r="E74" s="733">
        <v>10</v>
      </c>
      <c r="F74" s="1140">
        <v>426</v>
      </c>
      <c r="G74" s="1186" t="s">
        <v>115</v>
      </c>
      <c r="H74" s="1186" t="s">
        <v>115</v>
      </c>
      <c r="I74" s="874">
        <v>149.34</v>
      </c>
      <c r="J74" s="651">
        <f t="shared" si="18"/>
        <v>1.6606401499933039</v>
      </c>
      <c r="K74" s="877">
        <v>0.62</v>
      </c>
      <c r="L74" s="887">
        <v>4</v>
      </c>
      <c r="M74" s="642">
        <f t="shared" si="19"/>
        <v>2.48</v>
      </c>
      <c r="N74" s="870" t="s">
        <v>325</v>
      </c>
      <c r="O74" s="734">
        <v>0.57999999999999996</v>
      </c>
      <c r="P74" s="861">
        <v>44166</v>
      </c>
      <c r="Q74" s="861">
        <v>44181</v>
      </c>
      <c r="R74" s="642">
        <f t="shared" si="20"/>
        <v>6.8965517241379377</v>
      </c>
      <c r="S74" s="701">
        <f>IF(INDEX(Historical!$D$7:$D$1237,MATCH(B74,Historical!$B$7:$B$1261,0))=0,"n/a",(INDEX(Historical!$C$7:$C$1239,MATCH(B74,Historical!$B$7:$B$1261,0))/INDEX(Historical!$D$7:$D$1237,MATCH(B74,Historical!$B$7:$B$1261,0))-1)*100)</f>
        <v>12.437810945273631</v>
      </c>
      <c r="T74" s="701">
        <f>IF(INDEX(Historical!$F$7:$F$1230,MATCH(B74,Historical!$B$7:$B$1261,0))=0,"n/a",((INDEX(Historical!$C$7:$C$1239,MATCH(B74,Historical!$B$7:$B$1261,0))/INDEX(Historical!$F$7:$F$1230,MATCH(B74,Historical!$B$7:$B$1261,0)))^(1/3)-1)*100)</f>
        <v>12.200851329591501</v>
      </c>
      <c r="U74" s="701">
        <f>IF(INDEX(Historical!$H$7:$H$1230,MATCH(B74,Historical!$B$7:$B$1261,0))=0,"n/a",((INDEX(Historical!$C$7:$C$1239,MATCH(B74,Historical!$B$7:$B$1261,0))/INDEX(Historical!$H$7:$H$1230,MATCH(B74,Historical!$B$7:$B$1261,0)))^(1/5)-1)*100)</f>
        <v>11.019873502812839</v>
      </c>
      <c r="V74" s="701">
        <f>IF(INDEX(Historical!$O$7:$O$1230,MATCH(B74,Historical!$B$7:$B$1261,0))=0,"n/a",((INDEX(Historical!$C$7:$C$1239,MATCH(B74,Historical!$B$7:$B$1261,0))/INDEX(Historical!$O$7:$O$1230,MATCH(B74,Historical!$B$7:$B$1261,0)))^(1/10)-1)*100)</f>
        <v>6.3591507259354696</v>
      </c>
      <c r="W74" s="702">
        <f t="shared" si="21"/>
        <v>1.7329159156220109</v>
      </c>
      <c r="X74" s="703">
        <f t="shared" si="22"/>
        <v>1.6447572392257968</v>
      </c>
      <c r="Y74" s="665"/>
      <c r="Z74" s="651">
        <f t="shared" si="23"/>
        <v>39.616613418530349</v>
      </c>
      <c r="AA74" s="886">
        <f t="shared" si="24"/>
        <v>23.856230031948883</v>
      </c>
      <c r="AB74" s="887">
        <v>12</v>
      </c>
      <c r="AC74" s="865">
        <v>6.26</v>
      </c>
      <c r="AD74" s="865">
        <v>2.69</v>
      </c>
      <c r="AE74" s="865">
        <v>1.87</v>
      </c>
      <c r="AF74" s="865">
        <v>9.41</v>
      </c>
      <c r="AG74" s="865">
        <v>42.8</v>
      </c>
      <c r="AH74" s="865">
        <v>-32.800000000000004</v>
      </c>
      <c r="AI74" s="865">
        <v>5.4399999999999995</v>
      </c>
      <c r="AJ74" s="865">
        <v>6.7</v>
      </c>
      <c r="AK74" s="865">
        <v>8.93</v>
      </c>
      <c r="AL74" s="878">
        <v>12640</v>
      </c>
      <c r="AM74" s="872">
        <v>0.1</v>
      </c>
      <c r="AN74" s="865">
        <v>1.61</v>
      </c>
      <c r="AO74" s="739">
        <f t="shared" si="25"/>
        <v>-11.17571637914274</v>
      </c>
      <c r="AP74" s="740">
        <f t="shared" si="26"/>
        <v>12.680513652806143</v>
      </c>
      <c r="AQ74" s="888">
        <f t="shared" si="27"/>
        <v>215.86714830457089</v>
      </c>
      <c r="AR74" s="651">
        <f>INDEX(Historical!$C$7:$C$1239,MATCH(B74,Historical!$B$7:$B$1261,0))*IF(AH74="n/a",1.03,IF(AH74&lt;0,1.01,IF(AH74&gt;10,1.1,(1+AH74/100))))</f>
        <v>2.2826</v>
      </c>
      <c r="AS74" s="886">
        <f t="shared" si="28"/>
        <v>2.4067734399999998</v>
      </c>
      <c r="AT74" s="886">
        <f t="shared" si="17"/>
        <v>2.6216983081919998</v>
      </c>
      <c r="AU74" s="886">
        <f t="shared" si="17"/>
        <v>2.855815967113545</v>
      </c>
      <c r="AV74" s="886">
        <f t="shared" si="17"/>
        <v>3.1108403329767844</v>
      </c>
      <c r="AW74" s="651">
        <f t="shared" si="29"/>
        <v>13.277728048282327</v>
      </c>
      <c r="AX74" s="747">
        <f t="shared" si="30"/>
        <v>8.890938829705588</v>
      </c>
      <c r="AY74" s="934">
        <v>0.98</v>
      </c>
      <c r="AZ74" s="872">
        <v>94.05</v>
      </c>
      <c r="BA74" s="872">
        <v>-4.7699999999999996</v>
      </c>
      <c r="BB74" s="872">
        <v>8.85</v>
      </c>
      <c r="BC74" s="872">
        <v>25.2</v>
      </c>
      <c r="BE74" s="624">
        <v>2011</v>
      </c>
      <c r="BF74" s="898">
        <f t="shared" si="31"/>
        <v>0</v>
      </c>
      <c r="BG74" s="882">
        <v>9.1</v>
      </c>
    </row>
    <row r="75" spans="1:59" ht="11.25" customHeight="1" x14ac:dyDescent="0.2">
      <c r="A75" s="871" t="s">
        <v>411</v>
      </c>
      <c r="B75" s="875" t="s">
        <v>412</v>
      </c>
      <c r="C75" s="932" t="s">
        <v>131</v>
      </c>
      <c r="D75" s="932" t="s">
        <v>4340</v>
      </c>
      <c r="E75" s="733">
        <v>13</v>
      </c>
      <c r="F75" s="1140">
        <v>274</v>
      </c>
      <c r="G75" s="1123" t="s">
        <v>115</v>
      </c>
      <c r="H75" s="1123" t="s">
        <v>115</v>
      </c>
      <c r="I75" s="874">
        <v>153.38</v>
      </c>
      <c r="J75" s="651">
        <f t="shared" si="18"/>
        <v>1.4343460685878213</v>
      </c>
      <c r="K75" s="877">
        <v>0.55000000000000004</v>
      </c>
      <c r="L75" s="887">
        <v>4</v>
      </c>
      <c r="M75" s="642">
        <f t="shared" si="19"/>
        <v>2.2000000000000002</v>
      </c>
      <c r="N75" s="870" t="s">
        <v>119</v>
      </c>
      <c r="O75" s="734">
        <v>0.5</v>
      </c>
      <c r="P75" s="861">
        <v>43962</v>
      </c>
      <c r="Q75" s="861">
        <v>43984</v>
      </c>
      <c r="R75" s="642">
        <f t="shared" si="20"/>
        <v>10.000000000000009</v>
      </c>
      <c r="S75" s="701">
        <f>IF(INDEX(Historical!$D$7:$D$1237,MATCH(B75,Historical!$B$7:$B$1261,0))=0,"n/a",(INDEX(Historical!$C$7:$C$1239,MATCH(B75,Historical!$B$7:$B$1261,0))/INDEX(Historical!$D$7:$D$1237,MATCH(B75,Historical!$B$7:$B$1261,0))-1)*100)</f>
        <v>9.8314606741572987</v>
      </c>
      <c r="T75" s="701">
        <f>IF(INDEX(Historical!$F$7:$F$1230,MATCH(B75,Historical!$B$7:$B$1261,0))=0,"n/a",((INDEX(Historical!$C$7:$C$1239,MATCH(B75,Historical!$B$7:$B$1261,0))/INDEX(Historical!$F$7:$F$1230,MATCH(B75,Historical!$B$7:$B$1261,0)))^(1/3)-1)*100)</f>
        <v>10.095536553779105</v>
      </c>
      <c r="U75" s="701">
        <f>IF(INDEX(Historical!$H$7:$H$1230,MATCH(B75,Historical!$B$7:$B$1261,0))=0,"n/a",((INDEX(Historical!$C$7:$C$1239,MATCH(B75,Historical!$B$7:$B$1261,0))/INDEX(Historical!$H$7:$H$1230,MATCH(B75,Historical!$B$7:$B$1261,0)))^(1/5)-1)*100)</f>
        <v>10.07083936603863</v>
      </c>
      <c r="V75" s="701">
        <f>IF(INDEX(Historical!$O$7:$O$1230,MATCH(B75,Historical!$B$7:$B$1261,0))=0,"n/a",((INDEX(Historical!$C$7:$C$1239,MATCH(B75,Historical!$B$7:$B$1261,0))/INDEX(Historical!$O$7:$O$1230,MATCH(B75,Historical!$B$7:$B$1261,0)))^(1/10)-1)*100)</f>
        <v>9.0770266535466391</v>
      </c>
      <c r="W75" s="702">
        <f t="shared" si="21"/>
        <v>1.109486591857002</v>
      </c>
      <c r="X75" s="703">
        <f t="shared" si="22"/>
        <v>1.3427785821384839</v>
      </c>
      <c r="Y75" s="661"/>
      <c r="Z75" s="651">
        <f t="shared" si="23"/>
        <v>60.273972602739732</v>
      </c>
      <c r="AA75" s="886">
        <f t="shared" si="24"/>
        <v>42.021917808219179</v>
      </c>
      <c r="AB75" s="887">
        <v>12</v>
      </c>
      <c r="AC75" s="865">
        <v>3.65</v>
      </c>
      <c r="AD75" s="865">
        <v>5.0199999999999996</v>
      </c>
      <c r="AE75" s="865">
        <v>7.39</v>
      </c>
      <c r="AF75" s="865">
        <v>4.2699999999999996</v>
      </c>
      <c r="AG75" s="865">
        <v>10.5</v>
      </c>
      <c r="AH75" s="865">
        <v>6.7</v>
      </c>
      <c r="AI75" s="865">
        <v>9.2200000000000006</v>
      </c>
      <c r="AJ75" s="865">
        <v>7.5</v>
      </c>
      <c r="AK75" s="865">
        <v>8.4</v>
      </c>
      <c r="AL75" s="878">
        <v>27760</v>
      </c>
      <c r="AM75" s="872">
        <v>0.1</v>
      </c>
      <c r="AN75" s="865">
        <v>1.64</v>
      </c>
      <c r="AO75" s="739">
        <f t="shared" si="25"/>
        <v>-30.516732373592728</v>
      </c>
      <c r="AP75" s="740">
        <f t="shared" si="26"/>
        <v>11.505185434626451</v>
      </c>
      <c r="AQ75" s="888">
        <f t="shared" si="27"/>
        <v>182.3973473601383</v>
      </c>
      <c r="AR75" s="651">
        <f>INDEX(Historical!$C$7:$C$1239,MATCH(B75,Historical!$B$7:$B$1261,0))*IF(AH75="n/a",1.03,IF(AH75&lt;0,1.01,IF(AH75&gt;10,1.1,(1+AH75/100))))</f>
        <v>2.085985</v>
      </c>
      <c r="AS75" s="886">
        <f t="shared" si="28"/>
        <v>2.2783128170000002</v>
      </c>
      <c r="AT75" s="886">
        <f t="shared" si="17"/>
        <v>2.4696910936280005</v>
      </c>
      <c r="AU75" s="886">
        <f t="shared" si="17"/>
        <v>2.6771451454927528</v>
      </c>
      <c r="AV75" s="886">
        <f t="shared" si="17"/>
        <v>2.9020253377141443</v>
      </c>
      <c r="AW75" s="651">
        <f t="shared" si="29"/>
        <v>12.413159393834899</v>
      </c>
      <c r="AX75" s="747">
        <f t="shared" si="30"/>
        <v>8.0930756251368496</v>
      </c>
      <c r="AY75" s="934">
        <v>0.18</v>
      </c>
      <c r="AZ75" s="872">
        <v>66.72</v>
      </c>
      <c r="BA75" s="872">
        <v>-11.110000000000001</v>
      </c>
      <c r="BB75" s="872">
        <v>0.04</v>
      </c>
      <c r="BC75" s="872">
        <v>11.99</v>
      </c>
      <c r="BE75" s="624">
        <v>2008</v>
      </c>
      <c r="BF75" s="898">
        <f t="shared" si="31"/>
        <v>1</v>
      </c>
      <c r="BG75" s="882">
        <v>2.8000000000000003</v>
      </c>
    </row>
    <row r="76" spans="1:59" ht="11.25" customHeight="1" x14ac:dyDescent="0.2">
      <c r="A76" s="863" t="s">
        <v>129</v>
      </c>
      <c r="B76" s="875" t="s">
        <v>130</v>
      </c>
      <c r="C76" s="932" t="s">
        <v>131</v>
      </c>
      <c r="D76" s="932" t="s">
        <v>4340</v>
      </c>
      <c r="E76" s="733">
        <v>66</v>
      </c>
      <c r="F76" s="1140">
        <v>1</v>
      </c>
      <c r="G76" s="1147" t="s">
        <v>37</v>
      </c>
      <c r="H76" s="1147" t="s">
        <v>37</v>
      </c>
      <c r="I76" s="865">
        <v>73.819999999999993</v>
      </c>
      <c r="J76" s="651">
        <f t="shared" si="18"/>
        <v>1.8152262259550258</v>
      </c>
      <c r="K76" s="877">
        <v>0.33500000000000002</v>
      </c>
      <c r="L76" s="887">
        <v>4</v>
      </c>
      <c r="M76" s="642">
        <f t="shared" si="19"/>
        <v>1.34</v>
      </c>
      <c r="N76" s="870" t="s">
        <v>119</v>
      </c>
      <c r="O76" s="734">
        <v>0.30499999999999999</v>
      </c>
      <c r="P76" s="861">
        <v>44057</v>
      </c>
      <c r="Q76" s="861">
        <v>44075</v>
      </c>
      <c r="R76" s="642">
        <f t="shared" si="20"/>
        <v>9.8360655737705009</v>
      </c>
      <c r="S76" s="701">
        <f>IF(INDEX(Historical!$D$7:$D$1237,MATCH(B76,Historical!$B$7:$B$1261,0))=0,"n/a",(INDEX(Historical!$C$7:$C$1239,MATCH(B76,Historical!$B$7:$B$1261,0))/INDEX(Historical!$D$7:$D$1237,MATCH(B76,Historical!$B$7:$B$1261,0))-1)*100)</f>
        <v>9.4339622641509422</v>
      </c>
      <c r="T76" s="701">
        <f>IF(INDEX(Historical!$F$7:$F$1230,MATCH(B76,Historical!$B$7:$B$1261,0))=0,"n/a",((INDEX(Historical!$C$7:$C$1239,MATCH(B76,Historical!$B$7:$B$1261,0))/INDEX(Historical!$F$7:$F$1230,MATCH(B76,Historical!$B$7:$B$1261,0)))^(1/3)-1)*100)</f>
        <v>8.2689515415704129</v>
      </c>
      <c r="U76" s="701">
        <f>IF(INDEX(Historical!$H$7:$H$1230,MATCH(B76,Historical!$B$7:$B$1261,0))=0,"n/a",((INDEX(Historical!$C$7:$C$1239,MATCH(B76,Historical!$B$7:$B$1261,0))/INDEX(Historical!$H$7:$H$1230,MATCH(B76,Historical!$B$7:$B$1261,0)))^(1/5)-1)*100)</f>
        <v>6.9241925628751311</v>
      </c>
      <c r="V76" s="701">
        <f>IF(INDEX(Historical!$O$7:$O$1230,MATCH(B76,Historical!$B$7:$B$1261,0))=0,"n/a",((INDEX(Historical!$C$7:$C$1239,MATCH(B76,Historical!$B$7:$B$1261,0))/INDEX(Historical!$O$7:$O$1230,MATCH(B76,Historical!$B$7:$B$1261,0)))^(1/10)-1)*100)</f>
        <v>8.6717500787874648</v>
      </c>
      <c r="W76" s="702">
        <f t="shared" si="21"/>
        <v>0.79847695101509575</v>
      </c>
      <c r="X76" s="703">
        <f t="shared" si="22"/>
        <v>0.89924578738638061</v>
      </c>
      <c r="Y76" s="664"/>
      <c r="Z76" s="651">
        <f t="shared" si="23"/>
        <v>60.089686098654717</v>
      </c>
      <c r="AA76" s="886">
        <f t="shared" si="24"/>
        <v>33.10313901345291</v>
      </c>
      <c r="AB76" s="887">
        <v>12</v>
      </c>
      <c r="AC76" s="865">
        <v>2.23</v>
      </c>
      <c r="AD76" s="865">
        <v>6.94</v>
      </c>
      <c r="AE76" s="865">
        <v>5.88</v>
      </c>
      <c r="AF76" s="865">
        <v>4.37</v>
      </c>
      <c r="AG76" s="865">
        <v>13</v>
      </c>
      <c r="AH76" s="865">
        <v>32.1</v>
      </c>
      <c r="AI76" s="865">
        <v>6.0600000000000005</v>
      </c>
      <c r="AJ76" s="865">
        <v>7.7</v>
      </c>
      <c r="AK76" s="865">
        <v>4.8500000000000005</v>
      </c>
      <c r="AL76" s="878">
        <v>2800</v>
      </c>
      <c r="AM76" s="872">
        <v>0.1</v>
      </c>
      <c r="AN76" s="865">
        <v>0.84</v>
      </c>
      <c r="AO76" s="739">
        <f t="shared" si="25"/>
        <v>-24.363720224622753</v>
      </c>
      <c r="AP76" s="740">
        <f t="shared" si="26"/>
        <v>8.7394187888301573</v>
      </c>
      <c r="AQ76" s="888">
        <f t="shared" si="27"/>
        <v>153.56192974742808</v>
      </c>
      <c r="AR76" s="651">
        <f>INDEX(Historical!$C$7:$C$1239,MATCH(B76,Historical!$B$7:$B$1261,0))*IF(AH76="n/a",1.03,IF(AH76&lt;0,1.01,IF(AH76&gt;10,1.1,(1+AH76/100))))</f>
        <v>1.276</v>
      </c>
      <c r="AS76" s="886">
        <f t="shared" si="28"/>
        <v>1.3533256</v>
      </c>
      <c r="AT76" s="886">
        <f t="shared" si="17"/>
        <v>1.4189618916</v>
      </c>
      <c r="AU76" s="886">
        <f t="shared" si="17"/>
        <v>1.4877815433426</v>
      </c>
      <c r="AV76" s="886">
        <f t="shared" si="17"/>
        <v>1.5599389481947161</v>
      </c>
      <c r="AW76" s="651">
        <f t="shared" si="29"/>
        <v>7.0960079831373166</v>
      </c>
      <c r="AX76" s="747">
        <f t="shared" si="30"/>
        <v>9.6125819332664832</v>
      </c>
      <c r="AY76" s="934">
        <v>-0.06</v>
      </c>
      <c r="AZ76" s="872">
        <v>13.38</v>
      </c>
      <c r="BA76" s="872">
        <v>-23.61</v>
      </c>
      <c r="BB76" s="872">
        <v>-2.81</v>
      </c>
      <c r="BC76" s="872">
        <v>-6.2600000000000007</v>
      </c>
      <c r="BE76" s="624">
        <v>1955</v>
      </c>
      <c r="BF76" s="898">
        <f t="shared" si="31"/>
        <v>8</v>
      </c>
      <c r="BG76" s="882">
        <v>4.8</v>
      </c>
    </row>
    <row r="77" spans="1:59" ht="11.25" customHeight="1" x14ac:dyDescent="0.2">
      <c r="A77" s="863" t="s">
        <v>905</v>
      </c>
      <c r="B77" s="875" t="s">
        <v>906</v>
      </c>
      <c r="C77" s="932" t="s">
        <v>108</v>
      </c>
      <c r="D77" s="932" t="s">
        <v>4343</v>
      </c>
      <c r="E77" s="733">
        <v>8</v>
      </c>
      <c r="F77" s="1140">
        <v>511</v>
      </c>
      <c r="G77" s="1165" t="s">
        <v>115</v>
      </c>
      <c r="H77" s="1165" t="s">
        <v>115</v>
      </c>
      <c r="I77" s="874">
        <v>118.59</v>
      </c>
      <c r="J77" s="651">
        <f t="shared" si="18"/>
        <v>1.4503752424319081</v>
      </c>
      <c r="K77" s="877">
        <v>0.43</v>
      </c>
      <c r="L77" s="887">
        <v>4</v>
      </c>
      <c r="M77" s="642">
        <f t="shared" si="19"/>
        <v>1.72</v>
      </c>
      <c r="N77" s="870" t="s">
        <v>690</v>
      </c>
      <c r="O77" s="734">
        <v>0.39</v>
      </c>
      <c r="P77" s="866">
        <v>43741</v>
      </c>
      <c r="Q77" s="866">
        <v>43777</v>
      </c>
      <c r="R77" s="642">
        <f t="shared" si="20"/>
        <v>10.25641025641025</v>
      </c>
      <c r="S77" s="701">
        <f>IF(INDEX(Historical!$D$7:$D$1237,MATCH(B77,Historical!$B$7:$B$1261,0))=0,"n/a",(INDEX(Historical!$C$7:$C$1239,MATCH(B77,Historical!$B$7:$B$1261,0))/INDEX(Historical!$D$7:$D$1237,MATCH(B77,Historical!$B$7:$B$1261,0))-1)*100)</f>
        <v>11.111111111111116</v>
      </c>
      <c r="T77" s="701">
        <f>IF(INDEX(Historical!$F$7:$F$1230,MATCH(B77,Historical!$B$7:$B$1261,0))=0,"n/a",((INDEX(Historical!$C$7:$C$1239,MATCH(B77,Historical!$B$7:$B$1261,0))/INDEX(Historical!$F$7:$F$1230,MATCH(B77,Historical!$B$7:$B$1261,0)))^(1/3)-1)*100)</f>
        <v>10.371685242543283</v>
      </c>
      <c r="U77" s="701">
        <f>IF(INDEX(Historical!$H$7:$H$1230,MATCH(B77,Historical!$B$7:$B$1261,0))=0,"n/a",((INDEX(Historical!$C$7:$C$1239,MATCH(B77,Historical!$B$7:$B$1261,0))/INDEX(Historical!$H$7:$H$1230,MATCH(B77,Historical!$B$7:$B$1261,0)))^(1/5)-1)*100)</f>
        <v>10.300830235778413</v>
      </c>
      <c r="V77" s="701">
        <f>IF(INDEX(Historical!$O$7:$O$1230,MATCH(B77,Historical!$B$7:$B$1261,0))=0,"n/a",((INDEX(Historical!$C$7:$C$1239,MATCH(B77,Historical!$B$7:$B$1261,0))/INDEX(Historical!$O$7:$O$1230,MATCH(B77,Historical!$B$7:$B$1261,0)))^(1/10)-1)*100)</f>
        <v>8.3125420397767602</v>
      </c>
      <c r="W77" s="702">
        <f t="shared" si="21"/>
        <v>1.2391913552421625</v>
      </c>
      <c r="X77" s="703">
        <f t="shared" si="22"/>
        <v>1.3734440314371217</v>
      </c>
      <c r="Y77" s="664"/>
      <c r="Z77" s="651">
        <f t="shared" si="23"/>
        <v>42.46913580246914</v>
      </c>
      <c r="AA77" s="886">
        <f t="shared" si="24"/>
        <v>29.281481481481485</v>
      </c>
      <c r="AB77" s="887">
        <v>12</v>
      </c>
      <c r="AC77" s="865">
        <v>4.05</v>
      </c>
      <c r="AD77" s="865">
        <v>3.22</v>
      </c>
      <c r="AE77" s="865">
        <v>2.4700000000000002</v>
      </c>
      <c r="AF77" s="865">
        <v>4.43</v>
      </c>
      <c r="AG77" s="865">
        <v>15.1</v>
      </c>
      <c r="AH77" s="865">
        <v>9.1</v>
      </c>
      <c r="AI77" s="865">
        <v>100.86999999999999</v>
      </c>
      <c r="AJ77" s="865">
        <v>7.5</v>
      </c>
      <c r="AK77" s="865">
        <v>9.25</v>
      </c>
      <c r="AL77" s="878">
        <v>97090</v>
      </c>
      <c r="AM77" s="872">
        <v>0.11</v>
      </c>
      <c r="AN77" s="865">
        <v>6.03</v>
      </c>
      <c r="AO77" s="739">
        <f t="shared" si="25"/>
        <v>-17.530276003271162</v>
      </c>
      <c r="AP77" s="740">
        <f t="shared" si="26"/>
        <v>11.751205478210322</v>
      </c>
      <c r="AQ77" s="888">
        <f t="shared" si="27"/>
        <v>140.1082746160462</v>
      </c>
      <c r="AR77" s="651">
        <f>INDEX(Historical!$C$7:$C$1239,MATCH(B77,Historical!$B$7:$B$1261,0))*IF(AH77="n/a",1.03,IF(AH77&lt;0,1.01,IF(AH77&gt;10,1.1,(1+AH77/100))))</f>
        <v>1.7456</v>
      </c>
      <c r="AS77" s="886">
        <f t="shared" si="28"/>
        <v>1.9201600000000001</v>
      </c>
      <c r="AT77" s="886">
        <f t="shared" si="17"/>
        <v>2.0977748000000003</v>
      </c>
      <c r="AU77" s="886">
        <f t="shared" si="17"/>
        <v>2.2918189690000004</v>
      </c>
      <c r="AV77" s="886">
        <f t="shared" si="17"/>
        <v>2.5038122236325004</v>
      </c>
      <c r="AW77" s="651">
        <f t="shared" si="29"/>
        <v>10.559165992632501</v>
      </c>
      <c r="AX77" s="747">
        <f t="shared" si="30"/>
        <v>8.9039261258390265</v>
      </c>
      <c r="AY77" s="934">
        <v>1.38</v>
      </c>
      <c r="AZ77" s="872">
        <v>77</v>
      </c>
      <c r="BA77" s="872">
        <v>-14.149999999999999</v>
      </c>
      <c r="BB77" s="872">
        <v>13.63</v>
      </c>
      <c r="BC77" s="872">
        <v>20.18</v>
      </c>
      <c r="BE77" s="624">
        <v>2012</v>
      </c>
      <c r="BF77" s="898">
        <f t="shared" si="31"/>
        <v>0</v>
      </c>
      <c r="BG77" s="882">
        <v>1.7000000000000002</v>
      </c>
    </row>
    <row r="78" spans="1:59" ht="11.25" customHeight="1" x14ac:dyDescent="0.2">
      <c r="A78" s="871" t="s">
        <v>449</v>
      </c>
      <c r="B78" s="875" t="s">
        <v>450</v>
      </c>
      <c r="C78" s="932" t="s">
        <v>108</v>
      </c>
      <c r="D78" s="932" t="s">
        <v>118</v>
      </c>
      <c r="E78" s="733">
        <v>18</v>
      </c>
      <c r="F78" s="1140">
        <v>180</v>
      </c>
      <c r="G78" s="1115" t="s">
        <v>106</v>
      </c>
      <c r="H78" s="1115" t="s">
        <v>106</v>
      </c>
      <c r="I78" s="874">
        <v>50.11</v>
      </c>
      <c r="J78" s="651">
        <f t="shared" si="18"/>
        <v>3.2727998403512273</v>
      </c>
      <c r="K78" s="877">
        <v>0.41</v>
      </c>
      <c r="L78" s="887">
        <v>4</v>
      </c>
      <c r="M78" s="642">
        <f t="shared" si="19"/>
        <v>1.64</v>
      </c>
      <c r="N78" s="870" t="s">
        <v>218</v>
      </c>
      <c r="O78" s="734">
        <v>0.4</v>
      </c>
      <c r="P78" s="619">
        <v>43828</v>
      </c>
      <c r="Q78" s="619">
        <v>43844</v>
      </c>
      <c r="R78" s="642">
        <f t="shared" si="20"/>
        <v>2.4999999999999885</v>
      </c>
      <c r="S78" s="701">
        <f>IF(INDEX(Historical!$D$7:$D$1237,MATCH(B78,Historical!$B$7:$B$1261,0))=0,"n/a",(INDEX(Historical!$C$7:$C$1239,MATCH(B78,Historical!$B$7:$B$1261,0))/INDEX(Historical!$D$7:$D$1237,MATCH(B78,Historical!$B$7:$B$1261,0))-1)*100)</f>
        <v>2.5641025641025772</v>
      </c>
      <c r="T78" s="701">
        <f>IF(INDEX(Historical!$F$7:$F$1230,MATCH(B78,Historical!$B$7:$B$1261,0))=0,"n/a",((INDEX(Historical!$C$7:$C$1239,MATCH(B78,Historical!$B$7:$B$1261,0))/INDEX(Historical!$F$7:$F$1230,MATCH(B78,Historical!$B$7:$B$1261,0)))^(1/3)-1)*100)</f>
        <v>4.5515917149420382</v>
      </c>
      <c r="U78" s="701">
        <f>IF(INDEX(Historical!$H$7:$H$1230,MATCH(B78,Historical!$B$7:$B$1261,0))=0,"n/a",((INDEX(Historical!$C$7:$C$1239,MATCH(B78,Historical!$B$7:$B$1261,0))/INDEX(Historical!$H$7:$H$1230,MATCH(B78,Historical!$B$7:$B$1261,0)))^(1/5)-1)*100)</f>
        <v>8.1780741066402882</v>
      </c>
      <c r="V78" s="701">
        <f>IF(INDEX(Historical!$O$7:$O$1230,MATCH(B78,Historical!$B$7:$B$1261,0))=0,"n/a",((INDEX(Historical!$C$7:$C$1239,MATCH(B78,Historical!$B$7:$B$1261,0))/INDEX(Historical!$O$7:$O$1230,MATCH(B78,Historical!$B$7:$B$1261,0)))^(1/10)-1)*100)</f>
        <v>7.1773462536293131</v>
      </c>
      <c r="W78" s="702">
        <f t="shared" si="21"/>
        <v>1.1394286714960902</v>
      </c>
      <c r="X78" s="703" t="str">
        <f t="shared" si="22"/>
        <v>n/a</v>
      </c>
      <c r="Y78" s="659"/>
      <c r="Z78" s="651" t="str">
        <f t="shared" si="23"/>
        <v>n/a</v>
      </c>
      <c r="AA78" s="886" t="str">
        <f t="shared" si="24"/>
        <v>n/a</v>
      </c>
      <c r="AB78" s="887">
        <v>12</v>
      </c>
      <c r="AC78" s="865">
        <v>-1.85</v>
      </c>
      <c r="AD78" s="865" t="s">
        <v>136</v>
      </c>
      <c r="AE78" s="865">
        <v>0.9</v>
      </c>
      <c r="AF78" s="867">
        <v>0.93</v>
      </c>
      <c r="AG78" s="865">
        <v>-3.4000000000000004</v>
      </c>
      <c r="AH78" s="867">
        <v>-139.69999999999999</v>
      </c>
      <c r="AI78" s="867">
        <v>564</v>
      </c>
      <c r="AJ78" s="865">
        <v>-14.399999999999999</v>
      </c>
      <c r="AK78" s="865">
        <v>19.57</v>
      </c>
      <c r="AL78" s="878">
        <v>4440</v>
      </c>
      <c r="AM78" s="872">
        <v>0.1</v>
      </c>
      <c r="AN78" s="865">
        <v>0.28000000000000003</v>
      </c>
      <c r="AO78" s="739" t="str">
        <f t="shared" si="25"/>
        <v>n/a</v>
      </c>
      <c r="AP78" s="740">
        <f t="shared" si="26"/>
        <v>11.450873946991516</v>
      </c>
      <c r="AQ78" s="888" t="str">
        <f t="shared" si="27"/>
        <v>n/a</v>
      </c>
      <c r="AR78" s="651">
        <f>INDEX(Historical!$C$7:$C$1239,MATCH(B78,Historical!$B$7:$B$1261,0))*IF(AH78="n/a",1.03,IF(AH78&lt;0,1.01,IF(AH78&gt;10,1.1,(1+AH78/100))))</f>
        <v>1.6160000000000001</v>
      </c>
      <c r="AS78" s="886">
        <f t="shared" si="28"/>
        <v>1.7776000000000003</v>
      </c>
      <c r="AT78" s="886">
        <f t="shared" si="17"/>
        <v>1.9553600000000004</v>
      </c>
      <c r="AU78" s="886">
        <f t="shared" si="17"/>
        <v>2.1508960000000008</v>
      </c>
      <c r="AV78" s="886">
        <f t="shared" si="17"/>
        <v>2.365985600000001</v>
      </c>
      <c r="AW78" s="651">
        <f t="shared" si="29"/>
        <v>9.8658416000000031</v>
      </c>
      <c r="AX78" s="747">
        <f t="shared" si="30"/>
        <v>19.688368788664942</v>
      </c>
      <c r="AY78" s="934">
        <v>0.89</v>
      </c>
      <c r="AZ78" s="872">
        <v>57.48</v>
      </c>
      <c r="BA78" s="872">
        <v>-24.25</v>
      </c>
      <c r="BB78" s="872">
        <v>8.0399999999999991</v>
      </c>
      <c r="BC78" s="872">
        <v>14.78</v>
      </c>
      <c r="BE78" s="624">
        <v>2003</v>
      </c>
      <c r="BF78" s="898">
        <f t="shared" si="31"/>
        <v>1</v>
      </c>
      <c r="BG78" s="882">
        <v>-0.6</v>
      </c>
    </row>
    <row r="79" spans="1:59" ht="11.25" customHeight="1" x14ac:dyDescent="0.2">
      <c r="A79" s="880" t="s">
        <v>4190</v>
      </c>
      <c r="B79" s="875" t="s">
        <v>1953</v>
      </c>
      <c r="C79" s="932" t="s">
        <v>108</v>
      </c>
      <c r="D79" s="932" t="s">
        <v>4338</v>
      </c>
      <c r="E79" s="733">
        <v>6</v>
      </c>
      <c r="F79" s="1140">
        <v>664</v>
      </c>
      <c r="G79" s="1121" t="s">
        <v>106</v>
      </c>
      <c r="H79" s="1121" t="s">
        <v>106</v>
      </c>
      <c r="I79" s="879">
        <v>28.16</v>
      </c>
      <c r="J79" s="651">
        <f t="shared" si="18"/>
        <v>2.5568181818181817</v>
      </c>
      <c r="K79" s="884">
        <v>0.18</v>
      </c>
      <c r="L79" s="1190">
        <v>4</v>
      </c>
      <c r="M79" s="642">
        <f t="shared" si="19"/>
        <v>0.72</v>
      </c>
      <c r="N79" s="1190" t="s">
        <v>318</v>
      </c>
      <c r="O79" s="735">
        <v>0.15</v>
      </c>
      <c r="P79" s="938">
        <v>43713</v>
      </c>
      <c r="Q79" s="938">
        <v>43735</v>
      </c>
      <c r="R79" s="642">
        <f t="shared" si="20"/>
        <v>20</v>
      </c>
      <c r="S79" s="701">
        <f>IF(INDEX(Historical!$D$7:$D$1237,MATCH(B79,Historical!$B$7:$B$1261,0))=0,"n/a",(INDEX(Historical!$C$7:$C$1239,MATCH(B79,Historical!$B$7:$B$1261,0))/INDEX(Historical!$D$7:$D$1237,MATCH(B79,Historical!$B$7:$B$1261,0))-1)*100)</f>
        <v>22.222222222222211</v>
      </c>
      <c r="T79" s="701">
        <f>IF(INDEX(Historical!$F$7:$F$1230,MATCH(B79,Historical!$B$7:$B$1261,0))=0,"n/a",((INDEX(Historical!$C$7:$C$1239,MATCH(B79,Historical!$B$7:$B$1261,0))/INDEX(Historical!$F$7:$F$1230,MATCH(B79,Historical!$B$7:$B$1261,0)))^(1/3)-1)*100)</f>
        <v>38.208464600223692</v>
      </c>
      <c r="U79" s="701">
        <f>IF(INDEX(Historical!$H$7:$H$1230,MATCH(B79,Historical!$B$7:$B$1261,0))=0,"n/a",((INDEX(Historical!$C$7:$C$1239,MATCH(B79,Historical!$B$7:$B$1261,0))/INDEX(Historical!$H$7:$H$1230,MATCH(B79,Historical!$B$7:$B$1261,0)))^(1/5)-1)*100)</f>
        <v>40.628238838763522</v>
      </c>
      <c r="V79" s="701">
        <f>IF(INDEX(Historical!$O$7:$O$1230,MATCH(B79,Historical!$B$7:$B$1261,0))=0,"n/a",((INDEX(Historical!$C$7:$C$1239,MATCH(B79,Historical!$B$7:$B$1261,0))/INDEX(Historical!$O$7:$O$1230,MATCH(B79,Historical!$B$7:$B$1261,0)))^(1/10)-1)*100)</f>
        <v>32.357450906659665</v>
      </c>
      <c r="W79" s="702">
        <f t="shared" si="21"/>
        <v>1.2556069066120905</v>
      </c>
      <c r="X79" s="703">
        <f t="shared" si="22"/>
        <v>0.89292832612667083</v>
      </c>
      <c r="Y79" s="875"/>
      <c r="Z79" s="651">
        <f t="shared" si="23"/>
        <v>35.64356435643564</v>
      </c>
      <c r="AA79" s="886">
        <f t="shared" si="24"/>
        <v>13.940594059405941</v>
      </c>
      <c r="AB79" s="887">
        <v>12</v>
      </c>
      <c r="AC79" s="879">
        <v>2.02</v>
      </c>
      <c r="AD79" s="879">
        <v>71.98</v>
      </c>
      <c r="AE79" s="879">
        <v>4.4000000000000004</v>
      </c>
      <c r="AF79" s="879">
        <v>1.03</v>
      </c>
      <c r="AG79" s="879">
        <v>7.3999999999999995</v>
      </c>
      <c r="AH79" s="879">
        <v>5.6000000000000005</v>
      </c>
      <c r="AI79" s="879">
        <v>19.739999999999998</v>
      </c>
      <c r="AJ79" s="879">
        <v>45.5</v>
      </c>
      <c r="AK79" s="879">
        <v>0.2</v>
      </c>
      <c r="AL79" s="879">
        <v>251130</v>
      </c>
      <c r="AM79" s="879">
        <v>0.1</v>
      </c>
      <c r="AN79" s="879">
        <v>0</v>
      </c>
      <c r="AO79" s="739">
        <f t="shared" si="25"/>
        <v>29.244462961175763</v>
      </c>
      <c r="AP79" s="740">
        <f t="shared" si="26"/>
        <v>43.185057020581702</v>
      </c>
      <c r="AQ79" s="888">
        <f t="shared" si="27"/>
        <v>-20.114493370718733</v>
      </c>
      <c r="AR79" s="651">
        <f>INDEX(Historical!$C$7:$C$1239,MATCH(B79,Historical!$B$7:$B$1261,0))*IF(AH79="n/a",1.03,IF(AH79&lt;0,1.01,IF(AH79&gt;10,1.1,(1+AH79/100))))</f>
        <v>0.69696000000000002</v>
      </c>
      <c r="AS79" s="886">
        <f t="shared" si="28"/>
        <v>0.76665600000000012</v>
      </c>
      <c r="AT79" s="886">
        <f t="shared" si="17"/>
        <v>0.76818931200000007</v>
      </c>
      <c r="AU79" s="886">
        <f t="shared" si="17"/>
        <v>0.76972569062400009</v>
      </c>
      <c r="AV79" s="886">
        <f t="shared" si="17"/>
        <v>0.77126514200524809</v>
      </c>
      <c r="AW79" s="651">
        <f t="shared" si="29"/>
        <v>3.7727961446292482</v>
      </c>
      <c r="AX79" s="747">
        <f t="shared" si="30"/>
        <v>13.39771358178</v>
      </c>
      <c r="AY79" s="729">
        <v>1.62</v>
      </c>
      <c r="AZ79" s="882">
        <v>56.879999999999995</v>
      </c>
      <c r="BA79" s="882">
        <v>-21.16</v>
      </c>
      <c r="BB79" s="882">
        <v>11.75</v>
      </c>
      <c r="BC79" s="882">
        <v>13.68</v>
      </c>
      <c r="BE79" s="624">
        <v>2014</v>
      </c>
      <c r="BF79" s="898">
        <f t="shared" si="31"/>
        <v>0</v>
      </c>
      <c r="BG79" s="882">
        <v>0.70000000000000007</v>
      </c>
    </row>
    <row r="80" spans="1:59" ht="11.25" customHeight="1" x14ac:dyDescent="0.2">
      <c r="A80" s="871" t="s">
        <v>995</v>
      </c>
      <c r="B80" s="875" t="s">
        <v>996</v>
      </c>
      <c r="C80" s="932" t="s">
        <v>4193</v>
      </c>
      <c r="D80" s="932" t="s">
        <v>4325</v>
      </c>
      <c r="E80" s="733">
        <v>9</v>
      </c>
      <c r="F80" s="1140">
        <v>462</v>
      </c>
      <c r="G80" s="1166" t="s">
        <v>106</v>
      </c>
      <c r="H80" s="1166" t="s">
        <v>106</v>
      </c>
      <c r="I80" s="874">
        <v>86.79</v>
      </c>
      <c r="J80" s="651">
        <f t="shared" si="18"/>
        <v>1.4287360294964857</v>
      </c>
      <c r="K80" s="877">
        <v>0.31</v>
      </c>
      <c r="L80" s="887">
        <v>4</v>
      </c>
      <c r="M80" s="642">
        <f t="shared" si="19"/>
        <v>1.24</v>
      </c>
      <c r="N80" s="870" t="s">
        <v>513</v>
      </c>
      <c r="O80" s="734">
        <v>0.27</v>
      </c>
      <c r="P80" s="861">
        <v>43874</v>
      </c>
      <c r="Q80" s="861">
        <v>43889</v>
      </c>
      <c r="R80" s="642">
        <f t="shared" si="20"/>
        <v>14.814814814814806</v>
      </c>
      <c r="S80" s="701">
        <f>IF(INDEX(Historical!$D$7:$D$1237,MATCH(B80,Historical!$B$7:$B$1261,0))=0,"n/a",(INDEX(Historical!$C$7:$C$1239,MATCH(B80,Historical!$B$7:$B$1261,0))/INDEX(Historical!$D$7:$D$1237,MATCH(B80,Historical!$B$7:$B$1261,0))-1)*100)</f>
        <v>26.315789473684205</v>
      </c>
      <c r="T80" s="701">
        <f>IF(INDEX(Historical!$F$7:$F$1230,MATCH(B80,Historical!$B$7:$B$1261,0))=0,"n/a",((INDEX(Historical!$C$7:$C$1239,MATCH(B80,Historical!$B$7:$B$1261,0))/INDEX(Historical!$F$7:$F$1230,MATCH(B80,Historical!$B$7:$B$1261,0)))^(1/3)-1)*100)</f>
        <v>16.960709528514649</v>
      </c>
      <c r="U80" s="701">
        <f>IF(INDEX(Historical!$H$7:$H$1230,MATCH(B80,Historical!$B$7:$B$1261,0))=0,"n/a",((INDEX(Historical!$C$7:$C$1239,MATCH(B80,Historical!$B$7:$B$1261,0))/INDEX(Historical!$H$7:$H$1230,MATCH(B80,Historical!$B$7:$B$1261,0)))^(1/5)-1)*100)</f>
        <v>17.424996386819579</v>
      </c>
      <c r="V80" s="701" t="str">
        <f>IF(INDEX(Historical!$O$7:$O$1230,MATCH(B80,Historical!$B$7:$B$1261,0))=0,"n/a",((INDEX(Historical!$C$7:$C$1239,MATCH(B80,Historical!$B$7:$B$1261,0))/INDEX(Historical!$O$7:$O$1230,MATCH(B80,Historical!$B$7:$B$1261,0)))^(1/10)-1)*100)</f>
        <v>n/a</v>
      </c>
      <c r="W80" s="702" t="str">
        <f t="shared" si="21"/>
        <v>n/a</v>
      </c>
      <c r="X80" s="703">
        <f t="shared" si="22"/>
        <v>0.99571407924683308</v>
      </c>
      <c r="Y80" s="876"/>
      <c r="Z80" s="651">
        <f t="shared" si="23"/>
        <v>33.695652173913047</v>
      </c>
      <c r="AA80" s="886">
        <f t="shared" si="24"/>
        <v>23.584239130434785</v>
      </c>
      <c r="AB80" s="887">
        <v>3</v>
      </c>
      <c r="AC80" s="865">
        <v>3.68</v>
      </c>
      <c r="AD80" s="865">
        <v>2</v>
      </c>
      <c r="AE80" s="865">
        <v>1.56</v>
      </c>
      <c r="AF80" s="865">
        <v>12.5</v>
      </c>
      <c r="AG80" s="865">
        <v>56.8</v>
      </c>
      <c r="AH80" s="867">
        <v>25.4</v>
      </c>
      <c r="AI80" s="867">
        <v>11.4</v>
      </c>
      <c r="AJ80" s="865">
        <v>17.5</v>
      </c>
      <c r="AK80" s="865">
        <v>12</v>
      </c>
      <c r="AL80" s="878">
        <v>12140</v>
      </c>
      <c r="AM80" s="872">
        <v>0.6</v>
      </c>
      <c r="AN80" s="865">
        <v>2.46</v>
      </c>
      <c r="AO80" s="739">
        <f t="shared" si="25"/>
        <v>-4.7305067141187216</v>
      </c>
      <c r="AP80" s="740">
        <f t="shared" si="26"/>
        <v>18.853732416316063</v>
      </c>
      <c r="AQ80" s="888">
        <f t="shared" si="27"/>
        <v>261.97175404254637</v>
      </c>
      <c r="AR80" s="651">
        <f>INDEX(Historical!$C$7:$C$1239,MATCH(B80,Historical!$B$7:$B$1261,0))*IF(AH80="n/a",1.03,IF(AH80&lt;0,1.01,IF(AH80&gt;10,1.1,(1+AH80/100))))</f>
        <v>1.056</v>
      </c>
      <c r="AS80" s="886">
        <f t="shared" si="28"/>
        <v>1.1616000000000002</v>
      </c>
      <c r="AT80" s="886">
        <f t="shared" si="17"/>
        <v>1.2777600000000002</v>
      </c>
      <c r="AU80" s="886">
        <f t="shared" si="17"/>
        <v>1.4055360000000003</v>
      </c>
      <c r="AV80" s="886">
        <f t="shared" si="17"/>
        <v>1.5460896000000004</v>
      </c>
      <c r="AW80" s="651">
        <f t="shared" si="29"/>
        <v>6.4469856000000005</v>
      </c>
      <c r="AX80" s="747">
        <f t="shared" si="30"/>
        <v>7.4282585551330795</v>
      </c>
      <c r="AY80" s="934">
        <v>0.82</v>
      </c>
      <c r="AZ80" s="872">
        <v>59.63</v>
      </c>
      <c r="BA80" s="872">
        <v>-3.42</v>
      </c>
      <c r="BB80" s="872">
        <v>3.8699999999999997</v>
      </c>
      <c r="BC80" s="872">
        <v>10.74</v>
      </c>
      <c r="BE80" s="624">
        <v>2012</v>
      </c>
      <c r="BF80" s="898">
        <f t="shared" si="31"/>
        <v>0</v>
      </c>
      <c r="BG80" s="882">
        <v>10.6</v>
      </c>
    </row>
    <row r="81" spans="1:59" ht="11.25" customHeight="1" x14ac:dyDescent="0.2">
      <c r="A81" s="863" t="s">
        <v>1010</v>
      </c>
      <c r="B81" s="875" t="s">
        <v>1011</v>
      </c>
      <c r="C81" s="932" t="s">
        <v>108</v>
      </c>
      <c r="D81" s="932" t="s">
        <v>4334</v>
      </c>
      <c r="E81" s="733">
        <v>9</v>
      </c>
      <c r="F81" s="1140">
        <v>468</v>
      </c>
      <c r="G81" s="1129" t="s">
        <v>106</v>
      </c>
      <c r="H81" s="1129" t="s">
        <v>106</v>
      </c>
      <c r="I81" s="874">
        <v>40.49</v>
      </c>
      <c r="J81" s="651">
        <f t="shared" si="18"/>
        <v>1.1854778957767349</v>
      </c>
      <c r="K81" s="877">
        <v>0.12</v>
      </c>
      <c r="L81" s="887">
        <v>4</v>
      </c>
      <c r="M81" s="642">
        <f t="shared" si="19"/>
        <v>0.48</v>
      </c>
      <c r="N81" s="870" t="s">
        <v>151</v>
      </c>
      <c r="O81" s="737">
        <v>0.1067</v>
      </c>
      <c r="P81" s="861">
        <v>43888</v>
      </c>
      <c r="Q81" s="861">
        <v>43921</v>
      </c>
      <c r="R81" s="642">
        <f t="shared" si="20"/>
        <v>12.464854732895962</v>
      </c>
      <c r="S81" s="701">
        <f>IF(INDEX(Historical!$D$7:$D$1237,MATCH(B81,Historical!$B$7:$B$1261,0))=0,"n/a",(INDEX(Historical!$C$7:$C$1239,MATCH(B81,Historical!$B$7:$B$1261,0))/INDEX(Historical!$D$7:$D$1237,MATCH(B81,Historical!$B$7:$B$1261,0))-1)*100)</f>
        <v>6.6666666666666874</v>
      </c>
      <c r="T81" s="701">
        <f>IF(INDEX(Historical!$F$7:$F$1230,MATCH(B81,Historical!$B$7:$B$1261,0))=0,"n/a",((INDEX(Historical!$C$7:$C$1239,MATCH(B81,Historical!$B$7:$B$1261,0))/INDEX(Historical!$F$7:$F$1230,MATCH(B81,Historical!$B$7:$B$1261,0)))^(1/3)-1)*100)</f>
        <v>7.1664579674248774</v>
      </c>
      <c r="U81" s="701">
        <f>IF(INDEX(Historical!$H$7:$H$1230,MATCH(B81,Historical!$B$7:$B$1261,0))=0,"n/a",((INDEX(Historical!$C$7:$C$1239,MATCH(B81,Historical!$B$7:$B$1261,0))/INDEX(Historical!$H$7:$H$1230,MATCH(B81,Historical!$B$7:$B$1261,0)))^(1/5)-1)*100)</f>
        <v>8.4464993376212263</v>
      </c>
      <c r="V81" s="701">
        <f>IF(INDEX(Historical!$O$7:$O$1230,MATCH(B81,Historical!$B$7:$B$1261,0))=0,"n/a",((INDEX(Historical!$C$7:$C$1239,MATCH(B81,Historical!$B$7:$B$1261,0))/INDEX(Historical!$O$7:$O$1230,MATCH(B81,Historical!$B$7:$B$1261,0)))^(1/10)-1)*100)</f>
        <v>7.9174233052805798</v>
      </c>
      <c r="W81" s="702">
        <f t="shared" si="21"/>
        <v>1.066824269960124</v>
      </c>
      <c r="X81" s="703" t="str">
        <f t="shared" si="22"/>
        <v>n/a</v>
      </c>
      <c r="Y81" s="674" t="s">
        <v>4180</v>
      </c>
      <c r="Z81" s="651" t="str">
        <f t="shared" si="23"/>
        <v>n/a</v>
      </c>
      <c r="AA81" s="886" t="str">
        <f t="shared" si="24"/>
        <v>n/a</v>
      </c>
      <c r="AB81" s="887">
        <v>12</v>
      </c>
      <c r="AC81" s="865">
        <v>-0.23</v>
      </c>
      <c r="AD81" s="865" t="s">
        <v>136</v>
      </c>
      <c r="AE81" s="865">
        <v>0.96</v>
      </c>
      <c r="AF81" s="865">
        <v>2.14</v>
      </c>
      <c r="AG81" s="865">
        <v>-0.3</v>
      </c>
      <c r="AH81" s="865">
        <v>-49.2</v>
      </c>
      <c r="AI81" s="865">
        <v>1711.76</v>
      </c>
      <c r="AJ81" s="865">
        <v>-10.5</v>
      </c>
      <c r="AK81" s="865">
        <v>9.43</v>
      </c>
      <c r="AL81" s="878">
        <v>61130</v>
      </c>
      <c r="AM81" s="872">
        <v>12.9</v>
      </c>
      <c r="AN81" s="865">
        <v>5.13</v>
      </c>
      <c r="AO81" s="739" t="str">
        <f t="shared" si="25"/>
        <v>n/a</v>
      </c>
      <c r="AP81" s="740">
        <f t="shared" si="26"/>
        <v>9.6319772333979614</v>
      </c>
      <c r="AQ81" s="888" t="str">
        <f t="shared" si="27"/>
        <v>n/a</v>
      </c>
      <c r="AR81" s="651">
        <f>INDEX(Historical!$C$7:$C$1239,MATCH(B81,Historical!$B$7:$B$1261,0))*IF(AH81="n/a",1.03,IF(AH81&lt;0,1.01,IF(AH81&gt;10,1.1,(1+AH81/100))))</f>
        <v>0.43093333333333339</v>
      </c>
      <c r="AS81" s="886">
        <f t="shared" si="28"/>
        <v>0.47402666666666676</v>
      </c>
      <c r="AT81" s="886">
        <f t="shared" si="17"/>
        <v>0.51872738133333351</v>
      </c>
      <c r="AU81" s="886">
        <f t="shared" si="17"/>
        <v>0.56764337339306692</v>
      </c>
      <c r="AV81" s="886">
        <f t="shared" si="17"/>
        <v>0.62117214350403316</v>
      </c>
      <c r="AW81" s="651">
        <f t="shared" si="29"/>
        <v>2.6125028982304337</v>
      </c>
      <c r="AX81" s="747">
        <f t="shared" si="30"/>
        <v>6.4522175802184085</v>
      </c>
      <c r="AY81" s="934">
        <v>1.32</v>
      </c>
      <c r="AZ81" s="872">
        <v>87.68</v>
      </c>
      <c r="BA81" s="872">
        <v>-11.219999999999999</v>
      </c>
      <c r="BB81" s="872">
        <v>16.07</v>
      </c>
      <c r="BC81" s="872">
        <v>18.920000000000002</v>
      </c>
      <c r="BE81" s="624">
        <v>2012</v>
      </c>
      <c r="BF81" s="898">
        <f t="shared" si="31"/>
        <v>0</v>
      </c>
      <c r="BG81" s="882">
        <v>0</v>
      </c>
    </row>
    <row r="82" spans="1:59" ht="11.25" customHeight="1" x14ac:dyDescent="0.2">
      <c r="A82" s="863" t="s">
        <v>451</v>
      </c>
      <c r="B82" s="875" t="s">
        <v>452</v>
      </c>
      <c r="C82" s="932" t="s">
        <v>108</v>
      </c>
      <c r="D82" s="932" t="s">
        <v>4338</v>
      </c>
      <c r="E82" s="733">
        <v>27</v>
      </c>
      <c r="F82" s="1140">
        <v>117</v>
      </c>
      <c r="G82" s="1165" t="s">
        <v>106</v>
      </c>
      <c r="H82" s="1165" t="s">
        <v>106</v>
      </c>
      <c r="I82" s="865">
        <v>54.23</v>
      </c>
      <c r="J82" s="651">
        <f t="shared" si="18"/>
        <v>2.5078369905956115</v>
      </c>
      <c r="K82" s="884">
        <v>0.34</v>
      </c>
      <c r="L82" s="887">
        <v>4</v>
      </c>
      <c r="M82" s="642">
        <f t="shared" si="19"/>
        <v>1.36</v>
      </c>
      <c r="N82" s="870" t="s">
        <v>239</v>
      </c>
      <c r="O82" s="735">
        <v>0.32</v>
      </c>
      <c r="P82" s="861">
        <v>44103</v>
      </c>
      <c r="Q82" s="861">
        <v>44119</v>
      </c>
      <c r="R82" s="642">
        <f t="shared" si="20"/>
        <v>6.2500000000000053</v>
      </c>
      <c r="S82" s="701">
        <f>IF(INDEX(Historical!$D$7:$D$1237,MATCH(B82,Historical!$B$7:$B$1261,0))=0,"n/a",(INDEX(Historical!$C$7:$C$1239,MATCH(B82,Historical!$B$7:$B$1261,0))/INDEX(Historical!$D$7:$D$1237,MATCH(B82,Historical!$B$7:$B$1261,0))-1)*100)</f>
        <v>31.182795698924725</v>
      </c>
      <c r="T82" s="701">
        <f>IF(INDEX(Historical!$F$7:$F$1230,MATCH(B82,Historical!$B$7:$B$1261,0))=0,"n/a",((INDEX(Historical!$C$7:$C$1239,MATCH(B82,Historical!$B$7:$B$1261,0))/INDEX(Historical!$F$7:$F$1230,MATCH(B82,Historical!$B$7:$B$1261,0)))^(1/3)-1)*100)</f>
        <v>18.671288229889061</v>
      </c>
      <c r="U82" s="701">
        <f>IF(INDEX(Historical!$H$7:$H$1230,MATCH(B82,Historical!$B$7:$B$1261,0))=0,"n/a",((INDEX(Historical!$C$7:$C$1239,MATCH(B82,Historical!$B$7:$B$1261,0))/INDEX(Historical!$H$7:$H$1230,MATCH(B82,Historical!$B$7:$B$1261,0)))^(1/5)-1)*100)</f>
        <v>13.950758688841036</v>
      </c>
      <c r="V82" s="701">
        <f>IF(INDEX(Historical!$O$7:$O$1230,MATCH(B82,Historical!$B$7:$B$1261,0))=0,"n/a",((INDEX(Historical!$C$7:$C$1239,MATCH(B82,Historical!$B$7:$B$1261,0))/INDEX(Historical!$O$7:$O$1230,MATCH(B82,Historical!$B$7:$B$1261,0)))^(1/10)-1)*100)</f>
        <v>10.611423629549632</v>
      </c>
      <c r="W82" s="702">
        <f t="shared" si="21"/>
        <v>1.3146924650140588</v>
      </c>
      <c r="X82" s="703">
        <f t="shared" si="22"/>
        <v>0.93629252945241859</v>
      </c>
      <c r="Y82" s="661"/>
      <c r="Z82" s="651">
        <f t="shared" si="23"/>
        <v>45.333333333333336</v>
      </c>
      <c r="AA82" s="886">
        <f t="shared" si="24"/>
        <v>18.076666666666664</v>
      </c>
      <c r="AB82" s="887">
        <v>12</v>
      </c>
      <c r="AC82" s="865">
        <v>3</v>
      </c>
      <c r="AD82" s="865">
        <v>2.73</v>
      </c>
      <c r="AE82" s="865">
        <v>5.71</v>
      </c>
      <c r="AF82" s="865">
        <v>1.79</v>
      </c>
      <c r="AG82" s="865">
        <v>9.7000000000000011</v>
      </c>
      <c r="AH82" s="865">
        <v>7.5</v>
      </c>
      <c r="AI82" s="865">
        <v>25.06</v>
      </c>
      <c r="AJ82" s="865">
        <v>14.899999999999999</v>
      </c>
      <c r="AK82" s="865">
        <v>7.0000000000000009</v>
      </c>
      <c r="AL82" s="878">
        <v>1890</v>
      </c>
      <c r="AM82" s="872">
        <v>0.1</v>
      </c>
      <c r="AN82" s="865">
        <v>0.03</v>
      </c>
      <c r="AO82" s="739">
        <f t="shared" si="25"/>
        <v>-1.6180709872300163</v>
      </c>
      <c r="AP82" s="740">
        <f t="shared" si="26"/>
        <v>16.458595679436648</v>
      </c>
      <c r="AQ82" s="888">
        <f t="shared" si="27"/>
        <v>19.920776317503019</v>
      </c>
      <c r="AR82" s="651">
        <f>INDEX(Historical!$C$7:$C$1239,MATCH(B82,Historical!$B$7:$B$1261,0))*IF(AH82="n/a",1.03,IF(AH82&lt;0,1.01,IF(AH82&gt;10,1.1,(1+AH82/100))))</f>
        <v>1.3114999999999999</v>
      </c>
      <c r="AS82" s="886">
        <f t="shared" si="28"/>
        <v>1.44265</v>
      </c>
      <c r="AT82" s="886">
        <f t="shared" si="17"/>
        <v>1.5436355000000002</v>
      </c>
      <c r="AU82" s="886">
        <f t="shared" si="17"/>
        <v>1.6516899850000002</v>
      </c>
      <c r="AV82" s="886">
        <f t="shared" si="17"/>
        <v>1.7673082839500003</v>
      </c>
      <c r="AW82" s="651">
        <f t="shared" si="29"/>
        <v>7.7167837689500001</v>
      </c>
      <c r="AX82" s="747">
        <f t="shared" si="30"/>
        <v>14.229732194265168</v>
      </c>
      <c r="AY82" s="934">
        <v>1.48</v>
      </c>
      <c r="AZ82" s="872">
        <v>108.58000000000001</v>
      </c>
      <c r="BA82" s="872">
        <v>-15.21</v>
      </c>
      <c r="BB82" s="872">
        <v>16.2</v>
      </c>
      <c r="BC82" s="872">
        <v>29.49</v>
      </c>
      <c r="BE82" s="624">
        <v>1994</v>
      </c>
      <c r="BF82" s="898">
        <f t="shared" si="31"/>
        <v>2</v>
      </c>
      <c r="BG82" s="882">
        <v>1.0999999999999999</v>
      </c>
    </row>
    <row r="83" spans="1:59" s="773" customFormat="1" ht="11.25" customHeight="1" x14ac:dyDescent="0.2">
      <c r="A83" s="776" t="s">
        <v>981</v>
      </c>
      <c r="B83" s="781" t="s">
        <v>982</v>
      </c>
      <c r="C83" s="932" t="s">
        <v>108</v>
      </c>
      <c r="D83" s="932" t="s">
        <v>4338</v>
      </c>
      <c r="E83" s="755">
        <v>7</v>
      </c>
      <c r="F83" s="1140">
        <v>573</v>
      </c>
      <c r="G83" s="1189" t="s">
        <v>106</v>
      </c>
      <c r="H83" s="1189" t="s">
        <v>106</v>
      </c>
      <c r="I83" s="756">
        <v>41.33</v>
      </c>
      <c r="J83" s="757">
        <f t="shared" si="18"/>
        <v>3.9680619404790707</v>
      </c>
      <c r="K83" s="758">
        <v>0.41</v>
      </c>
      <c r="L83" s="759">
        <v>4</v>
      </c>
      <c r="M83" s="760">
        <f t="shared" si="19"/>
        <v>1.64</v>
      </c>
      <c r="N83" s="761" t="s">
        <v>423</v>
      </c>
      <c r="O83" s="762">
        <v>0.38</v>
      </c>
      <c r="P83" s="782">
        <v>43563</v>
      </c>
      <c r="Q83" s="782">
        <v>43573</v>
      </c>
      <c r="R83" s="760">
        <f t="shared" si="20"/>
        <v>7.8947368421052557</v>
      </c>
      <c r="S83" s="701">
        <f>IF(INDEX(Historical!$D$7:$D$1237,MATCH(B83,Historical!$B$7:$B$1261,0))=0,"n/a",(INDEX(Historical!$C$7:$C$1239,MATCH(B83,Historical!$B$7:$B$1261,0))/INDEX(Historical!$D$7:$D$1237,MATCH(B83,Historical!$B$7:$B$1261,0))-1)*100)</f>
        <v>21.052631578947366</v>
      </c>
      <c r="T83" s="701">
        <f>IF(INDEX(Historical!$F$7:$F$1230,MATCH(B83,Historical!$B$7:$B$1261,0))=0,"n/a",((INDEX(Historical!$C$7:$C$1239,MATCH(B83,Historical!$B$7:$B$1261,0))/INDEX(Historical!$F$7:$F$1230,MATCH(B83,Historical!$B$7:$B$1261,0)))^(1/3)-1)*100)</f>
        <v>24.71420651239491</v>
      </c>
      <c r="U83" s="701">
        <f>IF(INDEX(Historical!$H$7:$H$1230,MATCH(B83,Historical!$B$7:$B$1261,0))=0,"n/a",((INDEX(Historical!$C$7:$C$1239,MATCH(B83,Historical!$B$7:$B$1261,0))/INDEX(Historical!$H$7:$H$1230,MATCH(B83,Historical!$B$7:$B$1261,0)))^(1/5)-1)*100)</f>
        <v>18.466445254224407</v>
      </c>
      <c r="V83" s="701">
        <f>IF(INDEX(Historical!$O$7:$O$1230,MATCH(B83,Historical!$B$7:$B$1261,0))=0,"n/a",((INDEX(Historical!$C$7:$C$1239,MATCH(B83,Historical!$B$7:$B$1261,0))/INDEX(Historical!$O$7:$O$1230,MATCH(B83,Historical!$B$7:$B$1261,0)))^(1/10)-1)*100)</f>
        <v>35.012378701308975</v>
      </c>
      <c r="W83" s="702">
        <f t="shared" si="21"/>
        <v>0.52742618294409171</v>
      </c>
      <c r="X83" s="703">
        <f t="shared" si="22"/>
        <v>2.1725229710852245</v>
      </c>
      <c r="Y83" s="774"/>
      <c r="Z83" s="757">
        <f t="shared" si="23"/>
        <v>52.396166134185307</v>
      </c>
      <c r="AA83" s="765">
        <f t="shared" si="24"/>
        <v>13.204472843450478</v>
      </c>
      <c r="AB83" s="759">
        <v>12</v>
      </c>
      <c r="AC83" s="766">
        <v>3.13</v>
      </c>
      <c r="AD83" s="766">
        <v>2</v>
      </c>
      <c r="AE83" s="766">
        <v>3.02</v>
      </c>
      <c r="AF83" s="766">
        <v>0.94</v>
      </c>
      <c r="AG83" s="766">
        <v>5.8000000000000007</v>
      </c>
      <c r="AH83" s="766">
        <v>4</v>
      </c>
      <c r="AI83" s="766">
        <v>8.9499999999999993</v>
      </c>
      <c r="AJ83" s="766">
        <v>8.5</v>
      </c>
      <c r="AK83" s="766">
        <v>7.0000000000000009</v>
      </c>
      <c r="AL83" s="767">
        <v>1580</v>
      </c>
      <c r="AM83" s="768">
        <v>1.5</v>
      </c>
      <c r="AN83" s="766">
        <v>0.13</v>
      </c>
      <c r="AO83" s="769">
        <f t="shared" si="25"/>
        <v>9.2300343512529999</v>
      </c>
      <c r="AP83" s="770">
        <f t="shared" si="26"/>
        <v>22.434507194703478</v>
      </c>
      <c r="AQ83" s="771">
        <f t="shared" si="27"/>
        <v>-25.726617679926843</v>
      </c>
      <c r="AR83" s="651">
        <f>INDEX(Historical!$C$7:$C$1239,MATCH(B83,Historical!$B$7:$B$1261,0))*IF(AH83="n/a",1.03,IF(AH83&lt;0,1.01,IF(AH83&gt;10,1.1,(1+AH83/100))))</f>
        <v>1.6744000000000001</v>
      </c>
      <c r="AS83" s="765">
        <f t="shared" si="28"/>
        <v>1.8242588</v>
      </c>
      <c r="AT83" s="765">
        <f t="shared" si="17"/>
        <v>1.9519569160000001</v>
      </c>
      <c r="AU83" s="765">
        <f t="shared" si="17"/>
        <v>2.0885939001200002</v>
      </c>
      <c r="AV83" s="765">
        <f t="shared" si="17"/>
        <v>2.2347954731284005</v>
      </c>
      <c r="AW83" s="757">
        <f t="shared" si="29"/>
        <v>9.7740050892484014</v>
      </c>
      <c r="AX83" s="772">
        <f t="shared" si="30"/>
        <v>23.648693658960564</v>
      </c>
      <c r="AY83" s="935">
        <v>1.2</v>
      </c>
      <c r="AZ83" s="768">
        <v>52.400000000000006</v>
      </c>
      <c r="BA83" s="768">
        <v>-29.439999999999998</v>
      </c>
      <c r="BB83" s="768">
        <v>9.25</v>
      </c>
      <c r="BC83" s="768">
        <v>11.540000000000001</v>
      </c>
      <c r="BD83" s="908"/>
      <c r="BE83" s="624">
        <v>2013</v>
      </c>
      <c r="BF83" s="898">
        <f t="shared" si="31"/>
        <v>0</v>
      </c>
      <c r="BG83" s="824">
        <v>0.70000000000000007</v>
      </c>
    </row>
    <row r="84" spans="1:59" ht="11.25" customHeight="1" x14ac:dyDescent="0.2">
      <c r="A84" s="871" t="s">
        <v>461</v>
      </c>
      <c r="B84" s="875" t="s">
        <v>462</v>
      </c>
      <c r="C84" s="932" t="s">
        <v>245</v>
      </c>
      <c r="D84" s="932" t="s">
        <v>4317</v>
      </c>
      <c r="E84" s="733">
        <v>17</v>
      </c>
      <c r="F84" s="1140">
        <v>214</v>
      </c>
      <c r="G84" s="1165" t="s">
        <v>115</v>
      </c>
      <c r="H84" s="1165" t="s">
        <v>115</v>
      </c>
      <c r="I84" s="874">
        <v>108.8</v>
      </c>
      <c r="J84" s="651">
        <f t="shared" si="18"/>
        <v>2.0220588235294117</v>
      </c>
      <c r="K84" s="877">
        <v>0.55000000000000004</v>
      </c>
      <c r="L84" s="887">
        <v>4</v>
      </c>
      <c r="M84" s="642">
        <f t="shared" si="19"/>
        <v>2.2000000000000002</v>
      </c>
      <c r="N84" s="870" t="s">
        <v>463</v>
      </c>
      <c r="O84" s="734">
        <v>0.5</v>
      </c>
      <c r="P84" s="861">
        <v>43908</v>
      </c>
      <c r="Q84" s="861">
        <v>43930</v>
      </c>
      <c r="R84" s="642">
        <f t="shared" si="20"/>
        <v>10.000000000000009</v>
      </c>
      <c r="S84" s="701">
        <f>IF(INDEX(Historical!$D$7:$D$1237,MATCH(B84,Historical!$B$7:$B$1261,0))=0,"n/a",(INDEX(Historical!$C$7:$C$1239,MATCH(B84,Historical!$B$7:$B$1261,0))/INDEX(Historical!$D$7:$D$1237,MATCH(B84,Historical!$B$7:$B$1261,0))-1)*100)</f>
        <v>8.333333333333325</v>
      </c>
      <c r="T84" s="701">
        <f>IF(INDEX(Historical!$F$7:$F$1230,MATCH(B84,Historical!$B$7:$B$1261,0))=0,"n/a",((INDEX(Historical!$C$7:$C$1239,MATCH(B84,Historical!$B$7:$B$1261,0))/INDEX(Historical!$F$7:$F$1230,MATCH(B84,Historical!$B$7:$B$1261,0)))^(1/3)-1)*100)</f>
        <v>20.30181960303128</v>
      </c>
      <c r="U84" s="701">
        <f>IF(INDEX(Historical!$H$7:$H$1230,MATCH(B84,Historical!$B$7:$B$1261,0))=0,"n/a",((INDEX(Historical!$C$7:$C$1239,MATCH(B84,Historical!$B$7:$B$1261,0))/INDEX(Historical!$H$7:$H$1230,MATCH(B84,Historical!$B$7:$B$1261,0)))^(1/5)-1)*100)</f>
        <v>22.050741707263221</v>
      </c>
      <c r="V84" s="701">
        <f>IF(INDEX(Historical!$O$7:$O$1230,MATCH(B84,Historical!$B$7:$B$1261,0))=0,"n/a",((INDEX(Historical!$C$7:$C$1239,MATCH(B84,Historical!$B$7:$B$1261,0))/INDEX(Historical!$O$7:$O$1230,MATCH(B84,Historical!$B$7:$B$1261,0)))^(1/10)-1)*100)</f>
        <v>13.288195291709037</v>
      </c>
      <c r="W84" s="702">
        <f t="shared" si="21"/>
        <v>1.6594233621040653</v>
      </c>
      <c r="X84" s="703">
        <f t="shared" si="22"/>
        <v>2.1408487094430315</v>
      </c>
      <c r="Y84" s="661"/>
      <c r="Z84" s="651">
        <f t="shared" si="23"/>
        <v>33.587786259541993</v>
      </c>
      <c r="AA84" s="886">
        <f t="shared" si="24"/>
        <v>16.610687022900763</v>
      </c>
      <c r="AB84" s="887">
        <v>2</v>
      </c>
      <c r="AC84" s="865">
        <v>6.55</v>
      </c>
      <c r="AD84" s="865">
        <v>1.6</v>
      </c>
      <c r="AE84" s="865">
        <v>0.65</v>
      </c>
      <c r="AF84" s="865">
        <v>7.74</v>
      </c>
      <c r="AG84" s="865">
        <v>41.6</v>
      </c>
      <c r="AH84" s="867">
        <v>8.7999999999999989</v>
      </c>
      <c r="AI84" s="867">
        <v>-2.59</v>
      </c>
      <c r="AJ84" s="865">
        <v>10.299999999999999</v>
      </c>
      <c r="AK84" s="865">
        <v>10.73</v>
      </c>
      <c r="AL84" s="878">
        <v>29480</v>
      </c>
      <c r="AM84" s="872">
        <v>0.5</v>
      </c>
      <c r="AN84" s="865">
        <v>0.35</v>
      </c>
      <c r="AO84" s="739">
        <f t="shared" si="25"/>
        <v>7.4621135078918712</v>
      </c>
      <c r="AP84" s="740">
        <f t="shared" si="26"/>
        <v>24.072800530792634</v>
      </c>
      <c r="AQ84" s="888">
        <f t="shared" si="27"/>
        <v>139.04134236315403</v>
      </c>
      <c r="AR84" s="651">
        <f>INDEX(Historical!$C$7:$C$1239,MATCH(B84,Historical!$B$7:$B$1261,0))*IF(AH84="n/a",1.03,IF(AH84&lt;0,1.01,IF(AH84&gt;10,1.1,(1+AH84/100))))</f>
        <v>2.1215999999999999</v>
      </c>
      <c r="AS84" s="886">
        <f t="shared" si="28"/>
        <v>2.1428159999999998</v>
      </c>
      <c r="AT84" s="886">
        <f t="shared" si="17"/>
        <v>2.3570975999999999</v>
      </c>
      <c r="AU84" s="886">
        <f t="shared" si="17"/>
        <v>2.5928073600000001</v>
      </c>
      <c r="AV84" s="886">
        <f t="shared" si="17"/>
        <v>2.8520880960000006</v>
      </c>
      <c r="AW84" s="651">
        <f t="shared" si="29"/>
        <v>12.066409056000001</v>
      </c>
      <c r="AX84" s="747">
        <f t="shared" si="30"/>
        <v>11.090449500000002</v>
      </c>
      <c r="AY84" s="934">
        <v>1.6</v>
      </c>
      <c r="AZ84" s="872">
        <v>126.17</v>
      </c>
      <c r="BA84" s="872">
        <v>-12.879999999999999</v>
      </c>
      <c r="BB84" s="872">
        <v>-5.29</v>
      </c>
      <c r="BC84" s="872">
        <v>18.559999999999999</v>
      </c>
      <c r="BE84" s="624">
        <v>2004</v>
      </c>
      <c r="BF84" s="898">
        <f t="shared" si="31"/>
        <v>1</v>
      </c>
      <c r="BG84" s="882">
        <v>8.7999999999999989</v>
      </c>
    </row>
    <row r="85" spans="1:59" ht="11.25" customHeight="1" x14ac:dyDescent="0.2">
      <c r="A85" s="863" t="s">
        <v>1014</v>
      </c>
      <c r="B85" s="875" t="s">
        <v>1015</v>
      </c>
      <c r="C85" s="932" t="s">
        <v>245</v>
      </c>
      <c r="D85" s="932" t="s">
        <v>4345</v>
      </c>
      <c r="E85" s="733">
        <v>8</v>
      </c>
      <c r="F85" s="1140">
        <v>595</v>
      </c>
      <c r="G85" s="1139" t="s">
        <v>115</v>
      </c>
      <c r="H85" s="1139" t="s">
        <v>115</v>
      </c>
      <c r="I85" s="874">
        <v>74.64</v>
      </c>
      <c r="J85" s="651">
        <f t="shared" si="18"/>
        <v>1.446945337620579</v>
      </c>
      <c r="K85" s="877">
        <v>0.27</v>
      </c>
      <c r="L85" s="887">
        <v>4</v>
      </c>
      <c r="M85" s="642">
        <f t="shared" si="19"/>
        <v>1.08</v>
      </c>
      <c r="N85" s="870" t="s">
        <v>148</v>
      </c>
      <c r="O85" s="734">
        <v>0.24</v>
      </c>
      <c r="P85" s="861">
        <v>44158</v>
      </c>
      <c r="Q85" s="861">
        <v>44183</v>
      </c>
      <c r="R85" s="642">
        <f t="shared" si="20"/>
        <v>12.500000000000011</v>
      </c>
      <c r="S85" s="701">
        <f>IF(INDEX(Historical!$D$7:$D$1237,MATCH(B85,Historical!$B$7:$B$1261,0))=0,"n/a",(INDEX(Historical!$C$7:$C$1239,MATCH(B85,Historical!$B$7:$B$1261,0))/INDEX(Historical!$D$7:$D$1237,MATCH(B85,Historical!$B$7:$B$1261,0))-1)*100)</f>
        <v>11.538461538461542</v>
      </c>
      <c r="T85" s="701">
        <f>IF(INDEX(Historical!$F$7:$F$1230,MATCH(B85,Historical!$B$7:$B$1261,0))=0,"n/a",((INDEX(Historical!$C$7:$C$1239,MATCH(B85,Historical!$B$7:$B$1261,0))/INDEX(Historical!$F$7:$F$1230,MATCH(B85,Historical!$B$7:$B$1261,0)))^(1/3)-1)*100)</f>
        <v>12.257330985276148</v>
      </c>
      <c r="U85" s="701">
        <f>IF(INDEX(Historical!$H$7:$H$1230,MATCH(B85,Historical!$B$7:$B$1261,0))=0,"n/a",((INDEX(Historical!$C$7:$C$1239,MATCH(B85,Historical!$B$7:$B$1261,0))/INDEX(Historical!$H$7:$H$1230,MATCH(B85,Historical!$B$7:$B$1261,0)))^(1/5)-1)*100)</f>
        <v>14.093616842292779</v>
      </c>
      <c r="V85" s="701">
        <f>IF(INDEX(Historical!$O$7:$O$1230,MATCH(B85,Historical!$B$7:$B$1261,0))=0,"n/a",((INDEX(Historical!$C$7:$C$1239,MATCH(B85,Historical!$B$7:$B$1261,0))/INDEX(Historical!$O$7:$O$1230,MATCH(B85,Historical!$B$7:$B$1261,0)))^(1/10)-1)*100)</f>
        <v>33.062268997904496</v>
      </c>
      <c r="W85" s="702">
        <f t="shared" si="21"/>
        <v>0.42627494329521182</v>
      </c>
      <c r="X85" s="703" t="str">
        <f t="shared" si="22"/>
        <v>n/a</v>
      </c>
      <c r="Y85" s="654"/>
      <c r="Z85" s="651">
        <f t="shared" si="23"/>
        <v>24.489795918367349</v>
      </c>
      <c r="AA85" s="886">
        <f t="shared" si="24"/>
        <v>16.92517006802721</v>
      </c>
      <c r="AB85" s="887">
        <v>12</v>
      </c>
      <c r="AC85" s="865">
        <v>4.41</v>
      </c>
      <c r="AD85" s="865">
        <v>1.1499999999999999</v>
      </c>
      <c r="AE85" s="865">
        <v>1.45</v>
      </c>
      <c r="AF85" s="865">
        <v>4.1500000000000004</v>
      </c>
      <c r="AG85" s="865">
        <v>25.4</v>
      </c>
      <c r="AH85" s="865">
        <v>-87.9</v>
      </c>
      <c r="AI85" s="865">
        <v>27.339999999999996</v>
      </c>
      <c r="AJ85" s="865">
        <v>-29.5</v>
      </c>
      <c r="AK85" s="865">
        <v>15</v>
      </c>
      <c r="AL85" s="878">
        <v>5960</v>
      </c>
      <c r="AM85" s="872">
        <v>0.5</v>
      </c>
      <c r="AN85" s="865">
        <v>0.73</v>
      </c>
      <c r="AO85" s="739">
        <f t="shared" si="25"/>
        <v>-1.3846078881138517</v>
      </c>
      <c r="AP85" s="740">
        <f t="shared" si="26"/>
        <v>15.540562179913358</v>
      </c>
      <c r="AQ85" s="888">
        <f t="shared" si="27"/>
        <v>76.684849104981808</v>
      </c>
      <c r="AR85" s="651">
        <f>INDEX(Historical!$C$7:$C$1239,MATCH(B85,Historical!$B$7:$B$1261,0))*IF(AH85="n/a",1.03,IF(AH85&lt;0,1.01,IF(AH85&gt;10,1.1,(1+AH85/100))))</f>
        <v>0.87870000000000004</v>
      </c>
      <c r="AS85" s="886">
        <f t="shared" si="28"/>
        <v>0.96657000000000015</v>
      </c>
      <c r="AT85" s="886">
        <f t="shared" si="17"/>
        <v>1.0632270000000001</v>
      </c>
      <c r="AU85" s="886">
        <f t="shared" si="17"/>
        <v>1.1695497000000004</v>
      </c>
      <c r="AV85" s="886">
        <f t="shared" si="17"/>
        <v>1.2865046700000005</v>
      </c>
      <c r="AW85" s="651">
        <f t="shared" si="29"/>
        <v>5.3645513700000009</v>
      </c>
      <c r="AX85" s="747">
        <f t="shared" si="30"/>
        <v>7.1872338826366562</v>
      </c>
      <c r="AY85" s="934">
        <v>1.98</v>
      </c>
      <c r="AZ85" s="872">
        <v>195.96</v>
      </c>
      <c r="BA85" s="872">
        <v>-5.42</v>
      </c>
      <c r="BB85" s="872">
        <v>14.030000000000001</v>
      </c>
      <c r="BC85" s="872">
        <v>30.630000000000003</v>
      </c>
      <c r="BE85" s="624">
        <v>2014</v>
      </c>
      <c r="BF85" s="898">
        <f t="shared" si="31"/>
        <v>0</v>
      </c>
      <c r="BG85" s="882">
        <v>9.3000000000000007</v>
      </c>
    </row>
    <row r="86" spans="1:59" ht="11.25" customHeight="1" x14ac:dyDescent="0.2">
      <c r="A86" s="863" t="s">
        <v>970</v>
      </c>
      <c r="B86" s="875" t="s">
        <v>971</v>
      </c>
      <c r="C86" s="932" t="s">
        <v>123</v>
      </c>
      <c r="D86" s="932" t="s">
        <v>4174</v>
      </c>
      <c r="E86" s="733">
        <v>11</v>
      </c>
      <c r="F86" s="1140">
        <v>295</v>
      </c>
      <c r="G86" s="1147" t="s">
        <v>106</v>
      </c>
      <c r="H86" s="1147" t="s">
        <v>106</v>
      </c>
      <c r="I86" s="874">
        <v>103.69</v>
      </c>
      <c r="J86" s="651">
        <f t="shared" si="18"/>
        <v>0.501494840389623</v>
      </c>
      <c r="K86" s="877">
        <v>0.52</v>
      </c>
      <c r="L86" s="887">
        <v>1</v>
      </c>
      <c r="M86" s="642">
        <f t="shared" si="19"/>
        <v>0.52</v>
      </c>
      <c r="N86" s="870" t="s">
        <v>972</v>
      </c>
      <c r="O86" s="734">
        <v>0.47</v>
      </c>
      <c r="P86" s="619">
        <v>43825</v>
      </c>
      <c r="Q86" s="619">
        <v>43846</v>
      </c>
      <c r="R86" s="642">
        <f t="shared" si="20"/>
        <v>10.638297872340436</v>
      </c>
      <c r="S86" s="701">
        <f>IF(INDEX(Historical!$D$7:$D$1237,MATCH(B86,Historical!$B$7:$B$1261,0))=0,"n/a",(INDEX(Historical!$C$7:$C$1239,MATCH(B86,Historical!$B$7:$B$1261,0))/INDEX(Historical!$D$7:$D$1237,MATCH(B86,Historical!$B$7:$B$1261,0))-1)*100)</f>
        <v>11.904761904761907</v>
      </c>
      <c r="T86" s="701">
        <f>IF(INDEX(Historical!$F$7:$F$1230,MATCH(B86,Historical!$B$7:$B$1261,0))=0,"n/a",((INDEX(Historical!$C$7:$C$1239,MATCH(B86,Historical!$B$7:$B$1261,0))/INDEX(Historical!$F$7:$F$1230,MATCH(B86,Historical!$B$7:$B$1261,0)))^(1/3)-1)*100)</f>
        <v>11.396867943116451</v>
      </c>
      <c r="U86" s="701">
        <f>IF(INDEX(Historical!$H$7:$H$1230,MATCH(B86,Historical!$B$7:$B$1261,0))=0,"n/a",((INDEX(Historical!$C$7:$C$1239,MATCH(B86,Historical!$B$7:$B$1261,0))/INDEX(Historical!$H$7:$H$1230,MATCH(B86,Historical!$B$7:$B$1261,0)))^(1/5)-1)*100)</f>
        <v>12.570579552275095</v>
      </c>
      <c r="V86" s="701">
        <f>IF(INDEX(Historical!$O$7:$O$1230,MATCH(B86,Historical!$B$7:$B$1261,0))=0,"n/a",((INDEX(Historical!$C$7:$C$1239,MATCH(B86,Historical!$B$7:$B$1261,0))/INDEX(Historical!$O$7:$O$1230,MATCH(B86,Historical!$B$7:$B$1261,0)))^(1/10)-1)*100)</f>
        <v>20.415284831860415</v>
      </c>
      <c r="W86" s="702">
        <f t="shared" si="21"/>
        <v>0.61574353019347794</v>
      </c>
      <c r="X86" s="703">
        <f t="shared" si="22"/>
        <v>1.6325427989967656</v>
      </c>
      <c r="Y86" s="876"/>
      <c r="Z86" s="651">
        <f t="shared" si="23"/>
        <v>20.3921568627451</v>
      </c>
      <c r="AA86" s="886">
        <f t="shared" si="24"/>
        <v>40.662745098039217</v>
      </c>
      <c r="AB86" s="887">
        <v>12</v>
      </c>
      <c r="AC86" s="865">
        <v>2.5499999999999998</v>
      </c>
      <c r="AD86" s="865">
        <v>1.72</v>
      </c>
      <c r="AE86" s="865">
        <v>4.83</v>
      </c>
      <c r="AF86" s="865">
        <v>4.1399999999999997</v>
      </c>
      <c r="AG86" s="865">
        <v>10.6</v>
      </c>
      <c r="AH86" s="865">
        <v>2.5</v>
      </c>
      <c r="AI86" s="865">
        <v>2.1800000000000002</v>
      </c>
      <c r="AJ86" s="865">
        <v>7.7</v>
      </c>
      <c r="AK86" s="865">
        <v>24</v>
      </c>
      <c r="AL86" s="878">
        <v>3330</v>
      </c>
      <c r="AM86" s="872">
        <v>0.75</v>
      </c>
      <c r="AN86" s="865">
        <v>0.24</v>
      </c>
      <c r="AO86" s="739">
        <f t="shared" si="25"/>
        <v>-27.5906707053745</v>
      </c>
      <c r="AP86" s="740">
        <f t="shared" si="26"/>
        <v>13.072074392664719</v>
      </c>
      <c r="AQ86" s="888">
        <f t="shared" si="27"/>
        <v>173.53144422605635</v>
      </c>
      <c r="AR86" s="651">
        <f>INDEX(Historical!$C$7:$C$1239,MATCH(B86,Historical!$B$7:$B$1261,0))*IF(AH86="n/a",1.03,IF(AH86&lt;0,1.01,IF(AH86&gt;10,1.1,(1+AH86/100))))</f>
        <v>0.48174999999999996</v>
      </c>
      <c r="AS86" s="886">
        <f t="shared" si="28"/>
        <v>0.49225215</v>
      </c>
      <c r="AT86" s="886">
        <f t="shared" si="17"/>
        <v>0.54147736499999999</v>
      </c>
      <c r="AU86" s="886">
        <f t="shared" si="17"/>
        <v>0.59562510150000003</v>
      </c>
      <c r="AV86" s="886">
        <f t="shared" si="17"/>
        <v>0.65518761165000006</v>
      </c>
      <c r="AW86" s="651">
        <f t="shared" si="29"/>
        <v>2.7662922281500002</v>
      </c>
      <c r="AX86" s="747">
        <f t="shared" si="30"/>
        <v>2.6678486142829589</v>
      </c>
      <c r="AY86" s="934">
        <v>0.54</v>
      </c>
      <c r="AZ86" s="872">
        <v>32.43</v>
      </c>
      <c r="BA86" s="872">
        <v>-8.98</v>
      </c>
      <c r="BB86" s="872">
        <v>2.1</v>
      </c>
      <c r="BC86" s="872">
        <v>6.41</v>
      </c>
      <c r="BE86" s="624">
        <v>2010</v>
      </c>
      <c r="BF86" s="898">
        <f t="shared" si="31"/>
        <v>0</v>
      </c>
      <c r="BG86" s="882">
        <v>7.1999999999999993</v>
      </c>
    </row>
    <row r="87" spans="1:59" ht="11.25" customHeight="1" x14ac:dyDescent="0.2">
      <c r="A87" s="881" t="s">
        <v>4083</v>
      </c>
      <c r="B87" s="875" t="s">
        <v>4084</v>
      </c>
      <c r="C87" s="932" t="s">
        <v>245</v>
      </c>
      <c r="D87" s="932" t="s">
        <v>4352</v>
      </c>
      <c r="E87" s="733">
        <v>6</v>
      </c>
      <c r="F87" s="1140">
        <v>693</v>
      </c>
      <c r="G87" s="1165" t="s">
        <v>106</v>
      </c>
      <c r="H87" s="1165" t="s">
        <v>106</v>
      </c>
      <c r="I87" s="874">
        <v>16.75</v>
      </c>
      <c r="J87" s="651">
        <f t="shared" si="18"/>
        <v>1.791044776119403</v>
      </c>
      <c r="K87" s="877">
        <v>0.3</v>
      </c>
      <c r="L87" s="887">
        <v>1</v>
      </c>
      <c r="M87" s="642">
        <f t="shared" si="19"/>
        <v>0.3</v>
      </c>
      <c r="N87" s="870" t="s">
        <v>4421</v>
      </c>
      <c r="O87" s="734">
        <v>0.28000000000000003</v>
      </c>
      <c r="P87" s="861">
        <v>43909</v>
      </c>
      <c r="Q87" s="861">
        <v>43924</v>
      </c>
      <c r="R87" s="642">
        <f t="shared" si="20"/>
        <v>7.1428571428571281</v>
      </c>
      <c r="S87" s="701">
        <f>IF(INDEX(Historical!$D$7:$D$1237,MATCH(B87,Historical!$B$7:$B$1261,0))=0,"n/a",(INDEX(Historical!$C$7:$C$1239,MATCH(B87,Historical!$B$7:$B$1261,0))/INDEX(Historical!$D$7:$D$1237,MATCH(B87,Historical!$B$7:$B$1261,0))-1)*100)</f>
        <v>12.000000000000011</v>
      </c>
      <c r="T87" s="701">
        <f>IF(INDEX(Historical!$F$7:$F$1230,MATCH(B87,Historical!$B$7:$B$1261,0))=0,"n/a",((INDEX(Historical!$C$7:$C$1239,MATCH(B87,Historical!$B$7:$B$1261,0))/INDEX(Historical!$F$7:$F$1230,MATCH(B87,Historical!$B$7:$B$1261,0)))^(1/3)-1)*100)</f>
        <v>15.867554829548336</v>
      </c>
      <c r="U87" s="701" t="str">
        <f>IF(INDEX(Historical!$H$7:$H$1230,MATCH(B87,Historical!$B$7:$B$1261,0))=0,"n/a",((INDEX(Historical!$C$7:$C$1239,MATCH(B87,Historical!$B$7:$B$1261,0))/INDEX(Historical!$H$7:$H$1230,MATCH(B87,Historical!$B$7:$B$1261,0)))^(1/5)-1)*100)</f>
        <v>n/a</v>
      </c>
      <c r="V87" s="701" t="str">
        <f>IF(INDEX(Historical!$O$7:$O$1230,MATCH(B87,Historical!$B$7:$B$1261,0))=0,"n/a",((INDEX(Historical!$C$7:$C$1239,MATCH(B87,Historical!$B$7:$B$1261,0))/INDEX(Historical!$O$7:$O$1230,MATCH(B87,Historical!$B$7:$B$1261,0)))^(1/10)-1)*100)</f>
        <v>n/a</v>
      </c>
      <c r="W87" s="702" t="str">
        <f t="shared" si="21"/>
        <v>n/a</v>
      </c>
      <c r="X87" s="703" t="str">
        <f t="shared" si="22"/>
        <v>n/a</v>
      </c>
      <c r="Y87" s="876"/>
      <c r="Z87" s="651">
        <f t="shared" si="23"/>
        <v>33.707865168539328</v>
      </c>
      <c r="AA87" s="886">
        <f t="shared" si="24"/>
        <v>18.820224719101123</v>
      </c>
      <c r="AB87" s="887">
        <v>12</v>
      </c>
      <c r="AC87" s="865">
        <v>0.89</v>
      </c>
      <c r="AD87" s="865" t="s">
        <v>136</v>
      </c>
      <c r="AE87" s="865">
        <v>0.27</v>
      </c>
      <c r="AF87" s="865">
        <v>0.82</v>
      </c>
      <c r="AG87" s="865">
        <v>4.1000000000000005</v>
      </c>
      <c r="AH87" s="865">
        <v>-7.8</v>
      </c>
      <c r="AI87" s="865" t="s">
        <v>136</v>
      </c>
      <c r="AJ87" s="865">
        <v>6</v>
      </c>
      <c r="AK87" s="865" t="s">
        <v>136</v>
      </c>
      <c r="AL87" s="878">
        <v>31.14</v>
      </c>
      <c r="AM87" s="872">
        <v>79.91</v>
      </c>
      <c r="AN87" s="865">
        <v>0.7</v>
      </c>
      <c r="AO87" s="739" t="str">
        <f t="shared" si="25"/>
        <v>n/a</v>
      </c>
      <c r="AP87" s="740" t="str">
        <f t="shared" si="26"/>
        <v>n/a</v>
      </c>
      <c r="AQ87" s="888">
        <f t="shared" si="27"/>
        <v>-17.181364765697747</v>
      </c>
      <c r="AR87" s="651">
        <f>INDEX(Historical!$C$7:$C$1239,MATCH(B87,Historical!$B$7:$B$1261,0))*IF(AH87="n/a",1.03,IF(AH87&lt;0,1.01,IF(AH87&gt;10,1.1,(1+AH87/100))))</f>
        <v>0.28280000000000005</v>
      </c>
      <c r="AS87" s="886">
        <f t="shared" si="28"/>
        <v>0.29128400000000004</v>
      </c>
      <c r="AT87" s="886">
        <f t="shared" ref="AT87:AV106" si="32">IF($AK87="n/a",1.03*AS87,IF($AK87&lt;0,1.01*AS87,IF($AK87&gt;10,1.1*AS87,(1+$AK87/100)*AS87)))</f>
        <v>0.30002252000000007</v>
      </c>
      <c r="AU87" s="886">
        <f t="shared" si="32"/>
        <v>0.30902319560000008</v>
      </c>
      <c r="AV87" s="886">
        <f t="shared" si="32"/>
        <v>0.31829389146800008</v>
      </c>
      <c r="AW87" s="651">
        <f t="shared" si="29"/>
        <v>1.5014236070680003</v>
      </c>
      <c r="AX87" s="747">
        <f t="shared" si="30"/>
        <v>8.9637230272716426</v>
      </c>
      <c r="AY87" s="934">
        <v>0.96</v>
      </c>
      <c r="AZ87" s="872">
        <v>97.06</v>
      </c>
      <c r="BA87" s="872">
        <v>-27.169999999999998</v>
      </c>
      <c r="BB87" s="872">
        <v>-0.47000000000000003</v>
      </c>
      <c r="BC87" s="872">
        <v>0.79</v>
      </c>
      <c r="BE87" s="624">
        <v>2015</v>
      </c>
      <c r="BF87" s="898">
        <f t="shared" si="31"/>
        <v>0</v>
      </c>
      <c r="BG87" s="882">
        <v>1.7000000000000002</v>
      </c>
    </row>
    <row r="88" spans="1:59" ht="11.25" customHeight="1" x14ac:dyDescent="0.2">
      <c r="A88" s="863" t="s">
        <v>149</v>
      </c>
      <c r="B88" s="875" t="s">
        <v>150</v>
      </c>
      <c r="C88" s="932" t="s">
        <v>153</v>
      </c>
      <c r="D88" s="932" t="s">
        <v>4324</v>
      </c>
      <c r="E88" s="733">
        <v>49</v>
      </c>
      <c r="F88" s="1140">
        <v>39</v>
      </c>
      <c r="G88" s="1140" t="s">
        <v>37</v>
      </c>
      <c r="H88" s="1140" t="s">
        <v>37</v>
      </c>
      <c r="I88" s="865">
        <v>234.84</v>
      </c>
      <c r="J88" s="651">
        <f t="shared" si="18"/>
        <v>1.4137284959972747</v>
      </c>
      <c r="K88" s="877">
        <v>0.83</v>
      </c>
      <c r="L88" s="887">
        <v>4</v>
      </c>
      <c r="M88" s="642">
        <f t="shared" si="19"/>
        <v>3.32</v>
      </c>
      <c r="N88" s="870" t="s">
        <v>151</v>
      </c>
      <c r="O88" s="734">
        <v>0.79</v>
      </c>
      <c r="P88" s="861">
        <v>44174</v>
      </c>
      <c r="Q88" s="861">
        <v>44196</v>
      </c>
      <c r="R88" s="642">
        <f t="shared" si="20"/>
        <v>5.0632911392404969</v>
      </c>
      <c r="S88" s="701">
        <f>IF(INDEX(Historical!$D$7:$D$1237,MATCH(B88,Historical!$B$7:$B$1261,0))=0,"n/a",(INDEX(Historical!$C$7:$C$1239,MATCH(B88,Historical!$B$7:$B$1261,0))/INDEX(Historical!$D$7:$D$1237,MATCH(B88,Historical!$B$7:$B$1261,0))-1)*100)</f>
        <v>2.6490066225165476</v>
      </c>
      <c r="T88" s="701">
        <f>IF(INDEX(Historical!$F$7:$F$1230,MATCH(B88,Historical!$B$7:$B$1261,0))=0,"n/a",((INDEX(Historical!$C$7:$C$1239,MATCH(B88,Historical!$B$7:$B$1261,0))/INDEX(Historical!$F$7:$F$1230,MATCH(B88,Historical!$B$7:$B$1261,0)))^(1/3)-1)*100)</f>
        <v>4.5837317697531965</v>
      </c>
      <c r="U88" s="701">
        <f>IF(INDEX(Historical!$H$7:$H$1230,MATCH(B88,Historical!$B$7:$B$1261,0))=0,"n/a",((INDEX(Historical!$C$7:$C$1239,MATCH(B88,Historical!$B$7:$B$1261,0))/INDEX(Historical!$H$7:$H$1230,MATCH(B88,Historical!$B$7:$B$1261,0)))^(1/5)-1)*100)</f>
        <v>6.7620325308412221</v>
      </c>
      <c r="V88" s="701">
        <f>IF(INDEX(Historical!$O$7:$O$1230,MATCH(B88,Historical!$B$7:$B$1261,0))=0,"n/a",((INDEX(Historical!$C$7:$C$1239,MATCH(B88,Historical!$B$7:$B$1261,0))/INDEX(Historical!$O$7:$O$1230,MATCH(B88,Historical!$B$7:$B$1261,0)))^(1/10)-1)*100)</f>
        <v>8.912763124201394</v>
      </c>
      <c r="W88" s="702">
        <f t="shared" si="21"/>
        <v>0.75869092857184139</v>
      </c>
      <c r="X88" s="703" t="str">
        <f t="shared" si="22"/>
        <v>n/a</v>
      </c>
      <c r="Y88" s="876" t="s">
        <v>152</v>
      </c>
      <c r="Z88" s="651">
        <f t="shared" si="23"/>
        <v>121.61172161172161</v>
      </c>
      <c r="AA88" s="886">
        <f t="shared" si="24"/>
        <v>86.021978021978029</v>
      </c>
      <c r="AB88" s="887">
        <v>9</v>
      </c>
      <c r="AC88" s="865">
        <v>2.73</v>
      </c>
      <c r="AD88" s="865">
        <v>8.83</v>
      </c>
      <c r="AE88" s="865">
        <v>3.85</v>
      </c>
      <c r="AF88" s="865">
        <v>2.8</v>
      </c>
      <c r="AG88" s="865">
        <v>3.4000000000000004</v>
      </c>
      <c r="AH88" s="865">
        <v>-27.700000000000003</v>
      </c>
      <c r="AI88" s="865">
        <v>6.2600000000000007</v>
      </c>
      <c r="AJ88" s="865">
        <v>-4.1000000000000005</v>
      </c>
      <c r="AK88" s="865">
        <v>9.5</v>
      </c>
      <c r="AL88" s="878">
        <v>65970</v>
      </c>
      <c r="AM88" s="872">
        <v>0.1</v>
      </c>
      <c r="AN88" s="865">
        <v>0.75</v>
      </c>
      <c r="AO88" s="739">
        <f t="shared" si="25"/>
        <v>-77.846216995139528</v>
      </c>
      <c r="AP88" s="740">
        <f t="shared" si="26"/>
        <v>8.1757610268384973</v>
      </c>
      <c r="AQ88" s="888">
        <f t="shared" si="27"/>
        <v>227.18430990738634</v>
      </c>
      <c r="AR88" s="651">
        <f>INDEX(Historical!$C$7:$C$1239,MATCH(B88,Historical!$B$7:$B$1261,0))*IF(AH88="n/a",1.03,IF(AH88&lt;0,1.01,IF(AH88&gt;10,1.1,(1+AH88/100))))</f>
        <v>3.1310000000000002</v>
      </c>
      <c r="AS88" s="886">
        <f t="shared" si="28"/>
        <v>3.3270006000000003</v>
      </c>
      <c r="AT88" s="886">
        <f t="shared" si="32"/>
        <v>3.6430656570000002</v>
      </c>
      <c r="AU88" s="886">
        <f t="shared" si="32"/>
        <v>3.9891568944150002</v>
      </c>
      <c r="AV88" s="886">
        <f t="shared" si="32"/>
        <v>4.3681267993844255</v>
      </c>
      <c r="AW88" s="651">
        <f t="shared" si="29"/>
        <v>18.458349950799423</v>
      </c>
      <c r="AX88" s="747">
        <f t="shared" si="30"/>
        <v>7.8599684682334452</v>
      </c>
      <c r="AY88" s="934">
        <v>0.75</v>
      </c>
      <c r="AZ88" s="872">
        <v>18.759999999999998</v>
      </c>
      <c r="BA88" s="872">
        <v>-18.09</v>
      </c>
      <c r="BB88" s="872">
        <v>0.13</v>
      </c>
      <c r="BC88" s="872">
        <v>-3.94</v>
      </c>
      <c r="BE88" s="624">
        <v>1973</v>
      </c>
      <c r="BF88" s="898">
        <f t="shared" si="31"/>
        <v>5</v>
      </c>
      <c r="BG88" s="882">
        <v>1.4000000000000001</v>
      </c>
    </row>
    <row r="89" spans="1:59" ht="11.25" customHeight="1" x14ac:dyDescent="0.2">
      <c r="A89" s="863" t="s">
        <v>237</v>
      </c>
      <c r="B89" s="875" t="s">
        <v>238</v>
      </c>
      <c r="C89" s="932" t="s">
        <v>108</v>
      </c>
      <c r="D89" s="932" t="s">
        <v>4334</v>
      </c>
      <c r="E89" s="733">
        <v>40</v>
      </c>
      <c r="F89" s="1140">
        <v>64</v>
      </c>
      <c r="G89" s="1165" t="s">
        <v>37</v>
      </c>
      <c r="H89" s="1165" t="s">
        <v>115</v>
      </c>
      <c r="I89" s="865">
        <v>21.99</v>
      </c>
      <c r="J89" s="651">
        <f t="shared" si="18"/>
        <v>4.9113233287858122</v>
      </c>
      <c r="K89" s="877">
        <v>0.27</v>
      </c>
      <c r="L89" s="887">
        <v>4</v>
      </c>
      <c r="M89" s="642">
        <f t="shared" si="19"/>
        <v>1.08</v>
      </c>
      <c r="N89" s="870" t="s">
        <v>127</v>
      </c>
      <c r="O89" s="734">
        <v>0.26</v>
      </c>
      <c r="P89" s="619">
        <v>43828</v>
      </c>
      <c r="Q89" s="619">
        <v>43839</v>
      </c>
      <c r="R89" s="642">
        <f t="shared" si="20"/>
        <v>3.8461538461538494</v>
      </c>
      <c r="S89" s="701">
        <f>IF(INDEX(Historical!$D$7:$D$1237,MATCH(B89,Historical!$B$7:$B$1261,0))=0,"n/a",(INDEX(Historical!$C$7:$C$1239,MATCH(B89,Historical!$B$7:$B$1261,0))/INDEX(Historical!$D$7:$D$1237,MATCH(B89,Historical!$B$7:$B$1261,0))-1)*100)</f>
        <v>13.043478260869556</v>
      </c>
      <c r="T89" s="701">
        <f>IF(INDEX(Historical!$F$7:$F$1230,MATCH(B89,Historical!$B$7:$B$1261,0))=0,"n/a",((INDEX(Historical!$C$7:$C$1239,MATCH(B89,Historical!$B$7:$B$1261,0))/INDEX(Historical!$F$7:$F$1230,MATCH(B89,Historical!$B$7:$B$1261,0)))^(1/3)-1)*100)</f>
        <v>13.040381433805571</v>
      </c>
      <c r="U89" s="701">
        <f>IF(INDEX(Historical!$H$7:$H$1230,MATCH(B89,Historical!$B$7:$B$1261,0))=0,"n/a",((INDEX(Historical!$C$7:$C$1239,MATCH(B89,Historical!$B$7:$B$1261,0))/INDEX(Historical!$H$7:$H$1230,MATCH(B89,Historical!$B$7:$B$1261,0)))^(1/5)-1)*100)</f>
        <v>16.723531932969316</v>
      </c>
      <c r="V89" s="701">
        <f>IF(INDEX(Historical!$O$7:$O$1230,MATCH(B89,Historical!$B$7:$B$1261,0))=0,"n/a",((INDEX(Historical!$C$7:$C$1239,MATCH(B89,Historical!$B$7:$B$1261,0))/INDEX(Historical!$O$7:$O$1230,MATCH(B89,Historical!$B$7:$B$1261,0)))^(1/10)-1)*100)</f>
        <v>14.021704985878225</v>
      </c>
      <c r="W89" s="702">
        <f t="shared" si="21"/>
        <v>1.1926889026557184</v>
      </c>
      <c r="X89" s="703" t="str">
        <f t="shared" si="22"/>
        <v>n/a</v>
      </c>
      <c r="Y89" s="661"/>
      <c r="Z89" s="651">
        <f t="shared" si="23"/>
        <v>67.924528301886795</v>
      </c>
      <c r="AA89" s="886">
        <f t="shared" si="24"/>
        <v>13.830188679245282</v>
      </c>
      <c r="AB89" s="887">
        <v>9</v>
      </c>
      <c r="AC89" s="865">
        <v>1.59</v>
      </c>
      <c r="AD89" s="865">
        <v>9.48</v>
      </c>
      <c r="AE89" s="865">
        <v>2.02</v>
      </c>
      <c r="AF89" s="865">
        <v>1.08</v>
      </c>
      <c r="AG89" s="865">
        <v>7.8</v>
      </c>
      <c r="AH89" s="865">
        <v>-32.300000000000004</v>
      </c>
      <c r="AI89" s="865">
        <v>5.37</v>
      </c>
      <c r="AJ89" s="865">
        <v>-13.5</v>
      </c>
      <c r="AK89" s="865">
        <v>1.48</v>
      </c>
      <c r="AL89" s="878">
        <v>11260</v>
      </c>
      <c r="AM89" s="872">
        <v>18.8</v>
      </c>
      <c r="AN89" s="865">
        <v>0</v>
      </c>
      <c r="AO89" s="739">
        <f t="shared" si="25"/>
        <v>7.8046665825098458</v>
      </c>
      <c r="AP89" s="740">
        <f t="shared" si="26"/>
        <v>21.634855261755128</v>
      </c>
      <c r="AQ89" s="888">
        <f t="shared" si="27"/>
        <v>-18.523067276450966</v>
      </c>
      <c r="AR89" s="651">
        <f>INDEX(Historical!$C$7:$C$1239,MATCH(B89,Historical!$B$7:$B$1261,0))*IF(AH89="n/a",1.03,IF(AH89&lt;0,1.01,IF(AH89&gt;10,1.1,(1+AH89/100))))</f>
        <v>1.0504</v>
      </c>
      <c r="AS89" s="886">
        <f t="shared" si="28"/>
        <v>1.1068064800000001</v>
      </c>
      <c r="AT89" s="886">
        <f t="shared" si="32"/>
        <v>1.1231872159040002</v>
      </c>
      <c r="AU89" s="886">
        <f t="shared" si="32"/>
        <v>1.1398103866993794</v>
      </c>
      <c r="AV89" s="886">
        <f t="shared" si="32"/>
        <v>1.1566795804225301</v>
      </c>
      <c r="AW89" s="651">
        <f t="shared" si="29"/>
        <v>5.5768836630259102</v>
      </c>
      <c r="AX89" s="747">
        <f t="shared" si="30"/>
        <v>25.360998922355211</v>
      </c>
      <c r="AY89" s="934">
        <v>1.27</v>
      </c>
      <c r="AZ89" s="872">
        <v>47.48</v>
      </c>
      <c r="BA89" s="872">
        <v>-21.07</v>
      </c>
      <c r="BB89" s="872">
        <v>4.32</v>
      </c>
      <c r="BC89" s="872">
        <v>8.1100000000000012</v>
      </c>
      <c r="BE89" s="624">
        <v>1981</v>
      </c>
      <c r="BF89" s="898">
        <f t="shared" si="31"/>
        <v>3</v>
      </c>
      <c r="BG89" s="882">
        <v>4.8</v>
      </c>
    </row>
    <row r="90" spans="1:59" s="773" customFormat="1" ht="11.25" customHeight="1" x14ac:dyDescent="0.2">
      <c r="A90" s="776" t="s">
        <v>4052</v>
      </c>
      <c r="B90" s="781" t="s">
        <v>4053</v>
      </c>
      <c r="C90" s="932" t="s">
        <v>131</v>
      </c>
      <c r="D90" s="932" t="s">
        <v>4330</v>
      </c>
      <c r="E90" s="755">
        <v>11</v>
      </c>
      <c r="F90" s="1140">
        <v>310</v>
      </c>
      <c r="G90" s="1189" t="s">
        <v>106</v>
      </c>
      <c r="H90" s="1189" t="s">
        <v>106</v>
      </c>
      <c r="I90" s="756">
        <v>63.58</v>
      </c>
      <c r="J90" s="757">
        <f t="shared" si="18"/>
        <v>2.7304183705567788</v>
      </c>
      <c r="K90" s="758">
        <v>0.434</v>
      </c>
      <c r="L90" s="759">
        <v>4</v>
      </c>
      <c r="M90" s="760">
        <f t="shared" si="19"/>
        <v>1.736</v>
      </c>
      <c r="N90" s="761" t="s">
        <v>151</v>
      </c>
      <c r="O90" s="762">
        <v>0.41199999999999998</v>
      </c>
      <c r="P90" s="763">
        <v>43888</v>
      </c>
      <c r="Q90" s="763">
        <v>43919</v>
      </c>
      <c r="R90" s="760">
        <f t="shared" si="20"/>
        <v>5.3398058252427241</v>
      </c>
      <c r="S90" s="701">
        <f>IF(INDEX(Historical!$D$7:$D$1237,MATCH(B90,Historical!$B$7:$B$1261,0))=0,"n/a",(INDEX(Historical!$C$7:$C$1239,MATCH(B90,Historical!$B$7:$B$1261,0))/INDEX(Historical!$D$7:$D$1237,MATCH(B90,Historical!$B$7:$B$1261,0))-1)*100)</f>
        <v>5.1020408163265252</v>
      </c>
      <c r="T90" s="701">
        <f>IF(INDEX(Historical!$F$7:$F$1230,MATCH(B90,Historical!$B$7:$B$1261,0))=0,"n/a",((INDEX(Historical!$C$7:$C$1239,MATCH(B90,Historical!$B$7:$B$1261,0))/INDEX(Historical!$F$7:$F$1230,MATCH(B90,Historical!$B$7:$B$1261,0)))^(1/3)-1)*100)</f>
        <v>4.9902748600228808</v>
      </c>
      <c r="U90" s="701">
        <f>IF(INDEX(Historical!$H$7:$H$1230,MATCH(B90,Historical!$B$7:$B$1261,0))=0,"n/a",((INDEX(Historical!$C$7:$C$1239,MATCH(B90,Historical!$B$7:$B$1261,0))/INDEX(Historical!$H$7:$H$1230,MATCH(B90,Historical!$B$7:$B$1261,0)))^(1/5)-1)*100)</f>
        <v>6.1987672087406853</v>
      </c>
      <c r="V90" s="701">
        <f>IF(INDEX(Historical!$O$7:$O$1230,MATCH(B90,Historical!$B$7:$B$1261,0))=0,"n/a",((INDEX(Historical!$C$7:$C$1239,MATCH(B90,Historical!$B$7:$B$1261,0))/INDEX(Historical!$O$7:$O$1230,MATCH(B90,Historical!$B$7:$B$1261,0)))^(1/10)-1)*100)</f>
        <v>5.1221733208306253</v>
      </c>
      <c r="W90" s="702">
        <f t="shared" si="21"/>
        <v>1.2101830259299926</v>
      </c>
      <c r="X90" s="703" t="str">
        <f t="shared" si="22"/>
        <v>n/a</v>
      </c>
      <c r="Y90" s="781" t="s">
        <v>4379</v>
      </c>
      <c r="Z90" s="757" t="str">
        <f t="shared" si="23"/>
        <v>n/a</v>
      </c>
      <c r="AA90" s="765" t="str">
        <f t="shared" si="24"/>
        <v>n/a</v>
      </c>
      <c r="AB90" s="759">
        <v>12</v>
      </c>
      <c r="AC90" s="766">
        <v>-0.52</v>
      </c>
      <c r="AD90" s="766" t="s">
        <v>136</v>
      </c>
      <c r="AE90" s="766">
        <v>4.12</v>
      </c>
      <c r="AF90" s="766">
        <v>2.67</v>
      </c>
      <c r="AG90" s="766" t="s">
        <v>136</v>
      </c>
      <c r="AH90" s="766" t="s">
        <v>136</v>
      </c>
      <c r="AI90" s="766" t="s">
        <v>136</v>
      </c>
      <c r="AJ90" s="766">
        <v>-86.13</v>
      </c>
      <c r="AK90" s="766" t="s">
        <v>136</v>
      </c>
      <c r="AL90" s="767">
        <v>11570</v>
      </c>
      <c r="AM90" s="768" t="s">
        <v>136</v>
      </c>
      <c r="AN90" s="766" t="s">
        <v>136</v>
      </c>
      <c r="AO90" s="769" t="str">
        <f t="shared" si="25"/>
        <v>n/a</v>
      </c>
      <c r="AP90" s="770">
        <f t="shared" si="26"/>
        <v>8.9291855792974637</v>
      </c>
      <c r="AQ90" s="771" t="str">
        <f t="shared" si="27"/>
        <v>n/a</v>
      </c>
      <c r="AR90" s="651">
        <f>INDEX(Historical!$C$7:$C$1239,MATCH(B90,Historical!$B$7:$B$1261,0))*IF(AH90="n/a",1.03,IF(AH90&lt;0,1.01,IF(AH90&gt;10,1.1,(1+AH90/100))))</f>
        <v>1.6974400000000003</v>
      </c>
      <c r="AS90" s="765">
        <f t="shared" si="28"/>
        <v>1.7483632000000002</v>
      </c>
      <c r="AT90" s="765">
        <f t="shared" si="32"/>
        <v>1.8008140960000003</v>
      </c>
      <c r="AU90" s="765">
        <f t="shared" si="32"/>
        <v>1.8548385188800003</v>
      </c>
      <c r="AV90" s="765">
        <f t="shared" si="32"/>
        <v>1.9104836744464004</v>
      </c>
      <c r="AW90" s="757">
        <f t="shared" si="29"/>
        <v>9.0119394893264015</v>
      </c>
      <c r="AX90" s="772">
        <f t="shared" si="30"/>
        <v>14.174173465439448</v>
      </c>
      <c r="AY90" s="935" t="s">
        <v>136</v>
      </c>
      <c r="AZ90" s="768">
        <v>164.28</v>
      </c>
      <c r="BA90" s="768">
        <v>-2.09</v>
      </c>
      <c r="BB90" s="768">
        <v>17</v>
      </c>
      <c r="BC90" s="768">
        <v>46.28</v>
      </c>
      <c r="BD90" s="908"/>
      <c r="BE90" s="624">
        <v>2010</v>
      </c>
      <c r="BF90" s="898">
        <f t="shared" si="31"/>
        <v>0</v>
      </c>
      <c r="BG90" s="824" t="s">
        <v>136</v>
      </c>
    </row>
    <row r="91" spans="1:59" ht="11.25" customHeight="1" x14ac:dyDescent="0.2">
      <c r="A91" s="871" t="s">
        <v>161</v>
      </c>
      <c r="B91" s="875" t="s">
        <v>162</v>
      </c>
      <c r="C91" s="932" t="s">
        <v>128</v>
      </c>
      <c r="D91" s="932" t="s">
        <v>4346</v>
      </c>
      <c r="E91" s="733">
        <v>37</v>
      </c>
      <c r="F91" s="1140">
        <v>75</v>
      </c>
      <c r="G91" s="1186" t="s">
        <v>115</v>
      </c>
      <c r="H91" s="1186" t="s">
        <v>115</v>
      </c>
      <c r="I91" s="865">
        <v>80.66</v>
      </c>
      <c r="J91" s="651">
        <f t="shared" si="18"/>
        <v>0.89015621125712874</v>
      </c>
      <c r="K91" s="877">
        <v>0.17949999999999999</v>
      </c>
      <c r="L91" s="887">
        <v>4</v>
      </c>
      <c r="M91" s="642">
        <f t="shared" si="19"/>
        <v>0.71799999999999997</v>
      </c>
      <c r="N91" s="870" t="s">
        <v>163</v>
      </c>
      <c r="O91" s="734">
        <v>0.17430000000000001</v>
      </c>
      <c r="P91" s="861">
        <v>44168</v>
      </c>
      <c r="Q91" s="861">
        <v>44200</v>
      </c>
      <c r="R91" s="642">
        <f t="shared" si="20"/>
        <v>2.9833620195065875</v>
      </c>
      <c r="S91" s="701">
        <f>IF(INDEX(Historical!$D$7:$D$1237,MATCH(B91,Historical!$B$7:$B$1261,0))=0,"n/a",(INDEX(Historical!$C$7:$C$1239,MATCH(B91,Historical!$B$7:$B$1261,0))/INDEX(Historical!$D$7:$D$1237,MATCH(B91,Historical!$B$7:$B$1261,0))-1)*100)</f>
        <v>5.0632911392405111</v>
      </c>
      <c r="T91" s="701">
        <f>IF(INDEX(Historical!$F$7:$F$1230,MATCH(B91,Historical!$B$7:$B$1261,0))=0,"n/a",((INDEX(Historical!$C$7:$C$1239,MATCH(B91,Historical!$B$7:$B$1261,0))/INDEX(Historical!$F$7:$F$1230,MATCH(B91,Historical!$B$7:$B$1261,0)))^(1/3)-1)*100)</f>
        <v>6.8701436680861372</v>
      </c>
      <c r="U91" s="701">
        <f>IF(INDEX(Historical!$H$7:$H$1230,MATCH(B91,Historical!$B$7:$B$1261,0))=0,"n/a",((INDEX(Historical!$C$7:$C$1239,MATCH(B91,Historical!$B$7:$B$1261,0))/INDEX(Historical!$H$7:$H$1230,MATCH(B91,Historical!$B$7:$B$1261,0)))^(1/5)-1)*100)</f>
        <v>7.0644317120605482</v>
      </c>
      <c r="V91" s="701">
        <f>IF(INDEX(Historical!$O$7:$O$1230,MATCH(B91,Historical!$B$7:$B$1261,0))=0,"n/a",((INDEX(Historical!$C$7:$C$1239,MATCH(B91,Historical!$B$7:$B$1261,0))/INDEX(Historical!$O$7:$O$1230,MATCH(B91,Historical!$B$7:$B$1261,0)))^(1/10)-1)*100)</f>
        <v>8.0314364271328653</v>
      </c>
      <c r="W91" s="702">
        <f t="shared" si="21"/>
        <v>0.87959753851683953</v>
      </c>
      <c r="X91" s="703">
        <f t="shared" si="22"/>
        <v>1.1774052853434247</v>
      </c>
      <c r="Y91" s="901"/>
      <c r="Z91" s="651">
        <f t="shared" si="23"/>
        <v>35.721393034825873</v>
      </c>
      <c r="AA91" s="886">
        <f t="shared" si="24"/>
        <v>40.129353233830848</v>
      </c>
      <c r="AB91" s="887">
        <v>4</v>
      </c>
      <c r="AC91" s="865">
        <v>2.0099999999999998</v>
      </c>
      <c r="AD91" s="865">
        <v>5.9</v>
      </c>
      <c r="AE91" s="865">
        <v>11.21</v>
      </c>
      <c r="AF91" s="865">
        <v>18.059999999999999</v>
      </c>
      <c r="AG91" s="865">
        <v>47.8</v>
      </c>
      <c r="AH91" s="865">
        <v>15.9</v>
      </c>
      <c r="AI91" s="865">
        <v>-0.9900000000000001</v>
      </c>
      <c r="AJ91" s="865">
        <v>6</v>
      </c>
      <c r="AK91" s="865">
        <v>6.8500000000000005</v>
      </c>
      <c r="AL91" s="878">
        <v>37570</v>
      </c>
      <c r="AM91" s="872">
        <v>0.2</v>
      </c>
      <c r="AN91" s="865">
        <v>1.26</v>
      </c>
      <c r="AO91" s="739">
        <f t="shared" si="25"/>
        <v>-32.174765310513173</v>
      </c>
      <c r="AP91" s="740">
        <f t="shared" si="26"/>
        <v>7.9545879233176766</v>
      </c>
      <c r="AQ91" s="888">
        <f t="shared" si="27"/>
        <v>467.54289878112496</v>
      </c>
      <c r="AR91" s="651">
        <f>INDEX(Historical!$C$7:$C$1239,MATCH(B91,Historical!$B$7:$B$1261,0))*IF(AH91="n/a",1.03,IF(AH91&lt;0,1.01,IF(AH91&gt;10,1.1,(1+AH91/100))))</f>
        <v>0.73040000000000005</v>
      </c>
      <c r="AS91" s="886">
        <f t="shared" si="28"/>
        <v>0.73770400000000003</v>
      </c>
      <c r="AT91" s="886">
        <f t="shared" si="32"/>
        <v>0.788236724</v>
      </c>
      <c r="AU91" s="886">
        <f t="shared" si="32"/>
        <v>0.84223093959399997</v>
      </c>
      <c r="AV91" s="886">
        <f t="shared" si="32"/>
        <v>0.89992375895618892</v>
      </c>
      <c r="AW91" s="651">
        <f t="shared" si="29"/>
        <v>3.9984954225501887</v>
      </c>
      <c r="AX91" s="747">
        <f t="shared" si="30"/>
        <v>4.9572221950783399</v>
      </c>
      <c r="AY91" s="934">
        <v>0.79</v>
      </c>
      <c r="AZ91" s="872">
        <v>80.53</v>
      </c>
      <c r="BA91" s="872">
        <v>-3.29</v>
      </c>
      <c r="BB91" s="872">
        <v>5.7</v>
      </c>
      <c r="BC91" s="872">
        <v>18.25</v>
      </c>
      <c r="BE91" s="624">
        <v>1985</v>
      </c>
      <c r="BF91" s="898">
        <f t="shared" si="31"/>
        <v>3</v>
      </c>
      <c r="BG91" s="882">
        <v>16.8</v>
      </c>
    </row>
    <row r="92" spans="1:59" ht="11.25" customHeight="1" x14ac:dyDescent="0.2">
      <c r="A92" s="871" t="s">
        <v>459</v>
      </c>
      <c r="B92" s="875" t="s">
        <v>460</v>
      </c>
      <c r="C92" s="932" t="s">
        <v>108</v>
      </c>
      <c r="D92" s="932" t="s">
        <v>4338</v>
      </c>
      <c r="E92" s="733">
        <v>16</v>
      </c>
      <c r="F92" s="1140">
        <v>223</v>
      </c>
      <c r="G92" s="1129" t="s">
        <v>115</v>
      </c>
      <c r="H92" s="1129" t="s">
        <v>115</v>
      </c>
      <c r="I92" s="874">
        <v>23.05</v>
      </c>
      <c r="J92" s="651">
        <f t="shared" si="18"/>
        <v>3.8177874186550977</v>
      </c>
      <c r="K92" s="877">
        <v>0.22</v>
      </c>
      <c r="L92" s="887">
        <v>4</v>
      </c>
      <c r="M92" s="642">
        <f t="shared" si="19"/>
        <v>0.88</v>
      </c>
      <c r="N92" s="870" t="s">
        <v>135</v>
      </c>
      <c r="O92" s="734">
        <v>0.2</v>
      </c>
      <c r="P92" s="866">
        <v>43598</v>
      </c>
      <c r="Q92" s="866">
        <v>43630</v>
      </c>
      <c r="R92" s="642">
        <f t="shared" si="20"/>
        <v>9.9999999999999947</v>
      </c>
      <c r="S92" s="701">
        <f>IF(INDEX(Historical!$D$7:$D$1237,MATCH(B92,Historical!$B$7:$B$1261,0))=0,"n/a",(INDEX(Historical!$C$7:$C$1239,MATCH(B92,Historical!$B$7:$B$1261,0))/INDEX(Historical!$D$7:$D$1237,MATCH(B92,Historical!$B$7:$B$1261,0))-1)*100)</f>
        <v>9.317401805008263</v>
      </c>
      <c r="T92" s="701">
        <f>IF(INDEX(Historical!$F$7:$F$1230,MATCH(B92,Historical!$B$7:$B$1261,0))=0,"n/a",((INDEX(Historical!$C$7:$C$1239,MATCH(B92,Historical!$B$7:$B$1261,0))/INDEX(Historical!$F$7:$F$1230,MATCH(B92,Historical!$B$7:$B$1261,0)))^(1/3)-1)*100)</f>
        <v>5.7761455592694855</v>
      </c>
      <c r="U92" s="701">
        <f>IF(INDEX(Historical!$H$7:$H$1230,MATCH(B92,Historical!$B$7:$B$1261,0))=0,"n/a",((INDEX(Historical!$C$7:$C$1239,MATCH(B92,Historical!$B$7:$B$1261,0))/INDEX(Historical!$H$7:$H$1230,MATCH(B92,Historical!$B$7:$B$1261,0)))^(1/5)-1)*100)</f>
        <v>7.3662842947329832</v>
      </c>
      <c r="V92" s="701">
        <f>IF(INDEX(Historical!$O$7:$O$1230,MATCH(B92,Historical!$B$7:$B$1261,0))=0,"n/a",((INDEX(Historical!$C$7:$C$1239,MATCH(B92,Historical!$B$7:$B$1261,0))/INDEX(Historical!$O$7:$O$1230,MATCH(B92,Historical!$B$7:$B$1261,0)))^(1/10)-1)*100)</f>
        <v>6.4056681229553769</v>
      </c>
      <c r="W92" s="702">
        <f t="shared" si="21"/>
        <v>1.1499634625676498</v>
      </c>
      <c r="X92" s="703" t="str">
        <f t="shared" si="22"/>
        <v>n/a</v>
      </c>
      <c r="Y92" s="664"/>
      <c r="Z92" s="651">
        <f t="shared" si="23"/>
        <v>47.058823529411761</v>
      </c>
      <c r="AA92" s="886">
        <f t="shared" si="24"/>
        <v>12.32620320855615</v>
      </c>
      <c r="AB92" s="887">
        <v>12</v>
      </c>
      <c r="AC92" s="865">
        <v>1.87</v>
      </c>
      <c r="AD92" s="865" t="s">
        <v>136</v>
      </c>
      <c r="AE92" s="865">
        <v>2.83</v>
      </c>
      <c r="AF92" s="865">
        <v>0.89</v>
      </c>
      <c r="AG92" s="865">
        <v>7.1999999999999993</v>
      </c>
      <c r="AH92" s="865">
        <v>-31.4</v>
      </c>
      <c r="AI92" s="865" t="s">
        <v>136</v>
      </c>
      <c r="AJ92" s="865">
        <v>-2.2999999999999998</v>
      </c>
      <c r="AK92" s="865" t="s">
        <v>136</v>
      </c>
      <c r="AL92" s="878">
        <v>366.94</v>
      </c>
      <c r="AM92" s="872">
        <v>1.7999999999999998</v>
      </c>
      <c r="AN92" s="865">
        <v>0.47</v>
      </c>
      <c r="AO92" s="739">
        <f t="shared" si="25"/>
        <v>-1.1421314951680692</v>
      </c>
      <c r="AP92" s="740">
        <f t="shared" si="26"/>
        <v>11.18407171338808</v>
      </c>
      <c r="AQ92" s="888">
        <f t="shared" si="27"/>
        <v>-30.173800346495295</v>
      </c>
      <c r="AR92" s="651">
        <f>INDEX(Historical!$C$7:$C$1239,MATCH(B92,Historical!$B$7:$B$1261,0))*IF(AH92="n/a",1.03,IF(AH92&lt;0,1.01,IF(AH92&gt;10,1.1,(1+AH92/100))))</f>
        <v>0.86860000000000004</v>
      </c>
      <c r="AS92" s="886">
        <f t="shared" si="28"/>
        <v>0.89465800000000006</v>
      </c>
      <c r="AT92" s="886">
        <f t="shared" si="32"/>
        <v>0.92149774000000007</v>
      </c>
      <c r="AU92" s="886">
        <f t="shared" si="32"/>
        <v>0.94914267220000004</v>
      </c>
      <c r="AV92" s="886">
        <f t="shared" si="32"/>
        <v>0.9776169523660001</v>
      </c>
      <c r="AW92" s="651">
        <f t="shared" si="29"/>
        <v>4.6115153645659994</v>
      </c>
      <c r="AX92" s="747">
        <f t="shared" si="30"/>
        <v>20.00657424974403</v>
      </c>
      <c r="AY92" s="934">
        <v>0.96</v>
      </c>
      <c r="AZ92" s="872">
        <v>76.63</v>
      </c>
      <c r="BA92" s="872">
        <v>-12.85</v>
      </c>
      <c r="BB92" s="872">
        <v>5.13</v>
      </c>
      <c r="BC92" s="872">
        <v>14.48</v>
      </c>
      <c r="BE92" s="624">
        <v>2004</v>
      </c>
      <c r="BF92" s="898">
        <f t="shared" si="31"/>
        <v>1</v>
      </c>
      <c r="BG92" s="882">
        <v>0.8</v>
      </c>
    </row>
    <row r="93" spans="1:59" ht="11.25" customHeight="1" x14ac:dyDescent="0.2">
      <c r="A93" s="871" t="s">
        <v>471</v>
      </c>
      <c r="B93" s="875" t="s">
        <v>472</v>
      </c>
      <c r="C93" s="932" t="s">
        <v>131</v>
      </c>
      <c r="D93" s="932" t="s">
        <v>4328</v>
      </c>
      <c r="E93" s="733">
        <v>13</v>
      </c>
      <c r="F93" s="1140">
        <v>272</v>
      </c>
      <c r="G93" s="1140" t="s">
        <v>106</v>
      </c>
      <c r="H93" s="1140" t="s">
        <v>106</v>
      </c>
      <c r="I93" s="874">
        <v>49.81</v>
      </c>
      <c r="J93" s="651">
        <f t="shared" si="18"/>
        <v>3.8948002409154783</v>
      </c>
      <c r="K93" s="877">
        <v>0.48499999999999999</v>
      </c>
      <c r="L93" s="887">
        <v>4</v>
      </c>
      <c r="M93" s="642">
        <f t="shared" si="19"/>
        <v>1.94</v>
      </c>
      <c r="N93" s="870" t="s">
        <v>151</v>
      </c>
      <c r="O93" s="737">
        <v>0.45224999999999999</v>
      </c>
      <c r="P93" s="861">
        <v>43888</v>
      </c>
      <c r="Q93" s="861">
        <v>43921</v>
      </c>
      <c r="R93" s="642">
        <f t="shared" si="20"/>
        <v>7.2415699281370927</v>
      </c>
      <c r="S93" s="701">
        <f>IF(INDEX(Historical!$D$7:$D$1237,MATCH(B93,Historical!$B$7:$B$1261,0))=0,"n/a",(INDEX(Historical!$C$7:$C$1239,MATCH(B93,Historical!$B$7:$B$1261,0))/INDEX(Historical!$D$7:$D$1237,MATCH(B93,Historical!$B$7:$B$1261,0))-1)*100)</f>
        <v>6.9148936170212671</v>
      </c>
      <c r="T93" s="701">
        <f>IF(INDEX(Historical!$F$7:$F$1230,MATCH(B93,Historical!$B$7:$B$1261,0))=0,"n/a",((INDEX(Historical!$C$7:$C$1239,MATCH(B93,Historical!$B$7:$B$1261,0))/INDEX(Historical!$F$7:$F$1230,MATCH(B93,Historical!$B$7:$B$1261,0)))^(1/3)-1)*100)</f>
        <v>9.2058121609562171</v>
      </c>
      <c r="U93" s="701">
        <f>IF(INDEX(Historical!$H$7:$H$1230,MATCH(B93,Historical!$B$7:$B$1261,0))=0,"n/a",((INDEX(Historical!$C$7:$C$1239,MATCH(B93,Historical!$B$7:$B$1261,0))/INDEX(Historical!$H$7:$H$1230,MATCH(B93,Historical!$B$7:$B$1261,0)))^(1/5)-1)*100)</f>
        <v>9.4453255830372118</v>
      </c>
      <c r="V93" s="701">
        <f>IF(INDEX(Historical!$O$7:$O$1230,MATCH(B93,Historical!$B$7:$B$1261,0))=0,"n/a",((INDEX(Historical!$C$7:$C$1239,MATCH(B93,Historical!$B$7:$B$1261,0))/INDEX(Historical!$O$7:$O$1230,MATCH(B93,Historical!$B$7:$B$1261,0)))^(1/10)-1)*100)</f>
        <v>11.019213196453581</v>
      </c>
      <c r="W93" s="702">
        <f t="shared" si="21"/>
        <v>0.85716878461677204</v>
      </c>
      <c r="X93" s="703" t="str">
        <f t="shared" si="22"/>
        <v>n/a</v>
      </c>
      <c r="Y93" s="1107" t="s">
        <v>4387</v>
      </c>
      <c r="Z93" s="651" t="str">
        <f t="shared" si="23"/>
        <v>n/a</v>
      </c>
      <c r="AA93" s="886" t="str">
        <f t="shared" si="24"/>
        <v>n/a</v>
      </c>
      <c r="AB93" s="887">
        <v>12</v>
      </c>
      <c r="AC93" s="865">
        <v>-0.31</v>
      </c>
      <c r="AD93" s="865" t="s">
        <v>136</v>
      </c>
      <c r="AE93" s="865">
        <v>2.69</v>
      </c>
      <c r="AF93" s="865">
        <v>2.76</v>
      </c>
      <c r="AG93" s="865">
        <v>-1.6</v>
      </c>
      <c r="AH93" s="865">
        <v>-82.199999999999989</v>
      </c>
      <c r="AI93" s="865">
        <v>1022.1999999999999</v>
      </c>
      <c r="AJ93" s="865">
        <v>-26.3</v>
      </c>
      <c r="AK93" s="865">
        <v>41.3</v>
      </c>
      <c r="AL93" s="878">
        <v>21550</v>
      </c>
      <c r="AM93" s="872">
        <v>42.3</v>
      </c>
      <c r="AN93" s="865">
        <v>4.6900000000000004</v>
      </c>
      <c r="AO93" s="739" t="str">
        <f t="shared" si="25"/>
        <v>n/a</v>
      </c>
      <c r="AP93" s="740">
        <f t="shared" si="26"/>
        <v>13.34012582395269</v>
      </c>
      <c r="AQ93" s="888" t="str">
        <f t="shared" si="27"/>
        <v>n/a</v>
      </c>
      <c r="AR93" s="651">
        <f>INDEX(Historical!$C$7:$C$1239,MATCH(B93,Historical!$B$7:$B$1261,0))*IF(AH93="n/a",1.03,IF(AH93&lt;0,1.01,IF(AH93&gt;10,1.1,(1+AH93/100))))</f>
        <v>1.8270899999999999</v>
      </c>
      <c r="AS93" s="886">
        <f t="shared" si="28"/>
        <v>2.0097990000000001</v>
      </c>
      <c r="AT93" s="886">
        <f t="shared" si="32"/>
        <v>2.2107789000000002</v>
      </c>
      <c r="AU93" s="886">
        <f t="shared" si="32"/>
        <v>2.4318567900000003</v>
      </c>
      <c r="AV93" s="886">
        <f t="shared" si="32"/>
        <v>2.6750424690000005</v>
      </c>
      <c r="AW93" s="651">
        <f t="shared" si="29"/>
        <v>11.154567159000003</v>
      </c>
      <c r="AX93" s="747">
        <f t="shared" si="30"/>
        <v>22.394232401124274</v>
      </c>
      <c r="AY93" s="934">
        <v>0.9</v>
      </c>
      <c r="AZ93" s="872">
        <v>116.7</v>
      </c>
      <c r="BA93" s="872">
        <v>-5.52</v>
      </c>
      <c r="BB93" s="872">
        <v>4.29</v>
      </c>
      <c r="BC93" s="872">
        <v>15.83</v>
      </c>
      <c r="BE93" s="624">
        <v>2008</v>
      </c>
      <c r="BF93" s="898">
        <f t="shared" si="31"/>
        <v>1</v>
      </c>
      <c r="BG93" s="882">
        <v>-0.2</v>
      </c>
    </row>
    <row r="94" spans="1:59" ht="11.25" customHeight="1" x14ac:dyDescent="0.2">
      <c r="A94" s="863" t="s">
        <v>977</v>
      </c>
      <c r="B94" s="875" t="s">
        <v>978</v>
      </c>
      <c r="C94" s="932" t="s">
        <v>108</v>
      </c>
      <c r="D94" s="932" t="s">
        <v>4334</v>
      </c>
      <c r="E94" s="733">
        <v>9</v>
      </c>
      <c r="F94" s="1140">
        <v>431</v>
      </c>
      <c r="G94" s="1147" t="s">
        <v>37</v>
      </c>
      <c r="H94" s="1147" t="s">
        <v>37</v>
      </c>
      <c r="I94" s="874">
        <v>39.119999999999997</v>
      </c>
      <c r="J94" s="651">
        <f t="shared" si="18"/>
        <v>3.1697341513292434</v>
      </c>
      <c r="K94" s="877">
        <v>0.31</v>
      </c>
      <c r="L94" s="887">
        <v>4</v>
      </c>
      <c r="M94" s="642">
        <f t="shared" si="19"/>
        <v>1.24</v>
      </c>
      <c r="N94" s="870" t="s">
        <v>455</v>
      </c>
      <c r="O94" s="734">
        <v>0.28000000000000003</v>
      </c>
      <c r="P94" s="866">
        <v>43672</v>
      </c>
      <c r="Q94" s="866">
        <v>43686</v>
      </c>
      <c r="R94" s="642">
        <f t="shared" si="20"/>
        <v>10.714285714285703</v>
      </c>
      <c r="S94" s="701">
        <f>IF(INDEX(Historical!$D$7:$D$1237,MATCH(B94,Historical!$B$7:$B$1261,0))=0,"n/a",(INDEX(Historical!$C$7:$C$1239,MATCH(B94,Historical!$B$7:$B$1261,0))/INDEX(Historical!$D$7:$D$1237,MATCH(B94,Historical!$B$7:$B$1261,0))-1)*100)</f>
        <v>13.461538461538458</v>
      </c>
      <c r="T94" s="701">
        <f>IF(INDEX(Historical!$F$7:$F$1230,MATCH(B94,Historical!$B$7:$B$1261,0))=0,"n/a",((INDEX(Historical!$C$7:$C$1239,MATCH(B94,Historical!$B$7:$B$1261,0))/INDEX(Historical!$F$7:$F$1230,MATCH(B94,Historical!$B$7:$B$1261,0)))^(1/3)-1)*100)</f>
        <v>17.900732585083556</v>
      </c>
      <c r="U94" s="701">
        <f>IF(INDEX(Historical!$H$7:$H$1230,MATCH(B94,Historical!$B$7:$B$1261,0))=0,"n/a",((INDEX(Historical!$C$7:$C$1239,MATCH(B94,Historical!$B$7:$B$1261,0))/INDEX(Historical!$H$7:$H$1230,MATCH(B94,Historical!$B$7:$B$1261,0)))^(1/5)-1)*100)</f>
        <v>12.322720670278752</v>
      </c>
      <c r="V94" s="701">
        <f>IF(INDEX(Historical!$O$7:$O$1230,MATCH(B94,Historical!$B$7:$B$1261,0))=0,"n/a",((INDEX(Historical!$C$7:$C$1239,MATCH(B94,Historical!$B$7:$B$1261,0))/INDEX(Historical!$O$7:$O$1230,MATCH(B94,Historical!$B$7:$B$1261,0)))^(1/10)-1)*100)</f>
        <v>8.7504801533456966</v>
      </c>
      <c r="W94" s="702">
        <f t="shared" si="21"/>
        <v>1.4082336573916152</v>
      </c>
      <c r="X94" s="703">
        <f t="shared" si="22"/>
        <v>0.77501387863388371</v>
      </c>
      <c r="Y94" s="664"/>
      <c r="Z94" s="651">
        <f t="shared" si="23"/>
        <v>27.252747252747255</v>
      </c>
      <c r="AA94" s="886">
        <f t="shared" si="24"/>
        <v>8.5978021978021975</v>
      </c>
      <c r="AB94" s="887">
        <v>12</v>
      </c>
      <c r="AC94" s="865">
        <v>4.55</v>
      </c>
      <c r="AD94" s="865">
        <v>1.84</v>
      </c>
      <c r="AE94" s="865">
        <v>7.08</v>
      </c>
      <c r="AF94" s="865">
        <v>0.88</v>
      </c>
      <c r="AG94" s="865">
        <v>10.6</v>
      </c>
      <c r="AH94" s="865">
        <v>14.6</v>
      </c>
      <c r="AI94" s="865">
        <v>-1.37</v>
      </c>
      <c r="AJ94" s="865">
        <v>15.9</v>
      </c>
      <c r="AK94" s="865">
        <v>4.7600000000000007</v>
      </c>
      <c r="AL94" s="878">
        <v>35770</v>
      </c>
      <c r="AM94" s="872">
        <v>0.1</v>
      </c>
      <c r="AN94" s="865">
        <v>0.66</v>
      </c>
      <c r="AO94" s="739">
        <f t="shared" si="25"/>
        <v>6.8946526238057988</v>
      </c>
      <c r="AP94" s="740">
        <f t="shared" si="26"/>
        <v>15.492454821607996</v>
      </c>
      <c r="AQ94" s="888">
        <f t="shared" si="27"/>
        <v>-42.011242721576025</v>
      </c>
      <c r="AR94" s="651">
        <f>INDEX(Historical!$C$7:$C$1239,MATCH(B94,Historical!$B$7:$B$1261,0))*IF(AH94="n/a",1.03,IF(AH94&lt;0,1.01,IF(AH94&gt;10,1.1,(1+AH94/100))))</f>
        <v>1.298</v>
      </c>
      <c r="AS94" s="886">
        <f t="shared" si="28"/>
        <v>1.31098</v>
      </c>
      <c r="AT94" s="886">
        <f t="shared" si="32"/>
        <v>1.3733826480000002</v>
      </c>
      <c r="AU94" s="886">
        <f t="shared" si="32"/>
        <v>1.4387556620448003</v>
      </c>
      <c r="AV94" s="886">
        <f t="shared" si="32"/>
        <v>1.5072404315581329</v>
      </c>
      <c r="AW94" s="651">
        <f t="shared" si="29"/>
        <v>6.9283587416029331</v>
      </c>
      <c r="AX94" s="747">
        <f t="shared" si="30"/>
        <v>17.710528480580095</v>
      </c>
      <c r="AY94" s="934">
        <v>1.08</v>
      </c>
      <c r="AZ94" s="872">
        <v>48.18</v>
      </c>
      <c r="BA94" s="872">
        <v>-24.19</v>
      </c>
      <c r="BB94" s="872">
        <v>7.03</v>
      </c>
      <c r="BC94" s="872">
        <v>6.74</v>
      </c>
      <c r="BE94" s="624">
        <v>2011</v>
      </c>
      <c r="BF94" s="898">
        <f t="shared" si="31"/>
        <v>0</v>
      </c>
      <c r="BG94" s="882">
        <v>1</v>
      </c>
    </row>
    <row r="95" spans="1:59" ht="11.25" customHeight="1" x14ac:dyDescent="0.2">
      <c r="A95" s="863" t="s">
        <v>156</v>
      </c>
      <c r="B95" s="875" t="s">
        <v>157</v>
      </c>
      <c r="C95" s="932" t="s">
        <v>131</v>
      </c>
      <c r="D95" s="932" t="s">
        <v>4328</v>
      </c>
      <c r="E95" s="733">
        <v>50</v>
      </c>
      <c r="F95" s="1140">
        <v>31</v>
      </c>
      <c r="G95" s="1165" t="s">
        <v>37</v>
      </c>
      <c r="H95" s="1165" t="s">
        <v>37</v>
      </c>
      <c r="I95" s="865">
        <v>60.83</v>
      </c>
      <c r="J95" s="651">
        <f t="shared" si="18"/>
        <v>3.7152720697024493</v>
      </c>
      <c r="K95" s="877">
        <v>0.56499999999999995</v>
      </c>
      <c r="L95" s="887">
        <v>4</v>
      </c>
      <c r="M95" s="642">
        <f t="shared" si="19"/>
        <v>2.2599999999999998</v>
      </c>
      <c r="N95" s="870" t="s">
        <v>119</v>
      </c>
      <c r="O95" s="734">
        <v>0.53500000000000003</v>
      </c>
      <c r="P95" s="861">
        <v>44151</v>
      </c>
      <c r="Q95" s="861">
        <v>44166</v>
      </c>
      <c r="R95" s="642">
        <f t="shared" si="20"/>
        <v>5.6074766355140024</v>
      </c>
      <c r="S95" s="701">
        <f>IF(INDEX(Historical!$D$7:$D$1237,MATCH(B95,Historical!$B$7:$B$1261,0))=0,"n/a",(INDEX(Historical!$C$7:$C$1239,MATCH(B95,Historical!$B$7:$B$1261,0))/INDEX(Historical!$D$7:$D$1237,MATCH(B95,Historical!$B$7:$B$1261,0))-1)*100)</f>
        <v>6.2176165803108807</v>
      </c>
      <c r="T95" s="701">
        <f>IF(INDEX(Historical!$F$7:$F$1230,MATCH(B95,Historical!$B$7:$B$1261,0))=0,"n/a",((INDEX(Historical!$C$7:$C$1239,MATCH(B95,Historical!$B$7:$B$1261,0))/INDEX(Historical!$F$7:$F$1230,MATCH(B95,Historical!$B$7:$B$1261,0)))^(1/3)-1)*100)</f>
        <v>6.8599237059249418</v>
      </c>
      <c r="U95" s="701">
        <f>IF(INDEX(Historical!$H$7:$H$1230,MATCH(B95,Historical!$B$7:$B$1261,0))=0,"n/a",((INDEX(Historical!$C$7:$C$1239,MATCH(B95,Historical!$B$7:$B$1261,0))/INDEX(Historical!$H$7:$H$1230,MATCH(B95,Historical!$B$7:$B$1261,0)))^(1/5)-1)*100)</f>
        <v>5.6150605941585052</v>
      </c>
      <c r="V95" s="701">
        <f>IF(INDEX(Historical!$O$7:$O$1230,MATCH(B95,Historical!$B$7:$B$1261,0))=0,"n/a",((INDEX(Historical!$C$7:$C$1239,MATCH(B95,Historical!$B$7:$B$1261,0))/INDEX(Historical!$O$7:$O$1230,MATCH(B95,Historical!$B$7:$B$1261,0)))^(1/10)-1)*100)</f>
        <v>3.7400735743586822</v>
      </c>
      <c r="W95" s="702">
        <f t="shared" si="21"/>
        <v>1.5013235655721908</v>
      </c>
      <c r="X95" s="703">
        <f t="shared" si="22"/>
        <v>2.5523002700720481</v>
      </c>
      <c r="Y95" s="875"/>
      <c r="Z95" s="651">
        <f t="shared" si="23"/>
        <v>63.661971830985905</v>
      </c>
      <c r="AA95" s="886">
        <f t="shared" si="24"/>
        <v>17.135211267605634</v>
      </c>
      <c r="AB95" s="887">
        <v>12</v>
      </c>
      <c r="AC95" s="865">
        <v>3.55</v>
      </c>
      <c r="AD95" s="865">
        <v>3.78</v>
      </c>
      <c r="AE95" s="865">
        <v>2.4</v>
      </c>
      <c r="AF95" s="865">
        <v>1.57</v>
      </c>
      <c r="AG95" s="865">
        <v>8.9</v>
      </c>
      <c r="AH95" s="865">
        <v>-31.4</v>
      </c>
      <c r="AI95" s="865">
        <v>5.9700000000000006</v>
      </c>
      <c r="AJ95" s="865">
        <v>2.1999999999999997</v>
      </c>
      <c r="AK95" s="865">
        <v>4.7300000000000004</v>
      </c>
      <c r="AL95" s="878">
        <v>4050</v>
      </c>
      <c r="AM95" s="872">
        <v>0.4</v>
      </c>
      <c r="AN95" s="865">
        <v>1.44</v>
      </c>
      <c r="AO95" s="739">
        <f t="shared" si="25"/>
        <v>-7.8048786037446796</v>
      </c>
      <c r="AP95" s="740">
        <f t="shared" si="26"/>
        <v>9.3303326638609541</v>
      </c>
      <c r="AQ95" s="888">
        <f t="shared" si="27"/>
        <v>9.34610025082101</v>
      </c>
      <c r="AR95" s="651">
        <f>INDEX(Historical!$C$7:$C$1239,MATCH(B95,Historical!$B$7:$B$1261,0))*IF(AH95="n/a",1.03,IF(AH95&lt;0,1.01,IF(AH95&gt;10,1.1,(1+AH95/100))))</f>
        <v>2.0705</v>
      </c>
      <c r="AS95" s="886">
        <f t="shared" si="28"/>
        <v>2.1941088500000001</v>
      </c>
      <c r="AT95" s="886">
        <f t="shared" si="32"/>
        <v>2.2978901986049998</v>
      </c>
      <c r="AU95" s="886">
        <f t="shared" si="32"/>
        <v>2.406580404999016</v>
      </c>
      <c r="AV95" s="886">
        <f t="shared" si="32"/>
        <v>2.5204116581554694</v>
      </c>
      <c r="AW95" s="651">
        <f t="shared" si="29"/>
        <v>11.489491111759484</v>
      </c>
      <c r="AX95" s="747">
        <f t="shared" si="30"/>
        <v>18.88786965602414</v>
      </c>
      <c r="AY95" s="934">
        <v>0.31</v>
      </c>
      <c r="AZ95" s="872">
        <v>26.540000000000003</v>
      </c>
      <c r="BA95" s="872">
        <v>-30.18</v>
      </c>
      <c r="BB95" s="872">
        <v>3.85</v>
      </c>
      <c r="BC95" s="872">
        <v>0.01</v>
      </c>
      <c r="BE95" s="624">
        <v>1972</v>
      </c>
      <c r="BF95" s="898">
        <f t="shared" si="31"/>
        <v>5</v>
      </c>
      <c r="BG95" s="882">
        <v>2.9000000000000004</v>
      </c>
    </row>
    <row r="96" spans="1:59" ht="11.25" customHeight="1" x14ac:dyDescent="0.2">
      <c r="A96" s="863" t="s">
        <v>979</v>
      </c>
      <c r="B96" s="875" t="s">
        <v>980</v>
      </c>
      <c r="C96" s="932" t="s">
        <v>108</v>
      </c>
      <c r="D96" s="932" t="s">
        <v>4338</v>
      </c>
      <c r="E96" s="733">
        <v>10</v>
      </c>
      <c r="F96" s="1140">
        <v>408</v>
      </c>
      <c r="G96" s="1165" t="s">
        <v>115</v>
      </c>
      <c r="H96" s="1165" t="s">
        <v>115</v>
      </c>
      <c r="I96" s="874">
        <v>16.12</v>
      </c>
      <c r="J96" s="651">
        <f t="shared" si="18"/>
        <v>4.2183622828784122</v>
      </c>
      <c r="K96" s="877">
        <v>0.17</v>
      </c>
      <c r="L96" s="887">
        <v>4</v>
      </c>
      <c r="M96" s="642">
        <f t="shared" si="19"/>
        <v>0.68</v>
      </c>
      <c r="N96" s="870" t="s">
        <v>160</v>
      </c>
      <c r="O96" s="737">
        <v>0.16</v>
      </c>
      <c r="P96" s="861">
        <v>44106</v>
      </c>
      <c r="Q96" s="861">
        <v>44134</v>
      </c>
      <c r="R96" s="642">
        <f t="shared" si="20"/>
        <v>6.2500000000000053</v>
      </c>
      <c r="S96" s="701">
        <f>IF(INDEX(Historical!$D$7:$D$1237,MATCH(B96,Historical!$B$7:$B$1261,0))=0,"n/a",(INDEX(Historical!$C$7:$C$1239,MATCH(B96,Historical!$B$7:$B$1261,0))/INDEX(Historical!$D$7:$D$1237,MATCH(B96,Historical!$B$7:$B$1261,0))-1)*100)</f>
        <v>5.0000000000000044</v>
      </c>
      <c r="T96" s="701">
        <f>IF(INDEX(Historical!$F$7:$F$1230,MATCH(B96,Historical!$B$7:$B$1261,0))=0,"n/a",((INDEX(Historical!$C$7:$C$1239,MATCH(B96,Historical!$B$7:$B$1261,0))/INDEX(Historical!$F$7:$F$1230,MATCH(B96,Historical!$B$7:$B$1261,0)))^(1/3)-1)*100)</f>
        <v>9.3500841718187075</v>
      </c>
      <c r="U96" s="701">
        <f>IF(INDEX(Historical!$H$7:$H$1230,MATCH(B96,Historical!$B$7:$B$1261,0))=0,"n/a",((INDEX(Historical!$C$7:$C$1239,MATCH(B96,Historical!$B$7:$B$1261,0))/INDEX(Historical!$H$7:$H$1230,MATCH(B96,Historical!$B$7:$B$1261,0)))^(1/5)-1)*100)</f>
        <v>7.9504644570644212</v>
      </c>
      <c r="V96" s="701">
        <f>IF(INDEX(Historical!$O$7:$O$1230,MATCH(B96,Historical!$B$7:$B$1261,0))=0,"n/a",((INDEX(Historical!$C$7:$C$1239,MATCH(B96,Historical!$B$7:$B$1261,0))/INDEX(Historical!$O$7:$O$1230,MATCH(B96,Historical!$B$7:$B$1261,0)))^(1/10)-1)*100)</f>
        <v>5.7375136291891726</v>
      </c>
      <c r="W96" s="702">
        <f t="shared" si="21"/>
        <v>1.3856985744865209</v>
      </c>
      <c r="X96" s="703">
        <f t="shared" si="22"/>
        <v>0.75718709114899252</v>
      </c>
      <c r="Y96" s="674" t="s">
        <v>4389</v>
      </c>
      <c r="Z96" s="651">
        <f t="shared" si="23"/>
        <v>51.908396946564885</v>
      </c>
      <c r="AA96" s="886">
        <f t="shared" si="24"/>
        <v>12.305343511450381</v>
      </c>
      <c r="AB96" s="887">
        <v>12</v>
      </c>
      <c r="AC96" s="865">
        <v>1.31</v>
      </c>
      <c r="AD96" s="865" t="s">
        <v>136</v>
      </c>
      <c r="AE96" s="865">
        <v>4.8099999999999996</v>
      </c>
      <c r="AF96" s="865">
        <v>1.67</v>
      </c>
      <c r="AG96" s="865" t="s">
        <v>136</v>
      </c>
      <c r="AH96" s="865">
        <v>5.7</v>
      </c>
      <c r="AI96" s="865" t="s">
        <v>136</v>
      </c>
      <c r="AJ96" s="865">
        <v>10.5</v>
      </c>
      <c r="AK96" s="865" t="s">
        <v>136</v>
      </c>
      <c r="AL96" s="878">
        <v>90.93</v>
      </c>
      <c r="AM96" s="872">
        <v>2.6</v>
      </c>
      <c r="AN96" s="865" t="s">
        <v>136</v>
      </c>
      <c r="AO96" s="739">
        <f t="shared" si="25"/>
        <v>-0.13651677150754793</v>
      </c>
      <c r="AP96" s="740">
        <f t="shared" si="26"/>
        <v>12.168826739942833</v>
      </c>
      <c r="AQ96" s="888">
        <f t="shared" si="27"/>
        <v>-4.4317029225878439</v>
      </c>
      <c r="AR96" s="651">
        <f>INDEX(Historical!$C$7:$C$1239,MATCH(B96,Historical!$B$7:$B$1261,0))*IF(AH96="n/a",1.03,IF(AH96&lt;0,1.01,IF(AH96&gt;10,1.1,(1+AH96/100))))</f>
        <v>0.66591</v>
      </c>
      <c r="AS96" s="886">
        <f t="shared" si="28"/>
        <v>0.68588729999999998</v>
      </c>
      <c r="AT96" s="886">
        <f t="shared" si="32"/>
        <v>0.70646391899999994</v>
      </c>
      <c r="AU96" s="886">
        <f t="shared" si="32"/>
        <v>0.72765783656999994</v>
      </c>
      <c r="AV96" s="886">
        <f t="shared" si="32"/>
        <v>0.74948757166710001</v>
      </c>
      <c r="AW96" s="651">
        <f t="shared" si="29"/>
        <v>3.5354066272371001</v>
      </c>
      <c r="AX96" s="747">
        <f t="shared" si="30"/>
        <v>21.931802898493174</v>
      </c>
      <c r="AY96" s="934">
        <v>0.44</v>
      </c>
      <c r="AZ96" s="872">
        <v>41.089999999999996</v>
      </c>
      <c r="BA96" s="872">
        <v>-17.119999999999997</v>
      </c>
      <c r="BB96" s="872">
        <v>-2.16</v>
      </c>
      <c r="BC96" s="872">
        <v>-1.3</v>
      </c>
      <c r="BE96" s="624">
        <v>2012</v>
      </c>
      <c r="BF96" s="898">
        <f t="shared" si="31"/>
        <v>0</v>
      </c>
      <c r="BG96" s="882" t="s">
        <v>136</v>
      </c>
    </row>
    <row r="97" spans="1:59" ht="11.25" customHeight="1" x14ac:dyDescent="0.2">
      <c r="A97" s="863" t="s">
        <v>457</v>
      </c>
      <c r="B97" s="876" t="s">
        <v>458</v>
      </c>
      <c r="C97" s="932" t="s">
        <v>108</v>
      </c>
      <c r="D97" s="932" t="s">
        <v>4338</v>
      </c>
      <c r="E97" s="733">
        <v>20</v>
      </c>
      <c r="F97" s="1140">
        <v>162</v>
      </c>
      <c r="G97" s="1165" t="s">
        <v>106</v>
      </c>
      <c r="H97" s="1165" t="s">
        <v>106</v>
      </c>
      <c r="I97" s="874">
        <v>400</v>
      </c>
      <c r="J97" s="651">
        <f t="shared" si="18"/>
        <v>3.875</v>
      </c>
      <c r="K97" s="884">
        <v>7.75</v>
      </c>
      <c r="L97" s="887">
        <v>2</v>
      </c>
      <c r="M97" s="642">
        <f t="shared" si="19"/>
        <v>15.5</v>
      </c>
      <c r="N97" s="870" t="s">
        <v>229</v>
      </c>
      <c r="O97" s="735">
        <v>7.5</v>
      </c>
      <c r="P97" s="619">
        <v>43828</v>
      </c>
      <c r="Q97" s="619">
        <v>43843</v>
      </c>
      <c r="R97" s="642">
        <f t="shared" si="20"/>
        <v>3.3333333333333335</v>
      </c>
      <c r="S97" s="701">
        <f>IF(INDEX(Historical!$D$7:$D$1237,MATCH(B97,Historical!$B$7:$B$1261,0))=0,"n/a",(INDEX(Historical!$C$7:$C$1239,MATCH(B97,Historical!$B$7:$B$1261,0))/INDEX(Historical!$D$7:$D$1237,MATCH(B97,Historical!$B$7:$B$1261,0))-1)*100)</f>
        <v>4.1666666666666741</v>
      </c>
      <c r="T97" s="701">
        <f>IF(INDEX(Historical!$F$7:$F$1230,MATCH(B97,Historical!$B$7:$B$1261,0))=0,"n/a",((INDEX(Historical!$C$7:$C$1239,MATCH(B97,Historical!$B$7:$B$1261,0))/INDEX(Historical!$F$7:$F$1230,MATCH(B97,Historical!$B$7:$B$1261,0)))^(1/3)-1)*100)</f>
        <v>5.429083162718662</v>
      </c>
      <c r="U97" s="701">
        <f>IF(INDEX(Historical!$H$7:$H$1230,MATCH(B97,Historical!$B$7:$B$1261,0))=0,"n/a",((INDEX(Historical!$C$7:$C$1239,MATCH(B97,Historical!$B$7:$B$1261,0))/INDEX(Historical!$H$7:$H$1230,MATCH(B97,Historical!$B$7:$B$1261,0)))^(1/5)-1)*100)</f>
        <v>5.2753403059961901</v>
      </c>
      <c r="V97" s="701">
        <f>IF(INDEX(Historical!$O$7:$O$1230,MATCH(B97,Historical!$B$7:$B$1261,0))=0,"n/a",((INDEX(Historical!$C$7:$C$1239,MATCH(B97,Historical!$B$7:$B$1261,0))/INDEX(Historical!$O$7:$O$1230,MATCH(B97,Historical!$B$7:$B$1261,0)))^(1/10)-1)*100)</f>
        <v>7.1773462536293131</v>
      </c>
      <c r="W97" s="702">
        <f t="shared" si="21"/>
        <v>0.7349987195237585</v>
      </c>
      <c r="X97" s="703" t="str">
        <f t="shared" si="22"/>
        <v>n/a</v>
      </c>
      <c r="Y97" s="876"/>
      <c r="Z97" s="651" t="str">
        <f t="shared" si="23"/>
        <v>n/a</v>
      </c>
      <c r="AA97" s="886" t="str">
        <f t="shared" si="24"/>
        <v>n/a</v>
      </c>
      <c r="AB97" s="887">
        <v>12</v>
      </c>
      <c r="AC97" s="865" t="s">
        <v>136</v>
      </c>
      <c r="AD97" s="865" t="s">
        <v>136</v>
      </c>
      <c r="AE97" s="865" t="s">
        <v>136</v>
      </c>
      <c r="AF97" s="865" t="s">
        <v>136</v>
      </c>
      <c r="AG97" s="865" t="s">
        <v>136</v>
      </c>
      <c r="AH97" s="865" t="s">
        <v>136</v>
      </c>
      <c r="AI97" s="865" t="s">
        <v>136</v>
      </c>
      <c r="AJ97" s="865" t="s">
        <v>136</v>
      </c>
      <c r="AK97" s="865" t="s">
        <v>136</v>
      </c>
      <c r="AL97" s="878" t="s">
        <v>136</v>
      </c>
      <c r="AM97" s="872" t="s">
        <v>136</v>
      </c>
      <c r="AN97" s="865" t="s">
        <v>136</v>
      </c>
      <c r="AO97" s="739" t="str">
        <f t="shared" si="25"/>
        <v>n/a</v>
      </c>
      <c r="AP97" s="740">
        <f t="shared" si="26"/>
        <v>9.1503403059961901</v>
      </c>
      <c r="AQ97" s="888" t="str">
        <f t="shared" si="27"/>
        <v>n/a</v>
      </c>
      <c r="AR97" s="651">
        <f>INDEX(Historical!$C$7:$C$1239,MATCH(B97,Historical!$B$7:$B$1261,0))*IF(AH97="n/a",1.03,IF(AH97&lt;0,1.01,IF(AH97&gt;10,1.1,(1+AH97/100))))</f>
        <v>15.450000000000001</v>
      </c>
      <c r="AS97" s="886">
        <f t="shared" si="28"/>
        <v>15.913500000000001</v>
      </c>
      <c r="AT97" s="886">
        <f t="shared" si="32"/>
        <v>16.390905</v>
      </c>
      <c r="AU97" s="886">
        <f t="shared" si="32"/>
        <v>16.882632149999999</v>
      </c>
      <c r="AV97" s="886">
        <f t="shared" si="32"/>
        <v>17.3891111145</v>
      </c>
      <c r="AW97" s="651">
        <f t="shared" si="29"/>
        <v>82.026148264499994</v>
      </c>
      <c r="AX97" s="747">
        <f t="shared" si="30"/>
        <v>20.506537066124999</v>
      </c>
      <c r="AY97" s="934" t="s">
        <v>136</v>
      </c>
      <c r="AZ97" s="872" t="s">
        <v>136</v>
      </c>
      <c r="BA97" s="872" t="s">
        <v>136</v>
      </c>
      <c r="BB97" s="872" t="s">
        <v>136</v>
      </c>
      <c r="BC97" s="872" t="s">
        <v>136</v>
      </c>
      <c r="BD97" s="907" t="s">
        <v>4265</v>
      </c>
      <c r="BE97" s="624">
        <v>2001</v>
      </c>
      <c r="BF97" s="898">
        <f t="shared" si="31"/>
        <v>2</v>
      </c>
      <c r="BG97" s="882" t="s">
        <v>136</v>
      </c>
    </row>
    <row r="98" spans="1:59" s="773" customFormat="1" ht="11.25" customHeight="1" x14ac:dyDescent="0.2">
      <c r="A98" s="646" t="s">
        <v>990</v>
      </c>
      <c r="B98" s="781" t="s">
        <v>991</v>
      </c>
      <c r="C98" s="932" t="s">
        <v>108</v>
      </c>
      <c r="D98" s="932" t="s">
        <v>4334</v>
      </c>
      <c r="E98" s="755">
        <v>11</v>
      </c>
      <c r="F98" s="1140">
        <v>307</v>
      </c>
      <c r="G98" s="1189" t="s">
        <v>106</v>
      </c>
      <c r="H98" s="1189" t="s">
        <v>106</v>
      </c>
      <c r="I98" s="756">
        <v>698.35</v>
      </c>
      <c r="J98" s="757">
        <f t="shared" si="18"/>
        <v>2.0791866542564614</v>
      </c>
      <c r="K98" s="758">
        <v>3.63</v>
      </c>
      <c r="L98" s="759">
        <v>4</v>
      </c>
      <c r="M98" s="760">
        <f t="shared" si="19"/>
        <v>14.52</v>
      </c>
      <c r="N98" s="761" t="s">
        <v>604</v>
      </c>
      <c r="O98" s="762">
        <v>3.3</v>
      </c>
      <c r="P98" s="763">
        <v>43894</v>
      </c>
      <c r="Q98" s="763">
        <v>43912</v>
      </c>
      <c r="R98" s="760">
        <f t="shared" si="20"/>
        <v>10.000000000000004</v>
      </c>
      <c r="S98" s="701">
        <f>IF(INDEX(Historical!$D$7:$D$1237,MATCH(B98,Historical!$B$7:$B$1261,0))=0,"n/a",(INDEX(Historical!$C$7:$C$1239,MATCH(B98,Historical!$B$7:$B$1261,0))/INDEX(Historical!$D$7:$D$1237,MATCH(B98,Historical!$B$7:$B$1261,0))-1)*100)</f>
        <v>9.8169717138103074</v>
      </c>
      <c r="T98" s="701">
        <f>IF(INDEX(Historical!$F$7:$F$1230,MATCH(B98,Historical!$B$7:$B$1261,0))=0,"n/a",((INDEX(Historical!$C$7:$C$1239,MATCH(B98,Historical!$B$7:$B$1261,0))/INDEX(Historical!$F$7:$F$1230,MATCH(B98,Historical!$B$7:$B$1261,0)))^(1/3)-1)*100)</f>
        <v>12.951712339818444</v>
      </c>
      <c r="U98" s="701">
        <f>IF(INDEX(Historical!$H$7:$H$1230,MATCH(B98,Historical!$B$7:$B$1261,0))=0,"n/a",((INDEX(Historical!$C$7:$C$1239,MATCH(B98,Historical!$B$7:$B$1261,0))/INDEX(Historical!$H$7:$H$1230,MATCH(B98,Historical!$B$7:$B$1261,0)))^(1/5)-1)*100)</f>
        <v>11.324646865576128</v>
      </c>
      <c r="V98" s="701">
        <f>IF(INDEX(Historical!$O$7:$O$1230,MATCH(B98,Historical!$B$7:$B$1261,0))=0,"n/a",((INDEX(Historical!$C$7:$C$1239,MATCH(B98,Historical!$B$7:$B$1261,0))/INDEX(Historical!$O$7:$O$1230,MATCH(B98,Historical!$B$7:$B$1261,0)))^(1/10)-1)*100)</f>
        <v>15.515944582245588</v>
      </c>
      <c r="W98" s="702">
        <f t="shared" si="21"/>
        <v>0.72987157214615017</v>
      </c>
      <c r="X98" s="703">
        <f t="shared" si="22"/>
        <v>1.3981045513056949</v>
      </c>
      <c r="Y98" s="781"/>
      <c r="Z98" s="757">
        <f t="shared" si="23"/>
        <v>48.207171314741032</v>
      </c>
      <c r="AA98" s="765">
        <f t="shared" si="24"/>
        <v>23.185590969455511</v>
      </c>
      <c r="AB98" s="759">
        <v>12</v>
      </c>
      <c r="AC98" s="766">
        <v>30.12</v>
      </c>
      <c r="AD98" s="766">
        <v>2.2400000000000002</v>
      </c>
      <c r="AE98" s="766">
        <v>6.83</v>
      </c>
      <c r="AF98" s="766">
        <v>3.22</v>
      </c>
      <c r="AG98" s="766">
        <v>14.099999999999998</v>
      </c>
      <c r="AH98" s="766">
        <v>6.9</v>
      </c>
      <c r="AI98" s="766">
        <v>8.4599999999999991</v>
      </c>
      <c r="AJ98" s="766">
        <v>8.1</v>
      </c>
      <c r="AK98" s="766">
        <v>10.6</v>
      </c>
      <c r="AL98" s="767">
        <v>107310</v>
      </c>
      <c r="AM98" s="768">
        <v>1.0999999999999999</v>
      </c>
      <c r="AN98" s="766">
        <v>0.21</v>
      </c>
      <c r="AO98" s="769">
        <f t="shared" si="25"/>
        <v>-9.7817574496229227</v>
      </c>
      <c r="AP98" s="770">
        <f t="shared" si="26"/>
        <v>13.403833519832588</v>
      </c>
      <c r="AQ98" s="771">
        <f t="shared" si="27"/>
        <v>82.156956644716757</v>
      </c>
      <c r="AR98" s="651">
        <f>INDEX(Historical!$C$7:$C$1239,MATCH(B98,Historical!$B$7:$B$1261,0))*IF(AH98="n/a",1.03,IF(AH98&lt;0,1.01,IF(AH98&gt;10,1.1,(1+AH98/100))))</f>
        <v>14.110799999999999</v>
      </c>
      <c r="AS98" s="765">
        <f t="shared" si="28"/>
        <v>15.304573679999999</v>
      </c>
      <c r="AT98" s="765">
        <f t="shared" si="32"/>
        <v>16.835031048000001</v>
      </c>
      <c r="AU98" s="765">
        <f t="shared" si="32"/>
        <v>18.518534152800004</v>
      </c>
      <c r="AV98" s="765">
        <f t="shared" si="32"/>
        <v>20.370387568080005</v>
      </c>
      <c r="AW98" s="757">
        <f t="shared" si="29"/>
        <v>85.139326448880013</v>
      </c>
      <c r="AX98" s="772">
        <f t="shared" si="30"/>
        <v>12.191498023753134</v>
      </c>
      <c r="AY98" s="935">
        <v>1.2</v>
      </c>
      <c r="AZ98" s="768">
        <v>115.55</v>
      </c>
      <c r="BA98" s="768">
        <v>-2.85</v>
      </c>
      <c r="BB98" s="768">
        <v>11.93</v>
      </c>
      <c r="BC98" s="768">
        <v>28.000000000000004</v>
      </c>
      <c r="BD98" s="908"/>
      <c r="BE98" s="624">
        <v>2010</v>
      </c>
      <c r="BF98" s="898">
        <f t="shared" si="31"/>
        <v>0</v>
      </c>
      <c r="BG98" s="824">
        <v>2.9000000000000004</v>
      </c>
    </row>
    <row r="99" spans="1:59" ht="11.25" customHeight="1" x14ac:dyDescent="0.2">
      <c r="A99" s="863" t="s">
        <v>146</v>
      </c>
      <c r="B99" s="875" t="s">
        <v>147</v>
      </c>
      <c r="C99" s="932" t="s">
        <v>4193</v>
      </c>
      <c r="D99" s="932" t="s">
        <v>4337</v>
      </c>
      <c r="E99" s="733">
        <v>28</v>
      </c>
      <c r="F99" s="1140">
        <v>106</v>
      </c>
      <c r="G99" s="1190" t="s">
        <v>37</v>
      </c>
      <c r="H99" s="1190" t="s">
        <v>115</v>
      </c>
      <c r="I99" s="865">
        <v>82.44</v>
      </c>
      <c r="J99" s="651">
        <f t="shared" si="18"/>
        <v>0.87336244541484709</v>
      </c>
      <c r="K99" s="884">
        <v>0.18</v>
      </c>
      <c r="L99" s="887">
        <v>4</v>
      </c>
      <c r="M99" s="642">
        <f t="shared" si="19"/>
        <v>0.72</v>
      </c>
      <c r="N99" s="870" t="s">
        <v>148</v>
      </c>
      <c r="O99" s="735">
        <v>0.17</v>
      </c>
      <c r="P99" s="861">
        <v>44070</v>
      </c>
      <c r="Q99" s="861">
        <v>44085</v>
      </c>
      <c r="R99" s="642">
        <f t="shared" si="20"/>
        <v>5.8823529411764595</v>
      </c>
      <c r="S99" s="701">
        <f>IF(INDEX(Historical!$D$7:$D$1237,MATCH(B99,Historical!$B$7:$B$1261,0))=0,"n/a",(INDEX(Historical!$C$7:$C$1239,MATCH(B99,Historical!$B$7:$B$1261,0))/INDEX(Historical!$D$7:$D$1237,MATCH(B99,Historical!$B$7:$B$1261,0))-1)*100)</f>
        <v>14.285714285714279</v>
      </c>
      <c r="T99" s="701">
        <f>IF(INDEX(Historical!$F$7:$F$1230,MATCH(B99,Historical!$B$7:$B$1261,0))=0,"n/a",((INDEX(Historical!$C$7:$C$1239,MATCH(B99,Historical!$B$7:$B$1261,0))/INDEX(Historical!$F$7:$F$1230,MATCH(B99,Historical!$B$7:$B$1261,0)))^(1/3)-1)*100)</f>
        <v>14.174864832757784</v>
      </c>
      <c r="U99" s="701">
        <f>IF(INDEX(Historical!$H$7:$H$1230,MATCH(B99,Historical!$B$7:$B$1261,0))=0,"n/a",((INDEX(Historical!$C$7:$C$1239,MATCH(B99,Historical!$B$7:$B$1261,0))/INDEX(Historical!$H$7:$H$1230,MATCH(B99,Historical!$B$7:$B$1261,0)))^(1/5)-1)*100)</f>
        <v>11.582387582449961</v>
      </c>
      <c r="V99" s="701">
        <f>IF(INDEX(Historical!$O$7:$O$1230,MATCH(B99,Historical!$B$7:$B$1261,0))=0,"n/a",((INDEX(Historical!$C$7:$C$1239,MATCH(B99,Historical!$B$7:$B$1261,0))/INDEX(Historical!$O$7:$O$1230,MATCH(B99,Historical!$B$7:$B$1261,0)))^(1/10)-1)*100)</f>
        <v>10.775881290145882</v>
      </c>
      <c r="W99" s="702">
        <f t="shared" si="21"/>
        <v>1.0748436504252878</v>
      </c>
      <c r="X99" s="703">
        <f t="shared" si="22"/>
        <v>1.2321688917499958</v>
      </c>
      <c r="Y99" s="661"/>
      <c r="Z99" s="651">
        <f t="shared" si="23"/>
        <v>43.373493975903614</v>
      </c>
      <c r="AA99" s="886">
        <f t="shared" si="24"/>
        <v>49.662650602409641</v>
      </c>
      <c r="AB99" s="887">
        <v>12</v>
      </c>
      <c r="AC99" s="865">
        <v>1.66</v>
      </c>
      <c r="AD99" s="865">
        <v>3.31</v>
      </c>
      <c r="AE99" s="865">
        <v>5.65</v>
      </c>
      <c r="AF99" s="865">
        <v>6.76</v>
      </c>
      <c r="AG99" s="865">
        <v>14.299999999999999</v>
      </c>
      <c r="AH99" s="865">
        <v>69.599999999999994</v>
      </c>
      <c r="AI99" s="865">
        <v>9.77</v>
      </c>
      <c r="AJ99" s="865">
        <v>9.4</v>
      </c>
      <c r="AK99" s="865">
        <v>14.899999999999999</v>
      </c>
      <c r="AL99" s="878">
        <v>2380</v>
      </c>
      <c r="AM99" s="872">
        <v>0.1</v>
      </c>
      <c r="AN99" s="865">
        <v>0</v>
      </c>
      <c r="AO99" s="739">
        <f t="shared" si="25"/>
        <v>-37.206900574544832</v>
      </c>
      <c r="AP99" s="740">
        <f t="shared" si="26"/>
        <v>12.455750027864807</v>
      </c>
      <c r="AQ99" s="888">
        <f t="shared" si="27"/>
        <v>286.27538712529326</v>
      </c>
      <c r="AR99" s="651">
        <f>INDEX(Historical!$C$7:$C$1239,MATCH(B99,Historical!$B$7:$B$1261,0))*IF(AH99="n/a",1.03,IF(AH99&lt;0,1.01,IF(AH99&gt;10,1.1,(1+AH99/100))))</f>
        <v>0.70400000000000007</v>
      </c>
      <c r="AS99" s="886">
        <f t="shared" si="28"/>
        <v>0.77278080000000005</v>
      </c>
      <c r="AT99" s="886">
        <f t="shared" si="32"/>
        <v>0.85005888000000007</v>
      </c>
      <c r="AU99" s="886">
        <f t="shared" si="32"/>
        <v>0.93506476800000016</v>
      </c>
      <c r="AV99" s="886">
        <f t="shared" si="32"/>
        <v>1.0285712448000002</v>
      </c>
      <c r="AW99" s="651">
        <f t="shared" si="29"/>
        <v>4.2904756928000012</v>
      </c>
      <c r="AX99" s="747">
        <f t="shared" si="30"/>
        <v>5.2043615875788474</v>
      </c>
      <c r="AY99" s="934">
        <v>0.74</v>
      </c>
      <c r="AZ99" s="872">
        <v>98.65</v>
      </c>
      <c r="BA99" s="872">
        <v>-0.54999999999999993</v>
      </c>
      <c r="BB99" s="872">
        <v>12.629999999999999</v>
      </c>
      <c r="BC99" s="872">
        <v>29.049999999999997</v>
      </c>
      <c r="BE99" s="624">
        <v>1993</v>
      </c>
      <c r="BF99" s="898">
        <f t="shared" si="31"/>
        <v>2</v>
      </c>
      <c r="BG99" s="882">
        <v>11.1</v>
      </c>
    </row>
    <row r="100" spans="1:59" ht="11.25" customHeight="1" x14ac:dyDescent="0.2">
      <c r="A100" s="871" t="s">
        <v>453</v>
      </c>
      <c r="B100" s="875" t="s">
        <v>454</v>
      </c>
      <c r="C100" s="932" t="s">
        <v>108</v>
      </c>
      <c r="D100" s="932" t="s">
        <v>4338</v>
      </c>
      <c r="E100" s="733">
        <v>16</v>
      </c>
      <c r="F100" s="1140">
        <v>230</v>
      </c>
      <c r="G100" s="1166" t="s">
        <v>106</v>
      </c>
      <c r="H100" s="1166" t="s">
        <v>106</v>
      </c>
      <c r="I100" s="874">
        <v>34.700000000000003</v>
      </c>
      <c r="J100" s="651">
        <f t="shared" si="18"/>
        <v>2.6512968299711814</v>
      </c>
      <c r="K100" s="885">
        <v>0.23</v>
      </c>
      <c r="L100" s="887">
        <v>4</v>
      </c>
      <c r="M100" s="642">
        <f t="shared" si="19"/>
        <v>0.92</v>
      </c>
      <c r="N100" s="870" t="s">
        <v>236</v>
      </c>
      <c r="O100" s="737">
        <v>0.21</v>
      </c>
      <c r="P100" s="861">
        <v>43867</v>
      </c>
      <c r="Q100" s="861">
        <v>43875</v>
      </c>
      <c r="R100" s="642">
        <f t="shared" si="20"/>
        <v>9.5238095238095326</v>
      </c>
      <c r="S100" s="701">
        <f>IF(INDEX(Historical!$D$7:$D$1237,MATCH(B100,Historical!$B$7:$B$1261,0))=0,"n/a",(INDEX(Historical!$C$7:$C$1239,MATCH(B100,Historical!$B$7:$B$1261,0))/INDEX(Historical!$D$7:$D$1237,MATCH(B100,Historical!$B$7:$B$1261,0))-1)*100)</f>
        <v>25.984251968503933</v>
      </c>
      <c r="T100" s="701">
        <f>IF(INDEX(Historical!$F$7:$F$1230,MATCH(B100,Historical!$B$7:$B$1261,0))=0,"n/a",((INDEX(Historical!$C$7:$C$1239,MATCH(B100,Historical!$B$7:$B$1261,0))/INDEX(Historical!$F$7:$F$1230,MATCH(B100,Historical!$B$7:$B$1261,0)))^(1/3)-1)*100)</f>
        <v>16.191208898541198</v>
      </c>
      <c r="U100" s="701">
        <f>IF(INDEX(Historical!$H$7:$H$1230,MATCH(B100,Historical!$B$7:$B$1261,0))=0,"n/a",((INDEX(Historical!$C$7:$C$1239,MATCH(B100,Historical!$B$7:$B$1261,0))/INDEX(Historical!$H$7:$H$1230,MATCH(B100,Historical!$B$7:$B$1261,0)))^(1/5)-1)*100)</f>
        <v>14.869835499703509</v>
      </c>
      <c r="V100" s="701">
        <f>IF(INDEX(Historical!$O$7:$O$1230,MATCH(B100,Historical!$B$7:$B$1261,0))=0,"n/a",((INDEX(Historical!$C$7:$C$1239,MATCH(B100,Historical!$B$7:$B$1261,0))/INDEX(Historical!$O$7:$O$1230,MATCH(B100,Historical!$B$7:$B$1261,0)))^(1/10)-1)*100)</f>
        <v>10.872671660343824</v>
      </c>
      <c r="W100" s="702">
        <f t="shared" si="21"/>
        <v>1.3676340060868979</v>
      </c>
      <c r="X100" s="703">
        <f t="shared" si="22"/>
        <v>1.7290506395004082</v>
      </c>
      <c r="Y100" s="674" t="s">
        <v>4180</v>
      </c>
      <c r="Z100" s="651">
        <f t="shared" si="23"/>
        <v>40.174672489082965</v>
      </c>
      <c r="AA100" s="886">
        <f t="shared" si="24"/>
        <v>15.1528384279476</v>
      </c>
      <c r="AB100" s="887">
        <v>12</v>
      </c>
      <c r="AC100" s="865">
        <v>2.29</v>
      </c>
      <c r="AD100" s="865">
        <v>1.62</v>
      </c>
      <c r="AE100" s="865">
        <v>5.0999999999999996</v>
      </c>
      <c r="AF100" s="865">
        <v>1.4</v>
      </c>
      <c r="AG100" s="865">
        <v>9</v>
      </c>
      <c r="AH100" s="865">
        <v>6.8000000000000007</v>
      </c>
      <c r="AI100" s="865">
        <v>-6.2700000000000005</v>
      </c>
      <c r="AJ100" s="865">
        <v>8.6</v>
      </c>
      <c r="AK100" s="865">
        <v>10</v>
      </c>
      <c r="AL100" s="878">
        <v>514.39</v>
      </c>
      <c r="AM100" s="872">
        <v>0.6</v>
      </c>
      <c r="AN100" s="865">
        <v>0.01</v>
      </c>
      <c r="AO100" s="739">
        <f t="shared" si="25"/>
        <v>2.368293901727089</v>
      </c>
      <c r="AP100" s="740">
        <f t="shared" si="26"/>
        <v>17.521132329674689</v>
      </c>
      <c r="AQ100" s="888">
        <f t="shared" si="27"/>
        <v>-2.8998825973323594</v>
      </c>
      <c r="AR100" s="651">
        <f>INDEX(Historical!$C$7:$C$1239,MATCH(B100,Historical!$B$7:$B$1261,0))*IF(AH100="n/a",1.03,IF(AH100&lt;0,1.01,IF(AH100&gt;10,1.1,(1+AH100/100))))</f>
        <v>0.85440000000000005</v>
      </c>
      <c r="AS100" s="886">
        <f t="shared" si="28"/>
        <v>0.86294400000000004</v>
      </c>
      <c r="AT100" s="886">
        <f t="shared" si="32"/>
        <v>0.94923840000000015</v>
      </c>
      <c r="AU100" s="886">
        <f t="shared" si="32"/>
        <v>1.0441622400000004</v>
      </c>
      <c r="AV100" s="886">
        <f t="shared" si="32"/>
        <v>1.1485784640000005</v>
      </c>
      <c r="AW100" s="651">
        <f t="shared" si="29"/>
        <v>4.8593231040000013</v>
      </c>
      <c r="AX100" s="747">
        <f t="shared" si="30"/>
        <v>14.003812979827094</v>
      </c>
      <c r="AY100" s="934">
        <v>0.94</v>
      </c>
      <c r="AZ100" s="872">
        <v>45.800000000000004</v>
      </c>
      <c r="BA100" s="872">
        <v>-27.36</v>
      </c>
      <c r="BB100" s="872">
        <v>8.77</v>
      </c>
      <c r="BC100" s="872">
        <v>7.51</v>
      </c>
      <c r="BE100" s="624">
        <v>2005</v>
      </c>
      <c r="BF100" s="898">
        <f t="shared" si="31"/>
        <v>1</v>
      </c>
      <c r="BG100" s="882">
        <v>1.0999999999999999</v>
      </c>
    </row>
    <row r="101" spans="1:59" ht="11.25" customHeight="1" x14ac:dyDescent="0.2">
      <c r="A101" s="863" t="s">
        <v>1016</v>
      </c>
      <c r="B101" s="875" t="s">
        <v>1017</v>
      </c>
      <c r="C101" s="932" t="s">
        <v>108</v>
      </c>
      <c r="D101" s="932" t="s">
        <v>4338</v>
      </c>
      <c r="E101" s="733">
        <v>10</v>
      </c>
      <c r="F101" s="1140">
        <v>402</v>
      </c>
      <c r="G101" s="1186" t="s">
        <v>115</v>
      </c>
      <c r="H101" s="1186" t="s">
        <v>115</v>
      </c>
      <c r="I101" s="874">
        <v>29.82</v>
      </c>
      <c r="J101" s="651">
        <f t="shared" si="18"/>
        <v>3.6217303822937628</v>
      </c>
      <c r="K101" s="877">
        <v>0.27</v>
      </c>
      <c r="L101" s="887">
        <v>4</v>
      </c>
      <c r="M101" s="642">
        <f t="shared" si="19"/>
        <v>1.08</v>
      </c>
      <c r="N101" s="870" t="s">
        <v>119</v>
      </c>
      <c r="O101" s="734">
        <v>0.26</v>
      </c>
      <c r="P101" s="861">
        <v>44043</v>
      </c>
      <c r="Q101" s="861">
        <v>44075</v>
      </c>
      <c r="R101" s="642">
        <f t="shared" si="20"/>
        <v>3.8461538461538494</v>
      </c>
      <c r="S101" s="701">
        <f>IF(INDEX(Historical!$D$7:$D$1237,MATCH(B101,Historical!$B$7:$B$1261,0))=0,"n/a",(INDEX(Historical!$C$7:$C$1239,MATCH(B101,Historical!$B$7:$B$1261,0))/INDEX(Historical!$D$7:$D$1237,MATCH(B101,Historical!$B$7:$B$1261,0))-1)*100)</f>
        <v>8.5106382978723527</v>
      </c>
      <c r="T101" s="701">
        <f>IF(INDEX(Historical!$F$7:$F$1230,MATCH(B101,Historical!$B$7:$B$1261,0))=0,"n/a",((INDEX(Historical!$C$7:$C$1239,MATCH(B101,Historical!$B$7:$B$1261,0))/INDEX(Historical!$F$7:$F$1230,MATCH(B101,Historical!$B$7:$B$1261,0)))^(1/3)-1)*100)</f>
        <v>7.5462916267589053</v>
      </c>
      <c r="U101" s="701">
        <f>IF(INDEX(Historical!$H$7:$H$1230,MATCH(B101,Historical!$B$7:$B$1261,0))=0,"n/a",((INDEX(Historical!$C$7:$C$1239,MATCH(B101,Historical!$B$7:$B$1261,0))/INDEX(Historical!$H$7:$H$1230,MATCH(B101,Historical!$B$7:$B$1261,0)))^(1/5)-1)*100)</f>
        <v>6.6285959026347374</v>
      </c>
      <c r="V101" s="701">
        <f>IF(INDEX(Historical!$O$7:$O$1230,MATCH(B101,Historical!$B$7:$B$1261,0))=0,"n/a",((INDEX(Historical!$C$7:$C$1239,MATCH(B101,Historical!$B$7:$B$1261,0))/INDEX(Historical!$O$7:$O$1230,MATCH(B101,Historical!$B$7:$B$1261,0)))^(1/10)-1)*100)</f>
        <v>6.1796316715072797</v>
      </c>
      <c r="W101" s="702">
        <f t="shared" si="21"/>
        <v>1.0726522639201166</v>
      </c>
      <c r="X101" s="703">
        <f t="shared" si="22"/>
        <v>0.84981998751727406</v>
      </c>
      <c r="Y101" s="665"/>
      <c r="Z101" s="651">
        <f t="shared" si="23"/>
        <v>65.060240963855435</v>
      </c>
      <c r="AA101" s="886">
        <f t="shared" si="24"/>
        <v>17.963855421686748</v>
      </c>
      <c r="AB101" s="887">
        <v>12</v>
      </c>
      <c r="AC101" s="865">
        <v>1.66</v>
      </c>
      <c r="AD101" s="865">
        <v>2.67</v>
      </c>
      <c r="AE101" s="865">
        <v>3.58</v>
      </c>
      <c r="AF101" s="865">
        <v>1.01</v>
      </c>
      <c r="AG101" s="865">
        <v>5.5</v>
      </c>
      <c r="AH101" s="865">
        <v>-3.5999999999999996</v>
      </c>
      <c r="AI101" s="865">
        <v>72.98</v>
      </c>
      <c r="AJ101" s="865">
        <v>7.8</v>
      </c>
      <c r="AK101" s="865">
        <v>7.0000000000000009</v>
      </c>
      <c r="AL101" s="878">
        <v>630.79999999999995</v>
      </c>
      <c r="AM101" s="872">
        <v>1.2</v>
      </c>
      <c r="AN101" s="865">
        <v>0.2</v>
      </c>
      <c r="AO101" s="739">
        <f t="shared" si="25"/>
        <v>-7.7135291367582486</v>
      </c>
      <c r="AP101" s="740">
        <f t="shared" si="26"/>
        <v>10.2503262849285</v>
      </c>
      <c r="AQ101" s="888">
        <f t="shared" si="27"/>
        <v>-10.201474954197575</v>
      </c>
      <c r="AR101" s="651">
        <f>INDEX(Historical!$C$7:$C$1239,MATCH(B101,Historical!$B$7:$B$1261,0))*IF(AH101="n/a",1.03,IF(AH101&lt;0,1.01,IF(AH101&gt;10,1.1,(1+AH101/100))))</f>
        <v>1.0302</v>
      </c>
      <c r="AS101" s="886">
        <f t="shared" si="28"/>
        <v>1.1332200000000001</v>
      </c>
      <c r="AT101" s="886">
        <f t="shared" si="32"/>
        <v>1.2125454000000002</v>
      </c>
      <c r="AU101" s="886">
        <f t="shared" si="32"/>
        <v>1.2974235780000003</v>
      </c>
      <c r="AV101" s="886">
        <f t="shared" si="32"/>
        <v>1.3882432284600004</v>
      </c>
      <c r="AW101" s="651">
        <f t="shared" si="29"/>
        <v>6.0616322064600014</v>
      </c>
      <c r="AX101" s="747">
        <f t="shared" si="30"/>
        <v>20.327405118913486</v>
      </c>
      <c r="AY101" s="934">
        <v>0.97</v>
      </c>
      <c r="AZ101" s="872">
        <v>34.32</v>
      </c>
      <c r="BA101" s="872">
        <v>-27.98</v>
      </c>
      <c r="BB101" s="872">
        <v>7.7</v>
      </c>
      <c r="BC101" s="872">
        <v>7.04</v>
      </c>
      <c r="BE101" s="624">
        <v>2011</v>
      </c>
      <c r="BF101" s="898">
        <f t="shared" si="31"/>
        <v>0</v>
      </c>
      <c r="BG101" s="882">
        <v>0.70000000000000007</v>
      </c>
    </row>
    <row r="102" spans="1:59" ht="11.25" customHeight="1" x14ac:dyDescent="0.2">
      <c r="A102" s="863" t="s">
        <v>1003</v>
      </c>
      <c r="B102" s="875" t="s">
        <v>1004</v>
      </c>
      <c r="C102" s="932" t="s">
        <v>153</v>
      </c>
      <c r="D102" s="932" t="s">
        <v>4348</v>
      </c>
      <c r="E102" s="733">
        <v>11</v>
      </c>
      <c r="F102" s="1140">
        <v>297</v>
      </c>
      <c r="G102" s="1190" t="s">
        <v>115</v>
      </c>
      <c r="H102" s="1190" t="s">
        <v>115</v>
      </c>
      <c r="I102" s="874">
        <v>62.4</v>
      </c>
      <c r="J102" s="651">
        <f t="shared" si="18"/>
        <v>2.8846153846153846</v>
      </c>
      <c r="K102" s="877">
        <v>0.45</v>
      </c>
      <c r="L102" s="887">
        <v>4</v>
      </c>
      <c r="M102" s="642">
        <f t="shared" si="19"/>
        <v>1.8</v>
      </c>
      <c r="N102" s="870" t="s">
        <v>139</v>
      </c>
      <c r="O102" s="734">
        <v>0.41</v>
      </c>
      <c r="P102" s="619">
        <v>43831</v>
      </c>
      <c r="Q102" s="619">
        <v>43863</v>
      </c>
      <c r="R102" s="642">
        <f t="shared" si="20"/>
        <v>9.7560975609756184</v>
      </c>
      <c r="S102" s="701">
        <f>IF(INDEX(Historical!$D$7:$D$1237,MATCH(B102,Historical!$B$7:$B$1261,0))=0,"n/a",(INDEX(Historical!$C$7:$C$1239,MATCH(B102,Historical!$B$7:$B$1261,0))/INDEX(Historical!$D$7:$D$1237,MATCH(B102,Historical!$B$7:$B$1261,0))-1)*100)</f>
        <v>2.4999999999999911</v>
      </c>
      <c r="T102" s="701">
        <f>IF(INDEX(Historical!$F$7:$F$1230,MATCH(B102,Historical!$B$7:$B$1261,0))=0,"n/a",((INDEX(Historical!$C$7:$C$1239,MATCH(B102,Historical!$B$7:$B$1261,0))/INDEX(Historical!$F$7:$F$1230,MATCH(B102,Historical!$B$7:$B$1261,0)))^(1/3)-1)*100)</f>
        <v>2.5652131008858436</v>
      </c>
      <c r="U102" s="701">
        <f>IF(INDEX(Historical!$H$7:$H$1230,MATCH(B102,Historical!$B$7:$B$1261,0))=0,"n/a",((INDEX(Historical!$C$7:$C$1239,MATCH(B102,Historical!$B$7:$B$1261,0))/INDEX(Historical!$H$7:$H$1230,MATCH(B102,Historical!$B$7:$B$1261,0)))^(1/5)-1)*100)</f>
        <v>2.4932274840123947</v>
      </c>
      <c r="V102" s="701">
        <f>IF(INDEX(Historical!$O$7:$O$1230,MATCH(B102,Historical!$B$7:$B$1261,0))=0,"n/a",((INDEX(Historical!$C$7:$C$1239,MATCH(B102,Historical!$B$7:$B$1261,0))/INDEX(Historical!$O$7:$O$1230,MATCH(B102,Historical!$B$7:$B$1261,0)))^(1/10)-1)*100)</f>
        <v>2.8352992717352699</v>
      </c>
      <c r="W102" s="702">
        <f t="shared" si="21"/>
        <v>0.87935249335654109</v>
      </c>
      <c r="X102" s="703">
        <f t="shared" si="22"/>
        <v>0.22873646642315548</v>
      </c>
      <c r="Y102" s="661"/>
      <c r="Z102" s="651" t="str">
        <f t="shared" si="23"/>
        <v>n/a</v>
      </c>
      <c r="AA102" s="886" t="str">
        <f t="shared" si="24"/>
        <v>n/a</v>
      </c>
      <c r="AB102" s="887">
        <v>8</v>
      </c>
      <c r="AC102" s="865">
        <v>-0.11</v>
      </c>
      <c r="AD102" s="865" t="s">
        <v>136</v>
      </c>
      <c r="AE102" s="865">
        <v>3.6</v>
      </c>
      <c r="AF102" s="865">
        <v>2.84</v>
      </c>
      <c r="AG102" s="865">
        <v>-0.1</v>
      </c>
      <c r="AH102" s="865">
        <v>-33.900000000000006</v>
      </c>
      <c r="AI102" s="865">
        <v>16.78</v>
      </c>
      <c r="AJ102" s="865">
        <v>10.9</v>
      </c>
      <c r="AK102" s="865">
        <v>21.349999999999998</v>
      </c>
      <c r="AL102" s="878">
        <v>142000</v>
      </c>
      <c r="AM102" s="872">
        <v>0.1</v>
      </c>
      <c r="AN102" s="865">
        <v>0.9</v>
      </c>
      <c r="AO102" s="739" t="str">
        <f t="shared" si="25"/>
        <v>n/a</v>
      </c>
      <c r="AP102" s="740">
        <f t="shared" si="26"/>
        <v>5.3778428686277788</v>
      </c>
      <c r="AQ102" s="888" t="str">
        <f t="shared" si="27"/>
        <v>n/a</v>
      </c>
      <c r="AR102" s="651">
        <f>INDEX(Historical!$C$7:$C$1239,MATCH(B102,Historical!$B$7:$B$1261,0))*IF(AH102="n/a",1.03,IF(AH102&lt;0,1.01,IF(AH102&gt;10,1.1,(1+AH102/100))))</f>
        <v>1.6563999999999999</v>
      </c>
      <c r="AS102" s="886">
        <f t="shared" si="28"/>
        <v>1.8220400000000001</v>
      </c>
      <c r="AT102" s="886">
        <f t="shared" si="32"/>
        <v>2.0042440000000004</v>
      </c>
      <c r="AU102" s="886">
        <f t="shared" si="32"/>
        <v>2.2046684000000005</v>
      </c>
      <c r="AV102" s="886">
        <f t="shared" si="32"/>
        <v>2.4251352400000008</v>
      </c>
      <c r="AW102" s="651">
        <f t="shared" si="29"/>
        <v>10.112487640000003</v>
      </c>
      <c r="AX102" s="747">
        <f t="shared" si="30"/>
        <v>16.205909679487185</v>
      </c>
      <c r="AY102" s="934">
        <v>0.65</v>
      </c>
      <c r="AZ102" s="872">
        <v>36.36</v>
      </c>
      <c r="BA102" s="872">
        <v>-8.6900000000000013</v>
      </c>
      <c r="BB102" s="872">
        <v>2.2999999999999998</v>
      </c>
      <c r="BC102" s="872">
        <v>4.2799999999999994</v>
      </c>
      <c r="BE102" s="624">
        <v>2010</v>
      </c>
      <c r="BF102" s="898">
        <f t="shared" si="31"/>
        <v>0</v>
      </c>
      <c r="BG102" s="882">
        <v>0</v>
      </c>
    </row>
    <row r="103" spans="1:59" ht="11.25" customHeight="1" x14ac:dyDescent="0.2">
      <c r="A103" s="871" t="s">
        <v>464</v>
      </c>
      <c r="B103" s="875" t="s">
        <v>465</v>
      </c>
      <c r="C103" s="932" t="s">
        <v>108</v>
      </c>
      <c r="D103" s="932" t="s">
        <v>4338</v>
      </c>
      <c r="E103" s="733">
        <v>16</v>
      </c>
      <c r="F103" s="1140">
        <v>248</v>
      </c>
      <c r="G103" s="1186" t="s">
        <v>37</v>
      </c>
      <c r="H103" s="1186" t="s">
        <v>37</v>
      </c>
      <c r="I103" s="874">
        <v>66.95</v>
      </c>
      <c r="J103" s="651">
        <f t="shared" si="18"/>
        <v>3.1067961165048543</v>
      </c>
      <c r="K103" s="877">
        <v>0.52</v>
      </c>
      <c r="L103" s="887">
        <v>4</v>
      </c>
      <c r="M103" s="642">
        <f t="shared" si="19"/>
        <v>2.08</v>
      </c>
      <c r="N103" s="870" t="s">
        <v>466</v>
      </c>
      <c r="O103" s="734">
        <v>0.51</v>
      </c>
      <c r="P103" s="861">
        <v>44148</v>
      </c>
      <c r="Q103" s="861">
        <v>44159</v>
      </c>
      <c r="R103" s="642">
        <f t="shared" si="20"/>
        <v>1.9607843137254919</v>
      </c>
      <c r="S103" s="701">
        <f>IF(INDEX(Historical!$D$7:$D$1237,MATCH(B103,Historical!$B$7:$B$1261,0))=0,"n/a",(INDEX(Historical!$C$7:$C$1239,MATCH(B103,Historical!$B$7:$B$1261,0))/INDEX(Historical!$D$7:$D$1237,MATCH(B103,Historical!$B$7:$B$1261,0))-1)*100)</f>
        <v>5.7894736842105221</v>
      </c>
      <c r="T103" s="701">
        <f>IF(INDEX(Historical!$F$7:$F$1230,MATCH(B103,Historical!$B$7:$B$1261,0))=0,"n/a",((INDEX(Historical!$C$7:$C$1239,MATCH(B103,Historical!$B$7:$B$1261,0))/INDEX(Historical!$F$7:$F$1230,MATCH(B103,Historical!$B$7:$B$1261,0)))^(1/3)-1)*100)</f>
        <v>5.1275761773769801</v>
      </c>
      <c r="U103" s="701">
        <f>IF(INDEX(Historical!$H$7:$H$1230,MATCH(B103,Historical!$B$7:$B$1261,0))=0,"n/a",((INDEX(Historical!$C$7:$C$1239,MATCH(B103,Historical!$B$7:$B$1261,0))/INDEX(Historical!$H$7:$H$1230,MATCH(B103,Historical!$B$7:$B$1261,0)))^(1/5)-1)*100)</f>
        <v>4.4085846538828521</v>
      </c>
      <c r="V103" s="701">
        <f>IF(INDEX(Historical!$O$7:$O$1230,MATCH(B103,Historical!$B$7:$B$1261,0))=0,"n/a",((INDEX(Historical!$C$7:$C$1239,MATCH(B103,Historical!$B$7:$B$1261,0))/INDEX(Historical!$O$7:$O$1230,MATCH(B103,Historical!$B$7:$B$1261,0)))^(1/10)-1)*100)</f>
        <v>7.8391422634658259</v>
      </c>
      <c r="W103" s="702">
        <f t="shared" si="21"/>
        <v>0.56238099854737644</v>
      </c>
      <c r="X103" s="703">
        <f t="shared" si="22"/>
        <v>0.41201725737222922</v>
      </c>
      <c r="Y103" s="876"/>
      <c r="Z103" s="651">
        <f t="shared" si="23"/>
        <v>37.477477477477478</v>
      </c>
      <c r="AA103" s="886">
        <f t="shared" si="24"/>
        <v>12.063063063063064</v>
      </c>
      <c r="AB103" s="887">
        <v>12</v>
      </c>
      <c r="AC103" s="865">
        <v>5.55</v>
      </c>
      <c r="AD103" s="865">
        <v>1.8</v>
      </c>
      <c r="AE103" s="865">
        <v>3.77</v>
      </c>
      <c r="AF103" s="865">
        <v>0.94</v>
      </c>
      <c r="AG103" s="865">
        <v>7.7</v>
      </c>
      <c r="AH103" s="865">
        <v>6.4</v>
      </c>
      <c r="AI103" s="865">
        <v>7.76</v>
      </c>
      <c r="AJ103" s="865">
        <v>10.7</v>
      </c>
      <c r="AK103" s="865">
        <v>7.0000000000000009</v>
      </c>
      <c r="AL103" s="878">
        <v>4980</v>
      </c>
      <c r="AM103" s="872">
        <v>0.3</v>
      </c>
      <c r="AN103" s="865">
        <v>0.45</v>
      </c>
      <c r="AO103" s="739">
        <f t="shared" si="25"/>
        <v>-4.5476822926753577</v>
      </c>
      <c r="AP103" s="740">
        <f t="shared" si="26"/>
        <v>7.515380770387706</v>
      </c>
      <c r="AQ103" s="888">
        <f t="shared" si="27"/>
        <v>-29.009298639331082</v>
      </c>
      <c r="AR103" s="651">
        <f>INDEX(Historical!$C$7:$C$1239,MATCH(B103,Historical!$B$7:$B$1261,0))*IF(AH103="n/a",1.03,IF(AH103&lt;0,1.01,IF(AH103&gt;10,1.1,(1+AH103/100))))</f>
        <v>2.1386400000000001</v>
      </c>
      <c r="AS103" s="886">
        <f t="shared" si="28"/>
        <v>2.3045984639999997</v>
      </c>
      <c r="AT103" s="886">
        <f t="shared" si="32"/>
        <v>2.4659203564799999</v>
      </c>
      <c r="AU103" s="886">
        <f t="shared" si="32"/>
        <v>2.6385347814336</v>
      </c>
      <c r="AV103" s="886">
        <f t="shared" si="32"/>
        <v>2.823232216133952</v>
      </c>
      <c r="AW103" s="651">
        <f t="shared" si="29"/>
        <v>12.370925818047553</v>
      </c>
      <c r="AX103" s="747">
        <f t="shared" si="30"/>
        <v>18.477857831288354</v>
      </c>
      <c r="AY103" s="934">
        <v>1.65</v>
      </c>
      <c r="AZ103" s="872">
        <v>93.67</v>
      </c>
      <c r="BA103" s="872">
        <v>-24.16</v>
      </c>
      <c r="BB103" s="872">
        <v>12.139999999999999</v>
      </c>
      <c r="BC103" s="872">
        <v>20.04</v>
      </c>
      <c r="BE103" s="624">
        <v>2005</v>
      </c>
      <c r="BF103" s="898">
        <f t="shared" si="31"/>
        <v>1</v>
      </c>
      <c r="BG103" s="882">
        <v>0.89999999999999991</v>
      </c>
    </row>
    <row r="104" spans="1:59" ht="11.25" customHeight="1" x14ac:dyDescent="0.2">
      <c r="A104" s="880" t="s">
        <v>975</v>
      </c>
      <c r="B104" s="875" t="s">
        <v>976</v>
      </c>
      <c r="C104" s="932" t="s">
        <v>108</v>
      </c>
      <c r="D104" s="932" t="s">
        <v>4338</v>
      </c>
      <c r="E104" s="733">
        <v>8</v>
      </c>
      <c r="F104" s="1140">
        <v>531</v>
      </c>
      <c r="G104" s="1103" t="s">
        <v>106</v>
      </c>
      <c r="H104" s="1103" t="s">
        <v>106</v>
      </c>
      <c r="I104" s="874">
        <v>24.92</v>
      </c>
      <c r="J104" s="651">
        <f t="shared" si="18"/>
        <v>2.8089887640449436</v>
      </c>
      <c r="K104" s="877">
        <v>0.17499999999999999</v>
      </c>
      <c r="L104" s="887">
        <v>4</v>
      </c>
      <c r="M104" s="642">
        <f t="shared" si="19"/>
        <v>0.7</v>
      </c>
      <c r="N104" s="870" t="s">
        <v>965</v>
      </c>
      <c r="O104" s="734">
        <v>0.16</v>
      </c>
      <c r="P104" s="861">
        <v>43871</v>
      </c>
      <c r="Q104" s="861">
        <v>43879</v>
      </c>
      <c r="R104" s="642">
        <f t="shared" si="20"/>
        <v>9.3749999999999911</v>
      </c>
      <c r="S104" s="701">
        <f>IF(INDEX(Historical!$D$7:$D$1237,MATCH(B104,Historical!$B$7:$B$1261,0))=0,"n/a",(INDEX(Historical!$C$7:$C$1239,MATCH(B104,Historical!$B$7:$B$1261,0))/INDEX(Historical!$D$7:$D$1237,MATCH(B104,Historical!$B$7:$B$1261,0))-1)*100)</f>
        <v>6.6666666666666652</v>
      </c>
      <c r="T104" s="701">
        <f>IF(INDEX(Historical!$F$7:$F$1230,MATCH(B104,Historical!$B$7:$B$1261,0))=0,"n/a",((INDEX(Historical!$C$7:$C$1239,MATCH(B104,Historical!$B$7:$B$1261,0))/INDEX(Historical!$F$7:$F$1230,MATCH(B104,Historical!$B$7:$B$1261,0)))^(1/3)-1)*100)</f>
        <v>10.064241629820891</v>
      </c>
      <c r="U104" s="701">
        <f>IF(INDEX(Historical!$H$7:$H$1230,MATCH(B104,Historical!$B$7:$B$1261,0))=0,"n/a",((INDEX(Historical!$C$7:$C$1239,MATCH(B104,Historical!$B$7:$B$1261,0))/INDEX(Historical!$H$7:$H$1230,MATCH(B104,Historical!$B$7:$B$1261,0)))^(1/5)-1)*100)</f>
        <v>26.19146889603865</v>
      </c>
      <c r="V104" s="701" t="str">
        <f>IF(INDEX(Historical!$O$7:$O$1230,MATCH(B104,Historical!$B$7:$B$1261,0))=0,"n/a",((INDEX(Historical!$C$7:$C$1239,MATCH(B104,Historical!$B$7:$B$1261,0))/INDEX(Historical!$O$7:$O$1230,MATCH(B104,Historical!$B$7:$B$1261,0)))^(1/10)-1)*100)</f>
        <v>n/a</v>
      </c>
      <c r="W104" s="702" t="str">
        <f t="shared" si="21"/>
        <v>n/a</v>
      </c>
      <c r="X104" s="703" t="str">
        <f t="shared" si="22"/>
        <v>n/a</v>
      </c>
      <c r="Y104" s="876"/>
      <c r="Z104" s="651" t="str">
        <f t="shared" si="23"/>
        <v>n/a</v>
      </c>
      <c r="AA104" s="886" t="str">
        <f t="shared" si="24"/>
        <v>n/a</v>
      </c>
      <c r="AB104" s="887">
        <v>12</v>
      </c>
      <c r="AC104" s="865" t="s">
        <v>136</v>
      </c>
      <c r="AD104" s="865" t="s">
        <v>136</v>
      </c>
      <c r="AE104" s="865" t="s">
        <v>136</v>
      </c>
      <c r="AF104" s="865" t="s">
        <v>136</v>
      </c>
      <c r="AG104" s="865" t="s">
        <v>136</v>
      </c>
      <c r="AH104" s="865" t="s">
        <v>136</v>
      </c>
      <c r="AI104" s="865" t="s">
        <v>136</v>
      </c>
      <c r="AJ104" s="865" t="s">
        <v>136</v>
      </c>
      <c r="AK104" s="865" t="s">
        <v>136</v>
      </c>
      <c r="AL104" s="878" t="s">
        <v>136</v>
      </c>
      <c r="AM104" s="872" t="s">
        <v>136</v>
      </c>
      <c r="AN104" s="865" t="s">
        <v>136</v>
      </c>
      <c r="AO104" s="739" t="str">
        <f t="shared" si="25"/>
        <v>n/a</v>
      </c>
      <c r="AP104" s="740">
        <f t="shared" si="26"/>
        <v>29.000457660083594</v>
      </c>
      <c r="AQ104" s="888" t="str">
        <f t="shared" si="27"/>
        <v>n/a</v>
      </c>
      <c r="AR104" s="651">
        <f>INDEX(Historical!$C$7:$C$1239,MATCH(B104,Historical!$B$7:$B$1261,0))*IF(AH104="n/a",1.03,IF(AH104&lt;0,1.01,IF(AH104&gt;10,1.1,(1+AH104/100))))</f>
        <v>0.65920000000000001</v>
      </c>
      <c r="AS104" s="886">
        <f t="shared" si="28"/>
        <v>0.67897600000000002</v>
      </c>
      <c r="AT104" s="886">
        <f t="shared" si="32"/>
        <v>0.69934528000000007</v>
      </c>
      <c r="AU104" s="886">
        <f t="shared" si="32"/>
        <v>0.72032563840000008</v>
      </c>
      <c r="AV104" s="886">
        <f t="shared" si="32"/>
        <v>0.74193540755200005</v>
      </c>
      <c r="AW104" s="651">
        <f t="shared" si="29"/>
        <v>3.4997823259520002</v>
      </c>
      <c r="AX104" s="747">
        <f t="shared" si="30"/>
        <v>14.044070328860354</v>
      </c>
      <c r="AY104" s="934" t="s">
        <v>136</v>
      </c>
      <c r="AZ104" s="872" t="s">
        <v>136</v>
      </c>
      <c r="BA104" s="872" t="s">
        <v>136</v>
      </c>
      <c r="BB104" s="872" t="s">
        <v>136</v>
      </c>
      <c r="BC104" s="872" t="s">
        <v>136</v>
      </c>
      <c r="BD104" s="907" t="s">
        <v>4265</v>
      </c>
      <c r="BE104" s="624">
        <v>2013</v>
      </c>
      <c r="BF104" s="898">
        <f t="shared" si="31"/>
        <v>0</v>
      </c>
      <c r="BG104" s="882" t="s">
        <v>136</v>
      </c>
    </row>
    <row r="105" spans="1:59" ht="11.25" customHeight="1" x14ac:dyDescent="0.2">
      <c r="A105" s="881" t="s">
        <v>4522</v>
      </c>
      <c r="B105" s="875" t="s">
        <v>4492</v>
      </c>
      <c r="C105" s="932" t="s">
        <v>108</v>
      </c>
      <c r="D105" s="932" t="s">
        <v>4338</v>
      </c>
      <c r="E105" s="733">
        <v>6</v>
      </c>
      <c r="F105" s="1140">
        <v>692</v>
      </c>
      <c r="G105" s="1165" t="s">
        <v>106</v>
      </c>
      <c r="H105" s="1165" t="s">
        <v>106</v>
      </c>
      <c r="I105" s="874">
        <v>48.53</v>
      </c>
      <c r="J105" s="651">
        <f t="shared" si="18"/>
        <v>3.2969297341850403</v>
      </c>
      <c r="K105" s="877">
        <v>0.4</v>
      </c>
      <c r="L105" s="887">
        <v>4</v>
      </c>
      <c r="M105" s="642">
        <f t="shared" si="19"/>
        <v>1.6</v>
      </c>
      <c r="N105" s="870" t="s">
        <v>4517</v>
      </c>
      <c r="O105" s="734">
        <v>0.3</v>
      </c>
      <c r="P105" s="861">
        <v>43908</v>
      </c>
      <c r="Q105" s="861">
        <v>43922</v>
      </c>
      <c r="R105" s="642">
        <f t="shared" si="20"/>
        <v>33.33333333333335</v>
      </c>
      <c r="S105" s="701">
        <f>IF(INDEX(Historical!$D$7:$D$1237,MATCH(B105,Historical!$B$7:$B$1261,0))=0,"n/a",(INDEX(Historical!$C$7:$C$1239,MATCH(B105,Historical!$B$7:$B$1261,0))/INDEX(Historical!$D$7:$D$1237,MATCH(B105,Historical!$B$7:$B$1261,0))-1)*100)</f>
        <v>19.999999999999996</v>
      </c>
      <c r="T105" s="701">
        <f>IF(INDEX(Historical!$F$7:$F$1230,MATCH(B105,Historical!$B$7:$B$1261,0))=0,"n/a",((INDEX(Historical!$C$7:$C$1239,MATCH(B105,Historical!$B$7:$B$1261,0))/INDEX(Historical!$F$7:$F$1230,MATCH(B105,Historical!$B$7:$B$1261,0)))^(1/3)-1)*100)</f>
        <v>25.99210498948732</v>
      </c>
      <c r="U105" s="701" t="str">
        <f>IF(INDEX(Historical!$H$7:$H$1230,MATCH(B105,Historical!$B$7:$B$1261,0))=0,"n/a",((INDEX(Historical!$C$7:$C$1239,MATCH(B105,Historical!$B$7:$B$1261,0))/INDEX(Historical!$H$7:$H$1230,MATCH(B105,Historical!$B$7:$B$1261,0)))^(1/5)-1)*100)</f>
        <v>n/a</v>
      </c>
      <c r="V105" s="701">
        <f>IF(INDEX(Historical!$O$7:$O$1230,MATCH(B105,Historical!$B$7:$B$1261,0))=0,"n/a",((INDEX(Historical!$C$7:$C$1239,MATCH(B105,Historical!$B$7:$B$1261,0))/INDEX(Historical!$O$7:$O$1230,MATCH(B105,Historical!$B$7:$B$1261,0)))^(1/10)-1)*100)</f>
        <v>19.623119885131544</v>
      </c>
      <c r="W105" s="702" t="str">
        <f t="shared" si="21"/>
        <v>n/a</v>
      </c>
      <c r="X105" s="703" t="str">
        <f t="shared" si="22"/>
        <v>n/a</v>
      </c>
      <c r="Y105" s="876"/>
      <c r="Z105" s="651">
        <f t="shared" si="23"/>
        <v>28.520499108734406</v>
      </c>
      <c r="AA105" s="886">
        <f t="shared" si="24"/>
        <v>8.6506238859180034</v>
      </c>
      <c r="AB105" s="887">
        <v>12</v>
      </c>
      <c r="AC105" s="865">
        <v>5.61</v>
      </c>
      <c r="AD105" s="865">
        <v>1.81</v>
      </c>
      <c r="AE105" s="865">
        <v>2.04</v>
      </c>
      <c r="AF105" s="865">
        <v>0.72</v>
      </c>
      <c r="AG105" s="865">
        <v>8.5</v>
      </c>
      <c r="AH105" s="865">
        <v>8.6</v>
      </c>
      <c r="AI105" s="865">
        <v>4.1500000000000004</v>
      </c>
      <c r="AJ105" s="865">
        <v>41.4</v>
      </c>
      <c r="AK105" s="865">
        <v>5</v>
      </c>
      <c r="AL105" s="878">
        <v>4340</v>
      </c>
      <c r="AM105" s="872">
        <v>0.6</v>
      </c>
      <c r="AN105" s="865">
        <v>0.15</v>
      </c>
      <c r="AO105" s="739" t="str">
        <f t="shared" si="25"/>
        <v>n/a</v>
      </c>
      <c r="AP105" s="740" t="str">
        <f t="shared" si="26"/>
        <v>n/a</v>
      </c>
      <c r="AQ105" s="888">
        <f t="shared" si="27"/>
        <v>-47.386316955626825</v>
      </c>
      <c r="AR105" s="651">
        <f>INDEX(Historical!$C$7:$C$1239,MATCH(B105,Historical!$B$7:$B$1261,0))*IF(AH105="n/a",1.03,IF(AH105&lt;0,1.01,IF(AH105&gt;10,1.1,(1+AH105/100))))</f>
        <v>1.3032000000000001</v>
      </c>
      <c r="AS105" s="886">
        <f t="shared" si="28"/>
        <v>1.3572828000000003</v>
      </c>
      <c r="AT105" s="886">
        <f t="shared" si="32"/>
        <v>1.4251469400000005</v>
      </c>
      <c r="AU105" s="886">
        <f t="shared" si="32"/>
        <v>1.4964042870000007</v>
      </c>
      <c r="AV105" s="886">
        <f t="shared" si="32"/>
        <v>1.5712245013500008</v>
      </c>
      <c r="AW105" s="651">
        <f t="shared" si="29"/>
        <v>7.1532585283500021</v>
      </c>
      <c r="AX105" s="747">
        <f t="shared" si="30"/>
        <v>14.739869211518652</v>
      </c>
      <c r="AY105" s="934">
        <v>1.3</v>
      </c>
      <c r="AZ105" s="872">
        <v>104.85</v>
      </c>
      <c r="BA105" s="872">
        <v>-21.029999999999998</v>
      </c>
      <c r="BB105" s="872">
        <v>13.969999999999999</v>
      </c>
      <c r="BC105" s="872">
        <v>23.77</v>
      </c>
      <c r="BE105" s="624">
        <v>2015</v>
      </c>
      <c r="BF105" s="898">
        <f t="shared" si="31"/>
        <v>0</v>
      </c>
      <c r="BG105" s="882">
        <v>0.8</v>
      </c>
    </row>
    <row r="106" spans="1:59" ht="11.25" customHeight="1" x14ac:dyDescent="0.2">
      <c r="A106" s="880" t="s">
        <v>1012</v>
      </c>
      <c r="B106" s="875" t="s">
        <v>1013</v>
      </c>
      <c r="C106" s="932" t="s">
        <v>4319</v>
      </c>
      <c r="D106" s="932" t="s">
        <v>4349</v>
      </c>
      <c r="E106" s="733">
        <v>8</v>
      </c>
      <c r="F106" s="1140">
        <v>552</v>
      </c>
      <c r="G106" s="1186" t="s">
        <v>106</v>
      </c>
      <c r="H106" s="1186" t="s">
        <v>106</v>
      </c>
      <c r="I106" s="874">
        <v>15.27</v>
      </c>
      <c r="J106" s="651">
        <f t="shared" si="18"/>
        <v>8.7098886705959409</v>
      </c>
      <c r="K106" s="877">
        <v>0.33250000000000002</v>
      </c>
      <c r="L106" s="887">
        <v>4</v>
      </c>
      <c r="M106" s="642">
        <f t="shared" si="19"/>
        <v>1.33</v>
      </c>
      <c r="N106" s="870" t="s">
        <v>151</v>
      </c>
      <c r="O106" s="734">
        <v>0.33</v>
      </c>
      <c r="P106" s="861">
        <v>43888</v>
      </c>
      <c r="Q106" s="861">
        <v>43921</v>
      </c>
      <c r="R106" s="642">
        <f t="shared" si="20"/>
        <v>0.75757575757575824</v>
      </c>
      <c r="S106" s="701">
        <f>IF(INDEX(Historical!$D$7:$D$1237,MATCH(B106,Historical!$B$7:$B$1261,0))=0,"n/a",(INDEX(Historical!$C$7:$C$1239,MATCH(B106,Historical!$B$7:$B$1261,0))/INDEX(Historical!$D$7:$D$1237,MATCH(B106,Historical!$B$7:$B$1261,0))-1)*100)</f>
        <v>4.7619047619047672</v>
      </c>
      <c r="T106" s="701">
        <f>IF(INDEX(Historical!$F$7:$F$1230,MATCH(B106,Historical!$B$7:$B$1261,0))=0,"n/a",((INDEX(Historical!$C$7:$C$1239,MATCH(B106,Historical!$B$7:$B$1261,0))/INDEX(Historical!$F$7:$F$1230,MATCH(B106,Historical!$B$7:$B$1261,0)))^(1/3)-1)*100)</f>
        <v>5.6295191645437948</v>
      </c>
      <c r="U106" s="701">
        <f>IF(INDEX(Historical!$H$7:$H$1230,MATCH(B106,Historical!$B$7:$B$1261,0))=0,"n/a",((INDEX(Historical!$C$7:$C$1239,MATCH(B106,Historical!$B$7:$B$1261,0))/INDEX(Historical!$H$7:$H$1230,MATCH(B106,Historical!$B$7:$B$1261,0)))^(1/5)-1)*100)</f>
        <v>5.7096868374616028</v>
      </c>
      <c r="V106" s="701" t="str">
        <f>IF(INDEX(Historical!$O$7:$O$1230,MATCH(B106,Historical!$B$7:$B$1261,0))=0,"n/a",((INDEX(Historical!$C$7:$C$1239,MATCH(B106,Historical!$B$7:$B$1261,0))/INDEX(Historical!$O$7:$O$1230,MATCH(B106,Historical!$B$7:$B$1261,0)))^(1/10)-1)*100)</f>
        <v>n/a</v>
      </c>
      <c r="W106" s="702" t="str">
        <f t="shared" si="21"/>
        <v>n/a</v>
      </c>
      <c r="X106" s="703" t="str">
        <f t="shared" si="22"/>
        <v>n/a</v>
      </c>
      <c r="Y106" s="875" t="s">
        <v>473</v>
      </c>
      <c r="Z106" s="651" t="str">
        <f t="shared" si="23"/>
        <v>n/a</v>
      </c>
      <c r="AA106" s="886" t="str">
        <f t="shared" si="24"/>
        <v>n/a</v>
      </c>
      <c r="AB106" s="887">
        <v>12</v>
      </c>
      <c r="AC106" s="865">
        <v>-1</v>
      </c>
      <c r="AD106" s="865" t="s">
        <v>136</v>
      </c>
      <c r="AE106" s="865">
        <v>2.1800000000000002</v>
      </c>
      <c r="AF106" s="865">
        <v>0.6</v>
      </c>
      <c r="AG106" s="865" t="s">
        <v>136</v>
      </c>
      <c r="AH106" s="865">
        <v>-16.8</v>
      </c>
      <c r="AI106" s="865">
        <v>79.100000000000009</v>
      </c>
      <c r="AJ106" s="865">
        <v>-18.7</v>
      </c>
      <c r="AK106" s="865" t="s">
        <v>136</v>
      </c>
      <c r="AL106" s="878">
        <v>15380</v>
      </c>
      <c r="AM106" s="872">
        <v>0.84</v>
      </c>
      <c r="AN106" s="865">
        <v>0</v>
      </c>
      <c r="AO106" s="739" t="str">
        <f t="shared" si="25"/>
        <v>n/a</v>
      </c>
      <c r="AP106" s="740">
        <f t="shared" si="26"/>
        <v>14.419575508057545</v>
      </c>
      <c r="AQ106" s="888" t="str">
        <f t="shared" si="27"/>
        <v>n/a</v>
      </c>
      <c r="AR106" s="651">
        <f>INDEX(Historical!$C$7:$C$1239,MATCH(B106,Historical!$B$7:$B$1261,0))*IF(AH106="n/a",1.03,IF(AH106&lt;0,1.01,IF(AH106&gt;10,1.1,(1+AH106/100))))</f>
        <v>1.3332000000000002</v>
      </c>
      <c r="AS106" s="886">
        <f t="shared" si="28"/>
        <v>1.4665200000000003</v>
      </c>
      <c r="AT106" s="886">
        <f t="shared" si="32"/>
        <v>1.5105156000000004</v>
      </c>
      <c r="AU106" s="886">
        <f t="shared" si="32"/>
        <v>1.5558310680000005</v>
      </c>
      <c r="AV106" s="886">
        <f t="shared" si="32"/>
        <v>1.6025060000400004</v>
      </c>
      <c r="AW106" s="651">
        <f t="shared" si="29"/>
        <v>7.468572668040002</v>
      </c>
      <c r="AX106" s="747">
        <f t="shared" si="30"/>
        <v>48.910102606679779</v>
      </c>
      <c r="AY106" s="934">
        <v>1.56</v>
      </c>
      <c r="AZ106" s="872">
        <v>115.07000000000001</v>
      </c>
      <c r="BA106" s="872">
        <v>-24.14</v>
      </c>
      <c r="BB106" s="872">
        <v>10.290000000000001</v>
      </c>
      <c r="BC106" s="872">
        <v>28.13</v>
      </c>
      <c r="BE106" s="624">
        <v>2013</v>
      </c>
      <c r="BF106" s="898">
        <f t="shared" si="31"/>
        <v>0</v>
      </c>
      <c r="BG106" s="882" t="s">
        <v>136</v>
      </c>
    </row>
    <row r="107" spans="1:59" s="773" customFormat="1" ht="11.25" customHeight="1" x14ac:dyDescent="0.2">
      <c r="A107" s="754" t="s">
        <v>469</v>
      </c>
      <c r="B107" s="781" t="s">
        <v>470</v>
      </c>
      <c r="C107" s="932" t="s">
        <v>4193</v>
      </c>
      <c r="D107" s="932" t="s">
        <v>4325</v>
      </c>
      <c r="E107" s="755">
        <v>14</v>
      </c>
      <c r="F107" s="1140">
        <v>264</v>
      </c>
      <c r="G107" s="1189" t="s">
        <v>106</v>
      </c>
      <c r="H107" s="1189" t="s">
        <v>106</v>
      </c>
      <c r="I107" s="756">
        <v>146.88</v>
      </c>
      <c r="J107" s="757">
        <f t="shared" si="18"/>
        <v>1.5659041394335511</v>
      </c>
      <c r="K107" s="758">
        <v>0.57499999999999996</v>
      </c>
      <c r="L107" s="759">
        <v>4</v>
      </c>
      <c r="M107" s="760">
        <f t="shared" si="19"/>
        <v>2.2999999999999998</v>
      </c>
      <c r="N107" s="761" t="s">
        <v>188</v>
      </c>
      <c r="O107" s="762">
        <v>0.54</v>
      </c>
      <c r="P107" s="763">
        <v>44088</v>
      </c>
      <c r="Q107" s="763">
        <v>44109</v>
      </c>
      <c r="R107" s="760">
        <f t="shared" si="20"/>
        <v>6.4814814814814659</v>
      </c>
      <c r="S107" s="701">
        <f>IF(INDEX(Historical!$D$7:$D$1237,MATCH(B107,Historical!$B$7:$B$1261,0))=0,"n/a",(INDEX(Historical!$C$7:$C$1239,MATCH(B107,Historical!$B$7:$B$1261,0))/INDEX(Historical!$D$7:$D$1237,MATCH(B107,Historical!$B$7:$B$1261,0))-1)*100)</f>
        <v>26.265822784810133</v>
      </c>
      <c r="T107" s="701">
        <f>IF(INDEX(Historical!$F$7:$F$1230,MATCH(B107,Historical!$B$7:$B$1261,0))=0,"n/a",((INDEX(Historical!$C$7:$C$1239,MATCH(B107,Historical!$B$7:$B$1261,0))/INDEX(Historical!$F$7:$F$1230,MATCH(B107,Historical!$B$7:$B$1261,0)))^(1/3)-1)*100)</f>
        <v>17.493163193867247</v>
      </c>
      <c r="U107" s="701">
        <f>IF(INDEX(Historical!$H$7:$H$1230,MATCH(B107,Historical!$B$7:$B$1261,0))=0,"n/a",((INDEX(Historical!$C$7:$C$1239,MATCH(B107,Historical!$B$7:$B$1261,0))/INDEX(Historical!$H$7:$H$1230,MATCH(B107,Historical!$B$7:$B$1261,0)))^(1/5)-1)*100)</f>
        <v>17.257350851193355</v>
      </c>
      <c r="V107" s="701">
        <f>IF(INDEX(Historical!$O$7:$O$1230,MATCH(B107,Historical!$B$7:$B$1261,0))=0,"n/a",((INDEX(Historical!$C$7:$C$1239,MATCH(B107,Historical!$B$7:$B$1261,0))/INDEX(Historical!$O$7:$O$1230,MATCH(B107,Historical!$B$7:$B$1261,0)))^(1/10)-1)*100)</f>
        <v>19.011104450984995</v>
      </c>
      <c r="W107" s="702">
        <f t="shared" si="21"/>
        <v>0.9077510933510875</v>
      </c>
      <c r="X107" s="703">
        <f t="shared" si="22"/>
        <v>1.5271991903710933</v>
      </c>
      <c r="Y107" s="781"/>
      <c r="Z107" s="757">
        <f t="shared" si="23"/>
        <v>56.930693069306926</v>
      </c>
      <c r="AA107" s="765">
        <f t="shared" si="24"/>
        <v>36.356435643564353</v>
      </c>
      <c r="AB107" s="759">
        <v>12</v>
      </c>
      <c r="AC107" s="766">
        <v>4.04</v>
      </c>
      <c r="AD107" s="766">
        <v>3.65</v>
      </c>
      <c r="AE107" s="766">
        <v>3.68</v>
      </c>
      <c r="AF107" s="766">
        <v>12.02</v>
      </c>
      <c r="AG107" s="766">
        <v>37.1</v>
      </c>
      <c r="AH107" s="766">
        <v>-2.7</v>
      </c>
      <c r="AI107" s="766">
        <v>9.8699999999999992</v>
      </c>
      <c r="AJ107" s="766">
        <v>11.3</v>
      </c>
      <c r="AK107" s="766">
        <v>10</v>
      </c>
      <c r="AL107" s="767">
        <v>16910</v>
      </c>
      <c r="AM107" s="768">
        <v>0.6</v>
      </c>
      <c r="AN107" s="766">
        <v>1.26</v>
      </c>
      <c r="AO107" s="769">
        <f t="shared" si="25"/>
        <v>-17.533180652937446</v>
      </c>
      <c r="AP107" s="770">
        <f t="shared" si="26"/>
        <v>18.823254990626907</v>
      </c>
      <c r="AQ107" s="771">
        <f t="shared" si="27"/>
        <v>340.70870018169774</v>
      </c>
      <c r="AR107" s="651">
        <f>INDEX(Historical!$C$7:$C$1239,MATCH(B107,Historical!$B$7:$B$1261,0))*IF(AH107="n/a",1.03,IF(AH107&lt;0,1.01,IF(AH107&gt;10,1.1,(1+AH107/100))))</f>
        <v>2.0149500000000002</v>
      </c>
      <c r="AS107" s="765">
        <f t="shared" si="28"/>
        <v>2.2138255650000005</v>
      </c>
      <c r="AT107" s="765">
        <f t="shared" ref="AT107:AV126" si="33">IF($AK107="n/a",1.03*AS107,IF($AK107&lt;0,1.01*AS107,IF($AK107&gt;10,1.1*AS107,(1+$AK107/100)*AS107)))</f>
        <v>2.4352081215000005</v>
      </c>
      <c r="AU107" s="765">
        <f t="shared" si="33"/>
        <v>2.6787289336500009</v>
      </c>
      <c r="AV107" s="765">
        <f t="shared" si="33"/>
        <v>2.9466018270150012</v>
      </c>
      <c r="AW107" s="757">
        <f t="shared" si="29"/>
        <v>12.289314447165005</v>
      </c>
      <c r="AX107" s="772">
        <f t="shared" si="30"/>
        <v>8.3669079841809673</v>
      </c>
      <c r="AY107" s="935">
        <v>0.83</v>
      </c>
      <c r="AZ107" s="768">
        <v>79.34</v>
      </c>
      <c r="BA107" s="768">
        <v>-4.21</v>
      </c>
      <c r="BB107" s="768">
        <v>4.37</v>
      </c>
      <c r="BC107" s="768">
        <v>17.41</v>
      </c>
      <c r="BD107" s="908"/>
      <c r="BE107" s="624">
        <v>2007</v>
      </c>
      <c r="BF107" s="898">
        <f t="shared" si="31"/>
        <v>1</v>
      </c>
      <c r="BG107" s="824">
        <v>10</v>
      </c>
    </row>
    <row r="108" spans="1:59" ht="11.25" customHeight="1" x14ac:dyDescent="0.2">
      <c r="A108" s="871" t="s">
        <v>158</v>
      </c>
      <c r="B108" s="875" t="s">
        <v>159</v>
      </c>
      <c r="C108" s="932" t="s">
        <v>112</v>
      </c>
      <c r="D108" s="932" t="s">
        <v>4322</v>
      </c>
      <c r="E108" s="733">
        <v>35</v>
      </c>
      <c r="F108" s="1140">
        <v>79</v>
      </c>
      <c r="G108" s="1190" t="s">
        <v>37</v>
      </c>
      <c r="H108" s="1190" t="s">
        <v>37</v>
      </c>
      <c r="I108" s="865">
        <v>44.18</v>
      </c>
      <c r="J108" s="651">
        <f t="shared" si="18"/>
        <v>1.9918515165233137</v>
      </c>
      <c r="K108" s="884">
        <v>0.22</v>
      </c>
      <c r="L108" s="887">
        <v>4</v>
      </c>
      <c r="M108" s="642">
        <f t="shared" si="19"/>
        <v>0.88</v>
      </c>
      <c r="N108" s="870" t="s">
        <v>160</v>
      </c>
      <c r="O108" s="735">
        <v>0.2175</v>
      </c>
      <c r="P108" s="861">
        <v>44112</v>
      </c>
      <c r="Q108" s="861">
        <v>44134</v>
      </c>
      <c r="R108" s="642">
        <f t="shared" si="20"/>
        <v>1.1494252873563229</v>
      </c>
      <c r="S108" s="701">
        <f>IF(INDEX(Historical!$D$7:$D$1237,MATCH(B108,Historical!$B$7:$B$1261,0))=0,"n/a",(INDEX(Historical!$C$7:$C$1239,MATCH(B108,Historical!$B$7:$B$1261,0))/INDEX(Historical!$D$7:$D$1237,MATCH(B108,Historical!$B$7:$B$1261,0))-1)*100)</f>
        <v>2.5179856115107979</v>
      </c>
      <c r="T108" s="701">
        <f>IF(INDEX(Historical!$F$7:$F$1230,MATCH(B108,Historical!$B$7:$B$1261,0))=0,"n/a",((INDEX(Historical!$C$7:$C$1239,MATCH(B108,Historical!$B$7:$B$1261,0))/INDEX(Historical!$F$7:$F$1230,MATCH(B108,Historical!$B$7:$B$1261,0)))^(1/3)-1)*100)</f>
        <v>1.7140424691734157</v>
      </c>
      <c r="U108" s="701">
        <f>IF(INDEX(Historical!$H$7:$H$1230,MATCH(B108,Historical!$B$7:$B$1261,0))=0,"n/a",((INDEX(Historical!$C$7:$C$1239,MATCH(B108,Historical!$B$7:$B$1261,0))/INDEX(Historical!$H$7:$H$1230,MATCH(B108,Historical!$B$7:$B$1261,0)))^(1/5)-1)*100)</f>
        <v>1.7230308602011801</v>
      </c>
      <c r="V108" s="701">
        <f>IF(INDEX(Historical!$O$7:$O$1230,MATCH(B108,Historical!$B$7:$B$1261,0))=0,"n/a",((INDEX(Historical!$C$7:$C$1239,MATCH(B108,Historical!$B$7:$B$1261,0))/INDEX(Historical!$O$7:$O$1230,MATCH(B108,Historical!$B$7:$B$1261,0)))^(1/10)-1)*100)</f>
        <v>2.2415804817228269</v>
      </c>
      <c r="W108" s="702">
        <f t="shared" si="21"/>
        <v>0.76866785477936461</v>
      </c>
      <c r="X108" s="703">
        <f t="shared" si="22"/>
        <v>1.8687970284177659E-2</v>
      </c>
      <c r="Y108" s="875"/>
      <c r="Z108" s="651">
        <f t="shared" si="23"/>
        <v>43.349753694581281</v>
      </c>
      <c r="AA108" s="886">
        <f t="shared" si="24"/>
        <v>21.763546798029559</v>
      </c>
      <c r="AB108" s="887">
        <v>7</v>
      </c>
      <c r="AC108" s="865">
        <v>2.0299999999999998</v>
      </c>
      <c r="AD108" s="865">
        <v>3.18</v>
      </c>
      <c r="AE108" s="865">
        <v>2.21</v>
      </c>
      <c r="AF108" s="865">
        <v>2.67</v>
      </c>
      <c r="AG108" s="865">
        <v>12.4</v>
      </c>
      <c r="AH108" s="865">
        <v>-14.299999999999999</v>
      </c>
      <c r="AI108" s="865">
        <v>9.76</v>
      </c>
      <c r="AJ108" s="865">
        <v>92.2</v>
      </c>
      <c r="AK108" s="865">
        <v>7.0000000000000009</v>
      </c>
      <c r="AL108" s="878">
        <v>2370</v>
      </c>
      <c r="AM108" s="872">
        <v>1</v>
      </c>
      <c r="AN108" s="865">
        <v>0</v>
      </c>
      <c r="AO108" s="739">
        <f t="shared" si="25"/>
        <v>-18.048664421305066</v>
      </c>
      <c r="AP108" s="740">
        <f t="shared" si="26"/>
        <v>3.7148823767244936</v>
      </c>
      <c r="AQ108" s="888">
        <f t="shared" si="27"/>
        <v>60.704933134181481</v>
      </c>
      <c r="AR108" s="651">
        <f>INDEX(Historical!$C$7:$C$1239,MATCH(B108,Historical!$B$7:$B$1261,0))*IF(AH108="n/a",1.03,IF(AH108&lt;0,1.01,IF(AH108&gt;10,1.1,(1+AH108/100))))</f>
        <v>0.86355000000000004</v>
      </c>
      <c r="AS108" s="886">
        <f t="shared" si="28"/>
        <v>0.94783247999999998</v>
      </c>
      <c r="AT108" s="886">
        <f t="shared" si="33"/>
        <v>1.0141807536</v>
      </c>
      <c r="AU108" s="886">
        <f t="shared" si="33"/>
        <v>1.0851734063520002</v>
      </c>
      <c r="AV108" s="886">
        <f t="shared" si="33"/>
        <v>1.1611355447966403</v>
      </c>
      <c r="AW108" s="651">
        <f t="shared" si="29"/>
        <v>5.0718721847486403</v>
      </c>
      <c r="AX108" s="747">
        <f t="shared" si="30"/>
        <v>11.480018525913627</v>
      </c>
      <c r="AY108" s="934">
        <v>0.8</v>
      </c>
      <c r="AZ108" s="872">
        <v>33.879999999999995</v>
      </c>
      <c r="BA108" s="872">
        <v>-24.43</v>
      </c>
      <c r="BB108" s="872">
        <v>5.93</v>
      </c>
      <c r="BC108" s="872">
        <v>-2.0500000000000003</v>
      </c>
      <c r="BE108" s="624">
        <v>1986</v>
      </c>
      <c r="BF108" s="898">
        <f t="shared" si="31"/>
        <v>3</v>
      </c>
      <c r="BG108" s="882">
        <v>9.1999999999999993</v>
      </c>
    </row>
    <row r="109" spans="1:59" ht="11.25" customHeight="1" x14ac:dyDescent="0.2">
      <c r="A109" s="863" t="s">
        <v>474</v>
      </c>
      <c r="B109" s="875" t="s">
        <v>475</v>
      </c>
      <c r="C109" s="932" t="s">
        <v>108</v>
      </c>
      <c r="D109" s="932" t="s">
        <v>118</v>
      </c>
      <c r="E109" s="733">
        <v>27</v>
      </c>
      <c r="F109" s="1140">
        <v>124</v>
      </c>
      <c r="G109" s="1166" t="s">
        <v>106</v>
      </c>
      <c r="H109" s="1166" t="s">
        <v>106</v>
      </c>
      <c r="I109" s="865">
        <v>45.03</v>
      </c>
      <c r="J109" s="651">
        <f t="shared" si="18"/>
        <v>0.82167443926271377</v>
      </c>
      <c r="K109" s="884">
        <v>9.2499999999999999E-2</v>
      </c>
      <c r="L109" s="887">
        <v>4</v>
      </c>
      <c r="M109" s="642">
        <f t="shared" si="19"/>
        <v>0.37</v>
      </c>
      <c r="N109" s="870" t="s">
        <v>122</v>
      </c>
      <c r="O109" s="735">
        <v>8.5000000000000006E-2</v>
      </c>
      <c r="P109" s="861">
        <v>44138</v>
      </c>
      <c r="Q109" s="861">
        <v>44153</v>
      </c>
      <c r="R109" s="642">
        <f t="shared" si="20"/>
        <v>8.8235294117646959</v>
      </c>
      <c r="S109" s="701">
        <f>IF(INDEX(Historical!$D$7:$D$1237,MATCH(B109,Historical!$B$7:$B$1261,0))=0,"n/a",(INDEX(Historical!$C$7:$C$1239,MATCH(B109,Historical!$B$7:$B$1261,0))/INDEX(Historical!$D$7:$D$1237,MATCH(B109,Historical!$B$7:$B$1261,0))-1)*100)</f>
        <v>6.5573770491803351</v>
      </c>
      <c r="T109" s="701">
        <f>IF(INDEX(Historical!$F$7:$F$1230,MATCH(B109,Historical!$B$7:$B$1261,0))=0,"n/a",((INDEX(Historical!$C$7:$C$1239,MATCH(B109,Historical!$B$7:$B$1261,0))/INDEX(Historical!$F$7:$F$1230,MATCH(B109,Historical!$B$7:$B$1261,0)))^(1/3)-1)*100)</f>
        <v>8.9579934734813627</v>
      </c>
      <c r="U109" s="701">
        <f>IF(INDEX(Historical!$H$7:$H$1230,MATCH(B109,Historical!$B$7:$B$1261,0))=0,"n/a",((INDEX(Historical!$C$7:$C$1239,MATCH(B109,Historical!$B$7:$B$1261,0))/INDEX(Historical!$H$7:$H$1230,MATCH(B109,Historical!$B$7:$B$1261,0)))^(1/5)-1)*100)</f>
        <v>9.6543588673895009</v>
      </c>
      <c r="V109" s="701">
        <f>IF(INDEX(Historical!$O$7:$O$1230,MATCH(B109,Historical!$B$7:$B$1261,0))=0,"n/a",((INDEX(Historical!$C$7:$C$1239,MATCH(B109,Historical!$B$7:$B$1261,0))/INDEX(Historical!$O$7:$O$1230,MATCH(B109,Historical!$B$7:$B$1261,0)))^(1/10)-1)*100)</f>
        <v>7.9490433048294618</v>
      </c>
      <c r="W109" s="702">
        <f t="shared" si="21"/>
        <v>1.214530918648282</v>
      </c>
      <c r="X109" s="703">
        <f t="shared" si="22"/>
        <v>0.65675910662513615</v>
      </c>
      <c r="Y109" s="662"/>
      <c r="Z109" s="651">
        <f t="shared" si="23"/>
        <v>22.981366459627328</v>
      </c>
      <c r="AA109" s="886">
        <f t="shared" si="24"/>
        <v>27.968944099378881</v>
      </c>
      <c r="AB109" s="887">
        <v>12</v>
      </c>
      <c r="AC109" s="865">
        <v>1.61</v>
      </c>
      <c r="AD109" s="865">
        <v>2.87</v>
      </c>
      <c r="AE109" s="865">
        <v>5.1100000000000003</v>
      </c>
      <c r="AF109" s="865">
        <v>3.39</v>
      </c>
      <c r="AG109" s="865">
        <v>14.7</v>
      </c>
      <c r="AH109" s="865">
        <v>15.2</v>
      </c>
      <c r="AI109" s="865">
        <v>2.9000000000000004</v>
      </c>
      <c r="AJ109" s="865">
        <v>14.7</v>
      </c>
      <c r="AK109" s="865">
        <v>9.89</v>
      </c>
      <c r="AL109" s="878">
        <v>13030</v>
      </c>
      <c r="AM109" s="872">
        <v>2</v>
      </c>
      <c r="AN109" s="865">
        <v>0.56999999999999995</v>
      </c>
      <c r="AO109" s="739">
        <f t="shared" si="25"/>
        <v>-17.492910792726668</v>
      </c>
      <c r="AP109" s="740">
        <f t="shared" si="26"/>
        <v>10.476033306652214</v>
      </c>
      <c r="AQ109" s="888">
        <f t="shared" si="27"/>
        <v>105.27999360969767</v>
      </c>
      <c r="AR109" s="651">
        <f>INDEX(Historical!$C$7:$C$1239,MATCH(B109,Historical!$B$7:$B$1261,0))*IF(AH109="n/a",1.03,IF(AH109&lt;0,1.01,IF(AH109&gt;10,1.1,(1+AH109/100))))</f>
        <v>0.35750000000000004</v>
      </c>
      <c r="AS109" s="886">
        <f t="shared" si="28"/>
        <v>0.36786750000000001</v>
      </c>
      <c r="AT109" s="886">
        <f t="shared" si="33"/>
        <v>0.40424959575000002</v>
      </c>
      <c r="AU109" s="886">
        <f t="shared" si="33"/>
        <v>0.44422988076967501</v>
      </c>
      <c r="AV109" s="886">
        <f t="shared" si="33"/>
        <v>0.48816421597779586</v>
      </c>
      <c r="AW109" s="651">
        <f t="shared" si="29"/>
        <v>2.0620111924974709</v>
      </c>
      <c r="AX109" s="747">
        <f t="shared" si="30"/>
        <v>4.5791942982399974</v>
      </c>
      <c r="AY109" s="934">
        <v>0.68</v>
      </c>
      <c r="AZ109" s="872">
        <v>46.68</v>
      </c>
      <c r="BA109" s="872">
        <v>-7.5200000000000005</v>
      </c>
      <c r="BB109" s="872">
        <v>-1.91</v>
      </c>
      <c r="BC109" s="872">
        <v>5.83</v>
      </c>
      <c r="BE109" s="624">
        <v>1995</v>
      </c>
      <c r="BF109" s="898">
        <f t="shared" si="31"/>
        <v>2</v>
      </c>
      <c r="BG109" s="882">
        <v>6.4</v>
      </c>
    </row>
    <row r="110" spans="1:59" ht="11.25" customHeight="1" x14ac:dyDescent="0.2">
      <c r="A110" s="871" t="s">
        <v>1640</v>
      </c>
      <c r="B110" s="875" t="s">
        <v>1641</v>
      </c>
      <c r="C110" s="932" t="s">
        <v>108</v>
      </c>
      <c r="D110" s="932" t="s">
        <v>4338</v>
      </c>
      <c r="E110" s="733">
        <v>8</v>
      </c>
      <c r="F110" s="1140">
        <v>525</v>
      </c>
      <c r="G110" s="1186" t="s">
        <v>106</v>
      </c>
      <c r="H110" s="1186" t="s">
        <v>106</v>
      </c>
      <c r="I110" s="874">
        <v>22</v>
      </c>
      <c r="J110" s="651">
        <f t="shared" si="18"/>
        <v>3.6363636363636367</v>
      </c>
      <c r="K110" s="877">
        <v>0.2</v>
      </c>
      <c r="L110" s="887">
        <v>4</v>
      </c>
      <c r="M110" s="642">
        <f t="shared" si="19"/>
        <v>0.8</v>
      </c>
      <c r="N110" s="870" t="s">
        <v>107</v>
      </c>
      <c r="O110" s="734">
        <v>0.19</v>
      </c>
      <c r="P110" s="619">
        <v>43859</v>
      </c>
      <c r="Q110" s="619">
        <v>43873</v>
      </c>
      <c r="R110" s="642">
        <f t="shared" si="20"/>
        <v>5.2631578947368469</v>
      </c>
      <c r="S110" s="701">
        <f>IF(INDEX(Historical!$D$7:$D$1237,MATCH(B110,Historical!$B$7:$B$1261,0))=0,"n/a",(INDEX(Historical!$C$7:$C$1239,MATCH(B110,Historical!$B$7:$B$1261,0))/INDEX(Historical!$D$7:$D$1237,MATCH(B110,Historical!$B$7:$B$1261,0))-1)*100)</f>
        <v>15.625</v>
      </c>
      <c r="T110" s="701">
        <f>IF(INDEX(Historical!$F$7:$F$1230,MATCH(B110,Historical!$B$7:$B$1261,0))=0,"n/a",((INDEX(Historical!$C$7:$C$1239,MATCH(B110,Historical!$B$7:$B$1261,0))/INDEX(Historical!$F$7:$F$1230,MATCH(B110,Historical!$B$7:$B$1261,0)))^(1/3)-1)*100)</f>
        <v>15.521679473813489</v>
      </c>
      <c r="U110" s="701">
        <f>IF(INDEX(Historical!$H$7:$H$1230,MATCH(B110,Historical!$B$7:$B$1261,0))=0,"n/a",((INDEX(Historical!$C$7:$C$1239,MATCH(B110,Historical!$B$7:$B$1261,0))/INDEX(Historical!$H$7:$H$1230,MATCH(B110,Historical!$B$7:$B$1261,0)))^(1/5)-1)*100)</f>
        <v>16.828973416570705</v>
      </c>
      <c r="V110" s="701">
        <f>IF(INDEX(Historical!$O$7:$O$1230,MATCH(B110,Historical!$B$7:$B$1261,0))=0,"n/a",((INDEX(Historical!$C$7:$C$1239,MATCH(B110,Historical!$B$7:$B$1261,0))/INDEX(Historical!$O$7:$O$1230,MATCH(B110,Historical!$B$7:$B$1261,0)))^(1/10)-1)*100)</f>
        <v>6.3450238139030057</v>
      </c>
      <c r="W110" s="702">
        <f t="shared" si="21"/>
        <v>2.6523105208361262</v>
      </c>
      <c r="X110" s="703">
        <f t="shared" si="22"/>
        <v>1.0077229590760901</v>
      </c>
      <c r="Y110" s="664"/>
      <c r="Z110" s="651">
        <f t="shared" si="23"/>
        <v>34.334763948497852</v>
      </c>
      <c r="AA110" s="886">
        <f t="shared" si="24"/>
        <v>9.4420600858369088</v>
      </c>
      <c r="AB110" s="887">
        <v>12</v>
      </c>
      <c r="AC110" s="865">
        <v>2.33</v>
      </c>
      <c r="AD110" s="865">
        <v>1.21</v>
      </c>
      <c r="AE110" s="865">
        <v>3.25</v>
      </c>
      <c r="AF110" s="865">
        <v>1.02</v>
      </c>
      <c r="AG110" s="865">
        <v>11.1</v>
      </c>
      <c r="AH110" s="865">
        <v>21.099999999999998</v>
      </c>
      <c r="AI110" s="865">
        <v>-0.38999999999999996</v>
      </c>
      <c r="AJ110" s="865">
        <v>16.7</v>
      </c>
      <c r="AK110" s="865">
        <v>8</v>
      </c>
      <c r="AL110" s="878">
        <v>352.49</v>
      </c>
      <c r="AM110" s="872">
        <v>8.5</v>
      </c>
      <c r="AN110" s="865">
        <v>0.1</v>
      </c>
      <c r="AO110" s="739">
        <f t="shared" si="25"/>
        <v>11.023276967097432</v>
      </c>
      <c r="AP110" s="740">
        <f t="shared" si="26"/>
        <v>20.465337052934341</v>
      </c>
      <c r="AQ110" s="888">
        <f t="shared" si="27"/>
        <v>-34.575229673723229</v>
      </c>
      <c r="AR110" s="651">
        <f>INDEX(Historical!$C$7:$C$1239,MATCH(B110,Historical!$B$7:$B$1261,0))*IF(AH110="n/a",1.03,IF(AH110&lt;0,1.01,IF(AH110&gt;10,1.1,(1+AH110/100))))</f>
        <v>0.81400000000000006</v>
      </c>
      <c r="AS110" s="886">
        <f t="shared" si="28"/>
        <v>0.82214000000000009</v>
      </c>
      <c r="AT110" s="886">
        <f t="shared" si="33"/>
        <v>0.88791120000000012</v>
      </c>
      <c r="AU110" s="886">
        <f t="shared" si="33"/>
        <v>0.95894409600000019</v>
      </c>
      <c r="AV110" s="886">
        <f t="shared" si="33"/>
        <v>1.0356596236800002</v>
      </c>
      <c r="AW110" s="651">
        <f t="shared" si="29"/>
        <v>4.5186549196800003</v>
      </c>
      <c r="AX110" s="747">
        <f t="shared" si="30"/>
        <v>20.539340544000002</v>
      </c>
      <c r="AY110" s="934">
        <v>1.1499999999999999</v>
      </c>
      <c r="AZ110" s="872">
        <v>68.58</v>
      </c>
      <c r="BA110" s="872">
        <v>-27.029999999999998</v>
      </c>
      <c r="BB110" s="872">
        <v>12.57</v>
      </c>
      <c r="BC110" s="872">
        <v>16.400000000000002</v>
      </c>
      <c r="BE110" s="624">
        <v>2013</v>
      </c>
      <c r="BF110" s="898">
        <f t="shared" si="31"/>
        <v>0</v>
      </c>
      <c r="BG110" s="882">
        <v>1.2</v>
      </c>
    </row>
    <row r="111" spans="1:59" ht="11.25" customHeight="1" x14ac:dyDescent="0.2">
      <c r="A111" s="871" t="s">
        <v>3817</v>
      </c>
      <c r="B111" s="875" t="s">
        <v>3818</v>
      </c>
      <c r="C111" s="932" t="s">
        <v>108</v>
      </c>
      <c r="D111" s="932" t="s">
        <v>4338</v>
      </c>
      <c r="E111" s="733">
        <v>7</v>
      </c>
      <c r="F111" s="1140">
        <v>603</v>
      </c>
      <c r="G111" s="1165" t="s">
        <v>106</v>
      </c>
      <c r="H111" s="1165" t="s">
        <v>106</v>
      </c>
      <c r="I111" s="874">
        <v>20.010000000000002</v>
      </c>
      <c r="J111" s="651">
        <f t="shared" si="18"/>
        <v>4.3978010994502741</v>
      </c>
      <c r="K111" s="877">
        <v>0.22</v>
      </c>
      <c r="L111" s="887">
        <v>4</v>
      </c>
      <c r="M111" s="642">
        <f t="shared" si="19"/>
        <v>0.88</v>
      </c>
      <c r="N111" s="870" t="s">
        <v>535</v>
      </c>
      <c r="O111" s="734">
        <v>0.21</v>
      </c>
      <c r="P111" s="619">
        <v>43853</v>
      </c>
      <c r="Q111" s="619">
        <v>43860</v>
      </c>
      <c r="R111" s="642">
        <f t="shared" si="20"/>
        <v>4.7619047619047663</v>
      </c>
      <c r="S111" s="701">
        <f>IF(INDEX(Historical!$D$7:$D$1237,MATCH(B111,Historical!$B$7:$B$1261,0))=0,"n/a",(INDEX(Historical!$C$7:$C$1239,MATCH(B111,Historical!$B$7:$B$1261,0))/INDEX(Historical!$D$7:$D$1237,MATCH(B111,Historical!$B$7:$B$1261,0))-1)*100)</f>
        <v>4.9999999999999822</v>
      </c>
      <c r="T111" s="701">
        <f>IF(INDEX(Historical!$F$7:$F$1230,MATCH(B111,Historical!$B$7:$B$1261,0))=0,"n/a",((INDEX(Historical!$C$7:$C$1239,MATCH(B111,Historical!$B$7:$B$1261,0))/INDEX(Historical!$F$7:$F$1230,MATCH(B111,Historical!$B$7:$B$1261,0)))^(1/3)-1)*100)</f>
        <v>7.2976287935406337</v>
      </c>
      <c r="U111" s="701">
        <f>IF(INDEX(Historical!$H$7:$H$1230,MATCH(B111,Historical!$B$7:$B$1261,0))=0,"n/a",((INDEX(Historical!$C$7:$C$1239,MATCH(B111,Historical!$B$7:$B$1261,0))/INDEX(Historical!$H$7:$H$1230,MATCH(B111,Historical!$B$7:$B$1261,0)))^(1/5)-1)*100)</f>
        <v>8.0639619600400216</v>
      </c>
      <c r="V111" s="701">
        <f>IF(INDEX(Historical!$O$7:$O$1230,MATCH(B111,Historical!$B$7:$B$1261,0))=0,"n/a",((INDEX(Historical!$C$7:$C$1239,MATCH(B111,Historical!$B$7:$B$1261,0))/INDEX(Historical!$O$7:$O$1230,MATCH(B111,Historical!$B$7:$B$1261,0)))^(1/10)-1)*100)</f>
        <v>-3.5038904880182353</v>
      </c>
      <c r="W111" s="702" t="str">
        <f t="shared" si="21"/>
        <v>n/a</v>
      </c>
      <c r="X111" s="703">
        <f t="shared" si="22"/>
        <v>0.72648305946306502</v>
      </c>
      <c r="Y111" s="664"/>
      <c r="Z111" s="651">
        <f t="shared" si="23"/>
        <v>48.087431693989068</v>
      </c>
      <c r="AA111" s="886">
        <f t="shared" si="24"/>
        <v>10.934426229508198</v>
      </c>
      <c r="AB111" s="887">
        <v>12</v>
      </c>
      <c r="AC111" s="865">
        <v>1.83</v>
      </c>
      <c r="AD111" s="865">
        <v>1.91</v>
      </c>
      <c r="AE111" s="865">
        <v>3.48</v>
      </c>
      <c r="AF111" s="865">
        <v>0.91</v>
      </c>
      <c r="AG111" s="865">
        <v>8.2000000000000011</v>
      </c>
      <c r="AH111" s="865">
        <v>-7.1</v>
      </c>
      <c r="AI111" s="865">
        <v>-0.6</v>
      </c>
      <c r="AJ111" s="865">
        <v>11.1</v>
      </c>
      <c r="AK111" s="865">
        <v>6</v>
      </c>
      <c r="AL111" s="878">
        <v>1160</v>
      </c>
      <c r="AM111" s="872">
        <v>2.7</v>
      </c>
      <c r="AN111" s="865">
        <v>0.23</v>
      </c>
      <c r="AO111" s="739">
        <f t="shared" si="25"/>
        <v>1.5273368299820973</v>
      </c>
      <c r="AP111" s="740">
        <f t="shared" si="26"/>
        <v>12.461763059490295</v>
      </c>
      <c r="AQ111" s="888">
        <f t="shared" si="27"/>
        <v>-33.499113226121537</v>
      </c>
      <c r="AR111" s="651">
        <f>INDEX(Historical!$C$7:$C$1239,MATCH(B111,Historical!$B$7:$B$1261,0))*IF(AH111="n/a",1.03,IF(AH111&lt;0,1.01,IF(AH111&gt;10,1.1,(1+AH111/100))))</f>
        <v>0.84839999999999993</v>
      </c>
      <c r="AS111" s="886">
        <f t="shared" si="28"/>
        <v>0.85688399999999998</v>
      </c>
      <c r="AT111" s="886">
        <f t="shared" si="33"/>
        <v>0.90829704</v>
      </c>
      <c r="AU111" s="886">
        <f t="shared" si="33"/>
        <v>0.96279486240000001</v>
      </c>
      <c r="AV111" s="886">
        <f t="shared" si="33"/>
        <v>1.020562554144</v>
      </c>
      <c r="AW111" s="651">
        <f t="shared" si="29"/>
        <v>4.5969384565439997</v>
      </c>
      <c r="AX111" s="747">
        <f t="shared" si="30"/>
        <v>22.973205679880056</v>
      </c>
      <c r="AY111" s="934">
        <v>1.17</v>
      </c>
      <c r="AZ111" s="872">
        <v>81.910000000000011</v>
      </c>
      <c r="BA111" s="872">
        <v>-28.54</v>
      </c>
      <c r="BB111" s="872">
        <v>10.059999999999999</v>
      </c>
      <c r="BC111" s="872">
        <v>11.110000000000001</v>
      </c>
      <c r="BE111" s="624">
        <v>2014</v>
      </c>
      <c r="BF111" s="898">
        <f t="shared" si="31"/>
        <v>0</v>
      </c>
      <c r="BG111" s="882">
        <v>1</v>
      </c>
    </row>
    <row r="112" spans="1:59" ht="11.25" customHeight="1" x14ac:dyDescent="0.2">
      <c r="A112" s="13" t="s">
        <v>4040</v>
      </c>
      <c r="B112" s="975" t="s">
        <v>4041</v>
      </c>
      <c r="C112" s="932" t="s">
        <v>108</v>
      </c>
      <c r="D112" s="932" t="s">
        <v>4338</v>
      </c>
      <c r="E112" s="733">
        <v>6</v>
      </c>
      <c r="F112" s="1140">
        <v>680</v>
      </c>
      <c r="G112" s="1140" t="s">
        <v>106</v>
      </c>
      <c r="H112" s="1140" t="s">
        <v>106</v>
      </c>
      <c r="I112" s="874">
        <v>18.3</v>
      </c>
      <c r="J112" s="651">
        <f t="shared" si="18"/>
        <v>3.0601092896174866</v>
      </c>
      <c r="K112" s="877">
        <v>0.14000000000000001</v>
      </c>
      <c r="L112" s="887">
        <v>4</v>
      </c>
      <c r="M112" s="642">
        <f t="shared" si="19"/>
        <v>0.56000000000000005</v>
      </c>
      <c r="N112" s="870" t="s">
        <v>987</v>
      </c>
      <c r="O112" s="734">
        <v>0.13</v>
      </c>
      <c r="P112" s="861">
        <v>43874</v>
      </c>
      <c r="Q112" s="861">
        <v>43885</v>
      </c>
      <c r="R112" s="642">
        <f t="shared" si="20"/>
        <v>7.6923076923076987</v>
      </c>
      <c r="S112" s="701">
        <f>IF(INDEX(Historical!$D$7:$D$1237,MATCH(B112,Historical!$B$7:$B$1261,0))=0,"n/a",(INDEX(Historical!$C$7:$C$1239,MATCH(B112,Historical!$B$7:$B$1261,0))/INDEX(Historical!$D$7:$D$1237,MATCH(B112,Historical!$B$7:$B$1261,0))-1)*100)</f>
        <v>8.3333333333333481</v>
      </c>
      <c r="T112" s="701">
        <f>IF(INDEX(Historical!$F$7:$F$1230,MATCH(B112,Historical!$B$7:$B$1261,0))=0,"n/a",((INDEX(Historical!$C$7:$C$1239,MATCH(B112,Historical!$B$7:$B$1261,0))/INDEX(Historical!$F$7:$F$1230,MATCH(B112,Historical!$B$7:$B$1261,0)))^(1/3)-1)*100)</f>
        <v>33.206950951121271</v>
      </c>
      <c r="U112" s="701" t="str">
        <f>IF(INDEX(Historical!$H$7:$H$1230,MATCH(B112,Historical!$B$7:$B$1261,0))=0,"n/a",((INDEX(Historical!$C$7:$C$1239,MATCH(B112,Historical!$B$7:$B$1261,0))/INDEX(Historical!$H$7:$H$1230,MATCH(B112,Historical!$B$7:$B$1261,0)))^(1/5)-1)*100)</f>
        <v>n/a</v>
      </c>
      <c r="V112" s="701" t="str">
        <f>IF(INDEX(Historical!$O$7:$O$1230,MATCH(B112,Historical!$B$7:$B$1261,0))=0,"n/a",((INDEX(Historical!$C$7:$C$1239,MATCH(B112,Historical!$B$7:$B$1261,0))/INDEX(Historical!$O$7:$O$1230,MATCH(B112,Historical!$B$7:$B$1261,0)))^(1/10)-1)*100)</f>
        <v>n/a</v>
      </c>
      <c r="W112" s="702" t="str">
        <f t="shared" si="21"/>
        <v>n/a</v>
      </c>
      <c r="X112" s="703" t="str">
        <f t="shared" si="22"/>
        <v>n/a</v>
      </c>
      <c r="Y112" s="876"/>
      <c r="Z112" s="651">
        <f t="shared" si="23"/>
        <v>48.695652173913054</v>
      </c>
      <c r="AA112" s="886">
        <f t="shared" si="24"/>
        <v>15.913043478260871</v>
      </c>
      <c r="AB112" s="887">
        <v>12</v>
      </c>
      <c r="AC112" s="865">
        <v>1.1499999999999999</v>
      </c>
      <c r="AD112" s="865" t="s">
        <v>136</v>
      </c>
      <c r="AE112" s="865">
        <v>1.89</v>
      </c>
      <c r="AF112" s="865">
        <v>0.81</v>
      </c>
      <c r="AG112" s="865">
        <v>5.0999999999999996</v>
      </c>
      <c r="AH112" s="865">
        <v>4.5</v>
      </c>
      <c r="AI112" s="865">
        <v>58.42</v>
      </c>
      <c r="AJ112" s="865">
        <v>24.3</v>
      </c>
      <c r="AK112" s="865" t="s">
        <v>136</v>
      </c>
      <c r="AL112" s="878">
        <v>147.97</v>
      </c>
      <c r="AM112" s="872">
        <v>7.1</v>
      </c>
      <c r="AN112" s="865">
        <v>0.14000000000000001</v>
      </c>
      <c r="AO112" s="739" t="str">
        <f t="shared" si="25"/>
        <v>n/a</v>
      </c>
      <c r="AP112" s="740" t="str">
        <f t="shared" si="26"/>
        <v>n/a</v>
      </c>
      <c r="AQ112" s="888">
        <f t="shared" si="27"/>
        <v>-24.311852630851682</v>
      </c>
      <c r="AR112" s="651">
        <f>INDEX(Historical!$C$7:$C$1239,MATCH(B112,Historical!$B$7:$B$1261,0))*IF(AH112="n/a",1.03,IF(AH112&lt;0,1.01,IF(AH112&gt;10,1.1,(1+AH112/100))))</f>
        <v>0.54339999999999999</v>
      </c>
      <c r="AS112" s="886">
        <f t="shared" si="28"/>
        <v>0.59774000000000005</v>
      </c>
      <c r="AT112" s="886">
        <f t="shared" si="33"/>
        <v>0.61567220000000011</v>
      </c>
      <c r="AU112" s="886">
        <f t="shared" si="33"/>
        <v>0.63414236600000018</v>
      </c>
      <c r="AV112" s="886">
        <f t="shared" si="33"/>
        <v>0.65316663698000021</v>
      </c>
      <c r="AW112" s="651">
        <f t="shared" si="29"/>
        <v>3.0441212029800004</v>
      </c>
      <c r="AX112" s="747">
        <f t="shared" si="30"/>
        <v>16.634542092786887</v>
      </c>
      <c r="AY112" s="934">
        <v>0.79</v>
      </c>
      <c r="AZ112" s="872">
        <v>51.62</v>
      </c>
      <c r="BA112" s="872">
        <v>-39</v>
      </c>
      <c r="BB112" s="872">
        <v>13.59</v>
      </c>
      <c r="BC112" s="872">
        <v>10.45</v>
      </c>
      <c r="BE112" s="624">
        <v>2015</v>
      </c>
      <c r="BF112" s="898">
        <f t="shared" si="31"/>
        <v>0</v>
      </c>
      <c r="BG112" s="882">
        <v>0.4</v>
      </c>
    </row>
    <row r="113" spans="1:59" ht="11.25" customHeight="1" x14ac:dyDescent="0.2">
      <c r="A113" s="881" t="s">
        <v>4580</v>
      </c>
      <c r="B113" s="875" t="s">
        <v>4088</v>
      </c>
      <c r="C113" s="932" t="s">
        <v>112</v>
      </c>
      <c r="D113" s="932" t="s">
        <v>4344</v>
      </c>
      <c r="E113" s="733">
        <v>5</v>
      </c>
      <c r="F113" s="1140">
        <v>733</v>
      </c>
      <c r="G113" s="1165" t="s">
        <v>106</v>
      </c>
      <c r="H113" s="1165" t="s">
        <v>106</v>
      </c>
      <c r="I113" s="874">
        <v>56.88</v>
      </c>
      <c r="J113" s="651">
        <f t="shared" si="18"/>
        <v>1.3361462728551334</v>
      </c>
      <c r="K113" s="877">
        <v>0.19</v>
      </c>
      <c r="L113" s="887">
        <v>4</v>
      </c>
      <c r="M113" s="642">
        <f t="shared" si="19"/>
        <v>0.76</v>
      </c>
      <c r="N113" s="870" t="s">
        <v>294</v>
      </c>
      <c r="O113" s="734">
        <v>0.17</v>
      </c>
      <c r="P113" s="861">
        <v>43896</v>
      </c>
      <c r="Q113" s="861">
        <v>43916</v>
      </c>
      <c r="R113" s="642">
        <f t="shared" si="20"/>
        <v>11.764705882352935</v>
      </c>
      <c r="S113" s="701">
        <f>IF(INDEX(Historical!$D$7:$D$1237,MATCH(B113,Historical!$B$7:$B$1261,0))=0,"n/a",(INDEX(Historical!$C$7:$C$1239,MATCH(B113,Historical!$B$7:$B$1261,0))/INDEX(Historical!$D$7:$D$1237,MATCH(B113,Historical!$B$7:$B$1261,0))-1)*100)</f>
        <v>6.25</v>
      </c>
      <c r="T113" s="701">
        <f>IF(INDEX(Historical!$F$7:$F$1230,MATCH(B113,Historical!$B$7:$B$1261,0))=0,"n/a",((INDEX(Historical!$C$7:$C$1239,MATCH(B113,Historical!$B$7:$B$1261,0))/INDEX(Historical!$F$7:$F$1230,MATCH(B113,Historical!$B$7:$B$1261,0)))^(1/3)-1)*100)</f>
        <v>23.614325642206314</v>
      </c>
      <c r="U113" s="701">
        <f>IF(INDEX(Historical!$H$7:$H$1230,MATCH(B113,Historical!$B$7:$B$1261,0))=0,"n/a",((INDEX(Historical!$C$7:$C$1239,MATCH(B113,Historical!$B$7:$B$1261,0))/INDEX(Historical!$H$7:$H$1230,MATCH(B113,Historical!$B$7:$B$1261,0)))^(1/5)-1)*100)</f>
        <v>11.196158593857874</v>
      </c>
      <c r="V113" s="701" t="str">
        <f>IF(INDEX(Historical!$O$7:$O$1230,MATCH(B113,Historical!$B$7:$B$1261,0))=0,"n/a",((INDEX(Historical!$C$7:$C$1239,MATCH(B113,Historical!$B$7:$B$1261,0))/INDEX(Historical!$O$7:$O$1230,MATCH(B113,Historical!$B$7:$B$1261,0)))^(1/10)-1)*100)</f>
        <v>n/a</v>
      </c>
      <c r="W113" s="702" t="str">
        <f t="shared" si="21"/>
        <v>n/a</v>
      </c>
      <c r="X113" s="703">
        <f t="shared" si="22"/>
        <v>0.23084863080119328</v>
      </c>
      <c r="Y113" s="876"/>
      <c r="Z113" s="651">
        <f t="shared" si="23"/>
        <v>26.480836236933797</v>
      </c>
      <c r="AA113" s="886">
        <f t="shared" si="24"/>
        <v>19.818815331010452</v>
      </c>
      <c r="AB113" s="887">
        <v>12</v>
      </c>
      <c r="AC113" s="865">
        <v>2.87</v>
      </c>
      <c r="AD113" s="865">
        <v>2.23</v>
      </c>
      <c r="AE113" s="865">
        <v>2.68</v>
      </c>
      <c r="AF113" s="865">
        <v>9.99</v>
      </c>
      <c r="AG113" s="865">
        <v>58.8</v>
      </c>
      <c r="AH113" s="865">
        <v>19.400000000000002</v>
      </c>
      <c r="AI113" s="865">
        <v>4.1300000000000008</v>
      </c>
      <c r="AJ113" s="865">
        <v>48.5</v>
      </c>
      <c r="AK113" s="865">
        <v>9.01</v>
      </c>
      <c r="AL113" s="878">
        <v>5540</v>
      </c>
      <c r="AM113" s="872">
        <v>0.3</v>
      </c>
      <c r="AN113" s="865">
        <v>1.64</v>
      </c>
      <c r="AO113" s="739">
        <f t="shared" si="25"/>
        <v>-7.2865104642974448</v>
      </c>
      <c r="AP113" s="740">
        <f t="shared" si="26"/>
        <v>12.532304866713007</v>
      </c>
      <c r="AQ113" s="888">
        <f t="shared" si="27"/>
        <v>196.64042217756909</v>
      </c>
      <c r="AR113" s="651">
        <f>INDEX(Historical!$C$7:$C$1239,MATCH(B113,Historical!$B$7:$B$1261,0))*IF(AH113="n/a",1.03,IF(AH113&lt;0,1.01,IF(AH113&gt;10,1.1,(1+AH113/100))))</f>
        <v>0.74800000000000011</v>
      </c>
      <c r="AS113" s="886">
        <f t="shared" si="28"/>
        <v>0.77889240000000015</v>
      </c>
      <c r="AT113" s="886">
        <f t="shared" si="33"/>
        <v>0.84907060524000022</v>
      </c>
      <c r="AU113" s="886">
        <f t="shared" si="33"/>
        <v>0.92557186677212433</v>
      </c>
      <c r="AV113" s="886">
        <f t="shared" si="33"/>
        <v>1.0089658919682929</v>
      </c>
      <c r="AW113" s="651">
        <f t="shared" si="29"/>
        <v>4.3105007639804178</v>
      </c>
      <c r="AX113" s="747">
        <f t="shared" si="30"/>
        <v>7.5782362235942644</v>
      </c>
      <c r="AY113" s="934">
        <v>0.96</v>
      </c>
      <c r="AZ113" s="872">
        <v>40.79</v>
      </c>
      <c r="BA113" s="872">
        <v>-19.400000000000002</v>
      </c>
      <c r="BB113" s="872">
        <v>0.43</v>
      </c>
      <c r="BC113" s="872">
        <v>2.11</v>
      </c>
      <c r="BE113" s="624">
        <v>2016</v>
      </c>
      <c r="BF113" s="898">
        <f t="shared" si="31"/>
        <v>0</v>
      </c>
      <c r="BG113" s="882">
        <v>13.8</v>
      </c>
    </row>
    <row r="114" spans="1:59" s="773" customFormat="1" ht="11.25" customHeight="1" x14ac:dyDescent="0.2">
      <c r="A114" s="646" t="s">
        <v>973</v>
      </c>
      <c r="B114" s="781" t="s">
        <v>974</v>
      </c>
      <c r="C114" s="932" t="s">
        <v>108</v>
      </c>
      <c r="D114" s="932" t="s">
        <v>4338</v>
      </c>
      <c r="E114" s="755">
        <v>8</v>
      </c>
      <c r="F114" s="1140">
        <v>587</v>
      </c>
      <c r="G114" s="1189" t="s">
        <v>115</v>
      </c>
      <c r="H114" s="1189" t="s">
        <v>115</v>
      </c>
      <c r="I114" s="756">
        <v>25.35</v>
      </c>
      <c r="J114" s="757">
        <f t="shared" si="18"/>
        <v>2.9980276134122286</v>
      </c>
      <c r="K114" s="758">
        <v>0.19</v>
      </c>
      <c r="L114" s="759">
        <v>4</v>
      </c>
      <c r="M114" s="760">
        <f t="shared" si="19"/>
        <v>0.76</v>
      </c>
      <c r="N114" s="761" t="s">
        <v>163</v>
      </c>
      <c r="O114" s="762">
        <v>0.185</v>
      </c>
      <c r="P114" s="763">
        <v>44179</v>
      </c>
      <c r="Q114" s="763">
        <v>44200</v>
      </c>
      <c r="R114" s="760">
        <f t="shared" si="20"/>
        <v>2.7027027027027053</v>
      </c>
      <c r="S114" s="701">
        <f>IF(INDEX(Historical!$D$7:$D$1237,MATCH(B114,Historical!$B$7:$B$1261,0))=0,"n/a",(INDEX(Historical!$C$7:$C$1239,MATCH(B114,Historical!$B$7:$B$1261,0))/INDEX(Historical!$D$7:$D$1237,MATCH(B114,Historical!$B$7:$B$1261,0))-1)*100)</f>
        <v>17.796610169491522</v>
      </c>
      <c r="T114" s="701">
        <f>IF(INDEX(Historical!$F$7:$F$1230,MATCH(B114,Historical!$B$7:$B$1261,0))=0,"n/a",((INDEX(Historical!$C$7:$C$1239,MATCH(B114,Historical!$B$7:$B$1261,0))/INDEX(Historical!$F$7:$F$1230,MATCH(B114,Historical!$B$7:$B$1261,0)))^(1/3)-1)*100)</f>
        <v>17.814467551062641</v>
      </c>
      <c r="U114" s="701">
        <f>IF(INDEX(Historical!$H$7:$H$1230,MATCH(B114,Historical!$B$7:$B$1261,0))=0,"n/a",((INDEX(Historical!$C$7:$C$1239,MATCH(B114,Historical!$B$7:$B$1261,0))/INDEX(Historical!$H$7:$H$1230,MATCH(B114,Historical!$B$7:$B$1261,0)))^(1/5)-1)*100)</f>
        <v>25.302708107860063</v>
      </c>
      <c r="V114" s="701">
        <f>IF(INDEX(Historical!$O$7:$O$1230,MATCH(B114,Historical!$B$7:$B$1261,0))=0,"n/a",((INDEX(Historical!$C$7:$C$1239,MATCH(B114,Historical!$B$7:$B$1261,0))/INDEX(Historical!$O$7:$O$1230,MATCH(B114,Historical!$B$7:$B$1261,0)))^(1/10)-1)*100)</f>
        <v>-2.3324680567078704</v>
      </c>
      <c r="W114" s="702" t="str">
        <f t="shared" si="21"/>
        <v>n/a</v>
      </c>
      <c r="X114" s="703">
        <f t="shared" si="22"/>
        <v>1.8469130005737271</v>
      </c>
      <c r="Y114" s="778"/>
      <c r="Z114" s="757">
        <f t="shared" si="23"/>
        <v>36.19047619047619</v>
      </c>
      <c r="AA114" s="765">
        <f t="shared" si="24"/>
        <v>12.071428571428571</v>
      </c>
      <c r="AB114" s="759">
        <v>12</v>
      </c>
      <c r="AC114" s="766">
        <v>2.1</v>
      </c>
      <c r="AD114" s="766">
        <v>2.52</v>
      </c>
      <c r="AE114" s="766">
        <v>3.51</v>
      </c>
      <c r="AF114" s="766">
        <v>1.04</v>
      </c>
      <c r="AG114" s="766">
        <v>8.5</v>
      </c>
      <c r="AH114" s="766">
        <v>8.9</v>
      </c>
      <c r="AI114" s="766">
        <v>1.73</v>
      </c>
      <c r="AJ114" s="766">
        <v>13.700000000000001</v>
      </c>
      <c r="AK114" s="766">
        <v>5</v>
      </c>
      <c r="AL114" s="767">
        <v>2820</v>
      </c>
      <c r="AM114" s="768">
        <v>0.1</v>
      </c>
      <c r="AN114" s="766">
        <v>0.11</v>
      </c>
      <c r="AO114" s="769">
        <f t="shared" si="25"/>
        <v>16.22930714984372</v>
      </c>
      <c r="AP114" s="770">
        <f t="shared" si="26"/>
        <v>28.300735721272293</v>
      </c>
      <c r="AQ114" s="771">
        <f t="shared" si="27"/>
        <v>-25.302727361150989</v>
      </c>
      <c r="AR114" s="651">
        <f>INDEX(Historical!$C$7:$C$1239,MATCH(B114,Historical!$B$7:$B$1261,0))*IF(AH114="n/a",1.03,IF(AH114&lt;0,1.01,IF(AH114&gt;10,1.1,(1+AH114/100))))</f>
        <v>0.75685499999999994</v>
      </c>
      <c r="AS114" s="765">
        <f t="shared" si="28"/>
        <v>0.76994859150000006</v>
      </c>
      <c r="AT114" s="765">
        <f t="shared" si="33"/>
        <v>0.80844602107500008</v>
      </c>
      <c r="AU114" s="765">
        <f t="shared" si="33"/>
        <v>0.84886832212875007</v>
      </c>
      <c r="AV114" s="765">
        <f t="shared" si="33"/>
        <v>0.89131173823518761</v>
      </c>
      <c r="AW114" s="757">
        <f t="shared" si="29"/>
        <v>4.0754296729389381</v>
      </c>
      <c r="AX114" s="772">
        <f t="shared" si="30"/>
        <v>16.076645652619085</v>
      </c>
      <c r="AY114" s="935">
        <v>1.4</v>
      </c>
      <c r="AZ114" s="768">
        <v>47.3</v>
      </c>
      <c r="BA114" s="768">
        <v>-23.11</v>
      </c>
      <c r="BB114" s="768">
        <v>9.5399999999999991</v>
      </c>
      <c r="BC114" s="768">
        <v>14.499999999999998</v>
      </c>
      <c r="BD114" s="908"/>
      <c r="BE114" s="624">
        <v>2013</v>
      </c>
      <c r="BF114" s="898">
        <f t="shared" si="31"/>
        <v>0</v>
      </c>
      <c r="BG114" s="824">
        <v>1</v>
      </c>
    </row>
    <row r="115" spans="1:59" ht="11.25" customHeight="1" x14ac:dyDescent="0.2">
      <c r="A115" s="881" t="s">
        <v>4449</v>
      </c>
      <c r="B115" s="875" t="s">
        <v>4450</v>
      </c>
      <c r="C115" s="932" t="s">
        <v>108</v>
      </c>
      <c r="D115" s="932" t="s">
        <v>4338</v>
      </c>
      <c r="E115" s="733">
        <v>5</v>
      </c>
      <c r="F115" s="1140">
        <v>712</v>
      </c>
      <c r="G115" s="1165" t="s">
        <v>106</v>
      </c>
      <c r="H115" s="1165" t="s">
        <v>106</v>
      </c>
      <c r="I115" s="874">
        <v>55.07</v>
      </c>
      <c r="J115" s="651">
        <f t="shared" si="18"/>
        <v>3.7043762484111133</v>
      </c>
      <c r="K115" s="877">
        <v>0.51</v>
      </c>
      <c r="L115" s="887">
        <v>4</v>
      </c>
      <c r="M115" s="642">
        <f t="shared" si="19"/>
        <v>2.04</v>
      </c>
      <c r="N115" s="870" t="s">
        <v>987</v>
      </c>
      <c r="O115" s="734">
        <v>0.45</v>
      </c>
      <c r="P115" s="866">
        <v>43679</v>
      </c>
      <c r="Q115" s="866">
        <v>43700</v>
      </c>
      <c r="R115" s="642">
        <f t="shared" si="20"/>
        <v>13.333333333333334</v>
      </c>
      <c r="S115" s="701">
        <f>IF(INDEX(Historical!$D$7:$D$1237,MATCH(B115,Historical!$B$7:$B$1261,0))=0,"n/a",(INDEX(Historical!$C$7:$C$1239,MATCH(B115,Historical!$B$7:$B$1261,0))/INDEX(Historical!$D$7:$D$1237,MATCH(B115,Historical!$B$7:$B$1261,0))-1)*100)</f>
        <v>24.675324675324674</v>
      </c>
      <c r="T115" s="701">
        <f>IF(INDEX(Historical!$F$7:$F$1230,MATCH(B115,Historical!$B$7:$B$1261,0))=0,"n/a",((INDEX(Historical!$C$7:$C$1239,MATCH(B115,Historical!$B$7:$B$1261,0))/INDEX(Historical!$F$7:$F$1230,MATCH(B115,Historical!$B$7:$B$1261,0)))^(1/3)-1)*100)</f>
        <v>65.965306673248676</v>
      </c>
      <c r="U115" s="701">
        <f>IF(INDEX(Historical!$H$7:$H$1230,MATCH(B115,Historical!$B$7:$B$1261,0))=0,"n/a",((INDEX(Historical!$C$7:$C$1239,MATCH(B115,Historical!$B$7:$B$1261,0))/INDEX(Historical!$H$7:$H$1230,MATCH(B115,Historical!$B$7:$B$1261,0)))^(1/5)-1)*100)</f>
        <v>116.89435423953975</v>
      </c>
      <c r="V115" s="701">
        <f>IF(INDEX(Historical!$O$7:$O$1230,MATCH(B115,Historical!$B$7:$B$1261,0))=0,"n/a",((INDEX(Historical!$C$7:$C$1239,MATCH(B115,Historical!$B$7:$B$1261,0))/INDEX(Historical!$O$7:$O$1230,MATCH(B115,Historical!$B$7:$B$1261,0)))^(1/10)-1)*100)</f>
        <v>34.378603315217894</v>
      </c>
      <c r="W115" s="702">
        <f t="shared" si="21"/>
        <v>3.4002066101328721</v>
      </c>
      <c r="X115" s="703">
        <f t="shared" si="22"/>
        <v>3.9625204826962626</v>
      </c>
      <c r="Y115" s="876"/>
      <c r="Z115" s="651">
        <f t="shared" si="23"/>
        <v>39.84375</v>
      </c>
      <c r="AA115" s="886">
        <f t="shared" si="24"/>
        <v>10.755859375</v>
      </c>
      <c r="AB115" s="887">
        <v>12</v>
      </c>
      <c r="AC115" s="865">
        <v>5.12</v>
      </c>
      <c r="AD115" s="865" t="s">
        <v>136</v>
      </c>
      <c r="AE115" s="865">
        <v>1.87</v>
      </c>
      <c r="AF115" s="865">
        <v>0.67</v>
      </c>
      <c r="AG115" s="865">
        <v>6.2</v>
      </c>
      <c r="AH115" s="865">
        <v>20.9</v>
      </c>
      <c r="AI115" s="865">
        <v>38.03</v>
      </c>
      <c r="AJ115" s="865">
        <v>29.5</v>
      </c>
      <c r="AK115" s="865">
        <v>-11.95</v>
      </c>
      <c r="AL115" s="878">
        <v>118800</v>
      </c>
      <c r="AM115" s="872">
        <v>0.25</v>
      </c>
      <c r="AN115" s="865">
        <v>1.47</v>
      </c>
      <c r="AO115" s="739">
        <f t="shared" si="25"/>
        <v>109.84287111295086</v>
      </c>
      <c r="AP115" s="740">
        <f t="shared" si="26"/>
        <v>120.59873048795086</v>
      </c>
      <c r="AQ115" s="888">
        <f t="shared" si="27"/>
        <v>-43.406220281926934</v>
      </c>
      <c r="AR115" s="651">
        <f>INDEX(Historical!$C$7:$C$1239,MATCH(B115,Historical!$B$7:$B$1261,0))*IF(AH115="n/a",1.03,IF(AH115&lt;0,1.01,IF(AH115&gt;10,1.1,(1+AH115/100))))</f>
        <v>2.1120000000000001</v>
      </c>
      <c r="AS115" s="886">
        <f t="shared" si="28"/>
        <v>2.3232000000000004</v>
      </c>
      <c r="AT115" s="886">
        <f t="shared" si="33"/>
        <v>2.3464320000000005</v>
      </c>
      <c r="AU115" s="886">
        <f t="shared" si="33"/>
        <v>2.3698963200000005</v>
      </c>
      <c r="AV115" s="886">
        <f t="shared" si="33"/>
        <v>2.3935952832000007</v>
      </c>
      <c r="AW115" s="651">
        <f t="shared" si="29"/>
        <v>11.5451236032</v>
      </c>
      <c r="AX115" s="747">
        <f t="shared" si="30"/>
        <v>20.964451794443438</v>
      </c>
      <c r="AY115" s="934">
        <v>1.98</v>
      </c>
      <c r="AZ115" s="872">
        <v>72.09</v>
      </c>
      <c r="BA115" s="872">
        <v>-33.739999999999995</v>
      </c>
      <c r="BB115" s="872">
        <v>20.830000000000002</v>
      </c>
      <c r="BC115" s="872">
        <v>11.67</v>
      </c>
      <c r="BE115" s="624">
        <v>2015</v>
      </c>
      <c r="BF115" s="898">
        <f t="shared" si="31"/>
        <v>0</v>
      </c>
      <c r="BG115" s="882">
        <v>0.5</v>
      </c>
    </row>
    <row r="116" spans="1:59" ht="11.25" customHeight="1" x14ac:dyDescent="0.2">
      <c r="A116" s="881" t="s">
        <v>4520</v>
      </c>
      <c r="B116" s="875" t="s">
        <v>4490</v>
      </c>
      <c r="C116" s="932" t="s">
        <v>4342</v>
      </c>
      <c r="D116" s="932" t="s">
        <v>519</v>
      </c>
      <c r="E116" s="733">
        <v>6</v>
      </c>
      <c r="F116" s="1140">
        <v>701</v>
      </c>
      <c r="G116" s="1137" t="s">
        <v>106</v>
      </c>
      <c r="H116" s="1137" t="s">
        <v>106</v>
      </c>
      <c r="I116" s="874">
        <v>1980.67</v>
      </c>
      <c r="J116" s="651">
        <f t="shared" si="18"/>
        <v>0.50487966193257838</v>
      </c>
      <c r="K116" s="877">
        <v>2.5</v>
      </c>
      <c r="L116" s="887">
        <v>4</v>
      </c>
      <c r="M116" s="642">
        <f t="shared" si="19"/>
        <v>10</v>
      </c>
      <c r="N116" s="870" t="s">
        <v>4516</v>
      </c>
      <c r="O116" s="734">
        <v>2.25</v>
      </c>
      <c r="P116" s="861">
        <v>44060</v>
      </c>
      <c r="Q116" s="861">
        <v>44078</v>
      </c>
      <c r="R116" s="642">
        <f t="shared" si="20"/>
        <v>11.111111111111111</v>
      </c>
      <c r="S116" s="701">
        <f>IF(INDEX(Historical!$D$7:$D$1237,MATCH(B116,Historical!$B$7:$B$1261,0))=0,"n/a",(INDEX(Historical!$C$7:$C$1239,MATCH(B116,Historical!$B$7:$B$1261,0))/INDEX(Historical!$D$7:$D$1237,MATCH(B116,Historical!$B$7:$B$1261,0))-1)*100)</f>
        <v>13.33333333333333</v>
      </c>
      <c r="T116" s="701">
        <f>IF(INDEX(Historical!$F$7:$F$1230,MATCH(B116,Historical!$B$7:$B$1261,0))=0,"n/a",((INDEX(Historical!$C$7:$C$1239,MATCH(B116,Historical!$B$7:$B$1261,0))/INDEX(Historical!$F$7:$F$1230,MATCH(B116,Historical!$B$7:$B$1261,0)))^(1/3)-1)*100)</f>
        <v>12.311068346755549</v>
      </c>
      <c r="U116" s="701" t="str">
        <f>IF(INDEX(Historical!$H$7:$H$1230,MATCH(B116,Historical!$B$7:$B$1261,0))=0,"n/a",((INDEX(Historical!$C$7:$C$1239,MATCH(B116,Historical!$B$7:$B$1261,0))/INDEX(Historical!$H$7:$H$1230,MATCH(B116,Historical!$B$7:$B$1261,0)))^(1/5)-1)*100)</f>
        <v>n/a</v>
      </c>
      <c r="V116" s="701" t="str">
        <f>IF(INDEX(Historical!$O$7:$O$1230,MATCH(B116,Historical!$B$7:$B$1261,0))=0,"n/a",((INDEX(Historical!$C$7:$C$1239,MATCH(B116,Historical!$B$7:$B$1261,0))/INDEX(Historical!$O$7:$O$1230,MATCH(B116,Historical!$B$7:$B$1261,0)))^(1/10)-1)*100)</f>
        <v>n/a</v>
      </c>
      <c r="W116" s="702" t="str">
        <f t="shared" si="21"/>
        <v>n/a</v>
      </c>
      <c r="X116" s="703" t="str">
        <f t="shared" si="22"/>
        <v>n/a</v>
      </c>
      <c r="Y116" s="876"/>
      <c r="Z116" s="651">
        <f t="shared" si="23"/>
        <v>23.277467411545626</v>
      </c>
      <c r="AA116" s="886">
        <f t="shared" si="24"/>
        <v>46.104981378026075</v>
      </c>
      <c r="AB116" s="887">
        <v>12</v>
      </c>
      <c r="AC116" s="865">
        <v>42.96</v>
      </c>
      <c r="AD116" s="865">
        <v>2.72</v>
      </c>
      <c r="AE116" s="865">
        <v>9.1300000000000008</v>
      </c>
      <c r="AF116" s="865">
        <v>8.51</v>
      </c>
      <c r="AG116" s="865">
        <v>23.1</v>
      </c>
      <c r="AH116" s="865">
        <v>8.2000000000000011</v>
      </c>
      <c r="AI116" s="865">
        <v>3.1199999999999997</v>
      </c>
      <c r="AJ116" s="865">
        <v>4.3</v>
      </c>
      <c r="AK116" s="865">
        <v>16.8</v>
      </c>
      <c r="AL116" s="878">
        <v>11930</v>
      </c>
      <c r="AM116" s="872">
        <v>0.2</v>
      </c>
      <c r="AN116" s="865">
        <v>1.25</v>
      </c>
      <c r="AO116" s="739" t="str">
        <f t="shared" si="25"/>
        <v>n/a</v>
      </c>
      <c r="AP116" s="740" t="str">
        <f t="shared" si="26"/>
        <v>n/a</v>
      </c>
      <c r="AQ116" s="888">
        <f t="shared" si="27"/>
        <v>317.58745805293529</v>
      </c>
      <c r="AR116" s="651">
        <f>INDEX(Historical!$C$7:$C$1239,MATCH(B116,Historical!$B$7:$B$1261,0))*IF(AH116="n/a",1.03,IF(AH116&lt;0,1.01,IF(AH116&gt;10,1.1,(1+AH116/100))))</f>
        <v>9.197000000000001</v>
      </c>
      <c r="AS116" s="886">
        <f t="shared" si="28"/>
        <v>9.4839464000000007</v>
      </c>
      <c r="AT116" s="886">
        <f t="shared" si="33"/>
        <v>10.432341040000001</v>
      </c>
      <c r="AU116" s="886">
        <f t="shared" si="33"/>
        <v>11.475575144000002</v>
      </c>
      <c r="AV116" s="886">
        <f t="shared" si="33"/>
        <v>12.623132658400003</v>
      </c>
      <c r="AW116" s="651">
        <f t="shared" si="29"/>
        <v>53.211995242400008</v>
      </c>
      <c r="AX116" s="747">
        <f t="shared" si="30"/>
        <v>2.6865654168740885</v>
      </c>
      <c r="AY116" s="934">
        <v>0.52</v>
      </c>
      <c r="AZ116" s="872">
        <v>92.04</v>
      </c>
      <c r="BA116" s="872">
        <v>-3.1199999999999997</v>
      </c>
      <c r="BB116" s="872">
        <v>6.69</v>
      </c>
      <c r="BC116" s="872">
        <v>11.72</v>
      </c>
      <c r="BE116" s="624">
        <v>2015</v>
      </c>
      <c r="BF116" s="898">
        <f t="shared" si="31"/>
        <v>0</v>
      </c>
      <c r="BG116" s="882">
        <v>7.1999999999999993</v>
      </c>
    </row>
    <row r="117" spans="1:59" ht="11.25" customHeight="1" x14ac:dyDescent="0.2">
      <c r="A117" s="863" t="s">
        <v>487</v>
      </c>
      <c r="B117" s="875" t="s">
        <v>488</v>
      </c>
      <c r="C117" s="932" t="s">
        <v>153</v>
      </c>
      <c r="D117" s="932" t="s">
        <v>4321</v>
      </c>
      <c r="E117" s="733">
        <v>24</v>
      </c>
      <c r="F117" s="1140">
        <v>141</v>
      </c>
      <c r="G117" s="1165" t="s">
        <v>106</v>
      </c>
      <c r="H117" s="1165" t="s">
        <v>106</v>
      </c>
      <c r="I117" s="865">
        <v>54.59</v>
      </c>
      <c r="J117" s="651">
        <f t="shared" si="18"/>
        <v>3.5603590401172371</v>
      </c>
      <c r="K117" s="884">
        <v>0.4859</v>
      </c>
      <c r="L117" s="887">
        <v>4</v>
      </c>
      <c r="M117" s="642">
        <f t="shared" si="19"/>
        <v>1.9436</v>
      </c>
      <c r="N117" s="870" t="s">
        <v>489</v>
      </c>
      <c r="O117" s="735">
        <v>0.48110000000000003</v>
      </c>
      <c r="P117" s="861">
        <v>44012</v>
      </c>
      <c r="Q117" s="861">
        <v>44027</v>
      </c>
      <c r="R117" s="642">
        <f t="shared" si="20"/>
        <v>0.99771357306172748</v>
      </c>
      <c r="S117" s="701">
        <f>IF(INDEX(Historical!$D$7:$D$1237,MATCH(B117,Historical!$B$7:$B$1261,0))=0,"n/a",(INDEX(Historical!$C$7:$C$1239,MATCH(B117,Historical!$B$7:$B$1261,0))/INDEX(Historical!$D$7:$D$1237,MATCH(B117,Historical!$B$7:$B$1261,0))-1)*100)</f>
        <v>2.068230277185501</v>
      </c>
      <c r="T117" s="701">
        <f>IF(INDEX(Historical!$F$7:$F$1230,MATCH(B117,Historical!$B$7:$B$1261,0))=0,"n/a",((INDEX(Historical!$C$7:$C$1239,MATCH(B117,Historical!$B$7:$B$1261,0))/INDEX(Historical!$F$7:$F$1230,MATCH(B117,Historical!$B$7:$B$1261,0)))^(1/3)-1)*100)</f>
        <v>4.6276247180517815</v>
      </c>
      <c r="U117" s="701">
        <f>IF(INDEX(Historical!$H$7:$H$1230,MATCH(B117,Historical!$B$7:$B$1261,0))=0,"n/a",((INDEX(Historical!$C$7:$C$1239,MATCH(B117,Historical!$B$7:$B$1261,0))/INDEX(Historical!$H$7:$H$1230,MATCH(B117,Historical!$B$7:$B$1261,0)))^(1/5)-1)*100)</f>
        <v>8.2198036681065965</v>
      </c>
      <c r="V117" s="701">
        <f>IF(INDEX(Historical!$O$7:$O$1230,MATCH(B117,Historical!$B$7:$B$1261,0))=0,"n/a",((INDEX(Historical!$C$7:$C$1239,MATCH(B117,Historical!$B$7:$B$1261,0))/INDEX(Historical!$O$7:$O$1230,MATCH(B117,Historical!$B$7:$B$1261,0)))^(1/10)-1)*100)</f>
        <v>14.332034524685522</v>
      </c>
      <c r="W117" s="702">
        <f t="shared" si="21"/>
        <v>0.57352664438177237</v>
      </c>
      <c r="X117" s="703" t="str">
        <f t="shared" si="22"/>
        <v>n/a</v>
      </c>
      <c r="Y117" s="876"/>
      <c r="Z117" s="651">
        <f t="shared" si="23"/>
        <v>58.719033232628391</v>
      </c>
      <c r="AA117" s="886">
        <f t="shared" si="24"/>
        <v>16.492447129909365</v>
      </c>
      <c r="AB117" s="887">
        <v>6</v>
      </c>
      <c r="AC117" s="865">
        <v>3.31</v>
      </c>
      <c r="AD117" s="865">
        <v>3.2</v>
      </c>
      <c r="AE117" s="865">
        <v>0.1</v>
      </c>
      <c r="AF117" s="865">
        <v>11.09</v>
      </c>
      <c r="AG117" s="865">
        <v>71.899999999999991</v>
      </c>
      <c r="AH117" s="865">
        <v>-378.6</v>
      </c>
      <c r="AI117" s="865">
        <v>5.07</v>
      </c>
      <c r="AJ117" s="865">
        <v>-40.6</v>
      </c>
      <c r="AK117" s="865">
        <v>5.08</v>
      </c>
      <c r="AL117" s="878">
        <v>15780</v>
      </c>
      <c r="AM117" s="872">
        <v>0.4</v>
      </c>
      <c r="AN117" s="865">
        <v>4.74</v>
      </c>
      <c r="AO117" s="739">
        <f t="shared" si="25"/>
        <v>-4.7122844216855313</v>
      </c>
      <c r="AP117" s="740">
        <f t="shared" si="26"/>
        <v>11.780162708223834</v>
      </c>
      <c r="AQ117" s="888">
        <f t="shared" si="27"/>
        <v>185.11302918175753</v>
      </c>
      <c r="AR117" s="651">
        <f>INDEX(Historical!$C$7:$C$1239,MATCH(B117,Historical!$B$7:$B$1261,0))*IF(AH117="n/a",1.03,IF(AH117&lt;0,1.01,IF(AH117&gt;10,1.1,(1+AH117/100))))</f>
        <v>1.933948</v>
      </c>
      <c r="AS117" s="886">
        <f t="shared" si="28"/>
        <v>2.0319991636000001</v>
      </c>
      <c r="AT117" s="886">
        <f t="shared" si="33"/>
        <v>2.1352247211108799</v>
      </c>
      <c r="AU117" s="886">
        <f t="shared" si="33"/>
        <v>2.2436941369433123</v>
      </c>
      <c r="AV117" s="886">
        <f t="shared" si="33"/>
        <v>2.3576737991000325</v>
      </c>
      <c r="AW117" s="651">
        <f t="shared" si="29"/>
        <v>10.702539820754223</v>
      </c>
      <c r="AX117" s="747">
        <f t="shared" si="30"/>
        <v>19.605311999916143</v>
      </c>
      <c r="AY117" s="934">
        <v>1.03</v>
      </c>
      <c r="AZ117" s="872">
        <v>39.79</v>
      </c>
      <c r="BA117" s="872">
        <v>-10.050000000000001</v>
      </c>
      <c r="BB117" s="872">
        <v>9.77</v>
      </c>
      <c r="BC117" s="872">
        <v>6.9599999999999991</v>
      </c>
      <c r="BE117" s="624">
        <v>1997</v>
      </c>
      <c r="BF117" s="898">
        <f t="shared" si="31"/>
        <v>2</v>
      </c>
      <c r="BG117" s="882">
        <v>2.4</v>
      </c>
    </row>
    <row r="118" spans="1:59" ht="11.25" customHeight="1" x14ac:dyDescent="0.2">
      <c r="A118" s="871" t="s">
        <v>492</v>
      </c>
      <c r="B118" s="875" t="s">
        <v>493</v>
      </c>
      <c r="C118" s="932" t="s">
        <v>4193</v>
      </c>
      <c r="D118" s="932" t="s">
        <v>4325</v>
      </c>
      <c r="E118" s="733">
        <v>18</v>
      </c>
      <c r="F118" s="1140">
        <v>178</v>
      </c>
      <c r="G118" s="1165" t="s">
        <v>115</v>
      </c>
      <c r="H118" s="1165" t="s">
        <v>115</v>
      </c>
      <c r="I118" s="874">
        <v>42.43</v>
      </c>
      <c r="J118" s="651">
        <f t="shared" si="18"/>
        <v>2.5453688427999057</v>
      </c>
      <c r="K118" s="877">
        <v>0.27</v>
      </c>
      <c r="L118" s="887">
        <v>4</v>
      </c>
      <c r="M118" s="642">
        <f t="shared" si="19"/>
        <v>1.08</v>
      </c>
      <c r="N118" s="870" t="s">
        <v>148</v>
      </c>
      <c r="O118" s="736">
        <v>0.26</v>
      </c>
      <c r="P118" s="619">
        <v>43801</v>
      </c>
      <c r="Q118" s="619">
        <v>43812</v>
      </c>
      <c r="R118" s="642">
        <f t="shared" si="20"/>
        <v>3.8461538461538494</v>
      </c>
      <c r="S118" s="701">
        <f>IF(INDEX(Historical!$D$7:$D$1237,MATCH(B118,Historical!$B$7:$B$1261,0))=0,"n/a",(INDEX(Historical!$C$7:$C$1239,MATCH(B118,Historical!$B$7:$B$1261,0))/INDEX(Historical!$D$7:$D$1237,MATCH(B118,Historical!$B$7:$B$1261,0))-1)*100)</f>
        <v>23.529411764705888</v>
      </c>
      <c r="T118" s="701">
        <f>IF(INDEX(Historical!$F$7:$F$1230,MATCH(B118,Historical!$B$7:$B$1261,0))=0,"n/a",((INDEX(Historical!$C$7:$C$1239,MATCH(B118,Historical!$B$7:$B$1261,0))/INDEX(Historical!$F$7:$F$1230,MATCH(B118,Historical!$B$7:$B$1261,0)))^(1/3)-1)*100)</f>
        <v>15.910934674420997</v>
      </c>
      <c r="U118" s="701">
        <f>IF(INDEX(Historical!$H$7:$H$1230,MATCH(B118,Historical!$B$7:$B$1261,0))=0,"n/a",((INDEX(Historical!$C$7:$C$1239,MATCH(B118,Historical!$B$7:$B$1261,0))/INDEX(Historical!$H$7:$H$1230,MATCH(B118,Historical!$B$7:$B$1261,0)))^(1/5)-1)*100)</f>
        <v>11.341134521344642</v>
      </c>
      <c r="V118" s="701">
        <f>IF(INDEX(Historical!$O$7:$O$1230,MATCH(B118,Historical!$B$7:$B$1261,0))=0,"n/a",((INDEX(Historical!$C$7:$C$1239,MATCH(B118,Historical!$B$7:$B$1261,0))/INDEX(Historical!$O$7:$O$1230,MATCH(B118,Historical!$B$7:$B$1261,0)))^(1/10)-1)*100)</f>
        <v>12.208891773792651</v>
      </c>
      <c r="W118" s="702">
        <f t="shared" si="21"/>
        <v>0.92892415884046764</v>
      </c>
      <c r="X118" s="703">
        <f t="shared" si="22"/>
        <v>1.9553680209214899</v>
      </c>
      <c r="Y118" s="669" t="s">
        <v>437</v>
      </c>
      <c r="Z118" s="651">
        <f t="shared" si="23"/>
        <v>62.790697674418603</v>
      </c>
      <c r="AA118" s="886">
        <f t="shared" si="24"/>
        <v>24.668604651162791</v>
      </c>
      <c r="AB118" s="887">
        <v>12</v>
      </c>
      <c r="AC118" s="865">
        <v>1.72</v>
      </c>
      <c r="AD118" s="865" t="s">
        <v>136</v>
      </c>
      <c r="AE118" s="865">
        <v>4.29</v>
      </c>
      <c r="AF118" s="865">
        <v>2.5</v>
      </c>
      <c r="AG118" s="865">
        <v>10.199999999999999</v>
      </c>
      <c r="AH118" s="865">
        <v>2.1999999999999997</v>
      </c>
      <c r="AI118" s="865" t="s">
        <v>136</v>
      </c>
      <c r="AJ118" s="865">
        <v>5.8000000000000007</v>
      </c>
      <c r="AK118" s="865" t="s">
        <v>136</v>
      </c>
      <c r="AL118" s="878">
        <v>645.62</v>
      </c>
      <c r="AM118" s="872">
        <v>0.8</v>
      </c>
      <c r="AN118" s="865">
        <v>2.13</v>
      </c>
      <c r="AO118" s="739">
        <f t="shared" si="25"/>
        <v>-10.782101287018243</v>
      </c>
      <c r="AP118" s="740">
        <f t="shared" si="26"/>
        <v>13.886503364144549</v>
      </c>
      <c r="AQ118" s="888">
        <f t="shared" si="27"/>
        <v>65.55833027520606</v>
      </c>
      <c r="AR118" s="651">
        <f>INDEX(Historical!$C$7:$C$1239,MATCH(B118,Historical!$B$7:$B$1261,0))*IF(AH118="n/a",1.03,IF(AH118&lt;0,1.01,IF(AH118&gt;10,1.1,(1+AH118/100))))</f>
        <v>1.0731000000000002</v>
      </c>
      <c r="AS118" s="886">
        <f t="shared" si="28"/>
        <v>1.1052930000000003</v>
      </c>
      <c r="AT118" s="886">
        <f t="shared" si="33"/>
        <v>1.1384517900000004</v>
      </c>
      <c r="AU118" s="886">
        <f t="shared" si="33"/>
        <v>1.1726053437000004</v>
      </c>
      <c r="AV118" s="886">
        <f t="shared" si="33"/>
        <v>1.2077835040110003</v>
      </c>
      <c r="AW118" s="651">
        <f t="shared" si="29"/>
        <v>5.697233637711002</v>
      </c>
      <c r="AX118" s="747">
        <f t="shared" si="30"/>
        <v>13.427371288501067</v>
      </c>
      <c r="AY118" s="934">
        <v>0.9</v>
      </c>
      <c r="AZ118" s="872">
        <v>47.07</v>
      </c>
      <c r="BA118" s="872">
        <v>-28.07</v>
      </c>
      <c r="BB118" s="872">
        <v>2.79</v>
      </c>
      <c r="BC118" s="872">
        <v>8.1199999999999992</v>
      </c>
      <c r="BE118" s="624">
        <v>2002</v>
      </c>
      <c r="BF118" s="898">
        <f t="shared" si="31"/>
        <v>1</v>
      </c>
      <c r="BG118" s="882">
        <v>1.4000000000000001</v>
      </c>
    </row>
    <row r="119" spans="1:59" ht="11.25" customHeight="1" x14ac:dyDescent="0.2">
      <c r="A119" s="863" t="s">
        <v>490</v>
      </c>
      <c r="B119" s="875" t="s">
        <v>491</v>
      </c>
      <c r="C119" s="932" t="s">
        <v>128</v>
      </c>
      <c r="D119" s="932" t="s">
        <v>4335</v>
      </c>
      <c r="E119" s="733">
        <v>20</v>
      </c>
      <c r="F119" s="1140">
        <v>160</v>
      </c>
      <c r="G119" s="1140" t="s">
        <v>37</v>
      </c>
      <c r="H119" s="1140" t="s">
        <v>37</v>
      </c>
      <c r="I119" s="874">
        <v>181.68</v>
      </c>
      <c r="J119" s="651">
        <f t="shared" si="18"/>
        <v>0.70453544693967418</v>
      </c>
      <c r="K119" s="884">
        <v>0.32</v>
      </c>
      <c r="L119" s="887">
        <v>4</v>
      </c>
      <c r="M119" s="642">
        <f t="shared" si="19"/>
        <v>1.28</v>
      </c>
      <c r="N119" s="870" t="s">
        <v>107</v>
      </c>
      <c r="O119" s="735">
        <v>0.28999999999999998</v>
      </c>
      <c r="P119" s="866">
        <v>43677</v>
      </c>
      <c r="Q119" s="866">
        <v>43692</v>
      </c>
      <c r="R119" s="642">
        <f t="shared" si="20"/>
        <v>10.344827586206906</v>
      </c>
      <c r="S119" s="701">
        <f>IF(INDEX(Historical!$D$7:$D$1237,MATCH(B119,Historical!$B$7:$B$1261,0))=0,"n/a",(INDEX(Historical!$C$7:$C$1239,MATCH(B119,Historical!$B$7:$B$1261,0))/INDEX(Historical!$D$7:$D$1237,MATCH(B119,Historical!$B$7:$B$1261,0))-1)*100)</f>
        <v>10.909090909090891</v>
      </c>
      <c r="T119" s="701">
        <f>IF(INDEX(Historical!$F$7:$F$1230,MATCH(B119,Historical!$B$7:$B$1261,0))=0,"n/a",((INDEX(Historical!$C$7:$C$1239,MATCH(B119,Historical!$B$7:$B$1261,0))/INDEX(Historical!$F$7:$F$1230,MATCH(B119,Historical!$B$7:$B$1261,0)))^(1/3)-1)*100)</f>
        <v>9.8644875762156303</v>
      </c>
      <c r="U119" s="701">
        <f>IF(INDEX(Historical!$H$7:$H$1230,MATCH(B119,Historical!$B$7:$B$1261,0))=0,"n/a",((INDEX(Historical!$C$7:$C$1239,MATCH(B119,Historical!$B$7:$B$1261,0))/INDEX(Historical!$H$7:$H$1230,MATCH(B119,Historical!$B$7:$B$1261,0)))^(1/5)-1)*100)</f>
        <v>9.9282331408265136</v>
      </c>
      <c r="V119" s="701">
        <f>IF(INDEX(Historical!$O$7:$O$1230,MATCH(B119,Historical!$B$7:$B$1261,0))=0,"n/a",((INDEX(Historical!$C$7:$C$1239,MATCH(B119,Historical!$B$7:$B$1261,0))/INDEX(Historical!$O$7:$O$1230,MATCH(B119,Historical!$B$7:$B$1261,0)))^(1/10)-1)*100)</f>
        <v>14.319676081578937</v>
      </c>
      <c r="W119" s="702">
        <f t="shared" si="21"/>
        <v>0.69332805325103364</v>
      </c>
      <c r="X119" s="703">
        <f t="shared" si="22"/>
        <v>1.1031370156473903</v>
      </c>
      <c r="Y119" s="875"/>
      <c r="Z119" s="651">
        <f t="shared" si="23"/>
        <v>15.960099750623444</v>
      </c>
      <c r="AA119" s="886">
        <f t="shared" si="24"/>
        <v>22.65336658354115</v>
      </c>
      <c r="AB119" s="887">
        <v>12</v>
      </c>
      <c r="AC119" s="865">
        <v>8.02</v>
      </c>
      <c r="AD119" s="865">
        <v>3.18</v>
      </c>
      <c r="AE119" s="865">
        <v>0.77</v>
      </c>
      <c r="AF119" s="865">
        <v>3.82</v>
      </c>
      <c r="AG119" s="865">
        <v>18.3</v>
      </c>
      <c r="AH119" s="865">
        <v>28.7</v>
      </c>
      <c r="AI119" s="865">
        <v>-2.4500000000000002</v>
      </c>
      <c r="AJ119" s="865">
        <v>9</v>
      </c>
      <c r="AK119" s="865">
        <v>7.1099999999999994</v>
      </c>
      <c r="AL119" s="878">
        <v>6680</v>
      </c>
      <c r="AM119" s="872">
        <v>0.3</v>
      </c>
      <c r="AN119" s="865">
        <v>0.73</v>
      </c>
      <c r="AO119" s="739">
        <f t="shared" si="25"/>
        <v>-12.020597995774962</v>
      </c>
      <c r="AP119" s="740">
        <f t="shared" si="26"/>
        <v>10.632768587766188</v>
      </c>
      <c r="AQ119" s="888">
        <f t="shared" si="27"/>
        <v>96.113187668218416</v>
      </c>
      <c r="AR119" s="651">
        <f>INDEX(Historical!$C$7:$C$1239,MATCH(B119,Historical!$B$7:$B$1261,0))*IF(AH119="n/a",1.03,IF(AH119&lt;0,1.01,IF(AH119&gt;10,1.1,(1+AH119/100))))</f>
        <v>1.3420000000000001</v>
      </c>
      <c r="AS119" s="886">
        <f t="shared" si="28"/>
        <v>1.3554200000000001</v>
      </c>
      <c r="AT119" s="886">
        <f t="shared" si="33"/>
        <v>1.4517903619999999</v>
      </c>
      <c r="AU119" s="886">
        <f t="shared" si="33"/>
        <v>1.5550126567381999</v>
      </c>
      <c r="AV119" s="886">
        <f t="shared" si="33"/>
        <v>1.6655740566322859</v>
      </c>
      <c r="AW119" s="651">
        <f t="shared" si="29"/>
        <v>7.3697970753704851</v>
      </c>
      <c r="AX119" s="747">
        <f t="shared" si="30"/>
        <v>4.0564713096490994</v>
      </c>
      <c r="AY119" s="934">
        <v>0.87</v>
      </c>
      <c r="AZ119" s="872">
        <v>59.35</v>
      </c>
      <c r="BA119" s="872">
        <v>-7.580000000000001</v>
      </c>
      <c r="BB119" s="872">
        <v>0.63</v>
      </c>
      <c r="BC119" s="872">
        <v>10.59</v>
      </c>
      <c r="BE119" s="624">
        <v>2000</v>
      </c>
      <c r="BF119" s="898">
        <f t="shared" si="31"/>
        <v>2</v>
      </c>
      <c r="BG119" s="882">
        <v>7.5</v>
      </c>
    </row>
    <row r="120" spans="1:59" ht="11.25" customHeight="1" x14ac:dyDescent="0.2">
      <c r="A120" s="863" t="s">
        <v>494</v>
      </c>
      <c r="B120" s="875" t="s">
        <v>495</v>
      </c>
      <c r="C120" s="932" t="s">
        <v>112</v>
      </c>
      <c r="D120" s="932" t="s">
        <v>211</v>
      </c>
      <c r="E120" s="733">
        <v>26</v>
      </c>
      <c r="F120" s="1140">
        <v>122</v>
      </c>
      <c r="G120" s="1123" t="s">
        <v>37</v>
      </c>
      <c r="H120" s="1123" t="s">
        <v>115</v>
      </c>
      <c r="I120" s="865">
        <v>173.59</v>
      </c>
      <c r="J120" s="651">
        <f t="shared" si="18"/>
        <v>2.3734086064865489</v>
      </c>
      <c r="K120" s="884">
        <v>1.03</v>
      </c>
      <c r="L120" s="887">
        <v>4</v>
      </c>
      <c r="M120" s="642">
        <f t="shared" si="19"/>
        <v>4.12</v>
      </c>
      <c r="N120" s="870" t="s">
        <v>417</v>
      </c>
      <c r="O120" s="735">
        <v>0.86</v>
      </c>
      <c r="P120" s="866">
        <v>43665</v>
      </c>
      <c r="Q120" s="866">
        <v>43697</v>
      </c>
      <c r="R120" s="642">
        <f t="shared" si="20"/>
        <v>19.767441860465119</v>
      </c>
      <c r="S120" s="701">
        <f>IF(INDEX(Historical!$D$7:$D$1237,MATCH(B120,Historical!$B$7:$B$1261,0))=0,"n/a",(INDEX(Historical!$C$7:$C$1239,MATCH(B120,Historical!$B$7:$B$1261,0))/INDEX(Historical!$D$7:$D$1237,MATCH(B120,Historical!$B$7:$B$1261,0))-1)*100)</f>
        <v>15.243902439024382</v>
      </c>
      <c r="T120" s="701">
        <f>IF(INDEX(Historical!$F$7:$F$1230,MATCH(B120,Historical!$B$7:$B$1261,0))=0,"n/a",((INDEX(Historical!$C$7:$C$1239,MATCH(B120,Historical!$B$7:$B$1261,0))/INDEX(Historical!$F$7:$F$1230,MATCH(B120,Historical!$B$7:$B$1261,0)))^(1/3)-1)*100)</f>
        <v>7.0648783255412129</v>
      </c>
      <c r="U120" s="701">
        <f>IF(INDEX(Historical!$H$7:$H$1230,MATCH(B120,Historical!$B$7:$B$1261,0))=0,"n/a",((INDEX(Historical!$C$7:$C$1239,MATCH(B120,Historical!$B$7:$B$1261,0))/INDEX(Historical!$H$7:$H$1230,MATCH(B120,Historical!$B$7:$B$1261,0)))^(1/5)-1)*100)</f>
        <v>7.7714411424242513</v>
      </c>
      <c r="V120" s="701">
        <f>IF(INDEX(Historical!$O$7:$O$1230,MATCH(B120,Historical!$B$7:$B$1261,0))=0,"n/a",((INDEX(Historical!$C$7:$C$1239,MATCH(B120,Historical!$B$7:$B$1261,0))/INDEX(Historical!$O$7:$O$1230,MATCH(B120,Historical!$B$7:$B$1261,0)))^(1/10)-1)*100)</f>
        <v>8.4471771197698544</v>
      </c>
      <c r="W120" s="702">
        <f t="shared" si="21"/>
        <v>0.9200045213016661</v>
      </c>
      <c r="X120" s="703">
        <f t="shared" si="22"/>
        <v>0.35813092822231574</v>
      </c>
      <c r="Y120" s="664"/>
      <c r="Z120" s="651">
        <f t="shared" si="23"/>
        <v>68.552412645590692</v>
      </c>
      <c r="AA120" s="886">
        <f t="shared" si="24"/>
        <v>28.88352745424293</v>
      </c>
      <c r="AB120" s="887">
        <v>12</v>
      </c>
      <c r="AC120" s="865">
        <v>6.01</v>
      </c>
      <c r="AD120" s="865" t="s">
        <v>136</v>
      </c>
      <c r="AE120" s="865">
        <v>2.17</v>
      </c>
      <c r="AF120" s="865">
        <v>6.35</v>
      </c>
      <c r="AG120" s="865">
        <v>23.1</v>
      </c>
      <c r="AH120" s="867">
        <v>3.4000000000000004</v>
      </c>
      <c r="AI120" s="867">
        <v>35.620000000000005</v>
      </c>
      <c r="AJ120" s="865">
        <v>21.7</v>
      </c>
      <c r="AK120" s="865">
        <v>-2.21</v>
      </c>
      <c r="AL120" s="878">
        <v>94870</v>
      </c>
      <c r="AM120" s="872">
        <v>0.1</v>
      </c>
      <c r="AN120" s="865">
        <v>2.5499999999999998</v>
      </c>
      <c r="AO120" s="739">
        <f t="shared" si="25"/>
        <v>-18.73867770533213</v>
      </c>
      <c r="AP120" s="740">
        <f t="shared" si="26"/>
        <v>10.144849748910801</v>
      </c>
      <c r="AQ120" s="888">
        <f t="shared" si="27"/>
        <v>185.50960235608548</v>
      </c>
      <c r="AR120" s="651">
        <f>INDEX(Historical!$C$7:$C$1239,MATCH(B120,Historical!$B$7:$B$1261,0))*IF(AH120="n/a",1.03,IF(AH120&lt;0,1.01,IF(AH120&gt;10,1.1,(1+AH120/100))))</f>
        <v>3.9085199999999998</v>
      </c>
      <c r="AS120" s="886">
        <f t="shared" si="28"/>
        <v>4.299372</v>
      </c>
      <c r="AT120" s="886">
        <f t="shared" si="33"/>
        <v>4.3423657200000001</v>
      </c>
      <c r="AU120" s="886">
        <f t="shared" si="33"/>
        <v>4.3857893772000001</v>
      </c>
      <c r="AV120" s="886">
        <f t="shared" si="33"/>
        <v>4.4296472709720005</v>
      </c>
      <c r="AW120" s="651">
        <f t="shared" si="29"/>
        <v>21.365694368172001</v>
      </c>
      <c r="AX120" s="747">
        <f t="shared" si="30"/>
        <v>12.308136625480731</v>
      </c>
      <c r="AY120" s="934">
        <v>0.98</v>
      </c>
      <c r="AZ120" s="872">
        <v>98.39</v>
      </c>
      <c r="BA120" s="872">
        <v>-2.65</v>
      </c>
      <c r="BB120" s="872">
        <v>7.51</v>
      </c>
      <c r="BC120" s="872">
        <v>29.110000000000003</v>
      </c>
      <c r="BE120" s="624">
        <v>1994</v>
      </c>
      <c r="BF120" s="898">
        <f t="shared" si="31"/>
        <v>2</v>
      </c>
      <c r="BG120" s="882">
        <v>4.3</v>
      </c>
    </row>
    <row r="121" spans="1:59" ht="11.25" customHeight="1" x14ac:dyDescent="0.2">
      <c r="A121" s="863" t="s">
        <v>482</v>
      </c>
      <c r="B121" s="875" t="s">
        <v>483</v>
      </c>
      <c r="C121" s="932" t="s">
        <v>108</v>
      </c>
      <c r="D121" s="932" t="s">
        <v>4338</v>
      </c>
      <c r="E121" s="733">
        <v>22</v>
      </c>
      <c r="F121" s="1140">
        <v>152</v>
      </c>
      <c r="G121" s="1165" t="s">
        <v>106</v>
      </c>
      <c r="H121" s="1165" t="s">
        <v>106</v>
      </c>
      <c r="I121" s="874">
        <v>67.599999999999994</v>
      </c>
      <c r="J121" s="651">
        <f t="shared" si="18"/>
        <v>3.1360946745562135</v>
      </c>
      <c r="K121" s="877">
        <v>0.53</v>
      </c>
      <c r="L121" s="887">
        <v>4</v>
      </c>
      <c r="M121" s="642">
        <f t="shared" si="19"/>
        <v>2.12</v>
      </c>
      <c r="N121" s="870" t="s">
        <v>440</v>
      </c>
      <c r="O121" s="734">
        <v>0.51</v>
      </c>
      <c r="P121" s="861">
        <v>43866</v>
      </c>
      <c r="Q121" s="861">
        <v>43880</v>
      </c>
      <c r="R121" s="642">
        <f t="shared" si="20"/>
        <v>3.9215686274509838</v>
      </c>
      <c r="S121" s="701">
        <f>IF(INDEX(Historical!$D$7:$D$1237,MATCH(B121,Historical!$B$7:$B$1261,0))=0,"n/a",(INDEX(Historical!$C$7:$C$1239,MATCH(B121,Historical!$B$7:$B$1261,0))/INDEX(Historical!$D$7:$D$1237,MATCH(B121,Historical!$B$7:$B$1261,0))-1)*100)</f>
        <v>4.081632653061229</v>
      </c>
      <c r="T121" s="701">
        <f>IF(INDEX(Historical!$F$7:$F$1230,MATCH(B121,Historical!$B$7:$B$1261,0))=0,"n/a",((INDEX(Historical!$C$7:$C$1239,MATCH(B121,Historical!$B$7:$B$1261,0))/INDEX(Historical!$F$7:$F$1230,MATCH(B121,Historical!$B$7:$B$1261,0)))^(1/3)-1)*100)</f>
        <v>3.4993084871816738</v>
      </c>
      <c r="U121" s="701">
        <f>IF(INDEX(Historical!$H$7:$H$1230,MATCH(B121,Historical!$B$7:$B$1261,0))=0,"n/a",((INDEX(Historical!$C$7:$C$1239,MATCH(B121,Historical!$B$7:$B$1261,0))/INDEX(Historical!$H$7:$H$1230,MATCH(B121,Historical!$B$7:$B$1261,0)))^(1/5)-1)*100)</f>
        <v>3.9594988207552584</v>
      </c>
      <c r="V121" s="701">
        <f>IF(INDEX(Historical!$O$7:$O$1230,MATCH(B121,Historical!$B$7:$B$1261,0))=0,"n/a",((INDEX(Historical!$C$7:$C$1239,MATCH(B121,Historical!$B$7:$B$1261,0))/INDEX(Historical!$O$7:$O$1230,MATCH(B121,Historical!$B$7:$B$1261,0)))^(1/10)-1)*100)</f>
        <v>4.2923700426578781</v>
      </c>
      <c r="W121" s="702">
        <f t="shared" si="21"/>
        <v>0.92245048339390079</v>
      </c>
      <c r="X121" s="703">
        <f t="shared" si="22"/>
        <v>0.54239709873359709</v>
      </c>
      <c r="Y121" s="876"/>
      <c r="Z121" s="651">
        <f t="shared" si="23"/>
        <v>49.302325581395351</v>
      </c>
      <c r="AA121" s="886">
        <f t="shared" si="24"/>
        <v>15.720930232558139</v>
      </c>
      <c r="AB121" s="887">
        <v>12</v>
      </c>
      <c r="AC121" s="865">
        <v>4.3</v>
      </c>
      <c r="AD121" s="865" t="s">
        <v>136</v>
      </c>
      <c r="AE121" s="865">
        <v>4.0999999999999996</v>
      </c>
      <c r="AF121" s="865">
        <v>1.25</v>
      </c>
      <c r="AG121" s="865">
        <v>7.6</v>
      </c>
      <c r="AH121" s="865">
        <v>-6.9</v>
      </c>
      <c r="AI121" s="865">
        <v>-7.1099999999999994</v>
      </c>
      <c r="AJ121" s="865">
        <v>7.3</v>
      </c>
      <c r="AK121" s="865" t="s">
        <v>136</v>
      </c>
      <c r="AL121" s="878">
        <v>491.69</v>
      </c>
      <c r="AM121" s="872">
        <v>0.5</v>
      </c>
      <c r="AN121" s="865">
        <v>0.03</v>
      </c>
      <c r="AO121" s="739">
        <f t="shared" si="25"/>
        <v>-8.6253367372466663</v>
      </c>
      <c r="AP121" s="740">
        <f t="shared" si="26"/>
        <v>7.0955934953114719</v>
      </c>
      <c r="AQ121" s="888">
        <f t="shared" si="27"/>
        <v>-6.5449298903533792</v>
      </c>
      <c r="AR121" s="651">
        <f>INDEX(Historical!$C$7:$C$1239,MATCH(B121,Historical!$B$7:$B$1261,0))*IF(AH121="n/a",1.03,IF(AH121&lt;0,1.01,IF(AH121&gt;10,1.1,(1+AH121/100))))</f>
        <v>2.0604</v>
      </c>
      <c r="AS121" s="886">
        <f t="shared" si="28"/>
        <v>2.0810040000000001</v>
      </c>
      <c r="AT121" s="886">
        <f t="shared" si="33"/>
        <v>2.1434341200000002</v>
      </c>
      <c r="AU121" s="886">
        <f t="shared" si="33"/>
        <v>2.2077371436000002</v>
      </c>
      <c r="AV121" s="886">
        <f t="shared" si="33"/>
        <v>2.2739692579080004</v>
      </c>
      <c r="AW121" s="651">
        <f t="shared" si="29"/>
        <v>10.766544521507999</v>
      </c>
      <c r="AX121" s="747">
        <f t="shared" si="30"/>
        <v>15.92684100814793</v>
      </c>
      <c r="AY121" s="934">
        <v>0.56999999999999995</v>
      </c>
      <c r="AZ121" s="872">
        <v>52.94</v>
      </c>
      <c r="BA121" s="872">
        <v>-16.559999999999999</v>
      </c>
      <c r="BB121" s="872">
        <v>9.2899999999999991</v>
      </c>
      <c r="BC121" s="872">
        <v>18.600000000000001</v>
      </c>
      <c r="BE121" s="624">
        <v>1999</v>
      </c>
      <c r="BF121" s="898">
        <f t="shared" si="31"/>
        <v>2</v>
      </c>
      <c r="BG121" s="882">
        <v>0.8</v>
      </c>
    </row>
    <row r="122" spans="1:59" ht="11.25" customHeight="1" x14ac:dyDescent="0.2">
      <c r="A122" s="871" t="s">
        <v>503</v>
      </c>
      <c r="B122" s="875" t="s">
        <v>504</v>
      </c>
      <c r="C122" s="932" t="s">
        <v>108</v>
      </c>
      <c r="D122" s="932" t="s">
        <v>118</v>
      </c>
      <c r="E122" s="733">
        <v>27</v>
      </c>
      <c r="F122" s="1140">
        <v>114</v>
      </c>
      <c r="G122" s="1166" t="s">
        <v>37</v>
      </c>
      <c r="H122" s="1166" t="s">
        <v>37</v>
      </c>
      <c r="I122" s="865">
        <v>147.83000000000001</v>
      </c>
      <c r="J122" s="651">
        <f t="shared" si="18"/>
        <v>2.1105323682608401</v>
      </c>
      <c r="K122" s="884">
        <v>0.78</v>
      </c>
      <c r="L122" s="887">
        <v>4</v>
      </c>
      <c r="M122" s="642">
        <f t="shared" si="19"/>
        <v>3.12</v>
      </c>
      <c r="N122" s="870" t="s">
        <v>505</v>
      </c>
      <c r="O122" s="735">
        <v>0.75</v>
      </c>
      <c r="P122" s="861">
        <v>44000</v>
      </c>
      <c r="Q122" s="861">
        <v>44022</v>
      </c>
      <c r="R122" s="642">
        <f t="shared" si="20"/>
        <v>4.0000000000000036</v>
      </c>
      <c r="S122" s="701">
        <f>IF(INDEX(Historical!$D$7:$D$1237,MATCH(B122,Historical!$B$7:$B$1261,0))=0,"n/a",(INDEX(Historical!$C$7:$C$1239,MATCH(B122,Historical!$B$7:$B$1261,0))/INDEX(Historical!$D$7:$D$1237,MATCH(B122,Historical!$B$7:$B$1261,0))-1)*100)</f>
        <v>2.7777777777777901</v>
      </c>
      <c r="T122" s="701">
        <f>IF(INDEX(Historical!$F$7:$F$1230,MATCH(B122,Historical!$B$7:$B$1261,0))=0,"n/a",((INDEX(Historical!$C$7:$C$1239,MATCH(B122,Historical!$B$7:$B$1261,0))/INDEX(Historical!$F$7:$F$1230,MATCH(B122,Historical!$B$7:$B$1261,0)))^(1/3)-1)*100)</f>
        <v>2.8586773986917446</v>
      </c>
      <c r="U122" s="701">
        <f>IF(INDEX(Historical!$H$7:$H$1230,MATCH(B122,Historical!$B$7:$B$1261,0))=0,"n/a",((INDEX(Historical!$C$7:$C$1239,MATCH(B122,Historical!$B$7:$B$1261,0))/INDEX(Historical!$H$7:$H$1230,MATCH(B122,Historical!$B$7:$B$1261,0)))^(1/5)-1)*100)</f>
        <v>2.9462068239258565</v>
      </c>
      <c r="V122" s="701">
        <f>IF(INDEX(Historical!$O$7:$O$1230,MATCH(B122,Historical!$B$7:$B$1261,0))=0,"n/a",((INDEX(Historical!$C$7:$C$1239,MATCH(B122,Historical!$B$7:$B$1261,0))/INDEX(Historical!$O$7:$O$1230,MATCH(B122,Historical!$B$7:$B$1261,0)))^(1/10)-1)*100)</f>
        <v>9.9156131924449156</v>
      </c>
      <c r="W122" s="702">
        <f t="shared" si="21"/>
        <v>0.29712805115982982</v>
      </c>
      <c r="X122" s="703">
        <f t="shared" si="22"/>
        <v>1.01593338756064</v>
      </c>
      <c r="Y122" s="876" t="s">
        <v>506</v>
      </c>
      <c r="Z122" s="651">
        <f t="shared" si="23"/>
        <v>62.027833001988078</v>
      </c>
      <c r="AA122" s="886">
        <f t="shared" si="24"/>
        <v>29.389662027833005</v>
      </c>
      <c r="AB122" s="887">
        <v>12</v>
      </c>
      <c r="AC122" s="865">
        <v>5.03</v>
      </c>
      <c r="AD122" s="865">
        <v>4.68</v>
      </c>
      <c r="AE122" s="865">
        <v>1.97</v>
      </c>
      <c r="AF122" s="865">
        <v>1.21</v>
      </c>
      <c r="AG122" s="865">
        <v>4.2</v>
      </c>
      <c r="AH122" s="865">
        <v>15.1</v>
      </c>
      <c r="AI122" s="865">
        <v>65.09</v>
      </c>
      <c r="AJ122" s="865">
        <v>2.9000000000000004</v>
      </c>
      <c r="AK122" s="865">
        <v>6.43</v>
      </c>
      <c r="AL122" s="878">
        <v>68850</v>
      </c>
      <c r="AM122" s="872">
        <v>0.3</v>
      </c>
      <c r="AN122" s="865">
        <v>0.28999999999999998</v>
      </c>
      <c r="AO122" s="739">
        <f t="shared" si="25"/>
        <v>-24.332922835646308</v>
      </c>
      <c r="AP122" s="740">
        <f t="shared" si="26"/>
        <v>5.0567391921866971</v>
      </c>
      <c r="AQ122" s="888">
        <f t="shared" si="27"/>
        <v>25.718364350511536</v>
      </c>
      <c r="AR122" s="651">
        <f>INDEX(Historical!$C$7:$C$1239,MATCH(B122,Historical!$B$7:$B$1261,0))*IF(AH122="n/a",1.03,IF(AH122&lt;0,1.01,IF(AH122&gt;10,1.1,(1+AH122/100))))</f>
        <v>3.2560000000000002</v>
      </c>
      <c r="AS122" s="886">
        <f t="shared" si="28"/>
        <v>3.5816000000000003</v>
      </c>
      <c r="AT122" s="886">
        <f t="shared" si="33"/>
        <v>3.8118968800000004</v>
      </c>
      <c r="AU122" s="886">
        <f t="shared" si="33"/>
        <v>4.0570018493840001</v>
      </c>
      <c r="AV122" s="886">
        <f t="shared" si="33"/>
        <v>4.3178670682993916</v>
      </c>
      <c r="AW122" s="651">
        <f t="shared" si="29"/>
        <v>19.024365797683394</v>
      </c>
      <c r="AX122" s="747">
        <f t="shared" si="30"/>
        <v>12.869083269758097</v>
      </c>
      <c r="AY122" s="934">
        <v>0.7</v>
      </c>
      <c r="AZ122" s="872">
        <v>69.239999999999995</v>
      </c>
      <c r="BA122" s="872">
        <v>-11.87</v>
      </c>
      <c r="BB122" s="872">
        <v>13.65</v>
      </c>
      <c r="BC122" s="872">
        <v>18.11</v>
      </c>
      <c r="BE122" s="624">
        <v>1994</v>
      </c>
      <c r="BF122" s="898">
        <f t="shared" si="31"/>
        <v>2</v>
      </c>
      <c r="BG122" s="882">
        <v>1.3</v>
      </c>
    </row>
    <row r="123" spans="1:59" ht="11.25" customHeight="1" x14ac:dyDescent="0.2">
      <c r="A123" s="863" t="s">
        <v>1034</v>
      </c>
      <c r="B123" s="875" t="s">
        <v>1035</v>
      </c>
      <c r="C123" s="932" t="s">
        <v>108</v>
      </c>
      <c r="D123" s="932" t="s">
        <v>4334</v>
      </c>
      <c r="E123" s="733">
        <v>11</v>
      </c>
      <c r="F123" s="1140">
        <v>322</v>
      </c>
      <c r="G123" s="1166" t="s">
        <v>106</v>
      </c>
      <c r="H123" s="1166" t="s">
        <v>106</v>
      </c>
      <c r="I123" s="874">
        <v>91.32</v>
      </c>
      <c r="J123" s="651">
        <f t="shared" si="18"/>
        <v>1.8396846254927726</v>
      </c>
      <c r="K123" s="877">
        <v>0.42</v>
      </c>
      <c r="L123" s="887">
        <v>4</v>
      </c>
      <c r="M123" s="642">
        <f t="shared" si="19"/>
        <v>1.68</v>
      </c>
      <c r="N123" s="870" t="s">
        <v>148</v>
      </c>
      <c r="O123" s="734">
        <v>0.36</v>
      </c>
      <c r="P123" s="861">
        <v>44070</v>
      </c>
      <c r="Q123" s="861">
        <v>44089</v>
      </c>
      <c r="R123" s="642">
        <f t="shared" si="20"/>
        <v>16.666666666666664</v>
      </c>
      <c r="S123" s="701">
        <f>IF(INDEX(Historical!$D$7:$D$1237,MATCH(B123,Historical!$B$7:$B$1261,0))=0,"n/a",(INDEX(Historical!$C$7:$C$1239,MATCH(B123,Historical!$B$7:$B$1261,0))/INDEX(Historical!$D$7:$D$1237,MATCH(B123,Historical!$B$7:$B$1261,0))-1)*100)</f>
        <v>15.517241379310365</v>
      </c>
      <c r="T123" s="701">
        <f>IF(INDEX(Historical!$F$7:$F$1230,MATCH(B123,Historical!$B$7:$B$1261,0))=0,"n/a",((INDEX(Historical!$C$7:$C$1239,MATCH(B123,Historical!$B$7:$B$1261,0))/INDEX(Historical!$F$7:$F$1230,MATCH(B123,Historical!$B$7:$B$1261,0)))^(1/3)-1)*100)</f>
        <v>11.757802879648338</v>
      </c>
      <c r="U123" s="701">
        <f>IF(INDEX(Historical!$H$7:$H$1230,MATCH(B123,Historical!$B$7:$B$1261,0))=0,"n/a",((INDEX(Historical!$C$7:$C$1239,MATCH(B123,Historical!$B$7:$B$1261,0))/INDEX(Historical!$H$7:$H$1230,MATCH(B123,Historical!$B$7:$B$1261,0)))^(1/5)-1)*100)</f>
        <v>11.429976553057063</v>
      </c>
      <c r="V123" s="701" t="str">
        <f>IF(INDEX(Historical!$O$7:$O$1230,MATCH(B123,Historical!$B$7:$B$1261,0))=0,"n/a",((INDEX(Historical!$C$7:$C$1239,MATCH(B123,Historical!$B$7:$B$1261,0))/INDEX(Historical!$O$7:$O$1230,MATCH(B123,Historical!$B$7:$B$1261,0)))^(1/10)-1)*100)</f>
        <v>n/a</v>
      </c>
      <c r="W123" s="702" t="str">
        <f t="shared" si="21"/>
        <v>n/a</v>
      </c>
      <c r="X123" s="703">
        <f t="shared" si="22"/>
        <v>0.53236965780424139</v>
      </c>
      <c r="Y123" s="875"/>
      <c r="Z123" s="651">
        <f t="shared" si="23"/>
        <v>36.842105263157897</v>
      </c>
      <c r="AA123" s="886">
        <f t="shared" si="24"/>
        <v>20.026315789473685</v>
      </c>
      <c r="AB123" s="887">
        <v>12</v>
      </c>
      <c r="AC123" s="865">
        <v>4.5599999999999996</v>
      </c>
      <c r="AD123" s="865">
        <v>5.79</v>
      </c>
      <c r="AE123" s="865">
        <v>3.11</v>
      </c>
      <c r="AF123" s="865">
        <v>3.26</v>
      </c>
      <c r="AG123" s="867" t="s">
        <v>136</v>
      </c>
      <c r="AH123" s="865">
        <v>10.100000000000001</v>
      </c>
      <c r="AI123" s="865">
        <v>-4.3999999999999995</v>
      </c>
      <c r="AJ123" s="865">
        <v>21.47</v>
      </c>
      <c r="AK123" s="865">
        <v>3.4799999999999995</v>
      </c>
      <c r="AL123" s="878">
        <v>9910</v>
      </c>
      <c r="AM123" s="872">
        <v>0.55999999999999994</v>
      </c>
      <c r="AN123" s="865" t="s">
        <v>136</v>
      </c>
      <c r="AO123" s="739">
        <f t="shared" si="25"/>
        <v>-6.7566546109238494</v>
      </c>
      <c r="AP123" s="740">
        <f t="shared" si="26"/>
        <v>13.269661178549836</v>
      </c>
      <c r="AQ123" s="888">
        <f t="shared" si="27"/>
        <v>70.340560151563821</v>
      </c>
      <c r="AR123" s="651">
        <f>INDEX(Historical!$C$7:$C$1239,MATCH(B123,Historical!$B$7:$B$1261,0))*IF(AH123="n/a",1.03,IF(AH123&lt;0,1.01,IF(AH123&gt;10,1.1,(1+AH123/100))))</f>
        <v>1.4740000000000002</v>
      </c>
      <c r="AS123" s="886">
        <f t="shared" si="28"/>
        <v>1.4887400000000002</v>
      </c>
      <c r="AT123" s="886">
        <f t="shared" si="33"/>
        <v>1.5405481520000002</v>
      </c>
      <c r="AU123" s="886">
        <f t="shared" si="33"/>
        <v>1.5941592276896002</v>
      </c>
      <c r="AV123" s="886">
        <f t="shared" si="33"/>
        <v>1.6496359688131981</v>
      </c>
      <c r="AW123" s="651">
        <f t="shared" si="29"/>
        <v>7.7470833485027981</v>
      </c>
      <c r="AX123" s="747">
        <f t="shared" si="30"/>
        <v>8.4834465051498018</v>
      </c>
      <c r="AY123" s="934" t="s">
        <v>136</v>
      </c>
      <c r="AZ123" s="872">
        <v>26.82</v>
      </c>
      <c r="BA123" s="872">
        <v>-28.62</v>
      </c>
      <c r="BB123" s="872">
        <v>5.99</v>
      </c>
      <c r="BC123" s="872">
        <v>-2.85</v>
      </c>
      <c r="BE123" s="624">
        <v>2010</v>
      </c>
      <c r="BF123" s="898">
        <f t="shared" si="31"/>
        <v>0</v>
      </c>
      <c r="BG123" s="882" t="s">
        <v>136</v>
      </c>
    </row>
    <row r="124" spans="1:59" ht="11.25" customHeight="1" x14ac:dyDescent="0.2">
      <c r="A124" s="863" t="s">
        <v>192</v>
      </c>
      <c r="B124" s="875" t="s">
        <v>193</v>
      </c>
      <c r="C124" s="932" t="s">
        <v>108</v>
      </c>
      <c r="D124" s="932" t="s">
        <v>4338</v>
      </c>
      <c r="E124" s="733">
        <v>52</v>
      </c>
      <c r="F124" s="1140">
        <v>25</v>
      </c>
      <c r="G124" s="1165" t="s">
        <v>106</v>
      </c>
      <c r="H124" s="1165" t="s">
        <v>106</v>
      </c>
      <c r="I124" s="865">
        <v>65.959999999999994</v>
      </c>
      <c r="J124" s="651">
        <f t="shared" si="18"/>
        <v>1.6373559733171623</v>
      </c>
      <c r="K124" s="877">
        <v>0.27</v>
      </c>
      <c r="L124" s="887">
        <v>4</v>
      </c>
      <c r="M124" s="642">
        <f t="shared" si="19"/>
        <v>1.08</v>
      </c>
      <c r="N124" s="870" t="s">
        <v>3949</v>
      </c>
      <c r="O124" s="736">
        <v>0.26</v>
      </c>
      <c r="P124" s="861">
        <v>43895</v>
      </c>
      <c r="Q124" s="861">
        <v>43913</v>
      </c>
      <c r="R124" s="642">
        <f t="shared" si="20"/>
        <v>3.8461538461538494</v>
      </c>
      <c r="S124" s="701">
        <f>IF(INDEX(Historical!$D$7:$D$1237,MATCH(B124,Historical!$B$7:$B$1261,0))=0,"n/a",(INDEX(Historical!$C$7:$C$1239,MATCH(B124,Historical!$B$7:$B$1261,0))/INDEX(Historical!$D$7:$D$1237,MATCH(B124,Historical!$B$7:$B$1261,0))-1)*100)</f>
        <v>16.170212765957469</v>
      </c>
      <c r="T124" s="701">
        <f>IF(INDEX(Historical!$F$7:$F$1230,MATCH(B124,Historical!$B$7:$B$1261,0))=0,"n/a",((INDEX(Historical!$C$7:$C$1239,MATCH(B124,Historical!$B$7:$B$1261,0))/INDEX(Historical!$F$7:$F$1230,MATCH(B124,Historical!$B$7:$B$1261,0)))^(1/3)-1)*100)</f>
        <v>10.184264164201039</v>
      </c>
      <c r="U124" s="701">
        <f>IF(INDEX(Historical!$H$7:$H$1230,MATCH(B124,Historical!$B$7:$B$1261,0))=0,"n/a",((INDEX(Historical!$C$7:$C$1239,MATCH(B124,Historical!$B$7:$B$1261,0))/INDEX(Historical!$H$7:$H$1230,MATCH(B124,Historical!$B$7:$B$1261,0)))^(1/5)-1)*100)</f>
        <v>8.0805298384026827</v>
      </c>
      <c r="V124" s="701">
        <f>IF(INDEX(Historical!$O$7:$O$1230,MATCH(B124,Historical!$B$7:$B$1261,0))=0,"n/a",((INDEX(Historical!$C$7:$C$1239,MATCH(B124,Historical!$B$7:$B$1261,0))/INDEX(Historical!$O$7:$O$1230,MATCH(B124,Historical!$B$7:$B$1261,0)))^(1/10)-1)*100)</f>
        <v>6.3625752307909123</v>
      </c>
      <c r="W124" s="702">
        <f t="shared" si="21"/>
        <v>1.2700093193865807</v>
      </c>
      <c r="X124" s="703">
        <f t="shared" si="22"/>
        <v>0.68479066427141388</v>
      </c>
      <c r="Y124" s="669" t="s">
        <v>437</v>
      </c>
      <c r="Z124" s="651">
        <f t="shared" si="23"/>
        <v>38.297872340425535</v>
      </c>
      <c r="AA124" s="886">
        <f t="shared" si="24"/>
        <v>23.390070921985814</v>
      </c>
      <c r="AB124" s="887">
        <v>12</v>
      </c>
      <c r="AC124" s="865">
        <v>2.82</v>
      </c>
      <c r="AD124" s="865" t="s">
        <v>136</v>
      </c>
      <c r="AE124" s="865">
        <v>8.7100000000000009</v>
      </c>
      <c r="AF124" s="865">
        <v>2.2799999999999998</v>
      </c>
      <c r="AG124" s="865">
        <v>10</v>
      </c>
      <c r="AH124" s="865">
        <v>-0.5</v>
      </c>
      <c r="AI124" s="865">
        <v>21.46</v>
      </c>
      <c r="AJ124" s="865">
        <v>11.799999999999999</v>
      </c>
      <c r="AK124" s="865">
        <v>-8.6999999999999993</v>
      </c>
      <c r="AL124" s="878">
        <v>7700</v>
      </c>
      <c r="AM124" s="872">
        <v>2.1999999999999997</v>
      </c>
      <c r="AN124" s="865">
        <v>0</v>
      </c>
      <c r="AO124" s="739">
        <f t="shared" si="25"/>
        <v>-13.672185110265968</v>
      </c>
      <c r="AP124" s="740">
        <f t="shared" si="26"/>
        <v>9.7178858117198459</v>
      </c>
      <c r="AQ124" s="888">
        <f t="shared" si="27"/>
        <v>53.954339121308806</v>
      </c>
      <c r="AR124" s="651">
        <f>INDEX(Historical!$C$7:$C$1239,MATCH(B124,Historical!$B$7:$B$1261,0))*IF(AH124="n/a",1.03,IF(AH124&lt;0,1.01,IF(AH124&gt;10,1.1,(1+AH124/100))))</f>
        <v>1.0504</v>
      </c>
      <c r="AS124" s="886">
        <f t="shared" si="28"/>
        <v>1.15544</v>
      </c>
      <c r="AT124" s="886">
        <f t="shared" si="33"/>
        <v>1.1669944000000001</v>
      </c>
      <c r="AU124" s="886">
        <f t="shared" si="33"/>
        <v>1.1786643440000002</v>
      </c>
      <c r="AV124" s="886">
        <f t="shared" si="33"/>
        <v>1.1904509874400002</v>
      </c>
      <c r="AW124" s="651">
        <f t="shared" si="29"/>
        <v>5.741949731440001</v>
      </c>
      <c r="AX124" s="747">
        <f t="shared" si="30"/>
        <v>8.7051997141297779</v>
      </c>
      <c r="AY124" s="934">
        <v>1.02</v>
      </c>
      <c r="AZ124" s="872">
        <v>44.940000000000005</v>
      </c>
      <c r="BA124" s="872">
        <v>-8.2900000000000009</v>
      </c>
      <c r="BB124" s="872">
        <v>6.5299999999999994</v>
      </c>
      <c r="BC124" s="872">
        <v>11.03</v>
      </c>
      <c r="BE124" s="624">
        <v>1969</v>
      </c>
      <c r="BF124" s="898">
        <f t="shared" si="31"/>
        <v>6</v>
      </c>
      <c r="BG124" s="882">
        <v>1.0999999999999999</v>
      </c>
    </row>
    <row r="125" spans="1:59" ht="11.25" customHeight="1" x14ac:dyDescent="0.2">
      <c r="A125" s="871" t="s">
        <v>1022</v>
      </c>
      <c r="B125" s="875" t="s">
        <v>1023</v>
      </c>
      <c r="C125" s="932" t="s">
        <v>123</v>
      </c>
      <c r="D125" s="932" t="s">
        <v>4174</v>
      </c>
      <c r="E125" s="733">
        <v>8</v>
      </c>
      <c r="F125" s="1140">
        <v>496</v>
      </c>
      <c r="G125" s="1147" t="s">
        <v>106</v>
      </c>
      <c r="H125" s="1147" t="s">
        <v>106</v>
      </c>
      <c r="I125" s="874">
        <v>41.41</v>
      </c>
      <c r="J125" s="651">
        <f t="shared" si="18"/>
        <v>3.3808258874667958</v>
      </c>
      <c r="K125" s="877">
        <v>0.35</v>
      </c>
      <c r="L125" s="887">
        <v>4</v>
      </c>
      <c r="M125" s="642">
        <f t="shared" si="19"/>
        <v>1.4</v>
      </c>
      <c r="N125" s="870" t="s">
        <v>226</v>
      </c>
      <c r="O125" s="734">
        <v>0.33</v>
      </c>
      <c r="P125" s="866">
        <v>43615</v>
      </c>
      <c r="Q125" s="866">
        <v>43630</v>
      </c>
      <c r="R125" s="642">
        <f t="shared" si="20"/>
        <v>6.060606060606049</v>
      </c>
      <c r="S125" s="701">
        <f>IF(INDEX(Historical!$D$7:$D$1237,MATCH(B125,Historical!$B$7:$B$1261,0))=0,"n/a",(INDEX(Historical!$C$7:$C$1239,MATCH(B125,Historical!$B$7:$B$1261,0))/INDEX(Historical!$D$7:$D$1237,MATCH(B125,Historical!$B$7:$B$1261,0))-1)*100)</f>
        <v>5.7471264367816133</v>
      </c>
      <c r="T125" s="701">
        <f>IF(INDEX(Historical!$F$7:$F$1230,MATCH(B125,Historical!$B$7:$B$1261,0))=0,"n/a",((INDEX(Historical!$C$7:$C$1239,MATCH(B125,Historical!$B$7:$B$1261,0))/INDEX(Historical!$F$7:$F$1230,MATCH(B125,Historical!$B$7:$B$1261,0)))^(1/3)-1)*100)</f>
        <v>7.2063116185391296</v>
      </c>
      <c r="U125" s="701">
        <f>IF(INDEX(Historical!$H$7:$H$1230,MATCH(B125,Historical!$B$7:$B$1261,0))=0,"n/a",((INDEX(Historical!$C$7:$C$1239,MATCH(B125,Historical!$B$7:$B$1261,0))/INDEX(Historical!$H$7:$H$1230,MATCH(B125,Historical!$B$7:$B$1261,0)))^(1/5)-1)*100)</f>
        <v>9.9198499917058527</v>
      </c>
      <c r="V125" s="701">
        <f>IF(INDEX(Historical!$O$7:$O$1230,MATCH(B125,Historical!$B$7:$B$1261,0))=0,"n/a",((INDEX(Historical!$C$7:$C$1239,MATCH(B125,Historical!$B$7:$B$1261,0))/INDEX(Historical!$O$7:$O$1230,MATCH(B125,Historical!$B$7:$B$1261,0)))^(1/10)-1)*100)</f>
        <v>6.7221728877321363</v>
      </c>
      <c r="W125" s="702">
        <f t="shared" si="21"/>
        <v>1.4756909941738376</v>
      </c>
      <c r="X125" s="703">
        <f t="shared" si="22"/>
        <v>2.4799624979264632</v>
      </c>
      <c r="Y125" s="661"/>
      <c r="Z125" s="651" t="str">
        <f t="shared" si="23"/>
        <v>n/a</v>
      </c>
      <c r="AA125" s="886" t="str">
        <f t="shared" si="24"/>
        <v>n/a</v>
      </c>
      <c r="AB125" s="887">
        <v>9</v>
      </c>
      <c r="AC125" s="865">
        <v>-4.3600000000000003</v>
      </c>
      <c r="AD125" s="865" t="s">
        <v>136</v>
      </c>
      <c r="AE125" s="865">
        <v>0.94</v>
      </c>
      <c r="AF125" s="865">
        <v>3.55</v>
      </c>
      <c r="AG125" s="865">
        <v>-26.6</v>
      </c>
      <c r="AH125" s="865">
        <v>-264.2</v>
      </c>
      <c r="AI125" s="865">
        <v>14.45</v>
      </c>
      <c r="AJ125" s="865">
        <v>4</v>
      </c>
      <c r="AK125" s="865">
        <v>28.360000000000003</v>
      </c>
      <c r="AL125" s="878">
        <v>2470</v>
      </c>
      <c r="AM125" s="872">
        <v>0.70000000000000007</v>
      </c>
      <c r="AN125" s="865">
        <v>1.61</v>
      </c>
      <c r="AO125" s="739" t="str">
        <f t="shared" si="25"/>
        <v>n/a</v>
      </c>
      <c r="AP125" s="740">
        <f t="shared" si="26"/>
        <v>13.300675879172648</v>
      </c>
      <c r="AQ125" s="888" t="str">
        <f t="shared" si="27"/>
        <v>n/a</v>
      </c>
      <c r="AR125" s="651">
        <f>INDEX(Historical!$C$7:$C$1239,MATCH(B125,Historical!$B$7:$B$1261,0))*IF(AH125="n/a",1.03,IF(AH125&lt;0,1.01,IF(AH125&gt;10,1.1,(1+AH125/100))))</f>
        <v>1.3937999999999999</v>
      </c>
      <c r="AS125" s="886">
        <f t="shared" si="28"/>
        <v>1.53318</v>
      </c>
      <c r="AT125" s="886">
        <f t="shared" si="33"/>
        <v>1.6864980000000001</v>
      </c>
      <c r="AU125" s="886">
        <f t="shared" si="33"/>
        <v>1.8551478000000001</v>
      </c>
      <c r="AV125" s="886">
        <f t="shared" si="33"/>
        <v>2.0406625800000002</v>
      </c>
      <c r="AW125" s="651">
        <f t="shared" si="29"/>
        <v>8.509288380000001</v>
      </c>
      <c r="AX125" s="747">
        <f t="shared" si="30"/>
        <v>20.54887317073171</v>
      </c>
      <c r="AY125" s="934">
        <v>1.64</v>
      </c>
      <c r="AZ125" s="872">
        <v>107.05</v>
      </c>
      <c r="BA125" s="872">
        <v>-15.06</v>
      </c>
      <c r="BB125" s="872">
        <v>3.6799999999999997</v>
      </c>
      <c r="BC125" s="872">
        <v>14.069999999999999</v>
      </c>
      <c r="BE125" s="624">
        <v>2012</v>
      </c>
      <c r="BF125" s="898">
        <f t="shared" si="31"/>
        <v>0</v>
      </c>
      <c r="BG125" s="882">
        <v>-7.9</v>
      </c>
    </row>
    <row r="126" spans="1:59" ht="11.25" customHeight="1" x14ac:dyDescent="0.2">
      <c r="A126" s="863" t="s">
        <v>195</v>
      </c>
      <c r="B126" s="875" t="s">
        <v>196</v>
      </c>
      <c r="C126" s="932" t="s">
        <v>108</v>
      </c>
      <c r="D126" s="932" t="s">
        <v>4338</v>
      </c>
      <c r="E126" s="733">
        <v>29</v>
      </c>
      <c r="F126" s="1140">
        <v>95</v>
      </c>
      <c r="G126" s="1165" t="s">
        <v>37</v>
      </c>
      <c r="H126" s="1165" t="s">
        <v>37</v>
      </c>
      <c r="I126" s="865">
        <v>62.25</v>
      </c>
      <c r="J126" s="651">
        <f t="shared" si="18"/>
        <v>2.6987951807228914</v>
      </c>
      <c r="K126" s="884">
        <v>0.42</v>
      </c>
      <c r="L126" s="887">
        <v>4</v>
      </c>
      <c r="M126" s="642">
        <f t="shared" si="19"/>
        <v>1.68</v>
      </c>
      <c r="N126" s="870" t="s">
        <v>119</v>
      </c>
      <c r="O126" s="735">
        <v>0.41</v>
      </c>
      <c r="P126" s="861">
        <v>44088</v>
      </c>
      <c r="Q126" s="861">
        <v>44113</v>
      </c>
      <c r="R126" s="642">
        <f t="shared" si="20"/>
        <v>2.4390243902439046</v>
      </c>
      <c r="S126" s="701">
        <f>IF(INDEX(Historical!$D$7:$D$1237,MATCH(B126,Historical!$B$7:$B$1261,0))=0,"n/a",(INDEX(Historical!$C$7:$C$1239,MATCH(B126,Historical!$B$7:$B$1261,0))/INDEX(Historical!$D$7:$D$1237,MATCH(B126,Historical!$B$7:$B$1261,0))-1)*100)</f>
        <v>10.714285714285721</v>
      </c>
      <c r="T126" s="701">
        <f>IF(INDEX(Historical!$F$7:$F$1230,MATCH(B126,Historical!$B$7:$B$1261,0))=0,"n/a",((INDEX(Historical!$C$7:$C$1239,MATCH(B126,Historical!$B$7:$B$1261,0))/INDEX(Historical!$F$7:$F$1230,MATCH(B126,Historical!$B$7:$B$1261,0)))^(1/3)-1)*100)</f>
        <v>7.4337070988966358</v>
      </c>
      <c r="U126" s="701">
        <f>IF(INDEX(Historical!$H$7:$H$1230,MATCH(B126,Historical!$B$7:$B$1261,0))=0,"n/a",((INDEX(Historical!$C$7:$C$1239,MATCH(B126,Historical!$B$7:$B$1261,0))/INDEX(Historical!$H$7:$H$1230,MATCH(B126,Historical!$B$7:$B$1261,0)))^(1/5)-1)*100)</f>
        <v>6.3372364312462404</v>
      </c>
      <c r="V126" s="701">
        <f>IF(INDEX(Historical!$O$7:$O$1230,MATCH(B126,Historical!$B$7:$B$1261,0))=0,"n/a",((INDEX(Historical!$C$7:$C$1239,MATCH(B126,Historical!$B$7:$B$1261,0))/INDEX(Historical!$O$7:$O$1230,MATCH(B126,Historical!$B$7:$B$1261,0)))^(1/10)-1)*100)</f>
        <v>5.8241777244472548</v>
      </c>
      <c r="W126" s="702">
        <f t="shared" si="21"/>
        <v>1.0880911831803137</v>
      </c>
      <c r="X126" s="703">
        <f t="shared" si="22"/>
        <v>0.81246620913413337</v>
      </c>
      <c r="Y126" s="875"/>
      <c r="Z126" s="651">
        <f t="shared" si="23"/>
        <v>55.813953488372093</v>
      </c>
      <c r="AA126" s="886">
        <f t="shared" si="24"/>
        <v>20.68106312292359</v>
      </c>
      <c r="AB126" s="887">
        <v>12</v>
      </c>
      <c r="AC126" s="865">
        <v>3.01</v>
      </c>
      <c r="AD126" s="865">
        <v>2.7</v>
      </c>
      <c r="AE126" s="865">
        <v>8.99</v>
      </c>
      <c r="AF126" s="865">
        <v>1.66</v>
      </c>
      <c r="AG126" s="865">
        <v>7.9</v>
      </c>
      <c r="AH126" s="865">
        <v>-0.5</v>
      </c>
      <c r="AI126" s="865">
        <v>-8.870000000000001</v>
      </c>
      <c r="AJ126" s="865">
        <v>7.8</v>
      </c>
      <c r="AK126" s="865">
        <v>8</v>
      </c>
      <c r="AL126" s="878">
        <v>3520</v>
      </c>
      <c r="AM126" s="872">
        <v>0.70000000000000007</v>
      </c>
      <c r="AN126" s="865">
        <v>0.04</v>
      </c>
      <c r="AO126" s="739">
        <f t="shared" si="25"/>
        <v>-11.645031510954457</v>
      </c>
      <c r="AP126" s="740">
        <f t="shared" si="26"/>
        <v>9.0360316119691326</v>
      </c>
      <c r="AQ126" s="888">
        <f t="shared" si="27"/>
        <v>23.523393707072813</v>
      </c>
      <c r="AR126" s="651">
        <f>INDEX(Historical!$C$7:$C$1239,MATCH(B126,Historical!$B$7:$B$1261,0))*IF(AH126="n/a",1.03,IF(AH126&lt;0,1.01,IF(AH126&gt;10,1.1,(1+AH126/100))))</f>
        <v>1.5655000000000001</v>
      </c>
      <c r="AS126" s="886">
        <f t="shared" si="28"/>
        <v>1.5811550000000001</v>
      </c>
      <c r="AT126" s="886">
        <f t="shared" si="33"/>
        <v>1.7076474000000001</v>
      </c>
      <c r="AU126" s="886">
        <f t="shared" si="33"/>
        <v>1.8442591920000002</v>
      </c>
      <c r="AV126" s="886">
        <f t="shared" si="33"/>
        <v>1.9917999273600004</v>
      </c>
      <c r="AW126" s="651">
        <f t="shared" si="29"/>
        <v>8.6903615193599997</v>
      </c>
      <c r="AX126" s="747">
        <f t="shared" si="30"/>
        <v>13.960420111421687</v>
      </c>
      <c r="AY126" s="934">
        <v>0.8</v>
      </c>
      <c r="AZ126" s="872">
        <v>32.42</v>
      </c>
      <c r="BA126" s="872">
        <v>-14.29</v>
      </c>
      <c r="BB126" s="872">
        <v>5.45</v>
      </c>
      <c r="BC126" s="872">
        <v>5.55</v>
      </c>
      <c r="BE126" s="624">
        <v>1993</v>
      </c>
      <c r="BF126" s="898">
        <f t="shared" si="31"/>
        <v>2</v>
      </c>
      <c r="BG126" s="882">
        <v>1.2</v>
      </c>
    </row>
    <row r="127" spans="1:59" s="773" customFormat="1" ht="11.25" customHeight="1" x14ac:dyDescent="0.2">
      <c r="A127" s="776" t="s">
        <v>3800</v>
      </c>
      <c r="B127" s="781" t="s">
        <v>3801</v>
      </c>
      <c r="C127" s="932" t="s">
        <v>108</v>
      </c>
      <c r="D127" s="932" t="s">
        <v>4338</v>
      </c>
      <c r="E127" s="755">
        <v>7</v>
      </c>
      <c r="F127" s="1140">
        <v>622</v>
      </c>
      <c r="G127" s="1189" t="s">
        <v>106</v>
      </c>
      <c r="H127" s="1189" t="s">
        <v>106</v>
      </c>
      <c r="I127" s="756">
        <v>22.77</v>
      </c>
      <c r="J127" s="757">
        <f t="shared" si="18"/>
        <v>2.6350461133069829</v>
      </c>
      <c r="K127" s="758">
        <v>0.15</v>
      </c>
      <c r="L127" s="759">
        <v>4</v>
      </c>
      <c r="M127" s="760">
        <f t="shared" si="19"/>
        <v>0.6</v>
      </c>
      <c r="N127" s="761" t="s">
        <v>516</v>
      </c>
      <c r="O127" s="762">
        <v>0.14000000000000001</v>
      </c>
      <c r="P127" s="763">
        <v>44169</v>
      </c>
      <c r="Q127" s="763">
        <v>44186</v>
      </c>
      <c r="R127" s="760">
        <f t="shared" si="20"/>
        <v>7.1428571428571281</v>
      </c>
      <c r="S127" s="701">
        <f>IF(INDEX(Historical!$D$7:$D$1237,MATCH(B127,Historical!$B$7:$B$1261,0))=0,"n/a",(INDEX(Historical!$C$7:$C$1239,MATCH(B127,Historical!$B$7:$B$1261,0))/INDEX(Historical!$D$7:$D$1237,MATCH(B127,Historical!$B$7:$B$1261,0))-1)*100)</f>
        <v>50</v>
      </c>
      <c r="T127" s="701">
        <f>IF(INDEX(Historical!$F$7:$F$1230,MATCH(B127,Historical!$B$7:$B$1261,0))=0,"n/a",((INDEX(Historical!$C$7:$C$1239,MATCH(B127,Historical!$B$7:$B$1261,0))/INDEX(Historical!$F$7:$F$1230,MATCH(B127,Historical!$B$7:$B$1261,0)))^(1/3)-1)*100)</f>
        <v>41.339680526158595</v>
      </c>
      <c r="U127" s="701">
        <f>IF(INDEX(Historical!$H$7:$H$1230,MATCH(B127,Historical!$B$7:$B$1261,0))=0,"n/a",((INDEX(Historical!$C$7:$C$1239,MATCH(B127,Historical!$B$7:$B$1261,0))/INDEX(Historical!$H$7:$H$1230,MATCH(B127,Historical!$B$7:$B$1261,0)))^(1/5)-1)*100)</f>
        <v>39.76542375431584</v>
      </c>
      <c r="V127" s="701">
        <f>IF(INDEX(Historical!$O$7:$O$1230,MATCH(B127,Historical!$B$7:$B$1261,0))=0,"n/a",((INDEX(Historical!$C$7:$C$1239,MATCH(B127,Historical!$B$7:$B$1261,0))/INDEX(Historical!$O$7:$O$1230,MATCH(B127,Historical!$B$7:$B$1261,0)))^(1/10)-1)*100)</f>
        <v>-4.4913372258047808</v>
      </c>
      <c r="W127" s="702" t="str">
        <f t="shared" si="21"/>
        <v>n/a</v>
      </c>
      <c r="X127" s="703">
        <f t="shared" si="22"/>
        <v>1.4101214097275123</v>
      </c>
      <c r="Y127" s="764"/>
      <c r="Z127" s="757">
        <f t="shared" si="23"/>
        <v>31.25</v>
      </c>
      <c r="AA127" s="765">
        <f t="shared" si="24"/>
        <v>11.859375</v>
      </c>
      <c r="AB127" s="759">
        <v>12</v>
      </c>
      <c r="AC127" s="766">
        <v>1.92</v>
      </c>
      <c r="AD127" s="766">
        <v>2.1</v>
      </c>
      <c r="AE127" s="766">
        <v>3.82</v>
      </c>
      <c r="AF127" s="766">
        <v>1.1399999999999999</v>
      </c>
      <c r="AG127" s="766">
        <v>9.5</v>
      </c>
      <c r="AH127" s="766">
        <v>38.200000000000003</v>
      </c>
      <c r="AI127" s="766">
        <v>-10.73</v>
      </c>
      <c r="AJ127" s="766">
        <v>28.199999999999996</v>
      </c>
      <c r="AK127" s="766">
        <v>6</v>
      </c>
      <c r="AL127" s="767">
        <v>412.64</v>
      </c>
      <c r="AM127" s="768">
        <v>0.3</v>
      </c>
      <c r="AN127" s="766">
        <v>0.15</v>
      </c>
      <c r="AO127" s="769">
        <f t="shared" si="25"/>
        <v>30.541094867622824</v>
      </c>
      <c r="AP127" s="770">
        <f t="shared" si="26"/>
        <v>42.400469867622824</v>
      </c>
      <c r="AQ127" s="771">
        <f t="shared" si="27"/>
        <v>-22.483872645751969</v>
      </c>
      <c r="AR127" s="651">
        <f>INDEX(Historical!$C$7:$C$1239,MATCH(B127,Historical!$B$7:$B$1261,0))*IF(AH127="n/a",1.03,IF(AH127&lt;0,1.01,IF(AH127&gt;10,1.1,(1+AH127/100))))</f>
        <v>0.52800000000000002</v>
      </c>
      <c r="AS127" s="765">
        <f t="shared" si="28"/>
        <v>0.53327999999999998</v>
      </c>
      <c r="AT127" s="765">
        <f t="shared" ref="AT127:AV146" si="34">IF($AK127="n/a",1.03*AS127,IF($AK127&lt;0,1.01*AS127,IF($AK127&gt;10,1.1*AS127,(1+$AK127/100)*AS127)))</f>
        <v>0.56527680000000002</v>
      </c>
      <c r="AU127" s="765">
        <f t="shared" si="34"/>
        <v>0.59919340800000009</v>
      </c>
      <c r="AV127" s="765">
        <f t="shared" si="34"/>
        <v>0.6351450124800001</v>
      </c>
      <c r="AW127" s="757">
        <f t="shared" si="29"/>
        <v>2.8608952204800002</v>
      </c>
      <c r="AX127" s="772">
        <f t="shared" si="30"/>
        <v>12.564318052173915</v>
      </c>
      <c r="AY127" s="935">
        <v>0.93</v>
      </c>
      <c r="AZ127" s="768">
        <v>45.87</v>
      </c>
      <c r="BA127" s="768">
        <v>-26.43</v>
      </c>
      <c r="BB127" s="768">
        <v>7.04</v>
      </c>
      <c r="BC127" s="768">
        <v>10.14</v>
      </c>
      <c r="BD127" s="908"/>
      <c r="BE127" s="624">
        <v>2014</v>
      </c>
      <c r="BF127" s="898">
        <f t="shared" si="31"/>
        <v>0</v>
      </c>
      <c r="BG127" s="824">
        <v>1</v>
      </c>
    </row>
    <row r="128" spans="1:59" ht="11.25" customHeight="1" x14ac:dyDescent="0.2">
      <c r="A128" s="863" t="s">
        <v>496</v>
      </c>
      <c r="B128" s="875" t="s">
        <v>497</v>
      </c>
      <c r="C128" s="932" t="s">
        <v>108</v>
      </c>
      <c r="D128" s="932" t="s">
        <v>4338</v>
      </c>
      <c r="E128" s="733">
        <v>23</v>
      </c>
      <c r="F128" s="1140">
        <v>145</v>
      </c>
      <c r="G128" s="1165" t="s">
        <v>115</v>
      </c>
      <c r="H128" s="1165" t="s">
        <v>115</v>
      </c>
      <c r="I128" s="865">
        <v>41.99</v>
      </c>
      <c r="J128" s="651">
        <f t="shared" si="18"/>
        <v>3.8104310550130984</v>
      </c>
      <c r="K128" s="884">
        <v>0.4</v>
      </c>
      <c r="L128" s="887">
        <v>4</v>
      </c>
      <c r="M128" s="642">
        <f t="shared" si="19"/>
        <v>1.6</v>
      </c>
      <c r="N128" s="870" t="s">
        <v>148</v>
      </c>
      <c r="O128" s="735">
        <v>0.39</v>
      </c>
      <c r="P128" s="861">
        <v>43973</v>
      </c>
      <c r="Q128" s="861">
        <v>43993</v>
      </c>
      <c r="R128" s="642">
        <f t="shared" si="20"/>
        <v>2.5641025641025665</v>
      </c>
      <c r="S128" s="701">
        <f>IF(INDEX(Historical!$D$7:$D$1237,MATCH(B128,Historical!$B$7:$B$1261,0))=0,"n/a",(INDEX(Historical!$C$7:$C$1239,MATCH(B128,Historical!$B$7:$B$1261,0))/INDEX(Historical!$D$7:$D$1237,MATCH(B128,Historical!$B$7:$B$1261,0))-1)*100)</f>
        <v>2.6490066225165476</v>
      </c>
      <c r="T128" s="701">
        <f>IF(INDEX(Historical!$F$7:$F$1230,MATCH(B128,Historical!$B$7:$B$1261,0))=0,"n/a",((INDEX(Historical!$C$7:$C$1239,MATCH(B128,Historical!$B$7:$B$1261,0))/INDEX(Historical!$F$7:$F$1230,MATCH(B128,Historical!$B$7:$B$1261,0)))^(1/3)-1)*100)</f>
        <v>2.6029700213918705</v>
      </c>
      <c r="U128" s="701">
        <f>IF(INDEX(Historical!$H$7:$H$1230,MATCH(B128,Historical!$B$7:$B$1261,0))=0,"n/a",((INDEX(Historical!$C$7:$C$1239,MATCH(B128,Historical!$B$7:$B$1261,0))/INDEX(Historical!$H$7:$H$1230,MATCH(B128,Historical!$B$7:$B$1261,0)))^(1/5)-1)*100)</f>
        <v>2.424959287881534</v>
      </c>
      <c r="V128" s="701">
        <f>IF(INDEX(Historical!$O$7:$O$1230,MATCH(B128,Historical!$B$7:$B$1261,0))=0,"n/a",((INDEX(Historical!$C$7:$C$1239,MATCH(B128,Historical!$B$7:$B$1261,0))/INDEX(Historical!$O$7:$O$1230,MATCH(B128,Historical!$B$7:$B$1261,0)))^(1/10)-1)*100)</f>
        <v>4.1716270294247515</v>
      </c>
      <c r="W128" s="702">
        <f t="shared" si="21"/>
        <v>0.58129820110402464</v>
      </c>
      <c r="X128" s="703" t="str">
        <f t="shared" si="22"/>
        <v>n/a</v>
      </c>
      <c r="Y128" s="875"/>
      <c r="Z128" s="651" t="str">
        <f t="shared" si="23"/>
        <v>n/a</v>
      </c>
      <c r="AA128" s="886" t="str">
        <f t="shared" si="24"/>
        <v>n/a</v>
      </c>
      <c r="AB128" s="887">
        <v>12</v>
      </c>
      <c r="AC128" s="865" t="s">
        <v>136</v>
      </c>
      <c r="AD128" s="865" t="s">
        <v>136</v>
      </c>
      <c r="AE128" s="865" t="s">
        <v>136</v>
      </c>
      <c r="AF128" s="865" t="s">
        <v>136</v>
      </c>
      <c r="AG128" s="865" t="s">
        <v>136</v>
      </c>
      <c r="AH128" s="865" t="s">
        <v>136</v>
      </c>
      <c r="AI128" s="865" t="s">
        <v>136</v>
      </c>
      <c r="AJ128" s="865" t="s">
        <v>136</v>
      </c>
      <c r="AK128" s="865" t="s">
        <v>136</v>
      </c>
      <c r="AL128" s="878" t="s">
        <v>136</v>
      </c>
      <c r="AM128" s="872" t="s">
        <v>136</v>
      </c>
      <c r="AN128" s="865" t="s">
        <v>136</v>
      </c>
      <c r="AO128" s="739" t="str">
        <f t="shared" si="25"/>
        <v>n/a</v>
      </c>
      <c r="AP128" s="740">
        <f t="shared" si="26"/>
        <v>6.2353903428946325</v>
      </c>
      <c r="AQ128" s="888" t="str">
        <f t="shared" si="27"/>
        <v>n/a</v>
      </c>
      <c r="AR128" s="651">
        <f>INDEX(Historical!$C$7:$C$1239,MATCH(B128,Historical!$B$7:$B$1261,0))*IF(AH128="n/a",1.03,IF(AH128&lt;0,1.01,IF(AH128&gt;10,1.1,(1+AH128/100))))</f>
        <v>1.5965</v>
      </c>
      <c r="AS128" s="886">
        <f t="shared" si="28"/>
        <v>1.6443950000000001</v>
      </c>
      <c r="AT128" s="886">
        <f t="shared" si="34"/>
        <v>1.69372685</v>
      </c>
      <c r="AU128" s="886">
        <f t="shared" si="34"/>
        <v>1.7445386555</v>
      </c>
      <c r="AV128" s="886">
        <f t="shared" si="34"/>
        <v>1.796874815165</v>
      </c>
      <c r="AW128" s="651">
        <f t="shared" si="29"/>
        <v>8.4760353206649999</v>
      </c>
      <c r="AX128" s="747">
        <f t="shared" si="30"/>
        <v>20.185842630781138</v>
      </c>
      <c r="AY128" s="934" t="s">
        <v>136</v>
      </c>
      <c r="AZ128" s="872" t="s">
        <v>136</v>
      </c>
      <c r="BA128" s="872" t="s">
        <v>136</v>
      </c>
      <c r="BB128" s="872" t="s">
        <v>136</v>
      </c>
      <c r="BC128" s="872" t="s">
        <v>136</v>
      </c>
      <c r="BD128" s="907" t="s">
        <v>4265</v>
      </c>
      <c r="BE128" s="624">
        <v>1998</v>
      </c>
      <c r="BF128" s="898">
        <f t="shared" si="31"/>
        <v>2</v>
      </c>
      <c r="BG128" s="882" t="s">
        <v>136</v>
      </c>
    </row>
    <row r="129" spans="1:59" ht="11.25" customHeight="1" x14ac:dyDescent="0.2">
      <c r="A129" s="880" t="s">
        <v>4302</v>
      </c>
      <c r="B129" s="596" t="s">
        <v>3807</v>
      </c>
      <c r="C129" s="932" t="s">
        <v>4319</v>
      </c>
      <c r="D129" s="932" t="s">
        <v>4320</v>
      </c>
      <c r="E129" s="733">
        <v>7</v>
      </c>
      <c r="F129" s="1140">
        <v>673</v>
      </c>
      <c r="G129" s="1140" t="s">
        <v>106</v>
      </c>
      <c r="H129" s="1140" t="s">
        <v>106</v>
      </c>
      <c r="I129" s="874">
        <v>167.57</v>
      </c>
      <c r="J129" s="651">
        <f t="shared" si="18"/>
        <v>3.1747926239780391</v>
      </c>
      <c r="K129" s="877">
        <v>1.33</v>
      </c>
      <c r="L129" s="887">
        <v>4</v>
      </c>
      <c r="M129" s="642">
        <f t="shared" si="19"/>
        <v>5.32</v>
      </c>
      <c r="N129" s="870" t="s">
        <v>318</v>
      </c>
      <c r="O129" s="734">
        <v>1.2</v>
      </c>
      <c r="P129" s="861">
        <v>44179</v>
      </c>
      <c r="Q129" s="861">
        <v>44196</v>
      </c>
      <c r="R129" s="642">
        <f t="shared" si="20"/>
        <v>10.833333333333343</v>
      </c>
      <c r="S129" s="701">
        <f>IF(INDEX(Historical!$D$7:$D$1237,MATCH(B129,Historical!$B$7:$B$1261,0))=0,"n/a",(INDEX(Historical!$C$7:$C$1239,MATCH(B129,Historical!$B$7:$B$1261,0))/INDEX(Historical!$D$7:$D$1237,MATCH(B129,Historical!$B$7:$B$1261,0))-1)*100)</f>
        <v>7.0175438596491224</v>
      </c>
      <c r="T129" s="701">
        <f>IF(INDEX(Historical!$F$7:$F$1230,MATCH(B129,Historical!$B$7:$B$1261,0))=0,"n/a",((INDEX(Historical!$C$7:$C$1239,MATCH(B129,Historical!$B$7:$B$1261,0))/INDEX(Historical!$F$7:$F$1230,MATCH(B129,Historical!$B$7:$B$1261,0)))^(1/3)-1)*100)</f>
        <v>8.266793955739038</v>
      </c>
      <c r="U129" s="701">
        <f>IF(INDEX(Historical!$H$7:$H$1230,MATCH(B129,Historical!$B$7:$B$1261,0))=0,"n/a",((INDEX(Historical!$C$7:$C$1239,MATCH(B129,Historical!$B$7:$B$1261,0))/INDEX(Historical!$H$7:$H$1230,MATCH(B129,Historical!$B$7:$B$1261,0)))^(1/5)-1)*100)</f>
        <v>19.594139509622366</v>
      </c>
      <c r="V129" s="701" t="str">
        <f>IF(INDEX(Historical!$O$7:$O$1230,MATCH(B129,Historical!$B$7:$B$1261,0))=0,"n/a",((INDEX(Historical!$C$7:$C$1239,MATCH(B129,Historical!$B$7:$B$1261,0))/INDEX(Historical!$O$7:$O$1230,MATCH(B129,Historical!$B$7:$B$1261,0)))^(1/10)-1)*100)</f>
        <v>n/a</v>
      </c>
      <c r="W129" s="702" t="str">
        <f t="shared" si="21"/>
        <v>n/a</v>
      </c>
      <c r="X129" s="703">
        <f t="shared" si="22"/>
        <v>1.351319966180853</v>
      </c>
      <c r="Y129" s="661"/>
      <c r="Z129" s="651">
        <f t="shared" si="23"/>
        <v>332.5</v>
      </c>
      <c r="AA129" s="886">
        <f t="shared" si="24"/>
        <v>104.73124999999999</v>
      </c>
      <c r="AB129" s="887">
        <v>12</v>
      </c>
      <c r="AC129" s="865">
        <v>1.6</v>
      </c>
      <c r="AD129" s="865">
        <v>6.02</v>
      </c>
      <c r="AE129" s="865">
        <v>12.32</v>
      </c>
      <c r="AF129" s="865">
        <v>7.51</v>
      </c>
      <c r="AG129" s="865">
        <v>6.7</v>
      </c>
      <c r="AH129" s="865">
        <v>45.7</v>
      </c>
      <c r="AI129" s="865">
        <v>30.5</v>
      </c>
      <c r="AJ129" s="865">
        <v>14.499999999999998</v>
      </c>
      <c r="AK129" s="865">
        <v>17.399999999999999</v>
      </c>
      <c r="AL129" s="865">
        <v>71150</v>
      </c>
      <c r="AM129" s="872">
        <v>0.1</v>
      </c>
      <c r="AN129" s="865">
        <v>2.0299999999999998</v>
      </c>
      <c r="AO129" s="739">
        <f t="shared" si="25"/>
        <v>-81.962317866399587</v>
      </c>
      <c r="AP129" s="740">
        <f t="shared" si="26"/>
        <v>22.768932133600405</v>
      </c>
      <c r="AQ129" s="888">
        <f t="shared" si="27"/>
        <v>491.24414490875841</v>
      </c>
      <c r="AR129" s="651">
        <f>INDEX(Historical!$C$7:$C$1239,MATCH(B129,Historical!$B$7:$B$1261,0))*IF(AH129="n/a",1.03,IF(AH129&lt;0,1.01,IF(AH129&gt;10,1.1,(1+AH129/100))))</f>
        <v>5.0325000000000006</v>
      </c>
      <c r="AS129" s="886">
        <f t="shared" si="28"/>
        <v>5.5357500000000011</v>
      </c>
      <c r="AT129" s="886">
        <f t="shared" si="34"/>
        <v>6.0893250000000014</v>
      </c>
      <c r="AU129" s="886">
        <f t="shared" si="34"/>
        <v>6.6982575000000022</v>
      </c>
      <c r="AV129" s="886">
        <f t="shared" si="34"/>
        <v>7.3680832500000033</v>
      </c>
      <c r="AW129" s="651">
        <f t="shared" si="29"/>
        <v>30.72391575000001</v>
      </c>
      <c r="AX129" s="747">
        <f t="shared" si="30"/>
        <v>18.334973891508032</v>
      </c>
      <c r="AY129" s="934">
        <v>0.31</v>
      </c>
      <c r="AZ129" s="872">
        <v>46.760000000000005</v>
      </c>
      <c r="BA129" s="872">
        <v>-6.9099999999999993</v>
      </c>
      <c r="BB129" s="872">
        <v>2.44</v>
      </c>
      <c r="BC129" s="872">
        <v>3.95</v>
      </c>
      <c r="BE129" s="624">
        <v>2014</v>
      </c>
      <c r="BF129" s="898">
        <f t="shared" si="31"/>
        <v>0</v>
      </c>
      <c r="BG129" s="882">
        <v>1.7000000000000002</v>
      </c>
    </row>
    <row r="130" spans="1:59" ht="11.25" customHeight="1" x14ac:dyDescent="0.2">
      <c r="A130" s="881" t="s">
        <v>4581</v>
      </c>
      <c r="B130" s="875" t="s">
        <v>4575</v>
      </c>
      <c r="C130" s="932" t="s">
        <v>4193</v>
      </c>
      <c r="D130" s="932" t="s">
        <v>4326</v>
      </c>
      <c r="E130" s="733">
        <v>5</v>
      </c>
      <c r="F130" s="1140">
        <v>735</v>
      </c>
      <c r="G130" s="1166" t="s">
        <v>106</v>
      </c>
      <c r="H130" s="1166" t="s">
        <v>106</v>
      </c>
      <c r="I130" s="874">
        <v>154.28</v>
      </c>
      <c r="J130" s="651">
        <f t="shared" si="18"/>
        <v>1.1407829919626653</v>
      </c>
      <c r="K130" s="877">
        <v>0.44</v>
      </c>
      <c r="L130" s="887">
        <v>4</v>
      </c>
      <c r="M130" s="642">
        <f t="shared" si="19"/>
        <v>1.76</v>
      </c>
      <c r="N130" s="870" t="s">
        <v>717</v>
      </c>
      <c r="O130" s="734">
        <v>0.42</v>
      </c>
      <c r="P130" s="861">
        <v>43913</v>
      </c>
      <c r="Q130" s="861">
        <v>43945</v>
      </c>
      <c r="R130" s="642">
        <f t="shared" si="20"/>
        <v>4.7619047619047663</v>
      </c>
      <c r="S130" s="701">
        <f>IF(INDEX(Historical!$D$7:$D$1237,MATCH(B130,Historical!$B$7:$B$1261,0))=0,"n/a",(INDEX(Historical!$C$7:$C$1239,MATCH(B130,Historical!$B$7:$B$1261,0))/INDEX(Historical!$D$7:$D$1237,MATCH(B130,Historical!$B$7:$B$1261,0))-1)*100)</f>
        <v>4.9999999999999822</v>
      </c>
      <c r="T130" s="701">
        <f>IF(INDEX(Historical!$F$7:$F$1230,MATCH(B130,Historical!$B$7:$B$1261,0))=0,"n/a",((INDEX(Historical!$C$7:$C$1239,MATCH(B130,Historical!$B$7:$B$1261,0))/INDEX(Historical!$F$7:$F$1230,MATCH(B130,Historical!$B$7:$B$1261,0)))^(1/3)-1)*100)</f>
        <v>32.63524026321307</v>
      </c>
      <c r="U130" s="701" t="str">
        <f>IF(INDEX(Historical!$H$7:$H$1230,MATCH(B130,Historical!$B$7:$B$1261,0))=0,"n/a",((INDEX(Historical!$C$7:$C$1239,MATCH(B130,Historical!$B$7:$B$1261,0))/INDEX(Historical!$H$7:$H$1230,MATCH(B130,Historical!$B$7:$B$1261,0)))^(1/5)-1)*100)</f>
        <v>n/a</v>
      </c>
      <c r="V130" s="701" t="str">
        <f>IF(INDEX(Historical!$O$7:$O$1230,MATCH(B130,Historical!$B$7:$B$1261,0))=0,"n/a",((INDEX(Historical!$C$7:$C$1239,MATCH(B130,Historical!$B$7:$B$1261,0))/INDEX(Historical!$O$7:$O$1230,MATCH(B130,Historical!$B$7:$B$1261,0)))^(1/10)-1)*100)</f>
        <v>n/a</v>
      </c>
      <c r="W130" s="702" t="str">
        <f t="shared" si="21"/>
        <v>n/a</v>
      </c>
      <c r="X130" s="703" t="str">
        <f t="shared" si="22"/>
        <v>n/a</v>
      </c>
      <c r="Y130" s="876"/>
      <c r="Z130" s="651">
        <f t="shared" si="23"/>
        <v>36.43892339544513</v>
      </c>
      <c r="AA130" s="886">
        <f t="shared" si="24"/>
        <v>31.942028985507246</v>
      </c>
      <c r="AB130" s="887">
        <v>9</v>
      </c>
      <c r="AC130" s="865">
        <v>4.83</v>
      </c>
      <c r="AD130" s="865">
        <v>2.4300000000000002</v>
      </c>
      <c r="AE130" s="865">
        <v>3.95</v>
      </c>
      <c r="AF130" s="865">
        <v>4.13</v>
      </c>
      <c r="AG130" s="865">
        <v>13.8</v>
      </c>
      <c r="AH130" s="865">
        <v>191.9</v>
      </c>
      <c r="AI130" s="865">
        <v>4.46</v>
      </c>
      <c r="AJ130" s="865">
        <v>16.400000000000002</v>
      </c>
      <c r="AK130" s="865">
        <v>13</v>
      </c>
      <c r="AL130" s="878">
        <v>4400</v>
      </c>
      <c r="AM130" s="872">
        <v>0.70000000000000007</v>
      </c>
      <c r="AN130" s="865">
        <v>0.86</v>
      </c>
      <c r="AO130" s="739" t="str">
        <f t="shared" si="25"/>
        <v>n/a</v>
      </c>
      <c r="AP130" s="740" t="str">
        <f t="shared" si="26"/>
        <v>n/a</v>
      </c>
      <c r="AQ130" s="888">
        <f t="shared" si="27"/>
        <v>142.13915164645394</v>
      </c>
      <c r="AR130" s="651">
        <f>INDEX(Historical!$C$7:$C$1239,MATCH(B130,Historical!$B$7:$B$1261,0))*IF(AH130="n/a",1.03,IF(AH130&lt;0,1.01,IF(AH130&gt;10,1.1,(1+AH130/100))))</f>
        <v>1.8480000000000001</v>
      </c>
      <c r="AS130" s="886">
        <f t="shared" si="28"/>
        <v>1.9304208</v>
      </c>
      <c r="AT130" s="886">
        <f t="shared" si="34"/>
        <v>2.1234628800000004</v>
      </c>
      <c r="AU130" s="886">
        <f t="shared" si="34"/>
        <v>2.3358091680000008</v>
      </c>
      <c r="AV130" s="886">
        <f t="shared" si="34"/>
        <v>2.5693900848000011</v>
      </c>
      <c r="AW130" s="651">
        <f t="shared" si="29"/>
        <v>10.807082932800004</v>
      </c>
      <c r="AX130" s="747">
        <f t="shared" si="30"/>
        <v>7.0048502286751386</v>
      </c>
      <c r="AY130" s="934">
        <v>1.1599999999999999</v>
      </c>
      <c r="AZ130" s="872">
        <v>80.95</v>
      </c>
      <c r="BA130" s="872">
        <v>-11.77</v>
      </c>
      <c r="BB130" s="872">
        <v>3.64</v>
      </c>
      <c r="BC130" s="872">
        <v>10.48</v>
      </c>
      <c r="BE130" s="624">
        <v>2016</v>
      </c>
      <c r="BF130" s="898">
        <f t="shared" si="31"/>
        <v>0</v>
      </c>
      <c r="BG130" s="882">
        <v>5.8999999999999995</v>
      </c>
    </row>
    <row r="131" spans="1:59" ht="11.25" customHeight="1" x14ac:dyDescent="0.2">
      <c r="A131" s="880" t="s">
        <v>1077</v>
      </c>
      <c r="B131" s="875" t="s">
        <v>1078</v>
      </c>
      <c r="C131" s="932" t="s">
        <v>4342</v>
      </c>
      <c r="D131" s="932" t="s">
        <v>4351</v>
      </c>
      <c r="E131" s="733">
        <v>9</v>
      </c>
      <c r="F131" s="1140">
        <v>484</v>
      </c>
      <c r="G131" s="1190" t="s">
        <v>106</v>
      </c>
      <c r="H131" s="1190" t="s">
        <v>106</v>
      </c>
      <c r="I131" s="874">
        <v>58.14</v>
      </c>
      <c r="J131" s="651">
        <f t="shared" si="18"/>
        <v>5.0223598211214311</v>
      </c>
      <c r="K131" s="877">
        <v>0.73</v>
      </c>
      <c r="L131" s="887">
        <v>4</v>
      </c>
      <c r="M131" s="642">
        <f t="shared" si="19"/>
        <v>2.92</v>
      </c>
      <c r="N131" s="870" t="s">
        <v>3949</v>
      </c>
      <c r="O131" s="734">
        <v>0.70499999999999996</v>
      </c>
      <c r="P131" s="861">
        <v>44154</v>
      </c>
      <c r="Q131" s="861">
        <v>44169</v>
      </c>
      <c r="R131" s="642">
        <f t="shared" si="20"/>
        <v>3.5460992907801447</v>
      </c>
      <c r="S131" s="701">
        <f>IF(INDEX(Historical!$D$7:$D$1237,MATCH(B131,Historical!$B$7:$B$1261,0))=0,"n/a",(INDEX(Historical!$C$7:$C$1239,MATCH(B131,Historical!$B$7:$B$1261,0))/INDEX(Historical!$D$7:$D$1237,MATCH(B131,Historical!$B$7:$B$1261,0))-1)*100)</f>
        <v>15.094339622641506</v>
      </c>
      <c r="T131" s="701">
        <f>IF(INDEX(Historical!$F$7:$F$1230,MATCH(B131,Historical!$B$7:$B$1261,0))=0,"n/a",((INDEX(Historical!$C$7:$C$1239,MATCH(B131,Historical!$B$7:$B$1261,0))/INDEX(Historical!$F$7:$F$1230,MATCH(B131,Historical!$B$7:$B$1261,0)))^(1/3)-1)*100)</f>
        <v>17.346721269258715</v>
      </c>
      <c r="U131" s="701">
        <f>IF(INDEX(Historical!$H$7:$H$1230,MATCH(B131,Historical!$B$7:$B$1261,0))=0,"n/a",((INDEX(Historical!$C$7:$C$1239,MATCH(B131,Historical!$B$7:$B$1261,0))/INDEX(Historical!$H$7:$H$1230,MATCH(B131,Historical!$B$7:$B$1261,0)))^(1/5)-1)*100)</f>
        <v>15.835264030516516</v>
      </c>
      <c r="V131" s="701" t="str">
        <f>IF(INDEX(Historical!$O$7:$O$1230,MATCH(B131,Historical!$B$7:$B$1261,0))=0,"n/a",((INDEX(Historical!$C$7:$C$1239,MATCH(B131,Historical!$B$7:$B$1261,0))/INDEX(Historical!$O$7:$O$1230,MATCH(B131,Historical!$B$7:$B$1261,0)))^(1/10)-1)*100)</f>
        <v>n/a</v>
      </c>
      <c r="W131" s="702" t="str">
        <f t="shared" si="21"/>
        <v>n/a</v>
      </c>
      <c r="X131" s="703">
        <f t="shared" si="22"/>
        <v>0.1361587620852667</v>
      </c>
      <c r="Y131" s="876"/>
      <c r="Z131" s="651">
        <f t="shared" si="23"/>
        <v>679.06976744186045</v>
      </c>
      <c r="AA131" s="886">
        <f t="shared" si="24"/>
        <v>135.2093023255814</v>
      </c>
      <c r="AB131" s="887">
        <v>12</v>
      </c>
      <c r="AC131" s="865">
        <v>0.43</v>
      </c>
      <c r="AD131" s="865" t="s">
        <v>136</v>
      </c>
      <c r="AE131" s="865">
        <v>4.76</v>
      </c>
      <c r="AF131" s="867" t="s">
        <v>136</v>
      </c>
      <c r="AG131" s="865">
        <v>-8.7999999999999989</v>
      </c>
      <c r="AH131" s="865">
        <v>29.5</v>
      </c>
      <c r="AI131" s="865">
        <v>88.449999999999989</v>
      </c>
      <c r="AJ131" s="865">
        <v>116.3</v>
      </c>
      <c r="AK131" s="865" t="s">
        <v>136</v>
      </c>
      <c r="AL131" s="878">
        <v>2680</v>
      </c>
      <c r="AM131" s="872">
        <v>0.5</v>
      </c>
      <c r="AN131" s="865" t="s">
        <v>136</v>
      </c>
      <c r="AO131" s="739">
        <f t="shared" si="25"/>
        <v>-114.35167847394345</v>
      </c>
      <c r="AP131" s="740">
        <f t="shared" si="26"/>
        <v>20.857623851637946</v>
      </c>
      <c r="AQ131" s="888" t="str">
        <f t="shared" si="27"/>
        <v>n/a</v>
      </c>
      <c r="AR131" s="651">
        <f>INDEX(Historical!$C$7:$C$1239,MATCH(B131,Historical!$B$7:$B$1261,0))*IF(AH131="n/a",1.03,IF(AH131&lt;0,1.01,IF(AH131&gt;10,1.1,(1+AH131/100))))</f>
        <v>2.6840000000000002</v>
      </c>
      <c r="AS131" s="886">
        <f t="shared" si="28"/>
        <v>2.9524000000000004</v>
      </c>
      <c r="AT131" s="886">
        <f t="shared" si="34"/>
        <v>3.0409720000000005</v>
      </c>
      <c r="AU131" s="886">
        <f t="shared" si="34"/>
        <v>3.1322011600000006</v>
      </c>
      <c r="AV131" s="886">
        <f t="shared" si="34"/>
        <v>3.2261671948000008</v>
      </c>
      <c r="AW131" s="651">
        <f t="shared" si="29"/>
        <v>15.035740354800001</v>
      </c>
      <c r="AX131" s="747">
        <f t="shared" si="30"/>
        <v>25.861266520123845</v>
      </c>
      <c r="AY131" s="934">
        <v>0.06</v>
      </c>
      <c r="AZ131" s="872">
        <v>9.2899999999999991</v>
      </c>
      <c r="BA131" s="872">
        <v>-37.46</v>
      </c>
      <c r="BB131" s="872">
        <v>-2.1</v>
      </c>
      <c r="BC131" s="872">
        <v>-20.990000000000002</v>
      </c>
      <c r="BD131" s="1037"/>
      <c r="BE131" s="624">
        <v>2012</v>
      </c>
      <c r="BF131" s="898">
        <f t="shared" si="31"/>
        <v>0</v>
      </c>
      <c r="BG131" s="882">
        <v>2.1</v>
      </c>
    </row>
    <row r="132" spans="1:59" ht="11.25" customHeight="1" x14ac:dyDescent="0.2">
      <c r="A132" s="863" t="s">
        <v>1038</v>
      </c>
      <c r="B132" s="875" t="s">
        <v>1039</v>
      </c>
      <c r="C132" s="932" t="s">
        <v>4193</v>
      </c>
      <c r="D132" s="932" t="s">
        <v>4337</v>
      </c>
      <c r="E132" s="733">
        <v>8</v>
      </c>
      <c r="F132" s="1140">
        <v>594</v>
      </c>
      <c r="G132" s="1136" t="s">
        <v>106</v>
      </c>
      <c r="H132" s="1136" t="s">
        <v>106</v>
      </c>
      <c r="I132" s="874">
        <v>130.49</v>
      </c>
      <c r="J132" s="651">
        <f t="shared" si="18"/>
        <v>1.226147597517051</v>
      </c>
      <c r="K132" s="877">
        <v>0.4</v>
      </c>
      <c r="L132" s="887">
        <v>4</v>
      </c>
      <c r="M132" s="642">
        <f t="shared" si="19"/>
        <v>1.6</v>
      </c>
      <c r="N132" s="870" t="s">
        <v>142</v>
      </c>
      <c r="O132" s="734">
        <v>0.38</v>
      </c>
      <c r="P132" s="861">
        <v>44159</v>
      </c>
      <c r="Q132" s="861">
        <v>44175</v>
      </c>
      <c r="R132" s="642">
        <f t="shared" si="20"/>
        <v>5.2631578947368469</v>
      </c>
      <c r="S132" s="701">
        <f>IF(INDEX(Historical!$D$7:$D$1237,MATCH(B132,Historical!$B$7:$B$1261,0))=0,"n/a",(INDEX(Historical!$C$7:$C$1239,MATCH(B132,Historical!$B$7:$B$1261,0))/INDEX(Historical!$D$7:$D$1237,MATCH(B132,Historical!$B$7:$B$1261,0))-1)*100)</f>
        <v>36.756756756756737</v>
      </c>
      <c r="T132" s="701">
        <f>IF(INDEX(Historical!$F$7:$F$1230,MATCH(B132,Historical!$B$7:$B$1261,0))=0,"n/a",((INDEX(Historical!$C$7:$C$1239,MATCH(B132,Historical!$B$7:$B$1261,0))/INDEX(Historical!$F$7:$F$1230,MATCH(B132,Historical!$B$7:$B$1261,0)))^(1/3)-1)*100)</f>
        <v>37.889459508382096</v>
      </c>
      <c r="U132" s="701">
        <f>IF(INDEX(Historical!$H$7:$H$1230,MATCH(B132,Historical!$B$7:$B$1261,0))=0,"n/a",((INDEX(Historical!$C$7:$C$1239,MATCH(B132,Historical!$B$7:$B$1261,0))/INDEX(Historical!$H$7:$H$1230,MATCH(B132,Historical!$B$7:$B$1261,0)))^(1/5)-1)*100)</f>
        <v>45.348710388250304</v>
      </c>
      <c r="V132" s="701" t="str">
        <f>IF(INDEX(Historical!$O$7:$O$1230,MATCH(B132,Historical!$B$7:$B$1261,0))=0,"n/a",((INDEX(Historical!$C$7:$C$1239,MATCH(B132,Historical!$B$7:$B$1261,0))/INDEX(Historical!$O$7:$O$1230,MATCH(B132,Historical!$B$7:$B$1261,0)))^(1/10)-1)*100)</f>
        <v>n/a</v>
      </c>
      <c r="W132" s="702" t="str">
        <f t="shared" si="21"/>
        <v>n/a</v>
      </c>
      <c r="X132" s="703">
        <f t="shared" si="22"/>
        <v>1.5856192443444164</v>
      </c>
      <c r="Y132" s="655"/>
      <c r="Z132" s="651">
        <f t="shared" si="23"/>
        <v>31.558185404339252</v>
      </c>
      <c r="AA132" s="886">
        <f t="shared" si="24"/>
        <v>25.737672583826431</v>
      </c>
      <c r="AB132" s="887">
        <v>12</v>
      </c>
      <c r="AC132" s="865">
        <v>5.07</v>
      </c>
      <c r="AD132" s="865">
        <v>2.64</v>
      </c>
      <c r="AE132" s="865">
        <v>1.05</v>
      </c>
      <c r="AF132" s="865">
        <v>15.23</v>
      </c>
      <c r="AG132" s="865">
        <v>71</v>
      </c>
      <c r="AH132" s="865">
        <v>19.400000000000002</v>
      </c>
      <c r="AI132" s="865">
        <v>6.75</v>
      </c>
      <c r="AJ132" s="865">
        <v>28.599999999999998</v>
      </c>
      <c r="AK132" s="865">
        <v>9.8699999999999992</v>
      </c>
      <c r="AL132" s="878">
        <v>18870</v>
      </c>
      <c r="AM132" s="872">
        <v>0.1</v>
      </c>
      <c r="AN132" s="865">
        <v>3.17</v>
      </c>
      <c r="AO132" s="739">
        <f t="shared" si="25"/>
        <v>20.837185401940921</v>
      </c>
      <c r="AP132" s="740">
        <f t="shared" si="26"/>
        <v>46.574857985767352</v>
      </c>
      <c r="AQ132" s="888">
        <f t="shared" si="27"/>
        <v>317.39123850234677</v>
      </c>
      <c r="AR132" s="651">
        <f>INDEX(Historical!$C$7:$C$1239,MATCH(B132,Historical!$B$7:$B$1261,0))*IF(AH132="n/a",1.03,IF(AH132&lt;0,1.01,IF(AH132&gt;10,1.1,(1+AH132/100))))</f>
        <v>1.3915</v>
      </c>
      <c r="AS132" s="886">
        <f t="shared" si="28"/>
        <v>1.4854262499999997</v>
      </c>
      <c r="AT132" s="886">
        <f t="shared" si="34"/>
        <v>1.6320378208749997</v>
      </c>
      <c r="AU132" s="886">
        <f t="shared" si="34"/>
        <v>1.7931199537953622</v>
      </c>
      <c r="AV132" s="886">
        <f t="shared" si="34"/>
        <v>1.9701008932349644</v>
      </c>
      <c r="AW132" s="651">
        <f t="shared" si="29"/>
        <v>8.2721849179053244</v>
      </c>
      <c r="AX132" s="747">
        <f t="shared" si="30"/>
        <v>6.3393247895664988</v>
      </c>
      <c r="AY132" s="934">
        <v>1.1100000000000001</v>
      </c>
      <c r="AZ132" s="872">
        <v>77.8</v>
      </c>
      <c r="BA132" s="872">
        <v>-11.200000000000001</v>
      </c>
      <c r="BB132" s="872">
        <v>2.44</v>
      </c>
      <c r="BC132" s="872">
        <v>13.719999999999999</v>
      </c>
      <c r="BE132" s="624">
        <v>2014</v>
      </c>
      <c r="BF132" s="898">
        <f t="shared" si="31"/>
        <v>0</v>
      </c>
      <c r="BG132" s="882">
        <v>8.6</v>
      </c>
    </row>
    <row r="133" spans="1:59" ht="11.25" customHeight="1" x14ac:dyDescent="0.2">
      <c r="A133" s="863" t="s">
        <v>1042</v>
      </c>
      <c r="B133" s="875" t="s">
        <v>1043</v>
      </c>
      <c r="C133" s="932" t="s">
        <v>123</v>
      </c>
      <c r="D133" s="932" t="s">
        <v>4174</v>
      </c>
      <c r="E133" s="733">
        <v>10</v>
      </c>
      <c r="F133" s="1140">
        <v>326</v>
      </c>
      <c r="G133" s="1190" t="s">
        <v>106</v>
      </c>
      <c r="H133" s="1190" t="s">
        <v>106</v>
      </c>
      <c r="I133" s="874">
        <v>129.33000000000001</v>
      </c>
      <c r="J133" s="651">
        <f t="shared" si="18"/>
        <v>1.9175751952369904</v>
      </c>
      <c r="K133" s="877">
        <v>0.62</v>
      </c>
      <c r="L133" s="887">
        <v>4</v>
      </c>
      <c r="M133" s="642">
        <f t="shared" si="19"/>
        <v>2.48</v>
      </c>
      <c r="N133" s="870" t="s">
        <v>690</v>
      </c>
      <c r="O133" s="734">
        <v>0.54</v>
      </c>
      <c r="P133" s="866">
        <v>43581</v>
      </c>
      <c r="Q133" s="866">
        <v>43594</v>
      </c>
      <c r="R133" s="642">
        <f t="shared" si="20"/>
        <v>14.814814814814806</v>
      </c>
      <c r="S133" s="701">
        <f>IF(INDEX(Historical!$D$7:$D$1237,MATCH(B133,Historical!$B$7:$B$1261,0))=0,"n/a",(INDEX(Historical!$C$7:$C$1239,MATCH(B133,Historical!$B$7:$B$1261,0))/INDEX(Historical!$D$7:$D$1237,MATCH(B133,Historical!$B$7:$B$1261,0))-1)*100)</f>
        <v>15.384615384615374</v>
      </c>
      <c r="T133" s="701">
        <f>IF(INDEX(Historical!$F$7:$F$1230,MATCH(B133,Historical!$B$7:$B$1261,0))=0,"n/a",((INDEX(Historical!$C$7:$C$1239,MATCH(B133,Historical!$B$7:$B$1261,0))/INDEX(Historical!$F$7:$F$1230,MATCH(B133,Historical!$B$7:$B$1261,0)))^(1/3)-1)*100)</f>
        <v>20.25709773288682</v>
      </c>
      <c r="U133" s="701">
        <f>IF(INDEX(Historical!$H$7:$H$1230,MATCH(B133,Historical!$B$7:$B$1261,0))=0,"n/a",((INDEX(Historical!$C$7:$C$1239,MATCH(B133,Historical!$B$7:$B$1261,0))/INDEX(Historical!$H$7:$H$1230,MATCH(B133,Historical!$B$7:$B$1261,0)))^(1/5)-1)*100)</f>
        <v>20.877552695710587</v>
      </c>
      <c r="V133" s="701">
        <f>IF(INDEX(Historical!$O$7:$O$1230,MATCH(B133,Historical!$B$7:$B$1261,0))=0,"n/a",((INDEX(Historical!$C$7:$C$1239,MATCH(B133,Historical!$B$7:$B$1261,0))/INDEX(Historical!$O$7:$O$1230,MATCH(B133,Historical!$B$7:$B$1261,0)))^(1/10)-1)*100)</f>
        <v>31.101942303974983</v>
      </c>
      <c r="W133" s="702">
        <f t="shared" si="21"/>
        <v>0.67126202253427536</v>
      </c>
      <c r="X133" s="703">
        <f t="shared" si="22"/>
        <v>1.8640672049741593</v>
      </c>
      <c r="Y133" s="661"/>
      <c r="Z133" s="651">
        <f t="shared" si="23"/>
        <v>50.101010101010104</v>
      </c>
      <c r="AA133" s="886">
        <f t="shared" si="24"/>
        <v>26.127272727272729</v>
      </c>
      <c r="AB133" s="887">
        <v>12</v>
      </c>
      <c r="AC133" s="865">
        <v>4.95</v>
      </c>
      <c r="AD133" s="865">
        <v>9.01</v>
      </c>
      <c r="AE133" s="865">
        <v>2.83</v>
      </c>
      <c r="AF133" s="865">
        <v>6.29</v>
      </c>
      <c r="AG133" s="865">
        <v>23.1</v>
      </c>
      <c r="AH133" s="865">
        <v>-22.6</v>
      </c>
      <c r="AI133" s="865">
        <v>29.099999999999998</v>
      </c>
      <c r="AJ133" s="865">
        <v>11.200000000000001</v>
      </c>
      <c r="AK133" s="865">
        <v>3</v>
      </c>
      <c r="AL133" s="878">
        <v>15550</v>
      </c>
      <c r="AM133" s="872">
        <v>0.1</v>
      </c>
      <c r="AN133" s="865">
        <v>1.63</v>
      </c>
      <c r="AO133" s="739">
        <f t="shared" si="25"/>
        <v>-3.3321448363251527</v>
      </c>
      <c r="AP133" s="740">
        <f t="shared" si="26"/>
        <v>22.795127890947576</v>
      </c>
      <c r="AQ133" s="888">
        <f t="shared" si="27"/>
        <v>170.25958340869698</v>
      </c>
      <c r="AR133" s="651">
        <f>INDEX(Historical!$C$7:$C$1239,MATCH(B133,Historical!$B$7:$B$1261,0))*IF(AH133="n/a",1.03,IF(AH133&lt;0,1.01,IF(AH133&gt;10,1.1,(1+AH133/100))))</f>
        <v>2.4239999999999999</v>
      </c>
      <c r="AS133" s="886">
        <f t="shared" si="28"/>
        <v>2.6664000000000003</v>
      </c>
      <c r="AT133" s="886">
        <f t="shared" si="34"/>
        <v>2.7463920000000006</v>
      </c>
      <c r="AU133" s="886">
        <f t="shared" si="34"/>
        <v>2.8287837600000008</v>
      </c>
      <c r="AV133" s="886">
        <f t="shared" si="34"/>
        <v>2.9136472728000009</v>
      </c>
      <c r="AW133" s="651">
        <f t="shared" si="29"/>
        <v>13.579223032800002</v>
      </c>
      <c r="AX133" s="747">
        <f t="shared" si="30"/>
        <v>10.499669862212944</v>
      </c>
      <c r="AY133" s="934">
        <v>1.25</v>
      </c>
      <c r="AZ133" s="872">
        <v>145.41</v>
      </c>
      <c r="BA133" s="872">
        <v>-6.49</v>
      </c>
      <c r="BB133" s="872">
        <v>8.91</v>
      </c>
      <c r="BC133" s="872">
        <v>33.86</v>
      </c>
      <c r="BE133" s="624">
        <v>2010</v>
      </c>
      <c r="BF133" s="898">
        <f t="shared" si="31"/>
        <v>0</v>
      </c>
      <c r="BG133" s="882">
        <v>6</v>
      </c>
    </row>
    <row r="134" spans="1:59" ht="11.25" customHeight="1" x14ac:dyDescent="0.2">
      <c r="A134" s="863" t="s">
        <v>1020</v>
      </c>
      <c r="B134" s="875" t="s">
        <v>1021</v>
      </c>
      <c r="C134" s="932" t="s">
        <v>108</v>
      </c>
      <c r="D134" s="932" t="s">
        <v>4338</v>
      </c>
      <c r="E134" s="733">
        <v>8</v>
      </c>
      <c r="F134" s="1140">
        <v>519</v>
      </c>
      <c r="G134" s="1129" t="s">
        <v>37</v>
      </c>
      <c r="H134" s="1129" t="s">
        <v>37</v>
      </c>
      <c r="I134" s="874">
        <v>37.5</v>
      </c>
      <c r="J134" s="651">
        <f t="shared" si="18"/>
        <v>4.0533333333333328</v>
      </c>
      <c r="K134" s="877">
        <v>0.38</v>
      </c>
      <c r="L134" s="887">
        <v>4</v>
      </c>
      <c r="M134" s="642">
        <f t="shared" si="19"/>
        <v>1.52</v>
      </c>
      <c r="N134" s="870" t="s">
        <v>145</v>
      </c>
      <c r="O134" s="734">
        <v>0.37</v>
      </c>
      <c r="P134" s="619">
        <v>43810</v>
      </c>
      <c r="Q134" s="619">
        <v>43830</v>
      </c>
      <c r="R134" s="642">
        <f t="shared" si="20"/>
        <v>2.7027027027027053</v>
      </c>
      <c r="S134" s="701">
        <f>IF(INDEX(Historical!$D$7:$D$1237,MATCH(B134,Historical!$B$7:$B$1261,0))=0,"n/a",(INDEX(Historical!$C$7:$C$1239,MATCH(B134,Historical!$B$7:$B$1261,0))/INDEX(Historical!$D$7:$D$1237,MATCH(B134,Historical!$B$7:$B$1261,0))-1)*100)</f>
        <v>7.2463768115942129</v>
      </c>
      <c r="T134" s="701">
        <f>IF(INDEX(Historical!$F$7:$F$1230,MATCH(B134,Historical!$B$7:$B$1261,0))=0,"n/a",((INDEX(Historical!$C$7:$C$1239,MATCH(B134,Historical!$B$7:$B$1261,0))/INDEX(Historical!$F$7:$F$1230,MATCH(B134,Historical!$B$7:$B$1261,0)))^(1/3)-1)*100)</f>
        <v>4.9584113452102008</v>
      </c>
      <c r="U134" s="701">
        <f>IF(INDEX(Historical!$H$7:$H$1230,MATCH(B134,Historical!$B$7:$B$1261,0))=0,"n/a",((INDEX(Historical!$C$7:$C$1239,MATCH(B134,Historical!$B$7:$B$1261,0))/INDEX(Historical!$H$7:$H$1230,MATCH(B134,Historical!$B$7:$B$1261,0)))^(1/5)-1)*100)</f>
        <v>4.6347501481522668</v>
      </c>
      <c r="V134" s="701">
        <f>IF(INDEX(Historical!$O$7:$O$1230,MATCH(B134,Historical!$B$7:$B$1261,0))=0,"n/a",((INDEX(Historical!$C$7:$C$1239,MATCH(B134,Historical!$B$7:$B$1261,0))/INDEX(Historical!$O$7:$O$1230,MATCH(B134,Historical!$B$7:$B$1261,0)))^(1/10)-1)*100)</f>
        <v>2.8263379797903054</v>
      </c>
      <c r="W134" s="702">
        <f t="shared" si="21"/>
        <v>1.6398428571858674</v>
      </c>
      <c r="X134" s="703">
        <f t="shared" si="22"/>
        <v>0.52667615319912131</v>
      </c>
      <c r="Y134" s="661"/>
      <c r="Z134" s="651">
        <f t="shared" si="23"/>
        <v>29.74559686888454</v>
      </c>
      <c r="AA134" s="886">
        <f t="shared" si="24"/>
        <v>7.3385518590998036</v>
      </c>
      <c r="AB134" s="887">
        <v>12</v>
      </c>
      <c r="AC134" s="865">
        <v>5.1100000000000003</v>
      </c>
      <c r="AD134" s="865" t="s">
        <v>136</v>
      </c>
      <c r="AE134" s="865">
        <v>1.51</v>
      </c>
      <c r="AF134" s="865">
        <v>0.76</v>
      </c>
      <c r="AG134" s="865">
        <v>10.299999999999999</v>
      </c>
      <c r="AH134" s="865">
        <v>6.2</v>
      </c>
      <c r="AI134" s="865" t="s">
        <v>136</v>
      </c>
      <c r="AJ134" s="865">
        <v>8.7999999999999989</v>
      </c>
      <c r="AK134" s="865" t="s">
        <v>136</v>
      </c>
      <c r="AL134" s="878">
        <v>144.62</v>
      </c>
      <c r="AM134" s="872">
        <v>5.5100000000000007</v>
      </c>
      <c r="AN134" s="865">
        <v>0.49</v>
      </c>
      <c r="AO134" s="739">
        <f t="shared" si="25"/>
        <v>1.3495316223857952</v>
      </c>
      <c r="AP134" s="740">
        <f t="shared" si="26"/>
        <v>8.6880834814855987</v>
      </c>
      <c r="AQ134" s="888">
        <f t="shared" si="27"/>
        <v>-50.21245397618285</v>
      </c>
      <c r="AR134" s="651">
        <f>INDEX(Historical!$C$7:$C$1239,MATCH(B134,Historical!$B$7:$B$1261,0))*IF(AH134="n/a",1.03,IF(AH134&lt;0,1.01,IF(AH134&gt;10,1.1,(1+AH134/100))))</f>
        <v>1.57176</v>
      </c>
      <c r="AS134" s="886">
        <f t="shared" si="28"/>
        <v>1.6189128000000002</v>
      </c>
      <c r="AT134" s="886">
        <f t="shared" si="34"/>
        <v>1.6674801840000002</v>
      </c>
      <c r="AU134" s="886">
        <f t="shared" si="34"/>
        <v>1.7175045895200003</v>
      </c>
      <c r="AV134" s="886">
        <f t="shared" si="34"/>
        <v>1.7690297272056004</v>
      </c>
      <c r="AW134" s="651">
        <f t="shared" si="29"/>
        <v>8.3446873007256013</v>
      </c>
      <c r="AX134" s="747">
        <f t="shared" si="30"/>
        <v>22.252499468601602</v>
      </c>
      <c r="AY134" s="934">
        <v>0.65</v>
      </c>
      <c r="AZ134" s="872">
        <v>33.93</v>
      </c>
      <c r="BA134" s="872">
        <v>-34.910000000000004</v>
      </c>
      <c r="BB134" s="872">
        <v>15.5</v>
      </c>
      <c r="BC134" s="872">
        <v>9.69</v>
      </c>
      <c r="BE134" s="624">
        <v>2012</v>
      </c>
      <c r="BF134" s="898">
        <f t="shared" si="31"/>
        <v>0</v>
      </c>
      <c r="BG134" s="882">
        <v>1</v>
      </c>
    </row>
    <row r="135" spans="1:59" ht="11.25" customHeight="1" x14ac:dyDescent="0.2">
      <c r="A135" s="871" t="s">
        <v>3805</v>
      </c>
      <c r="B135" s="875" t="s">
        <v>3806</v>
      </c>
      <c r="C135" s="932" t="s">
        <v>108</v>
      </c>
      <c r="D135" s="932" t="s">
        <v>4338</v>
      </c>
      <c r="E135" s="733">
        <v>7</v>
      </c>
      <c r="F135" s="1140">
        <v>604</v>
      </c>
      <c r="G135" s="1190" t="s">
        <v>106</v>
      </c>
      <c r="H135" s="1190" t="s">
        <v>106</v>
      </c>
      <c r="I135" s="874">
        <v>32.659999999999997</v>
      </c>
      <c r="J135" s="651">
        <f t="shared" ref="J135:J198" si="35">(M135/I135)*100</f>
        <v>4.7764849969381507</v>
      </c>
      <c r="K135" s="877">
        <v>0.39</v>
      </c>
      <c r="L135" s="887">
        <v>4</v>
      </c>
      <c r="M135" s="642">
        <f t="shared" ref="M135:M198" si="36">K135*L135</f>
        <v>1.56</v>
      </c>
      <c r="N135" s="870" t="s">
        <v>107</v>
      </c>
      <c r="O135" s="734">
        <v>0.36</v>
      </c>
      <c r="P135" s="619">
        <v>43858</v>
      </c>
      <c r="Q135" s="619">
        <v>43872</v>
      </c>
      <c r="R135" s="642">
        <f t="shared" ref="R135:R198" si="37">(K135-O135)/O135*100</f>
        <v>8.333333333333341</v>
      </c>
      <c r="S135" s="701">
        <f>IF(INDEX(Historical!$D$7:$D$1237,MATCH(B135,Historical!$B$7:$B$1261,0))=0,"n/a",(INDEX(Historical!$C$7:$C$1239,MATCH(B135,Historical!$B$7:$B$1261,0))/INDEX(Historical!$D$7:$D$1237,MATCH(B135,Historical!$B$7:$B$1261,0))-1)*100)</f>
        <v>38.775510204081655</v>
      </c>
      <c r="T135" s="701">
        <f>IF(INDEX(Historical!$F$7:$F$1230,MATCH(B135,Historical!$B$7:$B$1261,0))=0,"n/a",((INDEX(Historical!$C$7:$C$1239,MATCH(B135,Historical!$B$7:$B$1261,0))/INDEX(Historical!$F$7:$F$1230,MATCH(B135,Historical!$B$7:$B$1261,0)))^(1/3)-1)*100)</f>
        <v>43.524824854163491</v>
      </c>
      <c r="U135" s="701">
        <f>IF(INDEX(Historical!$H$7:$H$1230,MATCH(B135,Historical!$B$7:$B$1261,0))=0,"n/a",((INDEX(Historical!$C$7:$C$1239,MATCH(B135,Historical!$B$7:$B$1261,0))/INDEX(Historical!$H$7:$H$1230,MATCH(B135,Historical!$B$7:$B$1261,0)))^(1/5)-1)*100)</f>
        <v>68.541859713027975</v>
      </c>
      <c r="V135" s="701" t="str">
        <f>IF(INDEX(Historical!$O$7:$O$1230,MATCH(B135,Historical!$B$7:$B$1261,0))=0,"n/a",((INDEX(Historical!$C$7:$C$1239,MATCH(B135,Historical!$B$7:$B$1261,0))/INDEX(Historical!$O$7:$O$1230,MATCH(B135,Historical!$B$7:$B$1261,0)))^(1/10)-1)*100)</f>
        <v>n/a</v>
      </c>
      <c r="W135" s="702" t="str">
        <f t="shared" ref="W135:W198" si="38">IF(OR(U135&lt;=0,U135="n/a",V135&lt;=0,V135="n/a"),"n/a",U135/V135)</f>
        <v>n/a</v>
      </c>
      <c r="X135" s="703">
        <f t="shared" ref="X135:X198" si="39">IF(OR(AJ135&lt;=0,AJ135="n/a",U135&lt;=0,U135="n/a"),"n/a",U135/AJ135)</f>
        <v>3.4792822189354302</v>
      </c>
      <c r="Y135" s="876"/>
      <c r="Z135" s="651">
        <f t="shared" ref="Z135:Z198" si="40">IF(OR(AC135&lt;0.01,AC135="n/a"),"n/a",M135/AC135*100)</f>
        <v>70.588235294117652</v>
      </c>
      <c r="AA135" s="886">
        <f t="shared" ref="AA135:AA198" si="41">IF(OR(AC135&lt;0.01,AC135="n/a"),"n/a",I135/AC135)</f>
        <v>14.778280542986424</v>
      </c>
      <c r="AB135" s="887">
        <v>12</v>
      </c>
      <c r="AC135" s="865">
        <v>2.21</v>
      </c>
      <c r="AD135" s="865" t="s">
        <v>136</v>
      </c>
      <c r="AE135" s="865">
        <v>2.64</v>
      </c>
      <c r="AF135" s="865">
        <v>0.71</v>
      </c>
      <c r="AG135" s="865">
        <v>4.7</v>
      </c>
      <c r="AH135" s="865">
        <v>10</v>
      </c>
      <c r="AI135" s="865">
        <v>34.94</v>
      </c>
      <c r="AJ135" s="865">
        <v>19.7</v>
      </c>
      <c r="AK135" s="865">
        <v>-7.48</v>
      </c>
      <c r="AL135" s="878">
        <v>14820</v>
      </c>
      <c r="AM135" s="872">
        <v>0.1</v>
      </c>
      <c r="AN135" s="865">
        <v>0.46</v>
      </c>
      <c r="AO135" s="739">
        <f t="shared" ref="AO135:AO198" si="42">IF(U135="n/a","n/a",IF(AA135&lt;0,"n/a",IF(AA135="n/a","n/a",J135+U135-AA135)))</f>
        <v>58.540064166979704</v>
      </c>
      <c r="AP135" s="740">
        <f t="shared" ref="AP135:AP198" si="43">IF(U135="n/a","n/a",J135+U135)</f>
        <v>73.318344709966127</v>
      </c>
      <c r="AQ135" s="888">
        <f t="shared" ref="AQ135:AQ198" si="44">IF(OR(AC135&lt;0.01,AF135="n/a"),"n/a",(I135/SQRT(22.5*AC135*(I135/AF135))-1)*100)</f>
        <v>-31.711139071603057</v>
      </c>
      <c r="AR135" s="651">
        <f>INDEX(Historical!$C$7:$C$1239,MATCH(B135,Historical!$B$7:$B$1261,0))*IF(AH135="n/a",1.03,IF(AH135&lt;0,1.01,IF(AH135&gt;10,1.1,(1+AH135/100))))</f>
        <v>1.4960000000000002</v>
      </c>
      <c r="AS135" s="886">
        <f t="shared" ref="AS135:AS198" si="45">IF($AI135="n/a",1.03*AR135,IF($AI135&lt;0,1.01*AR135,IF($AI135&gt;10,1.1*AR135,(1+$AI135/100)*AR135)))</f>
        <v>1.6456000000000004</v>
      </c>
      <c r="AT135" s="886">
        <f t="shared" si="34"/>
        <v>1.6620560000000004</v>
      </c>
      <c r="AU135" s="886">
        <f t="shared" si="34"/>
        <v>1.6786765600000004</v>
      </c>
      <c r="AV135" s="886">
        <f t="shared" si="34"/>
        <v>1.6954633256000005</v>
      </c>
      <c r="AW135" s="651">
        <f t="shared" ref="AW135:AW198" si="46">SUM(AR135:AV135)</f>
        <v>8.1777958856000019</v>
      </c>
      <c r="AX135" s="747">
        <f t="shared" ref="AX135:AX198" si="47">AW135/I135*100</f>
        <v>25.039179074096761</v>
      </c>
      <c r="AY135" s="934">
        <v>1.89</v>
      </c>
      <c r="AZ135" s="872">
        <v>131.29999999999998</v>
      </c>
      <c r="BA135" s="872">
        <v>-20.9</v>
      </c>
      <c r="BB135" s="872">
        <v>14.219999999999999</v>
      </c>
      <c r="BC135" s="872">
        <v>27.93</v>
      </c>
      <c r="BE135" s="624">
        <v>2014</v>
      </c>
      <c r="BF135" s="898">
        <f t="shared" ref="BF135:BF198" si="48">IF(BE135&gt;2008,0,IF(BE135&gt;2001,1,IF(BE135&gt;1990,2,IF(BE135&gt;1980,3,IF(BE135&gt;1973,4,IF(BE135&gt;1970,5,IF(BE135&gt;1960,6,IF(BE135&gt;1958,7,IF(BE135&gt;1953,8,9)))))))))</f>
        <v>0</v>
      </c>
      <c r="BG135" s="882">
        <v>0.5</v>
      </c>
    </row>
    <row r="136" spans="1:59" ht="11.25" customHeight="1" x14ac:dyDescent="0.2">
      <c r="A136" s="863" t="s">
        <v>529</v>
      </c>
      <c r="B136" s="875" t="s">
        <v>530</v>
      </c>
      <c r="C136" s="932" t="s">
        <v>108</v>
      </c>
      <c r="D136" s="932" t="s">
        <v>4338</v>
      </c>
      <c r="E136" s="733">
        <v>27</v>
      </c>
      <c r="F136" s="1140">
        <v>121</v>
      </c>
      <c r="G136" s="1140" t="s">
        <v>106</v>
      </c>
      <c r="H136" s="1140" t="s">
        <v>106</v>
      </c>
      <c r="I136" s="865">
        <v>83.91</v>
      </c>
      <c r="J136" s="651">
        <f t="shared" si="35"/>
        <v>3.4322488380407581</v>
      </c>
      <c r="K136" s="884">
        <v>0.72</v>
      </c>
      <c r="L136" s="887">
        <v>4</v>
      </c>
      <c r="M136" s="642">
        <f t="shared" si="36"/>
        <v>2.88</v>
      </c>
      <c r="N136" s="870" t="s">
        <v>148</v>
      </c>
      <c r="O136" s="735">
        <v>0.71</v>
      </c>
      <c r="P136" s="861">
        <v>44162</v>
      </c>
      <c r="Q136" s="861">
        <v>44180</v>
      </c>
      <c r="R136" s="642">
        <f t="shared" si="37"/>
        <v>1.4084507042253533</v>
      </c>
      <c r="S136" s="701">
        <f>IF(INDEX(Historical!$D$7:$D$1237,MATCH(B136,Historical!$B$7:$B$1261,0))=0,"n/a",(INDEX(Historical!$C$7:$C$1239,MATCH(B136,Historical!$B$7:$B$1261,0))/INDEX(Historical!$D$7:$D$1237,MATCH(B136,Historical!$B$7:$B$1261,0))-1)*100)</f>
        <v>8.5271317829457303</v>
      </c>
      <c r="T136" s="701">
        <f>IF(INDEX(Historical!$F$7:$F$1230,MATCH(B136,Historical!$B$7:$B$1261,0))=0,"n/a",((INDEX(Historical!$C$7:$C$1239,MATCH(B136,Historical!$B$7:$B$1261,0))/INDEX(Historical!$F$7:$F$1230,MATCH(B136,Historical!$B$7:$B$1261,0)))^(1/3)-1)*100)</f>
        <v>9.2043296137024999</v>
      </c>
      <c r="U136" s="701">
        <f>IF(INDEX(Historical!$H$7:$H$1230,MATCH(B136,Historical!$B$7:$B$1261,0))=0,"n/a",((INDEX(Historical!$C$7:$C$1239,MATCH(B136,Historical!$B$7:$B$1261,0))/INDEX(Historical!$H$7:$H$1230,MATCH(B136,Historical!$B$7:$B$1261,0)))^(1/5)-1)*100)</f>
        <v>6.6430110168431922</v>
      </c>
      <c r="V136" s="701">
        <f>IF(INDEX(Historical!$O$7:$O$1230,MATCH(B136,Historical!$B$7:$B$1261,0))=0,"n/a",((INDEX(Historical!$C$7:$C$1239,MATCH(B136,Historical!$B$7:$B$1261,0))/INDEX(Historical!$O$7:$O$1230,MATCH(B136,Historical!$B$7:$B$1261,0)))^(1/10)-1)*100)</f>
        <v>5.054870584268456</v>
      </c>
      <c r="W136" s="702">
        <f t="shared" si="38"/>
        <v>1.3141802358931356</v>
      </c>
      <c r="X136" s="703">
        <f t="shared" si="39"/>
        <v>0.67785826702481544</v>
      </c>
      <c r="Y136" s="875"/>
      <c r="Z136" s="651">
        <f t="shared" si="40"/>
        <v>54.339622641509436</v>
      </c>
      <c r="AA136" s="886">
        <f t="shared" si="41"/>
        <v>15.832075471698113</v>
      </c>
      <c r="AB136" s="887">
        <v>12</v>
      </c>
      <c r="AC136" s="865">
        <v>5.3</v>
      </c>
      <c r="AD136" s="865">
        <v>1.64</v>
      </c>
      <c r="AE136" s="865">
        <v>5.26</v>
      </c>
      <c r="AF136" s="865">
        <v>1.34</v>
      </c>
      <c r="AG136" s="865">
        <v>7.1</v>
      </c>
      <c r="AH136" s="865">
        <v>-0.70000000000000007</v>
      </c>
      <c r="AI136" s="865">
        <v>-11.19</v>
      </c>
      <c r="AJ136" s="865">
        <v>9.8000000000000007</v>
      </c>
      <c r="AK136" s="865">
        <v>10.02</v>
      </c>
      <c r="AL136" s="878">
        <v>5520</v>
      </c>
      <c r="AM136" s="872">
        <v>0.70000000000000007</v>
      </c>
      <c r="AN136" s="865">
        <v>0.06</v>
      </c>
      <c r="AO136" s="739">
        <f t="shared" si="42"/>
        <v>-5.7568156168141638</v>
      </c>
      <c r="AP136" s="740">
        <f t="shared" si="43"/>
        <v>10.075259854883949</v>
      </c>
      <c r="AQ136" s="888">
        <f t="shared" si="44"/>
        <v>-2.8975772539909572</v>
      </c>
      <c r="AR136" s="651">
        <f>INDEX(Historical!$C$7:$C$1239,MATCH(B136,Historical!$B$7:$B$1261,0))*IF(AH136="n/a",1.03,IF(AH136&lt;0,1.01,IF(AH136&gt;10,1.1,(1+AH136/100))))</f>
        <v>2.8279999999999998</v>
      </c>
      <c r="AS136" s="886">
        <f t="shared" si="45"/>
        <v>2.8562799999999999</v>
      </c>
      <c r="AT136" s="886">
        <f t="shared" si="34"/>
        <v>3.1419080000000004</v>
      </c>
      <c r="AU136" s="886">
        <f t="shared" si="34"/>
        <v>3.4560988000000008</v>
      </c>
      <c r="AV136" s="886">
        <f t="shared" si="34"/>
        <v>3.8017086800000013</v>
      </c>
      <c r="AW136" s="651">
        <f t="shared" si="46"/>
        <v>16.083995480000002</v>
      </c>
      <c r="AX136" s="747">
        <f t="shared" si="47"/>
        <v>19.168150971278756</v>
      </c>
      <c r="AY136" s="934">
        <v>1.62</v>
      </c>
      <c r="AZ136" s="872">
        <v>75.949999999999989</v>
      </c>
      <c r="BA136" s="872">
        <v>-15.6</v>
      </c>
      <c r="BB136" s="872">
        <v>16.3</v>
      </c>
      <c r="BC136" s="872">
        <v>18.66</v>
      </c>
      <c r="BE136" s="624">
        <v>1994</v>
      </c>
      <c r="BF136" s="898">
        <f t="shared" si="48"/>
        <v>2</v>
      </c>
      <c r="BG136" s="882">
        <v>0.8</v>
      </c>
    </row>
    <row r="137" spans="1:59" ht="11.25" customHeight="1" x14ac:dyDescent="0.2">
      <c r="A137" s="881" t="s">
        <v>4519</v>
      </c>
      <c r="B137" s="875" t="s">
        <v>4489</v>
      </c>
      <c r="C137" s="932" t="s">
        <v>4193</v>
      </c>
      <c r="D137" s="932" t="s">
        <v>4337</v>
      </c>
      <c r="E137" s="733">
        <v>6</v>
      </c>
      <c r="F137" s="1140">
        <v>714</v>
      </c>
      <c r="G137" s="1128" t="s">
        <v>106</v>
      </c>
      <c r="H137" s="1128" t="s">
        <v>106</v>
      </c>
      <c r="I137" s="874">
        <v>75.14</v>
      </c>
      <c r="J137" s="651">
        <f t="shared" si="35"/>
        <v>0.31940377961139205</v>
      </c>
      <c r="K137" s="877">
        <v>0.06</v>
      </c>
      <c r="L137" s="887">
        <v>4</v>
      </c>
      <c r="M137" s="642">
        <f t="shared" si="36"/>
        <v>0.24</v>
      </c>
      <c r="N137" s="870" t="s">
        <v>516</v>
      </c>
      <c r="O137" s="734">
        <v>5.5E-2</v>
      </c>
      <c r="P137" s="861">
        <v>44147</v>
      </c>
      <c r="Q137" s="861">
        <v>44162</v>
      </c>
      <c r="R137" s="642">
        <f t="shared" si="37"/>
        <v>9.0909090909090864</v>
      </c>
      <c r="S137" s="701">
        <f>IF(INDEX(Historical!$D$7:$D$1237,MATCH(B137,Historical!$B$7:$B$1261,0))=0,"n/a",(INDEX(Historical!$C$7:$C$1239,MATCH(B137,Historical!$B$7:$B$1261,0))/INDEX(Historical!$D$7:$D$1237,MATCH(B137,Historical!$B$7:$B$1261,0))-1)*100)</f>
        <v>10.810810810810811</v>
      </c>
      <c r="T137" s="701">
        <f>IF(INDEX(Historical!$F$7:$F$1230,MATCH(B137,Historical!$B$7:$B$1261,0))=0,"n/a",((INDEX(Historical!$C$7:$C$1239,MATCH(B137,Historical!$B$7:$B$1261,0))/INDEX(Historical!$F$7:$F$1230,MATCH(B137,Historical!$B$7:$B$1261,0)))^(1/3)-1)*100)</f>
        <v>11.5973666981678</v>
      </c>
      <c r="U137" s="701" t="str">
        <f>IF(INDEX(Historical!$H$7:$H$1230,MATCH(B137,Historical!$B$7:$B$1261,0))=0,"n/a",((INDEX(Historical!$C$7:$C$1239,MATCH(B137,Historical!$B$7:$B$1261,0))/INDEX(Historical!$H$7:$H$1230,MATCH(B137,Historical!$B$7:$B$1261,0)))^(1/5)-1)*100)</f>
        <v>n/a</v>
      </c>
      <c r="V137" s="701">
        <f>IF(INDEX(Historical!$O$7:$O$1230,MATCH(B137,Historical!$B$7:$B$1261,0))=0,"n/a",((INDEX(Historical!$C$7:$C$1239,MATCH(B137,Historical!$B$7:$B$1261,0))/INDEX(Historical!$O$7:$O$1230,MATCH(B137,Historical!$B$7:$B$1261,0)))^(1/10)-1)*100)</f>
        <v>10.57813471231912</v>
      </c>
      <c r="W137" s="702" t="str">
        <f t="shared" si="38"/>
        <v>n/a</v>
      </c>
      <c r="X137" s="703" t="str">
        <f t="shared" si="39"/>
        <v>n/a</v>
      </c>
      <c r="Y137" s="876"/>
      <c r="Z137" s="651">
        <f t="shared" si="40"/>
        <v>22.641509433962263</v>
      </c>
      <c r="AA137" s="886">
        <f t="shared" si="41"/>
        <v>70.886792452830193</v>
      </c>
      <c r="AB137" s="887">
        <v>12</v>
      </c>
      <c r="AC137" s="865">
        <v>1.06</v>
      </c>
      <c r="AD137" s="865">
        <v>4.68</v>
      </c>
      <c r="AE137" s="865">
        <v>16.829999999999998</v>
      </c>
      <c r="AF137" s="865">
        <v>8.6</v>
      </c>
      <c r="AG137" s="865">
        <v>13.5</v>
      </c>
      <c r="AH137" s="865">
        <v>-10.4</v>
      </c>
      <c r="AI137" s="865">
        <v>17.84</v>
      </c>
      <c r="AJ137" s="865">
        <v>13.3</v>
      </c>
      <c r="AK137" s="865">
        <v>15</v>
      </c>
      <c r="AL137" s="878">
        <v>12750</v>
      </c>
      <c r="AM137" s="872">
        <v>0.2</v>
      </c>
      <c r="AN137" s="865">
        <v>0</v>
      </c>
      <c r="AO137" s="739" t="str">
        <f t="shared" si="42"/>
        <v>n/a</v>
      </c>
      <c r="AP137" s="740" t="str">
        <f t="shared" si="43"/>
        <v>n/a</v>
      </c>
      <c r="AQ137" s="888">
        <f t="shared" si="44"/>
        <v>420.52384515530321</v>
      </c>
      <c r="AR137" s="651">
        <f>INDEX(Historical!$C$7:$C$1239,MATCH(B137,Historical!$B$7:$B$1261,0))*IF(AH137="n/a",1.03,IF(AH137&lt;0,1.01,IF(AH137&gt;10,1.1,(1+AH137/100))))</f>
        <v>0.20705000000000001</v>
      </c>
      <c r="AS137" s="886">
        <f t="shared" si="45"/>
        <v>0.22775500000000004</v>
      </c>
      <c r="AT137" s="886">
        <f t="shared" si="34"/>
        <v>0.25053050000000004</v>
      </c>
      <c r="AU137" s="886">
        <f t="shared" si="34"/>
        <v>0.27558355000000007</v>
      </c>
      <c r="AV137" s="886">
        <f t="shared" si="34"/>
        <v>0.3031419050000001</v>
      </c>
      <c r="AW137" s="651">
        <f t="shared" si="46"/>
        <v>1.2640609550000004</v>
      </c>
      <c r="AX137" s="747">
        <f t="shared" si="47"/>
        <v>1.6822743611924411</v>
      </c>
      <c r="AY137" s="934">
        <v>1.61</v>
      </c>
      <c r="AZ137" s="872">
        <v>113.47</v>
      </c>
      <c r="BA137" s="872">
        <v>-0.52</v>
      </c>
      <c r="BB137" s="872">
        <v>10.119999999999999</v>
      </c>
      <c r="BC137" s="872">
        <v>26.77</v>
      </c>
      <c r="BE137" s="624">
        <v>2015</v>
      </c>
      <c r="BF137" s="898">
        <f t="shared" si="48"/>
        <v>0</v>
      </c>
      <c r="BG137" s="882">
        <v>9.6</v>
      </c>
    </row>
    <row r="138" spans="1:59" ht="11.25" customHeight="1" x14ac:dyDescent="0.2">
      <c r="A138" s="871" t="s">
        <v>1065</v>
      </c>
      <c r="B138" s="875" t="s">
        <v>1066</v>
      </c>
      <c r="C138" s="932" t="s">
        <v>108</v>
      </c>
      <c r="D138" s="932" t="s">
        <v>4338</v>
      </c>
      <c r="E138" s="733">
        <v>8</v>
      </c>
      <c r="F138" s="1140">
        <v>510</v>
      </c>
      <c r="G138" s="1147" t="s">
        <v>37</v>
      </c>
      <c r="H138" s="1147" t="s">
        <v>37</v>
      </c>
      <c r="I138" s="874">
        <v>65.69</v>
      </c>
      <c r="J138" s="651">
        <f t="shared" si="35"/>
        <v>3.4708479220581521</v>
      </c>
      <c r="K138" s="877">
        <v>0.56999999999999995</v>
      </c>
      <c r="L138" s="887">
        <v>4</v>
      </c>
      <c r="M138" s="642">
        <f t="shared" si="36"/>
        <v>2.2799999999999998</v>
      </c>
      <c r="N138" s="870" t="s">
        <v>160</v>
      </c>
      <c r="O138" s="734">
        <v>0.53</v>
      </c>
      <c r="P138" s="866">
        <v>43752</v>
      </c>
      <c r="Q138" s="866">
        <v>43769</v>
      </c>
      <c r="R138" s="642">
        <f t="shared" si="37"/>
        <v>7.5471698113207406</v>
      </c>
      <c r="S138" s="701">
        <f>IF(INDEX(Historical!$D$7:$D$1237,MATCH(B138,Historical!$B$7:$B$1261,0))=0,"n/a",(INDEX(Historical!$C$7:$C$1239,MATCH(B138,Historical!$B$7:$B$1261,0))/INDEX(Historical!$D$7:$D$1237,MATCH(B138,Historical!$B$7:$B$1261,0))-1)*100)</f>
        <v>13.089005235602102</v>
      </c>
      <c r="T138" s="701">
        <f>IF(INDEX(Historical!$F$7:$F$1230,MATCH(B138,Historical!$B$7:$B$1261,0))=0,"n/a",((INDEX(Historical!$C$7:$C$1239,MATCH(B138,Historical!$B$7:$B$1261,0))/INDEX(Historical!$F$7:$F$1230,MATCH(B138,Historical!$B$7:$B$1261,0)))^(1/3)-1)*100)</f>
        <v>8.0983869874452274</v>
      </c>
      <c r="U138" s="701">
        <f>IF(INDEX(Historical!$H$7:$H$1230,MATCH(B138,Historical!$B$7:$B$1261,0))=0,"n/a",((INDEX(Historical!$C$7:$C$1239,MATCH(B138,Historical!$B$7:$B$1261,0))/INDEX(Historical!$H$7:$H$1230,MATCH(B138,Historical!$B$7:$B$1261,0)))^(1/5)-1)*100)</f>
        <v>6.5886151655180969</v>
      </c>
      <c r="V138" s="701">
        <f>IF(INDEX(Historical!$O$7:$O$1230,MATCH(B138,Historical!$B$7:$B$1261,0))=0,"n/a",((INDEX(Historical!$C$7:$C$1239,MATCH(B138,Historical!$B$7:$B$1261,0))/INDEX(Historical!$O$7:$O$1230,MATCH(B138,Historical!$B$7:$B$1261,0)))^(1/10)-1)*100)</f>
        <v>4.7349149264305668</v>
      </c>
      <c r="W138" s="702">
        <f t="shared" si="38"/>
        <v>1.3914959968425344</v>
      </c>
      <c r="X138" s="703">
        <f t="shared" si="39"/>
        <v>0.66551668338566627</v>
      </c>
      <c r="Y138" s="661"/>
      <c r="Z138" s="651">
        <f t="shared" si="40"/>
        <v>41.229656419529832</v>
      </c>
      <c r="AA138" s="886">
        <f t="shared" si="41"/>
        <v>11.878842676311029</v>
      </c>
      <c r="AB138" s="887">
        <v>12</v>
      </c>
      <c r="AC138" s="865">
        <v>5.53</v>
      </c>
      <c r="AD138" s="865">
        <v>1.53</v>
      </c>
      <c r="AE138" s="865">
        <v>5.88</v>
      </c>
      <c r="AF138" s="865">
        <v>1.56</v>
      </c>
      <c r="AG138" s="865">
        <v>13.100000000000001</v>
      </c>
      <c r="AH138" s="865">
        <v>20.7</v>
      </c>
      <c r="AI138" s="865">
        <v>-22.939999999999998</v>
      </c>
      <c r="AJ138" s="865">
        <v>9.9</v>
      </c>
      <c r="AK138" s="865">
        <v>8</v>
      </c>
      <c r="AL138" s="878">
        <v>1080</v>
      </c>
      <c r="AM138" s="872">
        <v>0.70000000000000007</v>
      </c>
      <c r="AN138" s="865">
        <v>0</v>
      </c>
      <c r="AO138" s="739">
        <f t="shared" si="42"/>
        <v>-1.8193795887347797</v>
      </c>
      <c r="AP138" s="740">
        <f t="shared" si="43"/>
        <v>10.059463087576249</v>
      </c>
      <c r="AQ138" s="888">
        <f t="shared" si="44"/>
        <v>-9.2476028475887535</v>
      </c>
      <c r="AR138" s="651">
        <f>INDEX(Historical!$C$7:$C$1239,MATCH(B138,Historical!$B$7:$B$1261,0))*IF(AH138="n/a",1.03,IF(AH138&lt;0,1.01,IF(AH138&gt;10,1.1,(1+AH138/100))))</f>
        <v>2.3760000000000003</v>
      </c>
      <c r="AS138" s="886">
        <f t="shared" si="45"/>
        <v>2.3997600000000006</v>
      </c>
      <c r="AT138" s="886">
        <f t="shared" si="34"/>
        <v>2.5917408000000006</v>
      </c>
      <c r="AU138" s="886">
        <f t="shared" si="34"/>
        <v>2.7990800640000009</v>
      </c>
      <c r="AV138" s="886">
        <f t="shared" si="34"/>
        <v>3.0230064691200011</v>
      </c>
      <c r="AW138" s="651">
        <f t="shared" si="46"/>
        <v>13.189587333120006</v>
      </c>
      <c r="AX138" s="747">
        <f t="shared" si="47"/>
        <v>20.078531485949163</v>
      </c>
      <c r="AY138" s="934">
        <v>0.71</v>
      </c>
      <c r="AZ138" s="872">
        <v>23.799999999999997</v>
      </c>
      <c r="BA138" s="872">
        <v>-20.919999999999998</v>
      </c>
      <c r="BB138" s="872">
        <v>6.8599999999999994</v>
      </c>
      <c r="BC138" s="872">
        <v>3.1199999999999997</v>
      </c>
      <c r="BE138" s="624">
        <v>2012</v>
      </c>
      <c r="BF138" s="898">
        <f t="shared" si="48"/>
        <v>0</v>
      </c>
      <c r="BG138" s="882">
        <v>1.7000000000000002</v>
      </c>
    </row>
    <row r="139" spans="1:59" ht="11.25" customHeight="1" x14ac:dyDescent="0.2">
      <c r="A139" s="155" t="s">
        <v>4044</v>
      </c>
      <c r="B139" s="596" t="s">
        <v>4045</v>
      </c>
      <c r="C139" s="932" t="s">
        <v>4319</v>
      </c>
      <c r="D139" s="932" t="s">
        <v>4320</v>
      </c>
      <c r="E139" s="733">
        <v>6</v>
      </c>
      <c r="F139" s="1140">
        <v>699</v>
      </c>
      <c r="G139" s="1103" t="s">
        <v>106</v>
      </c>
      <c r="H139" s="1103" t="s">
        <v>106</v>
      </c>
      <c r="I139" s="874">
        <v>45.16</v>
      </c>
      <c r="J139" s="651">
        <f t="shared" si="35"/>
        <v>3.7643932683790968</v>
      </c>
      <c r="K139" s="877">
        <v>0.42499999999999999</v>
      </c>
      <c r="L139" s="887">
        <v>4</v>
      </c>
      <c r="M139" s="642">
        <f t="shared" si="36"/>
        <v>1.7</v>
      </c>
      <c r="N139" s="870" t="s">
        <v>4305</v>
      </c>
      <c r="O139" s="734">
        <v>0.42249999999999999</v>
      </c>
      <c r="P139" s="861">
        <v>44148</v>
      </c>
      <c r="Q139" s="861">
        <v>44162</v>
      </c>
      <c r="R139" s="642">
        <f t="shared" si="37"/>
        <v>0.59171597633136142</v>
      </c>
      <c r="S139" s="701">
        <f>IF(INDEX(Historical!$D$7:$D$1237,MATCH(B139,Historical!$B$7:$B$1261,0))=0,"n/a",(INDEX(Historical!$C$7:$C$1239,MATCH(B139,Historical!$B$7:$B$1261,0))/INDEX(Historical!$D$7:$D$1237,MATCH(B139,Historical!$B$7:$B$1261,0))-1)*100)</f>
        <v>2.4922118380062308</v>
      </c>
      <c r="T139" s="701">
        <f>IF(INDEX(Historical!$F$7:$F$1230,MATCH(B139,Historical!$B$7:$B$1261,0))=0,"n/a",((INDEX(Historical!$C$7:$C$1239,MATCH(B139,Historical!$B$7:$B$1261,0))/INDEX(Historical!$F$7:$F$1230,MATCH(B139,Historical!$B$7:$B$1261,0)))^(1/3)-1)*100)</f>
        <v>2.5570105086323069</v>
      </c>
      <c r="U139" s="701" t="str">
        <f>IF(INDEX(Historical!$H$7:$H$1230,MATCH(B139,Historical!$B$7:$B$1261,0))=0,"n/a",((INDEX(Historical!$C$7:$C$1239,MATCH(B139,Historical!$B$7:$B$1261,0))/INDEX(Historical!$H$7:$H$1230,MATCH(B139,Historical!$B$7:$B$1261,0)))^(1/5)-1)*100)</f>
        <v>n/a</v>
      </c>
      <c r="V139" s="701" t="str">
        <f>IF(INDEX(Historical!$O$7:$O$1230,MATCH(B139,Historical!$B$7:$B$1261,0))=0,"n/a",((INDEX(Historical!$C$7:$C$1239,MATCH(B139,Historical!$B$7:$B$1261,0))/INDEX(Historical!$O$7:$O$1230,MATCH(B139,Historical!$B$7:$B$1261,0)))^(1/10)-1)*100)</f>
        <v>n/a</v>
      </c>
      <c r="W139" s="702" t="str">
        <f t="shared" si="38"/>
        <v>n/a</v>
      </c>
      <c r="X139" s="703" t="str">
        <f t="shared" si="39"/>
        <v>n/a</v>
      </c>
      <c r="Y139" s="876"/>
      <c r="Z139" s="651">
        <f t="shared" si="40"/>
        <v>249.99999999999994</v>
      </c>
      <c r="AA139" s="886">
        <f t="shared" si="41"/>
        <v>66.411764705882348</v>
      </c>
      <c r="AB139" s="887">
        <v>12</v>
      </c>
      <c r="AC139" s="865">
        <v>0.68</v>
      </c>
      <c r="AD139" s="865" t="s">
        <v>136</v>
      </c>
      <c r="AE139" s="865">
        <v>14.47</v>
      </c>
      <c r="AF139" s="865">
        <v>2.4500000000000002</v>
      </c>
      <c r="AG139" s="865">
        <v>3.8</v>
      </c>
      <c r="AH139" s="865">
        <v>97.1</v>
      </c>
      <c r="AI139" s="865">
        <v>16.93</v>
      </c>
      <c r="AJ139" s="865">
        <v>-16.400000000000002</v>
      </c>
      <c r="AK139" s="865" t="s">
        <v>136</v>
      </c>
      <c r="AL139" s="878">
        <v>1050</v>
      </c>
      <c r="AM139" s="872">
        <v>5.6000000000000005</v>
      </c>
      <c r="AN139" s="865">
        <v>0.44</v>
      </c>
      <c r="AO139" s="739" t="str">
        <f t="shared" si="42"/>
        <v>n/a</v>
      </c>
      <c r="AP139" s="740" t="str">
        <f t="shared" si="43"/>
        <v>n/a</v>
      </c>
      <c r="AQ139" s="888">
        <f t="shared" si="44"/>
        <v>168.91454531084506</v>
      </c>
      <c r="AR139" s="651">
        <f>INDEX(Historical!$C$7:$C$1239,MATCH(B139,Historical!$B$7:$B$1261,0))*IF(AH139="n/a",1.03,IF(AH139&lt;0,1.01,IF(AH139&gt;10,1.1,(1+AH139/100))))</f>
        <v>1.8095000000000001</v>
      </c>
      <c r="AS139" s="886">
        <f t="shared" si="45"/>
        <v>1.9904500000000003</v>
      </c>
      <c r="AT139" s="886">
        <f t="shared" si="34"/>
        <v>2.0501635000000005</v>
      </c>
      <c r="AU139" s="886">
        <f t="shared" si="34"/>
        <v>2.1116684050000005</v>
      </c>
      <c r="AV139" s="886">
        <f t="shared" si="34"/>
        <v>2.1750184571500006</v>
      </c>
      <c r="AW139" s="651">
        <f t="shared" si="46"/>
        <v>10.136800362150002</v>
      </c>
      <c r="AX139" s="747">
        <f t="shared" si="47"/>
        <v>22.446413556576623</v>
      </c>
      <c r="AY139" s="934">
        <v>0.42</v>
      </c>
      <c r="AZ139" s="872">
        <v>124.47</v>
      </c>
      <c r="BA139" s="872">
        <v>-13.700000000000001</v>
      </c>
      <c r="BB139" s="872">
        <v>-4.8599999999999994</v>
      </c>
      <c r="BC139" s="872">
        <v>5.41</v>
      </c>
      <c r="BE139" s="624">
        <v>2015</v>
      </c>
      <c r="BF139" s="898">
        <f t="shared" si="48"/>
        <v>0</v>
      </c>
      <c r="BG139" s="882">
        <v>2.4</v>
      </c>
    </row>
    <row r="140" spans="1:59" ht="11.25" customHeight="1" x14ac:dyDescent="0.2">
      <c r="A140" s="863" t="s">
        <v>507</v>
      </c>
      <c r="B140" s="875" t="s">
        <v>508</v>
      </c>
      <c r="C140" s="932" t="s">
        <v>128</v>
      </c>
      <c r="D140" s="932" t="s">
        <v>4353</v>
      </c>
      <c r="E140" s="733">
        <v>24</v>
      </c>
      <c r="F140" s="1140">
        <v>140</v>
      </c>
      <c r="G140" s="1128" t="s">
        <v>115</v>
      </c>
      <c r="H140" s="1128" t="s">
        <v>115</v>
      </c>
      <c r="I140" s="874">
        <v>87.77</v>
      </c>
      <c r="J140" s="651">
        <f t="shared" si="35"/>
        <v>1.0937678022103225</v>
      </c>
      <c r="K140" s="884">
        <v>0.24</v>
      </c>
      <c r="L140" s="887">
        <v>4</v>
      </c>
      <c r="M140" s="642">
        <f t="shared" si="36"/>
        <v>0.96</v>
      </c>
      <c r="N140" s="870" t="s">
        <v>119</v>
      </c>
      <c r="O140" s="735">
        <v>0.22750000000000001</v>
      </c>
      <c r="P140" s="861">
        <v>43874</v>
      </c>
      <c r="Q140" s="861">
        <v>43892</v>
      </c>
      <c r="R140" s="642">
        <f t="shared" si="37"/>
        <v>5.4945054945054865</v>
      </c>
      <c r="S140" s="701">
        <f>IF(INDEX(Historical!$D$7:$D$1237,MATCH(B140,Historical!$B$7:$B$1261,0))=0,"n/a",(INDEX(Historical!$C$7:$C$1239,MATCH(B140,Historical!$B$7:$B$1261,0))/INDEX(Historical!$D$7:$D$1237,MATCH(B140,Historical!$B$7:$B$1261,0))-1)*100)</f>
        <v>4.3577981651376163</v>
      </c>
      <c r="T140" s="701">
        <f>IF(INDEX(Historical!$F$7:$F$1230,MATCH(B140,Historical!$B$7:$B$1261,0))=0,"n/a",((INDEX(Historical!$C$7:$C$1239,MATCH(B140,Historical!$B$7:$B$1261,0))/INDEX(Historical!$F$7:$F$1230,MATCH(B140,Historical!$B$7:$B$1261,0)))^(1/3)-1)*100)</f>
        <v>8.6244726878486055</v>
      </c>
      <c r="U140" s="701">
        <f>IF(INDEX(Historical!$H$7:$H$1230,MATCH(B140,Historical!$B$7:$B$1261,0))=0,"n/a",((INDEX(Historical!$C$7:$C$1239,MATCH(B140,Historical!$B$7:$B$1261,0))/INDEX(Historical!$H$7:$H$1230,MATCH(B140,Historical!$B$7:$B$1261,0)))^(1/5)-1)*100)</f>
        <v>7.9766727007235971</v>
      </c>
      <c r="V140" s="701">
        <f>IF(INDEX(Historical!$O$7:$O$1230,MATCH(B140,Historical!$B$7:$B$1261,0))=0,"n/a",((INDEX(Historical!$C$7:$C$1239,MATCH(B140,Historical!$B$7:$B$1261,0))/INDEX(Historical!$O$7:$O$1230,MATCH(B140,Historical!$B$7:$B$1261,0)))^(1/10)-1)*100)</f>
        <v>22.97996219319074</v>
      </c>
      <c r="W140" s="702">
        <f t="shared" si="38"/>
        <v>0.34711426562255998</v>
      </c>
      <c r="X140" s="703">
        <f t="shared" si="39"/>
        <v>0.78202673536505862</v>
      </c>
      <c r="Y140" s="661"/>
      <c r="Z140" s="651">
        <f t="shared" si="40"/>
        <v>30.967741935483868</v>
      </c>
      <c r="AA140" s="886">
        <f t="shared" si="41"/>
        <v>28.312903225806451</v>
      </c>
      <c r="AB140" s="887">
        <v>12</v>
      </c>
      <c r="AC140" s="865">
        <v>3.1</v>
      </c>
      <c r="AD140" s="865">
        <v>2.92</v>
      </c>
      <c r="AE140" s="865">
        <v>4.4800000000000004</v>
      </c>
      <c r="AF140" s="865">
        <v>6.66</v>
      </c>
      <c r="AG140" s="865">
        <v>26.700000000000003</v>
      </c>
      <c r="AH140" s="865">
        <v>7.7</v>
      </c>
      <c r="AI140" s="865">
        <v>8.1</v>
      </c>
      <c r="AJ140" s="865">
        <v>10.199999999999999</v>
      </c>
      <c r="AK140" s="865">
        <v>9.5500000000000007</v>
      </c>
      <c r="AL140" s="878">
        <v>21260</v>
      </c>
      <c r="AM140" s="872">
        <v>0.1</v>
      </c>
      <c r="AN140" s="865">
        <v>0.56000000000000005</v>
      </c>
      <c r="AO140" s="739">
        <f t="shared" si="42"/>
        <v>-19.242462722872531</v>
      </c>
      <c r="AP140" s="740">
        <f t="shared" si="43"/>
        <v>9.0704405029339199</v>
      </c>
      <c r="AQ140" s="888">
        <f t="shared" si="44"/>
        <v>189.49299395389022</v>
      </c>
      <c r="AR140" s="651">
        <f>INDEX(Historical!$C$7:$C$1239,MATCH(B140,Historical!$B$7:$B$1261,0))*IF(AH140="n/a",1.03,IF(AH140&lt;0,1.01,IF(AH140&gt;10,1.1,(1+AH140/100))))</f>
        <v>0.98007</v>
      </c>
      <c r="AS140" s="886">
        <f t="shared" si="45"/>
        <v>1.05945567</v>
      </c>
      <c r="AT140" s="886">
        <f t="shared" si="34"/>
        <v>1.1606336864849998</v>
      </c>
      <c r="AU140" s="886">
        <f t="shared" si="34"/>
        <v>1.2714742035443172</v>
      </c>
      <c r="AV140" s="886">
        <f t="shared" si="34"/>
        <v>1.3928999899827994</v>
      </c>
      <c r="AW140" s="651">
        <f t="shared" si="46"/>
        <v>5.8645335500121165</v>
      </c>
      <c r="AX140" s="747">
        <f t="shared" si="47"/>
        <v>6.6817062208181799</v>
      </c>
      <c r="AY140" s="934">
        <v>0.34</v>
      </c>
      <c r="AZ140" s="872">
        <v>82.93</v>
      </c>
      <c r="BA140" s="872">
        <v>-11.31</v>
      </c>
      <c r="BB140" s="872">
        <v>-2.52</v>
      </c>
      <c r="BC140" s="872">
        <v>7.7299999999999995</v>
      </c>
      <c r="BE140" s="624">
        <v>1997</v>
      </c>
      <c r="BF140" s="898">
        <f t="shared" si="48"/>
        <v>2</v>
      </c>
      <c r="BG140" s="882">
        <v>11.1</v>
      </c>
    </row>
    <row r="141" spans="1:59" ht="11.25" customHeight="1" x14ac:dyDescent="0.2">
      <c r="A141" s="871" t="s">
        <v>1059</v>
      </c>
      <c r="B141" s="875" t="s">
        <v>1060</v>
      </c>
      <c r="C141" s="932" t="s">
        <v>245</v>
      </c>
      <c r="D141" s="932" t="s">
        <v>4352</v>
      </c>
      <c r="E141" s="733">
        <v>10</v>
      </c>
      <c r="F141" s="1140">
        <v>449</v>
      </c>
      <c r="G141" s="1140" t="s">
        <v>106</v>
      </c>
      <c r="H141" s="1140" t="s">
        <v>106</v>
      </c>
      <c r="I141" s="874">
        <v>179.92</v>
      </c>
      <c r="J141" s="651">
        <f t="shared" si="35"/>
        <v>0.34570920409070699</v>
      </c>
      <c r="K141" s="885">
        <v>0.622</v>
      </c>
      <c r="L141" s="887">
        <v>1</v>
      </c>
      <c r="M141" s="642">
        <f t="shared" si="36"/>
        <v>0.622</v>
      </c>
      <c r="N141" s="870" t="s">
        <v>972</v>
      </c>
      <c r="O141" s="737">
        <v>0.58099999999999996</v>
      </c>
      <c r="P141" s="861">
        <v>44168</v>
      </c>
      <c r="Q141" s="861">
        <v>44202</v>
      </c>
      <c r="R141" s="642">
        <f t="shared" si="37"/>
        <v>7.0567986230636901</v>
      </c>
      <c r="S141" s="701">
        <f>IF(INDEX(Historical!$D$7:$D$1237,MATCH(B141,Historical!$B$7:$B$1261,0))=0,"n/a",(INDEX(Historical!$C$7:$C$1239,MATCH(B141,Historical!$B$7:$B$1261,0))/INDEX(Historical!$D$7:$D$1237,MATCH(B141,Historical!$B$7:$B$1261,0))-1)*100)</f>
        <v>6.9325153374232951</v>
      </c>
      <c r="T141" s="701">
        <f>IF(INDEX(Historical!$F$7:$F$1230,MATCH(B141,Historical!$B$7:$B$1261,0))=0,"n/a",((INDEX(Historical!$C$7:$C$1239,MATCH(B141,Historical!$B$7:$B$1261,0))/INDEX(Historical!$F$7:$F$1230,MATCH(B141,Historical!$B$7:$B$1261,0)))^(1/3)-1)*100)</f>
        <v>9.7087209869069149</v>
      </c>
      <c r="U141" s="701">
        <f>IF(INDEX(Historical!$H$7:$H$1230,MATCH(B141,Historical!$B$7:$B$1261,0))=0,"n/a",((INDEX(Historical!$C$7:$C$1239,MATCH(B141,Historical!$B$7:$B$1261,0))/INDEX(Historical!$H$7:$H$1230,MATCH(B141,Historical!$B$7:$B$1261,0)))^(1/5)-1)*100)</f>
        <v>11.753073815646054</v>
      </c>
      <c r="V141" s="701">
        <f>IF(INDEX(Historical!$O$7:$O$1230,MATCH(B141,Historical!$B$7:$B$1261,0))=0,"n/a",((INDEX(Historical!$C$7:$C$1239,MATCH(B141,Historical!$B$7:$B$1261,0))/INDEX(Historical!$O$7:$O$1230,MATCH(B141,Historical!$B$7:$B$1261,0)))^(1/10)-1)*100)</f>
        <v>13.300737887224212</v>
      </c>
      <c r="W141" s="702">
        <f t="shared" si="38"/>
        <v>0.88364073597264559</v>
      </c>
      <c r="X141" s="703">
        <f t="shared" si="39"/>
        <v>0.35507775878084757</v>
      </c>
      <c r="Y141" s="674" t="s">
        <v>4387</v>
      </c>
      <c r="Z141" s="651">
        <f t="shared" si="40"/>
        <v>270.43478260869563</v>
      </c>
      <c r="AA141" s="886">
        <f t="shared" si="41"/>
        <v>782.26086956521726</v>
      </c>
      <c r="AB141" s="887">
        <v>12</v>
      </c>
      <c r="AC141" s="865">
        <v>0.23</v>
      </c>
      <c r="AD141" s="865">
        <v>66.739999999999995</v>
      </c>
      <c r="AE141" s="865">
        <v>6.92</v>
      </c>
      <c r="AF141" s="865">
        <v>19.64</v>
      </c>
      <c r="AG141" s="865">
        <v>-23.3</v>
      </c>
      <c r="AH141" s="865">
        <v>-16.8</v>
      </c>
      <c r="AI141" s="865">
        <v>318.7</v>
      </c>
      <c r="AJ141" s="865">
        <v>33.1</v>
      </c>
      <c r="AK141" s="865">
        <v>12</v>
      </c>
      <c r="AL141" s="878">
        <v>7310</v>
      </c>
      <c r="AM141" s="872">
        <v>1</v>
      </c>
      <c r="AN141" s="865">
        <v>5.82</v>
      </c>
      <c r="AO141" s="739">
        <f t="shared" si="42"/>
        <v>-770.16208654548052</v>
      </c>
      <c r="AP141" s="740">
        <f t="shared" si="43"/>
        <v>12.098783019736761</v>
      </c>
      <c r="AQ141" s="888">
        <f t="shared" si="44"/>
        <v>2513.0955230454906</v>
      </c>
      <c r="AR141" s="651">
        <f>INDEX(Historical!$C$7:$C$1239,MATCH(B141,Historical!$B$7:$B$1261,0))*IF(AH141="n/a",1.03,IF(AH141&lt;0,1.01,IF(AH141&gt;10,1.1,(1+AH141/100))))</f>
        <v>0.58680999999999994</v>
      </c>
      <c r="AS141" s="886">
        <f t="shared" si="45"/>
        <v>0.64549100000000004</v>
      </c>
      <c r="AT141" s="886">
        <f t="shared" si="34"/>
        <v>0.71004010000000006</v>
      </c>
      <c r="AU141" s="886">
        <f t="shared" si="34"/>
        <v>0.78104411000000018</v>
      </c>
      <c r="AV141" s="886">
        <f t="shared" si="34"/>
        <v>0.85914852100000028</v>
      </c>
      <c r="AW141" s="651">
        <f t="shared" si="46"/>
        <v>3.5825337310000007</v>
      </c>
      <c r="AX141" s="747">
        <f t="shared" si="47"/>
        <v>1.9911814867718991</v>
      </c>
      <c r="AY141" s="934">
        <v>1.39</v>
      </c>
      <c r="AZ141" s="872">
        <v>240.11</v>
      </c>
      <c r="BA141" s="872">
        <v>-11.44</v>
      </c>
      <c r="BB141" s="872">
        <v>5.08</v>
      </c>
      <c r="BC141" s="872">
        <v>29.220000000000002</v>
      </c>
      <c r="BE141" s="624">
        <v>2012</v>
      </c>
      <c r="BF141" s="898">
        <f t="shared" si="48"/>
        <v>0</v>
      </c>
      <c r="BG141" s="882">
        <v>-3.1</v>
      </c>
    </row>
    <row r="142" spans="1:59" ht="11.25" customHeight="1" x14ac:dyDescent="0.2">
      <c r="A142" s="863" t="s">
        <v>1053</v>
      </c>
      <c r="B142" s="875" t="s">
        <v>1054</v>
      </c>
      <c r="C142" s="932" t="s">
        <v>153</v>
      </c>
      <c r="D142" s="932" t="s">
        <v>4321</v>
      </c>
      <c r="E142" s="733">
        <v>12</v>
      </c>
      <c r="F142" s="1140">
        <v>288</v>
      </c>
      <c r="G142" s="1166" t="s">
        <v>37</v>
      </c>
      <c r="H142" s="1166" t="s">
        <v>37</v>
      </c>
      <c r="I142" s="874">
        <v>478.25</v>
      </c>
      <c r="J142" s="651">
        <f t="shared" si="35"/>
        <v>0.28437009932043911</v>
      </c>
      <c r="K142" s="877">
        <v>0.34</v>
      </c>
      <c r="L142" s="887">
        <v>4</v>
      </c>
      <c r="M142" s="642">
        <f t="shared" si="36"/>
        <v>1.36</v>
      </c>
      <c r="N142" s="870" t="s">
        <v>119</v>
      </c>
      <c r="O142" s="734">
        <v>0.32</v>
      </c>
      <c r="P142" s="861">
        <v>44057</v>
      </c>
      <c r="Q142" s="861">
        <v>44078</v>
      </c>
      <c r="R142" s="642">
        <f t="shared" si="37"/>
        <v>6.2500000000000053</v>
      </c>
      <c r="S142" s="701">
        <f>IF(INDEX(Historical!$D$7:$D$1237,MATCH(B142,Historical!$B$7:$B$1261,0))=0,"n/a",(INDEX(Historical!$C$7:$C$1239,MATCH(B142,Historical!$B$7:$B$1261,0))/INDEX(Historical!$D$7:$D$1237,MATCH(B142,Historical!$B$7:$B$1261,0))-1)*100)</f>
        <v>6.8965517241379448</v>
      </c>
      <c r="T142" s="701">
        <f>IF(INDEX(Historical!$F$7:$F$1230,MATCH(B142,Historical!$B$7:$B$1261,0))=0,"n/a",((INDEX(Historical!$C$7:$C$1239,MATCH(B142,Historical!$B$7:$B$1261,0))/INDEX(Historical!$F$7:$F$1230,MATCH(B142,Historical!$B$7:$B$1261,0)))^(1/3)-1)*100)</f>
        <v>7.4337070988966358</v>
      </c>
      <c r="U142" s="701">
        <f>IF(INDEX(Historical!$H$7:$H$1230,MATCH(B142,Historical!$B$7:$B$1261,0))=0,"n/a",((INDEX(Historical!$C$7:$C$1239,MATCH(B142,Historical!$B$7:$B$1261,0))/INDEX(Historical!$H$7:$H$1230,MATCH(B142,Historical!$B$7:$B$1261,0)))^(1/5)-1)*100)</f>
        <v>8.1006934307831244</v>
      </c>
      <c r="V142" s="701">
        <f>IF(INDEX(Historical!$O$7:$O$1230,MATCH(B142,Historical!$B$7:$B$1261,0))=0,"n/a",((INDEX(Historical!$C$7:$C$1239,MATCH(B142,Historical!$B$7:$B$1261,0))/INDEX(Historical!$O$7:$O$1230,MATCH(B142,Historical!$B$7:$B$1261,0)))^(1/10)-1)*100)</f>
        <v>13.164945456892996</v>
      </c>
      <c r="W142" s="702">
        <f t="shared" si="38"/>
        <v>0.61532297701557936</v>
      </c>
      <c r="X142" s="703">
        <f t="shared" si="39"/>
        <v>0.42635228583069074</v>
      </c>
      <c r="Y142" s="668"/>
      <c r="Z142" s="651">
        <f t="shared" si="40"/>
        <v>8.247422680412372</v>
      </c>
      <c r="AA142" s="886">
        <f t="shared" si="41"/>
        <v>29.002425712553066</v>
      </c>
      <c r="AB142" s="887">
        <v>12</v>
      </c>
      <c r="AC142" s="865">
        <v>16.489999999999998</v>
      </c>
      <c r="AD142" s="865">
        <v>2.84</v>
      </c>
      <c r="AE142" s="865">
        <v>3.64</v>
      </c>
      <c r="AF142" s="865">
        <v>9.42</v>
      </c>
      <c r="AG142" s="865">
        <v>36.6</v>
      </c>
      <c r="AH142" s="865">
        <v>8.7999999999999989</v>
      </c>
      <c r="AI142" s="865">
        <v>-2.31</v>
      </c>
      <c r="AJ142" s="865">
        <v>19</v>
      </c>
      <c r="AK142" s="865">
        <v>10.100000000000001</v>
      </c>
      <c r="AL142" s="878">
        <v>7530</v>
      </c>
      <c r="AM142" s="872">
        <v>1.0999999999999999</v>
      </c>
      <c r="AN142" s="865">
        <v>0</v>
      </c>
      <c r="AO142" s="739">
        <f t="shared" si="42"/>
        <v>-20.617362182449504</v>
      </c>
      <c r="AP142" s="740">
        <f t="shared" si="43"/>
        <v>8.3850635301035634</v>
      </c>
      <c r="AQ142" s="888">
        <f t="shared" si="44"/>
        <v>248.45873354419189</v>
      </c>
      <c r="AR142" s="651">
        <f>INDEX(Historical!$C$7:$C$1239,MATCH(B142,Historical!$B$7:$B$1261,0))*IF(AH142="n/a",1.03,IF(AH142&lt;0,1.01,IF(AH142&gt;10,1.1,(1+AH142/100))))</f>
        <v>1.3491200000000001</v>
      </c>
      <c r="AS142" s="886">
        <f t="shared" si="45"/>
        <v>1.3626112000000001</v>
      </c>
      <c r="AT142" s="886">
        <f t="shared" si="34"/>
        <v>1.4988723200000003</v>
      </c>
      <c r="AU142" s="886">
        <f t="shared" si="34"/>
        <v>1.6487595520000005</v>
      </c>
      <c r="AV142" s="886">
        <f t="shared" si="34"/>
        <v>1.8136355072000006</v>
      </c>
      <c r="AW142" s="651">
        <f t="shared" si="46"/>
        <v>7.6729985792000015</v>
      </c>
      <c r="AX142" s="747">
        <f t="shared" si="47"/>
        <v>1.6043907118034506</v>
      </c>
      <c r="AY142" s="934">
        <v>0.53</v>
      </c>
      <c r="AZ142" s="872">
        <v>44.92</v>
      </c>
      <c r="BA142" s="872">
        <v>-9.4700000000000006</v>
      </c>
      <c r="BB142" s="872">
        <v>-1.02</v>
      </c>
      <c r="BC142" s="872">
        <v>2.96</v>
      </c>
      <c r="BE142" s="624">
        <v>2009</v>
      </c>
      <c r="BF142" s="898">
        <f t="shared" si="48"/>
        <v>0</v>
      </c>
      <c r="BG142" s="882">
        <v>20.9</v>
      </c>
    </row>
    <row r="143" spans="1:59" ht="11.25" customHeight="1" x14ac:dyDescent="0.2">
      <c r="A143" s="863" t="s">
        <v>480</v>
      </c>
      <c r="B143" s="875" t="s">
        <v>481</v>
      </c>
      <c r="C143" s="932" t="s">
        <v>112</v>
      </c>
      <c r="D143" s="932" t="s">
        <v>4354</v>
      </c>
      <c r="E143" s="733">
        <v>22</v>
      </c>
      <c r="F143" s="1140">
        <v>148</v>
      </c>
      <c r="G143" s="1190" t="s">
        <v>106</v>
      </c>
      <c r="H143" s="1190" t="s">
        <v>106</v>
      </c>
      <c r="I143" s="874">
        <v>93.97</v>
      </c>
      <c r="J143" s="651">
        <f t="shared" si="35"/>
        <v>2.1709056081728213</v>
      </c>
      <c r="K143" s="884">
        <v>0.51</v>
      </c>
      <c r="L143" s="887">
        <v>4</v>
      </c>
      <c r="M143" s="642">
        <f t="shared" si="36"/>
        <v>2.04</v>
      </c>
      <c r="N143" s="870" t="s">
        <v>151</v>
      </c>
      <c r="O143" s="735">
        <v>0.5</v>
      </c>
      <c r="P143" s="619">
        <v>43811</v>
      </c>
      <c r="Q143" s="619">
        <v>43829</v>
      </c>
      <c r="R143" s="642">
        <f t="shared" si="37"/>
        <v>2.0000000000000018</v>
      </c>
      <c r="S143" s="701">
        <f>IF(INDEX(Historical!$D$7:$D$1237,MATCH(B143,Historical!$B$7:$B$1261,0))=0,"n/a",(INDEX(Historical!$C$7:$C$1239,MATCH(B143,Historical!$B$7:$B$1261,0))/INDEX(Historical!$D$7:$D$1237,MATCH(B143,Historical!$B$7:$B$1261,0))-1)*100)</f>
        <v>6.9148936170212671</v>
      </c>
      <c r="T143" s="701">
        <f>IF(INDEX(Historical!$F$7:$F$1230,MATCH(B143,Historical!$B$7:$B$1261,0))=0,"n/a",((INDEX(Historical!$C$7:$C$1239,MATCH(B143,Historical!$B$7:$B$1261,0))/INDEX(Historical!$F$7:$F$1230,MATCH(B143,Historical!$B$7:$B$1261,0)))^(1/3)-1)*100)</f>
        <v>4.9257953047803449</v>
      </c>
      <c r="U143" s="701">
        <f>IF(INDEX(Historical!$H$7:$H$1230,MATCH(B143,Historical!$B$7:$B$1261,0))=0,"n/a",((INDEX(Historical!$C$7:$C$1239,MATCH(B143,Historical!$B$7:$B$1261,0))/INDEX(Historical!$H$7:$H$1230,MATCH(B143,Historical!$B$7:$B$1261,0)))^(1/5)-1)*100)</f>
        <v>7.0463846091870952</v>
      </c>
      <c r="V143" s="701">
        <f>IF(INDEX(Historical!$O$7:$O$1230,MATCH(B143,Historical!$B$7:$B$1261,0))=0,"n/a",((INDEX(Historical!$C$7:$C$1239,MATCH(B143,Historical!$B$7:$B$1261,0))/INDEX(Historical!$O$7:$O$1230,MATCH(B143,Historical!$B$7:$B$1261,0)))^(1/10)-1)*100)</f>
        <v>7.6694469888754169</v>
      </c>
      <c r="W143" s="702">
        <f t="shared" si="38"/>
        <v>0.9187604555332245</v>
      </c>
      <c r="X143" s="703">
        <f t="shared" si="39"/>
        <v>1.0676340316950144</v>
      </c>
      <c r="Y143" s="664"/>
      <c r="Z143" s="651">
        <f t="shared" si="40"/>
        <v>60.714285714285722</v>
      </c>
      <c r="AA143" s="886">
        <f t="shared" si="41"/>
        <v>27.967261904761905</v>
      </c>
      <c r="AB143" s="887">
        <v>12</v>
      </c>
      <c r="AC143" s="865">
        <v>3.36</v>
      </c>
      <c r="AD143" s="865">
        <v>7.41</v>
      </c>
      <c r="AE143" s="865">
        <v>0.82</v>
      </c>
      <c r="AF143" s="865">
        <v>6.71</v>
      </c>
      <c r="AG143" s="865">
        <v>26.8</v>
      </c>
      <c r="AH143" s="865">
        <v>-11.899999999999999</v>
      </c>
      <c r="AI143" s="865">
        <v>17.03</v>
      </c>
      <c r="AJ143" s="865">
        <v>6.6000000000000005</v>
      </c>
      <c r="AK143" s="865">
        <v>3.7199999999999998</v>
      </c>
      <c r="AL143" s="878">
        <v>12650</v>
      </c>
      <c r="AM143" s="872">
        <v>0.2</v>
      </c>
      <c r="AN143" s="865">
        <v>0.65</v>
      </c>
      <c r="AO143" s="739">
        <f t="shared" si="42"/>
        <v>-18.749971687401988</v>
      </c>
      <c r="AP143" s="740">
        <f t="shared" si="43"/>
        <v>9.2172902173599169</v>
      </c>
      <c r="AQ143" s="888">
        <f t="shared" si="44"/>
        <v>188.79852829799864</v>
      </c>
      <c r="AR143" s="651">
        <f>INDEX(Historical!$C$7:$C$1239,MATCH(B143,Historical!$B$7:$B$1261,0))*IF(AH143="n/a",1.03,IF(AH143&lt;0,1.01,IF(AH143&gt;10,1.1,(1+AH143/100))))</f>
        <v>2.0301</v>
      </c>
      <c r="AS143" s="886">
        <f t="shared" si="45"/>
        <v>2.2331100000000004</v>
      </c>
      <c r="AT143" s="886">
        <f t="shared" si="34"/>
        <v>2.3161816920000002</v>
      </c>
      <c r="AU143" s="886">
        <f t="shared" si="34"/>
        <v>2.4023436509424001</v>
      </c>
      <c r="AV143" s="886">
        <f t="shared" si="34"/>
        <v>2.4917108347574572</v>
      </c>
      <c r="AW143" s="651">
        <f t="shared" si="46"/>
        <v>11.473446177699859</v>
      </c>
      <c r="AX143" s="747">
        <f t="shared" si="47"/>
        <v>12.209690515802766</v>
      </c>
      <c r="AY143" s="934">
        <v>0.66</v>
      </c>
      <c r="AZ143" s="872">
        <v>65.039999999999992</v>
      </c>
      <c r="BA143" s="872">
        <v>-11.97</v>
      </c>
      <c r="BB143" s="872">
        <v>-3.7800000000000002</v>
      </c>
      <c r="BC143" s="872">
        <v>11.41</v>
      </c>
      <c r="BE143" s="624">
        <v>1999</v>
      </c>
      <c r="BF143" s="898">
        <f t="shared" si="48"/>
        <v>2</v>
      </c>
      <c r="BG143" s="882">
        <v>9.4</v>
      </c>
    </row>
    <row r="144" spans="1:59" s="773" customFormat="1" ht="11.25" customHeight="1" x14ac:dyDescent="0.2">
      <c r="A144" s="646" t="s">
        <v>179</v>
      </c>
      <c r="B144" s="781" t="s">
        <v>180</v>
      </c>
      <c r="C144" s="932" t="s">
        <v>108</v>
      </c>
      <c r="D144" s="932" t="s">
        <v>118</v>
      </c>
      <c r="E144" s="755">
        <v>60</v>
      </c>
      <c r="F144" s="1140">
        <v>9</v>
      </c>
      <c r="G144" s="1189" t="s">
        <v>37</v>
      </c>
      <c r="H144" s="1189" t="s">
        <v>37</v>
      </c>
      <c r="I144" s="766">
        <v>76.349999999999994</v>
      </c>
      <c r="J144" s="757">
        <f t="shared" si="35"/>
        <v>3.1434184675834969</v>
      </c>
      <c r="K144" s="758">
        <v>0.6</v>
      </c>
      <c r="L144" s="759">
        <v>4</v>
      </c>
      <c r="M144" s="760">
        <f t="shared" si="36"/>
        <v>2.4</v>
      </c>
      <c r="N144" s="761" t="s">
        <v>218</v>
      </c>
      <c r="O144" s="762">
        <v>0.56000000000000005</v>
      </c>
      <c r="P144" s="763">
        <v>43907</v>
      </c>
      <c r="Q144" s="763">
        <v>43936</v>
      </c>
      <c r="R144" s="760">
        <f t="shared" si="37"/>
        <v>7.1428571428571281</v>
      </c>
      <c r="S144" s="701">
        <f>IF(INDEX(Historical!$D$7:$D$1237,MATCH(B144,Historical!$B$7:$B$1261,0))=0,"n/a",(INDEX(Historical!$C$7:$C$1239,MATCH(B144,Historical!$B$7:$B$1261,0))/INDEX(Historical!$D$7:$D$1237,MATCH(B144,Historical!$B$7:$B$1261,0))-1)*100)</f>
        <v>5.741626794258381</v>
      </c>
      <c r="T144" s="701">
        <f>IF(INDEX(Historical!$F$7:$F$1230,MATCH(B144,Historical!$B$7:$B$1261,0))=0,"n/a",((INDEX(Historical!$C$7:$C$1239,MATCH(B144,Historical!$B$7:$B$1261,0))/INDEX(Historical!$F$7:$F$1230,MATCH(B144,Historical!$B$7:$B$1261,0)))^(1/3)-1)*100)</f>
        <v>5.1670174815897862</v>
      </c>
      <c r="U144" s="701">
        <f>IF(INDEX(Historical!$H$7:$H$1230,MATCH(B144,Historical!$B$7:$B$1261,0))=0,"n/a",((INDEX(Historical!$C$7:$C$1239,MATCH(B144,Historical!$B$7:$B$1261,0))/INDEX(Historical!$H$7:$H$1230,MATCH(B144,Historical!$B$7:$B$1261,0)))^(1/5)-1)*100)</f>
        <v>4.8983374579510519</v>
      </c>
      <c r="V144" s="701">
        <f>IF(INDEX(Historical!$O$7:$O$1230,MATCH(B144,Historical!$B$7:$B$1261,0))=0,"n/a",((INDEX(Historical!$C$7:$C$1239,MATCH(B144,Historical!$B$7:$B$1261,0))/INDEX(Historical!$O$7:$O$1230,MATCH(B144,Historical!$B$7:$B$1261,0)))^(1/10)-1)*100)</f>
        <v>3.5113072097720188</v>
      </c>
      <c r="W144" s="702">
        <f t="shared" si="38"/>
        <v>1.3950181984415684</v>
      </c>
      <c r="X144" s="703">
        <f t="shared" si="39"/>
        <v>0.15903693045295622</v>
      </c>
      <c r="Y144" s="783"/>
      <c r="Z144" s="757">
        <f t="shared" si="40"/>
        <v>49.484536082474229</v>
      </c>
      <c r="AA144" s="765">
        <f t="shared" si="41"/>
        <v>15.742268041237113</v>
      </c>
      <c r="AB144" s="759">
        <v>12</v>
      </c>
      <c r="AC144" s="766">
        <v>4.8499999999999996</v>
      </c>
      <c r="AD144" s="766" t="s">
        <v>136</v>
      </c>
      <c r="AE144" s="766">
        <v>1.81</v>
      </c>
      <c r="AF144" s="766">
        <v>1.28</v>
      </c>
      <c r="AG144" s="766">
        <v>8.6</v>
      </c>
      <c r="AH144" s="766">
        <v>593.29999999999995</v>
      </c>
      <c r="AI144" s="766">
        <v>34.31</v>
      </c>
      <c r="AJ144" s="766">
        <v>30.8</v>
      </c>
      <c r="AK144" s="766">
        <v>-3.3300000000000005</v>
      </c>
      <c r="AL144" s="767">
        <v>12640</v>
      </c>
      <c r="AM144" s="768">
        <v>0.6</v>
      </c>
      <c r="AN144" s="766">
        <v>0.1</v>
      </c>
      <c r="AO144" s="769">
        <f t="shared" si="42"/>
        <v>-7.7005121157025638</v>
      </c>
      <c r="AP144" s="770">
        <f t="shared" si="43"/>
        <v>8.0417559255345488</v>
      </c>
      <c r="AQ144" s="771">
        <f t="shared" si="44"/>
        <v>-5.3659608038922997</v>
      </c>
      <c r="AR144" s="651">
        <f>INDEX(Historical!$C$7:$C$1239,MATCH(B144,Historical!$B$7:$B$1261,0))*IF(AH144="n/a",1.03,IF(AH144&lt;0,1.01,IF(AH144&gt;10,1.1,(1+AH144/100))))</f>
        <v>2.431</v>
      </c>
      <c r="AS144" s="765">
        <f t="shared" si="45"/>
        <v>2.6741000000000001</v>
      </c>
      <c r="AT144" s="765">
        <f t="shared" si="34"/>
        <v>2.700841</v>
      </c>
      <c r="AU144" s="765">
        <f t="shared" si="34"/>
        <v>2.7278494100000001</v>
      </c>
      <c r="AV144" s="765">
        <f t="shared" si="34"/>
        <v>2.7551279041000001</v>
      </c>
      <c r="AW144" s="757">
        <f t="shared" si="46"/>
        <v>13.288918314100002</v>
      </c>
      <c r="AX144" s="772">
        <f t="shared" si="47"/>
        <v>17.405263017812707</v>
      </c>
      <c r="AY144" s="935">
        <v>0.6</v>
      </c>
      <c r="AZ144" s="768">
        <v>65.73</v>
      </c>
      <c r="BA144" s="768">
        <v>-33.910000000000004</v>
      </c>
      <c r="BB144" s="768">
        <v>-2.09</v>
      </c>
      <c r="BC144" s="768">
        <v>-0.09</v>
      </c>
      <c r="BD144" s="908"/>
      <c r="BE144" s="624">
        <v>1961</v>
      </c>
      <c r="BF144" s="898">
        <f t="shared" si="48"/>
        <v>6</v>
      </c>
      <c r="BG144" s="824">
        <v>3.2</v>
      </c>
    </row>
    <row r="145" spans="1:59" ht="11.25" customHeight="1" x14ac:dyDescent="0.2">
      <c r="A145" s="881" t="s">
        <v>1067</v>
      </c>
      <c r="B145" s="875" t="s">
        <v>1068</v>
      </c>
      <c r="C145" s="932" t="s">
        <v>108</v>
      </c>
      <c r="D145" s="932" t="s">
        <v>4338</v>
      </c>
      <c r="E145" s="733">
        <v>9</v>
      </c>
      <c r="F145" s="1140">
        <v>441</v>
      </c>
      <c r="G145" s="1165" t="s">
        <v>106</v>
      </c>
      <c r="H145" s="1165" t="s">
        <v>106</v>
      </c>
      <c r="I145" s="874">
        <v>16.829999999999998</v>
      </c>
      <c r="J145" s="651">
        <f t="shared" si="35"/>
        <v>2.6143790849673207</v>
      </c>
      <c r="K145" s="877">
        <v>0.11</v>
      </c>
      <c r="L145" s="887">
        <v>4</v>
      </c>
      <c r="M145" s="642">
        <f t="shared" si="36"/>
        <v>0.44</v>
      </c>
      <c r="N145" s="870" t="s">
        <v>139</v>
      </c>
      <c r="O145" s="734">
        <v>0.09</v>
      </c>
      <c r="P145" s="866">
        <v>43759</v>
      </c>
      <c r="Q145" s="866">
        <v>43770</v>
      </c>
      <c r="R145" s="642">
        <f t="shared" si="37"/>
        <v>22.222222222222225</v>
      </c>
      <c r="S145" s="701">
        <f>IF(INDEX(Historical!$D$7:$D$1237,MATCH(B145,Historical!$B$7:$B$1261,0))=0,"n/a",(INDEX(Historical!$C$7:$C$1239,MATCH(B145,Historical!$B$7:$B$1261,0))/INDEX(Historical!$D$7:$D$1237,MATCH(B145,Historical!$B$7:$B$1261,0))-1)*100)</f>
        <v>31.25</v>
      </c>
      <c r="T145" s="701">
        <f>IF(INDEX(Historical!$F$7:$F$1230,MATCH(B145,Historical!$B$7:$B$1261,0))=0,"n/a",((INDEX(Historical!$C$7:$C$1239,MATCH(B145,Historical!$B$7:$B$1261,0))/INDEX(Historical!$F$7:$F$1230,MATCH(B145,Historical!$B$7:$B$1261,0)))^(1/3)-1)*100)</f>
        <v>24.053456597035684</v>
      </c>
      <c r="U145" s="701">
        <f>IF(INDEX(Historical!$H$7:$H$1230,MATCH(B145,Historical!$B$7:$B$1261,0))=0,"n/a",((INDEX(Historical!$C$7:$C$1239,MATCH(B145,Historical!$B$7:$B$1261,0))/INDEX(Historical!$H$7:$H$1230,MATCH(B145,Historical!$B$7:$B$1261,0)))^(1/5)-1)*100)</f>
        <v>17.192316229445325</v>
      </c>
      <c r="V145" s="701">
        <f>IF(INDEX(Historical!$O$7:$O$1230,MATCH(B145,Historical!$B$7:$B$1261,0))=0,"n/a",((INDEX(Historical!$C$7:$C$1239,MATCH(B145,Historical!$B$7:$B$1261,0))/INDEX(Historical!$O$7:$O$1230,MATCH(B145,Historical!$B$7:$B$1261,0)))^(1/10)-1)*100)</f>
        <v>5.3248691300327167</v>
      </c>
      <c r="W145" s="702">
        <f t="shared" si="38"/>
        <v>3.2286833365498491</v>
      </c>
      <c r="X145" s="703">
        <f t="shared" si="39"/>
        <v>0.91448490582155983</v>
      </c>
      <c r="Y145" s="664"/>
      <c r="Z145" s="651">
        <f t="shared" si="40"/>
        <v>24.043715846994534</v>
      </c>
      <c r="AA145" s="886">
        <f t="shared" si="41"/>
        <v>9.1967213114754092</v>
      </c>
      <c r="AB145" s="887">
        <v>12</v>
      </c>
      <c r="AC145" s="865">
        <v>1.83</v>
      </c>
      <c r="AD145" s="865">
        <v>1.18</v>
      </c>
      <c r="AE145" s="865">
        <v>2.75</v>
      </c>
      <c r="AF145" s="865">
        <v>0.81</v>
      </c>
      <c r="AG145" s="865">
        <v>8.9</v>
      </c>
      <c r="AH145" s="865">
        <v>97</v>
      </c>
      <c r="AI145" s="865">
        <v>-4.51</v>
      </c>
      <c r="AJ145" s="865">
        <v>18.8</v>
      </c>
      <c r="AK145" s="865">
        <v>8</v>
      </c>
      <c r="AL145" s="878">
        <v>271.72000000000003</v>
      </c>
      <c r="AM145" s="872">
        <v>0.8</v>
      </c>
      <c r="AN145" s="865">
        <v>0.62</v>
      </c>
      <c r="AO145" s="739">
        <f t="shared" si="42"/>
        <v>10.609974002937237</v>
      </c>
      <c r="AP145" s="740">
        <f t="shared" si="43"/>
        <v>19.806695314412647</v>
      </c>
      <c r="AQ145" s="888">
        <f t="shared" si="44"/>
        <v>-42.460277441308882</v>
      </c>
      <c r="AR145" s="651">
        <f>INDEX(Historical!$C$7:$C$1239,MATCH(B145,Historical!$B$7:$B$1261,0))*IF(AH145="n/a",1.03,IF(AH145&lt;0,1.01,IF(AH145&gt;10,1.1,(1+AH145/100))))</f>
        <v>0.46200000000000002</v>
      </c>
      <c r="AS145" s="886">
        <f t="shared" si="45"/>
        <v>0.46662000000000003</v>
      </c>
      <c r="AT145" s="886">
        <f t="shared" si="34"/>
        <v>0.50394960000000011</v>
      </c>
      <c r="AU145" s="886">
        <f t="shared" si="34"/>
        <v>0.54426556800000014</v>
      </c>
      <c r="AV145" s="886">
        <f t="shared" si="34"/>
        <v>0.58780681344000019</v>
      </c>
      <c r="AW145" s="651">
        <f t="shared" si="46"/>
        <v>2.5646419814400003</v>
      </c>
      <c r="AX145" s="747">
        <f t="shared" si="47"/>
        <v>15.238514447058826</v>
      </c>
      <c r="AY145" s="934">
        <v>0.94</v>
      </c>
      <c r="AZ145" s="872">
        <v>49.6</v>
      </c>
      <c r="BA145" s="872">
        <v>-30.8</v>
      </c>
      <c r="BB145" s="872">
        <v>15.68</v>
      </c>
      <c r="BC145" s="872">
        <v>13.270000000000001</v>
      </c>
      <c r="BE145" s="624">
        <v>2011</v>
      </c>
      <c r="BF145" s="898">
        <f t="shared" si="48"/>
        <v>0</v>
      </c>
      <c r="BG145" s="882">
        <v>1.0999999999999999</v>
      </c>
    </row>
    <row r="146" spans="1:59" ht="11.25" customHeight="1" x14ac:dyDescent="0.2">
      <c r="A146" s="863" t="s">
        <v>189</v>
      </c>
      <c r="B146" s="875" t="s">
        <v>190</v>
      </c>
      <c r="C146" s="932" t="s">
        <v>128</v>
      </c>
      <c r="D146" s="932" t="s">
        <v>4353</v>
      </c>
      <c r="E146" s="733">
        <v>57</v>
      </c>
      <c r="F146" s="1140">
        <v>14</v>
      </c>
      <c r="G146" s="1123" t="s">
        <v>115</v>
      </c>
      <c r="H146" s="1123" t="s">
        <v>115</v>
      </c>
      <c r="I146" s="865">
        <v>85.64</v>
      </c>
      <c r="J146" s="651">
        <f t="shared" si="35"/>
        <v>2.0551144325081738</v>
      </c>
      <c r="K146" s="877">
        <v>0.44</v>
      </c>
      <c r="L146" s="887">
        <v>4</v>
      </c>
      <c r="M146" s="642">
        <f t="shared" si="36"/>
        <v>1.76</v>
      </c>
      <c r="N146" s="870" t="s">
        <v>107</v>
      </c>
      <c r="O146" s="734">
        <v>0.43</v>
      </c>
      <c r="P146" s="861">
        <v>43938</v>
      </c>
      <c r="Q146" s="861">
        <v>43966</v>
      </c>
      <c r="R146" s="642">
        <f t="shared" si="37"/>
        <v>2.3255813953488391</v>
      </c>
      <c r="S146" s="701">
        <f>IF(INDEX(Historical!$D$7:$D$1237,MATCH(B146,Historical!$B$7:$B$1261,0))=0,"n/a",(INDEX(Historical!$C$7:$C$1239,MATCH(B146,Historical!$B$7:$B$1261,0))/INDEX(Historical!$D$7:$D$1237,MATCH(B146,Historical!$B$7:$B$1261,0))-1)*100)</f>
        <v>3.0120481927710774</v>
      </c>
      <c r="T146" s="701">
        <f>IF(INDEX(Historical!$F$7:$F$1230,MATCH(B146,Historical!$B$7:$B$1261,0))=0,"n/a",((INDEX(Historical!$C$7:$C$1239,MATCH(B146,Historical!$B$7:$B$1261,0))/INDEX(Historical!$F$7:$F$1230,MATCH(B146,Historical!$B$7:$B$1261,0)))^(1/3)-1)*100)</f>
        <v>3.3288202147229384</v>
      </c>
      <c r="U146" s="701">
        <f>IF(INDEX(Historical!$H$7:$H$1230,MATCH(B146,Historical!$B$7:$B$1261,0))=0,"n/a",((INDEX(Historical!$C$7:$C$1239,MATCH(B146,Historical!$B$7:$B$1261,0))/INDEX(Historical!$H$7:$H$1230,MATCH(B146,Historical!$B$7:$B$1261,0)))^(1/5)-1)*100)</f>
        <v>3.786664117545846</v>
      </c>
      <c r="V146" s="701">
        <f>IF(INDEX(Historical!$O$7:$O$1230,MATCH(B146,Historical!$B$7:$B$1261,0))=0,"n/a",((INDEX(Historical!$C$7:$C$1239,MATCH(B146,Historical!$B$7:$B$1261,0))/INDEX(Historical!$O$7:$O$1230,MATCH(B146,Historical!$B$7:$B$1261,0)))^(1/10)-1)*100)</f>
        <v>7.1148702135272801</v>
      </c>
      <c r="W146" s="702">
        <f t="shared" si="38"/>
        <v>0.53221829828271217</v>
      </c>
      <c r="X146" s="703">
        <f t="shared" si="39"/>
        <v>1.2215045540470471</v>
      </c>
      <c r="Y146" s="664"/>
      <c r="Z146" s="651">
        <f t="shared" si="40"/>
        <v>56.230031948881788</v>
      </c>
      <c r="AA146" s="886">
        <f t="shared" si="41"/>
        <v>27.361022364217252</v>
      </c>
      <c r="AB146" s="887">
        <v>12</v>
      </c>
      <c r="AC146" s="865">
        <v>3.13</v>
      </c>
      <c r="AD146" s="865">
        <v>4.07</v>
      </c>
      <c r="AE146" s="865">
        <v>4.49</v>
      </c>
      <c r="AF146" s="867">
        <v>111.71</v>
      </c>
      <c r="AG146" s="868" t="s">
        <v>136</v>
      </c>
      <c r="AH146" s="865">
        <v>-3.2</v>
      </c>
      <c r="AI146" s="865">
        <v>5.67</v>
      </c>
      <c r="AJ146" s="865">
        <v>3.1</v>
      </c>
      <c r="AK146" s="865">
        <v>6.67</v>
      </c>
      <c r="AL146" s="878">
        <v>72640</v>
      </c>
      <c r="AM146" s="872">
        <v>0.1</v>
      </c>
      <c r="AN146" s="867">
        <v>11.08</v>
      </c>
      <c r="AO146" s="739">
        <f t="shared" si="42"/>
        <v>-21.519243814163232</v>
      </c>
      <c r="AP146" s="740">
        <f t="shared" si="43"/>
        <v>5.8417785500540198</v>
      </c>
      <c r="AQ146" s="888">
        <f t="shared" si="44"/>
        <v>1065.5232126592016</v>
      </c>
      <c r="AR146" s="651">
        <f>INDEX(Historical!$C$7:$C$1239,MATCH(B146,Historical!$B$7:$B$1261,0))*IF(AH146="n/a",1.03,IF(AH146&lt;0,1.01,IF(AH146&gt;10,1.1,(1+AH146/100))))</f>
        <v>1.7271000000000001</v>
      </c>
      <c r="AS146" s="886">
        <f t="shared" si="45"/>
        <v>1.8250265700000001</v>
      </c>
      <c r="AT146" s="886">
        <f t="shared" si="34"/>
        <v>1.9467558422190001</v>
      </c>
      <c r="AU146" s="886">
        <f t="shared" si="34"/>
        <v>2.0766044568950073</v>
      </c>
      <c r="AV146" s="886">
        <f t="shared" si="34"/>
        <v>2.2151139741699044</v>
      </c>
      <c r="AW146" s="651">
        <f t="shared" si="46"/>
        <v>9.7906008432839116</v>
      </c>
      <c r="AX146" s="747">
        <f t="shared" si="47"/>
        <v>11.432275622704241</v>
      </c>
      <c r="AY146" s="934">
        <v>0.56999999999999995</v>
      </c>
      <c r="AZ146" s="872">
        <v>46.42</v>
      </c>
      <c r="BA146" s="872">
        <v>-0.89</v>
      </c>
      <c r="BB146" s="872">
        <v>6.5600000000000005</v>
      </c>
      <c r="BC146" s="872">
        <v>14.89</v>
      </c>
      <c r="BE146" s="624">
        <v>1964</v>
      </c>
      <c r="BF146" s="898">
        <f t="shared" si="48"/>
        <v>6</v>
      </c>
      <c r="BG146" s="882">
        <v>17.7</v>
      </c>
    </row>
    <row r="147" spans="1:59" ht="11.25" customHeight="1" x14ac:dyDescent="0.2">
      <c r="A147" s="863" t="s">
        <v>1095</v>
      </c>
      <c r="B147" s="875" t="s">
        <v>1096</v>
      </c>
      <c r="C147" s="932" t="s">
        <v>108</v>
      </c>
      <c r="D147" s="932" t="s">
        <v>4338</v>
      </c>
      <c r="E147" s="733">
        <v>9</v>
      </c>
      <c r="F147" s="1140">
        <v>463</v>
      </c>
      <c r="G147" s="1123" t="s">
        <v>106</v>
      </c>
      <c r="H147" s="1123" t="s">
        <v>106</v>
      </c>
      <c r="I147" s="874">
        <v>16.5</v>
      </c>
      <c r="J147" s="651">
        <f t="shared" si="35"/>
        <v>3.3939393939393945</v>
      </c>
      <c r="K147" s="877">
        <v>0.14000000000000001</v>
      </c>
      <c r="L147" s="887">
        <v>4</v>
      </c>
      <c r="M147" s="642">
        <f t="shared" si="36"/>
        <v>0.56000000000000005</v>
      </c>
      <c r="N147" s="870" t="s">
        <v>119</v>
      </c>
      <c r="O147" s="734">
        <v>0.12</v>
      </c>
      <c r="P147" s="861">
        <v>43868</v>
      </c>
      <c r="Q147" s="861">
        <v>43891</v>
      </c>
      <c r="R147" s="642">
        <f t="shared" si="37"/>
        <v>16.666666666666682</v>
      </c>
      <c r="S147" s="701">
        <f>IF(INDEX(Historical!$D$7:$D$1237,MATCH(B147,Historical!$B$7:$B$1261,0))=0,"n/a",(INDEX(Historical!$C$7:$C$1239,MATCH(B147,Historical!$B$7:$B$1261,0))/INDEX(Historical!$D$7:$D$1237,MATCH(B147,Historical!$B$7:$B$1261,0))-1)*100)</f>
        <v>2.2727272727272707</v>
      </c>
      <c r="T147" s="701">
        <f>IF(INDEX(Historical!$F$7:$F$1230,MATCH(B147,Historical!$B$7:$B$1261,0))=0,"n/a",((INDEX(Historical!$C$7:$C$1239,MATCH(B147,Historical!$B$7:$B$1261,0))/INDEX(Historical!$F$7:$F$1230,MATCH(B147,Historical!$B$7:$B$1261,0)))^(1/3)-1)*100)</f>
        <v>17.134499842861995</v>
      </c>
      <c r="U147" s="701">
        <f>IF(INDEX(Historical!$H$7:$H$1230,MATCH(B147,Historical!$B$7:$B$1261,0))=0,"n/a",((INDEX(Historical!$C$7:$C$1239,MATCH(B147,Historical!$B$7:$B$1261,0))/INDEX(Historical!$H$7:$H$1230,MATCH(B147,Historical!$B$7:$B$1261,0)))^(1/5)-1)*100)</f>
        <v>20.112443398143132</v>
      </c>
      <c r="V147" s="701" t="str">
        <f>IF(INDEX(Historical!$O$7:$O$1230,MATCH(B147,Historical!$B$7:$B$1261,0))=0,"n/a",((INDEX(Historical!$C$7:$C$1239,MATCH(B147,Historical!$B$7:$B$1261,0))/INDEX(Historical!$O$7:$O$1230,MATCH(B147,Historical!$B$7:$B$1261,0)))^(1/10)-1)*100)</f>
        <v>n/a</v>
      </c>
      <c r="W147" s="702" t="str">
        <f t="shared" si="38"/>
        <v>n/a</v>
      </c>
      <c r="X147" s="703" t="str">
        <f t="shared" si="39"/>
        <v>n/a</v>
      </c>
      <c r="Y147" s="876"/>
      <c r="Z147" s="651" t="str">
        <f t="shared" si="40"/>
        <v>n/a</v>
      </c>
      <c r="AA147" s="886" t="str">
        <f t="shared" si="41"/>
        <v>n/a</v>
      </c>
      <c r="AB147" s="887">
        <v>12</v>
      </c>
      <c r="AC147" s="865" t="s">
        <v>136</v>
      </c>
      <c r="AD147" s="865" t="s">
        <v>136</v>
      </c>
      <c r="AE147" s="865" t="s">
        <v>136</v>
      </c>
      <c r="AF147" s="865" t="s">
        <v>136</v>
      </c>
      <c r="AG147" s="865" t="s">
        <v>136</v>
      </c>
      <c r="AH147" s="865" t="s">
        <v>136</v>
      </c>
      <c r="AI147" s="865" t="s">
        <v>136</v>
      </c>
      <c r="AJ147" s="865" t="s">
        <v>136</v>
      </c>
      <c r="AK147" s="865" t="s">
        <v>136</v>
      </c>
      <c r="AL147" s="878" t="s">
        <v>136</v>
      </c>
      <c r="AM147" s="872" t="s">
        <v>136</v>
      </c>
      <c r="AN147" s="865" t="s">
        <v>136</v>
      </c>
      <c r="AO147" s="739" t="str">
        <f t="shared" si="42"/>
        <v>n/a</v>
      </c>
      <c r="AP147" s="740">
        <f t="shared" si="43"/>
        <v>23.506382792082526</v>
      </c>
      <c r="AQ147" s="888" t="str">
        <f t="shared" si="44"/>
        <v>n/a</v>
      </c>
      <c r="AR147" s="651">
        <f>INDEX(Historical!$C$7:$C$1239,MATCH(B147,Historical!$B$7:$B$1261,0))*IF(AH147="n/a",1.03,IF(AH147&lt;0,1.01,IF(AH147&gt;10,1.1,(1+AH147/100))))</f>
        <v>0.46350000000000002</v>
      </c>
      <c r="AS147" s="886">
        <f t="shared" si="45"/>
        <v>0.47740500000000002</v>
      </c>
      <c r="AT147" s="886">
        <f t="shared" ref="AT147:AV166" si="49">IF($AK147="n/a",1.03*AS147,IF($AK147&lt;0,1.01*AS147,IF($AK147&gt;10,1.1*AS147,(1+$AK147/100)*AS147)))</f>
        <v>0.49172715000000006</v>
      </c>
      <c r="AU147" s="886">
        <f t="shared" si="49"/>
        <v>0.50647896450000007</v>
      </c>
      <c r="AV147" s="886">
        <f t="shared" si="49"/>
        <v>0.52167333343500011</v>
      </c>
      <c r="AW147" s="651">
        <f t="shared" si="46"/>
        <v>2.4607844479350005</v>
      </c>
      <c r="AX147" s="747">
        <f t="shared" si="47"/>
        <v>14.913845139000003</v>
      </c>
      <c r="AY147" s="934" t="s">
        <v>136</v>
      </c>
      <c r="AZ147" s="872" t="s">
        <v>136</v>
      </c>
      <c r="BA147" s="872" t="s">
        <v>136</v>
      </c>
      <c r="BB147" s="872" t="s">
        <v>136</v>
      </c>
      <c r="BC147" s="872" t="s">
        <v>136</v>
      </c>
      <c r="BD147" s="907" t="s">
        <v>4265</v>
      </c>
      <c r="BE147" s="624">
        <v>2012</v>
      </c>
      <c r="BF147" s="898">
        <f t="shared" si="48"/>
        <v>0</v>
      </c>
      <c r="BG147" s="882" t="s">
        <v>136</v>
      </c>
    </row>
    <row r="148" spans="1:59" ht="11.25" customHeight="1" x14ac:dyDescent="0.2">
      <c r="A148" s="863" t="s">
        <v>184</v>
      </c>
      <c r="B148" s="875" t="s">
        <v>185</v>
      </c>
      <c r="C148" s="932" t="s">
        <v>128</v>
      </c>
      <c r="D148" s="932" t="s">
        <v>4353</v>
      </c>
      <c r="E148" s="733">
        <v>43</v>
      </c>
      <c r="F148" s="1140">
        <v>62</v>
      </c>
      <c r="G148" s="1166" t="s">
        <v>37</v>
      </c>
      <c r="H148" s="1166" t="s">
        <v>115</v>
      </c>
      <c r="I148" s="865">
        <v>202.96</v>
      </c>
      <c r="J148" s="651">
        <f t="shared" si="35"/>
        <v>2.187623176980686</v>
      </c>
      <c r="K148" s="877">
        <v>1.1100000000000001</v>
      </c>
      <c r="L148" s="887">
        <v>4</v>
      </c>
      <c r="M148" s="642">
        <f t="shared" si="36"/>
        <v>4.4400000000000004</v>
      </c>
      <c r="N148" s="870" t="s">
        <v>455</v>
      </c>
      <c r="O148" s="734">
        <v>1.06</v>
      </c>
      <c r="P148" s="861">
        <v>44040</v>
      </c>
      <c r="Q148" s="861">
        <v>44057</v>
      </c>
      <c r="R148" s="642">
        <f t="shared" si="37"/>
        <v>4.7169811320754755</v>
      </c>
      <c r="S148" s="701">
        <f>IF(INDEX(Historical!$D$7:$D$1237,MATCH(B148,Historical!$B$7:$B$1261,0))=0,"n/a",(INDEX(Historical!$C$7:$C$1239,MATCH(B148,Historical!$B$7:$B$1261,0))/INDEX(Historical!$D$7:$D$1237,MATCH(B148,Historical!$B$7:$B$1261,0))-1)*100)</f>
        <v>8.602150537634401</v>
      </c>
      <c r="T148" s="701">
        <f>IF(INDEX(Historical!$F$7:$F$1230,MATCH(B148,Historical!$B$7:$B$1261,0))=0,"n/a",((INDEX(Historical!$C$7:$C$1239,MATCH(B148,Historical!$B$7:$B$1261,0))/INDEX(Historical!$F$7:$F$1230,MATCH(B148,Historical!$B$7:$B$1261,0)))^(1/3)-1)*100)</f>
        <v>8.7636830647543462</v>
      </c>
      <c r="U148" s="701">
        <f>IF(INDEX(Historical!$H$7:$H$1230,MATCH(B148,Historical!$B$7:$B$1261,0))=0,"n/a",((INDEX(Historical!$C$7:$C$1239,MATCH(B148,Historical!$B$7:$B$1261,0))/INDEX(Historical!$H$7:$H$1230,MATCH(B148,Historical!$B$7:$B$1261,0)))^(1/5)-1)*100)</f>
        <v>6.855448978091383</v>
      </c>
      <c r="V148" s="701">
        <f>IF(INDEX(Historical!$O$7:$O$1230,MATCH(B148,Historical!$B$7:$B$1261,0))=0,"n/a",((INDEX(Historical!$C$7:$C$1239,MATCH(B148,Historical!$B$7:$B$1261,0))/INDEX(Historical!$O$7:$O$1230,MATCH(B148,Historical!$B$7:$B$1261,0)))^(1/10)-1)*100)</f>
        <v>7.7228943285717611</v>
      </c>
      <c r="W148" s="702">
        <f t="shared" si="38"/>
        <v>0.88767872334195208</v>
      </c>
      <c r="X148" s="703">
        <f t="shared" si="39"/>
        <v>0.6855448978091383</v>
      </c>
      <c r="Y148" s="664"/>
      <c r="Z148" s="651">
        <f t="shared" si="40"/>
        <v>49.443207126948778</v>
      </c>
      <c r="AA148" s="886">
        <f t="shared" si="41"/>
        <v>22.601336302895323</v>
      </c>
      <c r="AB148" s="887">
        <v>6</v>
      </c>
      <c r="AC148" s="865">
        <v>8.98</v>
      </c>
      <c r="AD148" s="865">
        <v>5.25</v>
      </c>
      <c r="AE148" s="865">
        <v>3.55</v>
      </c>
      <c r="AF148" s="867">
        <v>23.03</v>
      </c>
      <c r="AG148" s="867">
        <v>140.69999999999999</v>
      </c>
      <c r="AH148" s="865">
        <v>16.400000000000002</v>
      </c>
      <c r="AI148" s="865">
        <v>-0.77999999999999992</v>
      </c>
      <c r="AJ148" s="865">
        <v>10</v>
      </c>
      <c r="AK148" s="865">
        <v>4.3099999999999996</v>
      </c>
      <c r="AL148" s="878">
        <v>25310</v>
      </c>
      <c r="AM148" s="872">
        <v>0.3</v>
      </c>
      <c r="AN148" s="867">
        <v>0</v>
      </c>
      <c r="AO148" s="739">
        <f t="shared" si="42"/>
        <v>-13.558264147823254</v>
      </c>
      <c r="AP148" s="740">
        <f t="shared" si="43"/>
        <v>9.0430721550720694</v>
      </c>
      <c r="AQ148" s="888">
        <f t="shared" si="44"/>
        <v>380.97529391651682</v>
      </c>
      <c r="AR148" s="651">
        <f>INDEX(Historical!$C$7:$C$1239,MATCH(B148,Historical!$B$7:$B$1261,0))*IF(AH148="n/a",1.03,IF(AH148&lt;0,1.01,IF(AH148&gt;10,1.1,(1+AH148/100))))</f>
        <v>4.4440000000000008</v>
      </c>
      <c r="AS148" s="886">
        <f t="shared" si="45"/>
        <v>4.4884400000000007</v>
      </c>
      <c r="AT148" s="886">
        <f t="shared" si="49"/>
        <v>4.6818917640000004</v>
      </c>
      <c r="AU148" s="886">
        <f t="shared" si="49"/>
        <v>4.8836812990284004</v>
      </c>
      <c r="AV148" s="886">
        <f t="shared" si="49"/>
        <v>5.094167963016524</v>
      </c>
      <c r="AW148" s="651">
        <f t="shared" si="46"/>
        <v>23.592181026044926</v>
      </c>
      <c r="AX148" s="747">
        <f t="shared" si="47"/>
        <v>11.624054506328797</v>
      </c>
      <c r="AY148" s="934">
        <v>0.19</v>
      </c>
      <c r="AZ148" s="872">
        <v>38.35</v>
      </c>
      <c r="BA148" s="872">
        <v>-15.39</v>
      </c>
      <c r="BB148" s="872">
        <v>-3.3099999999999996</v>
      </c>
      <c r="BC148" s="872">
        <v>-0.82000000000000006</v>
      </c>
      <c r="BE148" s="624">
        <v>1978</v>
      </c>
      <c r="BF148" s="898">
        <f t="shared" si="48"/>
        <v>4</v>
      </c>
      <c r="BG148" s="882">
        <v>18.899999999999999</v>
      </c>
    </row>
    <row r="149" spans="1:59" ht="11.25" customHeight="1" x14ac:dyDescent="0.2">
      <c r="A149" s="863" t="s">
        <v>1083</v>
      </c>
      <c r="B149" s="875" t="s">
        <v>1084</v>
      </c>
      <c r="C149" s="932" t="s">
        <v>108</v>
      </c>
      <c r="D149" s="932" t="s">
        <v>4338</v>
      </c>
      <c r="E149" s="733">
        <v>11</v>
      </c>
      <c r="F149" s="1140">
        <v>311</v>
      </c>
      <c r="G149" s="1165" t="s">
        <v>37</v>
      </c>
      <c r="H149" s="1165" t="s">
        <v>37</v>
      </c>
      <c r="I149" s="874">
        <v>49.2</v>
      </c>
      <c r="J149" s="651">
        <f t="shared" si="35"/>
        <v>5.5284552845528454</v>
      </c>
      <c r="K149" s="877">
        <v>0.68</v>
      </c>
      <c r="L149" s="887">
        <v>4</v>
      </c>
      <c r="M149" s="642">
        <f t="shared" si="36"/>
        <v>2.72</v>
      </c>
      <c r="N149" s="870" t="s">
        <v>145</v>
      </c>
      <c r="O149" s="734">
        <v>0.67</v>
      </c>
      <c r="P149" s="861">
        <v>43902</v>
      </c>
      <c r="Q149" s="861">
        <v>43921</v>
      </c>
      <c r="R149" s="642">
        <f t="shared" si="37"/>
        <v>1.492537313432837</v>
      </c>
      <c r="S149" s="701">
        <f>IF(INDEX(Historical!$D$7:$D$1237,MATCH(B149,Historical!$B$7:$B$1261,0))=0,"n/a",(INDEX(Historical!$C$7:$C$1239,MATCH(B149,Historical!$B$7:$B$1261,0))/INDEX(Historical!$D$7:$D$1237,MATCH(B149,Historical!$B$7:$B$1261,0))-1)*100)</f>
        <v>41.847826086956516</v>
      </c>
      <c r="T149" s="701">
        <f>IF(INDEX(Historical!$F$7:$F$1230,MATCH(B149,Historical!$B$7:$B$1261,0))=0,"n/a",((INDEX(Historical!$C$7:$C$1239,MATCH(B149,Historical!$B$7:$B$1261,0))/INDEX(Historical!$F$7:$F$1230,MATCH(B149,Historical!$B$7:$B$1261,0)))^(1/3)-1)*100)</f>
        <v>44.224957030740832</v>
      </c>
      <c r="U149" s="701">
        <f>IF(INDEX(Historical!$H$7:$H$1230,MATCH(B149,Historical!$B$7:$B$1261,0))=0,"n/a",((INDEX(Historical!$C$7:$C$1239,MATCH(B149,Historical!$B$7:$B$1261,0))/INDEX(Historical!$H$7:$H$1230,MATCH(B149,Historical!$B$7:$B$1261,0)))^(1/5)-1)*100)</f>
        <v>27.98685961543277</v>
      </c>
      <c r="V149" s="701">
        <f>IF(INDEX(Historical!$O$7:$O$1230,MATCH(B149,Historical!$B$7:$B$1261,0))=0,"n/a",((INDEX(Historical!$C$7:$C$1239,MATCH(B149,Historical!$B$7:$B$1261,0))/INDEX(Historical!$O$7:$O$1230,MATCH(B149,Historical!$B$7:$B$1261,0)))^(1/10)-1)*100)</f>
        <v>18.451326058107465</v>
      </c>
      <c r="W149" s="702">
        <f t="shared" si="38"/>
        <v>1.5167939435515756</v>
      </c>
      <c r="X149" s="703">
        <f t="shared" si="39"/>
        <v>1.3993429807716384</v>
      </c>
      <c r="Y149" s="876"/>
      <c r="Z149" s="651">
        <f t="shared" si="40"/>
        <v>74.520547945205479</v>
      </c>
      <c r="AA149" s="886">
        <f t="shared" si="41"/>
        <v>13.479452054794521</v>
      </c>
      <c r="AB149" s="887">
        <v>12</v>
      </c>
      <c r="AC149" s="865">
        <v>3.65</v>
      </c>
      <c r="AD149" s="865" t="s">
        <v>136</v>
      </c>
      <c r="AE149" s="865">
        <v>3.28</v>
      </c>
      <c r="AF149" s="865">
        <v>0.96</v>
      </c>
      <c r="AG149" s="865">
        <v>7.0000000000000009</v>
      </c>
      <c r="AH149" s="865">
        <v>10.6</v>
      </c>
      <c r="AI149" s="865">
        <v>36.39</v>
      </c>
      <c r="AJ149" s="865">
        <v>20</v>
      </c>
      <c r="AK149" s="865" t="s">
        <v>136</v>
      </c>
      <c r="AL149" s="878">
        <v>7410</v>
      </c>
      <c r="AM149" s="872">
        <v>0.3</v>
      </c>
      <c r="AN149" s="865">
        <v>0.39</v>
      </c>
      <c r="AO149" s="739">
        <f t="shared" si="42"/>
        <v>20.035862845191097</v>
      </c>
      <c r="AP149" s="740">
        <f t="shared" si="43"/>
        <v>33.515314899985619</v>
      </c>
      <c r="AQ149" s="888">
        <f t="shared" si="44"/>
        <v>-24.163116646895833</v>
      </c>
      <c r="AR149" s="651">
        <f>INDEX(Historical!$C$7:$C$1239,MATCH(B149,Historical!$B$7:$B$1261,0))*IF(AH149="n/a",1.03,IF(AH149&lt;0,1.01,IF(AH149&gt;10,1.1,(1+AH149/100))))</f>
        <v>2.871</v>
      </c>
      <c r="AS149" s="886">
        <f t="shared" si="45"/>
        <v>3.1581000000000001</v>
      </c>
      <c r="AT149" s="886">
        <f t="shared" si="49"/>
        <v>3.2528430000000004</v>
      </c>
      <c r="AU149" s="886">
        <f t="shared" si="49"/>
        <v>3.3504282900000004</v>
      </c>
      <c r="AV149" s="886">
        <f t="shared" si="49"/>
        <v>3.4509411387000006</v>
      </c>
      <c r="AW149" s="651">
        <f t="shared" si="46"/>
        <v>16.083312428700001</v>
      </c>
      <c r="AX149" s="747">
        <f t="shared" si="47"/>
        <v>32.689659407926833</v>
      </c>
      <c r="AY149" s="934">
        <v>1.76</v>
      </c>
      <c r="AZ149" s="872">
        <v>102.64</v>
      </c>
      <c r="BA149" s="872">
        <v>-33</v>
      </c>
      <c r="BB149" s="872">
        <v>10.23</v>
      </c>
      <c r="BC149" s="872">
        <v>23.84</v>
      </c>
      <c r="BE149" s="624">
        <v>2010</v>
      </c>
      <c r="BF149" s="898">
        <f t="shared" si="48"/>
        <v>0</v>
      </c>
      <c r="BG149" s="882">
        <v>0.70000000000000007</v>
      </c>
    </row>
    <row r="150" spans="1:59" ht="11.25" customHeight="1" x14ac:dyDescent="0.2">
      <c r="A150" s="871" t="s">
        <v>517</v>
      </c>
      <c r="B150" s="875" t="s">
        <v>518</v>
      </c>
      <c r="C150" s="932" t="s">
        <v>4342</v>
      </c>
      <c r="D150" s="932" t="s">
        <v>519</v>
      </c>
      <c r="E150" s="733">
        <v>13</v>
      </c>
      <c r="F150" s="1140">
        <v>273</v>
      </c>
      <c r="G150" s="1128" t="s">
        <v>106</v>
      </c>
      <c r="H150" s="1128" t="s">
        <v>106</v>
      </c>
      <c r="I150" s="874">
        <v>50.24</v>
      </c>
      <c r="J150" s="651">
        <f t="shared" si="35"/>
        <v>1.8312101910828025</v>
      </c>
      <c r="K150" s="877">
        <v>0.23</v>
      </c>
      <c r="L150" s="887">
        <v>4</v>
      </c>
      <c r="M150" s="642">
        <f t="shared" si="36"/>
        <v>0.92</v>
      </c>
      <c r="N150" s="870" t="s">
        <v>410</v>
      </c>
      <c r="O150" s="734">
        <v>0.21</v>
      </c>
      <c r="P150" s="861">
        <v>43921</v>
      </c>
      <c r="Q150" s="861">
        <v>43942</v>
      </c>
      <c r="R150" s="642">
        <f t="shared" si="37"/>
        <v>9.5238095238095326</v>
      </c>
      <c r="S150" s="701">
        <f>IF(INDEX(Historical!$D$7:$D$1237,MATCH(B150,Historical!$B$7:$B$1261,0))=0,"n/a",(INDEX(Historical!$C$7:$C$1239,MATCH(B150,Historical!$B$7:$B$1261,0))/INDEX(Historical!$D$7:$D$1237,MATCH(B150,Historical!$B$7:$B$1261,0))-1)*100)</f>
        <v>12.714776632302382</v>
      </c>
      <c r="T150" s="701">
        <f>IF(INDEX(Historical!$F$7:$F$1230,MATCH(B150,Historical!$B$7:$B$1261,0))=0,"n/a",((INDEX(Historical!$C$7:$C$1239,MATCH(B150,Historical!$B$7:$B$1261,0))/INDEX(Historical!$F$7:$F$1230,MATCH(B150,Historical!$B$7:$B$1261,0)))^(1/3)-1)*100)</f>
        <v>15.11850154963601</v>
      </c>
      <c r="U150" s="701">
        <f>IF(INDEX(Historical!$H$7:$H$1230,MATCH(B150,Historical!$B$7:$B$1261,0))=0,"n/a",((INDEX(Historical!$C$7:$C$1239,MATCH(B150,Historical!$B$7:$B$1261,0))/INDEX(Historical!$H$7:$H$1230,MATCH(B150,Historical!$B$7:$B$1261,0)))^(1/5)-1)*100)</f>
        <v>13.518049172182756</v>
      </c>
      <c r="V150" s="701">
        <f>IF(INDEX(Historical!$O$7:$O$1230,MATCH(B150,Historical!$B$7:$B$1261,0))=0,"n/a",((INDEX(Historical!$C$7:$C$1239,MATCH(B150,Historical!$B$7:$B$1261,0))/INDEX(Historical!$O$7:$O$1230,MATCH(B150,Historical!$B$7:$B$1261,0)))^(1/10)-1)*100)</f>
        <v>19.99407366905368</v>
      </c>
      <c r="W150" s="702">
        <f t="shared" si="38"/>
        <v>0.67610279905618487</v>
      </c>
      <c r="X150" s="703">
        <f t="shared" si="39"/>
        <v>1.1171941464613848</v>
      </c>
      <c r="Y150" s="661"/>
      <c r="Z150" s="651">
        <f t="shared" si="40"/>
        <v>41.255605381165921</v>
      </c>
      <c r="AA150" s="886">
        <f t="shared" si="41"/>
        <v>22.529147982062781</v>
      </c>
      <c r="AB150" s="887">
        <v>12</v>
      </c>
      <c r="AC150" s="865">
        <v>2.23</v>
      </c>
      <c r="AD150" s="865">
        <v>4.01</v>
      </c>
      <c r="AE150" s="865">
        <v>2.27</v>
      </c>
      <c r="AF150" s="865">
        <v>2.75</v>
      </c>
      <c r="AG150" s="865">
        <v>12.4</v>
      </c>
      <c r="AH150" s="865">
        <v>11.799999999999999</v>
      </c>
      <c r="AI150" s="865">
        <v>14.17</v>
      </c>
      <c r="AJ150" s="865">
        <v>12.1</v>
      </c>
      <c r="AK150" s="865">
        <v>5.7799999999999994</v>
      </c>
      <c r="AL150" s="878">
        <v>237000</v>
      </c>
      <c r="AM150" s="872">
        <v>0.67</v>
      </c>
      <c r="AN150" s="865">
        <v>1.27</v>
      </c>
      <c r="AO150" s="739">
        <f t="shared" si="42"/>
        <v>-7.1798886187972215</v>
      </c>
      <c r="AP150" s="740">
        <f t="shared" si="43"/>
        <v>15.34925936326556</v>
      </c>
      <c r="AQ150" s="888">
        <f t="shared" si="44"/>
        <v>65.938619107819704</v>
      </c>
      <c r="AR150" s="651">
        <f>INDEX(Historical!$C$7:$C$1239,MATCH(B150,Historical!$B$7:$B$1261,0))*IF(AH150="n/a",1.03,IF(AH150&lt;0,1.01,IF(AH150&gt;10,1.1,(1+AH150/100))))</f>
        <v>0.90200000000000002</v>
      </c>
      <c r="AS150" s="886">
        <f t="shared" si="45"/>
        <v>0.99220000000000008</v>
      </c>
      <c r="AT150" s="886">
        <f t="shared" si="49"/>
        <v>1.0495491600000002</v>
      </c>
      <c r="AU150" s="886">
        <f t="shared" si="49"/>
        <v>1.1102131014480003</v>
      </c>
      <c r="AV150" s="886">
        <f t="shared" si="49"/>
        <v>1.1743834187116948</v>
      </c>
      <c r="AW150" s="651">
        <f t="shared" si="46"/>
        <v>5.2283456801596948</v>
      </c>
      <c r="AX150" s="747">
        <f t="shared" si="47"/>
        <v>10.406739013056717</v>
      </c>
      <c r="AY150" s="934">
        <v>1.05</v>
      </c>
      <c r="AZ150" s="872">
        <v>58.46</v>
      </c>
      <c r="BA150" s="872">
        <v>-4.29</v>
      </c>
      <c r="BB150" s="872">
        <v>9.02</v>
      </c>
      <c r="BC150" s="872">
        <v>20.560000000000002</v>
      </c>
      <c r="BE150" s="624">
        <v>2008</v>
      </c>
      <c r="BF150" s="898">
        <f t="shared" si="48"/>
        <v>1</v>
      </c>
      <c r="BG150" s="882">
        <v>3.9</v>
      </c>
    </row>
    <row r="151" spans="1:59" ht="11.25" customHeight="1" x14ac:dyDescent="0.2">
      <c r="A151" s="863" t="s">
        <v>1069</v>
      </c>
      <c r="B151" s="875" t="s">
        <v>1070</v>
      </c>
      <c r="C151" s="932" t="s">
        <v>108</v>
      </c>
      <c r="D151" s="932" t="s">
        <v>4334</v>
      </c>
      <c r="E151" s="733">
        <v>10</v>
      </c>
      <c r="F151" s="1140">
        <v>372</v>
      </c>
      <c r="G151" s="1140" t="s">
        <v>106</v>
      </c>
      <c r="H151" s="1140" t="s">
        <v>106</v>
      </c>
      <c r="I151" s="874">
        <v>175.03</v>
      </c>
      <c r="J151" s="651">
        <f t="shared" si="35"/>
        <v>1.9425241387190768</v>
      </c>
      <c r="K151" s="877">
        <v>0.85</v>
      </c>
      <c r="L151" s="887">
        <v>4</v>
      </c>
      <c r="M151" s="642">
        <f t="shared" si="36"/>
        <v>3.4</v>
      </c>
      <c r="N151" s="870" t="s">
        <v>3949</v>
      </c>
      <c r="O151" s="734">
        <v>0.75</v>
      </c>
      <c r="P151" s="861">
        <v>43899</v>
      </c>
      <c r="Q151" s="861">
        <v>43915</v>
      </c>
      <c r="R151" s="642">
        <f t="shared" si="37"/>
        <v>13.33333333333333</v>
      </c>
      <c r="S151" s="701">
        <f>IF(INDEX(Historical!$D$7:$D$1237,MATCH(B151,Historical!$B$7:$B$1261,0))=0,"n/a",(INDEX(Historical!$C$7:$C$1239,MATCH(B151,Historical!$B$7:$B$1261,0))/INDEX(Historical!$D$7:$D$1237,MATCH(B151,Historical!$B$7:$B$1261,0))-1)*100)</f>
        <v>7.1428571428571397</v>
      </c>
      <c r="T151" s="701">
        <f>IF(INDEX(Historical!$F$7:$F$1230,MATCH(B151,Historical!$B$7:$B$1261,0))=0,"n/a",((INDEX(Historical!$C$7:$C$1239,MATCH(B151,Historical!$B$7:$B$1261,0))/INDEX(Historical!$F$7:$F$1230,MATCH(B151,Historical!$B$7:$B$1261,0)))^(1/3)-1)*100)</f>
        <v>7.7217345015941907</v>
      </c>
      <c r="U151" s="701">
        <f>IF(INDEX(Historical!$H$7:$H$1230,MATCH(B151,Historical!$B$7:$B$1261,0))=0,"n/a",((INDEX(Historical!$C$7:$C$1239,MATCH(B151,Historical!$B$7:$B$1261,0))/INDEX(Historical!$H$7:$H$1230,MATCH(B151,Historical!$B$7:$B$1261,0)))^(1/5)-1)*100)</f>
        <v>9.7975579958707435</v>
      </c>
      <c r="V151" s="701">
        <f>IF(INDEX(Historical!$O$7:$O$1230,MATCH(B151,Historical!$B$7:$B$1261,0))=0,"n/a",((INDEX(Historical!$C$7:$C$1239,MATCH(B151,Historical!$B$7:$B$1261,0))/INDEX(Historical!$O$7:$O$1230,MATCH(B151,Historical!$B$7:$B$1261,0)))^(1/10)-1)*100)</f>
        <v>12.546849589069975</v>
      </c>
      <c r="W151" s="702">
        <f t="shared" si="38"/>
        <v>0.78087793484077139</v>
      </c>
      <c r="X151" s="703">
        <f t="shared" si="39"/>
        <v>0.816463166322562</v>
      </c>
      <c r="Y151" s="665"/>
      <c r="Z151" s="651">
        <f t="shared" si="40"/>
        <v>56.666666666666664</v>
      </c>
      <c r="AA151" s="886">
        <f t="shared" si="41"/>
        <v>29.171666666666667</v>
      </c>
      <c r="AB151" s="887">
        <v>12</v>
      </c>
      <c r="AC151" s="865">
        <v>6</v>
      </c>
      <c r="AD151" s="865">
        <v>10.14</v>
      </c>
      <c r="AE151" s="865">
        <v>12.74</v>
      </c>
      <c r="AF151" s="865">
        <v>2.3199999999999998</v>
      </c>
      <c r="AG151" s="865">
        <v>8.1</v>
      </c>
      <c r="AH151" s="865">
        <v>3.5000000000000004</v>
      </c>
      <c r="AI151" s="865">
        <v>-0.98</v>
      </c>
      <c r="AJ151" s="865">
        <v>12</v>
      </c>
      <c r="AK151" s="865">
        <v>2.87</v>
      </c>
      <c r="AL151" s="878">
        <v>62750</v>
      </c>
      <c r="AM151" s="872">
        <v>0.2</v>
      </c>
      <c r="AN151" s="865">
        <v>0.13</v>
      </c>
      <c r="AO151" s="739">
        <f t="shared" si="42"/>
        <v>-17.431584532076847</v>
      </c>
      <c r="AP151" s="740">
        <f t="shared" si="43"/>
        <v>11.740082134589819</v>
      </c>
      <c r="AQ151" s="888">
        <f t="shared" si="44"/>
        <v>73.433646186746657</v>
      </c>
      <c r="AR151" s="651">
        <f>INDEX(Historical!$C$7:$C$1239,MATCH(B151,Historical!$B$7:$B$1261,0))*IF(AH151="n/a",1.03,IF(AH151&lt;0,1.01,IF(AH151&gt;10,1.1,(1+AH151/100))))</f>
        <v>3.1049999999999995</v>
      </c>
      <c r="AS151" s="886">
        <f t="shared" si="45"/>
        <v>3.1360499999999996</v>
      </c>
      <c r="AT151" s="886">
        <f t="shared" si="49"/>
        <v>3.2260546349999992</v>
      </c>
      <c r="AU151" s="886">
        <f t="shared" si="49"/>
        <v>3.3186424030244992</v>
      </c>
      <c r="AV151" s="886">
        <f t="shared" si="49"/>
        <v>3.413887439991302</v>
      </c>
      <c r="AW151" s="651">
        <f t="shared" si="46"/>
        <v>16.199634478015799</v>
      </c>
      <c r="AX151" s="747">
        <f t="shared" si="47"/>
        <v>9.255347356462206</v>
      </c>
      <c r="AY151" s="934">
        <v>0.47</v>
      </c>
      <c r="AZ151" s="872">
        <v>32.800000000000004</v>
      </c>
      <c r="BA151" s="872">
        <v>-22.33</v>
      </c>
      <c r="BB151" s="872">
        <v>6.4799999999999995</v>
      </c>
      <c r="BC151" s="872">
        <v>0.44</v>
      </c>
      <c r="BE151" s="624">
        <v>2011</v>
      </c>
      <c r="BF151" s="898">
        <f t="shared" si="48"/>
        <v>0</v>
      </c>
      <c r="BG151" s="882">
        <v>1.9</v>
      </c>
    </row>
    <row r="152" spans="1:59" ht="11.25" customHeight="1" x14ac:dyDescent="0.2">
      <c r="A152" s="871" t="s">
        <v>531</v>
      </c>
      <c r="B152" s="875" t="s">
        <v>532</v>
      </c>
      <c r="C152" s="932" t="s">
        <v>112</v>
      </c>
      <c r="D152" s="932" t="s">
        <v>211</v>
      </c>
      <c r="E152" s="733">
        <v>15</v>
      </c>
      <c r="F152" s="1140">
        <v>258</v>
      </c>
      <c r="G152" s="1190" t="s">
        <v>37</v>
      </c>
      <c r="H152" s="1190" t="s">
        <v>37</v>
      </c>
      <c r="I152" s="874">
        <v>231.17</v>
      </c>
      <c r="J152" s="651">
        <f t="shared" si="35"/>
        <v>2.3359432452307831</v>
      </c>
      <c r="K152" s="877">
        <v>1.35</v>
      </c>
      <c r="L152" s="887">
        <v>4</v>
      </c>
      <c r="M152" s="642">
        <f t="shared" si="36"/>
        <v>5.4</v>
      </c>
      <c r="N152" s="870" t="s">
        <v>119</v>
      </c>
      <c r="O152" s="734">
        <v>1.3109999999999999</v>
      </c>
      <c r="P152" s="861">
        <v>44154</v>
      </c>
      <c r="Q152" s="861">
        <v>44168</v>
      </c>
      <c r="R152" s="642">
        <f t="shared" si="37"/>
        <v>2.9748283752860525</v>
      </c>
      <c r="S152" s="701">
        <f>IF(INDEX(Historical!$D$7:$D$1237,MATCH(B152,Historical!$B$7:$B$1261,0))=0,"n/a",(INDEX(Historical!$C$7:$C$1239,MATCH(B152,Historical!$B$7:$B$1261,0))/INDEX(Historical!$D$7:$D$1237,MATCH(B152,Historical!$B$7:$B$1261,0))-1)*100)</f>
        <v>10.4054054054054</v>
      </c>
      <c r="T152" s="701">
        <f>IF(INDEX(Historical!$F$7:$F$1230,MATCH(B152,Historical!$B$7:$B$1261,0))=0,"n/a",((INDEX(Historical!$C$7:$C$1239,MATCH(B152,Historical!$B$7:$B$1261,0))/INDEX(Historical!$F$7:$F$1230,MATCH(B152,Historical!$B$7:$B$1261,0)))^(1/3)-1)*100)</f>
        <v>7.0133037291207234</v>
      </c>
      <c r="U152" s="701">
        <f>IF(INDEX(Historical!$H$7:$H$1230,MATCH(B152,Historical!$B$7:$B$1261,0))=0,"n/a",((INDEX(Historical!$C$7:$C$1239,MATCH(B152,Historical!$B$7:$B$1261,0))/INDEX(Historical!$H$7:$H$1230,MATCH(B152,Historical!$B$7:$B$1261,0)))^(1/5)-1)*100)</f>
        <v>11.772096594910986</v>
      </c>
      <c r="V152" s="701">
        <f>IF(INDEX(Historical!$O$7:$O$1230,MATCH(B152,Historical!$B$7:$B$1261,0))=0,"n/a",((INDEX(Historical!$C$7:$C$1239,MATCH(B152,Historical!$B$7:$B$1261,0))/INDEX(Historical!$O$7:$O$1230,MATCH(B152,Historical!$B$7:$B$1261,0)))^(1/10)-1)*100)</f>
        <v>21.486361918080533</v>
      </c>
      <c r="W152" s="702">
        <f t="shared" si="38"/>
        <v>0.5478869172823948</v>
      </c>
      <c r="X152" s="703">
        <f t="shared" si="39"/>
        <v>1.1891006661526249</v>
      </c>
      <c r="Y152" s="875"/>
      <c r="Z152" s="651">
        <f t="shared" si="40"/>
        <v>50.895381715362873</v>
      </c>
      <c r="AA152" s="886">
        <f t="shared" si="41"/>
        <v>21.787935909519323</v>
      </c>
      <c r="AB152" s="887">
        <v>12</v>
      </c>
      <c r="AC152" s="865">
        <v>10.61</v>
      </c>
      <c r="AD152" s="865">
        <v>10.24</v>
      </c>
      <c r="AE152" s="865">
        <v>1.74</v>
      </c>
      <c r="AF152" s="865">
        <v>4.4000000000000004</v>
      </c>
      <c r="AG152" s="865">
        <v>21.6</v>
      </c>
      <c r="AH152" s="865">
        <v>9.5</v>
      </c>
      <c r="AI152" s="865">
        <v>20.05</v>
      </c>
      <c r="AJ152" s="865">
        <v>9.9</v>
      </c>
      <c r="AK152" s="865">
        <v>2.11</v>
      </c>
      <c r="AL152" s="878">
        <v>34100</v>
      </c>
      <c r="AM152" s="872">
        <v>0.33999999999999997</v>
      </c>
      <c r="AN152" s="865">
        <v>0.53</v>
      </c>
      <c r="AO152" s="739">
        <f t="shared" si="42"/>
        <v>-7.6798960693775538</v>
      </c>
      <c r="AP152" s="740">
        <f t="shared" si="43"/>
        <v>14.108039840141769</v>
      </c>
      <c r="AQ152" s="888">
        <f t="shared" si="44"/>
        <v>106.41588871002372</v>
      </c>
      <c r="AR152" s="651">
        <f>INDEX(Historical!$C$7:$C$1239,MATCH(B152,Historical!$B$7:$B$1261,0))*IF(AH152="n/a",1.03,IF(AH152&lt;0,1.01,IF(AH152&gt;10,1.1,(1+AH152/100))))</f>
        <v>5.3676899999999996</v>
      </c>
      <c r="AS152" s="886">
        <f t="shared" si="45"/>
        <v>5.9044590000000001</v>
      </c>
      <c r="AT152" s="886">
        <f t="shared" si="49"/>
        <v>6.0290430848999996</v>
      </c>
      <c r="AU152" s="886">
        <f t="shared" si="49"/>
        <v>6.1562558939913892</v>
      </c>
      <c r="AV152" s="886">
        <f t="shared" si="49"/>
        <v>6.2861528933546067</v>
      </c>
      <c r="AW152" s="651">
        <f t="shared" si="46"/>
        <v>29.743600872245995</v>
      </c>
      <c r="AX152" s="747">
        <f t="shared" si="47"/>
        <v>12.86654880488212</v>
      </c>
      <c r="AY152" s="934">
        <v>1.1200000000000001</v>
      </c>
      <c r="AZ152" s="872">
        <v>128.82</v>
      </c>
      <c r="BA152" s="872">
        <v>-5.52</v>
      </c>
      <c r="BB152" s="872">
        <v>4.08</v>
      </c>
      <c r="BC152" s="872">
        <v>26.169999999999998</v>
      </c>
      <c r="BE152" s="624">
        <v>2006</v>
      </c>
      <c r="BF152" s="898">
        <f t="shared" si="48"/>
        <v>1</v>
      </c>
      <c r="BG152" s="882">
        <v>7.8</v>
      </c>
    </row>
    <row r="153" spans="1:59" s="539" customFormat="1" ht="11.25" customHeight="1" x14ac:dyDescent="0.2">
      <c r="A153" s="871" t="s">
        <v>511</v>
      </c>
      <c r="B153" s="875" t="s">
        <v>512</v>
      </c>
      <c r="C153" s="932" t="s">
        <v>131</v>
      </c>
      <c r="D153" s="932" t="s">
        <v>4328</v>
      </c>
      <c r="E153" s="733">
        <v>14</v>
      </c>
      <c r="F153" s="1140">
        <v>262</v>
      </c>
      <c r="G153" s="1129" t="s">
        <v>37</v>
      </c>
      <c r="H153" s="1129" t="s">
        <v>37</v>
      </c>
      <c r="I153" s="874">
        <v>61.54</v>
      </c>
      <c r="J153" s="651">
        <f t="shared" si="35"/>
        <v>2.6486837829054273</v>
      </c>
      <c r="K153" s="877">
        <v>0.40749999999999997</v>
      </c>
      <c r="L153" s="887">
        <v>4</v>
      </c>
      <c r="M153" s="642">
        <f t="shared" si="36"/>
        <v>1.63</v>
      </c>
      <c r="N153" s="870" t="s">
        <v>513</v>
      </c>
      <c r="O153" s="734">
        <v>0.38250000000000001</v>
      </c>
      <c r="P153" s="861">
        <v>43867</v>
      </c>
      <c r="Q153" s="861">
        <v>43888</v>
      </c>
      <c r="R153" s="642">
        <f t="shared" si="37"/>
        <v>6.5359477124182916</v>
      </c>
      <c r="S153" s="701">
        <f>IF(INDEX(Historical!$D$7:$D$1237,MATCH(B153,Historical!$B$7:$B$1261,0))=0,"n/a",(INDEX(Historical!$C$7:$C$1239,MATCH(B153,Historical!$B$7:$B$1261,0))/INDEX(Historical!$D$7:$D$1237,MATCH(B153,Historical!$B$7:$B$1261,0))-1)*100)</f>
        <v>7.1428571428571397</v>
      </c>
      <c r="T153" s="701">
        <f>IF(INDEX(Historical!$F$7:$F$1230,MATCH(B153,Historical!$B$7:$B$1261,0))=0,"n/a",((INDEX(Historical!$C$7:$C$1239,MATCH(B153,Historical!$B$7:$B$1261,0))/INDEX(Historical!$F$7:$F$1230,MATCH(B153,Historical!$B$7:$B$1261,0)))^(1/3)-1)*100)</f>
        <v>7.256408033128503</v>
      </c>
      <c r="U153" s="701">
        <f>IF(INDEX(Historical!$H$7:$H$1230,MATCH(B153,Historical!$B$7:$B$1261,0))=0,"n/a",((INDEX(Historical!$C$7:$C$1239,MATCH(B153,Historical!$B$7:$B$1261,0))/INDEX(Historical!$H$7:$H$1230,MATCH(B153,Historical!$B$7:$B$1261,0)))^(1/5)-1)*100)</f>
        <v>7.2145025900850923</v>
      </c>
      <c r="V153" s="701">
        <f>IF(INDEX(Historical!$O$7:$O$1230,MATCH(B153,Historical!$B$7:$B$1261,0))=0,"n/a",((INDEX(Historical!$C$7:$C$1239,MATCH(B153,Historical!$B$7:$B$1261,0))/INDEX(Historical!$O$7:$O$1230,MATCH(B153,Historical!$B$7:$B$1261,0)))^(1/10)-1)*100)</f>
        <v>11.833558100765806</v>
      </c>
      <c r="W153" s="702">
        <f t="shared" si="38"/>
        <v>0.60966469498452935</v>
      </c>
      <c r="X153" s="703">
        <f t="shared" si="39"/>
        <v>1.2883040339437664</v>
      </c>
      <c r="Y153" s="875"/>
      <c r="Z153" s="651">
        <f t="shared" si="40"/>
        <v>63.671875</v>
      </c>
      <c r="AA153" s="886">
        <f t="shared" si="41"/>
        <v>24.0390625</v>
      </c>
      <c r="AB153" s="887">
        <v>12</v>
      </c>
      <c r="AC153" s="865">
        <v>2.56</v>
      </c>
      <c r="AD153" s="865">
        <v>3.34</v>
      </c>
      <c r="AE153" s="865">
        <v>2.69</v>
      </c>
      <c r="AF153" s="865">
        <v>3.33</v>
      </c>
      <c r="AG153" s="865">
        <v>14.7</v>
      </c>
      <c r="AH153" s="865">
        <v>3</v>
      </c>
      <c r="AI153" s="865">
        <v>6.63</v>
      </c>
      <c r="AJ153" s="865">
        <v>5.6000000000000005</v>
      </c>
      <c r="AK153" s="865">
        <v>7.23</v>
      </c>
      <c r="AL153" s="878">
        <v>17950</v>
      </c>
      <c r="AM153" s="872">
        <v>0.1</v>
      </c>
      <c r="AN153" s="865">
        <v>2.84</v>
      </c>
      <c r="AO153" s="739">
        <f t="shared" si="42"/>
        <v>-14.175876127009481</v>
      </c>
      <c r="AP153" s="740">
        <f t="shared" si="43"/>
        <v>9.8631863729905191</v>
      </c>
      <c r="AQ153" s="888">
        <f t="shared" si="44"/>
        <v>88.62081671968231</v>
      </c>
      <c r="AR153" s="651">
        <f>INDEX(Historical!$C$7:$C$1239,MATCH(B153,Historical!$B$7:$B$1261,0))*IF(AH153="n/a",1.03,IF(AH153&lt;0,1.01,IF(AH153&gt;10,1.1,(1+AH153/100))))</f>
        <v>1.5759000000000001</v>
      </c>
      <c r="AS153" s="886">
        <f t="shared" si="45"/>
        <v>1.6803821700000001</v>
      </c>
      <c r="AT153" s="886">
        <f t="shared" si="49"/>
        <v>1.8018738008910002</v>
      </c>
      <c r="AU153" s="886">
        <f t="shared" si="49"/>
        <v>1.9321492766954196</v>
      </c>
      <c r="AV153" s="886">
        <f t="shared" si="49"/>
        <v>2.0718436694004985</v>
      </c>
      <c r="AW153" s="651">
        <f t="shared" si="46"/>
        <v>9.0621489169869189</v>
      </c>
      <c r="AX153" s="747">
        <f t="shared" si="47"/>
        <v>14.725623849507505</v>
      </c>
      <c r="AY153" s="934">
        <v>0.12</v>
      </c>
      <c r="AZ153" s="872">
        <v>33.700000000000003</v>
      </c>
      <c r="BA153" s="872">
        <v>-11.03</v>
      </c>
      <c r="BB153" s="872">
        <v>-3.05</v>
      </c>
      <c r="BC153" s="872">
        <v>0.9900000000000001</v>
      </c>
      <c r="BD153" s="907"/>
      <c r="BE153" s="624">
        <v>2007</v>
      </c>
      <c r="BF153" s="898">
        <f t="shared" si="48"/>
        <v>1</v>
      </c>
      <c r="BG153" s="882">
        <v>2.7</v>
      </c>
    </row>
    <row r="154" spans="1:59" ht="11.25" customHeight="1" x14ac:dyDescent="0.2">
      <c r="A154" s="863" t="s">
        <v>484</v>
      </c>
      <c r="B154" s="875" t="s">
        <v>485</v>
      </c>
      <c r="C154" s="932" t="s">
        <v>112</v>
      </c>
      <c r="D154" s="932" t="s">
        <v>4356</v>
      </c>
      <c r="E154" s="733">
        <v>25</v>
      </c>
      <c r="F154" s="1140">
        <v>134</v>
      </c>
      <c r="G154" s="1126" t="s">
        <v>106</v>
      </c>
      <c r="H154" s="1126" t="s">
        <v>106</v>
      </c>
      <c r="I154" s="874">
        <v>107.05</v>
      </c>
      <c r="J154" s="651">
        <f t="shared" si="35"/>
        <v>1.625408687529192</v>
      </c>
      <c r="K154" s="884">
        <v>0.435</v>
      </c>
      <c r="L154" s="887">
        <v>4</v>
      </c>
      <c r="M154" s="642">
        <f t="shared" si="36"/>
        <v>1.74</v>
      </c>
      <c r="N154" s="870" t="s">
        <v>151</v>
      </c>
      <c r="O154" s="735">
        <v>0.40500000000000003</v>
      </c>
      <c r="P154" s="861">
        <v>43899</v>
      </c>
      <c r="Q154" s="861">
        <v>43921</v>
      </c>
      <c r="R154" s="642">
        <f t="shared" si="37"/>
        <v>7.4074074074074003</v>
      </c>
      <c r="S154" s="701">
        <f>IF(INDEX(Historical!$D$7:$D$1237,MATCH(B154,Historical!$B$7:$B$1261,0))=0,"n/a",(INDEX(Historical!$C$7:$C$1239,MATCH(B154,Historical!$B$7:$B$1261,0))/INDEX(Historical!$D$7:$D$1237,MATCH(B154,Historical!$B$7:$B$1261,0))-1)*100)</f>
        <v>16.376707404744796</v>
      </c>
      <c r="T154" s="701">
        <f>IF(INDEX(Historical!$F$7:$F$1230,MATCH(B154,Historical!$B$7:$B$1261,0))=0,"n/a",((INDEX(Historical!$C$7:$C$1239,MATCH(B154,Historical!$B$7:$B$1261,0))/INDEX(Historical!$F$7:$F$1230,MATCH(B154,Historical!$B$7:$B$1261,0)))^(1/3)-1)*100)</f>
        <v>12.506431822920483</v>
      </c>
      <c r="U154" s="701">
        <f>IF(INDEX(Historical!$H$7:$H$1230,MATCH(B154,Historical!$B$7:$B$1261,0))=0,"n/a",((INDEX(Historical!$C$7:$C$1239,MATCH(B154,Historical!$B$7:$B$1261,0))/INDEX(Historical!$H$7:$H$1230,MATCH(B154,Historical!$B$7:$B$1261,0)))^(1/5)-1)*100)</f>
        <v>12.33340502046758</v>
      </c>
      <c r="V154" s="701">
        <f>IF(INDEX(Historical!$O$7:$O$1230,MATCH(B154,Historical!$B$7:$B$1261,0))=0,"n/a",((INDEX(Historical!$C$7:$C$1239,MATCH(B154,Historical!$B$7:$B$1261,0))/INDEX(Historical!$O$7:$O$1230,MATCH(B154,Historical!$B$7:$B$1261,0)))^(1/10)-1)*100)</f>
        <v>13.771778926809986</v>
      </c>
      <c r="W154" s="702">
        <f t="shared" si="38"/>
        <v>0.89555641910993244</v>
      </c>
      <c r="X154" s="703">
        <f t="shared" si="39"/>
        <v>1.4176327609732853</v>
      </c>
      <c r="Y154" s="876" t="s">
        <v>486</v>
      </c>
      <c r="Z154" s="651">
        <f t="shared" si="40"/>
        <v>49.43181818181818</v>
      </c>
      <c r="AA154" s="886">
        <f t="shared" si="41"/>
        <v>30.411931818181817</v>
      </c>
      <c r="AB154" s="887">
        <v>12</v>
      </c>
      <c r="AC154" s="865">
        <v>3.52</v>
      </c>
      <c r="AD154" s="865">
        <v>6.21</v>
      </c>
      <c r="AE154" s="865">
        <v>7.36</v>
      </c>
      <c r="AF154" s="865">
        <v>5.24</v>
      </c>
      <c r="AG154" s="865">
        <v>18.2</v>
      </c>
      <c r="AH154" s="865">
        <v>-0.6</v>
      </c>
      <c r="AI154" s="865">
        <v>18.149999999999999</v>
      </c>
      <c r="AJ154" s="865">
        <v>8.6999999999999993</v>
      </c>
      <c r="AK154" s="865">
        <v>5</v>
      </c>
      <c r="AL154" s="878">
        <v>77760</v>
      </c>
      <c r="AM154" s="872">
        <v>0.2</v>
      </c>
      <c r="AN154" s="865">
        <v>0.71</v>
      </c>
      <c r="AO154" s="739">
        <f t="shared" si="42"/>
        <v>-16.453118110185045</v>
      </c>
      <c r="AP154" s="740">
        <f t="shared" si="43"/>
        <v>13.958813707996772</v>
      </c>
      <c r="AQ154" s="888">
        <f t="shared" si="44"/>
        <v>166.13156539766214</v>
      </c>
      <c r="AR154" s="651">
        <f>INDEX(Historical!$C$7:$C$1239,MATCH(B154,Historical!$B$7:$B$1261,0))*IF(AH154="n/a",1.03,IF(AH154&lt;0,1.01,IF(AH154&gt;10,1.1,(1+AH154/100))))</f>
        <v>1.6349880000000001</v>
      </c>
      <c r="AS154" s="886">
        <f t="shared" si="45"/>
        <v>1.7984868000000003</v>
      </c>
      <c r="AT154" s="886">
        <f t="shared" si="49"/>
        <v>1.8884111400000003</v>
      </c>
      <c r="AU154" s="886">
        <f t="shared" si="49"/>
        <v>1.9828316970000004</v>
      </c>
      <c r="AV154" s="886">
        <f t="shared" si="49"/>
        <v>2.0819732818500003</v>
      </c>
      <c r="AW154" s="651">
        <f t="shared" si="46"/>
        <v>9.3866909188500021</v>
      </c>
      <c r="AX154" s="747">
        <f t="shared" si="47"/>
        <v>8.7685109003736592</v>
      </c>
      <c r="AY154" s="934">
        <v>0.88</v>
      </c>
      <c r="AZ154" s="872">
        <v>64.36</v>
      </c>
      <c r="BA154" s="872">
        <v>-5.24</v>
      </c>
      <c r="BB154" s="872">
        <v>0.02</v>
      </c>
      <c r="BC154" s="872">
        <v>14.719999999999999</v>
      </c>
      <c r="BE154" s="624">
        <v>1998</v>
      </c>
      <c r="BF154" s="898">
        <f t="shared" si="48"/>
        <v>2</v>
      </c>
      <c r="BG154" s="882">
        <v>7.6</v>
      </c>
    </row>
    <row r="155" spans="1:59" ht="11.25" customHeight="1" x14ac:dyDescent="0.2">
      <c r="A155" s="871" t="s">
        <v>1071</v>
      </c>
      <c r="B155" s="875" t="s">
        <v>1072</v>
      </c>
      <c r="C155" s="932" t="s">
        <v>108</v>
      </c>
      <c r="D155" s="932" t="s">
        <v>118</v>
      </c>
      <c r="E155" s="733">
        <v>9</v>
      </c>
      <c r="F155" s="1140">
        <v>479</v>
      </c>
      <c r="G155" s="1166" t="s">
        <v>106</v>
      </c>
      <c r="H155" s="1166" t="s">
        <v>106</v>
      </c>
      <c r="I155" s="874">
        <v>21.28</v>
      </c>
      <c r="J155" s="651">
        <f t="shared" si="35"/>
        <v>2.2556390977443606</v>
      </c>
      <c r="K155" s="877">
        <v>0.12</v>
      </c>
      <c r="L155" s="887">
        <v>4</v>
      </c>
      <c r="M155" s="642">
        <f t="shared" si="36"/>
        <v>0.48</v>
      </c>
      <c r="N155" s="870" t="s">
        <v>594</v>
      </c>
      <c r="O155" s="734">
        <v>0.11</v>
      </c>
      <c r="P155" s="861">
        <v>43991</v>
      </c>
      <c r="Q155" s="861">
        <v>44006</v>
      </c>
      <c r="R155" s="642">
        <f t="shared" si="37"/>
        <v>9.0909090909090864</v>
      </c>
      <c r="S155" s="701">
        <f>IF(INDEX(Historical!$D$7:$D$1237,MATCH(B155,Historical!$B$7:$B$1261,0))=0,"n/a",(INDEX(Historical!$C$7:$C$1239,MATCH(B155,Historical!$B$7:$B$1261,0))/INDEX(Historical!$D$7:$D$1237,MATCH(B155,Historical!$B$7:$B$1261,0))-1)*100)</f>
        <v>10.256410256410241</v>
      </c>
      <c r="T155" s="701">
        <f>IF(INDEX(Historical!$F$7:$F$1230,MATCH(B155,Historical!$B$7:$B$1261,0))=0,"n/a",((INDEX(Historical!$C$7:$C$1239,MATCH(B155,Historical!$B$7:$B$1261,0))/INDEX(Historical!$F$7:$F$1230,MATCH(B155,Historical!$B$7:$B$1261,0)))^(1/3)-1)*100)</f>
        <v>11.524149667113504</v>
      </c>
      <c r="U155" s="701">
        <f>IF(INDEX(Historical!$H$7:$H$1230,MATCH(B155,Historical!$B$7:$B$1261,0))=0,"n/a",((INDEX(Historical!$C$7:$C$1239,MATCH(B155,Historical!$B$7:$B$1261,0))/INDEX(Historical!$H$7:$H$1230,MATCH(B155,Historical!$B$7:$B$1261,0)))^(1/5)-1)*100)</f>
        <v>12.370274760425982</v>
      </c>
      <c r="V155" s="701" t="str">
        <f>IF(INDEX(Historical!$O$7:$O$1230,MATCH(B155,Historical!$B$7:$B$1261,0))=0,"n/a",((INDEX(Historical!$C$7:$C$1239,MATCH(B155,Historical!$B$7:$B$1261,0))/INDEX(Historical!$O$7:$O$1230,MATCH(B155,Historical!$B$7:$B$1261,0)))^(1/10)-1)*100)</f>
        <v>n/a</v>
      </c>
      <c r="W155" s="702" t="str">
        <f t="shared" si="38"/>
        <v>n/a</v>
      </c>
      <c r="X155" s="703">
        <f t="shared" si="39"/>
        <v>0.20081614870821399</v>
      </c>
      <c r="Y155" s="664"/>
      <c r="Z155" s="651">
        <f t="shared" si="40"/>
        <v>15.141955835962145</v>
      </c>
      <c r="AA155" s="886">
        <f t="shared" si="41"/>
        <v>6.7129337539432186</v>
      </c>
      <c r="AB155" s="887">
        <v>12</v>
      </c>
      <c r="AC155" s="865">
        <v>3.17</v>
      </c>
      <c r="AD155" s="865">
        <v>0.7</v>
      </c>
      <c r="AE155" s="865">
        <v>0.81</v>
      </c>
      <c r="AF155" s="865">
        <v>0.62</v>
      </c>
      <c r="AG155" s="865">
        <v>10.299999999999999</v>
      </c>
      <c r="AH155" s="865">
        <v>236.79999999999998</v>
      </c>
      <c r="AI155" s="865">
        <v>-12.559999999999999</v>
      </c>
      <c r="AJ155" s="865">
        <v>61.6</v>
      </c>
      <c r="AK155" s="865">
        <v>10</v>
      </c>
      <c r="AL155" s="878">
        <v>3120</v>
      </c>
      <c r="AM155" s="872">
        <v>0.70000000000000007</v>
      </c>
      <c r="AN155" s="865">
        <v>0.74</v>
      </c>
      <c r="AO155" s="739">
        <f t="shared" si="42"/>
        <v>7.9129801042271239</v>
      </c>
      <c r="AP155" s="740">
        <f t="shared" si="43"/>
        <v>14.625913858170343</v>
      </c>
      <c r="AQ155" s="888">
        <f t="shared" si="44"/>
        <v>-56.99085922765412</v>
      </c>
      <c r="AR155" s="651">
        <f>INDEX(Historical!$C$7:$C$1239,MATCH(B155,Historical!$B$7:$B$1261,0))*IF(AH155="n/a",1.03,IF(AH155&lt;0,1.01,IF(AH155&gt;10,1.1,(1+AH155/100))))</f>
        <v>0.47300000000000003</v>
      </c>
      <c r="AS155" s="886">
        <f t="shared" si="45"/>
        <v>0.47773000000000004</v>
      </c>
      <c r="AT155" s="886">
        <f t="shared" si="49"/>
        <v>0.52550300000000005</v>
      </c>
      <c r="AU155" s="886">
        <f t="shared" si="49"/>
        <v>0.5780533000000001</v>
      </c>
      <c r="AV155" s="886">
        <f t="shared" si="49"/>
        <v>0.6358586300000002</v>
      </c>
      <c r="AW155" s="651">
        <f t="shared" si="46"/>
        <v>2.6901449300000007</v>
      </c>
      <c r="AX155" s="747">
        <f t="shared" si="47"/>
        <v>12.6416585056391</v>
      </c>
      <c r="AY155" s="934">
        <v>1.48</v>
      </c>
      <c r="AZ155" s="872">
        <v>142.09</v>
      </c>
      <c r="BA155" s="872">
        <v>-6.05</v>
      </c>
      <c r="BB155" s="872">
        <v>14.52</v>
      </c>
      <c r="BC155" s="872">
        <v>35.18</v>
      </c>
      <c r="BE155" s="624">
        <v>2012</v>
      </c>
      <c r="BF155" s="898">
        <f t="shared" si="48"/>
        <v>0</v>
      </c>
      <c r="BG155" s="882">
        <v>1.4000000000000001</v>
      </c>
    </row>
    <row r="156" spans="1:59" ht="11.25" customHeight="1" x14ac:dyDescent="0.2">
      <c r="A156" s="863" t="s">
        <v>1079</v>
      </c>
      <c r="B156" s="875" t="s">
        <v>1080</v>
      </c>
      <c r="C156" s="932" t="s">
        <v>108</v>
      </c>
      <c r="D156" s="932" t="s">
        <v>4334</v>
      </c>
      <c r="E156" s="733">
        <v>11</v>
      </c>
      <c r="F156" s="1140">
        <v>302</v>
      </c>
      <c r="G156" s="1165" t="s">
        <v>106</v>
      </c>
      <c r="H156" s="1165" t="s">
        <v>106</v>
      </c>
      <c r="I156" s="874">
        <v>70.77</v>
      </c>
      <c r="J156" s="651">
        <f t="shared" si="35"/>
        <v>2.2043238660449345</v>
      </c>
      <c r="K156" s="877">
        <v>0.39</v>
      </c>
      <c r="L156" s="887">
        <v>4</v>
      </c>
      <c r="M156" s="642">
        <f t="shared" si="36"/>
        <v>1.56</v>
      </c>
      <c r="N156" s="870" t="s">
        <v>604</v>
      </c>
      <c r="O156" s="734">
        <v>0.36</v>
      </c>
      <c r="P156" s="861">
        <v>43889</v>
      </c>
      <c r="Q156" s="861">
        <v>43902</v>
      </c>
      <c r="R156" s="642">
        <f t="shared" si="37"/>
        <v>8.333333333333341</v>
      </c>
      <c r="S156" s="701">
        <f>IF(INDEX(Historical!$D$7:$D$1237,MATCH(B156,Historical!$B$7:$B$1261,0))=0,"n/a",(INDEX(Historical!$C$7:$C$1239,MATCH(B156,Historical!$B$7:$B$1261,0))/INDEX(Historical!$D$7:$D$1237,MATCH(B156,Historical!$B$7:$B$1261,0))-1)*100)</f>
        <v>14.285714285714279</v>
      </c>
      <c r="T156" s="701">
        <f>IF(INDEX(Historical!$F$7:$F$1230,MATCH(B156,Historical!$B$7:$B$1261,0))=0,"n/a",((INDEX(Historical!$C$7:$C$1239,MATCH(B156,Historical!$B$7:$B$1261,0))/INDEX(Historical!$F$7:$F$1230,MATCH(B156,Historical!$B$7:$B$1261,0)))^(1/3)-1)*100)</f>
        <v>11.457607795906144</v>
      </c>
      <c r="U156" s="701">
        <f>IF(INDEX(Historical!$H$7:$H$1230,MATCH(B156,Historical!$B$7:$B$1261,0))=0,"n/a",((INDEX(Historical!$C$7:$C$1239,MATCH(B156,Historical!$B$7:$B$1261,0))/INDEX(Historical!$H$7:$H$1230,MATCH(B156,Historical!$B$7:$B$1261,0)))^(1/5)-1)*100)</f>
        <v>10.859472602645347</v>
      </c>
      <c r="V156" s="701">
        <f>IF(INDEX(Historical!$O$7:$O$1230,MATCH(B156,Historical!$B$7:$B$1261,0))=0,"n/a",((INDEX(Historical!$C$7:$C$1239,MATCH(B156,Historical!$B$7:$B$1261,0))/INDEX(Historical!$O$7:$O$1230,MATCH(B156,Historical!$B$7:$B$1261,0)))^(1/10)-1)*100)</f>
        <v>21.824110663778651</v>
      </c>
      <c r="W156" s="702">
        <f t="shared" si="38"/>
        <v>0.49759061296682072</v>
      </c>
      <c r="X156" s="703">
        <f t="shared" si="39"/>
        <v>0.98722478205866793</v>
      </c>
      <c r="Y156" s="664"/>
      <c r="Z156" s="651">
        <f t="shared" si="40"/>
        <v>64.462809917355372</v>
      </c>
      <c r="AA156" s="886">
        <f t="shared" si="41"/>
        <v>29.243801652892561</v>
      </c>
      <c r="AB156" s="887">
        <v>12</v>
      </c>
      <c r="AC156" s="865">
        <v>2.42</v>
      </c>
      <c r="AD156" s="865">
        <v>6.25</v>
      </c>
      <c r="AE156" s="865">
        <v>8.23</v>
      </c>
      <c r="AF156" s="865">
        <v>14.71</v>
      </c>
      <c r="AG156" s="865">
        <v>54.900000000000006</v>
      </c>
      <c r="AH156" s="865">
        <v>16.100000000000001</v>
      </c>
      <c r="AI156" s="865">
        <v>19.7</v>
      </c>
      <c r="AJ156" s="865">
        <v>11</v>
      </c>
      <c r="AK156" s="865">
        <v>4.8</v>
      </c>
      <c r="AL156" s="878">
        <v>3470</v>
      </c>
      <c r="AM156" s="872">
        <v>8.5</v>
      </c>
      <c r="AN156" s="865">
        <v>0</v>
      </c>
      <c r="AO156" s="739">
        <f t="shared" si="42"/>
        <v>-16.18000518420228</v>
      </c>
      <c r="AP156" s="740">
        <f t="shared" si="43"/>
        <v>13.063796468690281</v>
      </c>
      <c r="AQ156" s="888">
        <f t="shared" si="44"/>
        <v>337.25218876984718</v>
      </c>
      <c r="AR156" s="651">
        <f>INDEX(Historical!$C$7:$C$1239,MATCH(B156,Historical!$B$7:$B$1261,0))*IF(AH156="n/a",1.03,IF(AH156&lt;0,1.01,IF(AH156&gt;10,1.1,(1+AH156/100))))</f>
        <v>1.5840000000000001</v>
      </c>
      <c r="AS156" s="886">
        <f t="shared" si="45"/>
        <v>1.7424000000000002</v>
      </c>
      <c r="AT156" s="886">
        <f t="shared" si="49"/>
        <v>1.8260352000000002</v>
      </c>
      <c r="AU156" s="886">
        <f t="shared" si="49"/>
        <v>1.9136848896000003</v>
      </c>
      <c r="AV156" s="886">
        <f t="shared" si="49"/>
        <v>2.0055417643008004</v>
      </c>
      <c r="AW156" s="651">
        <f t="shared" si="46"/>
        <v>9.0716618539008032</v>
      </c>
      <c r="AX156" s="747">
        <f t="shared" si="47"/>
        <v>12.818513287976266</v>
      </c>
      <c r="AY156" s="934">
        <v>1.37</v>
      </c>
      <c r="AZ156" s="872">
        <v>114.66000000000001</v>
      </c>
      <c r="BA156" s="872">
        <v>-8.02</v>
      </c>
      <c r="BB156" s="872">
        <v>18.809999999999999</v>
      </c>
      <c r="BC156" s="872">
        <v>18.91</v>
      </c>
      <c r="BE156" s="624">
        <v>2010</v>
      </c>
      <c r="BF156" s="898">
        <f t="shared" si="48"/>
        <v>0</v>
      </c>
      <c r="BG156" s="882">
        <v>31.4</v>
      </c>
    </row>
    <row r="157" spans="1:59" s="773" customFormat="1" ht="11.25" customHeight="1" x14ac:dyDescent="0.2">
      <c r="A157" s="754" t="s">
        <v>1103</v>
      </c>
      <c r="B157" s="781" t="s">
        <v>1104</v>
      </c>
      <c r="C157" s="932" t="s">
        <v>4319</v>
      </c>
      <c r="D157" s="932" t="s">
        <v>4320</v>
      </c>
      <c r="E157" s="755">
        <v>8</v>
      </c>
      <c r="F157" s="1140">
        <v>568</v>
      </c>
      <c r="G157" s="1189" t="s">
        <v>106</v>
      </c>
      <c r="H157" s="1189" t="s">
        <v>106</v>
      </c>
      <c r="I157" s="756">
        <v>69.91</v>
      </c>
      <c r="J157" s="757">
        <f t="shared" si="35"/>
        <v>2.918037476755829</v>
      </c>
      <c r="K157" s="758">
        <v>0.51</v>
      </c>
      <c r="L157" s="759">
        <v>4</v>
      </c>
      <c r="M157" s="760">
        <f t="shared" si="36"/>
        <v>2.04</v>
      </c>
      <c r="N157" s="761" t="s">
        <v>239</v>
      </c>
      <c r="O157" s="762">
        <v>0.5</v>
      </c>
      <c r="P157" s="763">
        <v>44098</v>
      </c>
      <c r="Q157" s="763">
        <v>44113</v>
      </c>
      <c r="R157" s="760">
        <f t="shared" si="37"/>
        <v>2.0000000000000018</v>
      </c>
      <c r="S157" s="701">
        <f>IF(INDEX(Historical!$D$7:$D$1237,MATCH(B157,Historical!$B$7:$B$1261,0))=0,"n/a",(INDEX(Historical!$C$7:$C$1239,MATCH(B157,Historical!$B$7:$B$1261,0))/INDEX(Historical!$D$7:$D$1237,MATCH(B157,Historical!$B$7:$B$1261,0))-1)*100)</f>
        <v>6.6666666666666652</v>
      </c>
      <c r="T157" s="701">
        <f>IF(INDEX(Historical!$F$7:$F$1230,MATCH(B157,Historical!$B$7:$B$1261,0))=0,"n/a",((INDEX(Historical!$C$7:$C$1239,MATCH(B157,Historical!$B$7:$B$1261,0))/INDEX(Historical!$F$7:$F$1230,MATCH(B157,Historical!$B$7:$B$1261,0)))^(1/3)-1)*100)</f>
        <v>9.684706748314742</v>
      </c>
      <c r="U157" s="701">
        <f>IF(INDEX(Historical!$H$7:$H$1230,MATCH(B157,Historical!$B$7:$B$1261,0))=0,"n/a",((INDEX(Historical!$C$7:$C$1239,MATCH(B157,Historical!$B$7:$B$1261,0))/INDEX(Historical!$H$7:$H$1230,MATCH(B157,Historical!$B$7:$B$1261,0)))^(1/5)-1)*100)</f>
        <v>19.435883770712081</v>
      </c>
      <c r="V157" s="701" t="str">
        <f>IF(INDEX(Historical!$O$7:$O$1230,MATCH(B157,Historical!$B$7:$B$1261,0))=0,"n/a",((INDEX(Historical!$C$7:$C$1239,MATCH(B157,Historical!$B$7:$B$1261,0))/INDEX(Historical!$O$7:$O$1230,MATCH(B157,Historical!$B$7:$B$1261,0)))^(1/10)-1)*100)</f>
        <v>n/a</v>
      </c>
      <c r="W157" s="702" t="str">
        <f t="shared" si="38"/>
        <v>n/a</v>
      </c>
      <c r="X157" s="703">
        <f t="shared" si="39"/>
        <v>0.73620771858757883</v>
      </c>
      <c r="Y157" s="764"/>
      <c r="Z157" s="757" t="str">
        <f t="shared" si="40"/>
        <v>n/a</v>
      </c>
      <c r="AA157" s="765" t="str">
        <f t="shared" si="41"/>
        <v>n/a</v>
      </c>
      <c r="AB157" s="759">
        <v>12</v>
      </c>
      <c r="AC157" s="766">
        <v>-0.26</v>
      </c>
      <c r="AD157" s="766" t="s">
        <v>136</v>
      </c>
      <c r="AE157" s="766">
        <v>8.2899999999999991</v>
      </c>
      <c r="AF157" s="766">
        <v>3.19</v>
      </c>
      <c r="AG157" s="766">
        <v>-1.2</v>
      </c>
      <c r="AH157" s="775">
        <v>-41.699999999999996</v>
      </c>
      <c r="AI157" s="775">
        <v>-6.64</v>
      </c>
      <c r="AJ157" s="766">
        <v>26.400000000000002</v>
      </c>
      <c r="AK157" s="766" t="s">
        <v>136</v>
      </c>
      <c r="AL157" s="767">
        <v>8440</v>
      </c>
      <c r="AM157" s="768">
        <v>0.2</v>
      </c>
      <c r="AN157" s="766">
        <v>0</v>
      </c>
      <c r="AO157" s="769" t="str">
        <f t="shared" si="42"/>
        <v>n/a</v>
      </c>
      <c r="AP157" s="770">
        <f t="shared" si="43"/>
        <v>22.353921247467909</v>
      </c>
      <c r="AQ157" s="771" t="str">
        <f t="shared" si="44"/>
        <v>n/a</v>
      </c>
      <c r="AR157" s="651">
        <f>INDEX(Historical!$C$7:$C$1239,MATCH(B157,Historical!$B$7:$B$1261,0))*IF(AH157="n/a",1.03,IF(AH157&lt;0,1.01,IF(AH157&gt;10,1.1,(1+AH157/100))))</f>
        <v>1.9392</v>
      </c>
      <c r="AS157" s="765">
        <f t="shared" si="45"/>
        <v>1.9585920000000001</v>
      </c>
      <c r="AT157" s="765">
        <f t="shared" si="49"/>
        <v>2.0173497600000001</v>
      </c>
      <c r="AU157" s="765">
        <f t="shared" si="49"/>
        <v>2.0778702528000004</v>
      </c>
      <c r="AV157" s="765">
        <f t="shared" si="49"/>
        <v>2.1402063603840005</v>
      </c>
      <c r="AW157" s="757">
        <f t="shared" si="46"/>
        <v>10.133218373184</v>
      </c>
      <c r="AX157" s="772">
        <f t="shared" si="47"/>
        <v>14.494662241716494</v>
      </c>
      <c r="AY157" s="935">
        <v>0.46</v>
      </c>
      <c r="AZ157" s="768">
        <v>59.9</v>
      </c>
      <c r="BA157" s="768">
        <v>-19.43</v>
      </c>
      <c r="BB157" s="768">
        <v>-4.8500000000000005</v>
      </c>
      <c r="BC157" s="768">
        <v>-3.02</v>
      </c>
      <c r="BD157" s="908"/>
      <c r="BE157" s="624">
        <v>2013</v>
      </c>
      <c r="BF157" s="898">
        <f t="shared" si="48"/>
        <v>0</v>
      </c>
      <c r="BG157" s="824">
        <v>-0.5</v>
      </c>
    </row>
    <row r="158" spans="1:59" ht="11.25" customHeight="1" x14ac:dyDescent="0.2">
      <c r="A158" s="871" t="s">
        <v>1091</v>
      </c>
      <c r="B158" s="875" t="s">
        <v>1092</v>
      </c>
      <c r="C158" s="932" t="s">
        <v>4319</v>
      </c>
      <c r="D158" s="932" t="s">
        <v>4320</v>
      </c>
      <c r="E158" s="733">
        <v>10</v>
      </c>
      <c r="F158" s="1140">
        <v>329</v>
      </c>
      <c r="G158" s="1166" t="s">
        <v>106</v>
      </c>
      <c r="H158" s="1166" t="s">
        <v>106</v>
      </c>
      <c r="I158" s="874">
        <v>125.39</v>
      </c>
      <c r="J158" s="651">
        <f t="shared" si="35"/>
        <v>3.8918574048967223</v>
      </c>
      <c r="K158" s="877">
        <v>1.22</v>
      </c>
      <c r="L158" s="887">
        <v>4</v>
      </c>
      <c r="M158" s="642">
        <f t="shared" si="36"/>
        <v>4.88</v>
      </c>
      <c r="N158" s="870" t="s">
        <v>218</v>
      </c>
      <c r="O158" s="734">
        <v>1.1000000000000001</v>
      </c>
      <c r="P158" s="1116">
        <v>43643</v>
      </c>
      <c r="Q158" s="1116">
        <v>43661</v>
      </c>
      <c r="R158" s="642">
        <f t="shared" si="37"/>
        <v>10.909090909090898</v>
      </c>
      <c r="S158" s="701">
        <f>IF(INDEX(Historical!$D$7:$D$1237,MATCH(B158,Historical!$B$7:$B$1261,0))=0,"n/a",(INDEX(Historical!$C$7:$C$1239,MATCH(B158,Historical!$B$7:$B$1261,0))/INDEX(Historical!$D$7:$D$1237,MATCH(B158,Historical!$B$7:$B$1261,0))-1)*100)</f>
        <v>15.422885572139311</v>
      </c>
      <c r="T158" s="701">
        <f>IF(INDEX(Historical!$F$7:$F$1230,MATCH(B158,Historical!$B$7:$B$1261,0))=0,"n/a",((INDEX(Historical!$C$7:$C$1239,MATCH(B158,Historical!$B$7:$B$1261,0))/INDEX(Historical!$F$7:$F$1230,MATCH(B158,Historical!$B$7:$B$1261,0)))^(1/3)-1)*100)</f>
        <v>29.835674924168252</v>
      </c>
      <c r="U158" s="701">
        <f>IF(INDEX(Historical!$H$7:$H$1230,MATCH(B158,Historical!$B$7:$B$1261,0))=0,"n/a",((INDEX(Historical!$C$7:$C$1239,MATCH(B158,Historical!$B$7:$B$1261,0))/INDEX(Historical!$H$7:$H$1230,MATCH(B158,Historical!$B$7:$B$1261,0)))^(1/5)-1)*100)</f>
        <v>27.08022906319836</v>
      </c>
      <c r="V158" s="701" t="str">
        <f>IF(INDEX(Historical!$O$7:$O$1230,MATCH(B158,Historical!$B$7:$B$1261,0))=0,"n/a",((INDEX(Historical!$C$7:$C$1239,MATCH(B158,Historical!$B$7:$B$1261,0))/INDEX(Historical!$O$7:$O$1230,MATCH(B158,Historical!$B$7:$B$1261,0)))^(1/10)-1)*100)</f>
        <v>n/a</v>
      </c>
      <c r="W158" s="702" t="str">
        <f t="shared" si="38"/>
        <v>n/a</v>
      </c>
      <c r="X158" s="703">
        <f t="shared" si="39"/>
        <v>1.0703647851066544</v>
      </c>
      <c r="Y158" s="661"/>
      <c r="Z158" s="651">
        <f t="shared" si="40"/>
        <v>244</v>
      </c>
      <c r="AA158" s="886">
        <f t="shared" si="41"/>
        <v>62.695</v>
      </c>
      <c r="AB158" s="887">
        <v>12</v>
      </c>
      <c r="AC158" s="865">
        <v>2</v>
      </c>
      <c r="AD158" s="865">
        <v>124.96</v>
      </c>
      <c r="AE158" s="865">
        <v>8.89</v>
      </c>
      <c r="AF158" s="865">
        <v>58.48</v>
      </c>
      <c r="AG158" s="865">
        <v>65.3</v>
      </c>
      <c r="AH158" s="865">
        <v>-7.3999999999999995</v>
      </c>
      <c r="AI158" s="865">
        <v>3.16</v>
      </c>
      <c r="AJ158" s="865">
        <v>25.3</v>
      </c>
      <c r="AK158" s="865">
        <v>0.5</v>
      </c>
      <c r="AL158" s="878">
        <v>5320</v>
      </c>
      <c r="AM158" s="872">
        <v>0.89999999999999991</v>
      </c>
      <c r="AN158" s="865">
        <v>18.68</v>
      </c>
      <c r="AO158" s="739">
        <f t="shared" si="42"/>
        <v>-31.722913531904918</v>
      </c>
      <c r="AP158" s="740">
        <f t="shared" si="43"/>
        <v>30.972086468095082</v>
      </c>
      <c r="AQ158" s="888">
        <f t="shared" si="44"/>
        <v>1176.5236821583496</v>
      </c>
      <c r="AR158" s="651">
        <f>INDEX(Historical!$C$7:$C$1239,MATCH(B158,Historical!$B$7:$B$1261,0))*IF(AH158="n/a",1.03,IF(AH158&lt;0,1.01,IF(AH158&gt;10,1.1,(1+AH158/100))))</f>
        <v>4.6863999999999999</v>
      </c>
      <c r="AS158" s="886">
        <f t="shared" si="45"/>
        <v>4.83449024</v>
      </c>
      <c r="AT158" s="886">
        <f t="shared" si="49"/>
        <v>4.8586626911999993</v>
      </c>
      <c r="AU158" s="886">
        <f t="shared" si="49"/>
        <v>4.8829560046559983</v>
      </c>
      <c r="AV158" s="886">
        <f t="shared" si="49"/>
        <v>4.9073707846792782</v>
      </c>
      <c r="AW158" s="651">
        <f t="shared" si="46"/>
        <v>24.169879720535278</v>
      </c>
      <c r="AX158" s="747">
        <f t="shared" si="47"/>
        <v>19.275763394636954</v>
      </c>
      <c r="AY158" s="934">
        <v>0.25</v>
      </c>
      <c r="AZ158" s="872">
        <v>39.21</v>
      </c>
      <c r="BA158" s="872">
        <v>-4.54</v>
      </c>
      <c r="BB158" s="872">
        <v>1.43</v>
      </c>
      <c r="BC158" s="872">
        <v>4.7</v>
      </c>
      <c r="BE158" s="624">
        <v>2010</v>
      </c>
      <c r="BF158" s="898">
        <f t="shared" si="48"/>
        <v>0</v>
      </c>
      <c r="BG158" s="882">
        <v>3.6999999999999997</v>
      </c>
    </row>
    <row r="159" spans="1:59" ht="11.25" customHeight="1" x14ac:dyDescent="0.2">
      <c r="A159" s="871" t="s">
        <v>1089</v>
      </c>
      <c r="B159" s="875" t="s">
        <v>1090</v>
      </c>
      <c r="C159" s="932" t="s">
        <v>245</v>
      </c>
      <c r="D159" s="932" t="s">
        <v>4358</v>
      </c>
      <c r="E159" s="733">
        <v>10</v>
      </c>
      <c r="F159" s="1140">
        <v>445</v>
      </c>
      <c r="G159" s="1165" t="s">
        <v>106</v>
      </c>
      <c r="H159" s="1165" t="s">
        <v>106</v>
      </c>
      <c r="I159" s="874">
        <v>31.19</v>
      </c>
      <c r="J159" s="651">
        <f t="shared" si="35"/>
        <v>1.6672010259698622</v>
      </c>
      <c r="K159" s="877">
        <v>0.13</v>
      </c>
      <c r="L159" s="887">
        <v>4</v>
      </c>
      <c r="M159" s="642">
        <f t="shared" si="36"/>
        <v>0.52</v>
      </c>
      <c r="N159" s="870" t="s">
        <v>604</v>
      </c>
      <c r="O159" s="734">
        <v>0.12</v>
      </c>
      <c r="P159" s="861">
        <v>44154</v>
      </c>
      <c r="Q159" s="861">
        <v>44183</v>
      </c>
      <c r="R159" s="642">
        <f t="shared" si="37"/>
        <v>8.333333333333341</v>
      </c>
      <c r="S159" s="701">
        <f>IF(INDEX(Historical!$D$7:$D$1237,MATCH(B159,Historical!$B$7:$B$1261,0))=0,"n/a",(INDEX(Historical!$C$7:$C$1239,MATCH(B159,Historical!$B$7:$B$1261,0))/INDEX(Historical!$D$7:$D$1237,MATCH(B159,Historical!$B$7:$B$1261,0))-1)*100)</f>
        <v>9.7560975609756184</v>
      </c>
      <c r="T159" s="701">
        <f>IF(INDEX(Historical!$F$7:$F$1230,MATCH(B159,Historical!$B$7:$B$1261,0))=0,"n/a",((INDEX(Historical!$C$7:$C$1239,MATCH(B159,Historical!$B$7:$B$1261,0))/INDEX(Historical!$F$7:$F$1230,MATCH(B159,Historical!$B$7:$B$1261,0)))^(1/3)-1)*100)</f>
        <v>10.891823393038823</v>
      </c>
      <c r="U159" s="701">
        <f>IF(INDEX(Historical!$H$7:$H$1230,MATCH(B159,Historical!$B$7:$B$1261,0))=0,"n/a",((INDEX(Historical!$C$7:$C$1239,MATCH(B159,Historical!$B$7:$B$1261,0))/INDEX(Historical!$H$7:$H$1230,MATCH(B159,Historical!$B$7:$B$1261,0)))^(1/5)-1)*100)</f>
        <v>14.366001004286112</v>
      </c>
      <c r="V159" s="701" t="str">
        <f>IF(INDEX(Historical!$O$7:$O$1230,MATCH(B159,Historical!$B$7:$B$1261,0))=0,"n/a",((INDEX(Historical!$C$7:$C$1239,MATCH(B159,Historical!$B$7:$B$1261,0))/INDEX(Historical!$O$7:$O$1230,MATCH(B159,Historical!$B$7:$B$1261,0)))^(1/10)-1)*100)</f>
        <v>n/a</v>
      </c>
      <c r="W159" s="702" t="str">
        <f t="shared" si="38"/>
        <v>n/a</v>
      </c>
      <c r="X159" s="703">
        <f t="shared" si="39"/>
        <v>2.2101540006594016</v>
      </c>
      <c r="Y159" s="875"/>
      <c r="Z159" s="651">
        <f t="shared" si="40"/>
        <v>39.097744360902254</v>
      </c>
      <c r="AA159" s="886">
        <f t="shared" si="41"/>
        <v>23.451127819548873</v>
      </c>
      <c r="AB159" s="887">
        <v>12</v>
      </c>
      <c r="AC159" s="865">
        <v>1.33</v>
      </c>
      <c r="AD159" s="865">
        <v>6.57</v>
      </c>
      <c r="AE159" s="865">
        <v>0.09</v>
      </c>
      <c r="AF159" s="865">
        <v>2.29</v>
      </c>
      <c r="AG159" s="865">
        <v>10.100000000000001</v>
      </c>
      <c r="AH159" s="865">
        <v>27.1</v>
      </c>
      <c r="AI159" s="865">
        <v>14.34</v>
      </c>
      <c r="AJ159" s="865">
        <v>6.5</v>
      </c>
      <c r="AK159" s="865">
        <v>3.5999999999999996</v>
      </c>
      <c r="AL159" s="878">
        <v>1440</v>
      </c>
      <c r="AM159" s="872">
        <v>0.5</v>
      </c>
      <c r="AN159" s="865">
        <v>0.79</v>
      </c>
      <c r="AO159" s="739">
        <f t="shared" si="42"/>
        <v>-7.417925789292898</v>
      </c>
      <c r="AP159" s="740">
        <f t="shared" si="43"/>
        <v>16.033202030255975</v>
      </c>
      <c r="AQ159" s="888">
        <f t="shared" si="44"/>
        <v>54.492837240316994</v>
      </c>
      <c r="AR159" s="651">
        <f>INDEX(Historical!$C$7:$C$1239,MATCH(B159,Historical!$B$7:$B$1261,0))*IF(AH159="n/a",1.03,IF(AH159&lt;0,1.01,IF(AH159&gt;10,1.1,(1+AH159/100))))</f>
        <v>0.49500000000000005</v>
      </c>
      <c r="AS159" s="886">
        <f t="shared" si="45"/>
        <v>0.5445000000000001</v>
      </c>
      <c r="AT159" s="886">
        <f t="shared" si="49"/>
        <v>0.5641020000000001</v>
      </c>
      <c r="AU159" s="886">
        <f t="shared" si="49"/>
        <v>0.58440967200000016</v>
      </c>
      <c r="AV159" s="886">
        <f t="shared" si="49"/>
        <v>0.60544842019200018</v>
      </c>
      <c r="AW159" s="651">
        <f t="shared" si="46"/>
        <v>2.7934600921920008</v>
      </c>
      <c r="AX159" s="747">
        <f t="shared" si="47"/>
        <v>8.9562683302084025</v>
      </c>
      <c r="AY159" s="934">
        <v>0.44</v>
      </c>
      <c r="AZ159" s="872">
        <v>48.980000000000004</v>
      </c>
      <c r="BA159" s="872">
        <v>-13.420000000000002</v>
      </c>
      <c r="BB159" s="872">
        <v>3.15</v>
      </c>
      <c r="BC159" s="872">
        <v>11.28</v>
      </c>
      <c r="BE159" s="624">
        <v>2012</v>
      </c>
      <c r="BF159" s="898">
        <f t="shared" si="48"/>
        <v>0</v>
      </c>
      <c r="BG159" s="882">
        <v>3.1</v>
      </c>
    </row>
    <row r="160" spans="1:59" ht="11.25" customHeight="1" x14ac:dyDescent="0.2">
      <c r="A160" s="871" t="s">
        <v>522</v>
      </c>
      <c r="B160" s="875" t="s">
        <v>523</v>
      </c>
      <c r="C160" s="932" t="s">
        <v>128</v>
      </c>
      <c r="D160" s="932" t="s">
        <v>4335</v>
      </c>
      <c r="E160" s="733">
        <v>17</v>
      </c>
      <c r="F160" s="1140">
        <v>217</v>
      </c>
      <c r="G160" s="1123" t="s">
        <v>115</v>
      </c>
      <c r="H160" s="1123" t="s">
        <v>115</v>
      </c>
      <c r="I160" s="874">
        <v>391.77</v>
      </c>
      <c r="J160" s="651">
        <f t="shared" si="35"/>
        <v>0.71470505653827499</v>
      </c>
      <c r="K160" s="877">
        <v>0.7</v>
      </c>
      <c r="L160" s="887">
        <v>4</v>
      </c>
      <c r="M160" s="642">
        <f t="shared" si="36"/>
        <v>2.8</v>
      </c>
      <c r="N160" s="870" t="s">
        <v>524</v>
      </c>
      <c r="O160" s="734">
        <v>0.65</v>
      </c>
      <c r="P160" s="861">
        <v>43951</v>
      </c>
      <c r="Q160" s="861">
        <v>43966</v>
      </c>
      <c r="R160" s="642">
        <f t="shared" si="37"/>
        <v>7.6923076923076819</v>
      </c>
      <c r="S160" s="701">
        <f>IF(INDEX(Historical!$D$7:$D$1237,MATCH(B160,Historical!$B$7:$B$1261,0))=0,"n/a",(INDEX(Historical!$C$7:$C$1239,MATCH(B160,Historical!$B$7:$B$1261,0))/INDEX(Historical!$D$7:$D$1237,MATCH(B160,Historical!$B$7:$B$1261,0))-1)*100)</f>
        <v>14.027149321266963</v>
      </c>
      <c r="T160" s="701">
        <f>IF(INDEX(Historical!$F$7:$F$1230,MATCH(B160,Historical!$B$7:$B$1261,0))=0,"n/a",((INDEX(Historical!$C$7:$C$1239,MATCH(B160,Historical!$B$7:$B$1261,0))/INDEX(Historical!$F$7:$F$1230,MATCH(B160,Historical!$B$7:$B$1261,0)))^(1/3)-1)*100)</f>
        <v>12.924323465723408</v>
      </c>
      <c r="U160" s="701">
        <f>IF(INDEX(Historical!$H$7:$H$1230,MATCH(B160,Historical!$B$7:$B$1261,0))=0,"n/a",((INDEX(Historical!$C$7:$C$1239,MATCH(B160,Historical!$B$7:$B$1261,0))/INDEX(Historical!$H$7:$H$1230,MATCH(B160,Historical!$B$7:$B$1261,0)))^(1/5)-1)*100)</f>
        <v>12.880667407737722</v>
      </c>
      <c r="V160" s="701">
        <f>IF(INDEX(Historical!$O$7:$O$1230,MATCH(B160,Historical!$B$7:$B$1261,0))=0,"n/a",((INDEX(Historical!$C$7:$C$1239,MATCH(B160,Historical!$B$7:$B$1261,0))/INDEX(Historical!$O$7:$O$1230,MATCH(B160,Historical!$B$7:$B$1261,0)))^(1/10)-1)*100)</f>
        <v>13.665914413936475</v>
      </c>
      <c r="W160" s="702">
        <f t="shared" si="38"/>
        <v>0.94253973920706247</v>
      </c>
      <c r="X160" s="703">
        <f t="shared" si="39"/>
        <v>1.1817126062144698</v>
      </c>
      <c r="Y160" s="661"/>
      <c r="Z160" s="651">
        <f t="shared" si="40"/>
        <v>31.076581576026634</v>
      </c>
      <c r="AA160" s="886">
        <f t="shared" si="41"/>
        <v>43.48168701442841</v>
      </c>
      <c r="AB160" s="887">
        <v>8</v>
      </c>
      <c r="AC160" s="865">
        <v>9.01</v>
      </c>
      <c r="AD160" s="865">
        <v>5.88</v>
      </c>
      <c r="AE160" s="865">
        <v>1.03</v>
      </c>
      <c r="AF160" s="865">
        <v>9.41</v>
      </c>
      <c r="AG160" s="865">
        <v>23.7</v>
      </c>
      <c r="AH160" s="865">
        <v>12.9</v>
      </c>
      <c r="AI160" s="865">
        <v>10.220000000000001</v>
      </c>
      <c r="AJ160" s="865">
        <v>10.9</v>
      </c>
      <c r="AK160" s="865">
        <v>7.33</v>
      </c>
      <c r="AL160" s="878">
        <v>171090</v>
      </c>
      <c r="AM160" s="872">
        <v>0.2</v>
      </c>
      <c r="AN160" s="865">
        <v>0.45</v>
      </c>
      <c r="AO160" s="739">
        <f t="shared" si="42"/>
        <v>-29.886314550152413</v>
      </c>
      <c r="AP160" s="740">
        <f t="shared" si="43"/>
        <v>13.595372464275997</v>
      </c>
      <c r="AQ160" s="888">
        <f t="shared" si="44"/>
        <v>326.43883229773286</v>
      </c>
      <c r="AR160" s="651">
        <f>INDEX(Historical!$C$7:$C$1239,MATCH(B160,Historical!$B$7:$B$1261,0))*IF(AH160="n/a",1.03,IF(AH160&lt;0,1.01,IF(AH160&gt;10,1.1,(1+AH160/100))))</f>
        <v>2.7720000000000002</v>
      </c>
      <c r="AS160" s="886">
        <f t="shared" si="45"/>
        <v>3.0492000000000004</v>
      </c>
      <c r="AT160" s="886">
        <f t="shared" si="49"/>
        <v>3.2727063599999999</v>
      </c>
      <c r="AU160" s="886">
        <f t="shared" si="49"/>
        <v>3.5125957361879996</v>
      </c>
      <c r="AV160" s="886">
        <f t="shared" si="49"/>
        <v>3.7700690036505797</v>
      </c>
      <c r="AW160" s="651">
        <f t="shared" si="46"/>
        <v>16.376571099838582</v>
      </c>
      <c r="AX160" s="747">
        <f t="shared" si="47"/>
        <v>4.1801493477904339</v>
      </c>
      <c r="AY160" s="934">
        <v>0.66</v>
      </c>
      <c r="AZ160" s="872">
        <v>44.42</v>
      </c>
      <c r="BA160" s="872">
        <v>0.27999999999999997</v>
      </c>
      <c r="BB160" s="872">
        <v>6.2399999999999993</v>
      </c>
      <c r="BC160" s="872">
        <v>19.34</v>
      </c>
      <c r="BE160" s="624">
        <v>2004</v>
      </c>
      <c r="BF160" s="898">
        <f t="shared" si="48"/>
        <v>1</v>
      </c>
      <c r="BG160" s="882">
        <v>7.7</v>
      </c>
    </row>
    <row r="161" spans="1:59" ht="11.25" customHeight="1" x14ac:dyDescent="0.2">
      <c r="A161" s="863" t="s">
        <v>1044</v>
      </c>
      <c r="B161" s="875" t="s">
        <v>1045</v>
      </c>
      <c r="C161" s="932" t="s">
        <v>108</v>
      </c>
      <c r="D161" s="932" t="s">
        <v>4338</v>
      </c>
      <c r="E161" s="733">
        <v>7</v>
      </c>
      <c r="F161" s="1140">
        <v>579</v>
      </c>
      <c r="G161" s="1165" t="s">
        <v>106</v>
      </c>
      <c r="H161" s="1165" t="s">
        <v>106</v>
      </c>
      <c r="I161" s="874">
        <v>16.39</v>
      </c>
      <c r="J161" s="651">
        <f t="shared" si="35"/>
        <v>5.6131787675411839</v>
      </c>
      <c r="K161" s="877">
        <v>0.23</v>
      </c>
      <c r="L161" s="887">
        <v>4</v>
      </c>
      <c r="M161" s="642">
        <f t="shared" si="36"/>
        <v>0.92</v>
      </c>
      <c r="N161" s="870" t="s">
        <v>148</v>
      </c>
      <c r="O161" s="734">
        <v>0.21</v>
      </c>
      <c r="P161" s="866">
        <v>43615</v>
      </c>
      <c r="Q161" s="866">
        <v>43633</v>
      </c>
      <c r="R161" s="642">
        <f t="shared" si="37"/>
        <v>9.5238095238095326</v>
      </c>
      <c r="S161" s="701">
        <f>IF(INDEX(Historical!$D$7:$D$1237,MATCH(B161,Historical!$B$7:$B$1261,0))=0,"n/a",(INDEX(Historical!$C$7:$C$1239,MATCH(B161,Historical!$B$7:$B$1261,0))/INDEX(Historical!$D$7:$D$1237,MATCH(B161,Historical!$B$7:$B$1261,0))-1)*100)</f>
        <v>9.7560975609756184</v>
      </c>
      <c r="T161" s="701">
        <f>IF(INDEX(Historical!$F$7:$F$1230,MATCH(B161,Historical!$B$7:$B$1261,0))=0,"n/a",((INDEX(Historical!$C$7:$C$1239,MATCH(B161,Historical!$B$7:$B$1261,0))/INDEX(Historical!$F$7:$F$1230,MATCH(B161,Historical!$B$7:$B$1261,0)))^(1/3)-1)*100)</f>
        <v>14.471424255333186</v>
      </c>
      <c r="U161" s="701">
        <f>IF(INDEX(Historical!$H$7:$H$1230,MATCH(B161,Historical!$B$7:$B$1261,0))=0,"n/a",((INDEX(Historical!$C$7:$C$1239,MATCH(B161,Historical!$B$7:$B$1261,0))/INDEX(Historical!$H$7:$H$1230,MATCH(B161,Historical!$B$7:$B$1261,0)))^(1/5)-1)*100)</f>
        <v>20.112443398143132</v>
      </c>
      <c r="V161" s="701" t="str">
        <f>IF(INDEX(Historical!$O$7:$O$1230,MATCH(B161,Historical!$B$7:$B$1261,0))=0,"n/a",((INDEX(Historical!$C$7:$C$1239,MATCH(B161,Historical!$B$7:$B$1261,0))/INDEX(Historical!$O$7:$O$1230,MATCH(B161,Historical!$B$7:$B$1261,0)))^(1/10)-1)*100)</f>
        <v>n/a</v>
      </c>
      <c r="W161" s="702" t="str">
        <f t="shared" si="38"/>
        <v>n/a</v>
      </c>
      <c r="X161" s="703">
        <f t="shared" si="39"/>
        <v>1.457423434648053</v>
      </c>
      <c r="Y161" s="876"/>
      <c r="Z161" s="651">
        <f t="shared" si="40"/>
        <v>66.187050359712245</v>
      </c>
      <c r="AA161" s="886">
        <f t="shared" si="41"/>
        <v>11.791366906474821</v>
      </c>
      <c r="AB161" s="887">
        <v>12</v>
      </c>
      <c r="AC161" s="865">
        <v>1.39</v>
      </c>
      <c r="AD161" s="865">
        <v>1.57</v>
      </c>
      <c r="AE161" s="865">
        <v>2.42</v>
      </c>
      <c r="AF161" s="865">
        <v>0.9</v>
      </c>
      <c r="AG161" s="865">
        <v>7.3</v>
      </c>
      <c r="AH161" s="865">
        <v>3.6999999999999997</v>
      </c>
      <c r="AI161" s="865">
        <v>6.3100000000000005</v>
      </c>
      <c r="AJ161" s="865">
        <v>13.8</v>
      </c>
      <c r="AK161" s="865">
        <v>8</v>
      </c>
      <c r="AL161" s="878">
        <v>517.89</v>
      </c>
      <c r="AM161" s="872">
        <v>1</v>
      </c>
      <c r="AN161" s="865">
        <v>0.19</v>
      </c>
      <c r="AO161" s="739">
        <f t="shared" si="42"/>
        <v>13.934255259209493</v>
      </c>
      <c r="AP161" s="740">
        <f t="shared" si="43"/>
        <v>25.725622165684314</v>
      </c>
      <c r="AQ161" s="888">
        <f t="shared" si="44"/>
        <v>-31.322880356046323</v>
      </c>
      <c r="AR161" s="651">
        <f>INDEX(Historical!$C$7:$C$1239,MATCH(B161,Historical!$B$7:$B$1261,0))*IF(AH161="n/a",1.03,IF(AH161&lt;0,1.01,IF(AH161&gt;10,1.1,(1+AH161/100))))</f>
        <v>0.93329999999999991</v>
      </c>
      <c r="AS161" s="886">
        <f t="shared" si="45"/>
        <v>0.99219122999999987</v>
      </c>
      <c r="AT161" s="886">
        <f t="shared" si="49"/>
        <v>1.0715665284</v>
      </c>
      <c r="AU161" s="886">
        <f t="shared" si="49"/>
        <v>1.157291850672</v>
      </c>
      <c r="AV161" s="886">
        <f t="shared" si="49"/>
        <v>1.2498751987257601</v>
      </c>
      <c r="AW161" s="651">
        <f t="shared" si="46"/>
        <v>5.4042248077977604</v>
      </c>
      <c r="AX161" s="747">
        <f t="shared" si="47"/>
        <v>32.972695593640999</v>
      </c>
      <c r="AY161" s="934">
        <v>1.4</v>
      </c>
      <c r="AZ161" s="872">
        <v>32.18</v>
      </c>
      <c r="BA161" s="872">
        <v>-46.37</v>
      </c>
      <c r="BB161" s="872">
        <v>10</v>
      </c>
      <c r="BC161" s="872">
        <v>0.57000000000000006</v>
      </c>
      <c r="BE161" s="624">
        <v>2013</v>
      </c>
      <c r="BF161" s="898">
        <f t="shared" si="48"/>
        <v>0</v>
      </c>
      <c r="BG161" s="882">
        <v>0.6</v>
      </c>
    </row>
    <row r="162" spans="1:59" ht="11.25" customHeight="1" x14ac:dyDescent="0.2">
      <c r="A162" s="871" t="s">
        <v>500</v>
      </c>
      <c r="B162" s="875" t="s">
        <v>501</v>
      </c>
      <c r="C162" s="932" t="s">
        <v>131</v>
      </c>
      <c r="D162" s="932" t="s">
        <v>4339</v>
      </c>
      <c r="E162" s="733">
        <v>17</v>
      </c>
      <c r="F162" s="1140">
        <v>219</v>
      </c>
      <c r="G162" s="1165" t="s">
        <v>37</v>
      </c>
      <c r="H162" s="1165" t="s">
        <v>37</v>
      </c>
      <c r="I162" s="874">
        <v>104.01</v>
      </c>
      <c r="J162" s="651">
        <f t="shared" si="35"/>
        <v>1.6921449860590325</v>
      </c>
      <c r="K162" s="877">
        <v>0.44</v>
      </c>
      <c r="L162" s="887">
        <v>4</v>
      </c>
      <c r="M162" s="642">
        <f t="shared" si="36"/>
        <v>1.76</v>
      </c>
      <c r="N162" s="870" t="s">
        <v>502</v>
      </c>
      <c r="O162" s="734">
        <v>0.40500000000000003</v>
      </c>
      <c r="P162" s="861">
        <v>43994</v>
      </c>
      <c r="Q162" s="861">
        <v>44018</v>
      </c>
      <c r="R162" s="642">
        <f t="shared" si="37"/>
        <v>8.6419753086419693</v>
      </c>
      <c r="S162" s="701">
        <f>IF(INDEX(Historical!$D$7:$D$1237,MATCH(B162,Historical!$B$7:$B$1261,0))=0,"n/a",(INDEX(Historical!$C$7:$C$1239,MATCH(B162,Historical!$B$7:$B$1261,0))/INDEX(Historical!$D$7:$D$1237,MATCH(B162,Historical!$B$7:$B$1261,0))-1)*100)</f>
        <v>11.510791366906492</v>
      </c>
      <c r="T162" s="701">
        <f>IF(INDEX(Historical!$F$7:$F$1230,MATCH(B162,Historical!$B$7:$B$1261,0))=0,"n/a",((INDEX(Historical!$C$7:$C$1239,MATCH(B162,Historical!$B$7:$B$1261,0))/INDEX(Historical!$F$7:$F$1230,MATCH(B162,Historical!$B$7:$B$1261,0)))^(1/3)-1)*100)</f>
        <v>9.3631764824708696</v>
      </c>
      <c r="U162" s="701">
        <f>IF(INDEX(Historical!$H$7:$H$1230,MATCH(B162,Historical!$B$7:$B$1261,0))=0,"n/a",((INDEX(Historical!$C$7:$C$1239,MATCH(B162,Historical!$B$7:$B$1261,0))/INDEX(Historical!$H$7:$H$1230,MATCH(B162,Historical!$B$7:$B$1261,0)))^(1/5)-1)*100)</f>
        <v>8.0321885003120421</v>
      </c>
      <c r="V162" s="701">
        <f>IF(INDEX(Historical!$O$7:$O$1230,MATCH(B162,Historical!$B$7:$B$1261,0))=0,"n/a",((INDEX(Historical!$C$7:$C$1239,MATCH(B162,Historical!$B$7:$B$1261,0))/INDEX(Historical!$O$7:$O$1230,MATCH(B162,Historical!$B$7:$B$1261,0)))^(1/10)-1)*100)</f>
        <v>6.4878668033606202</v>
      </c>
      <c r="W162" s="702">
        <f t="shared" si="38"/>
        <v>1.2380322752852271</v>
      </c>
      <c r="X162" s="703">
        <f t="shared" si="39"/>
        <v>0.94496335297788736</v>
      </c>
      <c r="Y162" s="664"/>
      <c r="Z162" s="651">
        <f t="shared" si="40"/>
        <v>43.890274314214466</v>
      </c>
      <c r="AA162" s="886">
        <f t="shared" si="41"/>
        <v>25.937655860349128</v>
      </c>
      <c r="AB162" s="887">
        <v>12</v>
      </c>
      <c r="AC162" s="865">
        <v>4.01</v>
      </c>
      <c r="AD162" s="865">
        <v>5.57</v>
      </c>
      <c r="AE162" s="865">
        <v>3.88</v>
      </c>
      <c r="AF162" s="865">
        <v>2.84</v>
      </c>
      <c r="AG162" s="865">
        <v>12.2</v>
      </c>
      <c r="AH162" s="865">
        <v>7.3</v>
      </c>
      <c r="AI162" s="865">
        <v>10.09</v>
      </c>
      <c r="AJ162" s="865">
        <v>8.5</v>
      </c>
      <c r="AK162" s="865">
        <v>4.74</v>
      </c>
      <c r="AL162" s="878">
        <v>1870</v>
      </c>
      <c r="AM162" s="872">
        <v>0.70000000000000007</v>
      </c>
      <c r="AN162" s="865">
        <v>1.22</v>
      </c>
      <c r="AO162" s="739">
        <f t="shared" si="42"/>
        <v>-16.213322373978052</v>
      </c>
      <c r="AP162" s="740">
        <f t="shared" si="43"/>
        <v>9.7243334863710746</v>
      </c>
      <c r="AQ162" s="888">
        <f t="shared" si="44"/>
        <v>80.939452909765166</v>
      </c>
      <c r="AR162" s="651">
        <f>INDEX(Historical!$C$7:$C$1239,MATCH(B162,Historical!$B$7:$B$1261,0))*IF(AH162="n/a",1.03,IF(AH162&lt;0,1.01,IF(AH162&gt;10,1.1,(1+AH162/100))))</f>
        <v>1.6631499999999999</v>
      </c>
      <c r="AS162" s="886">
        <f t="shared" si="45"/>
        <v>1.8294650000000001</v>
      </c>
      <c r="AT162" s="886">
        <f t="shared" si="49"/>
        <v>1.9161816410000003</v>
      </c>
      <c r="AU162" s="886">
        <f t="shared" si="49"/>
        <v>2.0070086507834004</v>
      </c>
      <c r="AV162" s="886">
        <f t="shared" si="49"/>
        <v>2.1021408608305339</v>
      </c>
      <c r="AW162" s="651">
        <f t="shared" si="46"/>
        <v>9.5179461526139342</v>
      </c>
      <c r="AX162" s="747">
        <f t="shared" si="47"/>
        <v>9.1509913975713228</v>
      </c>
      <c r="AY162" s="934">
        <v>0.27</v>
      </c>
      <c r="AZ162" s="872">
        <v>49.72</v>
      </c>
      <c r="BA162" s="872">
        <v>-6.5600000000000005</v>
      </c>
      <c r="BB162" s="872">
        <v>11.020000000000001</v>
      </c>
      <c r="BC162" s="872">
        <v>18.029999999999998</v>
      </c>
      <c r="BE162" s="624">
        <v>2004</v>
      </c>
      <c r="BF162" s="898">
        <f t="shared" si="48"/>
        <v>1</v>
      </c>
      <c r="BG162" s="882">
        <v>3.9</v>
      </c>
    </row>
    <row r="163" spans="1:59" ht="11.25" customHeight="1" x14ac:dyDescent="0.2">
      <c r="A163" s="871" t="s">
        <v>174</v>
      </c>
      <c r="B163" s="875" t="s">
        <v>175</v>
      </c>
      <c r="C163" s="932" t="s">
        <v>108</v>
      </c>
      <c r="D163" s="932" t="s">
        <v>4338</v>
      </c>
      <c r="E163" s="733">
        <v>28</v>
      </c>
      <c r="F163" s="1140">
        <v>97</v>
      </c>
      <c r="G163" s="1137" t="s">
        <v>106</v>
      </c>
      <c r="H163" s="1137" t="s">
        <v>106</v>
      </c>
      <c r="I163" s="874">
        <v>21</v>
      </c>
      <c r="J163" s="651">
        <f t="shared" si="35"/>
        <v>2.3809523809523809</v>
      </c>
      <c r="K163" s="877">
        <v>0.125</v>
      </c>
      <c r="L163" s="887">
        <v>4</v>
      </c>
      <c r="M163" s="642">
        <f t="shared" si="36"/>
        <v>0.5</v>
      </c>
      <c r="N163" s="870" t="s">
        <v>148</v>
      </c>
      <c r="O163" s="737">
        <v>0.12083333333333333</v>
      </c>
      <c r="P163" s="866">
        <v>43795</v>
      </c>
      <c r="Q163" s="866">
        <v>43811</v>
      </c>
      <c r="R163" s="642">
        <f t="shared" si="37"/>
        <v>3.4482758620689649</v>
      </c>
      <c r="S163" s="701">
        <f>IF(INDEX(Historical!$D$7:$D$1237,MATCH(B163,Historical!$B$7:$B$1261,0))=0,"n/a",(INDEX(Historical!$C$7:$C$1239,MATCH(B163,Historical!$B$7:$B$1261,0))/INDEX(Historical!$D$7:$D$1237,MATCH(B163,Historical!$B$7:$B$1261,0))-1)*100)</f>
        <v>6.3636363636363713</v>
      </c>
      <c r="T163" s="701">
        <f>IF(INDEX(Historical!$F$7:$F$1230,MATCH(B163,Historical!$B$7:$B$1261,0))=0,"n/a",((INDEX(Historical!$C$7:$C$1239,MATCH(B163,Historical!$B$7:$B$1261,0))/INDEX(Historical!$F$7:$F$1230,MATCH(B163,Historical!$B$7:$B$1261,0)))^(1/3)-1)*100)</f>
        <v>6.0848244434812182</v>
      </c>
      <c r="U163" s="701">
        <f>IF(INDEX(Historical!$H$7:$H$1230,MATCH(B163,Historical!$B$7:$B$1261,0))=0,"n/a",((INDEX(Historical!$C$7:$C$1239,MATCH(B163,Historical!$B$7:$B$1261,0))/INDEX(Historical!$H$7:$H$1230,MATCH(B163,Historical!$B$7:$B$1261,0)))^(1/5)-1)*100)</f>
        <v>5.387395206178347</v>
      </c>
      <c r="V163" s="701">
        <f>IF(INDEX(Historical!$O$7:$O$1230,MATCH(B163,Historical!$B$7:$B$1261,0))=0,"n/a",((INDEX(Historical!$C$7:$C$1239,MATCH(B163,Historical!$B$7:$B$1261,0))/INDEX(Historical!$O$7:$O$1230,MATCH(B163,Historical!$B$7:$B$1261,0)))^(1/10)-1)*100)</f>
        <v>7.207929052384876</v>
      </c>
      <c r="W163" s="702">
        <f t="shared" si="38"/>
        <v>0.74742622562243843</v>
      </c>
      <c r="X163" s="703" t="str">
        <f t="shared" si="39"/>
        <v>n/a</v>
      </c>
      <c r="Y163" s="669" t="s">
        <v>437</v>
      </c>
      <c r="Z163" s="651" t="str">
        <f t="shared" si="40"/>
        <v>n/a</v>
      </c>
      <c r="AA163" s="886" t="str">
        <f t="shared" si="41"/>
        <v>n/a</v>
      </c>
      <c r="AB163" s="887">
        <v>12</v>
      </c>
      <c r="AC163" s="865" t="s">
        <v>136</v>
      </c>
      <c r="AD163" s="865" t="s">
        <v>136</v>
      </c>
      <c r="AE163" s="865" t="s">
        <v>136</v>
      </c>
      <c r="AF163" s="865" t="s">
        <v>136</v>
      </c>
      <c r="AG163" s="865" t="s">
        <v>136</v>
      </c>
      <c r="AH163" s="865" t="s">
        <v>136</v>
      </c>
      <c r="AI163" s="865" t="s">
        <v>136</v>
      </c>
      <c r="AJ163" s="865" t="s">
        <v>136</v>
      </c>
      <c r="AK163" s="865" t="s">
        <v>136</v>
      </c>
      <c r="AL163" s="878" t="s">
        <v>136</v>
      </c>
      <c r="AM163" s="872" t="s">
        <v>136</v>
      </c>
      <c r="AN163" s="865" t="s">
        <v>136</v>
      </c>
      <c r="AO163" s="739" t="str">
        <f t="shared" si="42"/>
        <v>n/a</v>
      </c>
      <c r="AP163" s="740">
        <f t="shared" si="43"/>
        <v>7.7683475871307284</v>
      </c>
      <c r="AQ163" s="888" t="str">
        <f t="shared" si="44"/>
        <v>n/a</v>
      </c>
      <c r="AR163" s="651">
        <f>INDEX(Historical!$C$7:$C$1239,MATCH(B163,Historical!$B$7:$B$1261,0))*IF(AH163="n/a",1.03,IF(AH163&lt;0,1.01,IF(AH163&gt;10,1.1,(1+AH163/100))))</f>
        <v>0.50212500000000004</v>
      </c>
      <c r="AS163" s="886">
        <f t="shared" si="45"/>
        <v>0.51718875000000009</v>
      </c>
      <c r="AT163" s="886">
        <f t="shared" si="49"/>
        <v>0.53270441250000011</v>
      </c>
      <c r="AU163" s="886">
        <f t="shared" si="49"/>
        <v>0.5486855448750001</v>
      </c>
      <c r="AV163" s="886">
        <f t="shared" si="49"/>
        <v>0.56514611122125014</v>
      </c>
      <c r="AW163" s="651">
        <f t="shared" si="46"/>
        <v>2.6658498185962509</v>
      </c>
      <c r="AX163" s="747">
        <f t="shared" si="47"/>
        <v>12.694522945696432</v>
      </c>
      <c r="AY163" s="934" t="s">
        <v>136</v>
      </c>
      <c r="AZ163" s="872" t="s">
        <v>136</v>
      </c>
      <c r="BA163" s="872" t="s">
        <v>136</v>
      </c>
      <c r="BB163" s="872" t="s">
        <v>136</v>
      </c>
      <c r="BC163" s="872" t="s">
        <v>136</v>
      </c>
      <c r="BD163" s="907" t="s">
        <v>4265</v>
      </c>
      <c r="BE163" s="624">
        <v>1992</v>
      </c>
      <c r="BF163" s="898">
        <f t="shared" si="48"/>
        <v>2</v>
      </c>
      <c r="BG163" s="882" t="s">
        <v>136</v>
      </c>
    </row>
    <row r="164" spans="1:59" ht="11.25" customHeight="1" x14ac:dyDescent="0.2">
      <c r="A164" s="863" t="s">
        <v>1026</v>
      </c>
      <c r="B164" s="875" t="s">
        <v>1027</v>
      </c>
      <c r="C164" s="932" t="s">
        <v>4319</v>
      </c>
      <c r="D164" s="932" t="s">
        <v>4320</v>
      </c>
      <c r="E164" s="733">
        <v>10</v>
      </c>
      <c r="F164" s="1140">
        <v>391</v>
      </c>
      <c r="G164" s="1165" t="s">
        <v>37</v>
      </c>
      <c r="H164" s="1165" t="s">
        <v>37</v>
      </c>
      <c r="I164" s="874">
        <v>98.83</v>
      </c>
      <c r="J164" s="651">
        <f t="shared" si="35"/>
        <v>3.3593038551047254</v>
      </c>
      <c r="K164" s="877">
        <v>0.83</v>
      </c>
      <c r="L164" s="887">
        <v>4</v>
      </c>
      <c r="M164" s="642">
        <f t="shared" si="36"/>
        <v>3.32</v>
      </c>
      <c r="N164" s="870" t="s">
        <v>568</v>
      </c>
      <c r="O164" s="734">
        <v>0.8</v>
      </c>
      <c r="P164" s="861">
        <v>43920</v>
      </c>
      <c r="Q164" s="861">
        <v>43938</v>
      </c>
      <c r="R164" s="642">
        <f t="shared" si="37"/>
        <v>3.7499999999999893</v>
      </c>
      <c r="S164" s="701">
        <f>IF(INDEX(Historical!$D$7:$D$1237,MATCH(B164,Historical!$B$7:$B$1261,0))=0,"n/a",(INDEX(Historical!$C$7:$C$1239,MATCH(B164,Historical!$B$7:$B$1261,0))/INDEX(Historical!$D$7:$D$1237,MATCH(B164,Historical!$B$7:$B$1261,0))-1)*100)</f>
        <v>3.5947712418300526</v>
      </c>
      <c r="T164" s="701">
        <f>IF(INDEX(Historical!$F$7:$F$1230,MATCH(B164,Historical!$B$7:$B$1261,0))=0,"n/a",((INDEX(Historical!$C$7:$C$1239,MATCH(B164,Historical!$B$7:$B$1261,0))/INDEX(Historical!$F$7:$F$1230,MATCH(B164,Historical!$B$7:$B$1261,0)))^(1/3)-1)*100)</f>
        <v>2.4265194930742418</v>
      </c>
      <c r="U164" s="701">
        <f>IF(INDEX(Historical!$H$7:$H$1230,MATCH(B164,Historical!$B$7:$B$1261,0))=0,"n/a",((INDEX(Historical!$C$7:$C$1239,MATCH(B164,Historical!$B$7:$B$1261,0))/INDEX(Historical!$H$7:$H$1230,MATCH(B164,Historical!$B$7:$B$1261,0)))^(1/5)-1)*100)</f>
        <v>3.9641844249037828</v>
      </c>
      <c r="V164" s="701">
        <f>IF(INDEX(Historical!$O$7:$O$1230,MATCH(B164,Historical!$B$7:$B$1261,0))=0,"n/a",((INDEX(Historical!$C$7:$C$1239,MATCH(B164,Historical!$B$7:$B$1261,0))/INDEX(Historical!$O$7:$O$1230,MATCH(B164,Historical!$B$7:$B$1261,0)))^(1/10)-1)*100)</f>
        <v>3.2602429743698647</v>
      </c>
      <c r="W164" s="702">
        <f t="shared" si="38"/>
        <v>1.2159168675672019</v>
      </c>
      <c r="X164" s="703" t="str">
        <f t="shared" si="39"/>
        <v>n/a</v>
      </c>
      <c r="Y164" s="664"/>
      <c r="Z164" s="651">
        <f t="shared" si="40"/>
        <v>175.66137566137564</v>
      </c>
      <c r="AA164" s="886">
        <f t="shared" si="41"/>
        <v>52.291005291005291</v>
      </c>
      <c r="AB164" s="887">
        <v>12</v>
      </c>
      <c r="AC164" s="865">
        <v>1.89</v>
      </c>
      <c r="AD164" s="865">
        <v>14.36</v>
      </c>
      <c r="AE164" s="865">
        <v>9.19</v>
      </c>
      <c r="AF164" s="865">
        <v>2.78</v>
      </c>
      <c r="AG164" s="865">
        <v>3.9</v>
      </c>
      <c r="AH164" s="865">
        <v>36.6</v>
      </c>
      <c r="AI164" s="865">
        <v>9.74</v>
      </c>
      <c r="AJ164" s="865">
        <v>-6.2</v>
      </c>
      <c r="AK164" s="865">
        <v>3.5999999999999996</v>
      </c>
      <c r="AL164" s="865">
        <v>9600</v>
      </c>
      <c r="AM164" s="872">
        <v>0.1</v>
      </c>
      <c r="AN164" s="865">
        <v>0.92</v>
      </c>
      <c r="AO164" s="739">
        <f t="shared" si="42"/>
        <v>-44.967517010996787</v>
      </c>
      <c r="AP164" s="740">
        <f t="shared" si="43"/>
        <v>7.3234882800085082</v>
      </c>
      <c r="AQ164" s="888">
        <f t="shared" si="44"/>
        <v>154.18190748534118</v>
      </c>
      <c r="AR164" s="651">
        <f>INDEX(Historical!$C$7:$C$1239,MATCH(B164,Historical!$B$7:$B$1261,0))*IF(AH164="n/a",1.03,IF(AH164&lt;0,1.01,IF(AH164&gt;10,1.1,(1+AH164/100))))</f>
        <v>3.4870000000000001</v>
      </c>
      <c r="AS164" s="886">
        <f t="shared" si="45"/>
        <v>3.8266337999999998</v>
      </c>
      <c r="AT164" s="886">
        <f t="shared" si="49"/>
        <v>3.9643926167999997</v>
      </c>
      <c r="AU164" s="886">
        <f t="shared" si="49"/>
        <v>4.1071107510048002</v>
      </c>
      <c r="AV164" s="886">
        <f t="shared" si="49"/>
        <v>4.2549667380409728</v>
      </c>
      <c r="AW164" s="651">
        <f t="shared" si="46"/>
        <v>19.640103905845773</v>
      </c>
      <c r="AX164" s="747">
        <f t="shared" si="47"/>
        <v>19.872613483603942</v>
      </c>
      <c r="AY164" s="934">
        <v>0.73</v>
      </c>
      <c r="AZ164" s="872">
        <v>58.18</v>
      </c>
      <c r="BA164" s="872">
        <v>-18.14</v>
      </c>
      <c r="BB164" s="872">
        <v>4.45</v>
      </c>
      <c r="BC164" s="872">
        <v>7.41</v>
      </c>
      <c r="BE164" s="624">
        <v>2011</v>
      </c>
      <c r="BF164" s="898">
        <f t="shared" si="48"/>
        <v>0</v>
      </c>
      <c r="BG164" s="882">
        <v>2</v>
      </c>
    </row>
    <row r="165" spans="1:59" s="773" customFormat="1" ht="11.25" customHeight="1" x14ac:dyDescent="0.2">
      <c r="A165" s="928" t="s">
        <v>4631</v>
      </c>
      <c r="B165" s="781" t="s">
        <v>4629</v>
      </c>
      <c r="C165" s="932" t="s">
        <v>112</v>
      </c>
      <c r="D165" s="932" t="s">
        <v>4361</v>
      </c>
      <c r="E165" s="755">
        <v>5</v>
      </c>
      <c r="F165" s="1140">
        <v>741</v>
      </c>
      <c r="G165" s="1189" t="s">
        <v>106</v>
      </c>
      <c r="H165" s="1189" t="s">
        <v>106</v>
      </c>
      <c r="I165" s="756">
        <v>45.85</v>
      </c>
      <c r="J165" s="757">
        <f t="shared" si="35"/>
        <v>2.2682660850599783</v>
      </c>
      <c r="K165" s="758">
        <v>0.26</v>
      </c>
      <c r="L165" s="759">
        <v>4</v>
      </c>
      <c r="M165" s="760">
        <f t="shared" si="36"/>
        <v>1.04</v>
      </c>
      <c r="N165" s="761" t="s">
        <v>148</v>
      </c>
      <c r="O165" s="762">
        <v>0.23</v>
      </c>
      <c r="P165" s="763">
        <v>44158</v>
      </c>
      <c r="Q165" s="763">
        <v>44176</v>
      </c>
      <c r="R165" s="760">
        <f t="shared" si="37"/>
        <v>13.043478260869565</v>
      </c>
      <c r="S165" s="701">
        <f>IF(INDEX(Historical!$D$7:$D$1237,MATCH(B165,Historical!$B$7:$B$1261,0))=0,"n/a",(INDEX(Historical!$C$7:$C$1239,MATCH(B165,Historical!$B$7:$B$1261,0))/INDEX(Historical!$D$7:$D$1237,MATCH(B165,Historical!$B$7:$B$1261,0))-1)*100)</f>
        <v>16.901408450704224</v>
      </c>
      <c r="T165" s="701">
        <f>IF(INDEX(Historical!$F$7:$F$1230,MATCH(B165,Historical!$B$7:$B$1261,0))=0,"n/a",((INDEX(Historical!$C$7:$C$1239,MATCH(B165,Historical!$B$7:$B$1261,0))/INDEX(Historical!$F$7:$F$1230,MATCH(B165,Historical!$B$7:$B$1261,0)))^(1/3)-1)*100)</f>
        <v>80.98809917959646</v>
      </c>
      <c r="U165" s="701" t="str">
        <f>IF(INDEX(Historical!$H$7:$H$1230,MATCH(B165,Historical!$B$7:$B$1261,0))=0,"n/a",((INDEX(Historical!$C$7:$C$1239,MATCH(B165,Historical!$B$7:$B$1261,0))/INDEX(Historical!$H$7:$H$1230,MATCH(B165,Historical!$B$7:$B$1261,0)))^(1/5)-1)*100)</f>
        <v>n/a</v>
      </c>
      <c r="V165" s="701" t="str">
        <f>IF(INDEX(Historical!$O$7:$O$1230,MATCH(B165,Historical!$B$7:$B$1261,0))=0,"n/a",((INDEX(Historical!$C$7:$C$1239,MATCH(B165,Historical!$B$7:$B$1261,0))/INDEX(Historical!$O$7:$O$1230,MATCH(B165,Historical!$B$7:$B$1261,0)))^(1/10)-1)*100)</f>
        <v>n/a</v>
      </c>
      <c r="W165" s="702" t="str">
        <f t="shared" si="38"/>
        <v>n/a</v>
      </c>
      <c r="X165" s="703" t="str">
        <f t="shared" si="39"/>
        <v>n/a</v>
      </c>
      <c r="Y165" s="774"/>
      <c r="Z165" s="757">
        <f t="shared" si="40"/>
        <v>36.74911660777385</v>
      </c>
      <c r="AA165" s="765">
        <f t="shared" si="41"/>
        <v>16.201413427561839</v>
      </c>
      <c r="AB165" s="759">
        <v>12</v>
      </c>
      <c r="AC165" s="766">
        <v>2.83</v>
      </c>
      <c r="AD165" s="766">
        <v>1.66</v>
      </c>
      <c r="AE165" s="766">
        <v>0.76</v>
      </c>
      <c r="AF165" s="766">
        <v>1.78</v>
      </c>
      <c r="AG165" s="766">
        <v>12.1</v>
      </c>
      <c r="AH165" s="766">
        <v>-4.3</v>
      </c>
      <c r="AI165" s="766">
        <v>3.32</v>
      </c>
      <c r="AJ165" s="766">
        <v>13</v>
      </c>
      <c r="AK165" s="766">
        <v>10</v>
      </c>
      <c r="AL165" s="767">
        <v>370.43</v>
      </c>
      <c r="AM165" s="768">
        <v>3.3000000000000003</v>
      </c>
      <c r="AN165" s="766">
        <v>0.19</v>
      </c>
      <c r="AO165" s="769" t="str">
        <f t="shared" si="42"/>
        <v>n/a</v>
      </c>
      <c r="AP165" s="770" t="str">
        <f t="shared" si="43"/>
        <v>n/a</v>
      </c>
      <c r="AQ165" s="771">
        <f t="shared" si="44"/>
        <v>13.212712087684398</v>
      </c>
      <c r="AR165" s="651">
        <f>INDEX(Historical!$C$7:$C$1239,MATCH(B165,Historical!$B$7:$B$1261,0))*IF(AH165="n/a",1.03,IF(AH165&lt;0,1.01,IF(AH165&gt;10,1.1,(1+AH165/100))))</f>
        <v>0.83829999999999993</v>
      </c>
      <c r="AS165" s="765">
        <f t="shared" si="45"/>
        <v>0.8661315599999998</v>
      </c>
      <c r="AT165" s="765">
        <f t="shared" si="49"/>
        <v>0.95274471599999988</v>
      </c>
      <c r="AU165" s="765">
        <f t="shared" si="49"/>
        <v>1.0480191876</v>
      </c>
      <c r="AV165" s="765">
        <f t="shared" si="49"/>
        <v>1.15282110636</v>
      </c>
      <c r="AW165" s="757">
        <f t="shared" si="46"/>
        <v>4.8580165699599993</v>
      </c>
      <c r="AX165" s="772">
        <f t="shared" si="47"/>
        <v>10.595455986826606</v>
      </c>
      <c r="AY165" s="935">
        <v>1.47</v>
      </c>
      <c r="AZ165" s="768">
        <v>108.79</v>
      </c>
      <c r="BA165" s="768">
        <v>-21.21</v>
      </c>
      <c r="BB165" s="768">
        <v>11.3</v>
      </c>
      <c r="BC165" s="768">
        <v>13.68</v>
      </c>
      <c r="BD165" s="908"/>
      <c r="BE165" s="624">
        <v>2016</v>
      </c>
      <c r="BF165" s="898">
        <f t="shared" si="48"/>
        <v>0</v>
      </c>
      <c r="BG165" s="824">
        <v>4.3999999999999995</v>
      </c>
    </row>
    <row r="166" spans="1:59" ht="11.25" customHeight="1" x14ac:dyDescent="0.2">
      <c r="A166" s="863" t="s">
        <v>1061</v>
      </c>
      <c r="B166" s="875" t="s">
        <v>1062</v>
      </c>
      <c r="C166" s="932" t="s">
        <v>4193</v>
      </c>
      <c r="D166" s="932" t="s">
        <v>4359</v>
      </c>
      <c r="E166" s="733">
        <v>10</v>
      </c>
      <c r="F166" s="1140">
        <v>393</v>
      </c>
      <c r="G166" s="1165" t="s">
        <v>115</v>
      </c>
      <c r="H166" s="1165" t="s">
        <v>115</v>
      </c>
      <c r="I166" s="874">
        <v>43.02</v>
      </c>
      <c r="J166" s="651">
        <f t="shared" si="35"/>
        <v>3.3472803347280333</v>
      </c>
      <c r="K166" s="877">
        <v>0.36</v>
      </c>
      <c r="L166" s="887">
        <v>4</v>
      </c>
      <c r="M166" s="642">
        <f t="shared" si="36"/>
        <v>1.44</v>
      </c>
      <c r="N166" s="870" t="s">
        <v>410</v>
      </c>
      <c r="O166" s="734">
        <v>0.35</v>
      </c>
      <c r="P166" s="861">
        <v>43923</v>
      </c>
      <c r="Q166" s="861">
        <v>43943</v>
      </c>
      <c r="R166" s="642">
        <f t="shared" si="37"/>
        <v>2.8571428571428599</v>
      </c>
      <c r="S166" s="701">
        <f>IF(INDEX(Historical!$D$7:$D$1237,MATCH(B166,Historical!$B$7:$B$1261,0))=0,"n/a",(INDEX(Historical!$C$7:$C$1239,MATCH(B166,Historical!$B$7:$B$1261,0))/INDEX(Historical!$D$7:$D$1237,MATCH(B166,Historical!$B$7:$B$1261,0))-1)*100)</f>
        <v>7.8125</v>
      </c>
      <c r="T166" s="701">
        <f>IF(INDEX(Historical!$F$7:$F$1230,MATCH(B166,Historical!$B$7:$B$1261,0))=0,"n/a",((INDEX(Historical!$C$7:$C$1239,MATCH(B166,Historical!$B$7:$B$1261,0))/INDEX(Historical!$F$7:$F$1230,MATCH(B166,Historical!$B$7:$B$1261,0)))^(1/3)-1)*100)</f>
        <v>11.707233731169708</v>
      </c>
      <c r="U166" s="701">
        <f>IF(INDEX(Historical!$H$7:$H$1230,MATCH(B166,Historical!$B$7:$B$1261,0))=0,"n/a",((INDEX(Historical!$C$7:$C$1239,MATCH(B166,Historical!$B$7:$B$1261,0))/INDEX(Historical!$H$7:$H$1230,MATCH(B166,Historical!$B$7:$B$1261,0)))^(1/5)-1)*100)</f>
        <v>13.273800857430285</v>
      </c>
      <c r="V166" s="701" t="str">
        <f>IF(INDEX(Historical!$O$7:$O$1230,MATCH(B166,Historical!$B$7:$B$1261,0))=0,"n/a",((INDEX(Historical!$C$7:$C$1239,MATCH(B166,Historical!$B$7:$B$1261,0))/INDEX(Historical!$O$7:$O$1230,MATCH(B166,Historical!$B$7:$B$1261,0)))^(1/10)-1)*100)</f>
        <v>n/a</v>
      </c>
      <c r="W166" s="702" t="str">
        <f t="shared" si="38"/>
        <v>n/a</v>
      </c>
      <c r="X166" s="703">
        <f t="shared" si="39"/>
        <v>1.5434652159802658</v>
      </c>
      <c r="Y166" s="661"/>
      <c r="Z166" s="651">
        <f t="shared" si="40"/>
        <v>58.536585365853654</v>
      </c>
      <c r="AA166" s="886">
        <f t="shared" si="41"/>
        <v>17.487804878048781</v>
      </c>
      <c r="AB166" s="887">
        <v>7</v>
      </c>
      <c r="AC166" s="865">
        <v>2.46</v>
      </c>
      <c r="AD166" s="865">
        <v>2.82</v>
      </c>
      <c r="AE166" s="865">
        <v>3.74</v>
      </c>
      <c r="AF166" s="865">
        <v>4.7300000000000004</v>
      </c>
      <c r="AG166" s="865">
        <v>28.4</v>
      </c>
      <c r="AH166" s="865">
        <v>-6</v>
      </c>
      <c r="AI166" s="865">
        <v>6.38</v>
      </c>
      <c r="AJ166" s="865">
        <v>8.6</v>
      </c>
      <c r="AK166" s="865">
        <v>6.1400000000000006</v>
      </c>
      <c r="AL166" s="878">
        <v>179580</v>
      </c>
      <c r="AM166" s="872">
        <v>0.1</v>
      </c>
      <c r="AN166" s="865">
        <v>0.38</v>
      </c>
      <c r="AO166" s="739">
        <f t="shared" si="42"/>
        <v>-0.866723685890463</v>
      </c>
      <c r="AP166" s="740">
        <f t="shared" si="43"/>
        <v>16.621081192158318</v>
      </c>
      <c r="AQ166" s="888">
        <f t="shared" si="44"/>
        <v>91.737455997831404</v>
      </c>
      <c r="AR166" s="651">
        <f>INDEX(Historical!$C$7:$C$1239,MATCH(B166,Historical!$B$7:$B$1261,0))*IF(AH166="n/a",1.03,IF(AH166&lt;0,1.01,IF(AH166&gt;10,1.1,(1+AH166/100))))</f>
        <v>1.3937999999999999</v>
      </c>
      <c r="AS166" s="886">
        <f t="shared" si="45"/>
        <v>1.4827244400000001</v>
      </c>
      <c r="AT166" s="886">
        <f t="shared" si="49"/>
        <v>1.573763720616</v>
      </c>
      <c r="AU166" s="886">
        <f t="shared" si="49"/>
        <v>1.6703928130618222</v>
      </c>
      <c r="AV166" s="886">
        <f t="shared" si="49"/>
        <v>1.7729549317838178</v>
      </c>
      <c r="AW166" s="651">
        <f t="shared" si="46"/>
        <v>7.8936359054616396</v>
      </c>
      <c r="AX166" s="747">
        <f t="shared" si="47"/>
        <v>18.348758497121427</v>
      </c>
      <c r="AY166" s="934">
        <v>0.92</v>
      </c>
      <c r="AZ166" s="872">
        <v>32.78</v>
      </c>
      <c r="BA166" s="872">
        <v>-14.44</v>
      </c>
      <c r="BB166" s="872">
        <v>9.84</v>
      </c>
      <c r="BC166" s="872">
        <v>1.95</v>
      </c>
      <c r="BE166" s="624">
        <v>2011</v>
      </c>
      <c r="BF166" s="898">
        <f t="shared" si="48"/>
        <v>0</v>
      </c>
      <c r="BG166" s="882">
        <v>11.3</v>
      </c>
    </row>
    <row r="167" spans="1:59" ht="11.25" customHeight="1" x14ac:dyDescent="0.2">
      <c r="A167" s="871" t="s">
        <v>1097</v>
      </c>
      <c r="B167" s="875" t="s">
        <v>1098</v>
      </c>
      <c r="C167" s="932" t="s">
        <v>4193</v>
      </c>
      <c r="D167" s="932" t="s">
        <v>4325</v>
      </c>
      <c r="E167" s="733">
        <v>8</v>
      </c>
      <c r="F167" s="1140">
        <v>546</v>
      </c>
      <c r="G167" s="1166" t="s">
        <v>106</v>
      </c>
      <c r="H167" s="1166" t="s">
        <v>106</v>
      </c>
      <c r="I167" s="874">
        <v>43.38</v>
      </c>
      <c r="J167" s="651">
        <f t="shared" si="35"/>
        <v>2.166897187644075</v>
      </c>
      <c r="K167" s="877">
        <v>0.23499999999999999</v>
      </c>
      <c r="L167" s="887">
        <v>4</v>
      </c>
      <c r="M167" s="642">
        <f t="shared" si="36"/>
        <v>0.94</v>
      </c>
      <c r="N167" s="870" t="s">
        <v>151</v>
      </c>
      <c r="O167" s="734">
        <v>0.2225</v>
      </c>
      <c r="P167" s="861">
        <v>43895</v>
      </c>
      <c r="Q167" s="861">
        <v>43915</v>
      </c>
      <c r="R167" s="642">
        <f t="shared" si="37"/>
        <v>5.61797752808988</v>
      </c>
      <c r="S167" s="701">
        <f>IF(INDEX(Historical!$D$7:$D$1237,MATCH(B167,Historical!$B$7:$B$1261,0))=0,"n/a",(INDEX(Historical!$C$7:$C$1239,MATCH(B167,Historical!$B$7:$B$1261,0))/INDEX(Historical!$D$7:$D$1237,MATCH(B167,Historical!$B$7:$B$1261,0))-1)*100)</f>
        <v>5.9523809523809534</v>
      </c>
      <c r="T167" s="701">
        <f>IF(INDEX(Historical!$F$7:$F$1230,MATCH(B167,Historical!$B$7:$B$1261,0))=0,"n/a",((INDEX(Historical!$C$7:$C$1239,MATCH(B167,Historical!$B$7:$B$1261,0))/INDEX(Historical!$F$7:$F$1230,MATCH(B167,Historical!$B$7:$B$1261,0)))^(1/3)-1)*100)</f>
        <v>6.345576270678932</v>
      </c>
      <c r="U167" s="701">
        <f>IF(INDEX(Historical!$H$7:$H$1230,MATCH(B167,Historical!$B$7:$B$1261,0))=0,"n/a",((INDEX(Historical!$C$7:$C$1239,MATCH(B167,Historical!$B$7:$B$1261,0))/INDEX(Historical!$H$7:$H$1230,MATCH(B167,Historical!$B$7:$B$1261,0)))^(1/5)-1)*100)</f>
        <v>7.4113389014488718</v>
      </c>
      <c r="V167" s="701" t="str">
        <f>IF(INDEX(Historical!$O$7:$O$1230,MATCH(B167,Historical!$B$7:$B$1261,0))=0,"n/a",((INDEX(Historical!$C$7:$C$1239,MATCH(B167,Historical!$B$7:$B$1261,0))/INDEX(Historical!$O$7:$O$1230,MATCH(B167,Historical!$B$7:$B$1261,0)))^(1/10)-1)*100)</f>
        <v>n/a</v>
      </c>
      <c r="W167" s="702" t="str">
        <f t="shared" si="38"/>
        <v>n/a</v>
      </c>
      <c r="X167" s="703">
        <f t="shared" si="39"/>
        <v>0.38600723445046209</v>
      </c>
      <c r="Y167" s="664"/>
      <c r="Z167" s="651">
        <f t="shared" si="40"/>
        <v>44.761904761904759</v>
      </c>
      <c r="AA167" s="886">
        <f t="shared" si="41"/>
        <v>20.657142857142858</v>
      </c>
      <c r="AB167" s="887">
        <v>12</v>
      </c>
      <c r="AC167" s="865">
        <v>2.1</v>
      </c>
      <c r="AD167" s="865" t="s">
        <v>136</v>
      </c>
      <c r="AE167" s="865">
        <v>1.46</v>
      </c>
      <c r="AF167" s="865">
        <v>3.43</v>
      </c>
      <c r="AG167" s="865">
        <v>17.100000000000001</v>
      </c>
      <c r="AH167" s="865">
        <v>26.700000000000003</v>
      </c>
      <c r="AI167" s="865">
        <v>10.6</v>
      </c>
      <c r="AJ167" s="865">
        <v>19.2</v>
      </c>
      <c r="AK167" s="865">
        <v>-5</v>
      </c>
      <c r="AL167" s="878">
        <v>1440</v>
      </c>
      <c r="AM167" s="872">
        <v>2</v>
      </c>
      <c r="AN167" s="865">
        <v>0.86</v>
      </c>
      <c r="AO167" s="739">
        <f t="shared" si="42"/>
        <v>-11.078906768049912</v>
      </c>
      <c r="AP167" s="740">
        <f t="shared" si="43"/>
        <v>9.5782360890929468</v>
      </c>
      <c r="AQ167" s="888">
        <f t="shared" si="44"/>
        <v>77.45609785709442</v>
      </c>
      <c r="AR167" s="651">
        <f>INDEX(Historical!$C$7:$C$1239,MATCH(B167,Historical!$B$7:$B$1261,0))*IF(AH167="n/a",1.03,IF(AH167&lt;0,1.01,IF(AH167&gt;10,1.1,(1+AH167/100))))</f>
        <v>0.97900000000000009</v>
      </c>
      <c r="AS167" s="886">
        <f t="shared" si="45"/>
        <v>1.0769000000000002</v>
      </c>
      <c r="AT167" s="886">
        <f t="shared" ref="AT167:AV186" si="50">IF($AK167="n/a",1.03*AS167,IF($AK167&lt;0,1.01*AS167,IF($AK167&gt;10,1.1*AS167,(1+$AK167/100)*AS167)))</f>
        <v>1.0876690000000002</v>
      </c>
      <c r="AU167" s="886">
        <f t="shared" si="50"/>
        <v>1.0985456900000001</v>
      </c>
      <c r="AV167" s="886">
        <f t="shared" si="50"/>
        <v>1.1095311469000002</v>
      </c>
      <c r="AW167" s="651">
        <f t="shared" si="46"/>
        <v>5.3516458369000004</v>
      </c>
      <c r="AX167" s="747">
        <f t="shared" si="47"/>
        <v>12.336666290686953</v>
      </c>
      <c r="AY167" s="934">
        <v>0.94</v>
      </c>
      <c r="AZ167" s="872">
        <v>19.41</v>
      </c>
      <c r="BA167" s="872">
        <v>-24.68</v>
      </c>
      <c r="BB167" s="872">
        <v>5.07</v>
      </c>
      <c r="BC167" s="872">
        <v>0.15</v>
      </c>
      <c r="BE167" s="624">
        <v>2013</v>
      </c>
      <c r="BF167" s="898">
        <f t="shared" si="48"/>
        <v>0</v>
      </c>
      <c r="BG167" s="882">
        <v>5.4</v>
      </c>
    </row>
    <row r="168" spans="1:59" ht="11.25" customHeight="1" x14ac:dyDescent="0.2">
      <c r="A168" s="863" t="s">
        <v>172</v>
      </c>
      <c r="B168" s="875" t="s">
        <v>173</v>
      </c>
      <c r="C168" s="932" t="s">
        <v>112</v>
      </c>
      <c r="D168" s="932" t="s">
        <v>4360</v>
      </c>
      <c r="E168" s="733">
        <v>44</v>
      </c>
      <c r="F168" s="1140">
        <v>60</v>
      </c>
      <c r="G168" s="1147" t="s">
        <v>37</v>
      </c>
      <c r="H168" s="1147" t="s">
        <v>37</v>
      </c>
      <c r="I168" s="865">
        <v>144.83000000000001</v>
      </c>
      <c r="J168" s="651">
        <f t="shared" si="35"/>
        <v>1.4499758337361044</v>
      </c>
      <c r="K168" s="877">
        <v>0.52500000000000002</v>
      </c>
      <c r="L168" s="887">
        <v>4</v>
      </c>
      <c r="M168" s="642">
        <f t="shared" si="36"/>
        <v>2.1</v>
      </c>
      <c r="N168" s="870" t="s">
        <v>119</v>
      </c>
      <c r="O168" s="734">
        <v>0.5</v>
      </c>
      <c r="P168" s="861">
        <v>44060</v>
      </c>
      <c r="Q168" s="861">
        <v>44075</v>
      </c>
      <c r="R168" s="642">
        <f t="shared" si="37"/>
        <v>5.0000000000000044</v>
      </c>
      <c r="S168" s="701">
        <f>IF(INDEX(Historical!$D$7:$D$1237,MATCH(B168,Historical!$B$7:$B$1261,0))=0,"n/a",(INDEX(Historical!$C$7:$C$1239,MATCH(B168,Historical!$B$7:$B$1261,0))/INDEX(Historical!$D$7:$D$1237,MATCH(B168,Historical!$B$7:$B$1261,0))-1)*100)</f>
        <v>16.883116883116877</v>
      </c>
      <c r="T168" s="701">
        <f>IF(INDEX(Historical!$F$7:$F$1230,MATCH(B168,Historical!$B$7:$B$1261,0))=0,"n/a",((INDEX(Historical!$C$7:$C$1239,MATCH(B168,Historical!$B$7:$B$1261,0))/INDEX(Historical!$F$7:$F$1230,MATCH(B168,Historical!$B$7:$B$1261,0)))^(1/3)-1)*100)</f>
        <v>11.457607795906144</v>
      </c>
      <c r="U168" s="701">
        <f>IF(INDEX(Historical!$H$7:$H$1230,MATCH(B168,Historical!$B$7:$B$1261,0))=0,"n/a",((INDEX(Historical!$C$7:$C$1239,MATCH(B168,Historical!$B$7:$B$1261,0))/INDEX(Historical!$H$7:$H$1230,MATCH(B168,Historical!$B$7:$B$1261,0)))^(1/5)-1)*100)</f>
        <v>13.875141675620807</v>
      </c>
      <c r="V168" s="701">
        <f>IF(INDEX(Historical!$O$7:$O$1230,MATCH(B168,Historical!$B$7:$B$1261,0))=0,"n/a",((INDEX(Historical!$C$7:$C$1239,MATCH(B168,Historical!$B$7:$B$1261,0))/INDEX(Historical!$O$7:$O$1230,MATCH(B168,Historical!$B$7:$B$1261,0)))^(1/10)-1)*100)</f>
        <v>11.069085371075271</v>
      </c>
      <c r="W168" s="702">
        <f t="shared" si="38"/>
        <v>1.253503899416845</v>
      </c>
      <c r="X168" s="703">
        <f t="shared" si="39"/>
        <v>0.84091767731035194</v>
      </c>
      <c r="Y168" s="875"/>
      <c r="Z168" s="651">
        <f t="shared" si="40"/>
        <v>34.090909090909093</v>
      </c>
      <c r="AA168" s="886">
        <f t="shared" si="41"/>
        <v>23.511363636363637</v>
      </c>
      <c r="AB168" s="887">
        <v>12</v>
      </c>
      <c r="AC168" s="865">
        <v>6.16</v>
      </c>
      <c r="AD168" s="865">
        <v>1.61</v>
      </c>
      <c r="AE168" s="865">
        <v>1.84</v>
      </c>
      <c r="AF168" s="865">
        <v>3.25</v>
      </c>
      <c r="AG168" s="865">
        <v>13.4</v>
      </c>
      <c r="AH168" s="865">
        <v>41.199999999999996</v>
      </c>
      <c r="AI168" s="865">
        <v>29.409999999999997</v>
      </c>
      <c r="AJ168" s="865">
        <v>16.5</v>
      </c>
      <c r="AK168" s="865">
        <v>15</v>
      </c>
      <c r="AL168" s="878">
        <v>7960</v>
      </c>
      <c r="AM168" s="872">
        <v>0.3</v>
      </c>
      <c r="AN168" s="865">
        <v>0.84</v>
      </c>
      <c r="AO168" s="739">
        <f t="shared" si="42"/>
        <v>-8.1862461270067257</v>
      </c>
      <c r="AP168" s="740">
        <f t="shared" si="43"/>
        <v>15.325117509356911</v>
      </c>
      <c r="AQ168" s="888">
        <f t="shared" si="44"/>
        <v>84.284721520419552</v>
      </c>
      <c r="AR168" s="651">
        <f>INDEX(Historical!$C$7:$C$1239,MATCH(B168,Historical!$B$7:$B$1261,0))*IF(AH168="n/a",1.03,IF(AH168&lt;0,1.01,IF(AH168&gt;10,1.1,(1+AH168/100))))</f>
        <v>1.9800000000000002</v>
      </c>
      <c r="AS168" s="886">
        <f t="shared" si="45"/>
        <v>2.1780000000000004</v>
      </c>
      <c r="AT168" s="886">
        <f t="shared" si="50"/>
        <v>2.3958000000000008</v>
      </c>
      <c r="AU168" s="886">
        <f t="shared" si="50"/>
        <v>2.6353800000000009</v>
      </c>
      <c r="AV168" s="886">
        <f t="shared" si="50"/>
        <v>2.8989180000000014</v>
      </c>
      <c r="AW168" s="651">
        <f t="shared" si="46"/>
        <v>12.088098000000004</v>
      </c>
      <c r="AX168" s="747">
        <f t="shared" si="47"/>
        <v>8.3464047503970207</v>
      </c>
      <c r="AY168" s="934">
        <v>0.97</v>
      </c>
      <c r="AZ168" s="872">
        <v>48.47</v>
      </c>
      <c r="BA168" s="872">
        <v>-14.74</v>
      </c>
      <c r="BB168" s="872">
        <v>10.71</v>
      </c>
      <c r="BC168" s="872">
        <v>14.580000000000002</v>
      </c>
      <c r="BE168" s="624">
        <v>1977</v>
      </c>
      <c r="BF168" s="898">
        <f t="shared" si="48"/>
        <v>4</v>
      </c>
      <c r="BG168" s="882">
        <v>5.8000000000000007</v>
      </c>
    </row>
    <row r="169" spans="1:59" ht="12" customHeight="1" x14ac:dyDescent="0.2">
      <c r="A169" s="871" t="s">
        <v>199</v>
      </c>
      <c r="B169" s="875" t="s">
        <v>200</v>
      </c>
      <c r="C169" s="932" t="s">
        <v>4193</v>
      </c>
      <c r="D169" s="932" t="s">
        <v>4325</v>
      </c>
      <c r="E169" s="733">
        <v>49</v>
      </c>
      <c r="F169" s="1140">
        <v>36</v>
      </c>
      <c r="G169" s="1147" t="s">
        <v>106</v>
      </c>
      <c r="H169" s="1147" t="s">
        <v>106</v>
      </c>
      <c r="I169" s="874">
        <v>58.1</v>
      </c>
      <c r="J169" s="651">
        <f t="shared" si="35"/>
        <v>1.7211703958691909</v>
      </c>
      <c r="K169" s="877">
        <v>0.25</v>
      </c>
      <c r="L169" s="887">
        <v>4</v>
      </c>
      <c r="M169" s="642">
        <f t="shared" si="36"/>
        <v>1</v>
      </c>
      <c r="N169" s="870" t="s">
        <v>201</v>
      </c>
      <c r="O169" s="734">
        <v>0.21</v>
      </c>
      <c r="P169" s="861">
        <v>44074</v>
      </c>
      <c r="Q169" s="861">
        <v>44099</v>
      </c>
      <c r="R169" s="642">
        <f t="shared" si="37"/>
        <v>19.047619047619051</v>
      </c>
      <c r="S169" s="701">
        <f>IF(INDEX(Historical!$D$7:$D$1237,MATCH(B169,Historical!$B$7:$B$1261,0))=0,"n/a",(INDEX(Historical!$C$7:$C$1239,MATCH(B169,Historical!$B$7:$B$1261,0))/INDEX(Historical!$D$7:$D$1237,MATCH(B169,Historical!$B$7:$B$1261,0))-1)*100)</f>
        <v>16.417910447761198</v>
      </c>
      <c r="T169" s="701">
        <f>IF(INDEX(Historical!$F$7:$F$1230,MATCH(B169,Historical!$B$7:$B$1261,0))=0,"n/a",((INDEX(Historical!$C$7:$C$1239,MATCH(B169,Historical!$B$7:$B$1261,0))/INDEX(Historical!$F$7:$F$1230,MATCH(B169,Historical!$B$7:$B$1261,0)))^(1/3)-1)*100)</f>
        <v>13.746902159841756</v>
      </c>
      <c r="U169" s="701">
        <f>IF(INDEX(Historical!$H$7:$H$1230,MATCH(B169,Historical!$B$7:$B$1261,0))=0,"n/a",((INDEX(Historical!$C$7:$C$1239,MATCH(B169,Historical!$B$7:$B$1261,0))/INDEX(Historical!$H$7:$H$1230,MATCH(B169,Historical!$B$7:$B$1261,0)))^(1/5)-1)*100)</f>
        <v>15.468148270605052</v>
      </c>
      <c r="V169" s="701">
        <f>IF(INDEX(Historical!$O$7:$O$1230,MATCH(B169,Historical!$B$7:$B$1261,0))=0,"n/a",((INDEX(Historical!$C$7:$C$1239,MATCH(B169,Historical!$B$7:$B$1261,0))/INDEX(Historical!$O$7:$O$1230,MATCH(B169,Historical!$B$7:$B$1261,0)))^(1/10)-1)*100)</f>
        <v>15.792974364097635</v>
      </c>
      <c r="W169" s="702">
        <f t="shared" si="38"/>
        <v>0.97943224081772629</v>
      </c>
      <c r="X169" s="703" t="str">
        <f t="shared" si="39"/>
        <v>n/a</v>
      </c>
      <c r="Y169" s="937" t="s">
        <v>4387</v>
      </c>
      <c r="Z169" s="651">
        <f t="shared" si="40"/>
        <v>49.751243781094537</v>
      </c>
      <c r="AA169" s="886">
        <f t="shared" si="41"/>
        <v>28.905472636815926</v>
      </c>
      <c r="AB169" s="887">
        <v>2</v>
      </c>
      <c r="AC169" s="865">
        <v>2.0099999999999998</v>
      </c>
      <c r="AD169" s="865" t="s">
        <v>136</v>
      </c>
      <c r="AE169" s="865">
        <v>5.58</v>
      </c>
      <c r="AF169" s="865">
        <v>6.25</v>
      </c>
      <c r="AG169" s="865">
        <v>23</v>
      </c>
      <c r="AH169" s="865" t="s">
        <v>136</v>
      </c>
      <c r="AI169" s="865" t="s">
        <v>136</v>
      </c>
      <c r="AJ169" s="865" t="s">
        <v>136</v>
      </c>
      <c r="AK169" s="865" t="s">
        <v>136</v>
      </c>
      <c r="AL169" s="882">
        <v>1610</v>
      </c>
      <c r="AM169" s="872" t="s">
        <v>136</v>
      </c>
      <c r="AN169" s="865">
        <v>3.1199999999999999E-2</v>
      </c>
      <c r="AO169" s="739">
        <f t="shared" si="42"/>
        <v>-11.716153970341683</v>
      </c>
      <c r="AP169" s="740">
        <f t="shared" si="43"/>
        <v>17.189318666474243</v>
      </c>
      <c r="AQ169" s="888">
        <f t="shared" si="44"/>
        <v>183.36015871450755</v>
      </c>
      <c r="AR169" s="651">
        <f>INDEX(Historical!$C$7:$C$1239,MATCH(B169,Historical!$B$7:$B$1261,0))*IF(AH169="n/a",1.03,IF(AH169&lt;0,1.01,IF(AH169&gt;10,1.1,(1+AH169/100))))</f>
        <v>0.8034</v>
      </c>
      <c r="AS169" s="886">
        <f t="shared" si="45"/>
        <v>0.82750200000000007</v>
      </c>
      <c r="AT169" s="886">
        <f t="shared" si="50"/>
        <v>0.85232706000000014</v>
      </c>
      <c r="AU169" s="886">
        <f t="shared" si="50"/>
        <v>0.8778968718000002</v>
      </c>
      <c r="AV169" s="886">
        <f t="shared" si="50"/>
        <v>0.90423377795400028</v>
      </c>
      <c r="AW169" s="651">
        <f t="shared" si="46"/>
        <v>4.2653597097540006</v>
      </c>
      <c r="AX169" s="747">
        <f t="shared" si="47"/>
        <v>7.3414108601617913</v>
      </c>
      <c r="AY169" s="934">
        <v>0.68</v>
      </c>
      <c r="AZ169" s="872">
        <v>56.984598757092698</v>
      </c>
      <c r="BA169" s="872">
        <v>-7.5576770087509964</v>
      </c>
      <c r="BB169" s="872">
        <v>-2.4349286314021779</v>
      </c>
      <c r="BC169" s="872">
        <v>2.6139173436948049</v>
      </c>
      <c r="BD169" s="907" t="s">
        <v>4265</v>
      </c>
      <c r="BE169" s="624">
        <v>1972</v>
      </c>
      <c r="BF169" s="898">
        <f t="shared" si="48"/>
        <v>5</v>
      </c>
      <c r="BG169" s="882">
        <v>12.32</v>
      </c>
    </row>
    <row r="170" spans="1:59" ht="11.25" customHeight="1" x14ac:dyDescent="0.2">
      <c r="A170" s="871" t="s">
        <v>527</v>
      </c>
      <c r="B170" s="875" t="s">
        <v>528</v>
      </c>
      <c r="C170" s="932" t="s">
        <v>112</v>
      </c>
      <c r="D170" s="932" t="s">
        <v>4356</v>
      </c>
      <c r="E170" s="733">
        <v>16</v>
      </c>
      <c r="F170" s="1140">
        <v>233</v>
      </c>
      <c r="G170" s="1140" t="s">
        <v>37</v>
      </c>
      <c r="H170" s="1140" t="s">
        <v>37</v>
      </c>
      <c r="I170" s="874">
        <v>90.05</v>
      </c>
      <c r="J170" s="651">
        <f t="shared" si="35"/>
        <v>1.1549139367018324</v>
      </c>
      <c r="K170" s="877">
        <v>0.26</v>
      </c>
      <c r="L170" s="887">
        <v>4</v>
      </c>
      <c r="M170" s="642">
        <f t="shared" si="36"/>
        <v>1.04</v>
      </c>
      <c r="N170" s="870" t="s">
        <v>148</v>
      </c>
      <c r="O170" s="734">
        <v>0.24</v>
      </c>
      <c r="P170" s="861">
        <v>43888</v>
      </c>
      <c r="Q170" s="861">
        <v>43903</v>
      </c>
      <c r="R170" s="642">
        <f t="shared" si="37"/>
        <v>8.333333333333341</v>
      </c>
      <c r="S170" s="701">
        <f>IF(INDEX(Historical!$D$7:$D$1237,MATCH(B170,Historical!$B$7:$B$1261,0))=0,"n/a",(INDEX(Historical!$C$7:$C$1239,MATCH(B170,Historical!$B$7:$B$1261,0))/INDEX(Historical!$D$7:$D$1237,MATCH(B170,Historical!$B$7:$B$1261,0))-1)*100)</f>
        <v>9.0909090909090828</v>
      </c>
      <c r="T170" s="701">
        <f>IF(INDEX(Historical!$F$7:$F$1230,MATCH(B170,Historical!$B$7:$B$1261,0))=0,"n/a",((INDEX(Historical!$C$7:$C$1239,MATCH(B170,Historical!$B$7:$B$1261,0))/INDEX(Historical!$F$7:$F$1230,MATCH(B170,Historical!$B$7:$B$1261,0)))^(1/3)-1)*100)</f>
        <v>10.064241629820891</v>
      </c>
      <c r="U170" s="701">
        <f>IF(INDEX(Historical!$H$7:$H$1230,MATCH(B170,Historical!$B$7:$B$1261,0))=0,"n/a",((INDEX(Historical!$C$7:$C$1239,MATCH(B170,Historical!$B$7:$B$1261,0))/INDEX(Historical!$H$7:$H$1230,MATCH(B170,Historical!$B$7:$B$1261,0)))^(1/5)-1)*100)</f>
        <v>8.7892885777757002</v>
      </c>
      <c r="V170" s="701">
        <f>IF(INDEX(Historical!$O$7:$O$1230,MATCH(B170,Historical!$B$7:$B$1261,0))=0,"n/a",((INDEX(Historical!$C$7:$C$1239,MATCH(B170,Historical!$B$7:$B$1261,0))/INDEX(Historical!$O$7:$O$1230,MATCH(B170,Historical!$B$7:$B$1261,0)))^(1/10)-1)*100)</f>
        <v>12.587708899995608</v>
      </c>
      <c r="W170" s="702">
        <f t="shared" si="38"/>
        <v>0.69824371119503459</v>
      </c>
      <c r="X170" s="703">
        <f t="shared" si="39"/>
        <v>0.5231719391533155</v>
      </c>
      <c r="Y170" s="664"/>
      <c r="Z170" s="651">
        <f t="shared" si="40"/>
        <v>28.888888888888893</v>
      </c>
      <c r="AA170" s="886">
        <f t="shared" si="41"/>
        <v>25.013888888888886</v>
      </c>
      <c r="AB170" s="887">
        <v>12</v>
      </c>
      <c r="AC170" s="865">
        <v>3.6</v>
      </c>
      <c r="AD170" s="865">
        <v>5.16</v>
      </c>
      <c r="AE170" s="865">
        <v>6.63</v>
      </c>
      <c r="AF170" s="865">
        <v>5.49</v>
      </c>
      <c r="AG170" s="865">
        <v>22.900000000000002</v>
      </c>
      <c r="AH170" s="865">
        <v>8.6</v>
      </c>
      <c r="AI170" s="865">
        <v>20.43</v>
      </c>
      <c r="AJ170" s="865">
        <v>16.8</v>
      </c>
      <c r="AK170" s="865">
        <v>4.91</v>
      </c>
      <c r="AL170" s="878">
        <v>70540</v>
      </c>
      <c r="AM170" s="872">
        <v>0.1</v>
      </c>
      <c r="AN170" s="865">
        <v>1.3</v>
      </c>
      <c r="AO170" s="739">
        <f t="shared" si="42"/>
        <v>-15.069686374411353</v>
      </c>
      <c r="AP170" s="740">
        <f t="shared" si="43"/>
        <v>9.9442025144775332</v>
      </c>
      <c r="AQ170" s="888">
        <f t="shared" si="44"/>
        <v>147.05037722879294</v>
      </c>
      <c r="AR170" s="651">
        <f>INDEX(Historical!$C$7:$C$1239,MATCH(B170,Historical!$B$7:$B$1261,0))*IF(AH170="n/a",1.03,IF(AH170&lt;0,1.01,IF(AH170&gt;10,1.1,(1+AH170/100))))</f>
        <v>1.0425599999999999</v>
      </c>
      <c r="AS170" s="886">
        <f t="shared" si="45"/>
        <v>1.1468160000000001</v>
      </c>
      <c r="AT170" s="886">
        <f t="shared" si="50"/>
        <v>1.2031246655999999</v>
      </c>
      <c r="AU170" s="886">
        <f t="shared" si="50"/>
        <v>1.2621980866809597</v>
      </c>
      <c r="AV170" s="886">
        <f t="shared" si="50"/>
        <v>1.3241720127369947</v>
      </c>
      <c r="AW170" s="651">
        <f t="shared" si="46"/>
        <v>5.9788707650179544</v>
      </c>
      <c r="AX170" s="747">
        <f t="shared" si="47"/>
        <v>6.6395011271715205</v>
      </c>
      <c r="AY170" s="934">
        <v>1.22</v>
      </c>
      <c r="AZ170" s="872">
        <v>92.36999999999999</v>
      </c>
      <c r="BA170" s="872">
        <v>-3.9</v>
      </c>
      <c r="BB170" s="872">
        <v>8.81</v>
      </c>
      <c r="BC170" s="872">
        <v>24.93</v>
      </c>
      <c r="BE170" s="624">
        <v>2005</v>
      </c>
      <c r="BF170" s="898">
        <f t="shared" si="48"/>
        <v>1</v>
      </c>
      <c r="BG170" s="882">
        <v>7.1</v>
      </c>
    </row>
    <row r="171" spans="1:59" ht="11.25" customHeight="1" x14ac:dyDescent="0.2">
      <c r="A171" s="863" t="s">
        <v>182</v>
      </c>
      <c r="B171" s="875" t="s">
        <v>183</v>
      </c>
      <c r="C171" s="932" t="s">
        <v>112</v>
      </c>
      <c r="D171" s="932" t="s">
        <v>4322</v>
      </c>
      <c r="E171" s="733">
        <v>38</v>
      </c>
      <c r="F171" s="1140">
        <v>73</v>
      </c>
      <c r="G171" s="1140" t="s">
        <v>106</v>
      </c>
      <c r="H171" s="1140" t="s">
        <v>106</v>
      </c>
      <c r="I171" s="865">
        <v>355.3</v>
      </c>
      <c r="J171" s="651">
        <f t="shared" si="35"/>
        <v>0.78806642274134531</v>
      </c>
      <c r="K171" s="877">
        <v>0.7</v>
      </c>
      <c r="L171" s="887">
        <v>4</v>
      </c>
      <c r="M171" s="642">
        <f t="shared" si="36"/>
        <v>2.8</v>
      </c>
      <c r="N171" s="870" t="s">
        <v>171</v>
      </c>
      <c r="O171" s="734">
        <v>0.63749999999999996</v>
      </c>
      <c r="P171" s="861">
        <v>44140</v>
      </c>
      <c r="Q171" s="861">
        <v>44169</v>
      </c>
      <c r="R171" s="642">
        <f t="shared" si="37"/>
        <v>9.8039215686274517</v>
      </c>
      <c r="S171" s="701">
        <f>IF(INDEX(Historical!$D$7:$D$1237,MATCH(B171,Historical!$B$7:$B$1261,0))=0,"n/a",(INDEX(Historical!$C$7:$C$1239,MATCH(B171,Historical!$B$7:$B$1261,0))/INDEX(Historical!$D$7:$D$1237,MATCH(B171,Historical!$B$7:$B$1261,0))-1)*100)</f>
        <v>24.390243902439025</v>
      </c>
      <c r="T171" s="701">
        <f>IF(INDEX(Historical!$F$7:$F$1230,MATCH(B171,Historical!$B$7:$B$1261,0))=0,"n/a",((INDEX(Historical!$C$7:$C$1239,MATCH(B171,Historical!$B$7:$B$1261,0))/INDEX(Historical!$F$7:$F$1230,MATCH(B171,Historical!$B$7:$B$1261,0)))^(1/3)-1)*100)</f>
        <v>24.230866143863096</v>
      </c>
      <c r="U171" s="701">
        <f>IF(INDEX(Historical!$H$7:$H$1230,MATCH(B171,Historical!$B$7:$B$1261,0))=0,"n/a",((INDEX(Historical!$C$7:$C$1239,MATCH(B171,Historical!$B$7:$B$1261,0))/INDEX(Historical!$H$7:$H$1230,MATCH(B171,Historical!$B$7:$B$1261,0)))^(1/5)-1)*100)</f>
        <v>24.573093961551741</v>
      </c>
      <c r="V171" s="701">
        <f>IF(INDEX(Historical!$O$7:$O$1230,MATCH(B171,Historical!$B$7:$B$1261,0))=0,"n/a",((INDEX(Historical!$C$7:$C$1239,MATCH(B171,Historical!$B$7:$B$1261,0))/INDEX(Historical!$O$7:$O$1230,MATCH(B171,Historical!$B$7:$B$1261,0)))^(1/10)-1)*100)</f>
        <v>18.425228740845533</v>
      </c>
      <c r="W171" s="702">
        <f t="shared" si="38"/>
        <v>1.3336656118182924</v>
      </c>
      <c r="X171" s="703">
        <f t="shared" si="39"/>
        <v>1.2865494220707716</v>
      </c>
      <c r="Y171" s="876"/>
      <c r="Z171" s="651">
        <f t="shared" si="40"/>
        <v>32.710280373831772</v>
      </c>
      <c r="AA171" s="886">
        <f t="shared" si="41"/>
        <v>41.507009345794394</v>
      </c>
      <c r="AB171" s="887">
        <v>5</v>
      </c>
      <c r="AC171" s="865">
        <v>8.56</v>
      </c>
      <c r="AD171" s="865">
        <v>3.53</v>
      </c>
      <c r="AE171" s="865">
        <v>5.37</v>
      </c>
      <c r="AF171" s="865">
        <v>10.43</v>
      </c>
      <c r="AG171" s="865" t="s">
        <v>136</v>
      </c>
      <c r="AH171" s="865">
        <v>1.6</v>
      </c>
      <c r="AI171" s="865">
        <v>6.4</v>
      </c>
      <c r="AJ171" s="865">
        <v>19.100000000000001</v>
      </c>
      <c r="AK171" s="865">
        <v>11.95</v>
      </c>
      <c r="AL171" s="878">
        <v>37720</v>
      </c>
      <c r="AM171" s="872">
        <v>1.0999999999999999</v>
      </c>
      <c r="AN171" s="865">
        <v>0.7</v>
      </c>
      <c r="AO171" s="739">
        <f t="shared" si="42"/>
        <v>-16.145848961501308</v>
      </c>
      <c r="AP171" s="740">
        <f t="shared" si="43"/>
        <v>25.361160384293086</v>
      </c>
      <c r="AQ171" s="888">
        <f t="shared" si="44"/>
        <v>338.64341755849193</v>
      </c>
      <c r="AR171" s="651">
        <f>INDEX(Historical!$C$7:$C$1239,MATCH(B171,Historical!$B$7:$B$1261,0))*IF(AH171="n/a",1.03,IF(AH171&lt;0,1.01,IF(AH171&gt;10,1.1,(1+AH171/100))))</f>
        <v>2.5907999999999998</v>
      </c>
      <c r="AS171" s="886">
        <f t="shared" si="45"/>
        <v>2.7566112</v>
      </c>
      <c r="AT171" s="886">
        <f t="shared" si="50"/>
        <v>3.0322723200000001</v>
      </c>
      <c r="AU171" s="886">
        <f t="shared" si="50"/>
        <v>3.3354995520000004</v>
      </c>
      <c r="AV171" s="886">
        <f t="shared" si="50"/>
        <v>3.6690495072000009</v>
      </c>
      <c r="AW171" s="651">
        <f t="shared" si="46"/>
        <v>15.384232579200001</v>
      </c>
      <c r="AX171" s="747">
        <f t="shared" si="47"/>
        <v>4.329927548325359</v>
      </c>
      <c r="AY171" s="934">
        <v>1.5</v>
      </c>
      <c r="AZ171" s="872">
        <v>130.22</v>
      </c>
      <c r="BA171" s="872">
        <v>-3.7600000000000002</v>
      </c>
      <c r="BB171" s="872">
        <v>4.2</v>
      </c>
      <c r="BC171" s="872">
        <v>26.55</v>
      </c>
      <c r="BE171" s="624">
        <v>1984</v>
      </c>
      <c r="BF171" s="898">
        <f t="shared" si="48"/>
        <v>3</v>
      </c>
      <c r="BG171" s="882" t="s">
        <v>136</v>
      </c>
    </row>
    <row r="172" spans="1:59" ht="11.25" customHeight="1" x14ac:dyDescent="0.2">
      <c r="A172" s="863" t="s">
        <v>197</v>
      </c>
      <c r="B172" s="875" t="s">
        <v>198</v>
      </c>
      <c r="C172" s="932" t="s">
        <v>108</v>
      </c>
      <c r="D172" s="932" t="s">
        <v>4338</v>
      </c>
      <c r="E172" s="733">
        <v>40</v>
      </c>
      <c r="F172" s="1140">
        <v>65</v>
      </c>
      <c r="G172" s="1165" t="s">
        <v>37</v>
      </c>
      <c r="H172" s="1165" t="s">
        <v>106</v>
      </c>
      <c r="I172" s="865">
        <v>33.85</v>
      </c>
      <c r="J172" s="651">
        <f t="shared" si="35"/>
        <v>4.5494830132939441</v>
      </c>
      <c r="K172" s="877">
        <v>0.38500000000000001</v>
      </c>
      <c r="L172" s="887">
        <v>4</v>
      </c>
      <c r="M172" s="642">
        <f t="shared" si="36"/>
        <v>1.54</v>
      </c>
      <c r="N172" s="870" t="s">
        <v>145</v>
      </c>
      <c r="O172" s="734">
        <v>0.38</v>
      </c>
      <c r="P172" s="861">
        <v>44088</v>
      </c>
      <c r="Q172" s="861">
        <v>44105</v>
      </c>
      <c r="R172" s="642">
        <f t="shared" si="37"/>
        <v>1.3157894736842117</v>
      </c>
      <c r="S172" s="701">
        <f>IF(INDEX(Historical!$D$7:$D$1237,MATCH(B172,Historical!$B$7:$B$1261,0))=0,"n/a",(INDEX(Historical!$C$7:$C$1239,MATCH(B172,Historical!$B$7:$B$1261,0))/INDEX(Historical!$D$7:$D$1237,MATCH(B172,Historical!$B$7:$B$1261,0))-1)*100)</f>
        <v>9.6296296296296102</v>
      </c>
      <c r="T172" s="701">
        <f>IF(INDEX(Historical!$F$7:$F$1230,MATCH(B172,Historical!$B$7:$B$1261,0))=0,"n/a",((INDEX(Historical!$C$7:$C$1239,MATCH(B172,Historical!$B$7:$B$1261,0))/INDEX(Historical!$F$7:$F$1230,MATCH(B172,Historical!$B$7:$B$1261,0)))^(1/3)-1)*100)</f>
        <v>5.7914494538841454</v>
      </c>
      <c r="U172" s="701">
        <f>IF(INDEX(Historical!$H$7:$H$1230,MATCH(B172,Historical!$B$7:$B$1261,0))=0,"n/a",((INDEX(Historical!$C$7:$C$1239,MATCH(B172,Historical!$B$7:$B$1261,0))/INDEX(Historical!$H$7:$H$1230,MATCH(B172,Historical!$B$7:$B$1261,0)))^(1/5)-1)*100)</f>
        <v>4.7641602147354689</v>
      </c>
      <c r="V172" s="701">
        <f>IF(INDEX(Historical!$O$7:$O$1230,MATCH(B172,Historical!$B$7:$B$1261,0))=0,"n/a",((INDEX(Historical!$C$7:$C$1239,MATCH(B172,Historical!$B$7:$B$1261,0))/INDEX(Historical!$O$7:$O$1230,MATCH(B172,Historical!$B$7:$B$1261,0)))^(1/10)-1)*100)</f>
        <v>3.0973056243249752</v>
      </c>
      <c r="W172" s="702">
        <f t="shared" si="38"/>
        <v>1.5381627751939291</v>
      </c>
      <c r="X172" s="703">
        <f t="shared" si="39"/>
        <v>0.60305825502980615</v>
      </c>
      <c r="Y172" s="660"/>
      <c r="Z172" s="651">
        <f t="shared" si="40"/>
        <v>45.833333333333336</v>
      </c>
      <c r="AA172" s="886">
        <f t="shared" si="41"/>
        <v>10.074404761904763</v>
      </c>
      <c r="AB172" s="887">
        <v>12</v>
      </c>
      <c r="AC172" s="865">
        <v>3.36</v>
      </c>
      <c r="AD172" s="865">
        <v>2.06</v>
      </c>
      <c r="AE172" s="865">
        <v>3.53</v>
      </c>
      <c r="AF172" s="865">
        <v>0.95</v>
      </c>
      <c r="AG172" s="865">
        <v>9.5</v>
      </c>
      <c r="AH172" s="865">
        <v>8.6999999999999993</v>
      </c>
      <c r="AI172" s="865">
        <v>-10.95</v>
      </c>
      <c r="AJ172" s="865">
        <v>7.9</v>
      </c>
      <c r="AK172" s="865">
        <v>5</v>
      </c>
      <c r="AL172" s="882">
        <v>632.38</v>
      </c>
      <c r="AM172" s="872">
        <v>0.1</v>
      </c>
      <c r="AN172" s="865">
        <v>0.09</v>
      </c>
      <c r="AO172" s="739">
        <f t="shared" si="42"/>
        <v>-0.76076153387534973</v>
      </c>
      <c r="AP172" s="740">
        <f t="shared" si="43"/>
        <v>9.313643228029413</v>
      </c>
      <c r="AQ172" s="888">
        <f t="shared" si="44"/>
        <v>-34.780083056342626</v>
      </c>
      <c r="AR172" s="651">
        <f>INDEX(Historical!$C$7:$C$1239,MATCH(B172,Historical!$B$7:$B$1261,0))*IF(AH172="n/a",1.03,IF(AH172&lt;0,1.01,IF(AH172&gt;10,1.1,(1+AH172/100))))</f>
        <v>1.60876</v>
      </c>
      <c r="AS172" s="886">
        <f t="shared" si="45"/>
        <v>1.6248476000000001</v>
      </c>
      <c r="AT172" s="886">
        <f t="shared" si="50"/>
        <v>1.7060899800000002</v>
      </c>
      <c r="AU172" s="886">
        <f t="shared" si="50"/>
        <v>1.7913944790000003</v>
      </c>
      <c r="AV172" s="886">
        <f t="shared" si="50"/>
        <v>1.8809642029500004</v>
      </c>
      <c r="AW172" s="651">
        <f t="shared" si="46"/>
        <v>8.6120562619500021</v>
      </c>
      <c r="AX172" s="747">
        <f t="shared" si="47"/>
        <v>25.441820567060567</v>
      </c>
      <c r="AY172" s="934">
        <v>0.89</v>
      </c>
      <c r="AZ172" s="872">
        <v>27.98</v>
      </c>
      <c r="BA172" s="872">
        <v>-28.799999999999997</v>
      </c>
      <c r="BB172" s="872">
        <v>6.81</v>
      </c>
      <c r="BC172" s="872">
        <v>3.91</v>
      </c>
      <c r="BE172" s="624">
        <v>1981</v>
      </c>
      <c r="BF172" s="898">
        <f t="shared" si="48"/>
        <v>3</v>
      </c>
      <c r="BG172" s="882">
        <v>1.3</v>
      </c>
    </row>
    <row r="173" spans="1:59" ht="11.25" customHeight="1" x14ac:dyDescent="0.2">
      <c r="A173" s="704" t="s">
        <v>4167</v>
      </c>
      <c r="B173" s="785" t="s">
        <v>4164</v>
      </c>
      <c r="C173" s="932" t="s">
        <v>4319</v>
      </c>
      <c r="D173" s="932" t="s">
        <v>4349</v>
      </c>
      <c r="E173" s="733">
        <v>8</v>
      </c>
      <c r="F173" s="1140">
        <v>566</v>
      </c>
      <c r="G173" s="1165" t="s">
        <v>106</v>
      </c>
      <c r="H173" s="1165" t="s">
        <v>106</v>
      </c>
      <c r="I173" s="883">
        <v>40.840000000000003</v>
      </c>
      <c r="J173" s="651">
        <f t="shared" si="35"/>
        <v>9.7943192948090108</v>
      </c>
      <c r="K173" s="863">
        <v>1</v>
      </c>
      <c r="L173" s="1190">
        <v>4</v>
      </c>
      <c r="M173" s="642">
        <f t="shared" si="36"/>
        <v>4</v>
      </c>
      <c r="N173" s="1190" t="s">
        <v>513</v>
      </c>
      <c r="O173" s="604">
        <v>0.4</v>
      </c>
      <c r="P173" s="633">
        <v>44148</v>
      </c>
      <c r="Q173" s="633">
        <v>44165</v>
      </c>
      <c r="R173" s="642">
        <f t="shared" si="37"/>
        <v>149.99999999999997</v>
      </c>
      <c r="S173" s="701">
        <f>IF(INDEX(Historical!$D$7:$D$1237,MATCH(B173,Historical!$B$7:$B$1261,0))=0,"n/a",(INDEX(Historical!$C$7:$C$1239,MATCH(B173,Historical!$B$7:$B$1261,0))/INDEX(Historical!$D$7:$D$1237,MATCH(B173,Historical!$B$7:$B$1261,0))-1)*100)</f>
        <v>62.962962962962955</v>
      </c>
      <c r="T173" s="701">
        <f>IF(INDEX(Historical!$F$7:$F$1230,MATCH(B173,Historical!$B$7:$B$1261,0))=0,"n/a",((INDEX(Historical!$C$7:$C$1239,MATCH(B173,Historical!$B$7:$B$1261,0))/INDEX(Historical!$F$7:$F$1230,MATCH(B173,Historical!$B$7:$B$1261,0)))^(1/3)-1)*100)</f>
        <v>40.10196653276936</v>
      </c>
      <c r="U173" s="701">
        <f>IF(INDEX(Historical!$H$7:$H$1230,MATCH(B173,Historical!$B$7:$B$1261,0))=0,"n/a",((INDEX(Historical!$C$7:$C$1239,MATCH(B173,Historical!$B$7:$B$1261,0))/INDEX(Historical!$H$7:$H$1230,MATCH(B173,Historical!$B$7:$B$1261,0)))^(1/5)-1)*100)</f>
        <v>44.43449499839565</v>
      </c>
      <c r="V173" s="701">
        <f>IF(INDEX(Historical!$O$7:$O$1230,MATCH(B173,Historical!$B$7:$B$1261,0))=0,"n/a",((INDEX(Historical!$C$7:$C$1239,MATCH(B173,Historical!$B$7:$B$1261,0))/INDEX(Historical!$O$7:$O$1230,MATCH(B173,Historical!$B$7:$B$1261,0)))^(1/10)-1)*100)</f>
        <v>3.904209397242564</v>
      </c>
      <c r="W173" s="702">
        <f t="shared" si="38"/>
        <v>11.381176181220843</v>
      </c>
      <c r="X173" s="703">
        <f t="shared" si="39"/>
        <v>1.7989674088419292</v>
      </c>
      <c r="Y173" s="652"/>
      <c r="Z173" s="651" t="str">
        <f t="shared" si="40"/>
        <v>n/a</v>
      </c>
      <c r="AA173" s="886" t="str">
        <f t="shared" si="41"/>
        <v>n/a</v>
      </c>
      <c r="AB173" s="887">
        <v>12</v>
      </c>
      <c r="AC173" s="882">
        <v>-0.61</v>
      </c>
      <c r="AD173" s="882" t="s">
        <v>136</v>
      </c>
      <c r="AE173" s="865">
        <v>5.64</v>
      </c>
      <c r="AF173" s="865">
        <v>0.82</v>
      </c>
      <c r="AG173" s="865">
        <v>33.900000000000006</v>
      </c>
      <c r="AH173" s="865">
        <v>22.6</v>
      </c>
      <c r="AI173" s="865">
        <v>-88.3</v>
      </c>
      <c r="AJ173" s="681">
        <v>24.7</v>
      </c>
      <c r="AK173" s="681" t="s">
        <v>136</v>
      </c>
      <c r="AL173" s="882">
        <v>233.63</v>
      </c>
      <c r="AM173" s="882">
        <v>4.3</v>
      </c>
      <c r="AN173" s="882">
        <v>0.99</v>
      </c>
      <c r="AO173" s="739" t="str">
        <f t="shared" si="42"/>
        <v>n/a</v>
      </c>
      <c r="AP173" s="740">
        <f t="shared" si="43"/>
        <v>54.228814293204664</v>
      </c>
      <c r="AQ173" s="888" t="str">
        <f t="shared" si="44"/>
        <v>n/a</v>
      </c>
      <c r="AR173" s="651">
        <f>INDEX(Historical!$C$7:$C$1239,MATCH(B173,Historical!$B$7:$B$1261,0))*IF(AH173="n/a",1.03,IF(AH173&lt;0,1.01,IF(AH173&gt;10,1.1,(1+AH173/100))))</f>
        <v>0.48400000000000004</v>
      </c>
      <c r="AS173" s="886">
        <f t="shared" si="45"/>
        <v>0.48884000000000005</v>
      </c>
      <c r="AT173" s="886">
        <f t="shared" si="50"/>
        <v>0.5035052000000001</v>
      </c>
      <c r="AU173" s="886">
        <f t="shared" si="50"/>
        <v>0.51861035600000016</v>
      </c>
      <c r="AV173" s="886">
        <f t="shared" si="50"/>
        <v>0.53416866668000018</v>
      </c>
      <c r="AW173" s="651">
        <f t="shared" si="46"/>
        <v>2.5291242226800006</v>
      </c>
      <c r="AX173" s="747">
        <f t="shared" si="47"/>
        <v>6.1927625432908924</v>
      </c>
      <c r="AY173" s="729">
        <v>0.75</v>
      </c>
      <c r="AZ173" s="865">
        <v>25.069999999999997</v>
      </c>
      <c r="BA173" s="865">
        <v>-36.69</v>
      </c>
      <c r="BB173" s="865">
        <v>-7.7200000000000006</v>
      </c>
      <c r="BC173" s="865">
        <v>-4.3600000000000003</v>
      </c>
      <c r="BE173" s="624">
        <v>2013</v>
      </c>
      <c r="BF173" s="898">
        <f t="shared" si="48"/>
        <v>0</v>
      </c>
      <c r="BG173" s="882">
        <v>13.600000000000001</v>
      </c>
    </row>
    <row r="174" spans="1:59" s="773" customFormat="1" ht="11.25" customHeight="1" x14ac:dyDescent="0.2">
      <c r="A174" s="1197" t="s">
        <v>4107</v>
      </c>
      <c r="B174" s="1198" t="s">
        <v>4108</v>
      </c>
      <c r="C174" s="932" t="s">
        <v>4319</v>
      </c>
      <c r="D174" s="932" t="s">
        <v>4320</v>
      </c>
      <c r="E174" s="755">
        <v>7</v>
      </c>
      <c r="F174" s="1140">
        <v>631</v>
      </c>
      <c r="G174" s="1189" t="s">
        <v>106</v>
      </c>
      <c r="H174" s="1189" t="s">
        <v>106</v>
      </c>
      <c r="I174" s="1200">
        <v>19.43</v>
      </c>
      <c r="J174" s="757">
        <f t="shared" si="35"/>
        <v>5.1466803911477097</v>
      </c>
      <c r="K174" s="646">
        <v>0.25</v>
      </c>
      <c r="L174" s="1189">
        <v>4</v>
      </c>
      <c r="M174" s="760">
        <f t="shared" si="36"/>
        <v>1</v>
      </c>
      <c r="N174" s="1189" t="s">
        <v>318</v>
      </c>
      <c r="O174" s="1201">
        <v>0.22500000000000001</v>
      </c>
      <c r="P174" s="1182">
        <v>43920</v>
      </c>
      <c r="Q174" s="1182">
        <v>43936</v>
      </c>
      <c r="R174" s="760">
        <f t="shared" si="37"/>
        <v>11.111111111111107</v>
      </c>
      <c r="S174" s="701">
        <f>IF(INDEX(Historical!$D$7:$D$1237,MATCH(B174,Historical!$B$7:$B$1261,0))=0,"n/a",(INDEX(Historical!$C$7:$C$1239,MATCH(B174,Historical!$B$7:$B$1261,0))/INDEX(Historical!$D$7:$D$1237,MATCH(B174,Historical!$B$7:$B$1261,0))-1)*100)</f>
        <v>9.9999999999999858</v>
      </c>
      <c r="T174" s="701">
        <f>IF(INDEX(Historical!$F$7:$F$1230,MATCH(B174,Historical!$B$7:$B$1261,0))=0,"n/a",((INDEX(Historical!$C$7:$C$1239,MATCH(B174,Historical!$B$7:$B$1261,0))/INDEX(Historical!$F$7:$F$1230,MATCH(B174,Historical!$B$7:$B$1261,0)))^(1/3)-1)*100)</f>
        <v>8.9744250818549531</v>
      </c>
      <c r="U174" s="701">
        <f>IF(INDEX(Historical!$H$7:$H$1230,MATCH(B174,Historical!$B$7:$B$1261,0))=0,"n/a",((INDEX(Historical!$C$7:$C$1239,MATCH(B174,Historical!$B$7:$B$1261,0))/INDEX(Historical!$H$7:$H$1230,MATCH(B174,Historical!$B$7:$B$1261,0)))^(1/5)-1)*100)</f>
        <v>47.745591757738445</v>
      </c>
      <c r="V174" s="701" t="str">
        <f>IF(INDEX(Historical!$O$7:$O$1230,MATCH(B174,Historical!$B$7:$B$1261,0))=0,"n/a",((INDEX(Historical!$C$7:$C$1239,MATCH(B174,Historical!$B$7:$B$1261,0))/INDEX(Historical!$O$7:$O$1230,MATCH(B174,Historical!$B$7:$B$1261,0)))^(1/10)-1)*100)</f>
        <v>n/a</v>
      </c>
      <c r="W174" s="702" t="str">
        <f t="shared" si="38"/>
        <v>n/a</v>
      </c>
      <c r="X174" s="703">
        <f t="shared" si="39"/>
        <v>1.7299127448455958</v>
      </c>
      <c r="Y174" s="1202"/>
      <c r="Z174" s="757">
        <f t="shared" si="40"/>
        <v>119.04761904761905</v>
      </c>
      <c r="AA174" s="765">
        <f t="shared" si="41"/>
        <v>23.130952380952383</v>
      </c>
      <c r="AB174" s="759">
        <v>12</v>
      </c>
      <c r="AC174" s="824">
        <v>0.84</v>
      </c>
      <c r="AD174" s="824">
        <v>3.91</v>
      </c>
      <c r="AE174" s="766">
        <v>10.73</v>
      </c>
      <c r="AF174" s="766">
        <v>2.0499999999999998</v>
      </c>
      <c r="AG174" s="766">
        <v>8.6999999999999993</v>
      </c>
      <c r="AH174" s="766">
        <v>-31.8</v>
      </c>
      <c r="AI174" s="766">
        <v>-0.75</v>
      </c>
      <c r="AJ174" s="1205">
        <v>27.6</v>
      </c>
      <c r="AK174" s="1205">
        <v>6</v>
      </c>
      <c r="AL174" s="824">
        <v>1910</v>
      </c>
      <c r="AM174" s="824">
        <v>1.6199999999999999</v>
      </c>
      <c r="AN174" s="824">
        <v>0.54</v>
      </c>
      <c r="AO174" s="769">
        <f t="shared" si="42"/>
        <v>29.761319767933774</v>
      </c>
      <c r="AP174" s="770">
        <f t="shared" si="43"/>
        <v>52.892272148886157</v>
      </c>
      <c r="AQ174" s="771">
        <f t="shared" si="44"/>
        <v>45.171855829109411</v>
      </c>
      <c r="AR174" s="651">
        <f>INDEX(Historical!$C$7:$C$1239,MATCH(B174,Historical!$B$7:$B$1261,0))*IF(AH174="n/a",1.03,IF(AH174&lt;0,1.01,IF(AH174&gt;10,1.1,(1+AH174/100))))</f>
        <v>0.88880000000000003</v>
      </c>
      <c r="AS174" s="765">
        <f t="shared" si="45"/>
        <v>0.89768800000000004</v>
      </c>
      <c r="AT174" s="765">
        <f t="shared" si="50"/>
        <v>0.95154928000000005</v>
      </c>
      <c r="AU174" s="765">
        <f t="shared" si="50"/>
        <v>1.0086422368000001</v>
      </c>
      <c r="AV174" s="765">
        <f t="shared" si="50"/>
        <v>1.0691607710080002</v>
      </c>
      <c r="AW174" s="757">
        <f t="shared" si="46"/>
        <v>4.8158402878080011</v>
      </c>
      <c r="AX174" s="772">
        <f t="shared" si="47"/>
        <v>24.785590776160582</v>
      </c>
      <c r="AY174" s="1138">
        <v>1.1399999999999999</v>
      </c>
      <c r="AZ174" s="766">
        <v>171.37</v>
      </c>
      <c r="BA174" s="766">
        <v>-17.810000000000002</v>
      </c>
      <c r="BB174" s="766">
        <v>5.7</v>
      </c>
      <c r="BC174" s="766">
        <v>7.88</v>
      </c>
      <c r="BD174" s="908"/>
      <c r="BE174" s="624">
        <v>2014</v>
      </c>
      <c r="BF174" s="898">
        <f t="shared" si="48"/>
        <v>0</v>
      </c>
      <c r="BG174" s="824">
        <v>5.4</v>
      </c>
    </row>
    <row r="175" spans="1:59" ht="11.25" customHeight="1" x14ac:dyDescent="0.2">
      <c r="A175" s="863" t="s">
        <v>1099</v>
      </c>
      <c r="B175" s="875" t="s">
        <v>1100</v>
      </c>
      <c r="C175" s="932" t="s">
        <v>4319</v>
      </c>
      <c r="D175" s="932" t="s">
        <v>4320</v>
      </c>
      <c r="E175" s="733">
        <v>10</v>
      </c>
      <c r="F175" s="1140">
        <v>351</v>
      </c>
      <c r="G175" s="1165" t="s">
        <v>106</v>
      </c>
      <c r="H175" s="1165" t="s">
        <v>106</v>
      </c>
      <c r="I175" s="874">
        <v>32.53</v>
      </c>
      <c r="J175" s="651">
        <f t="shared" si="35"/>
        <v>4.0577928066400242</v>
      </c>
      <c r="K175" s="877">
        <v>0.33</v>
      </c>
      <c r="L175" s="887">
        <v>4</v>
      </c>
      <c r="M175" s="642">
        <f t="shared" si="36"/>
        <v>1.32</v>
      </c>
      <c r="N175" s="870" t="s">
        <v>218</v>
      </c>
      <c r="O175" s="734">
        <v>0.32</v>
      </c>
      <c r="P175" s="619">
        <v>43829</v>
      </c>
      <c r="Q175" s="619">
        <v>43844</v>
      </c>
      <c r="R175" s="642">
        <f t="shared" si="37"/>
        <v>3.1250000000000027</v>
      </c>
      <c r="S175" s="701">
        <f>IF(INDEX(Historical!$D$7:$D$1237,MATCH(B175,Historical!$B$7:$B$1261,0))=0,"n/a",(INDEX(Historical!$C$7:$C$1239,MATCH(B175,Historical!$B$7:$B$1261,0))/INDEX(Historical!$D$7:$D$1237,MATCH(B175,Historical!$B$7:$B$1261,0))-1)*100)</f>
        <v>6.6666666666666652</v>
      </c>
      <c r="T175" s="701">
        <f>IF(INDEX(Historical!$F$7:$F$1230,MATCH(B175,Historical!$B$7:$B$1261,0))=0,"n/a",((INDEX(Historical!$C$7:$C$1239,MATCH(B175,Historical!$B$7:$B$1261,0))/INDEX(Historical!$F$7:$F$1230,MATCH(B175,Historical!$B$7:$B$1261,0)))^(1/3)-1)*100)</f>
        <v>15.073916532957622</v>
      </c>
      <c r="U175" s="701">
        <f>IF(INDEX(Historical!$H$7:$H$1230,MATCH(B175,Historical!$B$7:$B$1261,0))=0,"n/a",((INDEX(Historical!$C$7:$C$1239,MATCH(B175,Historical!$B$7:$B$1261,0))/INDEX(Historical!$H$7:$H$1230,MATCH(B175,Historical!$B$7:$B$1261,0)))^(1/5)-1)*100)</f>
        <v>19.740571108299566</v>
      </c>
      <c r="V175" s="701">
        <f>IF(INDEX(Historical!$O$7:$O$1230,MATCH(B175,Historical!$B$7:$B$1261,0))=0,"n/a",((INDEX(Historical!$C$7:$C$1239,MATCH(B175,Historical!$B$7:$B$1261,0))/INDEX(Historical!$O$7:$O$1230,MATCH(B175,Historical!$B$7:$B$1261,0)))^(1/10)-1)*100)</f>
        <v>29.03900242964319</v>
      </c>
      <c r="W175" s="702">
        <f t="shared" si="38"/>
        <v>0.67979508442577463</v>
      </c>
      <c r="X175" s="703">
        <f t="shared" si="39"/>
        <v>0.4282119546268886</v>
      </c>
      <c r="Y175" s="661"/>
      <c r="Z175" s="651">
        <f t="shared" si="40"/>
        <v>155.29411764705884</v>
      </c>
      <c r="AA175" s="886">
        <f t="shared" si="41"/>
        <v>38.27058823529412</v>
      </c>
      <c r="AB175" s="887">
        <v>12</v>
      </c>
      <c r="AC175" s="865">
        <v>0.85</v>
      </c>
      <c r="AD175" s="865">
        <v>6.24</v>
      </c>
      <c r="AE175" s="865">
        <v>9.59</v>
      </c>
      <c r="AF175" s="865">
        <v>3.56</v>
      </c>
      <c r="AG175" s="865">
        <v>9.3000000000000007</v>
      </c>
      <c r="AH175" s="865">
        <v>-0.1</v>
      </c>
      <c r="AI175" s="865">
        <v>7.88</v>
      </c>
      <c r="AJ175" s="865">
        <v>46.1</v>
      </c>
      <c r="AK175" s="865">
        <v>6</v>
      </c>
      <c r="AL175" s="878">
        <v>6380</v>
      </c>
      <c r="AM175" s="872">
        <v>0.3</v>
      </c>
      <c r="AN175" s="865">
        <v>1.1299999999999999</v>
      </c>
      <c r="AO175" s="739">
        <f t="shared" si="42"/>
        <v>-14.472224320354531</v>
      </c>
      <c r="AP175" s="740">
        <f t="shared" si="43"/>
        <v>23.798363914939589</v>
      </c>
      <c r="AQ175" s="888">
        <f t="shared" si="44"/>
        <v>146.07432853387752</v>
      </c>
      <c r="AR175" s="651">
        <f>INDEX(Historical!$C$7:$C$1239,MATCH(B175,Historical!$B$7:$B$1261,0))*IF(AH175="n/a",1.03,IF(AH175&lt;0,1.01,IF(AH175&gt;10,1.1,(1+AH175/100))))</f>
        <v>1.2927999999999999</v>
      </c>
      <c r="AS175" s="886">
        <f t="shared" si="45"/>
        <v>1.39467264</v>
      </c>
      <c r="AT175" s="886">
        <f t="shared" si="50"/>
        <v>1.4783529984000001</v>
      </c>
      <c r="AU175" s="886">
        <f t="shared" si="50"/>
        <v>1.5670541783040002</v>
      </c>
      <c r="AV175" s="886">
        <f t="shared" si="50"/>
        <v>1.6610774290022403</v>
      </c>
      <c r="AW175" s="651">
        <f t="shared" si="46"/>
        <v>7.3939572457062415</v>
      </c>
      <c r="AX175" s="747">
        <f t="shared" si="47"/>
        <v>22.729656457750512</v>
      </c>
      <c r="AY175" s="934">
        <v>0.27</v>
      </c>
      <c r="AZ175" s="872">
        <v>65.88000000000001</v>
      </c>
      <c r="BA175" s="872">
        <v>-9.06</v>
      </c>
      <c r="BB175" s="872">
        <v>-2.5700000000000003</v>
      </c>
      <c r="BC175" s="872">
        <v>10.280000000000001</v>
      </c>
      <c r="BE175" s="624">
        <v>2011</v>
      </c>
      <c r="BF175" s="898">
        <f t="shared" si="48"/>
        <v>0</v>
      </c>
      <c r="BG175" s="882">
        <v>4.1000000000000005</v>
      </c>
    </row>
    <row r="176" spans="1:59" ht="11.25" customHeight="1" x14ac:dyDescent="0.2">
      <c r="A176" s="863" t="s">
        <v>1101</v>
      </c>
      <c r="B176" s="875" t="s">
        <v>1102</v>
      </c>
      <c r="C176" s="932" t="s">
        <v>245</v>
      </c>
      <c r="D176" s="932" t="s">
        <v>4357</v>
      </c>
      <c r="E176" s="733">
        <v>9</v>
      </c>
      <c r="F176" s="1140">
        <v>452</v>
      </c>
      <c r="G176" s="1166" t="s">
        <v>106</v>
      </c>
      <c r="H176" s="1166" t="s">
        <v>106</v>
      </c>
      <c r="I176" s="874">
        <v>14.32</v>
      </c>
      <c r="J176" s="651">
        <f t="shared" si="35"/>
        <v>2.9329608938547485</v>
      </c>
      <c r="K176" s="877">
        <v>0.105</v>
      </c>
      <c r="L176" s="887">
        <v>4</v>
      </c>
      <c r="M176" s="642">
        <f t="shared" si="36"/>
        <v>0.42</v>
      </c>
      <c r="N176" s="870" t="s">
        <v>218</v>
      </c>
      <c r="O176" s="734">
        <v>0.1</v>
      </c>
      <c r="P176" s="619">
        <v>43836</v>
      </c>
      <c r="Q176" s="619">
        <v>43846</v>
      </c>
      <c r="R176" s="642">
        <f t="shared" si="37"/>
        <v>4.9999999999999902</v>
      </c>
      <c r="S176" s="701">
        <f>IF(INDEX(Historical!$D$7:$D$1237,MATCH(B176,Historical!$B$7:$B$1261,0))=0,"n/a",(INDEX(Historical!$C$7:$C$1239,MATCH(B176,Historical!$B$7:$B$1261,0))/INDEX(Historical!$D$7:$D$1237,MATCH(B176,Historical!$B$7:$B$1261,0))-1)*100)</f>
        <v>11.111111111111116</v>
      </c>
      <c r="T176" s="701">
        <f>IF(INDEX(Historical!$F$7:$F$1230,MATCH(B176,Historical!$B$7:$B$1261,0))=0,"n/a",((INDEX(Historical!$C$7:$C$1239,MATCH(B176,Historical!$B$7:$B$1261,0))/INDEX(Historical!$F$7:$F$1230,MATCH(B176,Historical!$B$7:$B$1261,0)))^(1/3)-1)*100)</f>
        <v>12.624788044360603</v>
      </c>
      <c r="U176" s="701">
        <f>IF(INDEX(Historical!$H$7:$H$1230,MATCH(B176,Historical!$B$7:$B$1261,0))=0,"n/a",((INDEX(Historical!$C$7:$C$1239,MATCH(B176,Historical!$B$7:$B$1261,0))/INDEX(Historical!$H$7:$H$1230,MATCH(B176,Historical!$B$7:$B$1261,0)))^(1/5)-1)*100)</f>
        <v>14.869835499703509</v>
      </c>
      <c r="V176" s="701" t="str">
        <f>IF(INDEX(Historical!$O$7:$O$1230,MATCH(B176,Historical!$B$7:$B$1261,0))=0,"n/a",((INDEX(Historical!$C$7:$C$1239,MATCH(B176,Historical!$B$7:$B$1261,0))/INDEX(Historical!$O$7:$O$1230,MATCH(B176,Historical!$B$7:$B$1261,0)))^(1/10)-1)*100)</f>
        <v>n/a</v>
      </c>
      <c r="W176" s="702" t="str">
        <f t="shared" si="38"/>
        <v>n/a</v>
      </c>
      <c r="X176" s="703" t="str">
        <f t="shared" si="39"/>
        <v>n/a</v>
      </c>
      <c r="Y176" s="661"/>
      <c r="Z176" s="651" t="str">
        <f t="shared" si="40"/>
        <v>n/a</v>
      </c>
      <c r="AA176" s="886" t="str">
        <f t="shared" si="41"/>
        <v>n/a</v>
      </c>
      <c r="AB176" s="887">
        <v>4</v>
      </c>
      <c r="AC176" s="865">
        <v>-1.24</v>
      </c>
      <c r="AD176" s="865" t="s">
        <v>136</v>
      </c>
      <c r="AE176" s="865">
        <v>0.73</v>
      </c>
      <c r="AF176" s="865">
        <v>1.39</v>
      </c>
      <c r="AG176" s="865">
        <v>-22.7</v>
      </c>
      <c r="AH176" s="865">
        <v>-304.89999999999998</v>
      </c>
      <c r="AI176" s="865">
        <v>250</v>
      </c>
      <c r="AJ176" s="865">
        <v>-22.400000000000002</v>
      </c>
      <c r="AK176" s="865">
        <v>9</v>
      </c>
      <c r="AL176" s="878">
        <v>179.64</v>
      </c>
      <c r="AM176" s="872">
        <v>1.2</v>
      </c>
      <c r="AN176" s="865">
        <v>0</v>
      </c>
      <c r="AO176" s="739" t="str">
        <f t="shared" si="42"/>
        <v>n/a</v>
      </c>
      <c r="AP176" s="740">
        <f t="shared" si="43"/>
        <v>17.802796393558257</v>
      </c>
      <c r="AQ176" s="888" t="str">
        <f t="shared" si="44"/>
        <v>n/a</v>
      </c>
      <c r="AR176" s="651">
        <f>INDEX(Historical!$C$7:$C$1239,MATCH(B176,Historical!$B$7:$B$1261,0))*IF(AH176="n/a",1.03,IF(AH176&lt;0,1.01,IF(AH176&gt;10,1.1,(1+AH176/100))))</f>
        <v>0.40400000000000003</v>
      </c>
      <c r="AS176" s="886">
        <f t="shared" si="45"/>
        <v>0.44440000000000007</v>
      </c>
      <c r="AT176" s="886">
        <f t="shared" si="50"/>
        <v>0.4843960000000001</v>
      </c>
      <c r="AU176" s="886">
        <f t="shared" si="50"/>
        <v>0.52799164000000021</v>
      </c>
      <c r="AV176" s="886">
        <f t="shared" si="50"/>
        <v>0.57551088760000024</v>
      </c>
      <c r="AW176" s="651">
        <f t="shared" si="46"/>
        <v>2.4362985276000004</v>
      </c>
      <c r="AX176" s="747">
        <f t="shared" si="47"/>
        <v>17.013257874301679</v>
      </c>
      <c r="AY176" s="934">
        <v>1.22</v>
      </c>
      <c r="AZ176" s="872">
        <v>171.21</v>
      </c>
      <c r="BA176" s="872">
        <v>-12.58</v>
      </c>
      <c r="BB176" s="872">
        <v>8.2000000000000011</v>
      </c>
      <c r="BC176" s="872">
        <v>43.79</v>
      </c>
      <c r="BE176" s="624">
        <v>2012</v>
      </c>
      <c r="BF176" s="898">
        <f t="shared" si="48"/>
        <v>0</v>
      </c>
      <c r="BG176" s="882">
        <v>-15.6</v>
      </c>
    </row>
    <row r="177" spans="1:59" ht="11.25" customHeight="1" x14ac:dyDescent="0.2">
      <c r="A177" s="881" t="s">
        <v>4439</v>
      </c>
      <c r="B177" s="875" t="s">
        <v>4434</v>
      </c>
      <c r="C177" s="932" t="s">
        <v>108</v>
      </c>
      <c r="D177" s="932" t="s">
        <v>4338</v>
      </c>
      <c r="E177" s="733">
        <v>7</v>
      </c>
      <c r="F177" s="1140">
        <v>572</v>
      </c>
      <c r="G177" s="1186" t="s">
        <v>106</v>
      </c>
      <c r="H177" s="1186" t="s">
        <v>106</v>
      </c>
      <c r="I177" s="874">
        <v>18.989999999999998</v>
      </c>
      <c r="J177" s="651">
        <f t="shared" si="35"/>
        <v>3.7914691943127963</v>
      </c>
      <c r="K177" s="877">
        <v>0.18</v>
      </c>
      <c r="L177" s="887">
        <v>4</v>
      </c>
      <c r="M177" s="642">
        <f t="shared" si="36"/>
        <v>0.72</v>
      </c>
      <c r="N177" s="870" t="s">
        <v>456</v>
      </c>
      <c r="O177" s="734">
        <v>0.14000000000000001</v>
      </c>
      <c r="P177" s="866">
        <v>43557</v>
      </c>
      <c r="Q177" s="866">
        <v>43572</v>
      </c>
      <c r="R177" s="642">
        <f t="shared" si="37"/>
        <v>28.571428571428552</v>
      </c>
      <c r="S177" s="701">
        <f>IF(INDEX(Historical!$D$7:$D$1237,MATCH(B177,Historical!$B$7:$B$1261,0))=0,"n/a",(INDEX(Historical!$C$7:$C$1239,MATCH(B177,Historical!$B$7:$B$1261,0))/INDEX(Historical!$D$7:$D$1237,MATCH(B177,Historical!$B$7:$B$1261,0))-1)*100)</f>
        <v>21.42857142857142</v>
      </c>
      <c r="T177" s="701">
        <f>IF(INDEX(Historical!$F$7:$F$1230,MATCH(B177,Historical!$B$7:$B$1261,0))=0,"n/a",((INDEX(Historical!$C$7:$C$1239,MATCH(B177,Historical!$B$7:$B$1261,0))/INDEX(Historical!$F$7:$F$1230,MATCH(B177,Historical!$B$7:$B$1261,0)))^(1/3)-1)*100)</f>
        <v>12.311068346755549</v>
      </c>
      <c r="U177" s="701">
        <f>IF(INDEX(Historical!$H$7:$H$1230,MATCH(B177,Historical!$B$7:$B$1261,0))=0,"n/a",((INDEX(Historical!$C$7:$C$1239,MATCH(B177,Historical!$B$7:$B$1261,0))/INDEX(Historical!$H$7:$H$1230,MATCH(B177,Historical!$B$7:$B$1261,0)))^(1/5)-1)*100)</f>
        <v>11.196158593857874</v>
      </c>
      <c r="V177" s="701">
        <f>IF(INDEX(Historical!$O$7:$O$1230,MATCH(B177,Historical!$B$7:$B$1261,0))=0,"n/a",((INDEX(Historical!$C$7:$C$1239,MATCH(B177,Historical!$B$7:$B$1261,0))/INDEX(Historical!$O$7:$O$1230,MATCH(B177,Historical!$B$7:$B$1261,0)))^(1/10)-1)*100)</f>
        <v>7.1773462536293131</v>
      </c>
      <c r="W177" s="702">
        <f t="shared" si="38"/>
        <v>1.5599301187672809</v>
      </c>
      <c r="X177" s="703">
        <f t="shared" si="39"/>
        <v>1.286914780903204</v>
      </c>
      <c r="Y177" s="876"/>
      <c r="Z177" s="651">
        <f t="shared" si="40"/>
        <v>55.38461538461538</v>
      </c>
      <c r="AA177" s="886">
        <f t="shared" si="41"/>
        <v>14.607692307692306</v>
      </c>
      <c r="AB177" s="887">
        <v>12</v>
      </c>
      <c r="AC177" s="865">
        <v>1.3</v>
      </c>
      <c r="AD177" s="865">
        <v>1.54</v>
      </c>
      <c r="AE177" s="865">
        <v>6.34</v>
      </c>
      <c r="AF177" s="865">
        <v>1.36</v>
      </c>
      <c r="AG177" s="865">
        <v>9</v>
      </c>
      <c r="AH177" s="865">
        <v>19.2</v>
      </c>
      <c r="AI177" s="865">
        <v>-3.1300000000000003</v>
      </c>
      <c r="AJ177" s="865">
        <v>8.6999999999999993</v>
      </c>
      <c r="AK177" s="865">
        <v>10</v>
      </c>
      <c r="AL177" s="878">
        <v>2750</v>
      </c>
      <c r="AM177" s="872">
        <v>0.2</v>
      </c>
      <c r="AN177" s="865">
        <v>0.01</v>
      </c>
      <c r="AO177" s="739">
        <f t="shared" si="42"/>
        <v>0.37993548047836434</v>
      </c>
      <c r="AP177" s="740">
        <f t="shared" si="43"/>
        <v>14.98762778817067</v>
      </c>
      <c r="AQ177" s="888">
        <f t="shared" si="44"/>
        <v>-6.0343761711844968</v>
      </c>
      <c r="AR177" s="651">
        <f>INDEX(Historical!$C$7:$C$1239,MATCH(B177,Historical!$B$7:$B$1261,0))*IF(AH177="n/a",1.03,IF(AH177&lt;0,1.01,IF(AH177&gt;10,1.1,(1+AH177/100))))</f>
        <v>0.74800000000000011</v>
      </c>
      <c r="AS177" s="886">
        <f t="shared" si="45"/>
        <v>0.75548000000000015</v>
      </c>
      <c r="AT177" s="886">
        <f t="shared" si="50"/>
        <v>0.83102800000000021</v>
      </c>
      <c r="AU177" s="886">
        <f t="shared" si="50"/>
        <v>0.91413080000000035</v>
      </c>
      <c r="AV177" s="886">
        <f t="shared" si="50"/>
        <v>1.0055438800000005</v>
      </c>
      <c r="AW177" s="651">
        <f t="shared" si="46"/>
        <v>4.2541826800000013</v>
      </c>
      <c r="AX177" s="747">
        <f t="shared" si="47"/>
        <v>22.40222580305425</v>
      </c>
      <c r="AY177" s="934">
        <v>0.69</v>
      </c>
      <c r="AZ177" s="872">
        <v>27.32</v>
      </c>
      <c r="BA177" s="872">
        <v>-14.540000000000001</v>
      </c>
      <c r="BB177" s="872">
        <v>4.51</v>
      </c>
      <c r="BC177" s="872">
        <v>2.27</v>
      </c>
      <c r="BE177" s="624">
        <v>2015</v>
      </c>
      <c r="BF177" s="898">
        <f t="shared" si="48"/>
        <v>0</v>
      </c>
      <c r="BG177" s="882">
        <v>1.4000000000000001</v>
      </c>
    </row>
    <row r="178" spans="1:59" ht="11.25" customHeight="1" x14ac:dyDescent="0.2">
      <c r="A178" s="863" t="s">
        <v>1024</v>
      </c>
      <c r="B178" s="875" t="s">
        <v>1025</v>
      </c>
      <c r="C178" s="932" t="s">
        <v>128</v>
      </c>
      <c r="D178" s="932" t="s">
        <v>4327</v>
      </c>
      <c r="E178" s="733">
        <v>9</v>
      </c>
      <c r="F178" s="1140">
        <v>515</v>
      </c>
      <c r="G178" s="1140" t="s">
        <v>106</v>
      </c>
      <c r="H178" s="1140" t="s">
        <v>106</v>
      </c>
      <c r="I178" s="874">
        <v>71.63</v>
      </c>
      <c r="J178" s="651">
        <f t="shared" si="35"/>
        <v>1.6054725673600445</v>
      </c>
      <c r="K178" s="877">
        <v>1.1499999999999999</v>
      </c>
      <c r="L178" s="887">
        <v>1</v>
      </c>
      <c r="M178" s="642">
        <f t="shared" si="36"/>
        <v>1.1499999999999999</v>
      </c>
      <c r="N178" s="870" t="s">
        <v>171</v>
      </c>
      <c r="O178" s="734">
        <v>1.1000000000000001</v>
      </c>
      <c r="P178" s="861">
        <v>44147</v>
      </c>
      <c r="Q178" s="861">
        <v>44169</v>
      </c>
      <c r="R178" s="642">
        <f t="shared" si="37"/>
        <v>4.545454545454529</v>
      </c>
      <c r="S178" s="701">
        <f>IF(INDEX(Historical!$D$7:$D$1237,MATCH(B178,Historical!$B$7:$B$1261,0))=0,"n/a",(INDEX(Historical!$C$7:$C$1239,MATCH(B178,Historical!$B$7:$B$1261,0))/INDEX(Historical!$D$7:$D$1237,MATCH(B178,Historical!$B$7:$B$1261,0))-1)*100)</f>
        <v>10.000000000000009</v>
      </c>
      <c r="T178" s="701">
        <f>IF(INDEX(Historical!$F$7:$F$1230,MATCH(B178,Historical!$B$7:$B$1261,0))=0,"n/a",((INDEX(Historical!$C$7:$C$1239,MATCH(B178,Historical!$B$7:$B$1261,0))/INDEX(Historical!$F$7:$F$1230,MATCH(B178,Historical!$B$7:$B$1261,0)))^(1/3)-1)*100)</f>
        <v>6.917810999860885</v>
      </c>
      <c r="U178" s="701">
        <f>IF(INDEX(Historical!$H$7:$H$1230,MATCH(B178,Historical!$B$7:$B$1261,0))=0,"n/a",((INDEX(Historical!$C$7:$C$1239,MATCH(B178,Historical!$B$7:$B$1261,0))/INDEX(Historical!$H$7:$H$1230,MATCH(B178,Historical!$B$7:$B$1261,0)))^(1/5)-1)*100)</f>
        <v>7.9608473046602901</v>
      </c>
      <c r="V178" s="701">
        <f>IF(INDEX(Historical!$O$7:$O$1230,MATCH(B178,Historical!$B$7:$B$1261,0))=0,"n/a",((INDEX(Historical!$C$7:$C$1239,MATCH(B178,Historical!$B$7:$B$1261,0))/INDEX(Historical!$O$7:$O$1230,MATCH(B178,Historical!$B$7:$B$1261,0)))^(1/10)-1)*100)</f>
        <v>8.2037389818342845</v>
      </c>
      <c r="W178" s="702">
        <f t="shared" si="38"/>
        <v>0.97039256396237927</v>
      </c>
      <c r="X178" s="703">
        <f t="shared" si="39"/>
        <v>3.5178291226956655E-2</v>
      </c>
      <c r="Y178" s="876"/>
      <c r="Z178" s="651" t="str">
        <f t="shared" si="40"/>
        <v>n/a</v>
      </c>
      <c r="AA178" s="886" t="str">
        <f t="shared" si="41"/>
        <v>n/a</v>
      </c>
      <c r="AB178" s="887">
        <v>10</v>
      </c>
      <c r="AC178" s="865">
        <v>-0.83</v>
      </c>
      <c r="AD178" s="865" t="s">
        <v>136</v>
      </c>
      <c r="AE178" s="865">
        <v>1.1299999999999999</v>
      </c>
      <c r="AF178" s="865">
        <v>4.79</v>
      </c>
      <c r="AG178" s="865">
        <v>-5.2</v>
      </c>
      <c r="AH178" s="865">
        <v>7.7</v>
      </c>
      <c r="AI178" s="865">
        <v>59.35</v>
      </c>
      <c r="AJ178" s="865">
        <v>226.29999999999998</v>
      </c>
      <c r="AK178" s="865">
        <v>14.299999999999999</v>
      </c>
      <c r="AL178" s="878">
        <v>1270</v>
      </c>
      <c r="AM178" s="872">
        <v>3.3000000000000003</v>
      </c>
      <c r="AN178" s="865">
        <v>0.12</v>
      </c>
      <c r="AO178" s="739" t="str">
        <f t="shared" si="42"/>
        <v>n/a</v>
      </c>
      <c r="AP178" s="740">
        <f t="shared" si="43"/>
        <v>9.5663198720203351</v>
      </c>
      <c r="AQ178" s="888" t="str">
        <f t="shared" si="44"/>
        <v>n/a</v>
      </c>
      <c r="AR178" s="651">
        <f>INDEX(Historical!$C$7:$C$1239,MATCH(B178,Historical!$B$7:$B$1261,0))*IF(AH178="n/a",1.03,IF(AH178&lt;0,1.01,IF(AH178&gt;10,1.1,(1+AH178/100))))</f>
        <v>1.1847000000000001</v>
      </c>
      <c r="AS178" s="886">
        <f t="shared" si="45"/>
        <v>1.3031700000000002</v>
      </c>
      <c r="AT178" s="886">
        <f t="shared" si="50"/>
        <v>1.4334870000000004</v>
      </c>
      <c r="AU178" s="886">
        <f t="shared" si="50"/>
        <v>1.5768357000000006</v>
      </c>
      <c r="AV178" s="886">
        <f t="shared" si="50"/>
        <v>1.7345192700000007</v>
      </c>
      <c r="AW178" s="651">
        <f t="shared" si="46"/>
        <v>7.2327119700000013</v>
      </c>
      <c r="AX178" s="747">
        <f t="shared" si="47"/>
        <v>10.097322309088373</v>
      </c>
      <c r="AY178" s="934">
        <v>0.87</v>
      </c>
      <c r="AZ178" s="872">
        <v>48.27</v>
      </c>
      <c r="BA178" s="872">
        <v>-24.54</v>
      </c>
      <c r="BB178" s="872">
        <v>3.44</v>
      </c>
      <c r="BC178" s="872">
        <v>13.309999999999999</v>
      </c>
      <c r="BE178" s="624">
        <v>2013</v>
      </c>
      <c r="BF178" s="898">
        <f t="shared" si="48"/>
        <v>0</v>
      </c>
      <c r="BG178" s="882">
        <v>-3.3000000000000003</v>
      </c>
    </row>
    <row r="179" spans="1:59" ht="11.25" customHeight="1" x14ac:dyDescent="0.2">
      <c r="A179" s="871" t="s">
        <v>176</v>
      </c>
      <c r="B179" s="875" t="s">
        <v>177</v>
      </c>
      <c r="C179" s="932" t="s">
        <v>178</v>
      </c>
      <c r="D179" s="932" t="s">
        <v>4336</v>
      </c>
      <c r="E179" s="733">
        <v>33</v>
      </c>
      <c r="F179" s="1140">
        <v>86</v>
      </c>
      <c r="G179" s="1190" t="s">
        <v>115</v>
      </c>
      <c r="H179" s="1190" t="s">
        <v>115</v>
      </c>
      <c r="I179" s="865">
        <v>87.18</v>
      </c>
      <c r="J179" s="651">
        <f t="shared" si="35"/>
        <v>5.9187887130075705</v>
      </c>
      <c r="K179" s="884">
        <v>1.29</v>
      </c>
      <c r="L179" s="887">
        <v>4</v>
      </c>
      <c r="M179" s="642">
        <f t="shared" si="36"/>
        <v>5.16</v>
      </c>
      <c r="N179" s="870" t="s">
        <v>111</v>
      </c>
      <c r="O179" s="735">
        <v>1.19</v>
      </c>
      <c r="P179" s="861">
        <v>43875</v>
      </c>
      <c r="Q179" s="861">
        <v>43900</v>
      </c>
      <c r="R179" s="642">
        <f t="shared" si="37"/>
        <v>8.4033613445378226</v>
      </c>
      <c r="S179" s="701">
        <f>IF(INDEX(Historical!$D$7:$D$1237,MATCH(B179,Historical!$B$7:$B$1261,0))=0,"n/a",(INDEX(Historical!$C$7:$C$1239,MATCH(B179,Historical!$B$7:$B$1261,0))/INDEX(Historical!$D$7:$D$1237,MATCH(B179,Historical!$B$7:$B$1261,0))-1)*100)</f>
        <v>6.2499999999999778</v>
      </c>
      <c r="T179" s="701">
        <f>IF(INDEX(Historical!$F$7:$F$1230,MATCH(B179,Historical!$B$7:$B$1261,0))=0,"n/a",((INDEX(Historical!$C$7:$C$1239,MATCH(B179,Historical!$B$7:$B$1261,0))/INDEX(Historical!$F$7:$F$1230,MATCH(B179,Historical!$B$7:$B$1261,0)))^(1/3)-1)*100)</f>
        <v>3.5261078950306501</v>
      </c>
      <c r="U179" s="701">
        <f>IF(INDEX(Historical!$H$7:$H$1230,MATCH(B179,Historical!$B$7:$B$1261,0))=0,"n/a",((INDEX(Historical!$C$7:$C$1239,MATCH(B179,Historical!$B$7:$B$1261,0))/INDEX(Historical!$H$7:$H$1230,MATCH(B179,Historical!$B$7:$B$1261,0)))^(1/5)-1)*100)</f>
        <v>2.4861010731696886</v>
      </c>
      <c r="V179" s="701">
        <f>IF(INDEX(Historical!$O$7:$O$1230,MATCH(B179,Historical!$B$7:$B$1261,0))=0,"n/a",((INDEX(Historical!$C$7:$C$1239,MATCH(B179,Historical!$B$7:$B$1261,0))/INDEX(Historical!$O$7:$O$1230,MATCH(B179,Historical!$B$7:$B$1261,0)))^(1/10)-1)*100)</f>
        <v>5.9918644328465609</v>
      </c>
      <c r="W179" s="702">
        <f t="shared" si="38"/>
        <v>0.41491277064635024</v>
      </c>
      <c r="X179" s="703" t="str">
        <f t="shared" si="39"/>
        <v>n/a</v>
      </c>
      <c r="Y179" s="664"/>
      <c r="Z179" s="651" t="str">
        <f t="shared" si="40"/>
        <v>n/a</v>
      </c>
      <c r="AA179" s="886" t="str">
        <f t="shared" si="41"/>
        <v>n/a</v>
      </c>
      <c r="AB179" s="887">
        <v>12</v>
      </c>
      <c r="AC179" s="865">
        <v>-6.41</v>
      </c>
      <c r="AD179" s="865" t="s">
        <v>136</v>
      </c>
      <c r="AE179" s="865">
        <v>1.7</v>
      </c>
      <c r="AF179" s="865">
        <v>1.28</v>
      </c>
      <c r="AG179" s="865">
        <v>-8.3000000000000007</v>
      </c>
      <c r="AH179" s="867">
        <v>-80</v>
      </c>
      <c r="AI179" s="867">
        <v>2123.1000000000004</v>
      </c>
      <c r="AJ179" s="865">
        <v>-31.4</v>
      </c>
      <c r="AK179" s="865">
        <v>-2.92</v>
      </c>
      <c r="AL179" s="878">
        <v>177370</v>
      </c>
      <c r="AM179" s="872">
        <v>0.04</v>
      </c>
      <c r="AN179" s="865">
        <v>0.26</v>
      </c>
      <c r="AO179" s="739" t="str">
        <f t="shared" si="42"/>
        <v>n/a</v>
      </c>
      <c r="AP179" s="740">
        <f t="shared" si="43"/>
        <v>8.4048897861772591</v>
      </c>
      <c r="AQ179" s="888" t="str">
        <f t="shared" si="44"/>
        <v>n/a</v>
      </c>
      <c r="AR179" s="651">
        <f>INDEX(Historical!$C$7:$C$1239,MATCH(B179,Historical!$B$7:$B$1261,0))*IF(AH179="n/a",1.03,IF(AH179&lt;0,1.01,IF(AH179&gt;10,1.1,(1+AH179/100))))</f>
        <v>4.8075999999999999</v>
      </c>
      <c r="AS179" s="886">
        <f t="shared" si="45"/>
        <v>5.2883599999999999</v>
      </c>
      <c r="AT179" s="886">
        <f t="shared" si="50"/>
        <v>5.3412436000000003</v>
      </c>
      <c r="AU179" s="886">
        <f t="shared" si="50"/>
        <v>5.3946560360000007</v>
      </c>
      <c r="AV179" s="886">
        <f t="shared" si="50"/>
        <v>5.4486025963600007</v>
      </c>
      <c r="AW179" s="651">
        <f t="shared" si="46"/>
        <v>26.280462232360001</v>
      </c>
      <c r="AX179" s="747">
        <f t="shared" si="47"/>
        <v>30.145058766184906</v>
      </c>
      <c r="AY179" s="934">
        <v>1.39</v>
      </c>
      <c r="AZ179" s="872">
        <v>68.95</v>
      </c>
      <c r="BA179" s="872">
        <v>-28.96</v>
      </c>
      <c r="BB179" s="872">
        <v>14.249999999999998</v>
      </c>
      <c r="BC179" s="872">
        <v>3.19</v>
      </c>
      <c r="BE179" s="624">
        <v>1988</v>
      </c>
      <c r="BF179" s="898">
        <f t="shared" si="48"/>
        <v>3</v>
      </c>
      <c r="BG179" s="882">
        <v>-5</v>
      </c>
    </row>
    <row r="180" spans="1:59" ht="11.25" customHeight="1" x14ac:dyDescent="0.2">
      <c r="A180" s="863" t="s">
        <v>166</v>
      </c>
      <c r="B180" s="875" t="s">
        <v>167</v>
      </c>
      <c r="C180" s="932" t="s">
        <v>131</v>
      </c>
      <c r="D180" s="932" t="s">
        <v>4340</v>
      </c>
      <c r="E180" s="733">
        <v>53</v>
      </c>
      <c r="F180" s="1140">
        <v>19</v>
      </c>
      <c r="G180" s="1165" t="s">
        <v>37</v>
      </c>
      <c r="H180" s="1165" t="s">
        <v>37</v>
      </c>
      <c r="I180" s="865">
        <v>49.48</v>
      </c>
      <c r="J180" s="651">
        <f t="shared" si="35"/>
        <v>1.7178658043654003</v>
      </c>
      <c r="K180" s="877">
        <v>0.21249999999999999</v>
      </c>
      <c r="L180" s="887">
        <v>4</v>
      </c>
      <c r="M180" s="642">
        <f t="shared" si="36"/>
        <v>0.85</v>
      </c>
      <c r="N180" s="870" t="s">
        <v>432</v>
      </c>
      <c r="O180" s="734">
        <v>0.19750000000000001</v>
      </c>
      <c r="P180" s="861">
        <v>43868</v>
      </c>
      <c r="Q180" s="861">
        <v>43881</v>
      </c>
      <c r="R180" s="642">
        <f t="shared" si="37"/>
        <v>7.5949367088607511</v>
      </c>
      <c r="S180" s="701">
        <f>IF(INDEX(Historical!$D$7:$D$1237,MATCH(B180,Historical!$B$7:$B$1261,0))=0,"n/a",(INDEX(Historical!$C$7:$C$1239,MATCH(B180,Historical!$B$7:$B$1261,0))/INDEX(Historical!$D$7:$D$1237,MATCH(B180,Historical!$B$7:$B$1261,0))-1)*100)</f>
        <v>5.0531914893616969</v>
      </c>
      <c r="T180" s="701">
        <f>IF(INDEX(Historical!$F$7:$F$1230,MATCH(B180,Historical!$B$7:$B$1261,0))=0,"n/a",((INDEX(Historical!$C$7:$C$1239,MATCH(B180,Historical!$B$7:$B$1261,0))/INDEX(Historical!$F$7:$F$1230,MATCH(B180,Historical!$B$7:$B$1261,0)))^(1/3)-1)*100)</f>
        <v>4.6146886474063287</v>
      </c>
      <c r="U180" s="701">
        <f>IF(INDEX(Historical!$H$7:$H$1230,MATCH(B180,Historical!$B$7:$B$1261,0))=0,"n/a",((INDEX(Historical!$C$7:$C$1239,MATCH(B180,Historical!$B$7:$B$1261,0))/INDEX(Historical!$H$7:$H$1230,MATCH(B180,Historical!$B$7:$B$1261,0)))^(1/5)-1)*100)</f>
        <v>3.9783082120392388</v>
      </c>
      <c r="V180" s="701">
        <f>IF(INDEX(Historical!$O$7:$O$1230,MATCH(B180,Historical!$B$7:$B$1261,0))=0,"n/a",((INDEX(Historical!$C$7:$C$1239,MATCH(B180,Historical!$B$7:$B$1261,0))/INDEX(Historical!$O$7:$O$1230,MATCH(B180,Historical!$B$7:$B$1261,0)))^(1/10)-1)*100)</f>
        <v>2.9621275417430537</v>
      </c>
      <c r="W180" s="702">
        <f t="shared" si="38"/>
        <v>1.3430577029435462</v>
      </c>
      <c r="X180" s="703" t="str">
        <f t="shared" si="39"/>
        <v>n/a</v>
      </c>
      <c r="Y180" s="664"/>
      <c r="Z180" s="651" t="str">
        <f t="shared" si="40"/>
        <v>n/a</v>
      </c>
      <c r="AA180" s="886" t="str">
        <f t="shared" si="41"/>
        <v>n/a</v>
      </c>
      <c r="AB180" s="887">
        <v>12</v>
      </c>
      <c r="AC180" s="865">
        <v>-0.64</v>
      </c>
      <c r="AD180" s="865" t="s">
        <v>136</v>
      </c>
      <c r="AE180" s="865">
        <v>3.25</v>
      </c>
      <c r="AF180" s="865">
        <v>2.8</v>
      </c>
      <c r="AG180" s="865">
        <v>11.600000000000001</v>
      </c>
      <c r="AH180" s="865">
        <v>-153.69999999999999</v>
      </c>
      <c r="AI180" s="865">
        <v>1.18</v>
      </c>
      <c r="AJ180" s="865">
        <v>-24.7</v>
      </c>
      <c r="AK180" s="865">
        <v>10.75</v>
      </c>
      <c r="AL180" s="878">
        <v>2540</v>
      </c>
      <c r="AM180" s="872">
        <v>0.6</v>
      </c>
      <c r="AN180" s="865">
        <v>1.33</v>
      </c>
      <c r="AO180" s="739" t="str">
        <f t="shared" si="42"/>
        <v>n/a</v>
      </c>
      <c r="AP180" s="740">
        <f t="shared" si="43"/>
        <v>5.6961740164046386</v>
      </c>
      <c r="AQ180" s="888" t="str">
        <f t="shared" si="44"/>
        <v>n/a</v>
      </c>
      <c r="AR180" s="651">
        <f>INDEX(Historical!$C$7:$C$1239,MATCH(B180,Historical!$B$7:$B$1261,0))*IF(AH180="n/a",1.03,IF(AH180&lt;0,1.01,IF(AH180&gt;10,1.1,(1+AH180/100))))</f>
        <v>0.79790000000000005</v>
      </c>
      <c r="AS180" s="886">
        <f t="shared" si="45"/>
        <v>0.80731522000000011</v>
      </c>
      <c r="AT180" s="886">
        <f t="shared" si="50"/>
        <v>0.88804674200000022</v>
      </c>
      <c r="AU180" s="886">
        <f t="shared" si="50"/>
        <v>0.97685141620000038</v>
      </c>
      <c r="AV180" s="886">
        <f t="shared" si="50"/>
        <v>1.0745365578200006</v>
      </c>
      <c r="AW180" s="651">
        <f t="shared" si="46"/>
        <v>4.5446499360200008</v>
      </c>
      <c r="AX180" s="747">
        <f t="shared" si="47"/>
        <v>9.1848220210590164</v>
      </c>
      <c r="AY180" s="934">
        <v>0.09</v>
      </c>
      <c r="AZ180" s="872">
        <v>24.51</v>
      </c>
      <c r="BA180" s="872">
        <v>-13.74</v>
      </c>
      <c r="BB180" s="872">
        <v>5.58</v>
      </c>
      <c r="BC180" s="872">
        <v>3.55</v>
      </c>
      <c r="BE180" s="624">
        <v>1968</v>
      </c>
      <c r="BF180" s="898">
        <f t="shared" si="48"/>
        <v>6</v>
      </c>
      <c r="BG180" s="882">
        <v>2.8000000000000003</v>
      </c>
    </row>
    <row r="181" spans="1:59" ht="11.25" customHeight="1" x14ac:dyDescent="0.2">
      <c r="A181" s="863" t="s">
        <v>509</v>
      </c>
      <c r="B181" s="875" t="s">
        <v>510</v>
      </c>
      <c r="C181" s="932" t="s">
        <v>108</v>
      </c>
      <c r="D181" s="932" t="s">
        <v>4338</v>
      </c>
      <c r="E181" s="733">
        <v>22</v>
      </c>
      <c r="F181" s="1140">
        <v>156</v>
      </c>
      <c r="G181" s="1147" t="s">
        <v>106</v>
      </c>
      <c r="H181" s="1147" t="s">
        <v>106</v>
      </c>
      <c r="I181" s="874">
        <v>46.5</v>
      </c>
      <c r="J181" s="651">
        <f t="shared" si="35"/>
        <v>3.9569892473118284</v>
      </c>
      <c r="K181" s="884">
        <v>0.46</v>
      </c>
      <c r="L181" s="887">
        <v>4</v>
      </c>
      <c r="M181" s="642">
        <f t="shared" si="36"/>
        <v>1.84</v>
      </c>
      <c r="N181" s="870" t="s">
        <v>318</v>
      </c>
      <c r="O181" s="735">
        <v>0.45500000000000002</v>
      </c>
      <c r="P181" s="861">
        <v>44084</v>
      </c>
      <c r="Q181" s="861">
        <v>44099</v>
      </c>
      <c r="R181" s="642">
        <f t="shared" si="37"/>
        <v>1.0989010989010999</v>
      </c>
      <c r="S181" s="701">
        <f>IF(INDEX(Historical!$D$7:$D$1237,MATCH(B181,Historical!$B$7:$B$1261,0))=0,"n/a",(INDEX(Historical!$C$7:$C$1239,MATCH(B181,Historical!$B$7:$B$1261,0))/INDEX(Historical!$D$7:$D$1237,MATCH(B181,Historical!$B$7:$B$1261,0))-1)*100)</f>
        <v>2.2857142857142909</v>
      </c>
      <c r="T181" s="701">
        <f>IF(INDEX(Historical!$F$7:$F$1230,MATCH(B181,Historical!$B$7:$B$1261,0))=0,"n/a",((INDEX(Historical!$C$7:$C$1239,MATCH(B181,Historical!$B$7:$B$1261,0))/INDEX(Historical!$F$7:$F$1230,MATCH(B181,Historical!$B$7:$B$1261,0)))^(1/3)-1)*100)</f>
        <v>2.4240983937142913</v>
      </c>
      <c r="U181" s="701">
        <f>IF(INDEX(Historical!$H$7:$H$1230,MATCH(B181,Historical!$B$7:$B$1261,0))=0,"n/a",((INDEX(Historical!$C$7:$C$1239,MATCH(B181,Historical!$B$7:$B$1261,0))/INDEX(Historical!$H$7:$H$1230,MATCH(B181,Historical!$B$7:$B$1261,0)))^(1/5)-1)*100)</f>
        <v>2.7574885149268979</v>
      </c>
      <c r="V181" s="701">
        <f>IF(INDEX(Historical!$O$7:$O$1230,MATCH(B181,Historical!$B$7:$B$1261,0))=0,"n/a",((INDEX(Historical!$C$7:$C$1239,MATCH(B181,Historical!$B$7:$B$1261,0))/INDEX(Historical!$O$7:$O$1230,MATCH(B181,Historical!$B$7:$B$1261,0)))^(1/10)-1)*100)</f>
        <v>6.9933152697144729</v>
      </c>
      <c r="W181" s="702">
        <f t="shared" si="38"/>
        <v>0.39430347533001786</v>
      </c>
      <c r="X181" s="703" t="str">
        <f t="shared" si="39"/>
        <v>n/a</v>
      </c>
      <c r="Y181" s="876"/>
      <c r="Z181" s="651" t="str">
        <f t="shared" si="40"/>
        <v>n/a</v>
      </c>
      <c r="AA181" s="886" t="str">
        <f t="shared" si="41"/>
        <v>n/a</v>
      </c>
      <c r="AB181" s="887">
        <v>12</v>
      </c>
      <c r="AC181" s="865" t="s">
        <v>136</v>
      </c>
      <c r="AD181" s="865" t="s">
        <v>136</v>
      </c>
      <c r="AE181" s="865" t="s">
        <v>136</v>
      </c>
      <c r="AF181" s="865" t="s">
        <v>136</v>
      </c>
      <c r="AG181" s="865" t="s">
        <v>136</v>
      </c>
      <c r="AH181" s="865" t="s">
        <v>136</v>
      </c>
      <c r="AI181" s="865" t="s">
        <v>136</v>
      </c>
      <c r="AJ181" s="865" t="s">
        <v>136</v>
      </c>
      <c r="AK181" s="865" t="s">
        <v>136</v>
      </c>
      <c r="AL181" s="878" t="s">
        <v>136</v>
      </c>
      <c r="AM181" s="872" t="s">
        <v>136</v>
      </c>
      <c r="AN181" s="865" t="s">
        <v>136</v>
      </c>
      <c r="AO181" s="739" t="str">
        <f t="shared" si="42"/>
        <v>n/a</v>
      </c>
      <c r="AP181" s="740">
        <f t="shared" si="43"/>
        <v>6.7144777622387259</v>
      </c>
      <c r="AQ181" s="888" t="str">
        <f t="shared" si="44"/>
        <v>n/a</v>
      </c>
      <c r="AR181" s="651">
        <f>INDEX(Historical!$C$7:$C$1239,MATCH(B181,Historical!$B$7:$B$1261,0))*IF(AH181="n/a",1.03,IF(AH181&lt;0,1.01,IF(AH181&gt;10,1.1,(1+AH181/100))))</f>
        <v>1.8437000000000001</v>
      </c>
      <c r="AS181" s="886">
        <f t="shared" si="45"/>
        <v>1.8990110000000002</v>
      </c>
      <c r="AT181" s="886">
        <f t="shared" si="50"/>
        <v>1.9559813300000002</v>
      </c>
      <c r="AU181" s="886">
        <f t="shared" si="50"/>
        <v>2.0146607699000003</v>
      </c>
      <c r="AV181" s="886">
        <f t="shared" si="50"/>
        <v>2.0751005929970003</v>
      </c>
      <c r="AW181" s="651">
        <f t="shared" si="46"/>
        <v>9.7884536928970007</v>
      </c>
      <c r="AX181" s="747">
        <f t="shared" si="47"/>
        <v>21.05043804924086</v>
      </c>
      <c r="AY181" s="934" t="s">
        <v>136</v>
      </c>
      <c r="AZ181" s="872" t="s">
        <v>136</v>
      </c>
      <c r="BA181" s="872" t="s">
        <v>136</v>
      </c>
      <c r="BB181" s="872" t="s">
        <v>136</v>
      </c>
      <c r="BC181" s="872" t="s">
        <v>136</v>
      </c>
      <c r="BD181" s="907" t="s">
        <v>4265</v>
      </c>
      <c r="BE181" s="624">
        <v>1999</v>
      </c>
      <c r="BF181" s="898">
        <f t="shared" si="48"/>
        <v>2</v>
      </c>
      <c r="BG181" s="882" t="s">
        <v>136</v>
      </c>
    </row>
    <row r="182" spans="1:59" ht="11.25" customHeight="1" x14ac:dyDescent="0.2">
      <c r="A182" s="871" t="s">
        <v>538</v>
      </c>
      <c r="B182" s="875" t="s">
        <v>539</v>
      </c>
      <c r="C182" s="932" t="s">
        <v>131</v>
      </c>
      <c r="D182" s="932" t="s">
        <v>4328</v>
      </c>
      <c r="E182" s="733">
        <v>17</v>
      </c>
      <c r="F182" s="1140">
        <v>211</v>
      </c>
      <c r="G182" s="1186" t="s">
        <v>37</v>
      </c>
      <c r="H182" s="1186" t="s">
        <v>115</v>
      </c>
      <c r="I182" s="874">
        <v>78.489999999999995</v>
      </c>
      <c r="J182" s="651">
        <f t="shared" si="35"/>
        <v>4.7904191616766472</v>
      </c>
      <c r="K182" s="877">
        <v>0.94</v>
      </c>
      <c r="L182" s="887">
        <v>4</v>
      </c>
      <c r="M182" s="642">
        <f t="shared" si="36"/>
        <v>3.76</v>
      </c>
      <c r="N182" s="870" t="s">
        <v>325</v>
      </c>
      <c r="O182" s="734">
        <v>0.91749999999999998</v>
      </c>
      <c r="P182" s="861">
        <v>43888</v>
      </c>
      <c r="Q182" s="861">
        <v>43909</v>
      </c>
      <c r="R182" s="642">
        <f t="shared" si="37"/>
        <v>2.4523160762942742</v>
      </c>
      <c r="S182" s="701">
        <f>IF(INDEX(Historical!$D$7:$D$1237,MATCH(B182,Historical!$B$7:$B$1261,0))=0,"n/a",(INDEX(Historical!$C$7:$C$1239,MATCH(B182,Historical!$B$7:$B$1261,0))/INDEX(Historical!$D$7:$D$1237,MATCH(B182,Historical!$B$7:$B$1261,0))-1)*100)</f>
        <v>9.8802395209580887</v>
      </c>
      <c r="T182" s="701">
        <f>IF(INDEX(Historical!$F$7:$F$1230,MATCH(B182,Historical!$B$7:$B$1261,0))=0,"n/a",((INDEX(Historical!$C$7:$C$1239,MATCH(B182,Historical!$B$7:$B$1261,0))/INDEX(Historical!$F$7:$F$1230,MATCH(B182,Historical!$B$7:$B$1261,0)))^(1/3)-1)*100)</f>
        <v>9.43830154913603</v>
      </c>
      <c r="U182" s="701">
        <f>IF(INDEX(Historical!$H$7:$H$1230,MATCH(B182,Historical!$B$7:$B$1261,0))=0,"n/a",((INDEX(Historical!$C$7:$C$1239,MATCH(B182,Historical!$B$7:$B$1261,0))/INDEX(Historical!$H$7:$H$1230,MATCH(B182,Historical!$B$7:$B$1261,0)))^(1/5)-1)*100)</f>
        <v>8.8656737051164392</v>
      </c>
      <c r="V182" s="701">
        <f>IF(INDEX(Historical!$O$7:$O$1230,MATCH(B182,Historical!$B$7:$B$1261,0))=0,"n/a",((INDEX(Historical!$C$7:$C$1239,MATCH(B182,Historical!$B$7:$B$1261,0))/INDEX(Historical!$O$7:$O$1230,MATCH(B182,Historical!$B$7:$B$1261,0)))^(1/10)-1)*100)</f>
        <v>7.686881780010979</v>
      </c>
      <c r="W182" s="702">
        <f t="shared" si="38"/>
        <v>1.1533511193278396</v>
      </c>
      <c r="X182" s="703" t="str">
        <f t="shared" si="39"/>
        <v>n/a</v>
      </c>
      <c r="Y182" s="671"/>
      <c r="Z182" s="651">
        <f t="shared" si="40"/>
        <v>191.83673469387753</v>
      </c>
      <c r="AA182" s="886">
        <f t="shared" si="41"/>
        <v>40.045918367346935</v>
      </c>
      <c r="AB182" s="887">
        <v>12</v>
      </c>
      <c r="AC182" s="865">
        <v>1.96</v>
      </c>
      <c r="AD182" s="865">
        <v>20.83</v>
      </c>
      <c r="AE182" s="865">
        <v>4.28</v>
      </c>
      <c r="AF182" s="865">
        <v>2.75</v>
      </c>
      <c r="AG182" s="865">
        <v>1.7000000000000002</v>
      </c>
      <c r="AH182" s="865">
        <v>-56.499999999999993</v>
      </c>
      <c r="AI182" s="865">
        <v>9.5</v>
      </c>
      <c r="AJ182" s="865">
        <v>-5.8999999999999995</v>
      </c>
      <c r="AK182" s="865">
        <v>1.94</v>
      </c>
      <c r="AL182" s="878">
        <v>64780</v>
      </c>
      <c r="AM182" s="872">
        <v>0.1</v>
      </c>
      <c r="AN182" s="865">
        <v>1.6</v>
      </c>
      <c r="AO182" s="739">
        <f t="shared" si="42"/>
        <v>-26.389825500553847</v>
      </c>
      <c r="AP182" s="740">
        <f t="shared" si="43"/>
        <v>13.656092866793086</v>
      </c>
      <c r="AQ182" s="888">
        <f t="shared" si="44"/>
        <v>121.23519461846138</v>
      </c>
      <c r="AR182" s="651">
        <f>INDEX(Historical!$C$7:$C$1239,MATCH(B182,Historical!$B$7:$B$1261,0))*IF(AH182="n/a",1.03,IF(AH182&lt;0,1.01,IF(AH182&gt;10,1.1,(1+AH182/100))))</f>
        <v>3.7067000000000001</v>
      </c>
      <c r="AS182" s="886">
        <f t="shared" si="45"/>
        <v>4.0588365</v>
      </c>
      <c r="AT182" s="886">
        <f t="shared" si="50"/>
        <v>4.1375779281000007</v>
      </c>
      <c r="AU182" s="886">
        <f t="shared" si="50"/>
        <v>4.217846939905141</v>
      </c>
      <c r="AV182" s="886">
        <f t="shared" si="50"/>
        <v>4.2996731705393012</v>
      </c>
      <c r="AW182" s="651">
        <f t="shared" si="46"/>
        <v>20.420634538544441</v>
      </c>
      <c r="AX182" s="747">
        <f t="shared" si="47"/>
        <v>26.016861432723204</v>
      </c>
      <c r="AY182" s="934">
        <v>0.32</v>
      </c>
      <c r="AZ182" s="872">
        <v>35.82</v>
      </c>
      <c r="BA182" s="872">
        <v>-13.639999999999999</v>
      </c>
      <c r="BB182" s="872">
        <v>-2.97</v>
      </c>
      <c r="BC182" s="872">
        <v>-1.72</v>
      </c>
      <c r="BE182" s="624">
        <v>2004</v>
      </c>
      <c r="BF182" s="898">
        <f t="shared" si="48"/>
        <v>1</v>
      </c>
      <c r="BG182" s="882">
        <v>0.4</v>
      </c>
    </row>
    <row r="183" spans="1:59" s="773" customFormat="1" ht="11.25" customHeight="1" x14ac:dyDescent="0.2">
      <c r="A183" s="646" t="s">
        <v>206</v>
      </c>
      <c r="B183" s="781" t="s">
        <v>207</v>
      </c>
      <c r="C183" s="932" t="s">
        <v>112</v>
      </c>
      <c r="D183" s="932" t="s">
        <v>211</v>
      </c>
      <c r="E183" s="755">
        <v>33</v>
      </c>
      <c r="F183" s="1140">
        <v>81</v>
      </c>
      <c r="G183" s="1189" t="s">
        <v>37</v>
      </c>
      <c r="H183" s="1189" t="s">
        <v>37</v>
      </c>
      <c r="I183" s="766">
        <v>53.24</v>
      </c>
      <c r="J183" s="757">
        <f t="shared" si="35"/>
        <v>1.577761081893313</v>
      </c>
      <c r="K183" s="779">
        <v>0.21</v>
      </c>
      <c r="L183" s="759">
        <v>4</v>
      </c>
      <c r="M183" s="760">
        <f t="shared" si="36"/>
        <v>0.84</v>
      </c>
      <c r="N183" s="761" t="s">
        <v>208</v>
      </c>
      <c r="O183" s="780">
        <v>0.19</v>
      </c>
      <c r="P183" s="1117">
        <v>43628</v>
      </c>
      <c r="Q183" s="1117">
        <v>43644</v>
      </c>
      <c r="R183" s="760">
        <f t="shared" si="37"/>
        <v>10.52631578947368</v>
      </c>
      <c r="S183" s="701">
        <f>IF(INDEX(Historical!$D$7:$D$1237,MATCH(B183,Historical!$B$7:$B$1261,0))=0,"n/a",(INDEX(Historical!$C$7:$C$1239,MATCH(B183,Historical!$B$7:$B$1261,0))/INDEX(Historical!$D$7:$D$1237,MATCH(B183,Historical!$B$7:$B$1261,0))-1)*100)</f>
        <v>9.3333333333333268</v>
      </c>
      <c r="T183" s="701">
        <f>IF(INDEX(Historical!$F$7:$F$1230,MATCH(B183,Historical!$B$7:$B$1261,0))=0,"n/a",((INDEX(Historical!$C$7:$C$1239,MATCH(B183,Historical!$B$7:$B$1261,0))/INDEX(Historical!$F$7:$F$1230,MATCH(B183,Historical!$B$7:$B$1261,0)))^(1/3)-1)*100)</f>
        <v>5.6678852579815864</v>
      </c>
      <c r="U183" s="701">
        <f>IF(INDEX(Historical!$H$7:$H$1230,MATCH(B183,Historical!$B$7:$B$1261,0))=0,"n/a",((INDEX(Historical!$C$7:$C$1239,MATCH(B183,Historical!$B$7:$B$1261,0))/INDEX(Historical!$H$7:$H$1230,MATCH(B183,Historical!$B$7:$B$1261,0)))^(1/5)-1)*100)</f>
        <v>5.2465880290959443</v>
      </c>
      <c r="V183" s="701">
        <f>IF(INDEX(Historical!$O$7:$O$1230,MATCH(B183,Historical!$B$7:$B$1261,0))=0,"n/a",((INDEX(Historical!$C$7:$C$1239,MATCH(B183,Historical!$B$7:$B$1261,0))/INDEX(Historical!$O$7:$O$1230,MATCH(B183,Historical!$B$7:$B$1261,0)))^(1/10)-1)*100)</f>
        <v>13.555611844396509</v>
      </c>
      <c r="W183" s="702">
        <f t="shared" si="38"/>
        <v>0.38704177202187517</v>
      </c>
      <c r="X183" s="703">
        <f t="shared" si="39"/>
        <v>0.86009639821244999</v>
      </c>
      <c r="Y183" s="774"/>
      <c r="Z183" s="757">
        <f t="shared" si="40"/>
        <v>42</v>
      </c>
      <c r="AA183" s="765">
        <f t="shared" si="41"/>
        <v>26.62</v>
      </c>
      <c r="AB183" s="759">
        <v>7</v>
      </c>
      <c r="AC183" s="766">
        <v>2</v>
      </c>
      <c r="AD183" s="766">
        <v>2.73</v>
      </c>
      <c r="AE183" s="766">
        <v>2.65</v>
      </c>
      <c r="AF183" s="766">
        <v>7</v>
      </c>
      <c r="AG183" s="766">
        <v>27.200000000000003</v>
      </c>
      <c r="AH183" s="766">
        <v>-8.6999999999999993</v>
      </c>
      <c r="AI183" s="766">
        <v>18.260000000000002</v>
      </c>
      <c r="AJ183" s="766">
        <v>6.1</v>
      </c>
      <c r="AK183" s="766">
        <v>10</v>
      </c>
      <c r="AL183" s="767">
        <v>6850</v>
      </c>
      <c r="AM183" s="768">
        <v>0.4</v>
      </c>
      <c r="AN183" s="766">
        <v>0.64</v>
      </c>
      <c r="AO183" s="769">
        <f t="shared" si="42"/>
        <v>-19.795650889010744</v>
      </c>
      <c r="AP183" s="770">
        <f t="shared" si="43"/>
        <v>6.8243491109892576</v>
      </c>
      <c r="AQ183" s="771">
        <f t="shared" si="44"/>
        <v>187.78078076511258</v>
      </c>
      <c r="AR183" s="651">
        <f>INDEX(Historical!$C$7:$C$1239,MATCH(B183,Historical!$B$7:$B$1261,0))*IF(AH183="n/a",1.03,IF(AH183&lt;0,1.01,IF(AH183&gt;10,1.1,(1+AH183/100))))</f>
        <v>0.82819999999999994</v>
      </c>
      <c r="AS183" s="765">
        <f t="shared" si="45"/>
        <v>0.91102000000000005</v>
      </c>
      <c r="AT183" s="765">
        <f t="shared" si="50"/>
        <v>1.0021220000000002</v>
      </c>
      <c r="AU183" s="765">
        <f t="shared" si="50"/>
        <v>1.1023342000000003</v>
      </c>
      <c r="AV183" s="765">
        <f t="shared" si="50"/>
        <v>1.2125676200000004</v>
      </c>
      <c r="AW183" s="757">
        <f t="shared" si="46"/>
        <v>5.0562438200000015</v>
      </c>
      <c r="AX183" s="772">
        <f t="shared" si="47"/>
        <v>9.4970770473328336</v>
      </c>
      <c r="AY183" s="935">
        <v>1.38</v>
      </c>
      <c r="AZ183" s="768">
        <v>71.3</v>
      </c>
      <c r="BA183" s="768">
        <v>-8.7099999999999991</v>
      </c>
      <c r="BB183" s="768">
        <v>5.54</v>
      </c>
      <c r="BC183" s="768">
        <v>13.309999999999999</v>
      </c>
      <c r="BD183" s="908"/>
      <c r="BE183" s="624">
        <v>1987</v>
      </c>
      <c r="BF183" s="898">
        <f t="shared" si="48"/>
        <v>3</v>
      </c>
      <c r="BG183" s="824">
        <v>11.3</v>
      </c>
    </row>
    <row r="184" spans="1:59" ht="11.25" customHeight="1" x14ac:dyDescent="0.2">
      <c r="A184" s="863" t="s">
        <v>1111</v>
      </c>
      <c r="B184" s="875" t="s">
        <v>1112</v>
      </c>
      <c r="C184" s="932" t="s">
        <v>245</v>
      </c>
      <c r="D184" s="932" t="s">
        <v>4347</v>
      </c>
      <c r="E184" s="733">
        <v>9</v>
      </c>
      <c r="F184" s="1140">
        <v>442</v>
      </c>
      <c r="G184" s="1166" t="s">
        <v>106</v>
      </c>
      <c r="H184" s="1166" t="s">
        <v>106</v>
      </c>
      <c r="I184" s="874">
        <v>46.76</v>
      </c>
      <c r="J184" s="651">
        <f t="shared" si="35"/>
        <v>1.2831479897348161</v>
      </c>
      <c r="K184" s="877">
        <v>0.15</v>
      </c>
      <c r="L184" s="887">
        <v>4</v>
      </c>
      <c r="M184" s="642">
        <f t="shared" si="36"/>
        <v>0.6</v>
      </c>
      <c r="N184" s="870" t="s">
        <v>717</v>
      </c>
      <c r="O184" s="734">
        <v>0.1</v>
      </c>
      <c r="P184" s="866">
        <v>43735</v>
      </c>
      <c r="Q184" s="866">
        <v>43773</v>
      </c>
      <c r="R184" s="642">
        <f t="shared" si="37"/>
        <v>49.999999999999986</v>
      </c>
      <c r="S184" s="701">
        <f>IF(INDEX(Historical!$D$7:$D$1237,MATCH(B184,Historical!$B$7:$B$1261,0))=0,"n/a",(INDEX(Historical!$C$7:$C$1239,MATCH(B184,Historical!$B$7:$B$1261,0))/INDEX(Historical!$D$7:$D$1237,MATCH(B184,Historical!$B$7:$B$1261,0))-1)*100)</f>
        <v>12.5</v>
      </c>
      <c r="T184" s="701">
        <f>IF(INDEX(Historical!$F$7:$F$1230,MATCH(B184,Historical!$B$7:$B$1261,0))=0,"n/a",((INDEX(Historical!$C$7:$C$1239,MATCH(B184,Historical!$B$7:$B$1261,0))/INDEX(Historical!$F$7:$F$1230,MATCH(B184,Historical!$B$7:$B$1261,0)))^(1/3)-1)*100)</f>
        <v>17.134499842861995</v>
      </c>
      <c r="U184" s="701">
        <f>IF(INDEX(Historical!$H$7:$H$1230,MATCH(B184,Historical!$B$7:$B$1261,0))=0,"n/a",((INDEX(Historical!$C$7:$C$1239,MATCH(B184,Historical!$B$7:$B$1261,0))/INDEX(Historical!$H$7:$H$1230,MATCH(B184,Historical!$B$7:$B$1261,0)))^(1/5)-1)*100)</f>
        <v>13.396657763302722</v>
      </c>
      <c r="V184" s="701">
        <f>IF(INDEX(Historical!$O$7:$O$1230,MATCH(B184,Historical!$B$7:$B$1261,0))=0,"n/a",((INDEX(Historical!$C$7:$C$1239,MATCH(B184,Historical!$B$7:$B$1261,0))/INDEX(Historical!$O$7:$O$1230,MATCH(B184,Historical!$B$7:$B$1261,0)))^(1/10)-1)*100)</f>
        <v>10.894307469981591</v>
      </c>
      <c r="W184" s="702">
        <f t="shared" si="38"/>
        <v>1.2296933788784794</v>
      </c>
      <c r="X184" s="703" t="str">
        <f t="shared" si="39"/>
        <v>n/a</v>
      </c>
      <c r="Y184" s="673"/>
      <c r="Z184" s="651" t="str">
        <f t="shared" si="40"/>
        <v>n/a</v>
      </c>
      <c r="AA184" s="886" t="str">
        <f t="shared" si="41"/>
        <v>n/a</v>
      </c>
      <c r="AB184" s="887">
        <v>1</v>
      </c>
      <c r="AC184" s="865">
        <v>-3.13</v>
      </c>
      <c r="AD184" s="865" t="s">
        <v>136</v>
      </c>
      <c r="AE184" s="865">
        <v>0.22</v>
      </c>
      <c r="AF184" s="865">
        <v>0.84</v>
      </c>
      <c r="AG184" s="865">
        <v>-8.6</v>
      </c>
      <c r="AH184" s="865">
        <v>-28.499999999999996</v>
      </c>
      <c r="AI184" s="865">
        <v>133.20000000000002</v>
      </c>
      <c r="AJ184" s="865">
        <v>-10.9</v>
      </c>
      <c r="AK184" s="865" t="s">
        <v>136</v>
      </c>
      <c r="AL184" s="878">
        <v>1070</v>
      </c>
      <c r="AM184" s="872">
        <v>18.8</v>
      </c>
      <c r="AN184" s="865">
        <v>0.57999999999999996</v>
      </c>
      <c r="AO184" s="739" t="str">
        <f t="shared" si="42"/>
        <v>n/a</v>
      </c>
      <c r="AP184" s="740">
        <f t="shared" si="43"/>
        <v>14.679805753037538</v>
      </c>
      <c r="AQ184" s="888" t="str">
        <f t="shared" si="44"/>
        <v>n/a</v>
      </c>
      <c r="AR184" s="651">
        <f>INDEX(Historical!$C$7:$C$1239,MATCH(B184,Historical!$B$7:$B$1261,0))*IF(AH184="n/a",1.03,IF(AH184&lt;0,1.01,IF(AH184&gt;10,1.1,(1+AH184/100))))</f>
        <v>0.45450000000000002</v>
      </c>
      <c r="AS184" s="886">
        <f t="shared" si="45"/>
        <v>0.49995000000000006</v>
      </c>
      <c r="AT184" s="886">
        <f t="shared" si="50"/>
        <v>0.51494850000000003</v>
      </c>
      <c r="AU184" s="886">
        <f t="shared" si="50"/>
        <v>0.53039695500000006</v>
      </c>
      <c r="AV184" s="886">
        <f t="shared" si="50"/>
        <v>0.54630886365000009</v>
      </c>
      <c r="AW184" s="651">
        <f t="shared" si="46"/>
        <v>2.5461043186500003</v>
      </c>
      <c r="AX184" s="747">
        <f t="shared" si="47"/>
        <v>5.4450477302181364</v>
      </c>
      <c r="AY184" s="934">
        <v>0.78</v>
      </c>
      <c r="AZ184" s="872">
        <v>117.48</v>
      </c>
      <c r="BA184" s="872">
        <v>-37.39</v>
      </c>
      <c r="BB184" s="872">
        <v>7.03</v>
      </c>
      <c r="BC184" s="872">
        <v>32.46</v>
      </c>
      <c r="BE184" s="624">
        <v>2012</v>
      </c>
      <c r="BF184" s="898">
        <f t="shared" si="48"/>
        <v>0</v>
      </c>
      <c r="BG184" s="882">
        <v>-3.8</v>
      </c>
    </row>
    <row r="185" spans="1:59" ht="11.25" customHeight="1" x14ac:dyDescent="0.2">
      <c r="A185" s="863" t="s">
        <v>1121</v>
      </c>
      <c r="B185" s="875" t="s">
        <v>1122</v>
      </c>
      <c r="C185" s="932" t="s">
        <v>4319</v>
      </c>
      <c r="D185" s="932" t="s">
        <v>4320</v>
      </c>
      <c r="E185" s="733">
        <v>10</v>
      </c>
      <c r="F185" s="1140">
        <v>352</v>
      </c>
      <c r="G185" s="1165" t="s">
        <v>106</v>
      </c>
      <c r="H185" s="1165" t="s">
        <v>106</v>
      </c>
      <c r="I185" s="874">
        <v>30.97</v>
      </c>
      <c r="J185" s="651">
        <f t="shared" si="35"/>
        <v>3.6164029706167264</v>
      </c>
      <c r="K185" s="877">
        <v>0.28000000000000003</v>
      </c>
      <c r="L185" s="887">
        <v>4</v>
      </c>
      <c r="M185" s="642">
        <f t="shared" si="36"/>
        <v>1.1200000000000001</v>
      </c>
      <c r="N185" s="870" t="s">
        <v>489</v>
      </c>
      <c r="O185" s="734">
        <v>0.26</v>
      </c>
      <c r="P185" s="619">
        <v>43828</v>
      </c>
      <c r="Q185" s="619">
        <v>43844</v>
      </c>
      <c r="R185" s="642">
        <f t="shared" si="37"/>
        <v>7.6923076923076987</v>
      </c>
      <c r="S185" s="701">
        <f>IF(INDEX(Historical!$D$7:$D$1237,MATCH(B185,Historical!$B$7:$B$1261,0))=0,"n/a",(INDEX(Historical!$C$7:$C$1239,MATCH(B185,Historical!$B$7:$B$1261,0))/INDEX(Historical!$D$7:$D$1237,MATCH(B185,Historical!$B$7:$B$1261,0))-1)*100)</f>
        <v>6.0000000000000053</v>
      </c>
      <c r="T185" s="701">
        <f>IF(INDEX(Historical!$F$7:$F$1230,MATCH(B185,Historical!$B$7:$B$1261,0))=0,"n/a",((INDEX(Historical!$C$7:$C$1239,MATCH(B185,Historical!$B$7:$B$1261,0))/INDEX(Historical!$F$7:$F$1230,MATCH(B185,Historical!$B$7:$B$1261,0)))^(1/3)-1)*100)</f>
        <v>6.3998619239407528</v>
      </c>
      <c r="U185" s="701">
        <f>IF(INDEX(Historical!$H$7:$H$1230,MATCH(B185,Historical!$B$7:$B$1261,0))=0,"n/a",((INDEX(Historical!$C$7:$C$1239,MATCH(B185,Historical!$B$7:$B$1261,0))/INDEX(Historical!$H$7:$H$1230,MATCH(B185,Historical!$B$7:$B$1261,0)))^(1/5)-1)*100)</f>
        <v>5.7896488705653448</v>
      </c>
      <c r="V185" s="701">
        <f>IF(INDEX(Historical!$O$7:$O$1230,MATCH(B185,Historical!$B$7:$B$1261,0))=0,"n/a",((INDEX(Historical!$C$7:$C$1239,MATCH(B185,Historical!$B$7:$B$1261,0))/INDEX(Historical!$O$7:$O$1230,MATCH(B185,Historical!$B$7:$B$1261,0)))^(1/10)-1)*100)</f>
        <v>8.0769610496056909</v>
      </c>
      <c r="W185" s="702">
        <f t="shared" si="38"/>
        <v>0.71681029969161358</v>
      </c>
      <c r="X185" s="703">
        <f t="shared" si="39"/>
        <v>0.12240272453626523</v>
      </c>
      <c r="Y185" s="661"/>
      <c r="Z185" s="651">
        <f t="shared" si="40"/>
        <v>63.636363636363647</v>
      </c>
      <c r="AA185" s="886">
        <f t="shared" si="41"/>
        <v>17.59659090909091</v>
      </c>
      <c r="AB185" s="887">
        <v>12</v>
      </c>
      <c r="AC185" s="865">
        <v>1.76</v>
      </c>
      <c r="AD185" s="865">
        <v>2.2599999999999998</v>
      </c>
      <c r="AE185" s="865">
        <v>6.17</v>
      </c>
      <c r="AF185" s="865">
        <v>2.29</v>
      </c>
      <c r="AG185" s="865">
        <v>12.2</v>
      </c>
      <c r="AH185" s="865">
        <v>207.20000000000002</v>
      </c>
      <c r="AI185" s="865">
        <v>-39.300000000000004</v>
      </c>
      <c r="AJ185" s="865">
        <v>47.3</v>
      </c>
      <c r="AK185" s="865">
        <v>8</v>
      </c>
      <c r="AL185" s="878">
        <v>5680</v>
      </c>
      <c r="AM185" s="872">
        <v>2.9000000000000004</v>
      </c>
      <c r="AN185" s="865">
        <v>1.92</v>
      </c>
      <c r="AO185" s="739">
        <f t="shared" si="42"/>
        <v>-8.1905390679088388</v>
      </c>
      <c r="AP185" s="740">
        <f t="shared" si="43"/>
        <v>9.4060518411820713</v>
      </c>
      <c r="AQ185" s="888">
        <f t="shared" si="44"/>
        <v>33.826078145924889</v>
      </c>
      <c r="AR185" s="651">
        <f>INDEX(Historical!$C$7:$C$1239,MATCH(B185,Historical!$B$7:$B$1261,0))*IF(AH185="n/a",1.03,IF(AH185&lt;0,1.01,IF(AH185&gt;10,1.1,(1+AH185/100))))</f>
        <v>1.1660000000000001</v>
      </c>
      <c r="AS185" s="886">
        <f t="shared" si="45"/>
        <v>1.1776600000000002</v>
      </c>
      <c r="AT185" s="886">
        <f t="shared" si="50"/>
        <v>1.2718728000000001</v>
      </c>
      <c r="AU185" s="886">
        <f t="shared" si="50"/>
        <v>1.3736226240000002</v>
      </c>
      <c r="AV185" s="886">
        <f t="shared" si="50"/>
        <v>1.4835124339200003</v>
      </c>
      <c r="AW185" s="651">
        <f t="shared" si="46"/>
        <v>6.4726678579200012</v>
      </c>
      <c r="AX185" s="747">
        <f t="shared" si="47"/>
        <v>20.899799347497584</v>
      </c>
      <c r="AY185" s="934">
        <v>0.95</v>
      </c>
      <c r="AZ185" s="872">
        <v>35.36</v>
      </c>
      <c r="BA185" s="872">
        <v>-32.07</v>
      </c>
      <c r="BB185" s="872">
        <v>15.540000000000001</v>
      </c>
      <c r="BC185" s="872">
        <v>4.1500000000000004</v>
      </c>
      <c r="BE185" s="624">
        <v>2011</v>
      </c>
      <c r="BF185" s="898">
        <f t="shared" si="48"/>
        <v>0</v>
      </c>
      <c r="BG185" s="882">
        <v>3.3000000000000003</v>
      </c>
    </row>
    <row r="186" spans="1:59" ht="11.25" customHeight="1" x14ac:dyDescent="0.2">
      <c r="A186" s="863" t="s">
        <v>1113</v>
      </c>
      <c r="B186" s="875" t="s">
        <v>1114</v>
      </c>
      <c r="C186" s="932" t="s">
        <v>108</v>
      </c>
      <c r="D186" s="932" t="s">
        <v>4343</v>
      </c>
      <c r="E186" s="733">
        <v>9</v>
      </c>
      <c r="F186" s="1140">
        <v>434</v>
      </c>
      <c r="G186" s="1147" t="s">
        <v>37</v>
      </c>
      <c r="H186" s="1147" t="s">
        <v>115</v>
      </c>
      <c r="I186" s="874">
        <v>76.17</v>
      </c>
      <c r="J186" s="651">
        <f t="shared" si="35"/>
        <v>2.3106209793882106</v>
      </c>
      <c r="K186" s="877">
        <v>0.44</v>
      </c>
      <c r="L186" s="887">
        <v>4</v>
      </c>
      <c r="M186" s="642">
        <f t="shared" si="36"/>
        <v>1.76</v>
      </c>
      <c r="N186" s="870" t="s">
        <v>426</v>
      </c>
      <c r="O186" s="734">
        <v>0.4</v>
      </c>
      <c r="P186" s="866">
        <v>43698</v>
      </c>
      <c r="Q186" s="866">
        <v>43713</v>
      </c>
      <c r="R186" s="642">
        <f t="shared" si="37"/>
        <v>9.9999999999999947</v>
      </c>
      <c r="S186" s="701">
        <f>IF(INDEX(Historical!$D$7:$D$1237,MATCH(B186,Historical!$B$7:$B$1261,0))=0,"n/a",(INDEX(Historical!$C$7:$C$1239,MATCH(B186,Historical!$B$7:$B$1261,0))/INDEX(Historical!$D$7:$D$1237,MATCH(B186,Historical!$B$7:$B$1261,0))-1)*100)</f>
        <v>11.999999999999989</v>
      </c>
      <c r="T186" s="701">
        <f>IF(INDEX(Historical!$F$7:$F$1230,MATCH(B186,Historical!$B$7:$B$1261,0))=0,"n/a",((INDEX(Historical!$C$7:$C$1239,MATCH(B186,Historical!$B$7:$B$1261,0))/INDEX(Historical!$F$7:$F$1230,MATCH(B186,Historical!$B$7:$B$1261,0)))^(1/3)-1)*100)</f>
        <v>13.140240479934251</v>
      </c>
      <c r="U186" s="701">
        <f>IF(INDEX(Historical!$H$7:$H$1230,MATCH(B186,Historical!$B$7:$B$1261,0))=0,"n/a",((INDEX(Historical!$C$7:$C$1239,MATCH(B186,Historical!$B$7:$B$1261,0))/INDEX(Historical!$H$7:$H$1230,MATCH(B186,Historical!$B$7:$B$1261,0)))^(1/5)-1)*100)</f>
        <v>12.79875101706811</v>
      </c>
      <c r="V186" s="701">
        <f>IF(INDEX(Historical!$O$7:$O$1230,MATCH(B186,Historical!$B$7:$B$1261,0))=0,"n/a",((INDEX(Historical!$C$7:$C$1239,MATCH(B186,Historical!$B$7:$B$1261,0))/INDEX(Historical!$O$7:$O$1230,MATCH(B186,Historical!$B$7:$B$1261,0)))^(1/10)-1)*100)</f>
        <v>30.200545431746772</v>
      </c>
      <c r="W186" s="702">
        <f t="shared" si="38"/>
        <v>0.42379204859042313</v>
      </c>
      <c r="X186" s="703">
        <f t="shared" si="39"/>
        <v>0.97700389443267999</v>
      </c>
      <c r="Y186" s="664"/>
      <c r="Z186" s="651">
        <f t="shared" si="40"/>
        <v>53.987730061349694</v>
      </c>
      <c r="AA186" s="886">
        <f t="shared" si="41"/>
        <v>23.365030674846629</v>
      </c>
      <c r="AB186" s="887">
        <v>12</v>
      </c>
      <c r="AC186" s="865">
        <v>3.26</v>
      </c>
      <c r="AD186" s="865">
        <v>34.54</v>
      </c>
      <c r="AE186" s="865">
        <v>2.14</v>
      </c>
      <c r="AF186" s="865">
        <v>2.62</v>
      </c>
      <c r="AG186" s="865">
        <v>10.6</v>
      </c>
      <c r="AH186" s="865">
        <v>16.600000000000001</v>
      </c>
      <c r="AI186" s="865">
        <v>137.54999999999998</v>
      </c>
      <c r="AJ186" s="865">
        <v>13.100000000000001</v>
      </c>
      <c r="AK186" s="865">
        <v>0.70000000000000007</v>
      </c>
      <c r="AL186" s="878">
        <v>24300</v>
      </c>
      <c r="AM186" s="872">
        <v>0.1</v>
      </c>
      <c r="AN186" s="865">
        <v>3.54</v>
      </c>
      <c r="AO186" s="739">
        <f t="shared" si="42"/>
        <v>-8.2556586783903079</v>
      </c>
      <c r="AP186" s="740">
        <f t="shared" si="43"/>
        <v>15.109371996456321</v>
      </c>
      <c r="AQ186" s="888">
        <f t="shared" si="44"/>
        <v>64.946294785906559</v>
      </c>
      <c r="AR186" s="651">
        <f>INDEX(Historical!$C$7:$C$1239,MATCH(B186,Historical!$B$7:$B$1261,0))*IF(AH186="n/a",1.03,IF(AH186&lt;0,1.01,IF(AH186&gt;10,1.1,(1+AH186/100))))</f>
        <v>1.8480000000000001</v>
      </c>
      <c r="AS186" s="886">
        <f t="shared" si="45"/>
        <v>2.0328000000000004</v>
      </c>
      <c r="AT186" s="886">
        <f t="shared" si="50"/>
        <v>2.0470296000000001</v>
      </c>
      <c r="AU186" s="886">
        <f t="shared" si="50"/>
        <v>2.0613588072</v>
      </c>
      <c r="AV186" s="886">
        <f t="shared" si="50"/>
        <v>2.0757883188503996</v>
      </c>
      <c r="AW186" s="651">
        <f t="shared" si="46"/>
        <v>10.0649767260504</v>
      </c>
      <c r="AX186" s="747">
        <f t="shared" si="47"/>
        <v>13.213833170605749</v>
      </c>
      <c r="AY186" s="934">
        <v>1.81</v>
      </c>
      <c r="AZ186" s="872">
        <v>227.61</v>
      </c>
      <c r="BA186" s="872">
        <v>-12.879999999999999</v>
      </c>
      <c r="BB186" s="872">
        <v>14.64</v>
      </c>
      <c r="BC186" s="872">
        <v>42.870000000000005</v>
      </c>
      <c r="BE186" s="624">
        <v>2011</v>
      </c>
      <c r="BF186" s="898">
        <f t="shared" si="48"/>
        <v>0</v>
      </c>
      <c r="BG186" s="882">
        <v>0.89999999999999991</v>
      </c>
    </row>
    <row r="187" spans="1:59" ht="11.25" customHeight="1" x14ac:dyDescent="0.2">
      <c r="A187" s="155" t="s">
        <v>4103</v>
      </c>
      <c r="B187" s="596" t="s">
        <v>4104</v>
      </c>
      <c r="C187" s="932" t="s">
        <v>245</v>
      </c>
      <c r="D187" s="932" t="s">
        <v>4347</v>
      </c>
      <c r="E187" s="733">
        <v>6</v>
      </c>
      <c r="F187" s="1140">
        <v>696</v>
      </c>
      <c r="G187" s="1147" t="s">
        <v>106</v>
      </c>
      <c r="H187" s="1147" t="s">
        <v>106</v>
      </c>
      <c r="I187" s="874">
        <v>218.58</v>
      </c>
      <c r="J187" s="651">
        <f t="shared" si="35"/>
        <v>0.65879769420807022</v>
      </c>
      <c r="K187" s="877">
        <v>0.36</v>
      </c>
      <c r="L187" s="887">
        <v>4</v>
      </c>
      <c r="M187" s="642">
        <f t="shared" si="36"/>
        <v>1.44</v>
      </c>
      <c r="N187" s="870" t="s">
        <v>223</v>
      </c>
      <c r="O187" s="734">
        <v>0.32</v>
      </c>
      <c r="P187" s="861">
        <v>43927</v>
      </c>
      <c r="Q187" s="861">
        <v>43942</v>
      </c>
      <c r="R187" s="642">
        <f t="shared" si="37"/>
        <v>12.499999999999993</v>
      </c>
      <c r="S187" s="701">
        <f>IF(INDEX(Historical!$D$7:$D$1237,MATCH(B187,Historical!$B$7:$B$1261,0))=0,"n/a",(INDEX(Historical!$C$7:$C$1239,MATCH(B187,Historical!$B$7:$B$1261,0))/INDEX(Historical!$D$7:$D$1237,MATCH(B187,Historical!$B$7:$B$1261,0))-1)*100)</f>
        <v>10.619469026548689</v>
      </c>
      <c r="T187" s="701">
        <f>IF(INDEX(Historical!$F$7:$F$1230,MATCH(B187,Historical!$B$7:$B$1261,0))=0,"n/a",((INDEX(Historical!$C$7:$C$1239,MATCH(B187,Historical!$B$7:$B$1261,0))/INDEX(Historical!$F$7:$F$1230,MATCH(B187,Historical!$B$7:$B$1261,0)))^(1/3)-1)*100)</f>
        <v>8.82101179818644</v>
      </c>
      <c r="U187" s="701" t="str">
        <f>IF(INDEX(Historical!$H$7:$H$1230,MATCH(B187,Historical!$B$7:$B$1261,0))=0,"n/a",((INDEX(Historical!$C$7:$C$1239,MATCH(B187,Historical!$B$7:$B$1261,0))/INDEX(Historical!$H$7:$H$1230,MATCH(B187,Historical!$B$7:$B$1261,0)))^(1/5)-1)*100)</f>
        <v>n/a</v>
      </c>
      <c r="V187" s="701" t="str">
        <f>IF(INDEX(Historical!$O$7:$O$1230,MATCH(B187,Historical!$B$7:$B$1261,0))=0,"n/a",((INDEX(Historical!$C$7:$C$1239,MATCH(B187,Historical!$B$7:$B$1261,0))/INDEX(Historical!$O$7:$O$1230,MATCH(B187,Historical!$B$7:$B$1261,0)))^(1/10)-1)*100)</f>
        <v>n/a</v>
      </c>
      <c r="W187" s="702" t="str">
        <f t="shared" si="38"/>
        <v>n/a</v>
      </c>
      <c r="X187" s="703" t="str">
        <f t="shared" si="39"/>
        <v>n/a</v>
      </c>
      <c r="Y187" s="876"/>
      <c r="Z187" s="651">
        <f t="shared" si="40"/>
        <v>15.635179153094461</v>
      </c>
      <c r="AA187" s="886">
        <f t="shared" si="41"/>
        <v>23.732899022801302</v>
      </c>
      <c r="AB187" s="887">
        <v>1</v>
      </c>
      <c r="AC187" s="865">
        <v>9.2100000000000009</v>
      </c>
      <c r="AD187" s="865">
        <v>1.6</v>
      </c>
      <c r="AE187" s="865">
        <v>1.73</v>
      </c>
      <c r="AF187" s="865">
        <v>7.42</v>
      </c>
      <c r="AG187" s="865">
        <v>33.5</v>
      </c>
      <c r="AH187" s="865">
        <v>12</v>
      </c>
      <c r="AI187" s="865">
        <v>-3.8600000000000003</v>
      </c>
      <c r="AJ187" s="865">
        <v>13.700000000000001</v>
      </c>
      <c r="AK187" s="865">
        <v>14.790000000000001</v>
      </c>
      <c r="AL187" s="878">
        <v>54040</v>
      </c>
      <c r="AM187" s="872">
        <v>0.2</v>
      </c>
      <c r="AN187" s="865">
        <v>0</v>
      </c>
      <c r="AO187" s="739" t="str">
        <f t="shared" si="42"/>
        <v>n/a</v>
      </c>
      <c r="AP187" s="740" t="str">
        <f t="shared" si="43"/>
        <v>n/a</v>
      </c>
      <c r="AQ187" s="888">
        <f t="shared" si="44"/>
        <v>179.76030275869746</v>
      </c>
      <c r="AR187" s="651">
        <f>INDEX(Historical!$C$7:$C$1239,MATCH(B187,Historical!$B$7:$B$1261,0))*IF(AH187="n/a",1.03,IF(AH187&lt;0,1.01,IF(AH187&gt;10,1.1,(1+AH187/100))))</f>
        <v>1.375</v>
      </c>
      <c r="AS187" s="886">
        <f t="shared" si="45"/>
        <v>1.3887499999999999</v>
      </c>
      <c r="AT187" s="886">
        <f t="shared" ref="AT187:AV206" si="51">IF($AK187="n/a",1.03*AS187,IF($AK187&lt;0,1.01*AS187,IF($AK187&gt;10,1.1*AS187,(1+$AK187/100)*AS187)))</f>
        <v>1.527625</v>
      </c>
      <c r="AU187" s="886">
        <f t="shared" si="51"/>
        <v>1.6803875000000001</v>
      </c>
      <c r="AV187" s="886">
        <f t="shared" si="51"/>
        <v>1.8484262500000004</v>
      </c>
      <c r="AW187" s="651">
        <f t="shared" si="46"/>
        <v>7.8201887500000007</v>
      </c>
      <c r="AX187" s="747">
        <f t="shared" si="47"/>
        <v>3.5777238310915913</v>
      </c>
      <c r="AY187" s="934">
        <v>0.5</v>
      </c>
      <c r="AZ187" s="872">
        <v>74.86</v>
      </c>
      <c r="BA187" s="872">
        <v>-2.96</v>
      </c>
      <c r="BB187" s="872">
        <v>2.42</v>
      </c>
      <c r="BC187" s="872">
        <v>15.98</v>
      </c>
      <c r="BE187" s="624">
        <v>2015</v>
      </c>
      <c r="BF187" s="898">
        <f t="shared" si="48"/>
        <v>0</v>
      </c>
      <c r="BG187" s="882">
        <v>9.8000000000000007</v>
      </c>
    </row>
    <row r="188" spans="1:59" ht="11.25" customHeight="1" x14ac:dyDescent="0.2">
      <c r="A188" s="871" t="s">
        <v>540</v>
      </c>
      <c r="B188" s="875" t="s">
        <v>541</v>
      </c>
      <c r="C188" s="932" t="s">
        <v>108</v>
      </c>
      <c r="D188" s="932" t="s">
        <v>118</v>
      </c>
      <c r="E188" s="733">
        <v>18</v>
      </c>
      <c r="F188" s="1140">
        <v>187</v>
      </c>
      <c r="G188" s="1140" t="s">
        <v>37</v>
      </c>
      <c r="H188" s="1140" t="s">
        <v>37</v>
      </c>
      <c r="I188" s="874">
        <v>13.98</v>
      </c>
      <c r="J188" s="651">
        <f t="shared" si="35"/>
        <v>4.2918454935622314</v>
      </c>
      <c r="K188" s="877">
        <v>0.15</v>
      </c>
      <c r="L188" s="887">
        <v>4</v>
      </c>
      <c r="M188" s="642">
        <f t="shared" si="36"/>
        <v>0.6</v>
      </c>
      <c r="N188" s="870" t="s">
        <v>107</v>
      </c>
      <c r="O188" s="734">
        <v>0.14499999999999999</v>
      </c>
      <c r="P188" s="861">
        <v>43951</v>
      </c>
      <c r="Q188" s="861">
        <v>43966</v>
      </c>
      <c r="R188" s="642">
        <f t="shared" si="37"/>
        <v>3.4482758620689689</v>
      </c>
      <c r="S188" s="701">
        <f>IF(INDEX(Historical!$D$7:$D$1237,MATCH(B188,Historical!$B$7:$B$1261,0))=0,"n/a",(INDEX(Historical!$C$7:$C$1239,MATCH(B188,Historical!$B$7:$B$1261,0))/INDEX(Historical!$D$7:$D$1237,MATCH(B188,Historical!$B$7:$B$1261,0))-1)*100)</f>
        <v>1.7621145374449254</v>
      </c>
      <c r="T188" s="701">
        <f>IF(INDEX(Historical!$F$7:$F$1230,MATCH(B188,Historical!$B$7:$B$1261,0))=0,"n/a",((INDEX(Historical!$C$7:$C$1239,MATCH(B188,Historical!$B$7:$B$1261,0))/INDEX(Historical!$F$7:$F$1230,MATCH(B188,Historical!$B$7:$B$1261,0)))^(1/3)-1)*100)</f>
        <v>1.7941034505813303</v>
      </c>
      <c r="U188" s="701">
        <f>IF(INDEX(Historical!$H$7:$H$1230,MATCH(B188,Historical!$B$7:$B$1261,0))=0,"n/a",((INDEX(Historical!$C$7:$C$1239,MATCH(B188,Historical!$B$7:$B$1261,0))/INDEX(Historical!$H$7:$H$1230,MATCH(B188,Historical!$B$7:$B$1261,0)))^(1/5)-1)*100)</f>
        <v>2.0413738367416334</v>
      </c>
      <c r="V188" s="701">
        <f>IF(INDEX(Historical!$O$7:$O$1230,MATCH(B188,Historical!$B$7:$B$1261,0))=0,"n/a",((INDEX(Historical!$C$7:$C$1239,MATCH(B188,Historical!$B$7:$B$1261,0))/INDEX(Historical!$O$7:$O$1230,MATCH(B188,Historical!$B$7:$B$1261,0)))^(1/10)-1)*100)</f>
        <v>2.6984458370878706</v>
      </c>
      <c r="W188" s="702">
        <f t="shared" si="38"/>
        <v>0.75649983730807757</v>
      </c>
      <c r="X188" s="703">
        <f t="shared" si="39"/>
        <v>8.1329634929945549E-2</v>
      </c>
      <c r="Y188" s="875"/>
      <c r="Z188" s="651">
        <f t="shared" si="40"/>
        <v>33.519553072625698</v>
      </c>
      <c r="AA188" s="886">
        <f t="shared" si="41"/>
        <v>7.8100558659217878</v>
      </c>
      <c r="AB188" s="887">
        <v>12</v>
      </c>
      <c r="AC188" s="865">
        <v>1.79</v>
      </c>
      <c r="AD188" s="865">
        <v>0.8</v>
      </c>
      <c r="AE188" s="865">
        <v>0.54</v>
      </c>
      <c r="AF188" s="865">
        <v>0.85</v>
      </c>
      <c r="AG188" s="865">
        <v>6.1</v>
      </c>
      <c r="AH188" s="865">
        <v>241.5</v>
      </c>
      <c r="AI188" s="865">
        <v>-23.77</v>
      </c>
      <c r="AJ188" s="865">
        <v>25.1</v>
      </c>
      <c r="AK188" s="865">
        <v>10</v>
      </c>
      <c r="AL188" s="878">
        <v>420.47</v>
      </c>
      <c r="AM188" s="872">
        <v>42.6</v>
      </c>
      <c r="AN188" s="865">
        <v>0.18</v>
      </c>
      <c r="AO188" s="739">
        <f t="shared" si="42"/>
        <v>-1.4768365356179229</v>
      </c>
      <c r="AP188" s="740">
        <f t="shared" si="43"/>
        <v>6.3332193303038649</v>
      </c>
      <c r="AQ188" s="888">
        <f t="shared" si="44"/>
        <v>-45.681811983938282</v>
      </c>
      <c r="AR188" s="651">
        <f>INDEX(Historical!$C$7:$C$1239,MATCH(B188,Historical!$B$7:$B$1261,0))*IF(AH188="n/a",1.03,IF(AH188&lt;0,1.01,IF(AH188&gt;10,1.1,(1+AH188/100))))</f>
        <v>0.63525000000000009</v>
      </c>
      <c r="AS188" s="886">
        <f t="shared" si="45"/>
        <v>0.64160250000000008</v>
      </c>
      <c r="AT188" s="886">
        <f t="shared" si="51"/>
        <v>0.70576275000000011</v>
      </c>
      <c r="AU188" s="886">
        <f t="shared" si="51"/>
        <v>0.77633902500000018</v>
      </c>
      <c r="AV188" s="886">
        <f t="shared" si="51"/>
        <v>0.85397292750000031</v>
      </c>
      <c r="AW188" s="651">
        <f t="shared" si="46"/>
        <v>3.6129272025000008</v>
      </c>
      <c r="AX188" s="747">
        <f t="shared" si="47"/>
        <v>25.843542221030049</v>
      </c>
      <c r="AY188" s="934">
        <v>0.01</v>
      </c>
      <c r="AZ188" s="872">
        <v>24.59</v>
      </c>
      <c r="BA188" s="872">
        <v>-13.65</v>
      </c>
      <c r="BB188" s="872">
        <v>-2.88</v>
      </c>
      <c r="BC188" s="872">
        <v>-1.8599999999999999</v>
      </c>
      <c r="BE188" s="624">
        <v>2003</v>
      </c>
      <c r="BF188" s="898">
        <f t="shared" si="48"/>
        <v>1</v>
      </c>
      <c r="BG188" s="882">
        <v>1.4000000000000001</v>
      </c>
    </row>
    <row r="189" spans="1:59" ht="11.25" customHeight="1" x14ac:dyDescent="0.2">
      <c r="A189" s="871" t="s">
        <v>542</v>
      </c>
      <c r="B189" s="876" t="s">
        <v>543</v>
      </c>
      <c r="C189" s="932" t="s">
        <v>108</v>
      </c>
      <c r="D189" s="932" t="s">
        <v>118</v>
      </c>
      <c r="E189" s="733">
        <v>18</v>
      </c>
      <c r="F189" s="1140">
        <v>188</v>
      </c>
      <c r="G189" s="1140" t="s">
        <v>106</v>
      </c>
      <c r="H189" s="1140" t="s">
        <v>106</v>
      </c>
      <c r="I189" s="874">
        <v>13</v>
      </c>
      <c r="J189" s="651">
        <f t="shared" si="35"/>
        <v>4.0769230769230775</v>
      </c>
      <c r="K189" s="877">
        <v>0.13250000000000001</v>
      </c>
      <c r="L189" s="887">
        <v>4</v>
      </c>
      <c r="M189" s="642">
        <f t="shared" si="36"/>
        <v>0.53</v>
      </c>
      <c r="N189" s="870" t="s">
        <v>107</v>
      </c>
      <c r="O189" s="734">
        <v>0.1275</v>
      </c>
      <c r="P189" s="861">
        <v>43951</v>
      </c>
      <c r="Q189" s="861">
        <v>43966</v>
      </c>
      <c r="R189" s="642">
        <f t="shared" si="37"/>
        <v>3.9215686274509838</v>
      </c>
      <c r="S189" s="701">
        <f>IF(INDEX(Historical!$D$7:$D$1237,MATCH(B189,Historical!$B$7:$B$1261,0))=0,"n/a",(INDEX(Historical!$C$7:$C$1239,MATCH(B189,Historical!$B$7:$B$1261,0))/INDEX(Historical!$D$7:$D$1237,MATCH(B189,Historical!$B$7:$B$1261,0))-1)*100)</f>
        <v>2.0100502512562679</v>
      </c>
      <c r="T189" s="701">
        <f>IF(INDEX(Historical!$F$7:$F$1230,MATCH(B189,Historical!$B$7:$B$1261,0))=0,"n/a",((INDEX(Historical!$C$7:$C$1239,MATCH(B189,Historical!$B$7:$B$1261,0))/INDEX(Historical!$F$7:$F$1230,MATCH(B189,Historical!$B$7:$B$1261,0)))^(1/3)-1)*100)</f>
        <v>2.0518519246802258</v>
      </c>
      <c r="U189" s="701">
        <f>IF(INDEX(Historical!$H$7:$H$1230,MATCH(B189,Historical!$B$7:$B$1261,0))=0,"n/a",((INDEX(Historical!$C$7:$C$1239,MATCH(B189,Historical!$B$7:$B$1261,0))/INDEX(Historical!$H$7:$H$1230,MATCH(B189,Historical!$B$7:$B$1261,0)))^(1/5)-1)*100)</f>
        <v>1.8523399981623223</v>
      </c>
      <c r="V189" s="701">
        <f>IF(INDEX(Historical!$O$7:$O$1230,MATCH(B189,Historical!$B$7:$B$1261,0))=0,"n/a",((INDEX(Historical!$C$7:$C$1239,MATCH(B189,Historical!$B$7:$B$1261,0))/INDEX(Historical!$O$7:$O$1230,MATCH(B189,Historical!$B$7:$B$1261,0)))^(1/10)-1)*100)</f>
        <v>2.6029006066917937</v>
      </c>
      <c r="W189" s="702">
        <f t="shared" si="38"/>
        <v>0.71164453740574796</v>
      </c>
      <c r="X189" s="703" t="str">
        <f t="shared" si="39"/>
        <v>n/a</v>
      </c>
      <c r="Y189" s="875"/>
      <c r="Z189" s="651" t="str">
        <f t="shared" si="40"/>
        <v>n/a</v>
      </c>
      <c r="AA189" s="886" t="str">
        <f t="shared" si="41"/>
        <v>n/a</v>
      </c>
      <c r="AB189" s="887">
        <v>12</v>
      </c>
      <c r="AC189" s="865" t="s">
        <v>136</v>
      </c>
      <c r="AD189" s="865" t="s">
        <v>136</v>
      </c>
      <c r="AE189" s="865" t="s">
        <v>136</v>
      </c>
      <c r="AF189" s="865" t="s">
        <v>136</v>
      </c>
      <c r="AG189" s="865" t="s">
        <v>136</v>
      </c>
      <c r="AH189" s="865" t="s">
        <v>136</v>
      </c>
      <c r="AI189" s="865" t="s">
        <v>136</v>
      </c>
      <c r="AJ189" s="865" t="s">
        <v>136</v>
      </c>
      <c r="AK189" s="865" t="s">
        <v>136</v>
      </c>
      <c r="AL189" s="878" t="s">
        <v>136</v>
      </c>
      <c r="AM189" s="872" t="s">
        <v>136</v>
      </c>
      <c r="AN189" s="865" t="s">
        <v>136</v>
      </c>
      <c r="AO189" s="739" t="str">
        <f t="shared" si="42"/>
        <v>n/a</v>
      </c>
      <c r="AP189" s="740">
        <f t="shared" si="43"/>
        <v>5.9292630750853998</v>
      </c>
      <c r="AQ189" s="888" t="str">
        <f t="shared" si="44"/>
        <v>n/a</v>
      </c>
      <c r="AR189" s="651">
        <f>INDEX(Historical!$C$7:$C$1239,MATCH(B189,Historical!$B$7:$B$1261,0))*IF(AH189="n/a",1.03,IF(AH189&lt;0,1.01,IF(AH189&gt;10,1.1,(1+AH189/100))))</f>
        <v>0.522725</v>
      </c>
      <c r="AS189" s="886">
        <f t="shared" si="45"/>
        <v>0.53840675000000005</v>
      </c>
      <c r="AT189" s="886">
        <f t="shared" si="51"/>
        <v>0.55455895250000009</v>
      </c>
      <c r="AU189" s="886">
        <f t="shared" si="51"/>
        <v>0.57119572107500016</v>
      </c>
      <c r="AV189" s="886">
        <f t="shared" si="51"/>
        <v>0.58833159270725022</v>
      </c>
      <c r="AW189" s="651">
        <f t="shared" si="46"/>
        <v>2.7752180162822504</v>
      </c>
      <c r="AX189" s="747">
        <f t="shared" si="47"/>
        <v>21.34783089447885</v>
      </c>
      <c r="AY189" s="934" t="s">
        <v>136</v>
      </c>
      <c r="AZ189" s="872" t="s">
        <v>136</v>
      </c>
      <c r="BA189" s="872" t="s">
        <v>136</v>
      </c>
      <c r="BB189" s="872" t="s">
        <v>136</v>
      </c>
      <c r="BC189" s="872" t="s">
        <v>136</v>
      </c>
      <c r="BE189" s="624">
        <v>2003</v>
      </c>
      <c r="BF189" s="898">
        <f t="shared" si="48"/>
        <v>1</v>
      </c>
      <c r="BG189" s="882" t="s">
        <v>136</v>
      </c>
    </row>
    <row r="190" spans="1:59" ht="11.25" customHeight="1" x14ac:dyDescent="0.2">
      <c r="A190" s="871" t="s">
        <v>1590</v>
      </c>
      <c r="B190" s="875" t="s">
        <v>1591</v>
      </c>
      <c r="C190" s="932" t="s">
        <v>153</v>
      </c>
      <c r="D190" s="932" t="s">
        <v>4321</v>
      </c>
      <c r="E190" s="733">
        <v>9</v>
      </c>
      <c r="F190" s="1140">
        <v>475</v>
      </c>
      <c r="G190" s="1165" t="s">
        <v>106</v>
      </c>
      <c r="H190" s="1165" t="s">
        <v>106</v>
      </c>
      <c r="I190" s="874">
        <v>123.98</v>
      </c>
      <c r="J190" s="651">
        <f t="shared" si="35"/>
        <v>1.8067430230682369</v>
      </c>
      <c r="K190" s="877">
        <v>0.56000000000000005</v>
      </c>
      <c r="L190" s="887">
        <v>4</v>
      </c>
      <c r="M190" s="642">
        <f t="shared" si="36"/>
        <v>2.2400000000000002</v>
      </c>
      <c r="N190" s="870" t="s">
        <v>618</v>
      </c>
      <c r="O190" s="734">
        <v>0.53</v>
      </c>
      <c r="P190" s="861">
        <v>43927</v>
      </c>
      <c r="Q190" s="861">
        <v>43942</v>
      </c>
      <c r="R190" s="642">
        <f t="shared" si="37"/>
        <v>5.660377358490571</v>
      </c>
      <c r="S190" s="701">
        <f>IF(INDEX(Historical!$D$7:$D$1237,MATCH(B190,Historical!$B$7:$B$1261,0))=0,"n/a",(INDEX(Historical!$C$7:$C$1239,MATCH(B190,Historical!$B$7:$B$1261,0))/INDEX(Historical!$D$7:$D$1237,MATCH(B190,Historical!$B$7:$B$1261,0))-1)*100)</f>
        <v>8.7179487179487314</v>
      </c>
      <c r="T190" s="701">
        <f>IF(INDEX(Historical!$F$7:$F$1230,MATCH(B190,Historical!$B$7:$B$1261,0))=0,"n/a",((INDEX(Historical!$C$7:$C$1239,MATCH(B190,Historical!$B$7:$B$1261,0))/INDEX(Historical!$F$7:$F$1230,MATCH(B190,Historical!$B$7:$B$1261,0)))^(1/3)-1)*100)</f>
        <v>9.8344617513870922</v>
      </c>
      <c r="U190" s="701">
        <f>IF(INDEX(Historical!$H$7:$H$1230,MATCH(B190,Historical!$B$7:$B$1261,0))=0,"n/a",((INDEX(Historical!$C$7:$C$1239,MATCH(B190,Historical!$B$7:$B$1261,0))/INDEX(Historical!$H$7:$H$1230,MATCH(B190,Historical!$B$7:$B$1261,0)))^(1/5)-1)*100)</f>
        <v>10.44580631344374</v>
      </c>
      <c r="V190" s="701">
        <f>IF(INDEX(Historical!$O$7:$O$1230,MATCH(B190,Historical!$B$7:$B$1261,0))=0,"n/a",((INDEX(Historical!$C$7:$C$1239,MATCH(B190,Historical!$B$7:$B$1261,0))/INDEX(Historical!$O$7:$O$1230,MATCH(B190,Historical!$B$7:$B$1261,0)))^(1/10)-1)*100)</f>
        <v>18.148329891961556</v>
      </c>
      <c r="W190" s="702">
        <f t="shared" si="38"/>
        <v>0.57557948172798556</v>
      </c>
      <c r="X190" s="703">
        <f t="shared" si="39"/>
        <v>1.024098658180759</v>
      </c>
      <c r="Y190" s="661"/>
      <c r="Z190" s="651">
        <f t="shared" si="40"/>
        <v>27.757125154894673</v>
      </c>
      <c r="AA190" s="886">
        <f t="shared" si="41"/>
        <v>15.363073110285006</v>
      </c>
      <c r="AB190" s="887">
        <v>12</v>
      </c>
      <c r="AC190" s="865">
        <v>8.07</v>
      </c>
      <c r="AD190" s="865">
        <v>1.59</v>
      </c>
      <c r="AE190" s="865">
        <v>2</v>
      </c>
      <c r="AF190" s="865">
        <v>2.63</v>
      </c>
      <c r="AG190" s="865">
        <v>18.7</v>
      </c>
      <c r="AH190" s="865">
        <v>18.7</v>
      </c>
      <c r="AI190" s="865">
        <v>-0.35000000000000003</v>
      </c>
      <c r="AJ190" s="865">
        <v>10.199999999999999</v>
      </c>
      <c r="AK190" s="865">
        <v>9.7199999999999989</v>
      </c>
      <c r="AL190" s="878">
        <v>16760</v>
      </c>
      <c r="AM190" s="872">
        <v>0.4</v>
      </c>
      <c r="AN190" s="865">
        <v>0.71</v>
      </c>
      <c r="AO190" s="739">
        <f t="shared" si="42"/>
        <v>-3.1105237737730302</v>
      </c>
      <c r="AP190" s="740">
        <f t="shared" si="43"/>
        <v>12.252549336511976</v>
      </c>
      <c r="AQ190" s="888">
        <f t="shared" si="44"/>
        <v>34.00643812071047</v>
      </c>
      <c r="AR190" s="651">
        <f>INDEX(Historical!$C$7:$C$1239,MATCH(B190,Historical!$B$7:$B$1261,0))*IF(AH190="n/a",1.03,IF(AH190&lt;0,1.01,IF(AH190&gt;10,1.1,(1+AH190/100))))</f>
        <v>2.3320000000000003</v>
      </c>
      <c r="AS190" s="886">
        <f t="shared" si="45"/>
        <v>2.3553200000000003</v>
      </c>
      <c r="AT190" s="886">
        <f t="shared" si="51"/>
        <v>2.5842571040000002</v>
      </c>
      <c r="AU190" s="886">
        <f t="shared" si="51"/>
        <v>2.8354468945088001</v>
      </c>
      <c r="AV190" s="886">
        <f t="shared" si="51"/>
        <v>3.1110523326550554</v>
      </c>
      <c r="AW190" s="651">
        <f t="shared" si="46"/>
        <v>13.218076331163857</v>
      </c>
      <c r="AX190" s="747">
        <f t="shared" si="47"/>
        <v>10.661458566836471</v>
      </c>
      <c r="AY190" s="934">
        <v>1.07</v>
      </c>
      <c r="AZ190" s="872">
        <v>69.789999999999992</v>
      </c>
      <c r="BA190" s="872">
        <v>-5.94</v>
      </c>
      <c r="BB190" s="872">
        <v>3.02</v>
      </c>
      <c r="BC190" s="872">
        <v>10.72</v>
      </c>
      <c r="BE190" s="624">
        <v>2012</v>
      </c>
      <c r="BF190" s="898">
        <f t="shared" si="48"/>
        <v>0</v>
      </c>
      <c r="BG190" s="882">
        <v>8.5</v>
      </c>
    </row>
    <row r="191" spans="1:59" s="773" customFormat="1" ht="11.25" customHeight="1" x14ac:dyDescent="0.2">
      <c r="A191" s="928" t="s">
        <v>4384</v>
      </c>
      <c r="B191" s="781" t="s">
        <v>3808</v>
      </c>
      <c r="C191" s="932" t="s">
        <v>245</v>
      </c>
      <c r="D191" s="932" t="s">
        <v>4350</v>
      </c>
      <c r="E191" s="755">
        <v>7</v>
      </c>
      <c r="F191" s="1140">
        <v>671</v>
      </c>
      <c r="G191" s="1189" t="s">
        <v>106</v>
      </c>
      <c r="H191" s="1189" t="s">
        <v>106</v>
      </c>
      <c r="I191" s="756">
        <v>74.5</v>
      </c>
      <c r="J191" s="757">
        <f t="shared" si="35"/>
        <v>1.0738255033557049</v>
      </c>
      <c r="K191" s="758">
        <v>0.2</v>
      </c>
      <c r="L191" s="759">
        <v>4</v>
      </c>
      <c r="M191" s="760">
        <f t="shared" si="36"/>
        <v>0.8</v>
      </c>
      <c r="N191" s="761" t="s">
        <v>148</v>
      </c>
      <c r="O191" s="762">
        <v>0.17499999999999999</v>
      </c>
      <c r="P191" s="763">
        <v>44168</v>
      </c>
      <c r="Q191" s="763">
        <v>44179</v>
      </c>
      <c r="R191" s="760">
        <f t="shared" si="37"/>
        <v>14.285714285714299</v>
      </c>
      <c r="S191" s="701">
        <f>IF(INDEX(Historical!$D$7:$D$1237,MATCH(B191,Historical!$B$7:$B$1261,0))=0,"n/a",(INDEX(Historical!$C$7:$C$1239,MATCH(B191,Historical!$B$7:$B$1261,0))/INDEX(Historical!$D$7:$D$1237,MATCH(B191,Historical!$B$7:$B$1261,0))-1)*100)</f>
        <v>19.047619047619047</v>
      </c>
      <c r="T191" s="701">
        <f>IF(INDEX(Historical!$F$7:$F$1230,MATCH(B191,Historical!$B$7:$B$1261,0))=0,"n/a",((INDEX(Historical!$C$7:$C$1239,MATCH(B191,Historical!$B$7:$B$1261,0))/INDEX(Historical!$F$7:$F$1230,MATCH(B191,Historical!$B$7:$B$1261,0)))^(1/3)-1)*100)</f>
        <v>22.499326257411155</v>
      </c>
      <c r="U191" s="701">
        <f>IF(INDEX(Historical!$H$7:$H$1230,MATCH(B191,Historical!$B$7:$B$1261,0))=0,"n/a",((INDEX(Historical!$C$7:$C$1239,MATCH(B191,Historical!$B$7:$B$1261,0))/INDEX(Historical!$H$7:$H$1230,MATCH(B191,Historical!$B$7:$B$1261,0)))^(1/5)-1)*100)</f>
        <v>25.594321575479007</v>
      </c>
      <c r="V191" s="701">
        <f>IF(INDEX(Historical!$O$7:$O$1230,MATCH(B191,Historical!$B$7:$B$1261,0))=0,"n/a",((INDEX(Historical!$C$7:$C$1239,MATCH(B191,Historical!$B$7:$B$1261,0))/INDEX(Historical!$O$7:$O$1230,MATCH(B191,Historical!$B$7:$B$1261,0)))^(1/10)-1)*100)</f>
        <v>15.339715498651451</v>
      </c>
      <c r="W191" s="702">
        <f t="shared" si="38"/>
        <v>1.6685004084807871</v>
      </c>
      <c r="X191" s="703">
        <f t="shared" si="39"/>
        <v>0.98819774422698858</v>
      </c>
      <c r="Y191" s="774"/>
      <c r="Z191" s="757">
        <f t="shared" si="40"/>
        <v>12.461059190031154</v>
      </c>
      <c r="AA191" s="765">
        <f t="shared" si="41"/>
        <v>11.604361370716511</v>
      </c>
      <c r="AB191" s="759">
        <v>9</v>
      </c>
      <c r="AC191" s="766">
        <v>6.42</v>
      </c>
      <c r="AD191" s="766">
        <v>0.75</v>
      </c>
      <c r="AE191" s="766">
        <v>1.36</v>
      </c>
      <c r="AF191" s="766">
        <v>2.34</v>
      </c>
      <c r="AG191" s="766">
        <v>21.8</v>
      </c>
      <c r="AH191" s="766">
        <v>49.5</v>
      </c>
      <c r="AI191" s="766">
        <v>12.2</v>
      </c>
      <c r="AJ191" s="766">
        <v>25.900000000000002</v>
      </c>
      <c r="AK191" s="766">
        <v>15.8</v>
      </c>
      <c r="AL191" s="767">
        <v>27720</v>
      </c>
      <c r="AM191" s="768">
        <v>0.2</v>
      </c>
      <c r="AN191" s="766">
        <v>0.36</v>
      </c>
      <c r="AO191" s="769">
        <f t="shared" si="42"/>
        <v>15.063785708118203</v>
      </c>
      <c r="AP191" s="770">
        <f t="shared" si="43"/>
        <v>26.668147078834714</v>
      </c>
      <c r="AQ191" s="771">
        <f t="shared" si="44"/>
        <v>9.8568879294565157</v>
      </c>
      <c r="AR191" s="651">
        <f>INDEX(Historical!$C$7:$C$1239,MATCH(B191,Historical!$B$7:$B$1261,0))*IF(AH191="n/a",1.03,IF(AH191&lt;0,1.01,IF(AH191&gt;10,1.1,(1+AH191/100))))</f>
        <v>0.6875</v>
      </c>
      <c r="AS191" s="765">
        <f t="shared" si="45"/>
        <v>0.75625000000000009</v>
      </c>
      <c r="AT191" s="765">
        <f t="shared" si="51"/>
        <v>0.83187500000000014</v>
      </c>
      <c r="AU191" s="765">
        <f t="shared" si="51"/>
        <v>0.91506250000000022</v>
      </c>
      <c r="AV191" s="765">
        <f t="shared" si="51"/>
        <v>1.0065687500000002</v>
      </c>
      <c r="AW191" s="757">
        <f t="shared" si="46"/>
        <v>4.1972562500000006</v>
      </c>
      <c r="AX191" s="772">
        <f t="shared" si="47"/>
        <v>5.6339010067114099</v>
      </c>
      <c r="AY191" s="935">
        <v>1.74</v>
      </c>
      <c r="AZ191" s="768">
        <v>192.04000000000002</v>
      </c>
      <c r="BA191" s="768">
        <v>-8.2600000000000016</v>
      </c>
      <c r="BB191" s="768">
        <v>1.04</v>
      </c>
      <c r="BC191" s="768">
        <v>24.709999999999997</v>
      </c>
      <c r="BD191" s="908"/>
      <c r="BE191" s="624">
        <v>2014</v>
      </c>
      <c r="BF191" s="898">
        <f t="shared" si="48"/>
        <v>0</v>
      </c>
      <c r="BG191" s="824">
        <v>13.5</v>
      </c>
    </row>
    <row r="192" spans="1:59" ht="11.25" customHeight="1" x14ac:dyDescent="0.2">
      <c r="A192" s="881" t="s">
        <v>3810</v>
      </c>
      <c r="B192" s="875" t="s">
        <v>3811</v>
      </c>
      <c r="C192" s="932" t="s">
        <v>108</v>
      </c>
      <c r="D192" s="932" t="s">
        <v>4334</v>
      </c>
      <c r="E192" s="733">
        <v>7</v>
      </c>
      <c r="F192" s="1140">
        <v>670</v>
      </c>
      <c r="G192" s="1165" t="s">
        <v>106</v>
      </c>
      <c r="H192" s="1165" t="s">
        <v>106</v>
      </c>
      <c r="I192" s="874">
        <v>136.82</v>
      </c>
      <c r="J192" s="651">
        <f t="shared" si="35"/>
        <v>8.7706475661453016</v>
      </c>
      <c r="K192" s="877">
        <v>12</v>
      </c>
      <c r="L192" s="887">
        <v>1</v>
      </c>
      <c r="M192" s="642">
        <f t="shared" si="36"/>
        <v>12</v>
      </c>
      <c r="N192" s="870" t="s">
        <v>171</v>
      </c>
      <c r="O192" s="734">
        <v>9</v>
      </c>
      <c r="P192" s="861">
        <v>44159</v>
      </c>
      <c r="Q192" s="861">
        <v>44169</v>
      </c>
      <c r="R192" s="642">
        <f t="shared" si="37"/>
        <v>33.333333333333329</v>
      </c>
      <c r="S192" s="701">
        <f>IF(INDEX(Historical!$D$7:$D$1237,MATCH(B192,Historical!$B$7:$B$1261,0))=0,"n/a",(INDEX(Historical!$C$7:$C$1239,MATCH(B192,Historical!$B$7:$B$1261,0))/INDEX(Historical!$D$7:$D$1237,MATCH(B192,Historical!$B$7:$B$1261,0))-1)*100)</f>
        <v>12.5</v>
      </c>
      <c r="T192" s="701">
        <f>IF(INDEX(Historical!$F$7:$F$1230,MATCH(B192,Historical!$B$7:$B$1261,0))=0,"n/a",((INDEX(Historical!$C$7:$C$1239,MATCH(B192,Historical!$B$7:$B$1261,0))/INDEX(Historical!$F$7:$F$1230,MATCH(B192,Historical!$B$7:$B$1261,0)))^(1/3)-1)*100)</f>
        <v>14.471424255333186</v>
      </c>
      <c r="U192" s="701">
        <f>IF(INDEX(Historical!$H$7:$H$1230,MATCH(B192,Historical!$B$7:$B$1261,0))=0,"n/a",((INDEX(Historical!$C$7:$C$1239,MATCH(B192,Historical!$B$7:$B$1261,0))/INDEX(Historical!$H$7:$H$1230,MATCH(B192,Historical!$B$7:$B$1261,0)))^(1/5)-1)*100)</f>
        <v>17.607902252467355</v>
      </c>
      <c r="V192" s="701">
        <f>IF(INDEX(Historical!$O$7:$O$1230,MATCH(B192,Historical!$B$7:$B$1261,0))=0,"n/a",((INDEX(Historical!$C$7:$C$1239,MATCH(B192,Historical!$B$7:$B$1261,0))/INDEX(Historical!$O$7:$O$1230,MATCH(B192,Historical!$B$7:$B$1261,0)))^(1/10)-1)*100)</f>
        <v>-1.0480741793785553</v>
      </c>
      <c r="W192" s="702" t="str">
        <f t="shared" si="38"/>
        <v>n/a</v>
      </c>
      <c r="X192" s="703">
        <f t="shared" si="39"/>
        <v>1.6611228540063543</v>
      </c>
      <c r="Y192" s="876"/>
      <c r="Z192" s="651">
        <f t="shared" si="40"/>
        <v>103.98613518197575</v>
      </c>
      <c r="AA192" s="886">
        <f t="shared" si="41"/>
        <v>11.856152512998268</v>
      </c>
      <c r="AB192" s="887">
        <v>12</v>
      </c>
      <c r="AC192" s="865">
        <v>11.54</v>
      </c>
      <c r="AD192" s="865" t="s">
        <v>136</v>
      </c>
      <c r="AE192" s="865">
        <v>3.6</v>
      </c>
      <c r="AF192" s="865">
        <v>2.23</v>
      </c>
      <c r="AG192" s="865">
        <v>19.100000000000001</v>
      </c>
      <c r="AH192" s="865">
        <v>21</v>
      </c>
      <c r="AI192" s="865" t="s">
        <v>136</v>
      </c>
      <c r="AJ192" s="865">
        <v>10.6</v>
      </c>
      <c r="AK192" s="865" t="s">
        <v>136</v>
      </c>
      <c r="AL192" s="878">
        <v>458.75</v>
      </c>
      <c r="AM192" s="872">
        <v>0.4</v>
      </c>
      <c r="AN192" s="865">
        <v>0</v>
      </c>
      <c r="AO192" s="739">
        <f t="shared" si="42"/>
        <v>14.522397305614387</v>
      </c>
      <c r="AP192" s="740">
        <f t="shared" si="43"/>
        <v>26.378549818612655</v>
      </c>
      <c r="AQ192" s="888">
        <f t="shared" si="44"/>
        <v>8.4009432185002009</v>
      </c>
      <c r="AR192" s="651">
        <f>INDEX(Historical!$C$7:$C$1239,MATCH(B192,Historical!$B$7:$B$1261,0))*IF(AH192="n/a",1.03,IF(AH192&lt;0,1.01,IF(AH192&gt;10,1.1,(1+AH192/100))))</f>
        <v>9.9</v>
      </c>
      <c r="AS192" s="886">
        <f t="shared" si="45"/>
        <v>10.197000000000001</v>
      </c>
      <c r="AT192" s="886">
        <f t="shared" si="51"/>
        <v>10.502910000000002</v>
      </c>
      <c r="AU192" s="886">
        <f t="shared" si="51"/>
        <v>10.817997300000002</v>
      </c>
      <c r="AV192" s="886">
        <f t="shared" si="51"/>
        <v>11.142537219000003</v>
      </c>
      <c r="AW192" s="651">
        <f t="shared" si="46"/>
        <v>52.560444519000008</v>
      </c>
      <c r="AX192" s="747">
        <f t="shared" si="47"/>
        <v>38.415761233006876</v>
      </c>
      <c r="AY192" s="934">
        <v>1.06</v>
      </c>
      <c r="AZ192" s="872">
        <v>97.22</v>
      </c>
      <c r="BA192" s="872">
        <v>-9.48</v>
      </c>
      <c r="BB192" s="872">
        <v>4.55</v>
      </c>
      <c r="BC192" s="872">
        <v>23.72</v>
      </c>
      <c r="BE192" s="624">
        <v>2014</v>
      </c>
      <c r="BF192" s="898">
        <f t="shared" si="48"/>
        <v>0</v>
      </c>
      <c r="BG192" s="882">
        <v>14.499999999999998</v>
      </c>
    </row>
    <row r="193" spans="1:59" ht="11.25" customHeight="1" x14ac:dyDescent="0.2">
      <c r="A193" s="871" t="s">
        <v>2155</v>
      </c>
      <c r="B193" s="875" t="s">
        <v>2156</v>
      </c>
      <c r="C193" s="932" t="s">
        <v>153</v>
      </c>
      <c r="D193" s="932" t="s">
        <v>4324</v>
      </c>
      <c r="E193" s="733">
        <v>7</v>
      </c>
      <c r="F193" s="1140">
        <v>633</v>
      </c>
      <c r="G193" s="1190" t="s">
        <v>106</v>
      </c>
      <c r="H193" s="1190" t="s">
        <v>106</v>
      </c>
      <c r="I193" s="874">
        <v>224.63</v>
      </c>
      <c r="J193" s="651">
        <f t="shared" si="35"/>
        <v>0.32052708899078486</v>
      </c>
      <c r="K193" s="877">
        <v>0.18</v>
      </c>
      <c r="L193" s="887">
        <v>4</v>
      </c>
      <c r="M193" s="642">
        <f t="shared" si="36"/>
        <v>0.72</v>
      </c>
      <c r="N193" s="870" t="s">
        <v>4057</v>
      </c>
      <c r="O193" s="734">
        <v>0.17</v>
      </c>
      <c r="P193" s="861">
        <v>43916</v>
      </c>
      <c r="Q193" s="861">
        <v>43945</v>
      </c>
      <c r="R193" s="642">
        <f t="shared" si="37"/>
        <v>5.8823529411764595</v>
      </c>
      <c r="S193" s="701">
        <f>IF(INDEX(Historical!$D$7:$D$1237,MATCH(B193,Historical!$B$7:$B$1261,0))=0,"n/a",(INDEX(Historical!$C$7:$C$1239,MATCH(B193,Historical!$B$7:$B$1261,0))/INDEX(Historical!$D$7:$D$1237,MATCH(B193,Historical!$B$7:$B$1261,0))-1)*100)</f>
        <v>8.064516129032274</v>
      </c>
      <c r="T193" s="701">
        <f>IF(INDEX(Historical!$F$7:$F$1230,MATCH(B193,Historical!$B$7:$B$1261,0))=0,"n/a",((INDEX(Historical!$C$7:$C$1239,MATCH(B193,Historical!$B$7:$B$1261,0))/INDEX(Historical!$F$7:$F$1230,MATCH(B193,Historical!$B$7:$B$1261,0)))^(1/3)-1)*100)</f>
        <v>11.074581546227691</v>
      </c>
      <c r="U193" s="701">
        <f>IF(INDEX(Historical!$H$7:$H$1230,MATCH(B193,Historical!$B$7:$B$1261,0))=0,"n/a",((INDEX(Historical!$C$7:$C$1239,MATCH(B193,Historical!$B$7:$B$1261,0))/INDEX(Historical!$H$7:$H$1230,MATCH(B193,Historical!$B$7:$B$1261,0)))^(1/5)-1)*100)</f>
        <v>29.101787054492334</v>
      </c>
      <c r="V193" s="701">
        <f>IF(INDEX(Historical!$O$7:$O$1230,MATCH(B193,Historical!$B$7:$B$1261,0))=0,"n/a",((INDEX(Historical!$C$7:$C$1239,MATCH(B193,Historical!$B$7:$B$1261,0))/INDEX(Historical!$O$7:$O$1230,MATCH(B193,Historical!$B$7:$B$1261,0)))^(1/10)-1)*100)</f>
        <v>34.539532489705934</v>
      </c>
      <c r="W193" s="702">
        <f t="shared" si="38"/>
        <v>0.84256459068071488</v>
      </c>
      <c r="X193" s="703">
        <f t="shared" si="39"/>
        <v>3.829182507170044</v>
      </c>
      <c r="Y193" s="672"/>
      <c r="Z193" s="651">
        <f t="shared" si="40"/>
        <v>17.307692307692307</v>
      </c>
      <c r="AA193" s="886">
        <f t="shared" si="41"/>
        <v>53.997596153846153</v>
      </c>
      <c r="AB193" s="887">
        <v>12</v>
      </c>
      <c r="AC193" s="865">
        <v>4.16</v>
      </c>
      <c r="AD193" s="865">
        <v>3.44</v>
      </c>
      <c r="AE193" s="865">
        <v>8.4</v>
      </c>
      <c r="AF193" s="865">
        <v>4.4400000000000004</v>
      </c>
      <c r="AG193" s="865">
        <v>11.3</v>
      </c>
      <c r="AH193" s="865">
        <v>-2.1999999999999997</v>
      </c>
      <c r="AI193" s="865">
        <v>18.940000000000001</v>
      </c>
      <c r="AJ193" s="865">
        <v>7.6</v>
      </c>
      <c r="AK193" s="865">
        <v>15.14</v>
      </c>
      <c r="AL193" s="878">
        <v>154310</v>
      </c>
      <c r="AM193" s="872">
        <v>0.5</v>
      </c>
      <c r="AN193" s="865">
        <v>0.63</v>
      </c>
      <c r="AO193" s="739">
        <f t="shared" si="42"/>
        <v>-24.575282010363033</v>
      </c>
      <c r="AP193" s="740">
        <f t="shared" si="43"/>
        <v>29.422314143483121</v>
      </c>
      <c r="AQ193" s="888">
        <f t="shared" si="44"/>
        <v>226.42802638599582</v>
      </c>
      <c r="AR193" s="651">
        <f>INDEX(Historical!$C$7:$C$1239,MATCH(B193,Historical!$B$7:$B$1261,0))*IF(AH193="n/a",1.03,IF(AH193&lt;0,1.01,IF(AH193&gt;10,1.1,(1+AH193/100))))</f>
        <v>0.67670000000000008</v>
      </c>
      <c r="AS193" s="886">
        <f t="shared" si="45"/>
        <v>0.7443700000000002</v>
      </c>
      <c r="AT193" s="886">
        <f t="shared" si="51"/>
        <v>0.81880700000000028</v>
      </c>
      <c r="AU193" s="886">
        <f t="shared" si="51"/>
        <v>0.90068770000000042</v>
      </c>
      <c r="AV193" s="886">
        <f t="shared" si="51"/>
        <v>0.99075647000000056</v>
      </c>
      <c r="AW193" s="651">
        <f t="shared" si="46"/>
        <v>4.1313211700000023</v>
      </c>
      <c r="AX193" s="747">
        <f t="shared" si="47"/>
        <v>1.8391671504251448</v>
      </c>
      <c r="AY193" s="934">
        <v>0.71</v>
      </c>
      <c r="AZ193" s="872">
        <v>87.82</v>
      </c>
      <c r="BA193" s="872">
        <v>-9.5399999999999991</v>
      </c>
      <c r="BB193" s="872">
        <v>0.21</v>
      </c>
      <c r="BC193" s="872">
        <v>21.54</v>
      </c>
      <c r="BE193" s="624">
        <v>2014</v>
      </c>
      <c r="BF193" s="898">
        <f t="shared" si="48"/>
        <v>0</v>
      </c>
      <c r="BG193" s="882">
        <v>5.2</v>
      </c>
    </row>
    <row r="194" spans="1:59" ht="11.25" customHeight="1" x14ac:dyDescent="0.2">
      <c r="A194" s="871" t="s">
        <v>1105</v>
      </c>
      <c r="B194" s="875" t="s">
        <v>1106</v>
      </c>
      <c r="C194" s="932" t="s">
        <v>178</v>
      </c>
      <c r="D194" s="932" t="s">
        <v>4336</v>
      </c>
      <c r="E194" s="733">
        <v>8</v>
      </c>
      <c r="F194" s="1140">
        <v>565</v>
      </c>
      <c r="G194" s="1165" t="s">
        <v>106</v>
      </c>
      <c r="H194" s="1165" t="s">
        <v>106</v>
      </c>
      <c r="I194" s="874">
        <v>30.28</v>
      </c>
      <c r="J194" s="651">
        <f t="shared" si="35"/>
        <v>11.955085865257596</v>
      </c>
      <c r="K194" s="877">
        <v>0.90500000000000003</v>
      </c>
      <c r="L194" s="887">
        <v>4</v>
      </c>
      <c r="M194" s="642">
        <f t="shared" si="36"/>
        <v>3.62</v>
      </c>
      <c r="N194" s="870" t="s">
        <v>107</v>
      </c>
      <c r="O194" s="734">
        <v>0.9</v>
      </c>
      <c r="P194" s="861">
        <v>44140</v>
      </c>
      <c r="Q194" s="861">
        <v>44147</v>
      </c>
      <c r="R194" s="642">
        <f t="shared" si="37"/>
        <v>0.55555555555555602</v>
      </c>
      <c r="S194" s="701">
        <f>IF(INDEX(Historical!$D$7:$D$1237,MATCH(B194,Historical!$B$7:$B$1261,0))=0,"n/a",(INDEX(Historical!$C$7:$C$1239,MATCH(B194,Historical!$B$7:$B$1261,0))/INDEX(Historical!$D$7:$D$1237,MATCH(B194,Historical!$B$7:$B$1261,0))-1)*100)</f>
        <v>10.708401976935743</v>
      </c>
      <c r="T194" s="701">
        <f>IF(INDEX(Historical!$F$7:$F$1230,MATCH(B194,Historical!$B$7:$B$1261,0))=0,"n/a",((INDEX(Historical!$C$7:$C$1239,MATCH(B194,Historical!$B$7:$B$1261,0))/INDEX(Historical!$F$7:$F$1230,MATCH(B194,Historical!$B$7:$B$1261,0)))^(1/3)-1)*100)</f>
        <v>10.578567985792864</v>
      </c>
      <c r="U194" s="701">
        <f>IF(INDEX(Historical!$H$7:$H$1230,MATCH(B194,Historical!$B$7:$B$1261,0))=0,"n/a",((INDEX(Historical!$C$7:$C$1239,MATCH(B194,Historical!$B$7:$B$1261,0))/INDEX(Historical!$H$7:$H$1230,MATCH(B194,Historical!$B$7:$B$1261,0)))^(1/5)-1)*100)</f>
        <v>13.232843705273689</v>
      </c>
      <c r="V194" s="701" t="str">
        <f>IF(INDEX(Historical!$O$7:$O$1230,MATCH(B194,Historical!$B$7:$B$1261,0))=0,"n/a",((INDEX(Historical!$C$7:$C$1239,MATCH(B194,Historical!$B$7:$B$1261,0))/INDEX(Historical!$O$7:$O$1230,MATCH(B194,Historical!$B$7:$B$1261,0)))^(1/10)-1)*100)</f>
        <v>n/a</v>
      </c>
      <c r="W194" s="702" t="str">
        <f t="shared" si="38"/>
        <v>n/a</v>
      </c>
      <c r="X194" s="703" t="str">
        <f t="shared" si="39"/>
        <v>n/a</v>
      </c>
      <c r="Y194" s="876"/>
      <c r="Z194" s="651">
        <f t="shared" si="40"/>
        <v>97.050938337801611</v>
      </c>
      <c r="AA194" s="886">
        <f t="shared" si="41"/>
        <v>8.1179624664879366</v>
      </c>
      <c r="AB194" s="887">
        <v>12</v>
      </c>
      <c r="AC194" s="865">
        <v>3.73</v>
      </c>
      <c r="AD194" s="865" t="s">
        <v>136</v>
      </c>
      <c r="AE194" s="865">
        <v>2.37</v>
      </c>
      <c r="AF194" s="865" t="s">
        <v>136</v>
      </c>
      <c r="AG194" s="865">
        <v>-120.39999999999999</v>
      </c>
      <c r="AH194" s="865">
        <v>-1.6</v>
      </c>
      <c r="AI194" s="865">
        <v>0.05</v>
      </c>
      <c r="AJ194" s="865">
        <v>-1.3</v>
      </c>
      <c r="AK194" s="865">
        <v>-2.6100000000000003</v>
      </c>
      <c r="AL194" s="878">
        <v>1330</v>
      </c>
      <c r="AM194" s="872">
        <v>0.2</v>
      </c>
      <c r="AN194" s="865" t="s">
        <v>136</v>
      </c>
      <c r="AO194" s="739">
        <f t="shared" si="42"/>
        <v>17.06996710404335</v>
      </c>
      <c r="AP194" s="740">
        <f t="shared" si="43"/>
        <v>25.187929570531285</v>
      </c>
      <c r="AQ194" s="888" t="str">
        <f t="shared" si="44"/>
        <v>n/a</v>
      </c>
      <c r="AR194" s="651">
        <f>INDEX(Historical!$C$7:$C$1239,MATCH(B194,Historical!$B$7:$B$1261,0))*IF(AH194="n/a",1.03,IF(AH194&lt;0,1.01,IF(AH194&gt;10,1.1,(1+AH194/100))))</f>
        <v>3.3935999999999997</v>
      </c>
      <c r="AS194" s="886">
        <f t="shared" si="45"/>
        <v>3.3952967999999997</v>
      </c>
      <c r="AT194" s="886">
        <f t="shared" si="51"/>
        <v>3.4292497679999996</v>
      </c>
      <c r="AU194" s="886">
        <f t="shared" si="51"/>
        <v>3.4635422656799997</v>
      </c>
      <c r="AV194" s="886">
        <f t="shared" si="51"/>
        <v>3.4981776883367997</v>
      </c>
      <c r="AW194" s="651">
        <f t="shared" si="46"/>
        <v>17.179866522016798</v>
      </c>
      <c r="AX194" s="747">
        <f t="shared" si="47"/>
        <v>56.736679398998668</v>
      </c>
      <c r="AY194" s="934">
        <v>2.95</v>
      </c>
      <c r="AZ194" s="872">
        <v>449.54999999999995</v>
      </c>
      <c r="BA194" s="872">
        <v>-13.26</v>
      </c>
      <c r="BB194" s="872">
        <v>7.84</v>
      </c>
      <c r="BC194" s="872">
        <v>26.22</v>
      </c>
      <c r="BE194" s="624">
        <v>2013</v>
      </c>
      <c r="BF194" s="898">
        <f t="shared" si="48"/>
        <v>0</v>
      </c>
      <c r="BG194" s="882">
        <v>12.4</v>
      </c>
    </row>
    <row r="195" spans="1:59" ht="11.25" customHeight="1" x14ac:dyDescent="0.2">
      <c r="A195" s="881" t="s">
        <v>4063</v>
      </c>
      <c r="B195" s="875" t="s">
        <v>4064</v>
      </c>
      <c r="C195" s="932" t="s">
        <v>245</v>
      </c>
      <c r="D195" s="932" t="s">
        <v>4317</v>
      </c>
      <c r="E195" s="733">
        <v>6</v>
      </c>
      <c r="F195" s="1140">
        <v>687</v>
      </c>
      <c r="G195" s="1137" t="s">
        <v>106</v>
      </c>
      <c r="H195" s="1137" t="s">
        <v>106</v>
      </c>
      <c r="I195" s="874">
        <v>56.81</v>
      </c>
      <c r="J195" s="651">
        <f t="shared" si="35"/>
        <v>2.2003168456257702</v>
      </c>
      <c r="K195" s="877">
        <v>0.3125</v>
      </c>
      <c r="L195" s="887">
        <v>4</v>
      </c>
      <c r="M195" s="642">
        <f t="shared" si="36"/>
        <v>1.25</v>
      </c>
      <c r="N195" s="870" t="s">
        <v>318</v>
      </c>
      <c r="O195" s="734">
        <v>0.27500000000000002</v>
      </c>
      <c r="P195" s="861">
        <v>43909</v>
      </c>
      <c r="Q195" s="861">
        <v>43917</v>
      </c>
      <c r="R195" s="642">
        <f t="shared" si="37"/>
        <v>13.636363636363628</v>
      </c>
      <c r="S195" s="701">
        <f>IF(INDEX(Historical!$D$7:$D$1237,MATCH(B195,Historical!$B$7:$B$1261,0))=0,"n/a",(INDEX(Historical!$C$7:$C$1239,MATCH(B195,Historical!$B$7:$B$1261,0))/INDEX(Historical!$D$7:$D$1237,MATCH(B195,Historical!$B$7:$B$1261,0))-1)*100)</f>
        <v>22.222222222222232</v>
      </c>
      <c r="T195" s="701">
        <f>IF(INDEX(Historical!$F$7:$F$1230,MATCH(B195,Historical!$B$7:$B$1261,0))=0,"n/a",((INDEX(Historical!$C$7:$C$1239,MATCH(B195,Historical!$B$7:$B$1261,0))/INDEX(Historical!$F$7:$F$1230,MATCH(B195,Historical!$B$7:$B$1261,0)))^(1/3)-1)*100)</f>
        <v>22.052244447028492</v>
      </c>
      <c r="U195" s="701">
        <f>IF(INDEX(Historical!$H$7:$H$1230,MATCH(B195,Historical!$B$7:$B$1261,0))=0,"n/a",((INDEX(Historical!$C$7:$C$1239,MATCH(B195,Historical!$B$7:$B$1261,0))/INDEX(Historical!$H$7:$H$1230,MATCH(B195,Historical!$B$7:$B$1261,0)))^(1/5)-1)*100)</f>
        <v>17.080491296489232</v>
      </c>
      <c r="V195" s="701" t="str">
        <f>IF(INDEX(Historical!$O$7:$O$1230,MATCH(B195,Historical!$B$7:$B$1261,0))=0,"n/a",((INDEX(Historical!$C$7:$C$1239,MATCH(B195,Historical!$B$7:$B$1261,0))/INDEX(Historical!$O$7:$O$1230,MATCH(B195,Historical!$B$7:$B$1261,0)))^(1/10)-1)*100)</f>
        <v>n/a</v>
      </c>
      <c r="W195" s="702" t="str">
        <f t="shared" si="38"/>
        <v>n/a</v>
      </c>
      <c r="X195" s="703">
        <f t="shared" si="39"/>
        <v>5.1759064534815851</v>
      </c>
      <c r="Y195" s="876"/>
      <c r="Z195" s="651">
        <f t="shared" si="40"/>
        <v>30.864197530864203</v>
      </c>
      <c r="AA195" s="886">
        <f t="shared" si="41"/>
        <v>14.027160493827161</v>
      </c>
      <c r="AB195" s="887">
        <v>1</v>
      </c>
      <c r="AC195" s="865">
        <v>4.05</v>
      </c>
      <c r="AD195" s="865">
        <v>1.1399999999999999</v>
      </c>
      <c r="AE195" s="865">
        <v>0.59</v>
      </c>
      <c r="AF195" s="865">
        <v>2.37</v>
      </c>
      <c r="AG195" s="865">
        <v>20.399999999999999</v>
      </c>
      <c r="AH195" s="865">
        <v>3.1</v>
      </c>
      <c r="AI195" s="865">
        <v>-8.59</v>
      </c>
      <c r="AJ195" s="865">
        <v>3.3000000000000003</v>
      </c>
      <c r="AK195" s="865">
        <v>12.83</v>
      </c>
      <c r="AL195" s="878">
        <v>5380</v>
      </c>
      <c r="AM195" s="872">
        <v>32.300000000000004</v>
      </c>
      <c r="AN195" s="865">
        <v>0</v>
      </c>
      <c r="AO195" s="739">
        <f t="shared" si="42"/>
        <v>5.253647648287842</v>
      </c>
      <c r="AP195" s="740">
        <f t="shared" si="43"/>
        <v>19.280808142115003</v>
      </c>
      <c r="AQ195" s="888">
        <f t="shared" si="44"/>
        <v>21.553591967348339</v>
      </c>
      <c r="AR195" s="651">
        <f>INDEX(Historical!$C$7:$C$1239,MATCH(B195,Historical!$B$7:$B$1261,0))*IF(AH195="n/a",1.03,IF(AH195&lt;0,1.01,IF(AH195&gt;10,1.1,(1+AH195/100))))</f>
        <v>1.1341000000000001</v>
      </c>
      <c r="AS195" s="886">
        <f t="shared" si="45"/>
        <v>1.1454410000000002</v>
      </c>
      <c r="AT195" s="886">
        <f t="shared" si="51"/>
        <v>1.2599851000000002</v>
      </c>
      <c r="AU195" s="886">
        <f t="shared" si="51"/>
        <v>1.3859836100000003</v>
      </c>
      <c r="AV195" s="886">
        <f t="shared" si="51"/>
        <v>1.5245819710000004</v>
      </c>
      <c r="AW195" s="651">
        <f t="shared" si="46"/>
        <v>6.450091681</v>
      </c>
      <c r="AX195" s="747">
        <f t="shared" si="47"/>
        <v>11.353796305227952</v>
      </c>
      <c r="AY195" s="934">
        <v>1.71</v>
      </c>
      <c r="AZ195" s="872">
        <v>322.07</v>
      </c>
      <c r="BA195" s="872">
        <v>-10.24</v>
      </c>
      <c r="BB195" s="872">
        <v>-1.76</v>
      </c>
      <c r="BC195" s="872">
        <v>34.07</v>
      </c>
      <c r="BE195" s="624">
        <v>2015</v>
      </c>
      <c r="BF195" s="898">
        <f t="shared" si="48"/>
        <v>0</v>
      </c>
      <c r="BG195" s="882">
        <v>5.2</v>
      </c>
    </row>
    <row r="196" spans="1:59" ht="11.25" customHeight="1" x14ac:dyDescent="0.2">
      <c r="A196" s="880" t="s">
        <v>4303</v>
      </c>
      <c r="B196" s="596" t="s">
        <v>3812</v>
      </c>
      <c r="C196" s="932" t="s">
        <v>4193</v>
      </c>
      <c r="D196" s="932" t="s">
        <v>4337</v>
      </c>
      <c r="E196" s="733">
        <v>6</v>
      </c>
      <c r="F196" s="1140">
        <v>669</v>
      </c>
      <c r="G196" s="1140" t="s">
        <v>106</v>
      </c>
      <c r="H196" s="1140" t="s">
        <v>106</v>
      </c>
      <c r="I196" s="874">
        <v>88.45</v>
      </c>
      <c r="J196" s="651">
        <f t="shared" si="35"/>
        <v>0.99491237987563585</v>
      </c>
      <c r="K196" s="877">
        <v>0.22</v>
      </c>
      <c r="L196" s="887">
        <v>4</v>
      </c>
      <c r="M196" s="642">
        <f t="shared" si="36"/>
        <v>0.88</v>
      </c>
      <c r="N196" s="870" t="s">
        <v>107</v>
      </c>
      <c r="O196" s="734">
        <v>0.19</v>
      </c>
      <c r="P196" s="866">
        <v>43793</v>
      </c>
      <c r="Q196" s="866">
        <v>43802</v>
      </c>
      <c r="R196" s="642">
        <f t="shared" si="37"/>
        <v>15.789473684210526</v>
      </c>
      <c r="S196" s="701">
        <f>IF(INDEX(Historical!$D$7:$D$1237,MATCH(B196,Historical!$B$7:$B$1261,0))=0,"n/a",(INDEX(Historical!$C$7:$C$1239,MATCH(B196,Historical!$B$7:$B$1261,0))/INDEX(Historical!$D$7:$D$1237,MATCH(B196,Historical!$B$7:$B$1261,0))-1)*100)</f>
        <v>17.910447761194035</v>
      </c>
      <c r="T196" s="701">
        <f>IF(INDEX(Historical!$F$7:$F$1230,MATCH(B196,Historical!$B$7:$B$1261,0))=0,"n/a",((INDEX(Historical!$C$7:$C$1239,MATCH(B196,Historical!$B$7:$B$1261,0))/INDEX(Historical!$F$7:$F$1230,MATCH(B196,Historical!$B$7:$B$1261,0)))^(1/3)-1)*100)</f>
        <v>16.471328451175495</v>
      </c>
      <c r="U196" s="701">
        <f>IF(INDEX(Historical!$H$7:$H$1230,MATCH(B196,Historical!$B$7:$B$1261,0))=0,"n/a",((INDEX(Historical!$C$7:$C$1239,MATCH(B196,Historical!$B$7:$B$1261,0))/INDEX(Historical!$H$7:$H$1230,MATCH(B196,Historical!$B$7:$B$1261,0)))^(1/5)-1)*100)</f>
        <v>51.190818528332002</v>
      </c>
      <c r="V196" s="701" t="str">
        <f>IF(INDEX(Historical!$O$7:$O$1230,MATCH(B196,Historical!$B$7:$B$1261,0))=0,"n/a",((INDEX(Historical!$C$7:$C$1239,MATCH(B196,Historical!$B$7:$B$1261,0))/INDEX(Historical!$O$7:$O$1230,MATCH(B196,Historical!$B$7:$B$1261,0)))^(1/10)-1)*100)</f>
        <v>n/a</v>
      </c>
      <c r="W196" s="702" t="str">
        <f t="shared" si="38"/>
        <v>n/a</v>
      </c>
      <c r="X196" s="703">
        <f t="shared" si="39"/>
        <v>9.8443881785253851</v>
      </c>
      <c r="Y196" s="661"/>
      <c r="Z196" s="651">
        <f t="shared" si="40"/>
        <v>39.111111111111114</v>
      </c>
      <c r="AA196" s="886">
        <f t="shared" si="41"/>
        <v>39.31111111111111</v>
      </c>
      <c r="AB196" s="887">
        <v>12</v>
      </c>
      <c r="AC196" s="865">
        <v>2.25</v>
      </c>
      <c r="AD196" s="865">
        <v>2.5099999999999998</v>
      </c>
      <c r="AE196" s="865">
        <v>7.67</v>
      </c>
      <c r="AF196" s="865">
        <v>3.74</v>
      </c>
      <c r="AG196" s="865">
        <v>9.7000000000000011</v>
      </c>
      <c r="AH196" s="865">
        <v>-34.200000000000003</v>
      </c>
      <c r="AI196" s="865">
        <v>18.72</v>
      </c>
      <c r="AJ196" s="865">
        <v>5.2</v>
      </c>
      <c r="AK196" s="865">
        <v>16</v>
      </c>
      <c r="AL196" s="878">
        <v>8910</v>
      </c>
      <c r="AM196" s="872">
        <v>0.70000000000000007</v>
      </c>
      <c r="AN196" s="865">
        <v>0</v>
      </c>
      <c r="AO196" s="739">
        <f t="shared" si="42"/>
        <v>12.874619797096528</v>
      </c>
      <c r="AP196" s="740">
        <f t="shared" si="43"/>
        <v>52.185730908207638</v>
      </c>
      <c r="AQ196" s="888">
        <f t="shared" si="44"/>
        <v>155.62433856958106</v>
      </c>
      <c r="AR196" s="651">
        <f>INDEX(Historical!$C$7:$C$1239,MATCH(B196,Historical!$B$7:$B$1261,0))*IF(AH196="n/a",1.03,IF(AH196&lt;0,1.01,IF(AH196&gt;10,1.1,(1+AH196/100))))</f>
        <v>0.79790000000000005</v>
      </c>
      <c r="AS196" s="886">
        <f t="shared" si="45"/>
        <v>0.87769000000000008</v>
      </c>
      <c r="AT196" s="886">
        <f t="shared" si="51"/>
        <v>0.96545900000000018</v>
      </c>
      <c r="AU196" s="886">
        <f t="shared" si="51"/>
        <v>1.0620049000000003</v>
      </c>
      <c r="AV196" s="886">
        <f t="shared" si="51"/>
        <v>1.1682053900000005</v>
      </c>
      <c r="AW196" s="651">
        <f t="shared" si="46"/>
        <v>4.8712592900000011</v>
      </c>
      <c r="AX196" s="747">
        <f t="shared" si="47"/>
        <v>5.5073592877331841</v>
      </c>
      <c r="AY196" s="934">
        <v>0.89</v>
      </c>
      <c r="AZ196" s="872">
        <v>97.960000000000008</v>
      </c>
      <c r="BA196" s="872">
        <v>-2.56</v>
      </c>
      <c r="BB196" s="872">
        <v>17.990000000000002</v>
      </c>
      <c r="BC196" s="872">
        <v>33.68</v>
      </c>
      <c r="BE196" s="624">
        <v>2014</v>
      </c>
      <c r="BF196" s="898">
        <f t="shared" si="48"/>
        <v>0</v>
      </c>
      <c r="BG196" s="882">
        <v>7.9</v>
      </c>
    </row>
    <row r="197" spans="1:59" ht="11.25" customHeight="1" x14ac:dyDescent="0.2">
      <c r="A197" s="871" t="s">
        <v>536</v>
      </c>
      <c r="B197" s="875" t="s">
        <v>537</v>
      </c>
      <c r="C197" s="932" t="s">
        <v>4319</v>
      </c>
      <c r="D197" s="932" t="s">
        <v>4320</v>
      </c>
      <c r="E197" s="733">
        <v>16</v>
      </c>
      <c r="F197" s="1140">
        <v>234</v>
      </c>
      <c r="G197" s="1140" t="s">
        <v>106</v>
      </c>
      <c r="H197" s="1140" t="s">
        <v>106</v>
      </c>
      <c r="I197" s="874">
        <v>134.75</v>
      </c>
      <c r="J197" s="651">
        <f t="shared" si="35"/>
        <v>3.3246753246753249</v>
      </c>
      <c r="K197" s="877">
        <v>1.1200000000000001</v>
      </c>
      <c r="L197" s="887">
        <v>4</v>
      </c>
      <c r="M197" s="642">
        <f t="shared" si="36"/>
        <v>4.4800000000000004</v>
      </c>
      <c r="N197" s="870" t="s">
        <v>318</v>
      </c>
      <c r="O197" s="734">
        <v>1.08</v>
      </c>
      <c r="P197" s="861">
        <v>43906</v>
      </c>
      <c r="Q197" s="861">
        <v>43921</v>
      </c>
      <c r="R197" s="642">
        <f t="shared" si="37"/>
        <v>3.7037037037037068</v>
      </c>
      <c r="S197" s="701">
        <f>IF(INDEX(Historical!$D$7:$D$1237,MATCH(B197,Historical!$B$7:$B$1261,0))=0,"n/a",(INDEX(Historical!$C$7:$C$1239,MATCH(B197,Historical!$B$7:$B$1261,0))/INDEX(Historical!$D$7:$D$1237,MATCH(B197,Historical!$B$7:$B$1261,0))-1)*100)</f>
        <v>7.3232323232323315</v>
      </c>
      <c r="T197" s="701">
        <f>IF(INDEX(Historical!$F$7:$F$1230,MATCH(B197,Historical!$B$7:$B$1261,0))=0,"n/a",((INDEX(Historical!$C$7:$C$1239,MATCH(B197,Historical!$B$7:$B$1261,0))/INDEX(Historical!$F$7:$F$1230,MATCH(B197,Historical!$B$7:$B$1261,0)))^(1/3)-1)*100)</f>
        <v>6.4834439393990806</v>
      </c>
      <c r="U197" s="701">
        <f>IF(INDEX(Historical!$H$7:$H$1230,MATCH(B197,Historical!$B$7:$B$1261,0))=0,"n/a",((INDEX(Historical!$C$7:$C$1239,MATCH(B197,Historical!$B$7:$B$1261,0))/INDEX(Historical!$H$7:$H$1230,MATCH(B197,Historical!$B$7:$B$1261,0)))^(1/5)-1)*100)</f>
        <v>5.0630899087708903</v>
      </c>
      <c r="V197" s="701">
        <f>IF(INDEX(Historical!$O$7:$O$1230,MATCH(B197,Historical!$B$7:$B$1261,0))=0,"n/a",((INDEX(Historical!$C$7:$C$1239,MATCH(B197,Historical!$B$7:$B$1261,0))/INDEX(Historical!$O$7:$O$1230,MATCH(B197,Historical!$B$7:$B$1261,0)))^(1/10)-1)*100)</f>
        <v>12.151610942073333</v>
      </c>
      <c r="W197" s="702">
        <f t="shared" si="38"/>
        <v>0.4166599747890723</v>
      </c>
      <c r="X197" s="703">
        <f t="shared" si="39"/>
        <v>0.26931329301972817</v>
      </c>
      <c r="Y197" s="875"/>
      <c r="Z197" s="651">
        <f t="shared" si="40"/>
        <v>181.37651821862349</v>
      </c>
      <c r="AA197" s="886">
        <f t="shared" si="41"/>
        <v>54.554655870445337</v>
      </c>
      <c r="AB197" s="887">
        <v>12</v>
      </c>
      <c r="AC197" s="865">
        <v>2.4700000000000002</v>
      </c>
      <c r="AD197" s="865">
        <v>3.33</v>
      </c>
      <c r="AE197" s="865">
        <v>10.48</v>
      </c>
      <c r="AF197" s="865">
        <v>2.21</v>
      </c>
      <c r="AG197" s="865">
        <v>3.8</v>
      </c>
      <c r="AH197" s="865">
        <v>94.6</v>
      </c>
      <c r="AI197" s="865">
        <v>-1.87</v>
      </c>
      <c r="AJ197" s="865">
        <v>18.8</v>
      </c>
      <c r="AK197" s="865">
        <v>16.66</v>
      </c>
      <c r="AL197" s="878">
        <v>38030</v>
      </c>
      <c r="AM197" s="872">
        <v>0.3</v>
      </c>
      <c r="AN197" s="865">
        <v>0.77</v>
      </c>
      <c r="AO197" s="739">
        <f t="shared" si="42"/>
        <v>-46.166890636999121</v>
      </c>
      <c r="AP197" s="740">
        <f t="shared" si="43"/>
        <v>8.3877652334462152</v>
      </c>
      <c r="AQ197" s="888">
        <f t="shared" si="44"/>
        <v>131.48389862285762</v>
      </c>
      <c r="AR197" s="651">
        <f>INDEX(Historical!$C$7:$C$1239,MATCH(B197,Historical!$B$7:$B$1261,0))*IF(AH197="n/a",1.03,IF(AH197&lt;0,1.01,IF(AH197&gt;10,1.1,(1+AH197/100))))</f>
        <v>4.6750000000000007</v>
      </c>
      <c r="AS197" s="886">
        <f t="shared" si="45"/>
        <v>4.721750000000001</v>
      </c>
      <c r="AT197" s="886">
        <f t="shared" si="51"/>
        <v>5.1939250000000019</v>
      </c>
      <c r="AU197" s="886">
        <f t="shared" si="51"/>
        <v>5.7133175000000023</v>
      </c>
      <c r="AV197" s="886">
        <f t="shared" si="51"/>
        <v>6.2846492500000029</v>
      </c>
      <c r="AW197" s="651">
        <f t="shared" si="46"/>
        <v>26.588641750000008</v>
      </c>
      <c r="AX197" s="747">
        <f t="shared" si="47"/>
        <v>19.731830612244906</v>
      </c>
      <c r="AY197" s="934">
        <v>0.1</v>
      </c>
      <c r="AZ197" s="872">
        <v>28.33</v>
      </c>
      <c r="BA197" s="872">
        <v>-18.579999999999998</v>
      </c>
      <c r="BB197" s="872">
        <v>-8.4500000000000011</v>
      </c>
      <c r="BC197" s="872">
        <v>-6.2600000000000007</v>
      </c>
      <c r="BE197" s="624">
        <v>2005</v>
      </c>
      <c r="BF197" s="898">
        <f t="shared" si="48"/>
        <v>1</v>
      </c>
      <c r="BG197" s="882">
        <v>1.7000000000000002</v>
      </c>
    </row>
    <row r="198" spans="1:59" ht="11.25" customHeight="1" x14ac:dyDescent="0.2">
      <c r="A198" s="863" t="s">
        <v>209</v>
      </c>
      <c r="B198" s="875" t="s">
        <v>210</v>
      </c>
      <c r="C198" s="932" t="s">
        <v>112</v>
      </c>
      <c r="D198" s="932" t="s">
        <v>211</v>
      </c>
      <c r="E198" s="733">
        <v>65</v>
      </c>
      <c r="F198" s="1140">
        <v>2</v>
      </c>
      <c r="G198" s="1190" t="s">
        <v>115</v>
      </c>
      <c r="H198" s="1190" t="s">
        <v>37</v>
      </c>
      <c r="I198" s="865">
        <v>122.03</v>
      </c>
      <c r="J198" s="651">
        <f t="shared" si="35"/>
        <v>1.6225518315168399</v>
      </c>
      <c r="K198" s="877">
        <v>0.495</v>
      </c>
      <c r="L198" s="887">
        <v>4</v>
      </c>
      <c r="M198" s="642">
        <f t="shared" si="36"/>
        <v>1.98</v>
      </c>
      <c r="N198" s="870" t="s">
        <v>148</v>
      </c>
      <c r="O198" s="734">
        <v>0.49</v>
      </c>
      <c r="P198" s="861">
        <v>44071</v>
      </c>
      <c r="Q198" s="861">
        <v>44089</v>
      </c>
      <c r="R198" s="642">
        <f t="shared" si="37"/>
        <v>1.020408163265307</v>
      </c>
      <c r="S198" s="701">
        <f>IF(INDEX(Historical!$D$7:$D$1237,MATCH(B198,Historical!$B$7:$B$1261,0))=0,"n/a",(INDEX(Historical!$C$7:$C$1239,MATCH(B198,Historical!$B$7:$B$1261,0))/INDEX(Historical!$D$7:$D$1237,MATCH(B198,Historical!$B$7:$B$1261,0))-1)*100)</f>
        <v>2.1052631578947434</v>
      </c>
      <c r="T198" s="701">
        <f>IF(INDEX(Historical!$F$7:$F$1230,MATCH(B198,Historical!$B$7:$B$1261,0))=0,"n/a",((INDEX(Historical!$C$7:$C$1239,MATCH(B198,Historical!$B$7:$B$1261,0))/INDEX(Historical!$F$7:$F$1230,MATCH(B198,Historical!$B$7:$B$1261,0)))^(1/3)-1)*100)</f>
        <v>4.0936956641970834</v>
      </c>
      <c r="U198" s="701">
        <f>IF(INDEX(Historical!$H$7:$H$1230,MATCH(B198,Historical!$B$7:$B$1261,0))=0,"n/a",((INDEX(Historical!$C$7:$C$1239,MATCH(B198,Historical!$B$7:$B$1261,0))/INDEX(Historical!$H$7:$H$1230,MATCH(B198,Historical!$B$7:$B$1261,0)))^(1/5)-1)*100)</f>
        <v>4.5909255890655087</v>
      </c>
      <c r="V198" s="701">
        <f>IF(INDEX(Historical!$O$7:$O$1230,MATCH(B198,Historical!$B$7:$B$1261,0))=0,"n/a",((INDEX(Historical!$C$7:$C$1239,MATCH(B198,Historical!$B$7:$B$1261,0))/INDEX(Historical!$O$7:$O$1230,MATCH(B198,Historical!$B$7:$B$1261,0)))^(1/10)-1)*100)</f>
        <v>8.5765174403783728</v>
      </c>
      <c r="W198" s="702">
        <f t="shared" si="38"/>
        <v>0.5352901828720551</v>
      </c>
      <c r="X198" s="703" t="str">
        <f t="shared" si="39"/>
        <v>n/a</v>
      </c>
      <c r="Y198" s="876"/>
      <c r="Z198" s="651">
        <f t="shared" si="40"/>
        <v>43.137254901960787</v>
      </c>
      <c r="AA198" s="886">
        <f t="shared" si="41"/>
        <v>26.586056644880177</v>
      </c>
      <c r="AB198" s="887">
        <v>12</v>
      </c>
      <c r="AC198" s="865">
        <v>4.59</v>
      </c>
      <c r="AD198" s="865">
        <v>7.83</v>
      </c>
      <c r="AE198" s="865">
        <v>2.68</v>
      </c>
      <c r="AF198" s="865">
        <v>5.5</v>
      </c>
      <c r="AG198" s="865">
        <v>21.7</v>
      </c>
      <c r="AH198" s="865">
        <v>19.5</v>
      </c>
      <c r="AI198" s="865">
        <v>12.920000000000002</v>
      </c>
      <c r="AJ198" s="865">
        <v>0</v>
      </c>
      <c r="AK198" s="865">
        <v>3.45</v>
      </c>
      <c r="AL198" s="878">
        <v>17890</v>
      </c>
      <c r="AM198" s="872">
        <v>0.3</v>
      </c>
      <c r="AN198" s="865">
        <v>0.97</v>
      </c>
      <c r="AO198" s="739">
        <f t="shared" si="42"/>
        <v>-20.37257922429783</v>
      </c>
      <c r="AP198" s="740">
        <f t="shared" si="43"/>
        <v>6.2134774205823486</v>
      </c>
      <c r="AQ198" s="888">
        <f t="shared" si="44"/>
        <v>154.92771223478755</v>
      </c>
      <c r="AR198" s="651">
        <f>INDEX(Historical!$C$7:$C$1239,MATCH(B198,Historical!$B$7:$B$1261,0))*IF(AH198="n/a",1.03,IF(AH198&lt;0,1.01,IF(AH198&gt;10,1.1,(1+AH198/100))))</f>
        <v>2.1339999999999999</v>
      </c>
      <c r="AS198" s="886">
        <f t="shared" si="45"/>
        <v>2.3473999999999999</v>
      </c>
      <c r="AT198" s="886">
        <f t="shared" si="51"/>
        <v>2.4283853</v>
      </c>
      <c r="AU198" s="886">
        <f t="shared" si="51"/>
        <v>2.51216459285</v>
      </c>
      <c r="AV198" s="886">
        <f t="shared" si="51"/>
        <v>2.5988342713033248</v>
      </c>
      <c r="AW198" s="651">
        <f t="shared" si="46"/>
        <v>12.020784164153325</v>
      </c>
      <c r="AX198" s="747">
        <f t="shared" si="47"/>
        <v>9.850679475664446</v>
      </c>
      <c r="AY198" s="934">
        <v>1.33</v>
      </c>
      <c r="AZ198" s="872">
        <v>93.85</v>
      </c>
      <c r="BA198" s="872">
        <v>-4.21</v>
      </c>
      <c r="BB198" s="872">
        <v>6.08</v>
      </c>
      <c r="BC198" s="872">
        <v>19.059999999999999</v>
      </c>
      <c r="BE198" s="624">
        <v>1956</v>
      </c>
      <c r="BF198" s="898">
        <f t="shared" si="48"/>
        <v>8</v>
      </c>
      <c r="BG198" s="882">
        <v>7.5</v>
      </c>
    </row>
    <row r="199" spans="1:59" ht="11.25" customHeight="1" x14ac:dyDescent="0.2">
      <c r="A199" s="880" t="s">
        <v>896</v>
      </c>
      <c r="B199" s="875" t="s">
        <v>897</v>
      </c>
      <c r="C199" s="932" t="s">
        <v>4193</v>
      </c>
      <c r="D199" s="932" t="s">
        <v>4325</v>
      </c>
      <c r="E199" s="733">
        <v>9</v>
      </c>
      <c r="F199" s="1140">
        <v>476</v>
      </c>
      <c r="G199" s="1140" t="s">
        <v>106</v>
      </c>
      <c r="H199" s="1140" t="s">
        <v>106</v>
      </c>
      <c r="I199" s="874">
        <v>65.81</v>
      </c>
      <c r="J199" s="651">
        <f t="shared" ref="J199:J262" si="52">(M199/I199)*100</f>
        <v>1.9905789393709163</v>
      </c>
      <c r="K199" s="877">
        <v>0.32750000000000001</v>
      </c>
      <c r="L199" s="887">
        <v>4</v>
      </c>
      <c r="M199" s="642">
        <f t="shared" ref="M199:M262" si="53">K199*L199</f>
        <v>1.31</v>
      </c>
      <c r="N199" s="870" t="s">
        <v>456</v>
      </c>
      <c r="O199" s="734">
        <v>0.28499999999999998</v>
      </c>
      <c r="P199" s="861">
        <v>43920</v>
      </c>
      <c r="Q199" s="861">
        <v>43945</v>
      </c>
      <c r="R199" s="642">
        <f t="shared" ref="R199:R262" si="54">(K199-O199)/O199*100</f>
        <v>14.912280701754401</v>
      </c>
      <c r="S199" s="701">
        <f>IF(INDEX(Historical!$D$7:$D$1237,MATCH(B199,Historical!$B$7:$B$1261,0))=0,"n/a",(INDEX(Historical!$C$7:$C$1239,MATCH(B199,Historical!$B$7:$B$1261,0))/INDEX(Historical!$D$7:$D$1237,MATCH(B199,Historical!$B$7:$B$1261,0))-1)*100)</f>
        <v>13.917525773195871</v>
      </c>
      <c r="T199" s="701">
        <f>IF(INDEX(Historical!$F$7:$F$1230,MATCH(B199,Historical!$B$7:$B$1261,0))=0,"n/a",((INDEX(Historical!$C$7:$C$1239,MATCH(B199,Historical!$B$7:$B$1261,0))/INDEX(Historical!$F$7:$F$1230,MATCH(B199,Historical!$B$7:$B$1261,0)))^(1/3)-1)*100)</f>
        <v>13.537268617702747</v>
      </c>
      <c r="U199" s="701">
        <f>IF(INDEX(Historical!$H$7:$H$1230,MATCH(B199,Historical!$B$7:$B$1261,0))=0,"n/a",((INDEX(Historical!$C$7:$C$1239,MATCH(B199,Historical!$B$7:$B$1261,0))/INDEX(Historical!$H$7:$H$1230,MATCH(B199,Historical!$B$7:$B$1261,0)))^(1/5)-1)*100)</f>
        <v>13.179836563100178</v>
      </c>
      <c r="V199" s="701" t="str">
        <f>IF(INDEX(Historical!$O$7:$O$1230,MATCH(B199,Historical!$B$7:$B$1261,0))=0,"n/a",((INDEX(Historical!$C$7:$C$1239,MATCH(B199,Historical!$B$7:$B$1261,0))/INDEX(Historical!$O$7:$O$1230,MATCH(B199,Historical!$B$7:$B$1261,0)))^(1/10)-1)*100)</f>
        <v>n/a</v>
      </c>
      <c r="W199" s="702" t="str">
        <f t="shared" ref="W199:W262" si="55">IF(OR(U199&lt;=0,U199="n/a",V199&lt;=0,V199="n/a"),"n/a",U199/V199)</f>
        <v>n/a</v>
      </c>
      <c r="X199" s="703">
        <f t="shared" ref="X199:X262" si="56">IF(OR(AJ199&lt;=0,AJ199="n/a",U199&lt;=0,U199="n/a"),"n/a",U199/AJ199)</f>
        <v>2.078838574621479</v>
      </c>
      <c r="Y199" s="663" t="s">
        <v>898</v>
      </c>
      <c r="Z199" s="651">
        <f t="shared" ref="Z199:Z262" si="57">IF(OR(AC199&lt;0.01,AC199="n/a"),"n/a",M199/AC199*100)</f>
        <v>35.309973045822105</v>
      </c>
      <c r="AA199" s="886">
        <f t="shared" ref="AA199:AA262" si="58">IF(OR(AC199&lt;0.01,AC199="n/a"),"n/a",I199/AC199)</f>
        <v>17.738544474393532</v>
      </c>
      <c r="AB199" s="887">
        <v>9</v>
      </c>
      <c r="AC199" s="865">
        <v>3.71</v>
      </c>
      <c r="AD199" s="865">
        <v>2.77</v>
      </c>
      <c r="AE199" s="865">
        <v>2.1</v>
      </c>
      <c r="AF199" s="865">
        <v>2.44</v>
      </c>
      <c r="AG199" s="865" t="s">
        <v>136</v>
      </c>
      <c r="AH199" s="865">
        <v>7.0000000000000009</v>
      </c>
      <c r="AI199" s="865">
        <v>7.24</v>
      </c>
      <c r="AJ199" s="865">
        <v>6.34</v>
      </c>
      <c r="AK199" s="865">
        <v>6.5</v>
      </c>
      <c r="AL199" s="878">
        <v>8770</v>
      </c>
      <c r="AM199" s="872">
        <v>4.8</v>
      </c>
      <c r="AN199" s="865">
        <v>0.21</v>
      </c>
      <c r="AO199" s="739">
        <f t="shared" ref="AO199:AO262" si="59">IF(U199="n/a","n/a",IF(AA199&lt;0,"n/a",IF(AA199="n/a","n/a",J199+U199-AA199)))</f>
        <v>-2.5681289719224374</v>
      </c>
      <c r="AP199" s="740">
        <f t="shared" ref="AP199:AP262" si="60">IF(U199="n/a","n/a",J199+U199)</f>
        <v>15.170415502471094</v>
      </c>
      <c r="AQ199" s="888">
        <f t="shared" ref="AQ199:AQ262" si="61">IF(OR(AC199&lt;0.01,AF199="n/a"),"n/a",(I199/SQRT(22.5*AC199*(I199/AF199))-1)*100)</f>
        <v>38.695587557019159</v>
      </c>
      <c r="AR199" s="651">
        <f>INDEX(Historical!$C$7:$C$1239,MATCH(B199,Historical!$B$7:$B$1261,0))*IF(AH199="n/a",1.03,IF(AH199&lt;0,1.01,IF(AH199&gt;10,1.1,(1+AH199/100))))</f>
        <v>1.18235</v>
      </c>
      <c r="AS199" s="886">
        <f t="shared" ref="AS199:AS262" si="62">IF($AI199="n/a",1.03*AR199,IF($AI199&lt;0,1.01*AR199,IF($AI199&gt;10,1.1*AR199,(1+$AI199/100)*AR199)))</f>
        <v>1.26795214</v>
      </c>
      <c r="AT199" s="886">
        <f t="shared" si="51"/>
        <v>1.3503690290999999</v>
      </c>
      <c r="AU199" s="886">
        <f t="shared" si="51"/>
        <v>1.4381430159914999</v>
      </c>
      <c r="AV199" s="886">
        <f t="shared" si="51"/>
        <v>1.5316223120309473</v>
      </c>
      <c r="AW199" s="651">
        <f t="shared" ref="AW199:AW262" si="63">SUM(AR199:AV199)</f>
        <v>6.7704364971224464</v>
      </c>
      <c r="AX199" s="747">
        <f t="shared" ref="AX199:AX262" si="64">AW199/I199*100</f>
        <v>10.287853665282549</v>
      </c>
      <c r="AY199" s="934">
        <v>0.77</v>
      </c>
      <c r="AZ199" s="872">
        <v>49.4</v>
      </c>
      <c r="BA199" s="872">
        <v>-14.85</v>
      </c>
      <c r="BB199" s="872">
        <v>10.76</v>
      </c>
      <c r="BC199" s="872">
        <v>8.61</v>
      </c>
      <c r="BE199" s="624">
        <v>2012</v>
      </c>
      <c r="BF199" s="898">
        <f t="shared" ref="BF199:BF262" si="65">IF(BE199&gt;2008,0,IF(BE199&gt;2001,1,IF(BE199&gt;1990,2,IF(BE199&gt;1980,3,IF(BE199&gt;1973,4,IF(BE199&gt;1970,5,IF(BE199&gt;1960,6,IF(BE199&gt;1958,7,IF(BE199&gt;1953,8,9)))))))))</f>
        <v>0</v>
      </c>
      <c r="BG199" s="882" t="s">
        <v>136</v>
      </c>
    </row>
    <row r="200" spans="1:59" ht="11.25" customHeight="1" x14ac:dyDescent="0.2">
      <c r="A200" s="871" t="s">
        <v>1115</v>
      </c>
      <c r="B200" s="875" t="s">
        <v>1116</v>
      </c>
      <c r="C200" s="932" t="s">
        <v>245</v>
      </c>
      <c r="D200" s="932" t="s">
        <v>4352</v>
      </c>
      <c r="E200" s="733">
        <v>8</v>
      </c>
      <c r="F200" s="1140">
        <v>550</v>
      </c>
      <c r="G200" s="1190" t="s">
        <v>115</v>
      </c>
      <c r="H200" s="1190" t="s">
        <v>115</v>
      </c>
      <c r="I200" s="874">
        <v>392.57</v>
      </c>
      <c r="J200" s="651">
        <f t="shared" si="52"/>
        <v>0.79476271747713789</v>
      </c>
      <c r="K200" s="877">
        <v>0.78</v>
      </c>
      <c r="L200" s="887">
        <v>4</v>
      </c>
      <c r="M200" s="642">
        <f t="shared" si="53"/>
        <v>3.12</v>
      </c>
      <c r="N200" s="870" t="s">
        <v>318</v>
      </c>
      <c r="O200" s="734">
        <v>0.65</v>
      </c>
      <c r="P200" s="861">
        <v>43902</v>
      </c>
      <c r="Q200" s="861">
        <v>43920</v>
      </c>
      <c r="R200" s="642">
        <f t="shared" si="54"/>
        <v>20</v>
      </c>
      <c r="S200" s="701">
        <f>IF(INDEX(Historical!$D$7:$D$1237,MATCH(B200,Historical!$B$7:$B$1261,0))=0,"n/a",(INDEX(Historical!$C$7:$C$1239,MATCH(B200,Historical!$B$7:$B$1261,0))/INDEX(Historical!$D$7:$D$1237,MATCH(B200,Historical!$B$7:$B$1261,0))-1)*100)</f>
        <v>18.181818181818166</v>
      </c>
      <c r="T200" s="701">
        <f>IF(INDEX(Historical!$F$7:$F$1230,MATCH(B200,Historical!$B$7:$B$1261,0))=0,"n/a",((INDEX(Historical!$C$7:$C$1239,MATCH(B200,Historical!$B$7:$B$1261,0))/INDEX(Historical!$F$7:$F$1230,MATCH(B200,Historical!$B$7:$B$1261,0)))^(1/3)-1)*100)</f>
        <v>19.59414546750984</v>
      </c>
      <c r="U200" s="701">
        <f>IF(INDEX(Historical!$H$7:$H$1230,MATCH(B200,Historical!$B$7:$B$1261,0))=0,"n/a",((INDEX(Historical!$C$7:$C$1239,MATCH(B200,Historical!$B$7:$B$1261,0))/INDEX(Historical!$H$7:$H$1230,MATCH(B200,Historical!$B$7:$B$1261,0)))^(1/5)-1)*100)</f>
        <v>21.058327510759469</v>
      </c>
      <c r="V200" s="701" t="str">
        <f>IF(INDEX(Historical!$O$7:$O$1230,MATCH(B200,Historical!$B$7:$B$1261,0))=0,"n/a",((INDEX(Historical!$C$7:$C$1239,MATCH(B200,Historical!$B$7:$B$1261,0))/INDEX(Historical!$O$7:$O$1230,MATCH(B200,Historical!$B$7:$B$1261,0)))^(1/10)-1)*100)</f>
        <v>n/a</v>
      </c>
      <c r="W200" s="702" t="str">
        <f t="shared" si="55"/>
        <v>n/a</v>
      </c>
      <c r="X200" s="703">
        <f t="shared" si="56"/>
        <v>0.77136730808642739</v>
      </c>
      <c r="Y200" s="661"/>
      <c r="Z200" s="651">
        <f t="shared" si="57"/>
        <v>26.712328767123289</v>
      </c>
      <c r="AA200" s="886">
        <f t="shared" si="58"/>
        <v>33.610445205479451</v>
      </c>
      <c r="AB200" s="887">
        <v>12</v>
      </c>
      <c r="AC200" s="865">
        <v>11.68</v>
      </c>
      <c r="AD200" s="865">
        <v>2.21</v>
      </c>
      <c r="AE200" s="865">
        <v>3.86</v>
      </c>
      <c r="AF200" s="865" t="s">
        <v>136</v>
      </c>
      <c r="AG200" s="865">
        <v>-14.099999999999998</v>
      </c>
      <c r="AH200" s="865">
        <v>14.399999999999999</v>
      </c>
      <c r="AI200" s="865">
        <v>4.09</v>
      </c>
      <c r="AJ200" s="865">
        <v>27.3</v>
      </c>
      <c r="AK200" s="865">
        <v>15.1</v>
      </c>
      <c r="AL200" s="878">
        <v>15110</v>
      </c>
      <c r="AM200" s="872">
        <v>0.4</v>
      </c>
      <c r="AN200" s="865" t="s">
        <v>136</v>
      </c>
      <c r="AO200" s="739">
        <f t="shared" si="59"/>
        <v>-11.757354977242844</v>
      </c>
      <c r="AP200" s="740">
        <f t="shared" si="60"/>
        <v>21.853090228236606</v>
      </c>
      <c r="AQ200" s="888" t="str">
        <f t="shared" si="61"/>
        <v>n/a</v>
      </c>
      <c r="AR200" s="651">
        <f>INDEX(Historical!$C$7:$C$1239,MATCH(B200,Historical!$B$7:$B$1261,0))*IF(AH200="n/a",1.03,IF(AH200&lt;0,1.01,IF(AH200&gt;10,1.1,(1+AH200/100))))</f>
        <v>2.8600000000000003</v>
      </c>
      <c r="AS200" s="886">
        <f t="shared" si="62"/>
        <v>2.9769740000000002</v>
      </c>
      <c r="AT200" s="886">
        <f t="shared" si="51"/>
        <v>3.2746714000000003</v>
      </c>
      <c r="AU200" s="886">
        <f t="shared" si="51"/>
        <v>3.6021385400000008</v>
      </c>
      <c r="AV200" s="886">
        <f t="shared" si="51"/>
        <v>3.9623523940000012</v>
      </c>
      <c r="AW200" s="651">
        <f t="shared" si="63"/>
        <v>16.676136334000002</v>
      </c>
      <c r="AX200" s="747">
        <f t="shared" si="64"/>
        <v>4.2479395608426529</v>
      </c>
      <c r="AY200" s="934">
        <v>0.37</v>
      </c>
      <c r="AZ200" s="872">
        <v>45.35</v>
      </c>
      <c r="BA200" s="872">
        <v>-9.8699999999999992</v>
      </c>
      <c r="BB200" s="872">
        <v>-1.51</v>
      </c>
      <c r="BC200" s="872">
        <v>4.01</v>
      </c>
      <c r="BE200" s="624">
        <v>2013</v>
      </c>
      <c r="BF200" s="898">
        <f t="shared" si="65"/>
        <v>0</v>
      </c>
      <c r="BG200" s="882">
        <v>31.4</v>
      </c>
    </row>
    <row r="201" spans="1:59" ht="11.25" customHeight="1" x14ac:dyDescent="0.2">
      <c r="A201" s="881" t="s">
        <v>4509</v>
      </c>
      <c r="B201" s="875" t="s">
        <v>4488</v>
      </c>
      <c r="C201" s="932" t="s">
        <v>4319</v>
      </c>
      <c r="D201" s="932" t="s">
        <v>4320</v>
      </c>
      <c r="E201" s="733">
        <v>6</v>
      </c>
      <c r="F201" s="1140">
        <v>715</v>
      </c>
      <c r="G201" s="1129" t="s">
        <v>106</v>
      </c>
      <c r="H201" s="1129" t="s">
        <v>106</v>
      </c>
      <c r="I201" s="874">
        <v>38.06</v>
      </c>
      <c r="J201" s="651">
        <f t="shared" si="52"/>
        <v>2.6799789805570149</v>
      </c>
      <c r="K201" s="877">
        <v>0.255</v>
      </c>
      <c r="L201" s="887">
        <v>4</v>
      </c>
      <c r="M201" s="642">
        <f t="shared" si="53"/>
        <v>1.02</v>
      </c>
      <c r="N201" s="870" t="s">
        <v>516</v>
      </c>
      <c r="O201" s="734">
        <v>0.23499999999999999</v>
      </c>
      <c r="P201" s="861">
        <v>44148</v>
      </c>
      <c r="Q201" s="861">
        <v>44165</v>
      </c>
      <c r="R201" s="642">
        <f t="shared" si="54"/>
        <v>8.5106382978723492</v>
      </c>
      <c r="S201" s="701">
        <f>IF(INDEX(Historical!$D$7:$D$1237,MATCH(B201,Historical!$B$7:$B$1261,0))=0,"n/a",(INDEX(Historical!$C$7:$C$1239,MATCH(B201,Historical!$B$7:$B$1261,0))/INDEX(Historical!$D$7:$D$1237,MATCH(B201,Historical!$B$7:$B$1261,0))-1)*100)</f>
        <v>7.9754601226993849</v>
      </c>
      <c r="T201" s="701">
        <f>IF(INDEX(Historical!$F$7:$F$1230,MATCH(B201,Historical!$B$7:$B$1261,0))=0,"n/a",((INDEX(Historical!$C$7:$C$1239,MATCH(B201,Historical!$B$7:$B$1261,0))/INDEX(Historical!$F$7:$F$1230,MATCH(B201,Historical!$B$7:$B$1261,0)))^(1/3)-1)*100)</f>
        <v>6.4273554295375179</v>
      </c>
      <c r="U201" s="701">
        <f>IF(INDEX(Historical!$H$7:$H$1230,MATCH(B201,Historical!$B$7:$B$1261,0))=0,"n/a",((INDEX(Historical!$C$7:$C$1239,MATCH(B201,Historical!$B$7:$B$1261,0))/INDEX(Historical!$H$7:$H$1230,MATCH(B201,Historical!$B$7:$B$1261,0)))^(1/5)-1)*100)</f>
        <v>5.291848906511043</v>
      </c>
      <c r="V201" s="701">
        <f>IF(INDEX(Historical!$O$7:$O$1230,MATCH(B201,Historical!$B$7:$B$1261,0))=0,"n/a",((INDEX(Historical!$C$7:$C$1239,MATCH(B201,Historical!$B$7:$B$1261,0))/INDEX(Historical!$O$7:$O$1230,MATCH(B201,Historical!$B$7:$B$1261,0)))^(1/10)-1)*100)</f>
        <v>1.4768337390565822</v>
      </c>
      <c r="W201" s="702">
        <f t="shared" si="55"/>
        <v>3.5832394443341569</v>
      </c>
      <c r="X201" s="703">
        <f t="shared" si="56"/>
        <v>0.29236734290116262</v>
      </c>
      <c r="Y201" s="876"/>
      <c r="Z201" s="651">
        <f t="shared" si="57"/>
        <v>172.88135593220341</v>
      </c>
      <c r="AA201" s="886">
        <f t="shared" si="58"/>
        <v>64.508474576271198</v>
      </c>
      <c r="AB201" s="887">
        <v>12</v>
      </c>
      <c r="AC201" s="865">
        <v>0.59</v>
      </c>
      <c r="AD201" s="865">
        <v>10.94</v>
      </c>
      <c r="AE201" s="865">
        <v>15.04</v>
      </c>
      <c r="AF201" s="865">
        <v>2.84</v>
      </c>
      <c r="AG201" s="865">
        <v>4.3</v>
      </c>
      <c r="AH201" s="865">
        <v>11.5</v>
      </c>
      <c r="AI201" s="865">
        <v>15.120000000000001</v>
      </c>
      <c r="AJ201" s="865">
        <v>18.099999999999998</v>
      </c>
      <c r="AK201" s="865">
        <v>6</v>
      </c>
      <c r="AL201" s="878">
        <v>14400</v>
      </c>
      <c r="AM201" s="872">
        <v>0.1</v>
      </c>
      <c r="AN201" s="865">
        <v>0.63</v>
      </c>
      <c r="AO201" s="739">
        <f t="shared" si="59"/>
        <v>-56.536646689203138</v>
      </c>
      <c r="AP201" s="740">
        <f t="shared" si="60"/>
        <v>7.9718278870680574</v>
      </c>
      <c r="AQ201" s="888">
        <f t="shared" si="61"/>
        <v>185.34896203040012</v>
      </c>
      <c r="AR201" s="651">
        <f>INDEX(Historical!$C$7:$C$1239,MATCH(B201,Historical!$B$7:$B$1261,0))*IF(AH201="n/a",1.03,IF(AH201&lt;0,1.01,IF(AH201&gt;10,1.1,(1+AH201/100))))</f>
        <v>0.96800000000000008</v>
      </c>
      <c r="AS201" s="886">
        <f t="shared" si="62"/>
        <v>1.0648000000000002</v>
      </c>
      <c r="AT201" s="886">
        <f t="shared" si="51"/>
        <v>1.1286880000000004</v>
      </c>
      <c r="AU201" s="886">
        <f t="shared" si="51"/>
        <v>1.1964092800000004</v>
      </c>
      <c r="AV201" s="886">
        <f t="shared" si="51"/>
        <v>1.2681938368000005</v>
      </c>
      <c r="AW201" s="651">
        <f t="shared" si="63"/>
        <v>5.6260911168000014</v>
      </c>
      <c r="AX201" s="747">
        <f t="shared" si="64"/>
        <v>14.782162682080926</v>
      </c>
      <c r="AY201" s="934">
        <v>0.53</v>
      </c>
      <c r="AZ201" s="872">
        <v>51.09</v>
      </c>
      <c r="BA201" s="872">
        <v>-12.41</v>
      </c>
      <c r="BB201" s="872">
        <v>-1.35</v>
      </c>
      <c r="BC201" s="872">
        <v>5.6000000000000005</v>
      </c>
      <c r="BE201" s="624">
        <v>2015</v>
      </c>
      <c r="BF201" s="898">
        <f t="shared" si="65"/>
        <v>0</v>
      </c>
      <c r="BG201" s="882">
        <v>2.5</v>
      </c>
    </row>
    <row r="202" spans="1:59" ht="11.25" customHeight="1" x14ac:dyDescent="0.2">
      <c r="A202" s="863" t="s">
        <v>1123</v>
      </c>
      <c r="B202" s="875" t="s">
        <v>1124</v>
      </c>
      <c r="C202" s="932" t="s">
        <v>131</v>
      </c>
      <c r="D202" s="932" t="s">
        <v>4328</v>
      </c>
      <c r="E202" s="733">
        <v>12</v>
      </c>
      <c r="F202" s="1140">
        <v>294</v>
      </c>
      <c r="G202" s="1128" t="s">
        <v>115</v>
      </c>
      <c r="H202" s="1128" t="s">
        <v>115</v>
      </c>
      <c r="I202" s="874">
        <v>125.81</v>
      </c>
      <c r="J202" s="651">
        <f t="shared" si="52"/>
        <v>3.4496462920276603</v>
      </c>
      <c r="K202" s="877">
        <v>1.085</v>
      </c>
      <c r="L202" s="887">
        <v>4</v>
      </c>
      <c r="M202" s="642">
        <f t="shared" si="53"/>
        <v>4.34</v>
      </c>
      <c r="N202" s="870" t="s">
        <v>489</v>
      </c>
      <c r="O202" s="734">
        <v>1.0125</v>
      </c>
      <c r="P202" s="861">
        <v>44183</v>
      </c>
      <c r="Q202" s="861">
        <v>44211</v>
      </c>
      <c r="R202" s="642">
        <f t="shared" si="54"/>
        <v>7.1604938271604954</v>
      </c>
      <c r="S202" s="701">
        <f>IF(INDEX(Historical!$D$7:$D$1237,MATCH(B202,Historical!$B$7:$B$1261,0))=0,"n/a",(INDEX(Historical!$C$7:$C$1239,MATCH(B202,Historical!$B$7:$B$1261,0))/INDEX(Historical!$D$7:$D$1237,MATCH(B202,Historical!$B$7:$B$1261,0))-1)*100)</f>
        <v>7.1428571428571397</v>
      </c>
      <c r="T202" s="701">
        <f>IF(INDEX(Historical!$F$7:$F$1230,MATCH(B202,Historical!$B$7:$B$1261,0))=0,"n/a",((INDEX(Historical!$C$7:$C$1239,MATCH(B202,Historical!$B$7:$B$1261,0))/INDEX(Historical!$F$7:$F$1230,MATCH(B202,Historical!$B$7:$B$1261,0)))^(1/3)-1)*100)</f>
        <v>7.0648783255412129</v>
      </c>
      <c r="U202" s="701">
        <f>IF(INDEX(Historical!$H$7:$H$1230,MATCH(B202,Historical!$B$7:$B$1261,0))=0,"n/a",((INDEX(Historical!$C$7:$C$1239,MATCH(B202,Historical!$B$7:$B$1261,0))/INDEX(Historical!$H$7:$H$1230,MATCH(B202,Historical!$B$7:$B$1261,0)))^(1/5)-1)*100)</f>
        <v>7.3211838983298305</v>
      </c>
      <c r="V202" s="701">
        <f>IF(INDEX(Historical!$O$7:$O$1230,MATCH(B202,Historical!$B$7:$B$1261,0))=0,"n/a",((INDEX(Historical!$C$7:$C$1239,MATCH(B202,Historical!$B$7:$B$1261,0))/INDEX(Historical!$O$7:$O$1230,MATCH(B202,Historical!$B$7:$B$1261,0)))^(1/10)-1)*100)</f>
        <v>5.9535698725370789</v>
      </c>
      <c r="W202" s="702">
        <f t="shared" si="55"/>
        <v>1.2297132737286496</v>
      </c>
      <c r="X202" s="703">
        <f t="shared" si="56"/>
        <v>1.7026009065883327</v>
      </c>
      <c r="Y202" s="661"/>
      <c r="Z202" s="651">
        <f t="shared" si="57"/>
        <v>61.473087818696882</v>
      </c>
      <c r="AA202" s="886">
        <f t="shared" si="58"/>
        <v>17.820113314447593</v>
      </c>
      <c r="AB202" s="887">
        <v>12</v>
      </c>
      <c r="AC202" s="865">
        <v>7.06</v>
      </c>
      <c r="AD202" s="865">
        <v>3.02</v>
      </c>
      <c r="AE202" s="865">
        <v>2.13</v>
      </c>
      <c r="AF202" s="865">
        <v>2.0099999999999998</v>
      </c>
      <c r="AG202" s="865">
        <v>11.4</v>
      </c>
      <c r="AH202" s="865">
        <v>0.2</v>
      </c>
      <c r="AI202" s="865">
        <v>1.41</v>
      </c>
      <c r="AJ202" s="865">
        <v>4.3</v>
      </c>
      <c r="AK202" s="865">
        <v>6.03</v>
      </c>
      <c r="AL202" s="878">
        <v>25600</v>
      </c>
      <c r="AM202" s="872">
        <v>0.1</v>
      </c>
      <c r="AN202" s="865">
        <v>1.6</v>
      </c>
      <c r="AO202" s="739">
        <f t="shared" si="59"/>
        <v>-7.0492831240901026</v>
      </c>
      <c r="AP202" s="740">
        <f t="shared" si="60"/>
        <v>10.77083019035749</v>
      </c>
      <c r="AQ202" s="888">
        <f t="shared" si="61"/>
        <v>26.17171326241543</v>
      </c>
      <c r="AR202" s="651">
        <f>INDEX(Historical!$C$7:$C$1239,MATCH(B202,Historical!$B$7:$B$1261,0))*IF(AH202="n/a",1.03,IF(AH202&lt;0,1.01,IF(AH202&gt;10,1.1,(1+AH202/100))))</f>
        <v>3.7875599999999996</v>
      </c>
      <c r="AS202" s="886">
        <f t="shared" si="62"/>
        <v>3.8409645959999996</v>
      </c>
      <c r="AT202" s="886">
        <f t="shared" si="51"/>
        <v>4.0725747611387995</v>
      </c>
      <c r="AU202" s="886">
        <f t="shared" si="51"/>
        <v>4.3181510192354695</v>
      </c>
      <c r="AV202" s="886">
        <f t="shared" si="51"/>
        <v>4.5785355256953686</v>
      </c>
      <c r="AW202" s="651">
        <f t="shared" si="63"/>
        <v>20.597785902069635</v>
      </c>
      <c r="AX202" s="747">
        <f t="shared" si="64"/>
        <v>16.372137272132289</v>
      </c>
      <c r="AY202" s="934">
        <v>0.63</v>
      </c>
      <c r="AZ202" s="872">
        <v>76.67</v>
      </c>
      <c r="BA202" s="872">
        <v>-7.2700000000000005</v>
      </c>
      <c r="BB202" s="872">
        <v>2.8400000000000003</v>
      </c>
      <c r="BC202" s="872">
        <v>12.19</v>
      </c>
      <c r="BE202" s="624">
        <v>2010</v>
      </c>
      <c r="BF202" s="898">
        <f t="shared" si="65"/>
        <v>0</v>
      </c>
      <c r="BG202" s="882">
        <v>3.1</v>
      </c>
    </row>
    <row r="203" spans="1:59" ht="11.25" customHeight="1" x14ac:dyDescent="0.2">
      <c r="A203" s="871" t="s">
        <v>544</v>
      </c>
      <c r="B203" s="875" t="s">
        <v>545</v>
      </c>
      <c r="C203" s="932" t="s">
        <v>131</v>
      </c>
      <c r="D203" s="932" t="s">
        <v>4329</v>
      </c>
      <c r="E203" s="733">
        <v>16</v>
      </c>
      <c r="F203" s="1140">
        <v>240</v>
      </c>
      <c r="G203" s="1190" t="s">
        <v>37</v>
      </c>
      <c r="H203" s="1190" t="s">
        <v>37</v>
      </c>
      <c r="I203" s="874">
        <v>92.66</v>
      </c>
      <c r="J203" s="651">
        <f t="shared" si="52"/>
        <v>4.1657673213900281</v>
      </c>
      <c r="K203" s="877">
        <v>0.96499999999999997</v>
      </c>
      <c r="L203" s="887">
        <v>4</v>
      </c>
      <c r="M203" s="642">
        <f t="shared" si="53"/>
        <v>3.86</v>
      </c>
      <c r="N203" s="870" t="s">
        <v>378</v>
      </c>
      <c r="O203" s="734">
        <v>0.94499999999999995</v>
      </c>
      <c r="P203" s="861">
        <v>44056</v>
      </c>
      <c r="Q203" s="861">
        <v>44090</v>
      </c>
      <c r="R203" s="642">
        <f t="shared" si="54"/>
        <v>2.1164021164021185</v>
      </c>
      <c r="S203" s="701">
        <f>IF(INDEX(Historical!$D$7:$D$1237,MATCH(B203,Historical!$B$7:$B$1261,0))=0,"n/a",(INDEX(Historical!$C$7:$C$1239,MATCH(B203,Historical!$B$7:$B$1261,0))/INDEX(Historical!$D$7:$D$1237,MATCH(B203,Historical!$B$7:$B$1261,0))-1)*100)</f>
        <v>2.9977997799780054</v>
      </c>
      <c r="T203" s="701">
        <f>IF(INDEX(Historical!$F$7:$F$1230,MATCH(B203,Historical!$B$7:$B$1261,0))=0,"n/a",((INDEX(Historical!$C$7:$C$1239,MATCH(B203,Historical!$B$7:$B$1261,0))/INDEX(Historical!$F$7:$F$1230,MATCH(B203,Historical!$B$7:$B$1261,0)))^(1/3)-1)*100)</f>
        <v>3.6821946919695536</v>
      </c>
      <c r="U203" s="701">
        <f>IF(INDEX(Historical!$H$7:$H$1230,MATCH(B203,Historical!$B$7:$B$1261,0))=0,"n/a",((INDEX(Historical!$C$7:$C$1239,MATCH(B203,Historical!$B$7:$B$1261,0))/INDEX(Historical!$H$7:$H$1230,MATCH(B203,Historical!$B$7:$B$1261,0)))^(1/5)-1)*100)</f>
        <v>3.5209511525301718</v>
      </c>
      <c r="V203" s="701">
        <f>IF(INDEX(Historical!$O$7:$O$1230,MATCH(B203,Historical!$B$7:$B$1261,0))=0,"n/a",((INDEX(Historical!$C$7:$C$1239,MATCH(B203,Historical!$B$7:$B$1261,0))/INDEX(Historical!$O$7:$O$1230,MATCH(B203,Historical!$B$7:$B$1261,0)))^(1/10)-1)*100)</f>
        <v>2.8774690494602906</v>
      </c>
      <c r="W203" s="702">
        <f t="shared" si="55"/>
        <v>1.2236278104157454</v>
      </c>
      <c r="X203" s="703">
        <f t="shared" si="56"/>
        <v>0.48232207568906466</v>
      </c>
      <c r="Y203" s="668"/>
      <c r="Z203" s="651">
        <f t="shared" si="57"/>
        <v>140.87591240875912</v>
      </c>
      <c r="AA203" s="886">
        <f t="shared" si="58"/>
        <v>33.817518248175176</v>
      </c>
      <c r="AB203" s="887">
        <v>12</v>
      </c>
      <c r="AC203" s="865">
        <v>2.74</v>
      </c>
      <c r="AD203" s="865">
        <v>14.51</v>
      </c>
      <c r="AE203" s="865">
        <v>2.92</v>
      </c>
      <c r="AF203" s="865">
        <v>1.58</v>
      </c>
      <c r="AG203" s="865">
        <v>4.5</v>
      </c>
      <c r="AH203" s="865">
        <v>35.199999999999996</v>
      </c>
      <c r="AI203" s="865">
        <v>1.7999999999999998</v>
      </c>
      <c r="AJ203" s="865">
        <v>7.3</v>
      </c>
      <c r="AK203" s="865">
        <v>2.3800000000000003</v>
      </c>
      <c r="AL203" s="878">
        <v>70760</v>
      </c>
      <c r="AM203" s="872">
        <v>0.1</v>
      </c>
      <c r="AN203" s="865">
        <v>1.46</v>
      </c>
      <c r="AO203" s="739">
        <f t="shared" si="59"/>
        <v>-26.130799774254974</v>
      </c>
      <c r="AP203" s="740">
        <f t="shared" si="60"/>
        <v>7.6867184739201999</v>
      </c>
      <c r="AQ203" s="888">
        <f t="shared" si="61"/>
        <v>54.101955906711737</v>
      </c>
      <c r="AR203" s="651">
        <f>INDEX(Historical!$C$7:$C$1239,MATCH(B203,Historical!$B$7:$B$1261,0))*IF(AH203="n/a",1.03,IF(AH203&lt;0,1.01,IF(AH203&gt;10,1.1,(1+AH203/100))))</f>
        <v>4.1195000000000004</v>
      </c>
      <c r="AS203" s="886">
        <f t="shared" si="62"/>
        <v>4.193651</v>
      </c>
      <c r="AT203" s="886">
        <f t="shared" si="51"/>
        <v>4.2934598938000006</v>
      </c>
      <c r="AU203" s="886">
        <f t="shared" si="51"/>
        <v>4.3956442392724409</v>
      </c>
      <c r="AV203" s="886">
        <f t="shared" si="51"/>
        <v>4.5002605721671252</v>
      </c>
      <c r="AW203" s="651">
        <f t="shared" si="63"/>
        <v>21.502515705239571</v>
      </c>
      <c r="AX203" s="747">
        <f t="shared" si="64"/>
        <v>23.205823122425613</v>
      </c>
      <c r="AY203" s="934">
        <v>0.25</v>
      </c>
      <c r="AZ203" s="872">
        <v>49.14</v>
      </c>
      <c r="BA203" s="872">
        <v>-10.72</v>
      </c>
      <c r="BB203" s="872">
        <v>1.3599999999999999</v>
      </c>
      <c r="BC203" s="872">
        <v>7.2499999999999991</v>
      </c>
      <c r="BE203" s="624">
        <v>2005</v>
      </c>
      <c r="BF203" s="898">
        <f t="shared" si="65"/>
        <v>1</v>
      </c>
      <c r="BG203" s="882">
        <v>1.3</v>
      </c>
    </row>
    <row r="204" spans="1:59" ht="11.25" customHeight="1" x14ac:dyDescent="0.2">
      <c r="A204" s="863" t="s">
        <v>548</v>
      </c>
      <c r="B204" s="875" t="s">
        <v>549</v>
      </c>
      <c r="C204" s="932" t="s">
        <v>108</v>
      </c>
      <c r="D204" s="932" t="s">
        <v>4338</v>
      </c>
      <c r="E204" s="733">
        <v>21</v>
      </c>
      <c r="F204" s="1140">
        <v>159</v>
      </c>
      <c r="G204" s="1166" t="s">
        <v>106</v>
      </c>
      <c r="H204" s="1166" t="s">
        <v>106</v>
      </c>
      <c r="I204" s="865">
        <v>20.61</v>
      </c>
      <c r="J204" s="651">
        <f t="shared" si="52"/>
        <v>1.8922852983988356</v>
      </c>
      <c r="K204" s="884">
        <v>9.7500000000000003E-2</v>
      </c>
      <c r="L204" s="887">
        <v>4</v>
      </c>
      <c r="M204" s="642">
        <f t="shared" si="53"/>
        <v>0.39</v>
      </c>
      <c r="N204" s="870" t="s">
        <v>119</v>
      </c>
      <c r="O204" s="735">
        <v>9.5000000000000001E-2</v>
      </c>
      <c r="P204" s="861">
        <v>44056</v>
      </c>
      <c r="Q204" s="861">
        <v>44078</v>
      </c>
      <c r="R204" s="642">
        <f t="shared" si="54"/>
        <v>2.6315789473684235</v>
      </c>
      <c r="S204" s="701">
        <f>IF(INDEX(Historical!$D$7:$D$1237,MATCH(B204,Historical!$B$7:$B$1261,0))=0,"n/a",(INDEX(Historical!$C$7:$C$1239,MATCH(B204,Historical!$B$7:$B$1261,0))/INDEX(Historical!$D$7:$D$1237,MATCH(B204,Historical!$B$7:$B$1261,0))-1)*100)</f>
        <v>2.7397260273972712</v>
      </c>
      <c r="T204" s="701">
        <f>IF(INDEX(Historical!$F$7:$F$1230,MATCH(B204,Historical!$B$7:$B$1261,0))=0,"n/a",((INDEX(Historical!$C$7:$C$1239,MATCH(B204,Historical!$B$7:$B$1261,0))/INDEX(Historical!$F$7:$F$1230,MATCH(B204,Historical!$B$7:$B$1261,0)))^(1/3)-1)*100)</f>
        <v>5.983983294832651</v>
      </c>
      <c r="U204" s="701">
        <f>IF(INDEX(Historical!$H$7:$H$1230,MATCH(B204,Historical!$B$7:$B$1261,0))=0,"n/a",((INDEX(Historical!$C$7:$C$1239,MATCH(B204,Historical!$B$7:$B$1261,0))/INDEX(Historical!$H$7:$H$1230,MATCH(B204,Historical!$B$7:$B$1261,0)))^(1/5)-1)*100)</f>
        <v>4.9160304180333236</v>
      </c>
      <c r="V204" s="701">
        <f>IF(INDEX(Historical!$O$7:$O$1230,MATCH(B204,Historical!$B$7:$B$1261,0))=0,"n/a",((INDEX(Historical!$C$7:$C$1239,MATCH(B204,Historical!$B$7:$B$1261,0))/INDEX(Historical!$O$7:$O$1230,MATCH(B204,Historical!$B$7:$B$1261,0)))^(1/10)-1)*100)</f>
        <v>3.3013976968387926</v>
      </c>
      <c r="W204" s="702">
        <f t="shared" si="55"/>
        <v>1.48907549755081</v>
      </c>
      <c r="X204" s="703">
        <f t="shared" si="56"/>
        <v>0.10526831730264076</v>
      </c>
      <c r="Y204" s="664"/>
      <c r="Z204" s="651">
        <f t="shared" si="57"/>
        <v>14.391143911439114</v>
      </c>
      <c r="AA204" s="886">
        <f t="shared" si="58"/>
        <v>7.6051660516605164</v>
      </c>
      <c r="AB204" s="887">
        <v>6</v>
      </c>
      <c r="AC204" s="865">
        <v>2.71</v>
      </c>
      <c r="AD204" s="865">
        <v>0.76</v>
      </c>
      <c r="AE204" s="865">
        <v>2.9</v>
      </c>
      <c r="AF204" s="867">
        <v>0.95</v>
      </c>
      <c r="AG204" s="865">
        <v>13.5</v>
      </c>
      <c r="AH204" s="865">
        <v>86.1</v>
      </c>
      <c r="AI204" s="865">
        <v>-21.21</v>
      </c>
      <c r="AJ204" s="865">
        <v>46.7</v>
      </c>
      <c r="AK204" s="865">
        <v>10</v>
      </c>
      <c r="AL204" s="878">
        <v>142.28</v>
      </c>
      <c r="AM204" s="872">
        <v>4.7</v>
      </c>
      <c r="AN204" s="865">
        <v>0.2</v>
      </c>
      <c r="AO204" s="739">
        <f t="shared" si="59"/>
        <v>-0.79685033522835713</v>
      </c>
      <c r="AP204" s="740">
        <f t="shared" si="60"/>
        <v>6.8083157164321593</v>
      </c>
      <c r="AQ204" s="888">
        <f t="shared" si="61"/>
        <v>-43.333695102811696</v>
      </c>
      <c r="AR204" s="651">
        <f>INDEX(Historical!$C$7:$C$1239,MATCH(B204,Historical!$B$7:$B$1261,0))*IF(AH204="n/a",1.03,IF(AH204&lt;0,1.01,IF(AH204&gt;10,1.1,(1+AH204/100))))</f>
        <v>0.41250000000000003</v>
      </c>
      <c r="AS204" s="886">
        <f t="shared" si="62"/>
        <v>0.41662500000000002</v>
      </c>
      <c r="AT204" s="886">
        <f t="shared" si="51"/>
        <v>0.45828750000000007</v>
      </c>
      <c r="AU204" s="886">
        <f t="shared" si="51"/>
        <v>0.50411625000000015</v>
      </c>
      <c r="AV204" s="886">
        <f t="shared" si="51"/>
        <v>0.55452787500000023</v>
      </c>
      <c r="AW204" s="651">
        <f t="shared" si="63"/>
        <v>2.3460566250000006</v>
      </c>
      <c r="AX204" s="747">
        <f t="shared" si="64"/>
        <v>11.383098617176131</v>
      </c>
      <c r="AY204" s="934">
        <v>0.74</v>
      </c>
      <c r="AZ204" s="872">
        <v>75.55</v>
      </c>
      <c r="BA204" s="872">
        <v>-10.31</v>
      </c>
      <c r="BB204" s="872">
        <v>7.19</v>
      </c>
      <c r="BC204" s="872">
        <v>17.22</v>
      </c>
      <c r="BE204" s="624">
        <v>2000</v>
      </c>
      <c r="BF204" s="898">
        <f t="shared" si="65"/>
        <v>2</v>
      </c>
      <c r="BG204" s="882">
        <v>1.6</v>
      </c>
    </row>
    <row r="205" spans="1:59" ht="11.25" customHeight="1" x14ac:dyDescent="0.2">
      <c r="A205" s="881" t="s">
        <v>4531</v>
      </c>
      <c r="B205" s="875" t="s">
        <v>3859</v>
      </c>
      <c r="C205" s="932" t="s">
        <v>108</v>
      </c>
      <c r="D205" s="932" t="s">
        <v>4331</v>
      </c>
      <c r="E205" s="733">
        <v>6</v>
      </c>
      <c r="F205" s="1140">
        <v>674</v>
      </c>
      <c r="G205" s="1118" t="s">
        <v>106</v>
      </c>
      <c r="H205" s="1118" t="s">
        <v>106</v>
      </c>
      <c r="I205" s="874">
        <v>13.65</v>
      </c>
      <c r="J205" s="651">
        <f t="shared" si="52"/>
        <v>2.3443223443223444</v>
      </c>
      <c r="K205" s="877">
        <v>0.08</v>
      </c>
      <c r="L205" s="887">
        <v>4</v>
      </c>
      <c r="M205" s="642">
        <f t="shared" si="53"/>
        <v>0.32</v>
      </c>
      <c r="N205" s="870" t="s">
        <v>4171</v>
      </c>
      <c r="O205" s="734">
        <v>7.0000000000000007E-2</v>
      </c>
      <c r="P205" s="619">
        <v>43817</v>
      </c>
      <c r="Q205" s="619">
        <v>43832</v>
      </c>
      <c r="R205" s="642">
        <f t="shared" si="54"/>
        <v>14.285714285714276</v>
      </c>
      <c r="S205" s="701">
        <f>IF(INDEX(Historical!$D$7:$D$1237,MATCH(B205,Historical!$B$7:$B$1261,0))=0,"n/a",(INDEX(Historical!$C$7:$C$1239,MATCH(B205,Historical!$B$7:$B$1261,0))/INDEX(Historical!$D$7:$D$1237,MATCH(B205,Historical!$B$7:$B$1261,0))-1)*100)</f>
        <v>31.818181818181813</v>
      </c>
      <c r="T205" s="701">
        <f>IF(INDEX(Historical!$F$7:$F$1230,MATCH(B205,Historical!$B$7:$B$1261,0))=0,"n/a",((INDEX(Historical!$C$7:$C$1239,MATCH(B205,Historical!$B$7:$B$1261,0))/INDEX(Historical!$F$7:$F$1230,MATCH(B205,Historical!$B$7:$B$1261,0)))^(1/3)-1)*100)</f>
        <v>34.195798019989645</v>
      </c>
      <c r="U205" s="701" t="str">
        <f>IF(INDEX(Historical!$H$7:$H$1230,MATCH(B205,Historical!$B$7:$B$1261,0))=0,"n/a",((INDEX(Historical!$C$7:$C$1239,MATCH(B205,Historical!$B$7:$B$1261,0))/INDEX(Historical!$H$7:$H$1230,MATCH(B205,Historical!$B$7:$B$1261,0)))^(1/5)-1)*100)</f>
        <v>n/a</v>
      </c>
      <c r="V205" s="701" t="str">
        <f>IF(INDEX(Historical!$O$7:$O$1230,MATCH(B205,Historical!$B$7:$B$1261,0))=0,"n/a",((INDEX(Historical!$C$7:$C$1239,MATCH(B205,Historical!$B$7:$B$1261,0))/INDEX(Historical!$O$7:$O$1230,MATCH(B205,Historical!$B$7:$B$1261,0)))^(1/10)-1)*100)</f>
        <v>n/a</v>
      </c>
      <c r="W205" s="702" t="str">
        <f t="shared" si="55"/>
        <v>n/a</v>
      </c>
      <c r="X205" s="703" t="str">
        <f t="shared" si="56"/>
        <v>n/a</v>
      </c>
      <c r="Y205" s="876"/>
      <c r="Z205" s="651">
        <f t="shared" si="57"/>
        <v>25.396825396825395</v>
      </c>
      <c r="AA205" s="886">
        <f t="shared" si="58"/>
        <v>10.833333333333334</v>
      </c>
      <c r="AB205" s="887">
        <v>12</v>
      </c>
      <c r="AC205" s="865">
        <v>1.26</v>
      </c>
      <c r="AD205" s="865">
        <v>0.95</v>
      </c>
      <c r="AE205" s="865">
        <v>2.99</v>
      </c>
      <c r="AF205" s="865">
        <v>0.96</v>
      </c>
      <c r="AG205" s="865">
        <v>8.6999999999999993</v>
      </c>
      <c r="AH205" s="865">
        <v>22.900000000000002</v>
      </c>
      <c r="AI205" s="865">
        <v>-1.6</v>
      </c>
      <c r="AJ205" s="865">
        <v>25.6</v>
      </c>
      <c r="AK205" s="865">
        <v>12</v>
      </c>
      <c r="AL205" s="878">
        <v>766.31</v>
      </c>
      <c r="AM205" s="872">
        <v>10.299999999999999</v>
      </c>
      <c r="AN205" s="865">
        <v>0</v>
      </c>
      <c r="AO205" s="739" t="str">
        <f t="shared" si="59"/>
        <v>n/a</v>
      </c>
      <c r="AP205" s="740" t="str">
        <f t="shared" si="60"/>
        <v>n/a</v>
      </c>
      <c r="AQ205" s="888">
        <f t="shared" si="61"/>
        <v>-32.013073152096204</v>
      </c>
      <c r="AR205" s="651">
        <f>INDEX(Historical!$C$7:$C$1239,MATCH(B205,Historical!$B$7:$B$1261,0))*IF(AH205="n/a",1.03,IF(AH205&lt;0,1.01,IF(AH205&gt;10,1.1,(1+AH205/100))))</f>
        <v>0.31900000000000001</v>
      </c>
      <c r="AS205" s="886">
        <f t="shared" si="62"/>
        <v>0.32219000000000003</v>
      </c>
      <c r="AT205" s="886">
        <f t="shared" si="51"/>
        <v>0.35440900000000009</v>
      </c>
      <c r="AU205" s="886">
        <f t="shared" si="51"/>
        <v>0.38984990000000014</v>
      </c>
      <c r="AV205" s="886">
        <f t="shared" si="51"/>
        <v>0.42883489000000019</v>
      </c>
      <c r="AW205" s="651">
        <f t="shared" si="63"/>
        <v>1.8142837900000006</v>
      </c>
      <c r="AX205" s="747">
        <f t="shared" si="64"/>
        <v>13.29145633699634</v>
      </c>
      <c r="AY205" s="934">
        <v>0.98</v>
      </c>
      <c r="AZ205" s="872">
        <v>53.66</v>
      </c>
      <c r="BA205" s="872">
        <v>-34.589999999999996</v>
      </c>
      <c r="BB205" s="872">
        <v>12.11</v>
      </c>
      <c r="BC205" s="872">
        <v>13.639999999999999</v>
      </c>
      <c r="BE205" s="624">
        <v>2014</v>
      </c>
      <c r="BF205" s="898">
        <f t="shared" si="65"/>
        <v>0</v>
      </c>
      <c r="BG205" s="882">
        <v>1</v>
      </c>
    </row>
    <row r="206" spans="1:59" ht="11.25" customHeight="1" x14ac:dyDescent="0.2">
      <c r="A206" s="871" t="s">
        <v>559</v>
      </c>
      <c r="B206" s="875" t="s">
        <v>560</v>
      </c>
      <c r="C206" s="932" t="s">
        <v>108</v>
      </c>
      <c r="D206" s="932" t="s">
        <v>4338</v>
      </c>
      <c r="E206" s="733">
        <v>28</v>
      </c>
      <c r="F206" s="1140">
        <v>102</v>
      </c>
      <c r="G206" s="1186" t="s">
        <v>37</v>
      </c>
      <c r="H206" s="1186" t="s">
        <v>106</v>
      </c>
      <c r="I206" s="874">
        <v>25.88</v>
      </c>
      <c r="J206" s="651">
        <f t="shared" si="52"/>
        <v>2.7047913446676968</v>
      </c>
      <c r="K206" s="877">
        <v>0.17499999999999999</v>
      </c>
      <c r="L206" s="887">
        <v>4</v>
      </c>
      <c r="M206" s="642">
        <f t="shared" si="53"/>
        <v>0.7</v>
      </c>
      <c r="N206" s="870" t="s">
        <v>119</v>
      </c>
      <c r="O206" s="734">
        <v>0.16</v>
      </c>
      <c r="P206" s="861">
        <v>43868</v>
      </c>
      <c r="Q206" s="861">
        <v>43891</v>
      </c>
      <c r="R206" s="642">
        <f t="shared" si="54"/>
        <v>9.3749999999999911</v>
      </c>
      <c r="S206" s="701">
        <f>IF(INDEX(Historical!$D$7:$D$1237,MATCH(B206,Historical!$B$7:$B$1261,0))=0,"n/a",(INDEX(Historical!$C$7:$C$1239,MATCH(B206,Historical!$B$7:$B$1261,0))/INDEX(Historical!$D$7:$D$1237,MATCH(B206,Historical!$B$7:$B$1261,0))-1)*100)</f>
        <v>10.344827586206918</v>
      </c>
      <c r="T206" s="701">
        <f>IF(INDEX(Historical!$F$7:$F$1230,MATCH(B206,Historical!$B$7:$B$1261,0))=0,"n/a",((INDEX(Historical!$C$7:$C$1239,MATCH(B206,Historical!$B$7:$B$1261,0))/INDEX(Historical!$F$7:$F$1230,MATCH(B206,Historical!$B$7:$B$1261,0)))^(1/3)-1)*100)</f>
        <v>7.1664579674248774</v>
      </c>
      <c r="U206" s="701">
        <f>IF(INDEX(Historical!$H$7:$H$1230,MATCH(B206,Historical!$B$7:$B$1261,0))=0,"n/a",((INDEX(Historical!$C$7:$C$1239,MATCH(B206,Historical!$B$7:$B$1261,0))/INDEX(Historical!$H$7:$H$1230,MATCH(B206,Historical!$B$7:$B$1261,0)))^(1/5)-1)*100)</f>
        <v>5.9223841048812176</v>
      </c>
      <c r="V206" s="701">
        <f>IF(INDEX(Historical!$O$7:$O$1230,MATCH(B206,Historical!$B$7:$B$1261,0))=0,"n/a",((INDEX(Historical!$C$7:$C$1239,MATCH(B206,Historical!$B$7:$B$1261,0))/INDEX(Historical!$O$7:$O$1230,MATCH(B206,Historical!$B$7:$B$1261,0)))^(1/10)-1)*100)</f>
        <v>5.3512366162214775</v>
      </c>
      <c r="W206" s="702">
        <f t="shared" si="55"/>
        <v>1.1067318695884969</v>
      </c>
      <c r="X206" s="703">
        <f t="shared" si="56"/>
        <v>0.39482560699208119</v>
      </c>
      <c r="Y206" s="875"/>
      <c r="Z206" s="651">
        <f t="shared" si="57"/>
        <v>27.450980392156865</v>
      </c>
      <c r="AA206" s="886">
        <f t="shared" si="58"/>
        <v>10.149019607843137</v>
      </c>
      <c r="AB206" s="887">
        <v>12</v>
      </c>
      <c r="AC206" s="865">
        <v>2.5499999999999998</v>
      </c>
      <c r="AD206" s="865" t="s">
        <v>136</v>
      </c>
      <c r="AE206" s="865">
        <v>2.21</v>
      </c>
      <c r="AF206" s="865">
        <v>0.97</v>
      </c>
      <c r="AG206" s="865">
        <v>9.8000000000000007</v>
      </c>
      <c r="AH206" s="865">
        <v>17.599999999999998</v>
      </c>
      <c r="AI206" s="865" t="s">
        <v>136</v>
      </c>
      <c r="AJ206" s="865">
        <v>15</v>
      </c>
      <c r="AK206" s="865" t="s">
        <v>136</v>
      </c>
      <c r="AL206" s="878">
        <v>315.20999999999998</v>
      </c>
      <c r="AM206" s="872">
        <v>2</v>
      </c>
      <c r="AN206" s="865">
        <v>0.23</v>
      </c>
      <c r="AO206" s="739">
        <f t="shared" si="59"/>
        <v>-1.5218441582942219</v>
      </c>
      <c r="AP206" s="740">
        <f t="shared" si="60"/>
        <v>8.6271754495489148</v>
      </c>
      <c r="AQ206" s="888">
        <f t="shared" si="61"/>
        <v>-33.853532824301894</v>
      </c>
      <c r="AR206" s="651">
        <f>INDEX(Historical!$C$7:$C$1239,MATCH(B206,Historical!$B$7:$B$1261,0))*IF(AH206="n/a",1.03,IF(AH206&lt;0,1.01,IF(AH206&gt;10,1.1,(1+AH206/100))))</f>
        <v>0.70400000000000007</v>
      </c>
      <c r="AS206" s="886">
        <f t="shared" si="62"/>
        <v>0.7251200000000001</v>
      </c>
      <c r="AT206" s="886">
        <f t="shared" si="51"/>
        <v>0.74687360000000014</v>
      </c>
      <c r="AU206" s="886">
        <f t="shared" si="51"/>
        <v>0.76927980800000018</v>
      </c>
      <c r="AV206" s="886">
        <f t="shared" si="51"/>
        <v>0.7923582022400002</v>
      </c>
      <c r="AW206" s="651">
        <f t="shared" si="63"/>
        <v>3.7376316102400011</v>
      </c>
      <c r="AX206" s="747">
        <f t="shared" si="64"/>
        <v>14.442162327047919</v>
      </c>
      <c r="AY206" s="934">
        <v>0.5</v>
      </c>
      <c r="AZ206" s="872">
        <v>34.270000000000003</v>
      </c>
      <c r="BA206" s="872">
        <v>-25.53</v>
      </c>
      <c r="BB206" s="872">
        <v>11.75</v>
      </c>
      <c r="BC206" s="872">
        <v>10.280000000000001</v>
      </c>
      <c r="BE206" s="624">
        <v>1995</v>
      </c>
      <c r="BF206" s="898">
        <f t="shared" si="65"/>
        <v>2</v>
      </c>
      <c r="BG206" s="882">
        <v>0.8</v>
      </c>
    </row>
    <row r="207" spans="1:59" s="773" customFormat="1" ht="11.25" customHeight="1" x14ac:dyDescent="0.2">
      <c r="A207" s="754" t="s">
        <v>216</v>
      </c>
      <c r="B207" s="781" t="s">
        <v>217</v>
      </c>
      <c r="C207" s="932" t="s">
        <v>123</v>
      </c>
      <c r="D207" s="932" t="s">
        <v>4174</v>
      </c>
      <c r="E207" s="755">
        <v>28</v>
      </c>
      <c r="F207" s="1140">
        <v>100</v>
      </c>
      <c r="G207" s="1189" t="s">
        <v>37</v>
      </c>
      <c r="H207" s="1189" t="s">
        <v>37</v>
      </c>
      <c r="I207" s="766">
        <v>222.15</v>
      </c>
      <c r="J207" s="757">
        <f t="shared" si="52"/>
        <v>0.84627503938780102</v>
      </c>
      <c r="K207" s="779">
        <v>0.47</v>
      </c>
      <c r="L207" s="759">
        <v>4</v>
      </c>
      <c r="M207" s="760">
        <f t="shared" si="53"/>
        <v>1.88</v>
      </c>
      <c r="N207" s="761" t="s">
        <v>218</v>
      </c>
      <c r="O207" s="780">
        <v>0.46</v>
      </c>
      <c r="P207" s="777">
        <v>43814</v>
      </c>
      <c r="Q207" s="777">
        <v>43844</v>
      </c>
      <c r="R207" s="760">
        <f t="shared" si="54"/>
        <v>2.1739130434782505</v>
      </c>
      <c r="S207" s="701">
        <f>IF(INDEX(Historical!$D$7:$D$1237,MATCH(B207,Historical!$B$7:$B$1261,0))=0,"n/a",(INDEX(Historical!$C$7:$C$1239,MATCH(B207,Historical!$B$7:$B$1261,0))/INDEX(Historical!$D$7:$D$1237,MATCH(B207,Historical!$B$7:$B$1261,0))-1)*100)</f>
        <v>12.195121951219523</v>
      </c>
      <c r="T207" s="701">
        <f>IF(INDEX(Historical!$F$7:$F$1230,MATCH(B207,Historical!$B$7:$B$1261,0))=0,"n/a",((INDEX(Historical!$C$7:$C$1239,MATCH(B207,Historical!$B$7:$B$1261,0))/INDEX(Historical!$F$7:$F$1230,MATCH(B207,Historical!$B$7:$B$1261,0)))^(1/3)-1)*100)</f>
        <v>9.5376104072121279</v>
      </c>
      <c r="U207" s="701">
        <f>IF(INDEX(Historical!$H$7:$H$1230,MATCH(B207,Historical!$B$7:$B$1261,0))=0,"n/a",((INDEX(Historical!$C$7:$C$1239,MATCH(B207,Historical!$B$7:$B$1261,0))/INDEX(Historical!$H$7:$H$1230,MATCH(B207,Historical!$B$7:$B$1261,0)))^(1/5)-1)*100)</f>
        <v>10.837067695276769</v>
      </c>
      <c r="V207" s="701">
        <f>IF(INDEX(Historical!$O$7:$O$1230,MATCH(B207,Historical!$B$7:$B$1261,0))=0,"n/a",((INDEX(Historical!$C$7:$C$1239,MATCH(B207,Historical!$B$7:$B$1261,0))/INDEX(Historical!$O$7:$O$1230,MATCH(B207,Historical!$B$7:$B$1261,0)))^(1/10)-1)*100)</f>
        <v>12.632306980651853</v>
      </c>
      <c r="W207" s="702">
        <f t="shared" si="55"/>
        <v>0.85788508083877757</v>
      </c>
      <c r="X207" s="703">
        <f t="shared" si="56"/>
        <v>1.7479141443994788</v>
      </c>
      <c r="Y207" s="1098"/>
      <c r="Z207" s="757">
        <f t="shared" si="57"/>
        <v>49.735449735449734</v>
      </c>
      <c r="AA207" s="765">
        <f t="shared" si="58"/>
        <v>58.769841269841272</v>
      </c>
      <c r="AB207" s="759">
        <v>12</v>
      </c>
      <c r="AC207" s="766">
        <v>3.78</v>
      </c>
      <c r="AD207" s="766">
        <v>7.29</v>
      </c>
      <c r="AE207" s="766">
        <v>4.96</v>
      </c>
      <c r="AF207" s="766">
        <v>10.67</v>
      </c>
      <c r="AG207" s="766">
        <v>-14.7</v>
      </c>
      <c r="AH207" s="766">
        <v>1.7999999999999998</v>
      </c>
      <c r="AI207" s="766">
        <v>31.91</v>
      </c>
      <c r="AJ207" s="766">
        <v>6.2</v>
      </c>
      <c r="AK207" s="766">
        <v>8.16</v>
      </c>
      <c r="AL207" s="767">
        <v>62240</v>
      </c>
      <c r="AM207" s="768">
        <v>0.4</v>
      </c>
      <c r="AN207" s="766">
        <v>1.1499999999999999</v>
      </c>
      <c r="AO207" s="769">
        <f t="shared" si="59"/>
        <v>-47.086498535176702</v>
      </c>
      <c r="AP207" s="770">
        <f t="shared" si="60"/>
        <v>11.683342734664571</v>
      </c>
      <c r="AQ207" s="771">
        <f t="shared" si="61"/>
        <v>427.9201144740689</v>
      </c>
      <c r="AR207" s="651">
        <f>INDEX(Historical!$C$7:$C$1239,MATCH(B207,Historical!$B$7:$B$1261,0))*IF(AH207="n/a",1.03,IF(AH207&lt;0,1.01,IF(AH207&gt;10,1.1,(1+AH207/100))))</f>
        <v>1.8731200000000001</v>
      </c>
      <c r="AS207" s="765">
        <f t="shared" si="62"/>
        <v>2.0604320000000005</v>
      </c>
      <c r="AT207" s="765">
        <f t="shared" ref="AT207:AV226" si="66">IF($AK207="n/a",1.03*AS207,IF($AK207&lt;0,1.01*AS207,IF($AK207&gt;10,1.1*AS207,(1+$AK207/100)*AS207)))</f>
        <v>2.2285632512000002</v>
      </c>
      <c r="AU207" s="765">
        <f t="shared" si="66"/>
        <v>2.4104140124979199</v>
      </c>
      <c r="AV207" s="765">
        <f t="shared" si="66"/>
        <v>2.6071037959177499</v>
      </c>
      <c r="AW207" s="757">
        <f t="shared" si="63"/>
        <v>11.179633059615671</v>
      </c>
      <c r="AX207" s="772">
        <f t="shared" si="64"/>
        <v>5.0324704297167102</v>
      </c>
      <c r="AY207" s="935">
        <v>1.01</v>
      </c>
      <c r="AZ207" s="768">
        <v>78.290000000000006</v>
      </c>
      <c r="BA207" s="768">
        <v>-3.9800000000000004</v>
      </c>
      <c r="BB207" s="768">
        <v>9.92</v>
      </c>
      <c r="BC207" s="768">
        <v>13.77</v>
      </c>
      <c r="BD207" s="908"/>
      <c r="BE207" s="624">
        <v>1993</v>
      </c>
      <c r="BF207" s="898">
        <f t="shared" si="65"/>
        <v>2</v>
      </c>
      <c r="BG207" s="824">
        <v>-5.4</v>
      </c>
    </row>
    <row r="208" spans="1:59" ht="11.25" customHeight="1" x14ac:dyDescent="0.2">
      <c r="A208" s="863" t="s">
        <v>204</v>
      </c>
      <c r="B208" s="875" t="s">
        <v>205</v>
      </c>
      <c r="C208" s="932" t="s">
        <v>131</v>
      </c>
      <c r="D208" s="932" t="s">
        <v>4328</v>
      </c>
      <c r="E208" s="733">
        <v>46</v>
      </c>
      <c r="F208" s="1140">
        <v>49</v>
      </c>
      <c r="G208" s="1165" t="s">
        <v>37</v>
      </c>
      <c r="H208" s="1165" t="s">
        <v>115</v>
      </c>
      <c r="I208" s="865">
        <v>76.25</v>
      </c>
      <c r="J208" s="651">
        <f t="shared" si="52"/>
        <v>4.0131147540983605</v>
      </c>
      <c r="K208" s="877">
        <v>0.76500000000000001</v>
      </c>
      <c r="L208" s="887">
        <v>4</v>
      </c>
      <c r="M208" s="642">
        <f t="shared" si="53"/>
        <v>3.06</v>
      </c>
      <c r="N208" s="870" t="s">
        <v>148</v>
      </c>
      <c r="O208" s="734">
        <v>0.74</v>
      </c>
      <c r="P208" s="861">
        <v>43879</v>
      </c>
      <c r="Q208" s="861">
        <v>43905</v>
      </c>
      <c r="R208" s="642">
        <f t="shared" si="54"/>
        <v>3.3783783783783812</v>
      </c>
      <c r="S208" s="701">
        <f>IF(INDEX(Historical!$D$7:$D$1237,MATCH(B208,Historical!$B$7:$B$1261,0))=0,"n/a",(INDEX(Historical!$C$7:$C$1239,MATCH(B208,Historical!$B$7:$B$1261,0))/INDEX(Historical!$D$7:$D$1237,MATCH(B208,Historical!$B$7:$B$1261,0))-1)*100)</f>
        <v>3.4965034965035002</v>
      </c>
      <c r="T208" s="701">
        <f>IF(INDEX(Historical!$F$7:$F$1230,MATCH(B208,Historical!$B$7:$B$1261,0))=0,"n/a",((INDEX(Historical!$C$7:$C$1239,MATCH(B208,Historical!$B$7:$B$1261,0))/INDEX(Historical!$F$7:$F$1230,MATCH(B208,Historical!$B$7:$B$1261,0)))^(1/3)-1)*100)</f>
        <v>3.3678870711322473</v>
      </c>
      <c r="U208" s="701">
        <f>IF(INDEX(Historical!$H$7:$H$1230,MATCH(B208,Historical!$B$7:$B$1261,0))=0,"n/a",((INDEX(Historical!$C$7:$C$1239,MATCH(B208,Historical!$B$7:$B$1261,0))/INDEX(Historical!$H$7:$H$1230,MATCH(B208,Historical!$B$7:$B$1261,0)))^(1/5)-1)*100)</f>
        <v>3.2709647184887336</v>
      </c>
      <c r="V208" s="701">
        <f>IF(INDEX(Historical!$O$7:$O$1230,MATCH(B208,Historical!$B$7:$B$1261,0))=0,"n/a",((INDEX(Historical!$C$7:$C$1239,MATCH(B208,Historical!$B$7:$B$1261,0))/INDEX(Historical!$O$7:$O$1230,MATCH(B208,Historical!$B$7:$B$1261,0)))^(1/10)-1)*100)</f>
        <v>2.2911287200176877</v>
      </c>
      <c r="W208" s="702">
        <f t="shared" si="55"/>
        <v>1.4276651896116432</v>
      </c>
      <c r="X208" s="703">
        <f t="shared" si="56"/>
        <v>1.7215603781519651</v>
      </c>
      <c r="Y208" s="875"/>
      <c r="Z208" s="651">
        <f t="shared" si="57"/>
        <v>75.742574257425744</v>
      </c>
      <c r="AA208" s="886">
        <f t="shared" si="58"/>
        <v>18.873762376237625</v>
      </c>
      <c r="AB208" s="887">
        <v>12</v>
      </c>
      <c r="AC208" s="865">
        <v>4.04</v>
      </c>
      <c r="AD208" s="865">
        <v>7.56</v>
      </c>
      <c r="AE208" s="865">
        <v>2.15</v>
      </c>
      <c r="AF208" s="865">
        <v>1.41</v>
      </c>
      <c r="AG208" s="865">
        <v>7.3999999999999995</v>
      </c>
      <c r="AH208" s="865">
        <v>-10.4</v>
      </c>
      <c r="AI208" s="865">
        <v>6.2</v>
      </c>
      <c r="AJ208" s="865">
        <v>1.9</v>
      </c>
      <c r="AK208" s="865">
        <v>2.54</v>
      </c>
      <c r="AL208" s="878">
        <v>26340</v>
      </c>
      <c r="AM208" s="872">
        <v>0.1</v>
      </c>
      <c r="AN208" s="865">
        <v>1.24</v>
      </c>
      <c r="AO208" s="739">
        <f t="shared" si="59"/>
        <v>-11.58968290365053</v>
      </c>
      <c r="AP208" s="740">
        <f t="shared" si="60"/>
        <v>7.2840794725870941</v>
      </c>
      <c r="AQ208" s="888">
        <f t="shared" si="61"/>
        <v>8.7545757923572332</v>
      </c>
      <c r="AR208" s="651">
        <f>INDEX(Historical!$C$7:$C$1239,MATCH(B208,Historical!$B$7:$B$1261,0))*IF(AH208="n/a",1.03,IF(AH208&lt;0,1.01,IF(AH208&gt;10,1.1,(1+AH208/100))))</f>
        <v>2.9895999999999998</v>
      </c>
      <c r="AS208" s="886">
        <f t="shared" si="62"/>
        <v>3.1749551999999999</v>
      </c>
      <c r="AT208" s="886">
        <f t="shared" si="66"/>
        <v>3.2555990620799999</v>
      </c>
      <c r="AU208" s="886">
        <f t="shared" si="66"/>
        <v>3.3382912782568321</v>
      </c>
      <c r="AV208" s="886">
        <f t="shared" si="66"/>
        <v>3.4230838767245562</v>
      </c>
      <c r="AW208" s="651">
        <f t="shared" si="63"/>
        <v>16.181529417061391</v>
      </c>
      <c r="AX208" s="747">
        <f t="shared" si="64"/>
        <v>21.221677924014941</v>
      </c>
      <c r="AY208" s="934">
        <v>0.14000000000000001</v>
      </c>
      <c r="AZ208" s="872">
        <v>22.919999999999998</v>
      </c>
      <c r="BA208" s="872">
        <v>-19.82</v>
      </c>
      <c r="BB208" s="872">
        <v>-3.95</v>
      </c>
      <c r="BC208" s="872">
        <v>-1.97</v>
      </c>
      <c r="BE208" s="624">
        <v>1975</v>
      </c>
      <c r="BF208" s="898">
        <f t="shared" si="65"/>
        <v>4</v>
      </c>
      <c r="BG208" s="882">
        <v>2.2999999999999998</v>
      </c>
    </row>
    <row r="209" spans="1:59" ht="11.25" customHeight="1" x14ac:dyDescent="0.2">
      <c r="A209" s="881" t="s">
        <v>4438</v>
      </c>
      <c r="B209" s="875" t="s">
        <v>4435</v>
      </c>
      <c r="C209" s="932" t="s">
        <v>108</v>
      </c>
      <c r="D209" s="932" t="s">
        <v>4338</v>
      </c>
      <c r="E209" s="733">
        <v>6</v>
      </c>
      <c r="F209" s="1140">
        <v>688</v>
      </c>
      <c r="G209" s="1147" t="s">
        <v>106</v>
      </c>
      <c r="H209" s="1147" t="s">
        <v>106</v>
      </c>
      <c r="I209" s="874">
        <v>34.01</v>
      </c>
      <c r="J209" s="651">
        <f t="shared" si="52"/>
        <v>2.117024404586886</v>
      </c>
      <c r="K209" s="877">
        <v>0.18</v>
      </c>
      <c r="L209" s="887">
        <v>4</v>
      </c>
      <c r="M209" s="642">
        <f t="shared" si="53"/>
        <v>0.72</v>
      </c>
      <c r="N209" s="870" t="s">
        <v>318</v>
      </c>
      <c r="O209" s="734">
        <v>0.17</v>
      </c>
      <c r="P209" s="861">
        <v>43903</v>
      </c>
      <c r="Q209" s="861">
        <v>43920</v>
      </c>
      <c r="R209" s="642">
        <f t="shared" si="54"/>
        <v>5.8823529411764595</v>
      </c>
      <c r="S209" s="701">
        <f>IF(INDEX(Historical!$D$7:$D$1237,MATCH(B209,Historical!$B$7:$B$1261,0))=0,"n/a",(INDEX(Historical!$C$7:$C$1239,MATCH(B209,Historical!$B$7:$B$1261,0))/INDEX(Historical!$D$7:$D$1237,MATCH(B209,Historical!$B$7:$B$1261,0))-1)*100)</f>
        <v>31.914893617021288</v>
      </c>
      <c r="T209" s="701">
        <f>IF(INDEX(Historical!$F$7:$F$1230,MATCH(B209,Historical!$B$7:$B$1261,0))=0,"n/a",((INDEX(Historical!$C$7:$C$1239,MATCH(B209,Historical!$B$7:$B$1261,0))/INDEX(Historical!$F$7:$F$1230,MATCH(B209,Historical!$B$7:$B$1261,0)))^(1/3)-1)*100)</f>
        <v>14.780807987640143</v>
      </c>
      <c r="U209" s="701">
        <f>IF(INDEX(Historical!$H$7:$H$1230,MATCH(B209,Historical!$B$7:$B$1261,0))=0,"n/a",((INDEX(Historical!$C$7:$C$1239,MATCH(B209,Historical!$B$7:$B$1261,0))/INDEX(Historical!$H$7:$H$1230,MATCH(B209,Historical!$B$7:$B$1261,0)))^(1/5)-1)*100)</f>
        <v>24.175088717979378</v>
      </c>
      <c r="V209" s="701">
        <f>IF(INDEX(Historical!$O$7:$O$1230,MATCH(B209,Historical!$B$7:$B$1261,0))=0,"n/a",((INDEX(Historical!$C$7:$C$1239,MATCH(B209,Historical!$B$7:$B$1261,0))/INDEX(Historical!$O$7:$O$1230,MATCH(B209,Historical!$B$7:$B$1261,0)))^(1/10)-1)*100)</f>
        <v>11.433876679391975</v>
      </c>
      <c r="W209" s="702">
        <f t="shared" si="55"/>
        <v>2.1143387667939191</v>
      </c>
      <c r="X209" s="703">
        <f t="shared" si="56"/>
        <v>1.1403343734895934</v>
      </c>
      <c r="Y209" s="876"/>
      <c r="Z209" s="651">
        <f t="shared" si="57"/>
        <v>25.531914893617021</v>
      </c>
      <c r="AA209" s="886">
        <f t="shared" si="58"/>
        <v>12.060283687943262</v>
      </c>
      <c r="AB209" s="887">
        <v>12</v>
      </c>
      <c r="AC209" s="865">
        <v>2.82</v>
      </c>
      <c r="AD209" s="865">
        <v>1.39</v>
      </c>
      <c r="AE209" s="865">
        <v>3.75</v>
      </c>
      <c r="AF209" s="865">
        <v>1.05</v>
      </c>
      <c r="AG209" s="865">
        <v>8.6</v>
      </c>
      <c r="AH209" s="865">
        <v>-7.5</v>
      </c>
      <c r="AI209" s="865">
        <v>16.170000000000002</v>
      </c>
      <c r="AJ209" s="865">
        <v>21.2</v>
      </c>
      <c r="AK209" s="865">
        <v>9</v>
      </c>
      <c r="AL209" s="878">
        <v>1120</v>
      </c>
      <c r="AM209" s="872">
        <v>1.2</v>
      </c>
      <c r="AN209" s="865">
        <v>0.23</v>
      </c>
      <c r="AO209" s="739">
        <f t="shared" si="59"/>
        <v>14.231829434623002</v>
      </c>
      <c r="AP209" s="740">
        <f t="shared" si="60"/>
        <v>26.292113122566263</v>
      </c>
      <c r="AQ209" s="888">
        <f t="shared" si="61"/>
        <v>-24.979120321694069</v>
      </c>
      <c r="AR209" s="651">
        <f>INDEX(Historical!$C$7:$C$1239,MATCH(B209,Historical!$B$7:$B$1261,0))*IF(AH209="n/a",1.03,IF(AH209&lt;0,1.01,IF(AH209&gt;10,1.1,(1+AH209/100))))</f>
        <v>0.62619999999999998</v>
      </c>
      <c r="AS209" s="886">
        <f t="shared" si="62"/>
        <v>0.68881999999999999</v>
      </c>
      <c r="AT209" s="886">
        <f t="shared" si="66"/>
        <v>0.75081380000000009</v>
      </c>
      <c r="AU209" s="886">
        <f t="shared" si="66"/>
        <v>0.81838704200000012</v>
      </c>
      <c r="AV209" s="886">
        <f t="shared" si="66"/>
        <v>0.89204187578000016</v>
      </c>
      <c r="AW209" s="651">
        <f t="shared" si="63"/>
        <v>3.7762627177800008</v>
      </c>
      <c r="AX209" s="747">
        <f t="shared" si="64"/>
        <v>11.103389349544255</v>
      </c>
      <c r="AY209" s="934">
        <v>1.34</v>
      </c>
      <c r="AZ209" s="872">
        <v>56.730000000000004</v>
      </c>
      <c r="BA209" s="872">
        <v>-30.320000000000004</v>
      </c>
      <c r="BB209" s="872">
        <v>11.42</v>
      </c>
      <c r="BC209" s="872">
        <v>11.360000000000001</v>
      </c>
      <c r="BE209" s="624">
        <v>2015</v>
      </c>
      <c r="BF209" s="898">
        <f t="shared" si="65"/>
        <v>0</v>
      </c>
      <c r="BG209" s="882">
        <v>0.89999999999999991</v>
      </c>
    </row>
    <row r="210" spans="1:59" ht="11.25" customHeight="1" x14ac:dyDescent="0.2">
      <c r="A210" s="871" t="s">
        <v>212</v>
      </c>
      <c r="B210" s="875" t="s">
        <v>213</v>
      </c>
      <c r="C210" s="932" t="s">
        <v>108</v>
      </c>
      <c r="D210" s="932" t="s">
        <v>4338</v>
      </c>
      <c r="E210" s="733">
        <v>33</v>
      </c>
      <c r="F210" s="1140">
        <v>82</v>
      </c>
      <c r="G210" s="1129" t="s">
        <v>106</v>
      </c>
      <c r="H210" s="1129" t="s">
        <v>106</v>
      </c>
      <c r="I210" s="874">
        <v>27.85</v>
      </c>
      <c r="J210" s="651">
        <f t="shared" si="52"/>
        <v>3.7342908438061038</v>
      </c>
      <c r="K210" s="877">
        <v>0.26</v>
      </c>
      <c r="L210" s="887">
        <v>4</v>
      </c>
      <c r="M210" s="642">
        <f t="shared" si="53"/>
        <v>1.04</v>
      </c>
      <c r="N210" s="870" t="s">
        <v>965</v>
      </c>
      <c r="O210" s="734">
        <v>0.25</v>
      </c>
      <c r="P210" s="866">
        <v>43769</v>
      </c>
      <c r="Q210" s="866">
        <v>43784</v>
      </c>
      <c r="R210" s="642">
        <f t="shared" si="54"/>
        <v>4.0000000000000036</v>
      </c>
      <c r="S210" s="701">
        <f>IF(INDEX(Historical!$D$7:$D$1237,MATCH(B210,Historical!$B$7:$B$1261,0))=0,"n/a",(INDEX(Historical!$C$7:$C$1239,MATCH(B210,Historical!$B$7:$B$1261,0))/INDEX(Historical!$D$7:$D$1237,MATCH(B210,Historical!$B$7:$B$1261,0))-1)*100)</f>
        <v>6.3829787234042534</v>
      </c>
      <c r="T210" s="701">
        <f>IF(INDEX(Historical!$F$7:$F$1230,MATCH(B210,Historical!$B$7:$B$1261,0))=0,"n/a",((INDEX(Historical!$C$7:$C$1239,MATCH(B210,Historical!$B$7:$B$1261,0))/INDEX(Historical!$F$7:$F$1230,MATCH(B210,Historical!$B$7:$B$1261,0)))^(1/3)-1)*100)</f>
        <v>6.8387297498542221</v>
      </c>
      <c r="U210" s="701">
        <f>IF(INDEX(Historical!$H$7:$H$1230,MATCH(B210,Historical!$B$7:$B$1261,0))=0,"n/a",((INDEX(Historical!$C$7:$C$1239,MATCH(B210,Historical!$B$7:$B$1261,0))/INDEX(Historical!$H$7:$H$1230,MATCH(B210,Historical!$B$7:$B$1261,0)))^(1/5)-1)*100)</f>
        <v>5.3663303643578519</v>
      </c>
      <c r="V210" s="701">
        <f>IF(INDEX(Historical!$O$7:$O$1230,MATCH(B210,Historical!$B$7:$B$1261,0))=0,"n/a",((INDEX(Historical!$C$7:$C$1239,MATCH(B210,Historical!$B$7:$B$1261,0))/INDEX(Historical!$O$7:$O$1230,MATCH(B210,Historical!$B$7:$B$1261,0)))^(1/10)-1)*100)</f>
        <v>3.9319579005208327</v>
      </c>
      <c r="W210" s="702">
        <f t="shared" si="55"/>
        <v>1.3647985304336601</v>
      </c>
      <c r="X210" s="703" t="str">
        <f t="shared" si="56"/>
        <v>n/a</v>
      </c>
      <c r="Y210" s="664"/>
      <c r="Z210" s="651" t="str">
        <f t="shared" si="57"/>
        <v>n/a</v>
      </c>
      <c r="AA210" s="886" t="str">
        <f t="shared" si="58"/>
        <v>n/a</v>
      </c>
      <c r="AB210" s="887">
        <v>12</v>
      </c>
      <c r="AC210" s="865" t="s">
        <v>136</v>
      </c>
      <c r="AD210" s="865" t="s">
        <v>136</v>
      </c>
      <c r="AE210" s="865" t="s">
        <v>136</v>
      </c>
      <c r="AF210" s="865" t="s">
        <v>136</v>
      </c>
      <c r="AG210" s="865" t="s">
        <v>136</v>
      </c>
      <c r="AH210" s="865" t="s">
        <v>136</v>
      </c>
      <c r="AI210" s="865" t="s">
        <v>136</v>
      </c>
      <c r="AJ210" s="865" t="s">
        <v>136</v>
      </c>
      <c r="AK210" s="865" t="s">
        <v>136</v>
      </c>
      <c r="AL210" s="878" t="s">
        <v>136</v>
      </c>
      <c r="AM210" s="872" t="s">
        <v>136</v>
      </c>
      <c r="AN210" s="865" t="s">
        <v>136</v>
      </c>
      <c r="AO210" s="739" t="str">
        <f t="shared" si="59"/>
        <v>n/a</v>
      </c>
      <c r="AP210" s="740">
        <f t="shared" si="60"/>
        <v>9.1006212081639557</v>
      </c>
      <c r="AQ210" s="888" t="str">
        <f t="shared" si="61"/>
        <v>n/a</v>
      </c>
      <c r="AR210" s="651">
        <f>INDEX(Historical!$C$7:$C$1239,MATCH(B210,Historical!$B$7:$B$1261,0))*IF(AH210="n/a",1.03,IF(AH210&lt;0,1.01,IF(AH210&gt;10,1.1,(1+AH210/100))))</f>
        <v>1.03</v>
      </c>
      <c r="AS210" s="886">
        <f t="shared" si="62"/>
        <v>1.0609</v>
      </c>
      <c r="AT210" s="886">
        <f t="shared" si="66"/>
        <v>1.092727</v>
      </c>
      <c r="AU210" s="886">
        <f t="shared" si="66"/>
        <v>1.1255088100000001</v>
      </c>
      <c r="AV210" s="886">
        <f t="shared" si="66"/>
        <v>1.1592740743000001</v>
      </c>
      <c r="AW210" s="651">
        <f t="shared" si="63"/>
        <v>5.4684098842999997</v>
      </c>
      <c r="AX210" s="747">
        <f t="shared" si="64"/>
        <v>19.635224001077198</v>
      </c>
      <c r="AY210" s="934" t="s">
        <v>136</v>
      </c>
      <c r="AZ210" s="872" t="s">
        <v>136</v>
      </c>
      <c r="BA210" s="872" t="s">
        <v>136</v>
      </c>
      <c r="BB210" s="872" t="s">
        <v>136</v>
      </c>
      <c r="BC210" s="872" t="s">
        <v>136</v>
      </c>
      <c r="BD210" s="907" t="s">
        <v>4265</v>
      </c>
      <c r="BE210" s="624">
        <v>1987</v>
      </c>
      <c r="BF210" s="898">
        <f t="shared" si="65"/>
        <v>3</v>
      </c>
      <c r="BG210" s="882" t="s">
        <v>136</v>
      </c>
    </row>
    <row r="211" spans="1:59" ht="11.25" customHeight="1" x14ac:dyDescent="0.2">
      <c r="A211" s="871" t="s">
        <v>1127</v>
      </c>
      <c r="B211" s="875" t="s">
        <v>1128</v>
      </c>
      <c r="C211" s="932" t="s">
        <v>4319</v>
      </c>
      <c r="D211" s="932" t="s">
        <v>4320</v>
      </c>
      <c r="E211" s="733">
        <v>9</v>
      </c>
      <c r="F211" s="1140">
        <v>487</v>
      </c>
      <c r="G211" s="1190" t="s">
        <v>106</v>
      </c>
      <c r="H211" s="1190" t="s">
        <v>106</v>
      </c>
      <c r="I211" s="874">
        <v>136.33000000000001</v>
      </c>
      <c r="J211" s="651">
        <f t="shared" si="52"/>
        <v>2.3179050832538692</v>
      </c>
      <c r="K211" s="877">
        <v>0.79</v>
      </c>
      <c r="L211" s="887">
        <v>4</v>
      </c>
      <c r="M211" s="642">
        <f t="shared" si="53"/>
        <v>3.16</v>
      </c>
      <c r="N211" s="870" t="s">
        <v>151</v>
      </c>
      <c r="O211" s="734">
        <v>0.75</v>
      </c>
      <c r="P211" s="861">
        <v>44103</v>
      </c>
      <c r="Q211" s="861">
        <v>44119</v>
      </c>
      <c r="R211" s="642">
        <f t="shared" si="54"/>
        <v>5.3333333333333375</v>
      </c>
      <c r="S211" s="701">
        <f>IF(INDEX(Historical!$D$7:$D$1237,MATCH(B211,Historical!$B$7:$B$1261,0))=0,"n/a",(INDEX(Historical!$C$7:$C$1239,MATCH(B211,Historical!$B$7:$B$1261,0))/INDEX(Historical!$D$7:$D$1237,MATCH(B211,Historical!$B$7:$B$1261,0))-1)*100)</f>
        <v>10.22727272727273</v>
      </c>
      <c r="T211" s="701">
        <f>IF(INDEX(Historical!$F$7:$F$1230,MATCH(B211,Historical!$B$7:$B$1261,0))=0,"n/a",((INDEX(Historical!$C$7:$C$1239,MATCH(B211,Historical!$B$7:$B$1261,0))/INDEX(Historical!$F$7:$F$1230,MATCH(B211,Historical!$B$7:$B$1261,0)))^(1/3)-1)*100)</f>
        <v>6.0476512592605669</v>
      </c>
      <c r="U211" s="701">
        <f>IF(INDEX(Historical!$H$7:$H$1230,MATCH(B211,Historical!$B$7:$B$1261,0))=0,"n/a",((INDEX(Historical!$C$7:$C$1239,MATCH(B211,Historical!$B$7:$B$1261,0))/INDEX(Historical!$H$7:$H$1230,MATCH(B211,Historical!$B$7:$B$1261,0)))^(1/5)-1)*100)</f>
        <v>5.5620955359358959</v>
      </c>
      <c r="V211" s="701">
        <f>IF(INDEX(Historical!$O$7:$O$1230,MATCH(B211,Historical!$B$7:$B$1261,0))=0,"n/a",((INDEX(Historical!$C$7:$C$1239,MATCH(B211,Historical!$B$7:$B$1261,0))/INDEX(Historical!$O$7:$O$1230,MATCH(B211,Historical!$B$7:$B$1261,0)))^(1/10)-1)*100)</f>
        <v>3.4148640593987922</v>
      </c>
      <c r="W211" s="702">
        <f t="shared" si="55"/>
        <v>1.6287897378014915</v>
      </c>
      <c r="X211" s="703">
        <f t="shared" si="56"/>
        <v>0.34123285496539235</v>
      </c>
      <c r="Y211" s="665"/>
      <c r="Z211" s="651">
        <f t="shared" si="57"/>
        <v>101.93548387096773</v>
      </c>
      <c r="AA211" s="886">
        <f t="shared" si="58"/>
        <v>43.977419354838716</v>
      </c>
      <c r="AB211" s="887">
        <v>12</v>
      </c>
      <c r="AC211" s="865">
        <v>3.1</v>
      </c>
      <c r="AD211" s="865">
        <v>5.89</v>
      </c>
      <c r="AE211" s="865">
        <v>15.3</v>
      </c>
      <c r="AF211" s="865">
        <v>4.45</v>
      </c>
      <c r="AG211" s="865">
        <v>10</v>
      </c>
      <c r="AH211" s="865">
        <v>30.099999999999998</v>
      </c>
      <c r="AI211" s="865">
        <v>4.04</v>
      </c>
      <c r="AJ211" s="865">
        <v>16.3</v>
      </c>
      <c r="AK211" s="865">
        <v>7.7</v>
      </c>
      <c r="AL211" s="878">
        <v>5460</v>
      </c>
      <c r="AM211" s="872">
        <v>1.2</v>
      </c>
      <c r="AN211" s="865">
        <v>0.98</v>
      </c>
      <c r="AO211" s="739">
        <f t="shared" si="59"/>
        <v>-36.097418735648951</v>
      </c>
      <c r="AP211" s="740">
        <f t="shared" si="60"/>
        <v>7.8800006191897651</v>
      </c>
      <c r="AQ211" s="888">
        <f t="shared" si="61"/>
        <v>194.91958687753231</v>
      </c>
      <c r="AR211" s="651">
        <f>INDEX(Historical!$C$7:$C$1239,MATCH(B211,Historical!$B$7:$B$1261,0))*IF(AH211="n/a",1.03,IF(AH211&lt;0,1.01,IF(AH211&gt;10,1.1,(1+AH211/100))))</f>
        <v>3.2010000000000005</v>
      </c>
      <c r="AS211" s="886">
        <f t="shared" si="62"/>
        <v>3.3303204000000006</v>
      </c>
      <c r="AT211" s="886">
        <f t="shared" si="66"/>
        <v>3.5867550708000007</v>
      </c>
      <c r="AU211" s="886">
        <f t="shared" si="66"/>
        <v>3.8629352112516004</v>
      </c>
      <c r="AV211" s="886">
        <f t="shared" si="66"/>
        <v>4.1603812225179739</v>
      </c>
      <c r="AW211" s="651">
        <f t="shared" si="63"/>
        <v>18.141391904569574</v>
      </c>
      <c r="AX211" s="747">
        <f t="shared" si="64"/>
        <v>13.306969782564051</v>
      </c>
      <c r="AY211" s="934">
        <v>0.75</v>
      </c>
      <c r="AZ211" s="872">
        <v>63.470000000000006</v>
      </c>
      <c r="BA211" s="872">
        <v>-11.05</v>
      </c>
      <c r="BB211" s="872">
        <v>-1.1599999999999999</v>
      </c>
      <c r="BC211" s="872">
        <v>10.34</v>
      </c>
      <c r="BE211" s="624">
        <v>2012</v>
      </c>
      <c r="BF211" s="898">
        <f t="shared" si="65"/>
        <v>0</v>
      </c>
      <c r="BG211" s="882">
        <v>4.5999999999999996</v>
      </c>
    </row>
    <row r="212" spans="1:59" ht="11.25" customHeight="1" x14ac:dyDescent="0.2">
      <c r="A212" s="871" t="s">
        <v>3996</v>
      </c>
      <c r="B212" s="875" t="s">
        <v>3995</v>
      </c>
      <c r="C212" s="932" t="s">
        <v>153</v>
      </c>
      <c r="D212" s="932" t="s">
        <v>4321</v>
      </c>
      <c r="E212" s="733">
        <v>7</v>
      </c>
      <c r="F212" s="1140">
        <v>590</v>
      </c>
      <c r="G212" s="1165" t="s">
        <v>106</v>
      </c>
      <c r="H212" s="1165" t="s">
        <v>106</v>
      </c>
      <c r="I212" s="874">
        <v>80.58</v>
      </c>
      <c r="J212" s="651">
        <f t="shared" si="52"/>
        <v>1.3899230578307273</v>
      </c>
      <c r="K212" s="877">
        <v>0.28000000000000003</v>
      </c>
      <c r="L212" s="887">
        <v>4</v>
      </c>
      <c r="M212" s="642">
        <f t="shared" si="53"/>
        <v>1.1200000000000001</v>
      </c>
      <c r="N212" s="870" t="s">
        <v>218</v>
      </c>
      <c r="O212" s="734">
        <v>0.27</v>
      </c>
      <c r="P212" s="866">
        <v>43738</v>
      </c>
      <c r="Q212" s="866">
        <v>43753</v>
      </c>
      <c r="R212" s="642">
        <f t="shared" si="54"/>
        <v>3.7037037037037068</v>
      </c>
      <c r="S212" s="701">
        <f>IF(INDEX(Historical!$D$7:$D$1237,MATCH(B212,Historical!$B$7:$B$1261,0))=0,"n/a",(INDEX(Historical!$C$7:$C$1239,MATCH(B212,Historical!$B$7:$B$1261,0))/INDEX(Historical!$D$7:$D$1237,MATCH(B212,Historical!$B$7:$B$1261,0))-1)*100)</f>
        <v>4.8076923076923128</v>
      </c>
      <c r="T212" s="701">
        <f>IF(INDEX(Historical!$F$7:$F$1230,MATCH(B212,Historical!$B$7:$B$1261,0))=0,"n/a",((INDEX(Historical!$C$7:$C$1239,MATCH(B212,Historical!$B$7:$B$1261,0))/INDEX(Historical!$F$7:$F$1230,MATCH(B212,Historical!$B$7:$B$1261,0)))^(1/3)-1)*100)</f>
        <v>5.4341213488661833</v>
      </c>
      <c r="U212" s="701">
        <f>IF(INDEX(Historical!$H$7:$H$1230,MATCH(B212,Historical!$B$7:$B$1261,0))=0,"n/a",((INDEX(Historical!$C$7:$C$1239,MATCH(B212,Historical!$B$7:$B$1261,0))/INDEX(Historical!$H$7:$H$1230,MATCH(B212,Historical!$B$7:$B$1261,0)))^(1/5)-1)*100)</f>
        <v>7.7638371459368694</v>
      </c>
      <c r="V212" s="701" t="str">
        <f>IF(INDEX(Historical!$O$7:$O$1230,MATCH(B212,Historical!$B$7:$B$1261,0))=0,"n/a",((INDEX(Historical!$C$7:$C$1239,MATCH(B212,Historical!$B$7:$B$1261,0))/INDEX(Historical!$O$7:$O$1230,MATCH(B212,Historical!$B$7:$B$1261,0)))^(1/10)-1)*100)</f>
        <v>n/a</v>
      </c>
      <c r="W212" s="702" t="str">
        <f t="shared" si="55"/>
        <v>n/a</v>
      </c>
      <c r="X212" s="703">
        <f t="shared" si="56"/>
        <v>0.76869674712246217</v>
      </c>
      <c r="Y212" s="1142" t="s">
        <v>3997</v>
      </c>
      <c r="Z212" s="651">
        <f t="shared" si="57"/>
        <v>41.947565543071164</v>
      </c>
      <c r="AA212" s="886">
        <f t="shared" si="58"/>
        <v>30.179775280898877</v>
      </c>
      <c r="AB212" s="887">
        <v>12</v>
      </c>
      <c r="AC212" s="865">
        <v>2.67</v>
      </c>
      <c r="AD212" s="865">
        <v>8.15</v>
      </c>
      <c r="AE212" s="865">
        <v>1.78</v>
      </c>
      <c r="AF212" s="865">
        <v>5.31</v>
      </c>
      <c r="AG212" s="865">
        <v>18.3</v>
      </c>
      <c r="AH212" s="865">
        <v>23.9</v>
      </c>
      <c r="AI212" s="865">
        <v>34.760000000000005</v>
      </c>
      <c r="AJ212" s="865">
        <v>10.100000000000001</v>
      </c>
      <c r="AK212" s="865">
        <v>3.7699999999999996</v>
      </c>
      <c r="AL212" s="878">
        <v>8189.9999999999991</v>
      </c>
      <c r="AM212" s="872">
        <v>1.0999999999999999</v>
      </c>
      <c r="AN212" s="865">
        <v>2.35</v>
      </c>
      <c r="AO212" s="739">
        <f t="shared" si="59"/>
        <v>-21.02601507713128</v>
      </c>
      <c r="AP212" s="740">
        <f t="shared" si="60"/>
        <v>9.1537602037675967</v>
      </c>
      <c r="AQ212" s="888">
        <f t="shared" si="61"/>
        <v>166.87875461138032</v>
      </c>
      <c r="AR212" s="651">
        <f>INDEX(Historical!$C$7:$C$1239,MATCH(B212,Historical!$B$7:$B$1261,0))*IF(AH212="n/a",1.03,IF(AH212&lt;0,1.01,IF(AH212&gt;10,1.1,(1+AH212/100))))</f>
        <v>1.1990000000000003</v>
      </c>
      <c r="AS212" s="886">
        <f t="shared" si="62"/>
        <v>1.3189000000000004</v>
      </c>
      <c r="AT212" s="886">
        <f t="shared" si="66"/>
        <v>1.3686225300000006</v>
      </c>
      <c r="AU212" s="886">
        <f t="shared" si="66"/>
        <v>1.4202195993810007</v>
      </c>
      <c r="AV212" s="886">
        <f t="shared" si="66"/>
        <v>1.4737618782776645</v>
      </c>
      <c r="AW212" s="651">
        <f t="shared" si="63"/>
        <v>6.7805040076586662</v>
      </c>
      <c r="AX212" s="747">
        <f t="shared" si="64"/>
        <v>8.4146239856771743</v>
      </c>
      <c r="AY212" s="934">
        <v>1.1399999999999999</v>
      </c>
      <c r="AZ212" s="872">
        <v>67.84</v>
      </c>
      <c r="BA212" s="872">
        <v>-3.27</v>
      </c>
      <c r="BB212" s="872">
        <v>18.22</v>
      </c>
      <c r="BC212" s="872">
        <v>19.97</v>
      </c>
      <c r="BE212" s="624">
        <v>2013</v>
      </c>
      <c r="BF212" s="898">
        <f t="shared" si="65"/>
        <v>0</v>
      </c>
      <c r="BG212" s="882">
        <v>4.2</v>
      </c>
    </row>
    <row r="213" spans="1:59" ht="11.25" customHeight="1" x14ac:dyDescent="0.2">
      <c r="A213" s="881" t="s">
        <v>4583</v>
      </c>
      <c r="B213" s="875" t="s">
        <v>4577</v>
      </c>
      <c r="C213" s="932" t="s">
        <v>108</v>
      </c>
      <c r="D213" s="932" t="s">
        <v>118</v>
      </c>
      <c r="E213" s="733">
        <v>5</v>
      </c>
      <c r="F213" s="1140">
        <v>732</v>
      </c>
      <c r="G213" s="1165" t="s">
        <v>106</v>
      </c>
      <c r="H213" s="1165" t="s">
        <v>106</v>
      </c>
      <c r="I213" s="874">
        <v>30.51</v>
      </c>
      <c r="J213" s="651">
        <f t="shared" si="52"/>
        <v>3.2776138970829232</v>
      </c>
      <c r="K213" s="877">
        <v>0.25</v>
      </c>
      <c r="L213" s="887">
        <v>4</v>
      </c>
      <c r="M213" s="642">
        <f t="shared" si="53"/>
        <v>1</v>
      </c>
      <c r="N213" s="870" t="s">
        <v>1238</v>
      </c>
      <c r="O213" s="734">
        <v>0.22</v>
      </c>
      <c r="P213" s="861">
        <v>43893</v>
      </c>
      <c r="Q213" s="861">
        <v>43908</v>
      </c>
      <c r="R213" s="642">
        <f t="shared" si="54"/>
        <v>13.636363636363635</v>
      </c>
      <c r="S213" s="701">
        <f>IF(INDEX(Historical!$D$7:$D$1237,MATCH(B213,Historical!$B$7:$B$1261,0))=0,"n/a",(INDEX(Historical!$C$7:$C$1239,MATCH(B213,Historical!$B$7:$B$1261,0))/INDEX(Historical!$D$7:$D$1237,MATCH(B213,Historical!$B$7:$B$1261,0))-1)*100)</f>
        <v>9.9999999999999858</v>
      </c>
      <c r="T213" s="701">
        <f>IF(INDEX(Historical!$F$7:$F$1230,MATCH(B213,Historical!$B$7:$B$1261,0))=0,"n/a",((INDEX(Historical!$C$7:$C$1239,MATCH(B213,Historical!$B$7:$B$1261,0))/INDEX(Historical!$F$7:$F$1230,MATCH(B213,Historical!$B$7:$B$1261,0)))^(1/3)-1)*100)</f>
        <v>34.70800068740634</v>
      </c>
      <c r="U213" s="701">
        <f>IF(INDEX(Historical!$H$7:$H$1230,MATCH(B213,Historical!$B$7:$B$1261,0))=0,"n/a",((INDEX(Historical!$C$7:$C$1239,MATCH(B213,Historical!$B$7:$B$1261,0))/INDEX(Historical!$H$7:$H$1230,MATCH(B213,Historical!$B$7:$B$1261,0)))^(1/5)-1)*100)</f>
        <v>29.674411610965823</v>
      </c>
      <c r="V213" s="701">
        <f>IF(INDEX(Historical!$O$7:$O$1230,MATCH(B213,Historical!$B$7:$B$1261,0))=0,"n/a",((INDEX(Historical!$C$7:$C$1239,MATCH(B213,Historical!$B$7:$B$1261,0))/INDEX(Historical!$O$7:$O$1230,MATCH(B213,Historical!$B$7:$B$1261,0)))^(1/10)-1)*100)</f>
        <v>13.874673044960195</v>
      </c>
      <c r="W213" s="702">
        <f t="shared" si="55"/>
        <v>2.1387467304496006</v>
      </c>
      <c r="X213" s="703">
        <f t="shared" si="56"/>
        <v>3.2971568456628693</v>
      </c>
      <c r="Y213" s="876"/>
      <c r="Z213" s="651">
        <f t="shared" si="57"/>
        <v>34.843205574912886</v>
      </c>
      <c r="AA213" s="886">
        <f t="shared" si="58"/>
        <v>10.630662020905923</v>
      </c>
      <c r="AB213" s="887">
        <v>12</v>
      </c>
      <c r="AC213" s="865">
        <v>2.87</v>
      </c>
      <c r="AD213" s="865">
        <v>1.1100000000000001</v>
      </c>
      <c r="AE213" s="865">
        <v>1.28</v>
      </c>
      <c r="AF213" s="865">
        <v>0.8</v>
      </c>
      <c r="AG213" s="865">
        <v>7.7</v>
      </c>
      <c r="AH213" s="865">
        <v>14.099999999999998</v>
      </c>
      <c r="AI213" s="865">
        <v>-13.59</v>
      </c>
      <c r="AJ213" s="865">
        <v>9</v>
      </c>
      <c r="AK213" s="865">
        <v>10</v>
      </c>
      <c r="AL213" s="878">
        <v>935.28</v>
      </c>
      <c r="AM213" s="872">
        <v>0.3</v>
      </c>
      <c r="AN213" s="865">
        <v>0.02</v>
      </c>
      <c r="AO213" s="739">
        <f t="shared" si="59"/>
        <v>22.321363487142825</v>
      </c>
      <c r="AP213" s="740">
        <f t="shared" si="60"/>
        <v>32.952025508048749</v>
      </c>
      <c r="AQ213" s="888">
        <f t="shared" si="61"/>
        <v>-38.519995602093928</v>
      </c>
      <c r="AR213" s="651">
        <f>INDEX(Historical!$C$7:$C$1239,MATCH(B213,Historical!$B$7:$B$1261,0))*IF(AH213="n/a",1.03,IF(AH213&lt;0,1.01,IF(AH213&gt;10,1.1,(1+AH213/100))))</f>
        <v>0.96800000000000008</v>
      </c>
      <c r="AS213" s="886">
        <f t="shared" si="62"/>
        <v>0.9776800000000001</v>
      </c>
      <c r="AT213" s="886">
        <f t="shared" si="66"/>
        <v>1.0754480000000002</v>
      </c>
      <c r="AU213" s="886">
        <f t="shared" si="66"/>
        <v>1.1829928000000003</v>
      </c>
      <c r="AV213" s="886">
        <f t="shared" si="66"/>
        <v>1.3012920800000005</v>
      </c>
      <c r="AW213" s="651">
        <f t="shared" si="63"/>
        <v>5.5054128800000015</v>
      </c>
      <c r="AX213" s="747">
        <f t="shared" si="64"/>
        <v>18.044617764667326</v>
      </c>
      <c r="AY213" s="934">
        <v>0.01</v>
      </c>
      <c r="AZ213" s="872">
        <v>19.509999999999998</v>
      </c>
      <c r="BA213" s="872">
        <v>-32.049999999999997</v>
      </c>
      <c r="BB213" s="872">
        <v>-4.5999999999999996</v>
      </c>
      <c r="BC213" s="872">
        <v>-6.65</v>
      </c>
      <c r="BE213" s="624">
        <v>2016</v>
      </c>
      <c r="BF213" s="898">
        <f t="shared" si="65"/>
        <v>0</v>
      </c>
      <c r="BG213" s="882">
        <v>2.1999999999999997</v>
      </c>
    </row>
    <row r="214" spans="1:59" ht="11.25" customHeight="1" x14ac:dyDescent="0.2">
      <c r="A214" s="871" t="s">
        <v>550</v>
      </c>
      <c r="B214" s="875" t="s">
        <v>551</v>
      </c>
      <c r="C214" s="932" t="s">
        <v>131</v>
      </c>
      <c r="D214" s="932" t="s">
        <v>4329</v>
      </c>
      <c r="E214" s="733">
        <v>17</v>
      </c>
      <c r="F214" s="1140">
        <v>205</v>
      </c>
      <c r="G214" s="1129" t="s">
        <v>37</v>
      </c>
      <c r="H214" s="1129" t="s">
        <v>37</v>
      </c>
      <c r="I214" s="874">
        <v>61.36</v>
      </c>
      <c r="J214" s="651">
        <f t="shared" si="52"/>
        <v>4.1558018252933504</v>
      </c>
      <c r="K214" s="877">
        <v>0.63749999999999996</v>
      </c>
      <c r="L214" s="887">
        <v>4</v>
      </c>
      <c r="M214" s="642">
        <f t="shared" si="53"/>
        <v>2.5499999999999998</v>
      </c>
      <c r="N214" s="870" t="s">
        <v>160</v>
      </c>
      <c r="O214" s="734">
        <v>0.61250000000000004</v>
      </c>
      <c r="P214" s="619">
        <v>43828</v>
      </c>
      <c r="Q214" s="619">
        <v>43860</v>
      </c>
      <c r="R214" s="642">
        <f t="shared" si="54"/>
        <v>4.0816326530612095</v>
      </c>
      <c r="S214" s="701">
        <f>IF(INDEX(Historical!$D$7:$D$1237,MATCH(B214,Historical!$B$7:$B$1261,0))=0,"n/a",(INDEX(Historical!$C$7:$C$1239,MATCH(B214,Historical!$B$7:$B$1261,0))/INDEX(Historical!$D$7:$D$1237,MATCH(B214,Historical!$B$7:$B$1261,0))-1)*100)</f>
        <v>1.2396694214876103</v>
      </c>
      <c r="T214" s="701">
        <f>IF(INDEX(Historical!$F$7:$F$1230,MATCH(B214,Historical!$B$7:$B$1261,0))=0,"n/a",((INDEX(Historical!$C$7:$C$1239,MATCH(B214,Historical!$B$7:$B$1261,0))/INDEX(Historical!$F$7:$F$1230,MATCH(B214,Historical!$B$7:$B$1261,0)))^(1/3)-1)*100)</f>
        <v>8.4646664921913519</v>
      </c>
      <c r="U214" s="701">
        <f>IF(INDEX(Historical!$H$7:$H$1230,MATCH(B214,Historical!$B$7:$B$1261,0))=0,"n/a",((INDEX(Historical!$C$7:$C$1239,MATCH(B214,Historical!$B$7:$B$1261,0))/INDEX(Historical!$H$7:$H$1230,MATCH(B214,Historical!$B$7:$B$1261,0)))^(1/5)-1)*100)</f>
        <v>11.525851559353995</v>
      </c>
      <c r="V214" s="701">
        <f>IF(INDEX(Historical!$O$7:$O$1230,MATCH(B214,Historical!$B$7:$B$1261,0))=0,"n/a",((INDEX(Historical!$C$7:$C$1239,MATCH(B214,Historical!$B$7:$B$1261,0))/INDEX(Historical!$O$7:$O$1230,MATCH(B214,Historical!$B$7:$B$1261,0)))^(1/10)-1)*100)</f>
        <v>7.0469850269916368</v>
      </c>
      <c r="W214" s="702">
        <f t="shared" si="55"/>
        <v>1.6355720233840756</v>
      </c>
      <c r="X214" s="703" t="str">
        <f t="shared" si="56"/>
        <v>n/a</v>
      </c>
      <c r="Y214" s="659"/>
      <c r="Z214" s="651">
        <f t="shared" si="57"/>
        <v>260.20408163265307</v>
      </c>
      <c r="AA214" s="886">
        <f t="shared" si="58"/>
        <v>62.612244897959187</v>
      </c>
      <c r="AB214" s="887">
        <v>12</v>
      </c>
      <c r="AC214" s="865">
        <v>0.98</v>
      </c>
      <c r="AD214" s="865" t="s">
        <v>136</v>
      </c>
      <c r="AE214" s="865">
        <v>1.8</v>
      </c>
      <c r="AF214" s="865">
        <v>1.73</v>
      </c>
      <c r="AG214" s="865">
        <v>2.6</v>
      </c>
      <c r="AH214" s="867">
        <v>368.6</v>
      </c>
      <c r="AI214" s="867">
        <v>1.22</v>
      </c>
      <c r="AJ214" s="865">
        <v>-2.8000000000000003</v>
      </c>
      <c r="AK214" s="865">
        <v>-0.5</v>
      </c>
      <c r="AL214" s="878">
        <v>24120</v>
      </c>
      <c r="AM214" s="872">
        <v>0.06</v>
      </c>
      <c r="AN214" s="865">
        <v>1.58</v>
      </c>
      <c r="AO214" s="739">
        <f t="shared" si="59"/>
        <v>-46.930591513311839</v>
      </c>
      <c r="AP214" s="740">
        <f t="shared" si="60"/>
        <v>15.681653384647346</v>
      </c>
      <c r="AQ214" s="888">
        <f t="shared" si="61"/>
        <v>119.41253248260644</v>
      </c>
      <c r="AR214" s="651">
        <f>INDEX(Historical!$C$7:$C$1239,MATCH(B214,Historical!$B$7:$B$1261,0))*IF(AH214="n/a",1.03,IF(AH214&lt;0,1.01,IF(AH214&gt;10,1.1,(1+AH214/100))))</f>
        <v>2.6950000000000003</v>
      </c>
      <c r="AS214" s="886">
        <f t="shared" si="62"/>
        <v>2.7278790000000002</v>
      </c>
      <c r="AT214" s="886">
        <f t="shared" si="66"/>
        <v>2.7551577900000002</v>
      </c>
      <c r="AU214" s="886">
        <f t="shared" si="66"/>
        <v>2.7827093679000003</v>
      </c>
      <c r="AV214" s="886">
        <f t="shared" si="66"/>
        <v>2.8105364615790003</v>
      </c>
      <c r="AW214" s="651">
        <f t="shared" si="63"/>
        <v>13.771282619479001</v>
      </c>
      <c r="AX214" s="747">
        <f t="shared" si="64"/>
        <v>22.443420175161343</v>
      </c>
      <c r="AY214" s="934">
        <v>0.56999999999999995</v>
      </c>
      <c r="AZ214" s="872">
        <v>40.64</v>
      </c>
      <c r="BA214" s="872">
        <v>-22.259999999999998</v>
      </c>
      <c r="BB214" s="872">
        <v>6.4799999999999995</v>
      </c>
      <c r="BC214" s="872">
        <v>7.13</v>
      </c>
      <c r="BE214" s="624">
        <v>2004</v>
      </c>
      <c r="BF214" s="898">
        <f t="shared" si="65"/>
        <v>1</v>
      </c>
      <c r="BG214" s="882">
        <v>0.5</v>
      </c>
    </row>
    <row r="215" spans="1:59" ht="11.25" customHeight="1" x14ac:dyDescent="0.2">
      <c r="A215" s="871" t="s">
        <v>564</v>
      </c>
      <c r="B215" s="875" t="s">
        <v>565</v>
      </c>
      <c r="C215" s="932" t="s">
        <v>4319</v>
      </c>
      <c r="D215" s="932" t="s">
        <v>4320</v>
      </c>
      <c r="E215" s="733">
        <v>16</v>
      </c>
      <c r="F215" s="1140">
        <v>236</v>
      </c>
      <c r="G215" s="1140" t="s">
        <v>37</v>
      </c>
      <c r="H215" s="1140" t="s">
        <v>37</v>
      </c>
      <c r="I215" s="874">
        <v>58.59</v>
      </c>
      <c r="J215" s="651">
        <f t="shared" si="52"/>
        <v>2.338282983444274</v>
      </c>
      <c r="K215" s="877">
        <v>0.34250000000000003</v>
      </c>
      <c r="L215" s="887">
        <v>4</v>
      </c>
      <c r="M215" s="642">
        <f t="shared" si="53"/>
        <v>1.37</v>
      </c>
      <c r="N215" s="870" t="s">
        <v>239</v>
      </c>
      <c r="O215" s="737">
        <v>0.30625000000000002</v>
      </c>
      <c r="P215" s="861">
        <v>43916</v>
      </c>
      <c r="Q215" s="861">
        <v>43931</v>
      </c>
      <c r="R215" s="642">
        <f t="shared" si="54"/>
        <v>11.836734693877551</v>
      </c>
      <c r="S215" s="701">
        <f>IF(INDEX(Historical!$D$7:$D$1237,MATCH(B215,Historical!$B$7:$B$1261,0))=0,"n/a",(INDEX(Historical!$C$7:$C$1239,MATCH(B215,Historical!$B$7:$B$1261,0))/INDEX(Historical!$D$7:$D$1237,MATCH(B215,Historical!$B$7:$B$1261,0))-1)*100)</f>
        <v>11.669784845650156</v>
      </c>
      <c r="T215" s="701">
        <f>IF(INDEX(Historical!$F$7:$F$1230,MATCH(B215,Historical!$B$7:$B$1261,0))=0,"n/a",((INDEX(Historical!$C$7:$C$1239,MATCH(B215,Historical!$B$7:$B$1261,0))/INDEX(Historical!$F$7:$F$1230,MATCH(B215,Historical!$B$7:$B$1261,0)))^(1/3)-1)*100)</f>
        <v>13.106217430886979</v>
      </c>
      <c r="U215" s="701">
        <f>IF(INDEX(Historical!$H$7:$H$1230,MATCH(B215,Historical!$B$7:$B$1261,0))=0,"n/a",((INDEX(Historical!$C$7:$C$1239,MATCH(B215,Historical!$B$7:$B$1261,0))/INDEX(Historical!$H$7:$H$1230,MATCH(B215,Historical!$B$7:$B$1261,0)))^(1/5)-1)*100)</f>
        <v>14.277691395982206</v>
      </c>
      <c r="V215" s="701">
        <f>IF(INDEX(Historical!$O$7:$O$1230,MATCH(B215,Historical!$B$7:$B$1261,0))=0,"n/a",((INDEX(Historical!$C$7:$C$1239,MATCH(B215,Historical!$B$7:$B$1261,0))/INDEX(Historical!$O$7:$O$1230,MATCH(B215,Historical!$B$7:$B$1261,0)))^(1/10)-1)*100)</f>
        <v>16.922296698288953</v>
      </c>
      <c r="W215" s="702">
        <f t="shared" si="55"/>
        <v>0.8437206633675115</v>
      </c>
      <c r="X215" s="703">
        <f t="shared" si="56"/>
        <v>0.92114138038594873</v>
      </c>
      <c r="Y215" s="674" t="s">
        <v>4387</v>
      </c>
      <c r="Z215" s="651">
        <f t="shared" si="57"/>
        <v>120.17543859649125</v>
      </c>
      <c r="AA215" s="886">
        <f t="shared" si="58"/>
        <v>51.394736842105267</v>
      </c>
      <c r="AB215" s="887">
        <v>12</v>
      </c>
      <c r="AC215" s="865">
        <v>1.1399999999999999</v>
      </c>
      <c r="AD215" s="865">
        <v>4.46</v>
      </c>
      <c r="AE215" s="865">
        <v>10.16</v>
      </c>
      <c r="AF215" s="865">
        <v>8.6999999999999993</v>
      </c>
      <c r="AG215" s="865">
        <v>17.599999999999998</v>
      </c>
      <c r="AH215" s="865">
        <v>30</v>
      </c>
      <c r="AI215" s="865">
        <v>11.27</v>
      </c>
      <c r="AJ215" s="865">
        <v>15.5</v>
      </c>
      <c r="AK215" s="865">
        <v>11.600000000000001</v>
      </c>
      <c r="AL215" s="878">
        <v>10910</v>
      </c>
      <c r="AM215" s="872">
        <v>0.89999999999999991</v>
      </c>
      <c r="AN215" s="865">
        <v>2.04</v>
      </c>
      <c r="AO215" s="739">
        <f t="shared" si="59"/>
        <v>-34.778762462678785</v>
      </c>
      <c r="AP215" s="740">
        <f t="shared" si="60"/>
        <v>16.615974379426479</v>
      </c>
      <c r="AQ215" s="888">
        <f t="shared" si="61"/>
        <v>345.78729882027108</v>
      </c>
      <c r="AR215" s="651">
        <f>INDEX(Historical!$C$7:$C$1239,MATCH(B215,Historical!$B$7:$B$1261,0))*IF(AH215="n/a",1.03,IF(AH215&lt;0,1.01,IF(AH215&gt;10,1.1,(1+AH215/100))))</f>
        <v>1.3131250000000001</v>
      </c>
      <c r="AS215" s="886">
        <f t="shared" si="62"/>
        <v>1.4444375000000003</v>
      </c>
      <c r="AT215" s="886">
        <f t="shared" si="66"/>
        <v>1.5888812500000005</v>
      </c>
      <c r="AU215" s="886">
        <f t="shared" si="66"/>
        <v>1.7477693750000007</v>
      </c>
      <c r="AV215" s="886">
        <f t="shared" si="66"/>
        <v>1.9225463125000009</v>
      </c>
      <c r="AW215" s="651">
        <f t="shared" si="63"/>
        <v>8.0167594375000029</v>
      </c>
      <c r="AX215" s="747">
        <f t="shared" si="64"/>
        <v>13.682811806622293</v>
      </c>
      <c r="AY215" s="934">
        <v>0.45</v>
      </c>
      <c r="AZ215" s="872">
        <v>39.619999999999997</v>
      </c>
      <c r="BA215" s="872">
        <v>-24.45</v>
      </c>
      <c r="BB215" s="872">
        <v>-5.4899999999999993</v>
      </c>
      <c r="BC215" s="872">
        <v>-7.28</v>
      </c>
      <c r="BE215" s="624">
        <v>2005</v>
      </c>
      <c r="BF215" s="898">
        <f t="shared" si="65"/>
        <v>1</v>
      </c>
      <c r="BG215" s="882">
        <v>5.2</v>
      </c>
    </row>
    <row r="216" spans="1:59" ht="11.25" customHeight="1" x14ac:dyDescent="0.2">
      <c r="A216" s="863" t="s">
        <v>1139</v>
      </c>
      <c r="B216" s="875" t="s">
        <v>1140</v>
      </c>
      <c r="C216" s="932" t="s">
        <v>108</v>
      </c>
      <c r="D216" s="932" t="s">
        <v>4338</v>
      </c>
      <c r="E216" s="733">
        <v>10</v>
      </c>
      <c r="F216" s="1140">
        <v>371</v>
      </c>
      <c r="G216" s="1165" t="s">
        <v>37</v>
      </c>
      <c r="H216" s="1165" t="s">
        <v>37</v>
      </c>
      <c r="I216" s="874">
        <v>24.32</v>
      </c>
      <c r="J216" s="651">
        <f t="shared" si="52"/>
        <v>4.9342105263157894</v>
      </c>
      <c r="K216" s="877">
        <v>0.3</v>
      </c>
      <c r="L216" s="887">
        <v>4</v>
      </c>
      <c r="M216" s="642">
        <f t="shared" si="53"/>
        <v>1.2</v>
      </c>
      <c r="N216" s="870" t="s">
        <v>594</v>
      </c>
      <c r="O216" s="734">
        <v>0.28999999999999998</v>
      </c>
      <c r="P216" s="861">
        <v>43889</v>
      </c>
      <c r="Q216" s="861">
        <v>43910</v>
      </c>
      <c r="R216" s="642">
        <f t="shared" si="54"/>
        <v>3.4482758620689689</v>
      </c>
      <c r="S216" s="701">
        <f>IF(INDEX(Historical!$D$7:$D$1237,MATCH(B216,Historical!$B$7:$B$1261,0))=0,"n/a",(INDEX(Historical!$C$7:$C$1239,MATCH(B216,Historical!$B$7:$B$1261,0))/INDEX(Historical!$D$7:$D$1237,MATCH(B216,Historical!$B$7:$B$1261,0))-1)*100)</f>
        <v>3.5714285714285587</v>
      </c>
      <c r="T216" s="701">
        <f>IF(INDEX(Historical!$F$7:$F$1230,MATCH(B216,Historical!$B$7:$B$1261,0))=0,"n/a",((INDEX(Historical!$C$7:$C$1239,MATCH(B216,Historical!$B$7:$B$1261,0))/INDEX(Historical!$F$7:$F$1230,MATCH(B216,Historical!$B$7:$B$1261,0)))^(1/3)-1)*100)</f>
        <v>3.7070347012313709</v>
      </c>
      <c r="U216" s="701">
        <f>IF(INDEX(Historical!$H$7:$H$1230,MATCH(B216,Historical!$B$7:$B$1261,0))=0,"n/a",((INDEX(Historical!$C$7:$C$1239,MATCH(B216,Historical!$B$7:$B$1261,0))/INDEX(Historical!$H$7:$H$1230,MATCH(B216,Historical!$B$7:$B$1261,0)))^(1/5)-1)*100)</f>
        <v>5.6805496536407318</v>
      </c>
      <c r="V216" s="701">
        <f>IF(INDEX(Historical!$O$7:$O$1230,MATCH(B216,Historical!$B$7:$B$1261,0))=0,"n/a",((INDEX(Historical!$C$7:$C$1239,MATCH(B216,Historical!$B$7:$B$1261,0))/INDEX(Historical!$O$7:$O$1230,MATCH(B216,Historical!$B$7:$B$1261,0)))^(1/10)-1)*100)</f>
        <v>4.5978185005758787</v>
      </c>
      <c r="W216" s="702">
        <f t="shared" si="55"/>
        <v>1.2354880152248813</v>
      </c>
      <c r="X216" s="703">
        <f t="shared" si="56"/>
        <v>1.0519536395630984</v>
      </c>
      <c r="Y216" s="876"/>
      <c r="Z216" s="651">
        <f t="shared" si="57"/>
        <v>57.692307692307686</v>
      </c>
      <c r="AA216" s="886">
        <f t="shared" si="58"/>
        <v>11.692307692307692</v>
      </c>
      <c r="AB216" s="887">
        <v>12</v>
      </c>
      <c r="AC216" s="865">
        <v>2.08</v>
      </c>
      <c r="AD216" s="865" t="s">
        <v>136</v>
      </c>
      <c r="AE216" s="865">
        <v>1.83</v>
      </c>
      <c r="AF216" s="865">
        <v>0.77</v>
      </c>
      <c r="AG216" s="865">
        <v>6.8000000000000007</v>
      </c>
      <c r="AH216" s="865">
        <v>161.4</v>
      </c>
      <c r="AI216" s="865" t="s">
        <v>136</v>
      </c>
      <c r="AJ216" s="865">
        <v>5.4</v>
      </c>
      <c r="AK216" s="865" t="s">
        <v>136</v>
      </c>
      <c r="AL216" s="878">
        <v>66.099999999999994</v>
      </c>
      <c r="AM216" s="872">
        <v>4.2</v>
      </c>
      <c r="AN216" s="865">
        <v>0</v>
      </c>
      <c r="AO216" s="739">
        <f t="shared" si="59"/>
        <v>-1.0775475123511704</v>
      </c>
      <c r="AP216" s="740">
        <f t="shared" si="60"/>
        <v>10.614760179956521</v>
      </c>
      <c r="AQ216" s="888">
        <f t="shared" si="61"/>
        <v>-36.743636514833376</v>
      </c>
      <c r="AR216" s="651">
        <f>INDEX(Historical!$C$7:$C$1239,MATCH(B216,Historical!$B$7:$B$1261,0))*IF(AH216="n/a",1.03,IF(AH216&lt;0,1.01,IF(AH216&gt;10,1.1,(1+AH216/100))))</f>
        <v>1.276</v>
      </c>
      <c r="AS216" s="886">
        <f t="shared" si="62"/>
        <v>1.3142800000000001</v>
      </c>
      <c r="AT216" s="886">
        <f t="shared" si="66"/>
        <v>1.3537084000000001</v>
      </c>
      <c r="AU216" s="886">
        <f t="shared" si="66"/>
        <v>1.3943196520000001</v>
      </c>
      <c r="AV216" s="886">
        <f t="shared" si="66"/>
        <v>1.4361492415600001</v>
      </c>
      <c r="AW216" s="651">
        <f t="shared" si="63"/>
        <v>6.7744572935600003</v>
      </c>
      <c r="AX216" s="747">
        <f t="shared" si="64"/>
        <v>27.855498739967103</v>
      </c>
      <c r="AY216" s="934">
        <v>0.42</v>
      </c>
      <c r="AZ216" s="872">
        <v>40.97</v>
      </c>
      <c r="BA216" s="872">
        <v>-28.48</v>
      </c>
      <c r="BB216" s="872">
        <v>-1.1499999999999999</v>
      </c>
      <c r="BC216" s="872">
        <v>-3.32</v>
      </c>
      <c r="BE216" s="624">
        <v>2011</v>
      </c>
      <c r="BF216" s="898">
        <f t="shared" si="65"/>
        <v>0</v>
      </c>
      <c r="BG216" s="882">
        <v>0.6</v>
      </c>
    </row>
    <row r="217" spans="1:59" s="773" customFormat="1" ht="11.25" customHeight="1" x14ac:dyDescent="0.2">
      <c r="A217" s="483" t="s">
        <v>1129</v>
      </c>
      <c r="B217" s="860" t="s">
        <v>1130</v>
      </c>
      <c r="C217" s="932" t="s">
        <v>123</v>
      </c>
      <c r="D217" s="932" t="s">
        <v>4174</v>
      </c>
      <c r="E217" s="755">
        <v>10</v>
      </c>
      <c r="F217" s="1140">
        <v>349</v>
      </c>
      <c r="G217" s="1189" t="s">
        <v>115</v>
      </c>
      <c r="H217" s="1189" t="s">
        <v>115</v>
      </c>
      <c r="I217" s="756">
        <v>97.4</v>
      </c>
      <c r="J217" s="757">
        <f t="shared" si="52"/>
        <v>2.7104722792607805</v>
      </c>
      <c r="K217" s="758">
        <v>0.66</v>
      </c>
      <c r="L217" s="759">
        <v>4</v>
      </c>
      <c r="M217" s="760">
        <f t="shared" si="53"/>
        <v>2.64</v>
      </c>
      <c r="N217" s="761" t="s">
        <v>502</v>
      </c>
      <c r="O217" s="762">
        <v>0.62</v>
      </c>
      <c r="P217" s="777">
        <v>43811</v>
      </c>
      <c r="Q217" s="777">
        <v>43832</v>
      </c>
      <c r="R217" s="760">
        <f t="shared" si="54"/>
        <v>6.4516129032258114</v>
      </c>
      <c r="S217" s="701">
        <f>IF(INDEX(Historical!$D$7:$D$1237,MATCH(B217,Historical!$B$7:$B$1261,0))=0,"n/a",(INDEX(Historical!$C$7:$C$1239,MATCH(B217,Historical!$B$7:$B$1261,0))/INDEX(Historical!$D$7:$D$1237,MATCH(B217,Historical!$B$7:$B$1261,0))-1)*100)</f>
        <v>12.5</v>
      </c>
      <c r="T217" s="701">
        <f>IF(INDEX(Historical!$F$7:$F$1230,MATCH(B217,Historical!$B$7:$B$1261,0))=0,"n/a",((INDEX(Historical!$C$7:$C$1239,MATCH(B217,Historical!$B$7:$B$1261,0))/INDEX(Historical!$F$7:$F$1230,MATCH(B217,Historical!$B$7:$B$1261,0)))^(1/3)-1)*100)</f>
        <v>11.052303824457699</v>
      </c>
      <c r="U217" s="701">
        <f>IF(INDEX(Historical!$H$7:$H$1230,MATCH(B217,Historical!$B$7:$B$1261,0))=0,"n/a",((INDEX(Historical!$C$7:$C$1239,MATCH(B217,Historical!$B$7:$B$1261,0))/INDEX(Historical!$H$7:$H$1230,MATCH(B217,Historical!$B$7:$B$1261,0)))^(1/5)-1)*100)</f>
        <v>12.474611314209483</v>
      </c>
      <c r="V217" s="701">
        <f>IF(INDEX(Historical!$O$7:$O$1230,MATCH(B217,Historical!$B$7:$B$1261,0))=0,"n/a",((INDEX(Historical!$C$7:$C$1239,MATCH(B217,Historical!$B$7:$B$1261,0))/INDEX(Historical!$O$7:$O$1230,MATCH(B217,Historical!$B$7:$B$1261,0)))^(1/10)-1)*100)</f>
        <v>11.094302565444591</v>
      </c>
      <c r="W217" s="702">
        <f t="shared" si="55"/>
        <v>1.124416000070535</v>
      </c>
      <c r="X217" s="703">
        <f t="shared" si="56"/>
        <v>6.2373056571047414</v>
      </c>
      <c r="Y217" s="764"/>
      <c r="Z217" s="757">
        <f t="shared" si="57"/>
        <v>76.30057803468209</v>
      </c>
      <c r="AA217" s="765">
        <f t="shared" si="58"/>
        <v>28.150289017341041</v>
      </c>
      <c r="AB217" s="759">
        <v>12</v>
      </c>
      <c r="AC217" s="766">
        <v>3.46</v>
      </c>
      <c r="AD217" s="766">
        <v>7.55</v>
      </c>
      <c r="AE217" s="766">
        <v>1.59</v>
      </c>
      <c r="AF217" s="766">
        <v>2.2200000000000002</v>
      </c>
      <c r="AG217" s="766">
        <v>7.8</v>
      </c>
      <c r="AH217" s="775">
        <v>-26.1</v>
      </c>
      <c r="AI217" s="775">
        <v>19.850000000000001</v>
      </c>
      <c r="AJ217" s="766">
        <v>2</v>
      </c>
      <c r="AK217" s="766">
        <v>3.83</v>
      </c>
      <c r="AL217" s="767">
        <v>13530</v>
      </c>
      <c r="AM217" s="768">
        <v>0.3</v>
      </c>
      <c r="AN217" s="766">
        <v>0.97</v>
      </c>
      <c r="AO217" s="769">
        <f t="shared" si="59"/>
        <v>-12.965205423870778</v>
      </c>
      <c r="AP217" s="770">
        <f t="shared" si="60"/>
        <v>15.185083593470264</v>
      </c>
      <c r="AQ217" s="771">
        <f t="shared" si="61"/>
        <v>66.658188609030461</v>
      </c>
      <c r="AR217" s="651">
        <f>INDEX(Historical!$C$7:$C$1239,MATCH(B217,Historical!$B$7:$B$1261,0))*IF(AH217="n/a",1.03,IF(AH217&lt;0,1.01,IF(AH217&gt;10,1.1,(1+AH217/100))))</f>
        <v>2.5451999999999999</v>
      </c>
      <c r="AS217" s="765">
        <f t="shared" si="62"/>
        <v>2.7997200000000002</v>
      </c>
      <c r="AT217" s="765">
        <f t="shared" si="66"/>
        <v>2.9069492760000002</v>
      </c>
      <c r="AU217" s="765">
        <f t="shared" si="66"/>
        <v>3.0182854332708002</v>
      </c>
      <c r="AV217" s="765">
        <f t="shared" si="66"/>
        <v>3.133885765365072</v>
      </c>
      <c r="AW217" s="757">
        <f t="shared" si="63"/>
        <v>14.404040474635874</v>
      </c>
      <c r="AX217" s="772">
        <f t="shared" si="64"/>
        <v>14.788542581761677</v>
      </c>
      <c r="AY217" s="935">
        <v>1.59</v>
      </c>
      <c r="AZ217" s="768">
        <v>182.81</v>
      </c>
      <c r="BA217" s="768">
        <v>-6.1</v>
      </c>
      <c r="BB217" s="768">
        <v>12.75</v>
      </c>
      <c r="BC217" s="768">
        <v>37.590000000000003</v>
      </c>
      <c r="BD217" s="908"/>
      <c r="BE217" s="624">
        <v>2011</v>
      </c>
      <c r="BF217" s="898">
        <f t="shared" si="65"/>
        <v>0</v>
      </c>
      <c r="BG217" s="824">
        <v>2.9000000000000004</v>
      </c>
    </row>
    <row r="218" spans="1:59" ht="11.25" customHeight="1" x14ac:dyDescent="0.2">
      <c r="A218" s="863" t="s">
        <v>219</v>
      </c>
      <c r="B218" s="875" t="s">
        <v>220</v>
      </c>
      <c r="C218" s="932" t="s">
        <v>112</v>
      </c>
      <c r="D218" s="932" t="s">
        <v>4362</v>
      </c>
      <c r="E218" s="733">
        <v>64</v>
      </c>
      <c r="F218" s="1140">
        <v>7</v>
      </c>
      <c r="G218" s="1165" t="s">
        <v>37</v>
      </c>
      <c r="H218" s="1165" t="s">
        <v>37</v>
      </c>
      <c r="I218" s="865">
        <v>76.819999999999993</v>
      </c>
      <c r="J218" s="651">
        <f t="shared" si="52"/>
        <v>2.6295235615725074</v>
      </c>
      <c r="K218" s="877">
        <v>0.505</v>
      </c>
      <c r="L218" s="887">
        <v>4</v>
      </c>
      <c r="M218" s="642">
        <f t="shared" si="53"/>
        <v>2.02</v>
      </c>
      <c r="N218" s="870" t="s">
        <v>142</v>
      </c>
      <c r="O218" s="734">
        <v>0.5</v>
      </c>
      <c r="P218" s="861">
        <v>44147</v>
      </c>
      <c r="Q218" s="861">
        <v>44175</v>
      </c>
      <c r="R218" s="642">
        <f t="shared" si="54"/>
        <v>1.0000000000000009</v>
      </c>
      <c r="S218" s="701">
        <f>IF(INDEX(Historical!$D$7:$D$1237,MATCH(B218,Historical!$B$7:$B$1261,0))=0,"n/a",(INDEX(Historical!$C$7:$C$1239,MATCH(B218,Historical!$B$7:$B$1261,0))/INDEX(Historical!$D$7:$D$1237,MATCH(B218,Historical!$B$7:$B$1261,0))-1)*100)</f>
        <v>1.2853470437018011</v>
      </c>
      <c r="T218" s="701">
        <f>IF(INDEX(Historical!$F$7:$F$1230,MATCH(B218,Historical!$B$7:$B$1261,0))=0,"n/a",((INDEX(Historical!$C$7:$C$1239,MATCH(B218,Historical!$B$7:$B$1261,0))/INDEX(Historical!$F$7:$F$1230,MATCH(B218,Historical!$B$7:$B$1261,0)))^(1/3)-1)*100)</f>
        <v>1.1246617711334395</v>
      </c>
      <c r="U218" s="701">
        <f>IF(INDEX(Historical!$H$7:$H$1230,MATCH(B218,Historical!$B$7:$B$1261,0))=0,"n/a",((INDEX(Historical!$C$7:$C$1239,MATCH(B218,Historical!$B$7:$B$1261,0))/INDEX(Historical!$H$7:$H$1230,MATCH(B218,Historical!$B$7:$B$1261,0)))^(1/5)-1)*100)</f>
        <v>2.2799981901628685</v>
      </c>
      <c r="V218" s="701">
        <f>IF(INDEX(Historical!$O$7:$O$1230,MATCH(B218,Historical!$B$7:$B$1261,0))=0,"n/a",((INDEX(Historical!$C$7:$C$1239,MATCH(B218,Historical!$B$7:$B$1261,0))/INDEX(Historical!$O$7:$O$1230,MATCH(B218,Historical!$B$7:$B$1261,0)))^(1/10)-1)*100)</f>
        <v>4.0459152311358881</v>
      </c>
      <c r="W218" s="702">
        <f t="shared" si="55"/>
        <v>0.56353088483338309</v>
      </c>
      <c r="X218" s="703" t="str">
        <f t="shared" si="56"/>
        <v>n/a</v>
      </c>
      <c r="Y218" s="668"/>
      <c r="Z218" s="651">
        <f t="shared" si="57"/>
        <v>62.15384615384616</v>
      </c>
      <c r="AA218" s="886">
        <f t="shared" si="58"/>
        <v>23.636923076923075</v>
      </c>
      <c r="AB218" s="887">
        <v>9</v>
      </c>
      <c r="AC218" s="865">
        <v>3.25</v>
      </c>
      <c r="AD218" s="865">
        <v>8.11</v>
      </c>
      <c r="AE218" s="865">
        <v>2.79</v>
      </c>
      <c r="AF218" s="865">
        <v>5.56</v>
      </c>
      <c r="AG218" s="865">
        <v>24.4</v>
      </c>
      <c r="AH218" s="865">
        <v>-12.8</v>
      </c>
      <c r="AI218" s="865">
        <v>12.91</v>
      </c>
      <c r="AJ218" s="865">
        <v>-2.7</v>
      </c>
      <c r="AK218" s="865">
        <v>2.97</v>
      </c>
      <c r="AL218" s="878">
        <v>46800</v>
      </c>
      <c r="AM218" s="872">
        <v>0.5</v>
      </c>
      <c r="AN218" s="865">
        <v>0.89</v>
      </c>
      <c r="AO218" s="739">
        <f t="shared" si="59"/>
        <v>-18.727401325187699</v>
      </c>
      <c r="AP218" s="740">
        <f t="shared" si="60"/>
        <v>4.909521751735376</v>
      </c>
      <c r="AQ218" s="888">
        <f t="shared" si="61"/>
        <v>141.6804982779191</v>
      </c>
      <c r="AR218" s="651">
        <f>INDEX(Historical!$C$7:$C$1239,MATCH(B218,Historical!$B$7:$B$1261,0))*IF(AH218="n/a",1.03,IF(AH218&lt;0,1.01,IF(AH218&gt;10,1.1,(1+AH218/100))))</f>
        <v>1.9897</v>
      </c>
      <c r="AS218" s="886">
        <f t="shared" si="62"/>
        <v>2.1886700000000001</v>
      </c>
      <c r="AT218" s="886">
        <f t="shared" si="66"/>
        <v>2.2536734990000005</v>
      </c>
      <c r="AU218" s="886">
        <f t="shared" si="66"/>
        <v>2.3206076019203006</v>
      </c>
      <c r="AV218" s="886">
        <f t="shared" si="66"/>
        <v>2.3895296476973336</v>
      </c>
      <c r="AW218" s="651">
        <f t="shared" si="63"/>
        <v>11.142180748617635</v>
      </c>
      <c r="AX218" s="747">
        <f t="shared" si="64"/>
        <v>14.504270695935482</v>
      </c>
      <c r="AY218" s="934">
        <v>1.56</v>
      </c>
      <c r="AZ218" s="872">
        <v>103.49999999999999</v>
      </c>
      <c r="BA218" s="872">
        <v>-4.21</v>
      </c>
      <c r="BB218" s="872">
        <v>9.43</v>
      </c>
      <c r="BC218" s="872">
        <v>22.62</v>
      </c>
      <c r="BE218" s="624">
        <v>1958</v>
      </c>
      <c r="BF218" s="898">
        <f t="shared" si="65"/>
        <v>8</v>
      </c>
      <c r="BG218" s="882">
        <v>9</v>
      </c>
    </row>
    <row r="219" spans="1:59" ht="11.25" customHeight="1" x14ac:dyDescent="0.2">
      <c r="A219" s="871" t="s">
        <v>552</v>
      </c>
      <c r="B219" s="875" t="s">
        <v>553</v>
      </c>
      <c r="C219" s="932" t="s">
        <v>178</v>
      </c>
      <c r="D219" s="932" t="s">
        <v>4336</v>
      </c>
      <c r="E219" s="733">
        <v>24</v>
      </c>
      <c r="F219" s="1140">
        <v>139</v>
      </c>
      <c r="G219" s="1140" t="s">
        <v>37</v>
      </c>
      <c r="H219" s="1140" t="s">
        <v>37</v>
      </c>
      <c r="I219" s="865">
        <v>31.21</v>
      </c>
      <c r="J219" s="651">
        <f t="shared" si="52"/>
        <v>7.8180070490227491</v>
      </c>
      <c r="K219" s="884">
        <v>0.61</v>
      </c>
      <c r="L219" s="887">
        <v>4</v>
      </c>
      <c r="M219" s="642">
        <f t="shared" si="53"/>
        <v>2.44</v>
      </c>
      <c r="N219" s="870" t="s">
        <v>119</v>
      </c>
      <c r="O219" s="735">
        <v>0.5575</v>
      </c>
      <c r="P219" s="861">
        <v>43873</v>
      </c>
      <c r="Q219" s="861">
        <v>43891</v>
      </c>
      <c r="R219" s="642">
        <f t="shared" si="54"/>
        <v>9.4170403587443925</v>
      </c>
      <c r="S219" s="701">
        <f>IF(INDEX(Historical!$D$7:$D$1237,MATCH(B219,Historical!$B$7:$B$1261,0))=0,"n/a",(INDEX(Historical!$C$7:$C$1239,MATCH(B219,Historical!$B$7:$B$1261,0))/INDEX(Historical!$D$7:$D$1237,MATCH(B219,Historical!$B$7:$B$1261,0))-1)*100)</f>
        <v>6.827386692381876</v>
      </c>
      <c r="T219" s="701">
        <f>IF(INDEX(Historical!$F$7:$F$1230,MATCH(B219,Historical!$B$7:$B$1261,0))=0,"n/a",((INDEX(Historical!$C$7:$C$1239,MATCH(B219,Historical!$B$7:$B$1261,0))/INDEX(Historical!$F$7:$F$1230,MATCH(B219,Historical!$B$7:$B$1261,0)))^(1/3)-1)*100)</f>
        <v>11.672634470284638</v>
      </c>
      <c r="U219" s="701">
        <f>IF(INDEX(Historical!$H$7:$H$1230,MATCH(B219,Historical!$B$7:$B$1261,0))=0,"n/a",((INDEX(Historical!$C$7:$C$1239,MATCH(B219,Historical!$B$7:$B$1261,0))/INDEX(Historical!$H$7:$H$1230,MATCH(B219,Historical!$B$7:$B$1261,0)))^(1/5)-1)*100)</f>
        <v>11.808396886552131</v>
      </c>
      <c r="V219" s="701">
        <f>IF(INDEX(Historical!$O$7:$O$1230,MATCH(B219,Historical!$B$7:$B$1261,0))=0,"n/a",((INDEX(Historical!$C$7:$C$1239,MATCH(B219,Historical!$B$7:$B$1261,0))/INDEX(Historical!$O$7:$O$1230,MATCH(B219,Historical!$B$7:$B$1261,0)))^(1/10)-1)*100)</f>
        <v>13.029299688690244</v>
      </c>
      <c r="W219" s="702">
        <f t="shared" si="55"/>
        <v>0.90629559290911954</v>
      </c>
      <c r="X219" s="703">
        <f t="shared" si="56"/>
        <v>0.79786465449676569</v>
      </c>
      <c r="Y219" s="876" t="s">
        <v>486</v>
      </c>
      <c r="Z219" s="651">
        <f t="shared" si="57"/>
        <v>329.72972972972974</v>
      </c>
      <c r="AA219" s="886">
        <f t="shared" si="58"/>
        <v>42.175675675675677</v>
      </c>
      <c r="AB219" s="887">
        <v>12</v>
      </c>
      <c r="AC219" s="865">
        <v>0.74</v>
      </c>
      <c r="AD219" s="865">
        <v>8.2799999999999994</v>
      </c>
      <c r="AE219" s="865">
        <v>2.0099999999999998</v>
      </c>
      <c r="AF219" s="865">
        <v>1.46</v>
      </c>
      <c r="AG219" s="865">
        <v>3.3000000000000003</v>
      </c>
      <c r="AH219" s="867">
        <v>81.100000000000009</v>
      </c>
      <c r="AI219" s="867">
        <v>9.120000000000001</v>
      </c>
      <c r="AJ219" s="865">
        <v>14.799999999999999</v>
      </c>
      <c r="AK219" s="865">
        <v>5.18</v>
      </c>
      <c r="AL219" s="878">
        <v>64150.000000000007</v>
      </c>
      <c r="AM219" s="872">
        <v>9.1999999999999993</v>
      </c>
      <c r="AN219" s="865">
        <v>1.18</v>
      </c>
      <c r="AO219" s="739">
        <f t="shared" si="59"/>
        <v>-22.549271740100796</v>
      </c>
      <c r="AP219" s="740">
        <f t="shared" si="60"/>
        <v>19.626403935574881</v>
      </c>
      <c r="AQ219" s="888">
        <f t="shared" si="61"/>
        <v>65.430732717132486</v>
      </c>
      <c r="AR219" s="651">
        <f>INDEX(Historical!$C$7:$C$1239,MATCH(B219,Historical!$B$7:$B$1261,0))*IF(AH219="n/a",1.03,IF(AH219&lt;0,1.01,IF(AH219&gt;10,1.1,(1+AH219/100))))</f>
        <v>2.43716</v>
      </c>
      <c r="AS219" s="886">
        <f t="shared" si="62"/>
        <v>2.659428992</v>
      </c>
      <c r="AT219" s="886">
        <f t="shared" si="66"/>
        <v>2.7971874137856001</v>
      </c>
      <c r="AU219" s="886">
        <f t="shared" si="66"/>
        <v>2.9420817218196942</v>
      </c>
      <c r="AV219" s="886">
        <f t="shared" si="66"/>
        <v>3.0944815550099545</v>
      </c>
      <c r="AW219" s="651">
        <f t="shared" si="63"/>
        <v>13.930339682615248</v>
      </c>
      <c r="AX219" s="747">
        <f t="shared" si="64"/>
        <v>44.634218784412838</v>
      </c>
      <c r="AY219" s="934">
        <v>0.84</v>
      </c>
      <c r="AZ219" s="872">
        <v>38.279999999999994</v>
      </c>
      <c r="BA219" s="872">
        <v>-27.67</v>
      </c>
      <c r="BB219" s="872">
        <v>6.5699999999999994</v>
      </c>
      <c r="BC219" s="872">
        <v>0.44</v>
      </c>
      <c r="BE219" s="624">
        <v>1997</v>
      </c>
      <c r="BF219" s="898">
        <f t="shared" si="65"/>
        <v>2</v>
      </c>
      <c r="BG219" s="882">
        <v>1.2</v>
      </c>
    </row>
    <row r="220" spans="1:59" ht="11.25" customHeight="1" x14ac:dyDescent="0.2">
      <c r="A220" s="871" t="s">
        <v>557</v>
      </c>
      <c r="B220" s="875" t="s">
        <v>558</v>
      </c>
      <c r="C220" s="932" t="s">
        <v>153</v>
      </c>
      <c r="D220" s="932" t="s">
        <v>4321</v>
      </c>
      <c r="E220" s="733">
        <v>13</v>
      </c>
      <c r="F220" s="1140">
        <v>271</v>
      </c>
      <c r="G220" s="1190" t="s">
        <v>106</v>
      </c>
      <c r="H220" s="1190" t="s">
        <v>106</v>
      </c>
      <c r="I220" s="874">
        <v>71.87</v>
      </c>
      <c r="J220" s="651">
        <f t="shared" si="52"/>
        <v>0.27828022818978709</v>
      </c>
      <c r="K220" s="877">
        <v>0.05</v>
      </c>
      <c r="L220" s="887">
        <v>4</v>
      </c>
      <c r="M220" s="642">
        <f t="shared" si="53"/>
        <v>0.2</v>
      </c>
      <c r="N220" s="870" t="s">
        <v>160</v>
      </c>
      <c r="O220" s="734">
        <v>4.7500000000000001E-2</v>
      </c>
      <c r="P220" s="619">
        <v>43828</v>
      </c>
      <c r="Q220" s="619">
        <v>43860</v>
      </c>
      <c r="R220" s="642">
        <f t="shared" si="54"/>
        <v>5.2631578947368469</v>
      </c>
      <c r="S220" s="701">
        <f>IF(INDEX(Historical!$D$7:$D$1237,MATCH(B220,Historical!$B$7:$B$1261,0))=0,"n/a",(INDEX(Historical!$C$7:$C$1239,MATCH(B220,Historical!$B$7:$B$1261,0))/INDEX(Historical!$D$7:$D$1237,MATCH(B220,Historical!$B$7:$B$1261,0))-1)*100)</f>
        <v>4.1095890410958846</v>
      </c>
      <c r="T220" s="701">
        <f>IF(INDEX(Historical!$F$7:$F$1230,MATCH(B220,Historical!$B$7:$B$1261,0))=0,"n/a",((INDEX(Historical!$C$7:$C$1239,MATCH(B220,Historical!$B$7:$B$1261,0))/INDEX(Historical!$F$7:$F$1230,MATCH(B220,Historical!$B$7:$B$1261,0)))^(1/3)-1)*100)</f>
        <v>5.8955896063723312</v>
      </c>
      <c r="U220" s="701">
        <f>IF(INDEX(Historical!$H$7:$H$1230,MATCH(B220,Historical!$B$7:$B$1261,0))=0,"n/a",((INDEX(Historical!$C$7:$C$1239,MATCH(B220,Historical!$B$7:$B$1261,0))/INDEX(Historical!$H$7:$H$1230,MATCH(B220,Historical!$B$7:$B$1261,0)))^(1/5)-1)*100)</f>
        <v>11.921441754115868</v>
      </c>
      <c r="V220" s="701">
        <f>IF(INDEX(Historical!$O$7:$O$1230,MATCH(B220,Historical!$B$7:$B$1261,0))=0,"n/a",((INDEX(Historical!$C$7:$C$1239,MATCH(B220,Historical!$B$7:$B$1261,0))/INDEX(Historical!$O$7:$O$1230,MATCH(B220,Historical!$B$7:$B$1261,0)))^(1/10)-1)*100)</f>
        <v>14.066458518384106</v>
      </c>
      <c r="W220" s="702">
        <f t="shared" si="55"/>
        <v>0.84750840010903838</v>
      </c>
      <c r="X220" s="703">
        <f t="shared" si="56"/>
        <v>0.74509010963224176</v>
      </c>
      <c r="Y220" s="659"/>
      <c r="Z220" s="651">
        <f t="shared" si="57"/>
        <v>8.3682008368200833</v>
      </c>
      <c r="AA220" s="886">
        <f t="shared" si="58"/>
        <v>30.07112970711297</v>
      </c>
      <c r="AB220" s="887">
        <v>12</v>
      </c>
      <c r="AC220" s="865">
        <v>2.39</v>
      </c>
      <c r="AD220" s="865">
        <v>2</v>
      </c>
      <c r="AE220" s="865">
        <v>1.88</v>
      </c>
      <c r="AF220" s="865">
        <v>4.99</v>
      </c>
      <c r="AG220" s="865">
        <v>21.6</v>
      </c>
      <c r="AH220" s="865">
        <v>49.8</v>
      </c>
      <c r="AI220" s="865">
        <v>12.3</v>
      </c>
      <c r="AJ220" s="865">
        <v>16</v>
      </c>
      <c r="AK220" s="865">
        <v>15</v>
      </c>
      <c r="AL220" s="878">
        <v>3930</v>
      </c>
      <c r="AM220" s="872">
        <v>1.3</v>
      </c>
      <c r="AN220" s="865">
        <v>0.15</v>
      </c>
      <c r="AO220" s="739">
        <f t="shared" si="59"/>
        <v>-17.871407724807312</v>
      </c>
      <c r="AP220" s="740">
        <f t="shared" si="60"/>
        <v>12.199721982305656</v>
      </c>
      <c r="AQ220" s="888">
        <f t="shared" si="61"/>
        <v>158.24616786529151</v>
      </c>
      <c r="AR220" s="651">
        <f>INDEX(Historical!$C$7:$C$1239,MATCH(B220,Historical!$B$7:$B$1261,0))*IF(AH220="n/a",1.03,IF(AH220&lt;0,1.01,IF(AH220&gt;10,1.1,(1+AH220/100))))</f>
        <v>0.20900000000000002</v>
      </c>
      <c r="AS220" s="886">
        <f t="shared" si="62"/>
        <v>0.22990000000000005</v>
      </c>
      <c r="AT220" s="886">
        <f t="shared" si="66"/>
        <v>0.25289000000000006</v>
      </c>
      <c r="AU220" s="886">
        <f t="shared" si="66"/>
        <v>0.27817900000000007</v>
      </c>
      <c r="AV220" s="886">
        <f t="shared" si="66"/>
        <v>0.30599690000000007</v>
      </c>
      <c r="AW220" s="651">
        <f t="shared" si="63"/>
        <v>1.2759659000000003</v>
      </c>
      <c r="AX220" s="747">
        <f t="shared" si="64"/>
        <v>1.7753804090719356</v>
      </c>
      <c r="AY220" s="934">
        <v>1.07</v>
      </c>
      <c r="AZ220" s="872">
        <v>198.71</v>
      </c>
      <c r="BA220" s="872">
        <v>-2.19</v>
      </c>
      <c r="BB220" s="872">
        <v>17.64</v>
      </c>
      <c r="BC220" s="872">
        <v>48.96</v>
      </c>
      <c r="BE220" s="624">
        <v>2008</v>
      </c>
      <c r="BF220" s="898">
        <f t="shared" si="65"/>
        <v>1</v>
      </c>
      <c r="BG220" s="882">
        <v>6.2</v>
      </c>
    </row>
    <row r="221" spans="1:59" ht="11.25" customHeight="1" x14ac:dyDescent="0.2">
      <c r="A221" s="863" t="s">
        <v>561</v>
      </c>
      <c r="B221" s="875" t="s">
        <v>562</v>
      </c>
      <c r="C221" s="932" t="s">
        <v>178</v>
      </c>
      <c r="D221" s="932" t="s">
        <v>4336</v>
      </c>
      <c r="E221" s="733">
        <v>23</v>
      </c>
      <c r="F221" s="1140">
        <v>144</v>
      </c>
      <c r="G221" s="1140" t="s">
        <v>37</v>
      </c>
      <c r="H221" s="1140" t="s">
        <v>106</v>
      </c>
      <c r="I221" s="874">
        <v>19.399999999999999</v>
      </c>
      <c r="J221" s="651">
        <f t="shared" si="52"/>
        <v>9.175257731958764</v>
      </c>
      <c r="K221" s="884">
        <v>0.44500000000000001</v>
      </c>
      <c r="L221" s="887">
        <v>4</v>
      </c>
      <c r="M221" s="642">
        <f t="shared" si="53"/>
        <v>1.78</v>
      </c>
      <c r="N221" s="870" t="s">
        <v>122</v>
      </c>
      <c r="O221" s="735">
        <v>0.4425</v>
      </c>
      <c r="P221" s="619">
        <v>43860</v>
      </c>
      <c r="Q221" s="619">
        <v>43872</v>
      </c>
      <c r="R221" s="642">
        <f t="shared" si="54"/>
        <v>0.56497175141242995</v>
      </c>
      <c r="S221" s="701">
        <f>IF(INDEX(Historical!$D$7:$D$1237,MATCH(B221,Historical!$B$7:$B$1261,0))=0,"n/a",(INDEX(Historical!$C$7:$C$1239,MATCH(B221,Historical!$B$7:$B$1261,0))/INDEX(Historical!$D$7:$D$1237,MATCH(B221,Historical!$B$7:$B$1261,0))-1)*100)</f>
        <v>2.2727272727272707</v>
      </c>
      <c r="T221" s="701">
        <f>IF(INDEX(Historical!$F$7:$F$1230,MATCH(B221,Historical!$B$7:$B$1261,0))=0,"n/a",((INDEX(Historical!$C$7:$C$1239,MATCH(B221,Historical!$B$7:$B$1261,0))/INDEX(Historical!$F$7:$F$1230,MATCH(B221,Historical!$B$7:$B$1261,0)))^(1/3)-1)*100)</f>
        <v>3.3459191427555268</v>
      </c>
      <c r="U221" s="701">
        <f>IF(INDEX(Historical!$H$7:$H$1230,MATCH(B221,Historical!$B$7:$B$1261,0))=0,"n/a",((INDEX(Historical!$C$7:$C$1239,MATCH(B221,Historical!$B$7:$B$1261,0))/INDEX(Historical!$H$7:$H$1230,MATCH(B221,Historical!$B$7:$B$1261,0)))^(1/5)-1)*100)</f>
        <v>4.1809268102644292</v>
      </c>
      <c r="V221" s="701">
        <f>IF(INDEX(Historical!$O$7:$O$1230,MATCH(B221,Historical!$B$7:$B$1261,0))=0,"n/a",((INDEX(Historical!$C$7:$C$1239,MATCH(B221,Historical!$B$7:$B$1261,0))/INDEX(Historical!$O$7:$O$1230,MATCH(B221,Historical!$B$7:$B$1261,0)))^(1/10)-1)*100)</f>
        <v>4.95059898534016</v>
      </c>
      <c r="W221" s="702">
        <f t="shared" si="55"/>
        <v>0.84452948474418876</v>
      </c>
      <c r="X221" s="703">
        <f t="shared" si="56"/>
        <v>0.58886293102315912</v>
      </c>
      <c r="Y221" s="876"/>
      <c r="Z221" s="651">
        <f t="shared" si="57"/>
        <v>86.82926829268294</v>
      </c>
      <c r="AA221" s="886">
        <f t="shared" si="58"/>
        <v>9.463414634146341</v>
      </c>
      <c r="AB221" s="887">
        <v>12</v>
      </c>
      <c r="AC221" s="865">
        <v>2.0499999999999998</v>
      </c>
      <c r="AD221" s="865" t="s">
        <v>136</v>
      </c>
      <c r="AE221" s="865">
        <v>1.58</v>
      </c>
      <c r="AF221" s="865">
        <v>1.74</v>
      </c>
      <c r="AG221" s="865">
        <v>18.099999999999998</v>
      </c>
      <c r="AH221" s="865">
        <v>9.1999999999999993</v>
      </c>
      <c r="AI221" s="865">
        <v>-6.34</v>
      </c>
      <c r="AJ221" s="865">
        <v>7.1</v>
      </c>
      <c r="AK221" s="865">
        <v>-2.75</v>
      </c>
      <c r="AL221" s="878">
        <v>44440</v>
      </c>
      <c r="AM221" s="872">
        <v>0.1</v>
      </c>
      <c r="AN221" s="865">
        <v>1.19</v>
      </c>
      <c r="AO221" s="739">
        <f t="shared" si="59"/>
        <v>3.8927699080768523</v>
      </c>
      <c r="AP221" s="740">
        <f t="shared" si="60"/>
        <v>13.356184542223193</v>
      </c>
      <c r="AQ221" s="888">
        <f t="shared" si="61"/>
        <v>-14.452504515095022</v>
      </c>
      <c r="AR221" s="651">
        <f>INDEX(Historical!$C$7:$C$1239,MATCH(B221,Historical!$B$7:$B$1261,0))*IF(AH221="n/a",1.03,IF(AH221&lt;0,1.01,IF(AH221&gt;10,1.1,(1+AH221/100))))</f>
        <v>1.9164600000000001</v>
      </c>
      <c r="AS221" s="886">
        <f t="shared" si="62"/>
        <v>1.9356246000000001</v>
      </c>
      <c r="AT221" s="886">
        <f t="shared" si="66"/>
        <v>1.9549808460000002</v>
      </c>
      <c r="AU221" s="886">
        <f t="shared" si="66"/>
        <v>1.9745306544600003</v>
      </c>
      <c r="AV221" s="886">
        <f t="shared" si="66"/>
        <v>1.9942759610046004</v>
      </c>
      <c r="AW221" s="651">
        <f t="shared" si="63"/>
        <v>9.775872061464602</v>
      </c>
      <c r="AX221" s="747">
        <f t="shared" si="64"/>
        <v>50.391093100333009</v>
      </c>
      <c r="AY221" s="934">
        <v>1.39</v>
      </c>
      <c r="AZ221" s="872">
        <v>88.9</v>
      </c>
      <c r="BA221" s="872">
        <v>-33.61</v>
      </c>
      <c r="BB221" s="872">
        <v>12.11</v>
      </c>
      <c r="BC221" s="872">
        <v>8.129999999999999</v>
      </c>
      <c r="BE221" s="624">
        <v>1998</v>
      </c>
      <c r="BF221" s="898">
        <f t="shared" si="65"/>
        <v>2</v>
      </c>
      <c r="BG221" s="882">
        <v>7.1999999999999993</v>
      </c>
    </row>
    <row r="222" spans="1:59" ht="11.25" customHeight="1" x14ac:dyDescent="0.2">
      <c r="A222" s="13" t="s">
        <v>4061</v>
      </c>
      <c r="B222" s="596" t="s">
        <v>4062</v>
      </c>
      <c r="C222" s="932" t="s">
        <v>4319</v>
      </c>
      <c r="D222" s="932" t="s">
        <v>4320</v>
      </c>
      <c r="E222" s="733">
        <v>6</v>
      </c>
      <c r="F222" s="1140">
        <v>684</v>
      </c>
      <c r="G222" s="1129" t="s">
        <v>106</v>
      </c>
      <c r="H222" s="1129" t="s">
        <v>106</v>
      </c>
      <c r="I222" s="874">
        <v>697.79</v>
      </c>
      <c r="J222" s="651">
        <f t="shared" si="52"/>
        <v>1.5248140558047552</v>
      </c>
      <c r="K222" s="877">
        <v>2.66</v>
      </c>
      <c r="L222" s="887">
        <v>4</v>
      </c>
      <c r="M222" s="642">
        <f t="shared" si="53"/>
        <v>10.64</v>
      </c>
      <c r="N222" s="870" t="s">
        <v>325</v>
      </c>
      <c r="O222" s="734">
        <v>2.46</v>
      </c>
      <c r="P222" s="861">
        <v>43886</v>
      </c>
      <c r="Q222" s="861">
        <v>43908</v>
      </c>
      <c r="R222" s="642">
        <f t="shared" si="54"/>
        <v>8.1300813008130142</v>
      </c>
      <c r="S222" s="701">
        <f>IF(INDEX(Historical!$D$7:$D$1237,MATCH(B222,Historical!$B$7:$B$1261,0))=0,"n/a",(INDEX(Historical!$C$7:$C$1239,MATCH(B222,Historical!$B$7:$B$1261,0))/INDEX(Historical!$D$7:$D$1237,MATCH(B222,Historical!$B$7:$B$1261,0))-1)*100)</f>
        <v>7.8947368421052655</v>
      </c>
      <c r="T222" s="701">
        <f>IF(INDEX(Historical!$F$7:$F$1230,MATCH(B222,Historical!$B$7:$B$1261,0))=0,"n/a",((INDEX(Historical!$C$7:$C$1239,MATCH(B222,Historical!$B$7:$B$1261,0))/INDEX(Historical!$F$7:$F$1230,MATCH(B222,Historical!$B$7:$B$1261,0)))^(1/3)-1)*100)</f>
        <v>12.020890175248811</v>
      </c>
      <c r="U222" s="701" t="str">
        <f>IF(INDEX(Historical!$H$7:$H$1230,MATCH(B222,Historical!$B$7:$B$1261,0))=0,"n/a",((INDEX(Historical!$C$7:$C$1239,MATCH(B222,Historical!$B$7:$B$1261,0))/INDEX(Historical!$H$7:$H$1230,MATCH(B222,Historical!$B$7:$B$1261,0)))^(1/5)-1)*100)</f>
        <v>n/a</v>
      </c>
      <c r="V222" s="701" t="str">
        <f>IF(INDEX(Historical!$O$7:$O$1230,MATCH(B222,Historical!$B$7:$B$1261,0))=0,"n/a",((INDEX(Historical!$C$7:$C$1239,MATCH(B222,Historical!$B$7:$B$1261,0))/INDEX(Historical!$O$7:$O$1230,MATCH(B222,Historical!$B$7:$B$1261,0)))^(1/10)-1)*100)</f>
        <v>n/a</v>
      </c>
      <c r="W222" s="702" t="str">
        <f t="shared" si="55"/>
        <v>n/a</v>
      </c>
      <c r="X222" s="703" t="str">
        <f t="shared" si="56"/>
        <v>n/a</v>
      </c>
      <c r="Y222" s="876"/>
      <c r="Z222" s="651">
        <f t="shared" si="57"/>
        <v>209.03732809430258</v>
      </c>
      <c r="AA222" s="886">
        <f t="shared" si="58"/>
        <v>137.09037328094303</v>
      </c>
      <c r="AB222" s="887">
        <v>12</v>
      </c>
      <c r="AC222" s="865">
        <v>5.09</v>
      </c>
      <c r="AD222" s="865">
        <v>5.98</v>
      </c>
      <c r="AE222" s="865">
        <v>10.56</v>
      </c>
      <c r="AF222" s="865">
        <v>5.89</v>
      </c>
      <c r="AG222" s="865">
        <v>4.5999999999999996</v>
      </c>
      <c r="AH222" s="865">
        <v>33.900000000000006</v>
      </c>
      <c r="AI222" s="865">
        <v>65.259999999999991</v>
      </c>
      <c r="AJ222" s="865">
        <v>26.5</v>
      </c>
      <c r="AK222" s="865">
        <v>23</v>
      </c>
      <c r="AL222" s="878">
        <v>61790</v>
      </c>
      <c r="AM222" s="872">
        <v>0.3</v>
      </c>
      <c r="AN222" s="865">
        <v>1.17</v>
      </c>
      <c r="AO222" s="739" t="str">
        <f t="shared" si="59"/>
        <v>n/a</v>
      </c>
      <c r="AP222" s="740" t="str">
        <f t="shared" si="60"/>
        <v>n/a</v>
      </c>
      <c r="AQ222" s="888">
        <f t="shared" si="61"/>
        <v>499.05937328624879</v>
      </c>
      <c r="AR222" s="651">
        <f>INDEX(Historical!$C$7:$C$1239,MATCH(B222,Historical!$B$7:$B$1261,0))*IF(AH222="n/a",1.03,IF(AH222&lt;0,1.01,IF(AH222&gt;10,1.1,(1+AH222/100))))</f>
        <v>10.824</v>
      </c>
      <c r="AS222" s="886">
        <f t="shared" si="62"/>
        <v>11.906400000000001</v>
      </c>
      <c r="AT222" s="886">
        <f t="shared" si="66"/>
        <v>13.097040000000003</v>
      </c>
      <c r="AU222" s="886">
        <f t="shared" si="66"/>
        <v>14.406744000000005</v>
      </c>
      <c r="AV222" s="886">
        <f t="shared" si="66"/>
        <v>15.847418400000008</v>
      </c>
      <c r="AW222" s="651">
        <f t="shared" si="63"/>
        <v>66.081602400000023</v>
      </c>
      <c r="AX222" s="747">
        <f t="shared" si="64"/>
        <v>9.4701274595508718</v>
      </c>
      <c r="AY222" s="934">
        <v>0.28999999999999998</v>
      </c>
      <c r="AZ222" s="872">
        <v>46.02</v>
      </c>
      <c r="BA222" s="872">
        <v>-16.91</v>
      </c>
      <c r="BB222" s="872">
        <v>-8.86</v>
      </c>
      <c r="BC222" s="872">
        <v>-1.55</v>
      </c>
      <c r="BE222" s="624">
        <v>2015</v>
      </c>
      <c r="BF222" s="898">
        <f t="shared" si="65"/>
        <v>0</v>
      </c>
      <c r="BG222" s="882">
        <v>1.7000000000000002</v>
      </c>
    </row>
    <row r="223" spans="1:59" ht="11.25" customHeight="1" x14ac:dyDescent="0.2">
      <c r="A223" s="871" t="s">
        <v>221</v>
      </c>
      <c r="B223" s="875" t="s">
        <v>222</v>
      </c>
      <c r="C223" s="932" t="s">
        <v>108</v>
      </c>
      <c r="D223" s="932" t="s">
        <v>118</v>
      </c>
      <c r="E223" s="733">
        <v>30</v>
      </c>
      <c r="F223" s="1140">
        <v>91</v>
      </c>
      <c r="G223" s="1190" t="s">
        <v>106</v>
      </c>
      <c r="H223" s="1190" t="s">
        <v>106</v>
      </c>
      <c r="I223" s="865">
        <v>225.61</v>
      </c>
      <c r="J223" s="651">
        <f t="shared" si="52"/>
        <v>1.7109170692788438</v>
      </c>
      <c r="K223" s="884">
        <v>0.96499999999999997</v>
      </c>
      <c r="L223" s="887">
        <v>4</v>
      </c>
      <c r="M223" s="642">
        <f t="shared" si="53"/>
        <v>3.86</v>
      </c>
      <c r="N223" s="870" t="s">
        <v>223</v>
      </c>
      <c r="O223" s="735">
        <v>0.9</v>
      </c>
      <c r="P223" s="619">
        <v>43835</v>
      </c>
      <c r="Q223" s="619">
        <v>43851</v>
      </c>
      <c r="R223" s="642">
        <f t="shared" si="54"/>
        <v>7.2222222222222161</v>
      </c>
      <c r="S223" s="701">
        <f>IF(INDEX(Historical!$D$7:$D$1237,MATCH(B223,Historical!$B$7:$B$1261,0))=0,"n/a",(INDEX(Historical!$C$7:$C$1239,MATCH(B223,Historical!$B$7:$B$1261,0))/INDEX(Historical!$D$7:$D$1237,MATCH(B223,Historical!$B$7:$B$1261,0))-1)*100)</f>
        <v>7.1428571428571397</v>
      </c>
      <c r="T223" s="701">
        <f>IF(INDEX(Historical!$F$7:$F$1230,MATCH(B223,Historical!$B$7:$B$1261,0))=0,"n/a",((INDEX(Historical!$C$7:$C$1239,MATCH(B223,Historical!$B$7:$B$1261,0))/INDEX(Historical!$F$7:$F$1230,MATCH(B223,Historical!$B$7:$B$1261,0)))^(1/3)-1)*100)</f>
        <v>7.2275911569341433</v>
      </c>
      <c r="U223" s="701">
        <f>IF(INDEX(Historical!$H$7:$H$1230,MATCH(B223,Historical!$B$7:$B$1261,0))=0,"n/a",((INDEX(Historical!$C$7:$C$1239,MATCH(B223,Historical!$B$7:$B$1261,0))/INDEX(Historical!$H$7:$H$1230,MATCH(B223,Historical!$B$7:$B$1261,0)))^(1/5)-1)*100)</f>
        <v>7.2244326173546369</v>
      </c>
      <c r="V223" s="701">
        <f>IF(INDEX(Historical!$O$7:$O$1230,MATCH(B223,Historical!$B$7:$B$1261,0))=0,"n/a",((INDEX(Historical!$C$7:$C$1239,MATCH(B223,Historical!$B$7:$B$1261,0))/INDEX(Historical!$O$7:$O$1230,MATCH(B223,Historical!$B$7:$B$1261,0)))^(1/10)-1)*100)</f>
        <v>7.1773462536293131</v>
      </c>
      <c r="W223" s="702">
        <f t="shared" si="55"/>
        <v>1.0065604141226312</v>
      </c>
      <c r="X223" s="703">
        <f t="shared" si="56"/>
        <v>0.52733084798209029</v>
      </c>
      <c r="Y223" s="661"/>
      <c r="Z223" s="651">
        <f t="shared" si="57"/>
        <v>77.665995975855125</v>
      </c>
      <c r="AA223" s="886">
        <f t="shared" si="58"/>
        <v>45.394366197183103</v>
      </c>
      <c r="AB223" s="887">
        <v>12</v>
      </c>
      <c r="AC223" s="865">
        <v>4.97</v>
      </c>
      <c r="AD223" s="865">
        <v>4.5599999999999996</v>
      </c>
      <c r="AE223" s="865">
        <v>4.21</v>
      </c>
      <c r="AF223" s="865">
        <v>9.5</v>
      </c>
      <c r="AG223" s="865">
        <v>24.7</v>
      </c>
      <c r="AH223" s="865">
        <v>9.9</v>
      </c>
      <c r="AI223" s="865">
        <v>4.49</v>
      </c>
      <c r="AJ223" s="865">
        <v>13.700000000000001</v>
      </c>
      <c r="AK223" s="865">
        <v>10</v>
      </c>
      <c r="AL223" s="878">
        <v>10620</v>
      </c>
      <c r="AM223" s="872">
        <v>0.8</v>
      </c>
      <c r="AN223" s="865">
        <v>0.08</v>
      </c>
      <c r="AO223" s="739">
        <f t="shared" si="59"/>
        <v>-36.459016510549624</v>
      </c>
      <c r="AP223" s="740">
        <f t="shared" si="60"/>
        <v>8.9353496866334812</v>
      </c>
      <c r="AQ223" s="888">
        <f t="shared" si="61"/>
        <v>337.79573058841015</v>
      </c>
      <c r="AR223" s="651">
        <f>INDEX(Historical!$C$7:$C$1239,MATCH(B223,Historical!$B$7:$B$1261,0))*IF(AH223="n/a",1.03,IF(AH223&lt;0,1.01,IF(AH223&gt;10,1.1,(1+AH223/100))))</f>
        <v>3.9563999999999999</v>
      </c>
      <c r="AS223" s="886">
        <f t="shared" si="62"/>
        <v>4.1340423599999996</v>
      </c>
      <c r="AT223" s="886">
        <f t="shared" si="66"/>
        <v>4.5474465960000003</v>
      </c>
      <c r="AU223" s="886">
        <f t="shared" si="66"/>
        <v>5.0021912556000006</v>
      </c>
      <c r="AV223" s="886">
        <f t="shared" si="66"/>
        <v>5.5024103811600007</v>
      </c>
      <c r="AW223" s="651">
        <f t="shared" si="63"/>
        <v>23.142490592760002</v>
      </c>
      <c r="AX223" s="747">
        <f t="shared" si="64"/>
        <v>10.257741497610921</v>
      </c>
      <c r="AY223" s="934">
        <v>0.42</v>
      </c>
      <c r="AZ223" s="872">
        <v>73.28</v>
      </c>
      <c r="BA223" s="872">
        <v>-9.02</v>
      </c>
      <c r="BB223" s="872">
        <v>-0.86999999999999988</v>
      </c>
      <c r="BC223" s="872">
        <v>15.61</v>
      </c>
      <c r="BE223" s="624">
        <v>1991</v>
      </c>
      <c r="BF223" s="898">
        <f t="shared" si="65"/>
        <v>2</v>
      </c>
      <c r="BG223" s="882">
        <v>14.099999999999998</v>
      </c>
    </row>
    <row r="224" spans="1:59" ht="11.25" customHeight="1" x14ac:dyDescent="0.2">
      <c r="A224" s="863" t="s">
        <v>571</v>
      </c>
      <c r="B224" s="875" t="s">
        <v>572</v>
      </c>
      <c r="C224" s="932" t="s">
        <v>131</v>
      </c>
      <c r="D224" s="932" t="s">
        <v>4329</v>
      </c>
      <c r="E224" s="733">
        <v>22</v>
      </c>
      <c r="F224" s="1140">
        <v>153</v>
      </c>
      <c r="G224" s="1165" t="s">
        <v>37</v>
      </c>
      <c r="H224" s="1165" t="s">
        <v>115</v>
      </c>
      <c r="I224" s="874">
        <v>87.51</v>
      </c>
      <c r="J224" s="651">
        <f t="shared" si="52"/>
        <v>2.5939892583704718</v>
      </c>
      <c r="K224" s="884">
        <v>0.5675</v>
      </c>
      <c r="L224" s="887">
        <v>4</v>
      </c>
      <c r="M224" s="642">
        <f t="shared" si="53"/>
        <v>2.27</v>
      </c>
      <c r="N224" s="870" t="s">
        <v>355</v>
      </c>
      <c r="O224" s="735">
        <v>0.53500000000000003</v>
      </c>
      <c r="P224" s="861">
        <v>43893</v>
      </c>
      <c r="Q224" s="861">
        <v>43921</v>
      </c>
      <c r="R224" s="642">
        <f t="shared" si="54"/>
        <v>6.0747663551401816</v>
      </c>
      <c r="S224" s="701">
        <f>IF(INDEX(Historical!$D$7:$D$1237,MATCH(B224,Historical!$B$7:$B$1261,0))=0,"n/a",(INDEX(Historical!$C$7:$C$1239,MATCH(B224,Historical!$B$7:$B$1261,0))/INDEX(Historical!$D$7:$D$1237,MATCH(B224,Historical!$B$7:$B$1261,0))-1)*100)</f>
        <v>5.9405940594059459</v>
      </c>
      <c r="T224" s="701">
        <f>IF(INDEX(Historical!$F$7:$F$1230,MATCH(B224,Historical!$B$7:$B$1261,0))=0,"n/a",((INDEX(Historical!$C$7:$C$1239,MATCH(B224,Historical!$B$7:$B$1261,0))/INDEX(Historical!$F$7:$F$1230,MATCH(B224,Historical!$B$7:$B$1261,0)))^(1/3)-1)*100)</f>
        <v>6.3321487987848757</v>
      </c>
      <c r="U224" s="701">
        <f>IF(INDEX(Historical!$H$7:$H$1230,MATCH(B224,Historical!$B$7:$B$1261,0))=0,"n/a",((INDEX(Historical!$C$7:$C$1239,MATCH(B224,Historical!$B$7:$B$1261,0))/INDEX(Historical!$H$7:$H$1230,MATCH(B224,Historical!$B$7:$B$1261,0)))^(1/5)-1)*100)</f>
        <v>6.3904936927190237</v>
      </c>
      <c r="V224" s="701">
        <f>IF(INDEX(Historical!$O$7:$O$1230,MATCH(B224,Historical!$B$7:$B$1261,0))=0,"n/a",((INDEX(Historical!$C$7:$C$1239,MATCH(B224,Historical!$B$7:$B$1261,0))/INDEX(Historical!$O$7:$O$1230,MATCH(B224,Historical!$B$7:$B$1261,0)))^(1/10)-1)*100)</f>
        <v>8.4598543293490369</v>
      </c>
      <c r="W224" s="702">
        <f t="shared" si="55"/>
        <v>0.75539051193222551</v>
      </c>
      <c r="X224" s="703">
        <f t="shared" si="56"/>
        <v>3.7591139368935429</v>
      </c>
      <c r="Y224" s="658"/>
      <c r="Z224" s="651">
        <f t="shared" si="57"/>
        <v>64.48863636363636</v>
      </c>
      <c r="AA224" s="886">
        <f t="shared" si="58"/>
        <v>24.860795454545457</v>
      </c>
      <c r="AB224" s="887">
        <v>12</v>
      </c>
      <c r="AC224" s="865">
        <v>3.52</v>
      </c>
      <c r="AD224" s="865">
        <v>3.83</v>
      </c>
      <c r="AE224" s="865">
        <v>3.48</v>
      </c>
      <c r="AF224" s="865">
        <v>2.16</v>
      </c>
      <c r="AG224" s="865">
        <v>8.7999999999999989</v>
      </c>
      <c r="AH224" s="867">
        <v>-13.8</v>
      </c>
      <c r="AI224" s="867">
        <v>7.04</v>
      </c>
      <c r="AJ224" s="865">
        <v>1.7000000000000002</v>
      </c>
      <c r="AK224" s="865">
        <v>6.52</v>
      </c>
      <c r="AL224" s="878">
        <v>30320</v>
      </c>
      <c r="AM224" s="872">
        <v>0.33999999999999997</v>
      </c>
      <c r="AN224" s="865">
        <v>1.17</v>
      </c>
      <c r="AO224" s="739">
        <f t="shared" si="59"/>
        <v>-15.876312503455962</v>
      </c>
      <c r="AP224" s="740">
        <f t="shared" si="60"/>
        <v>8.984482951089495</v>
      </c>
      <c r="AQ224" s="888">
        <f t="shared" si="61"/>
        <v>54.487422259430687</v>
      </c>
      <c r="AR224" s="651">
        <f>INDEX(Historical!$C$7:$C$1239,MATCH(B224,Historical!$B$7:$B$1261,0))*IF(AH224="n/a",1.03,IF(AH224&lt;0,1.01,IF(AH224&gt;10,1.1,(1+AH224/100))))</f>
        <v>2.1614</v>
      </c>
      <c r="AS224" s="886">
        <f t="shared" si="62"/>
        <v>2.3135625599999998</v>
      </c>
      <c r="AT224" s="886">
        <f t="shared" si="66"/>
        <v>2.4644068389119997</v>
      </c>
      <c r="AU224" s="886">
        <f t="shared" si="66"/>
        <v>2.625086164809062</v>
      </c>
      <c r="AV224" s="886">
        <f t="shared" si="66"/>
        <v>2.7962417827546124</v>
      </c>
      <c r="AW224" s="651">
        <f t="shared" si="63"/>
        <v>12.360697346475675</v>
      </c>
      <c r="AX224" s="747">
        <f t="shared" si="64"/>
        <v>14.124896979174578</v>
      </c>
      <c r="AY224" s="934">
        <v>0.31</v>
      </c>
      <c r="AZ224" s="872">
        <v>44.190000000000005</v>
      </c>
      <c r="BA224" s="872">
        <v>-11.98</v>
      </c>
      <c r="BB224" s="872">
        <v>-1.7500000000000002</v>
      </c>
      <c r="BC224" s="872">
        <v>1.7500000000000002</v>
      </c>
      <c r="BE224" s="624">
        <v>1999</v>
      </c>
      <c r="BF224" s="898">
        <f t="shared" si="65"/>
        <v>2</v>
      </c>
      <c r="BG224" s="882">
        <v>2.8000000000000003</v>
      </c>
    </row>
    <row r="225" spans="1:59" ht="11.25" customHeight="1" x14ac:dyDescent="0.2">
      <c r="A225" s="863" t="s">
        <v>566</v>
      </c>
      <c r="B225" s="875" t="s">
        <v>567</v>
      </c>
      <c r="C225" s="932" t="s">
        <v>4319</v>
      </c>
      <c r="D225" s="932" t="s">
        <v>4320</v>
      </c>
      <c r="E225" s="733">
        <v>26</v>
      </c>
      <c r="F225" s="1140">
        <v>127</v>
      </c>
      <c r="G225" s="1136" t="s">
        <v>37</v>
      </c>
      <c r="H225" s="1136" t="s">
        <v>115</v>
      </c>
      <c r="I225" s="865">
        <v>245.88</v>
      </c>
      <c r="J225" s="651">
        <f t="shared" si="52"/>
        <v>3.3796974133723769</v>
      </c>
      <c r="K225" s="884">
        <v>2.0775000000000001</v>
      </c>
      <c r="L225" s="887">
        <v>4</v>
      </c>
      <c r="M225" s="642">
        <f t="shared" si="53"/>
        <v>8.31</v>
      </c>
      <c r="N225" s="870" t="s">
        <v>218</v>
      </c>
      <c r="O225" s="735">
        <v>1.95</v>
      </c>
      <c r="P225" s="861">
        <v>43920</v>
      </c>
      <c r="Q225" s="861">
        <v>43936</v>
      </c>
      <c r="R225" s="642">
        <f t="shared" si="54"/>
        <v>6.5384615384615472</v>
      </c>
      <c r="S225" s="701">
        <f>IF(INDEX(Historical!$D$7:$D$1237,MATCH(B225,Historical!$B$7:$B$1261,0))=0,"n/a",(INDEX(Historical!$C$7:$C$1239,MATCH(B225,Historical!$B$7:$B$1261,0))/INDEX(Historical!$D$7:$D$1237,MATCH(B225,Historical!$B$7:$B$1261,0))-1)*100)</f>
        <v>5.184174624829474</v>
      </c>
      <c r="T225" s="701">
        <f>IF(INDEX(Historical!$F$7:$F$1230,MATCH(B225,Historical!$B$7:$B$1261,0))=0,"n/a",((INDEX(Historical!$C$7:$C$1239,MATCH(B225,Historical!$B$7:$B$1261,0))/INDEX(Historical!$F$7:$F$1230,MATCH(B225,Historical!$B$7:$B$1261,0)))^(1/3)-1)*100)</f>
        <v>7.3058163272460952</v>
      </c>
      <c r="U225" s="701">
        <f>IF(INDEX(Historical!$H$7:$H$1230,MATCH(B225,Historical!$B$7:$B$1261,0))=0,"n/a",((INDEX(Historical!$C$7:$C$1239,MATCH(B225,Historical!$B$7:$B$1261,0))/INDEX(Historical!$H$7:$H$1230,MATCH(B225,Historical!$B$7:$B$1261,0)))^(1/5)-1)*100)</f>
        <v>8.9607621082625766</v>
      </c>
      <c r="V225" s="701">
        <f>IF(INDEX(Historical!$O$7:$O$1230,MATCH(B225,Historical!$B$7:$B$1261,0))=0,"n/a",((INDEX(Historical!$C$7:$C$1239,MATCH(B225,Historical!$B$7:$B$1261,0))/INDEX(Historical!$O$7:$O$1230,MATCH(B225,Historical!$B$7:$B$1261,0)))^(1/10)-1)*100)</f>
        <v>6.4930475603180993</v>
      </c>
      <c r="W225" s="702">
        <f t="shared" si="55"/>
        <v>1.3800549010338039</v>
      </c>
      <c r="X225" s="703">
        <f t="shared" si="56"/>
        <v>0.33942280713115819</v>
      </c>
      <c r="Y225" s="875"/>
      <c r="Z225" s="651">
        <f t="shared" si="57"/>
        <v>91.018619934282583</v>
      </c>
      <c r="AA225" s="886">
        <f t="shared" si="58"/>
        <v>26.93099671412924</v>
      </c>
      <c r="AB225" s="887">
        <v>12</v>
      </c>
      <c r="AC225" s="865">
        <v>9.1300000000000008</v>
      </c>
      <c r="AD225" s="865">
        <v>3.47</v>
      </c>
      <c r="AE225" s="865">
        <v>10.99</v>
      </c>
      <c r="AF225" s="865">
        <v>2.68</v>
      </c>
      <c r="AG225" s="865">
        <v>9.7000000000000011</v>
      </c>
      <c r="AH225" s="865">
        <v>12.8</v>
      </c>
      <c r="AI225" s="865">
        <v>-48.010000000000005</v>
      </c>
      <c r="AJ225" s="865">
        <v>26.400000000000002</v>
      </c>
      <c r="AK225" s="865">
        <v>7.9</v>
      </c>
      <c r="AL225" s="878">
        <v>16590</v>
      </c>
      <c r="AM225" s="872">
        <v>2.63</v>
      </c>
      <c r="AN225" s="865">
        <v>1.0900000000000001</v>
      </c>
      <c r="AO225" s="739">
        <f t="shared" si="59"/>
        <v>-14.590537192494287</v>
      </c>
      <c r="AP225" s="740">
        <f t="shared" si="60"/>
        <v>12.340459521634953</v>
      </c>
      <c r="AQ225" s="888">
        <f t="shared" si="61"/>
        <v>79.102790094113757</v>
      </c>
      <c r="AR225" s="651">
        <f>INDEX(Historical!$C$7:$C$1239,MATCH(B225,Historical!$B$7:$B$1261,0))*IF(AH225="n/a",1.03,IF(AH225&lt;0,1.01,IF(AH225&gt;10,1.1,(1+AH225/100))))</f>
        <v>8.4809999999999999</v>
      </c>
      <c r="AS225" s="886">
        <f t="shared" si="62"/>
        <v>8.5658100000000008</v>
      </c>
      <c r="AT225" s="886">
        <f t="shared" si="66"/>
        <v>9.242508990000001</v>
      </c>
      <c r="AU225" s="886">
        <f t="shared" si="66"/>
        <v>9.972667200210001</v>
      </c>
      <c r="AV225" s="886">
        <f t="shared" si="66"/>
        <v>10.760507909026591</v>
      </c>
      <c r="AW225" s="651">
        <f t="shared" si="63"/>
        <v>47.022494099236596</v>
      </c>
      <c r="AX225" s="747">
        <f t="shared" si="64"/>
        <v>19.124163860109238</v>
      </c>
      <c r="AY225" s="934">
        <v>0.84</v>
      </c>
      <c r="AZ225" s="872">
        <v>39.86</v>
      </c>
      <c r="BA225" s="872">
        <v>-25.430000000000003</v>
      </c>
      <c r="BB225" s="872">
        <v>11.459999999999999</v>
      </c>
      <c r="BC225" s="872">
        <v>5.0599999999999996</v>
      </c>
      <c r="BE225" s="624">
        <v>1995</v>
      </c>
      <c r="BF225" s="898">
        <f t="shared" si="65"/>
        <v>2</v>
      </c>
      <c r="BG225" s="882">
        <v>4.5999999999999996</v>
      </c>
    </row>
    <row r="226" spans="1:59" ht="11.25" customHeight="1" x14ac:dyDescent="0.2">
      <c r="A226" s="863" t="s">
        <v>1131</v>
      </c>
      <c r="B226" s="875" t="s">
        <v>1132</v>
      </c>
      <c r="C226" s="932" t="s">
        <v>112</v>
      </c>
      <c r="D226" s="932" t="s">
        <v>4362</v>
      </c>
      <c r="E226" s="733">
        <v>11</v>
      </c>
      <c r="F226" s="1140">
        <v>309</v>
      </c>
      <c r="G226" s="1165" t="s">
        <v>115</v>
      </c>
      <c r="H226" s="1165" t="s">
        <v>115</v>
      </c>
      <c r="I226" s="874">
        <v>121.11</v>
      </c>
      <c r="J226" s="651">
        <f t="shared" si="52"/>
        <v>2.4110312938650811</v>
      </c>
      <c r="K226" s="877">
        <v>0.73</v>
      </c>
      <c r="L226" s="887">
        <v>4</v>
      </c>
      <c r="M226" s="642">
        <f t="shared" si="53"/>
        <v>2.92</v>
      </c>
      <c r="N226" s="870" t="s">
        <v>594</v>
      </c>
      <c r="O226" s="734">
        <v>0.71</v>
      </c>
      <c r="P226" s="861">
        <v>43902</v>
      </c>
      <c r="Q226" s="861">
        <v>43917</v>
      </c>
      <c r="R226" s="642">
        <f t="shared" si="54"/>
        <v>2.8169014084507067</v>
      </c>
      <c r="S226" s="701">
        <f>IF(INDEX(Historical!$D$7:$D$1237,MATCH(B226,Historical!$B$7:$B$1261,0))=0,"n/a",(INDEX(Historical!$C$7:$C$1239,MATCH(B226,Historical!$B$7:$B$1261,0))/INDEX(Historical!$D$7:$D$1237,MATCH(B226,Historical!$B$7:$B$1261,0))-1)*100)</f>
        <v>7.575757575757569</v>
      </c>
      <c r="T226" s="701">
        <f>IF(INDEX(Historical!$F$7:$F$1230,MATCH(B226,Historical!$B$7:$B$1261,0))=0,"n/a",((INDEX(Historical!$C$7:$C$1239,MATCH(B226,Historical!$B$7:$B$1261,0))/INDEX(Historical!$F$7:$F$1230,MATCH(B226,Historical!$B$7:$B$1261,0)))^(1/3)-1)*100)</f>
        <v>7.5955965238099665</v>
      </c>
      <c r="U226" s="701">
        <f>IF(INDEX(Historical!$H$7:$H$1230,MATCH(B226,Historical!$B$7:$B$1261,0))=0,"n/a",((INDEX(Historical!$C$7:$C$1239,MATCH(B226,Historical!$B$7:$B$1261,0))/INDEX(Historical!$H$7:$H$1230,MATCH(B226,Historical!$B$7:$B$1261,0)))^(1/5)-1)*100)</f>
        <v>7.6991941498149918</v>
      </c>
      <c r="V226" s="701">
        <f>IF(INDEX(Historical!$O$7:$O$1230,MATCH(B226,Historical!$B$7:$B$1261,0))=0,"n/a",((INDEX(Historical!$C$7:$C$1239,MATCH(B226,Historical!$B$7:$B$1261,0))/INDEX(Historical!$O$7:$O$1230,MATCH(B226,Historical!$B$7:$B$1261,0)))^(1/10)-1)*100)</f>
        <v>11.002263301204774</v>
      </c>
      <c r="W226" s="702">
        <f t="shared" si="55"/>
        <v>0.69978275733247641</v>
      </c>
      <c r="X226" s="703">
        <f t="shared" si="56"/>
        <v>1.1158252391036219</v>
      </c>
      <c r="Y226" s="663" t="s">
        <v>284</v>
      </c>
      <c r="Z226" s="651">
        <f t="shared" si="57"/>
        <v>86.135693215339231</v>
      </c>
      <c r="AA226" s="886">
        <f t="shared" si="58"/>
        <v>35.725663716814161</v>
      </c>
      <c r="AB226" s="887">
        <v>12</v>
      </c>
      <c r="AC226" s="865">
        <v>3.39</v>
      </c>
      <c r="AD226" s="865" t="s">
        <v>136</v>
      </c>
      <c r="AE226" s="865">
        <v>2.65</v>
      </c>
      <c r="AF226" s="865">
        <v>3.37</v>
      </c>
      <c r="AG226" s="865">
        <v>9.4</v>
      </c>
      <c r="AH226" s="865">
        <v>7.0000000000000009</v>
      </c>
      <c r="AI226" s="865">
        <v>20.7</v>
      </c>
      <c r="AJ226" s="865">
        <v>6.9</v>
      </c>
      <c r="AK226" s="865">
        <v>-0.86999999999999988</v>
      </c>
      <c r="AL226" s="878">
        <v>48710</v>
      </c>
      <c r="AM226" s="872">
        <v>0.2</v>
      </c>
      <c r="AN226" s="865">
        <v>0.56999999999999995</v>
      </c>
      <c r="AO226" s="739">
        <f t="shared" si="59"/>
        <v>-25.615438273134089</v>
      </c>
      <c r="AP226" s="740">
        <f t="shared" si="60"/>
        <v>10.110225443680072</v>
      </c>
      <c r="AQ226" s="888">
        <f t="shared" si="61"/>
        <v>131.32035191786753</v>
      </c>
      <c r="AR226" s="651">
        <f>INDEX(Historical!$C$7:$C$1239,MATCH(B226,Historical!$B$7:$B$1261,0))*IF(AH226="n/a",1.03,IF(AH226&lt;0,1.01,IF(AH226&gt;10,1.1,(1+AH226/100))))</f>
        <v>3.0388000000000002</v>
      </c>
      <c r="AS226" s="886">
        <f t="shared" si="62"/>
        <v>3.3426800000000005</v>
      </c>
      <c r="AT226" s="886">
        <f t="shared" si="66"/>
        <v>3.3761068000000005</v>
      </c>
      <c r="AU226" s="886">
        <f t="shared" si="66"/>
        <v>3.4098678680000005</v>
      </c>
      <c r="AV226" s="886">
        <f t="shared" si="66"/>
        <v>3.4439665466800005</v>
      </c>
      <c r="AW226" s="651">
        <f t="shared" si="63"/>
        <v>16.611421214680004</v>
      </c>
      <c r="AX226" s="747">
        <f t="shared" si="64"/>
        <v>13.715978213756092</v>
      </c>
      <c r="AY226" s="934">
        <v>1.1599999999999999</v>
      </c>
      <c r="AZ226" s="872">
        <v>114.68</v>
      </c>
      <c r="BA226" s="872">
        <v>-2.0699999999999998</v>
      </c>
      <c r="BB226" s="872">
        <v>11.39</v>
      </c>
      <c r="BC226" s="872">
        <v>29.28</v>
      </c>
      <c r="BE226" s="624">
        <v>2010</v>
      </c>
      <c r="BF226" s="898">
        <f t="shared" si="65"/>
        <v>0</v>
      </c>
      <c r="BG226" s="882">
        <v>4.3999999999999995</v>
      </c>
    </row>
    <row r="227" spans="1:59" s="773" customFormat="1" ht="11.25" customHeight="1" x14ac:dyDescent="0.2">
      <c r="A227" s="928" t="s">
        <v>4473</v>
      </c>
      <c r="B227" s="781" t="s">
        <v>4471</v>
      </c>
      <c r="C227" s="932" t="s">
        <v>131</v>
      </c>
      <c r="D227" s="932" t="s">
        <v>4329</v>
      </c>
      <c r="E227" s="755">
        <v>6</v>
      </c>
      <c r="F227" s="1140">
        <v>717</v>
      </c>
      <c r="G227" s="1189" t="s">
        <v>106</v>
      </c>
      <c r="H227" s="1189" t="s">
        <v>106</v>
      </c>
      <c r="I227" s="756">
        <v>108.85</v>
      </c>
      <c r="J227" s="757">
        <f t="shared" si="52"/>
        <v>3.4910427193385392</v>
      </c>
      <c r="K227" s="758">
        <v>0.95</v>
      </c>
      <c r="L227" s="759">
        <v>4</v>
      </c>
      <c r="M227" s="760">
        <f t="shared" si="53"/>
        <v>3.8</v>
      </c>
      <c r="N227" s="761" t="s">
        <v>4305</v>
      </c>
      <c r="O227" s="762">
        <v>0.93</v>
      </c>
      <c r="P227" s="763">
        <v>44145</v>
      </c>
      <c r="Q227" s="763">
        <v>44166</v>
      </c>
      <c r="R227" s="760">
        <f t="shared" si="54"/>
        <v>2.1505376344085918</v>
      </c>
      <c r="S227" s="701">
        <f>IF(INDEX(Historical!$D$7:$D$1237,MATCH(B227,Historical!$B$7:$B$1261,0))=0,"n/a",(INDEX(Historical!$C$7:$C$1239,MATCH(B227,Historical!$B$7:$B$1261,0))/INDEX(Historical!$D$7:$D$1237,MATCH(B227,Historical!$B$7:$B$1261,0))-1)*100)</f>
        <v>2.2346368715083775</v>
      </c>
      <c r="T227" s="701">
        <f>IF(INDEX(Historical!$F$7:$F$1230,MATCH(B227,Historical!$B$7:$B$1261,0))=0,"n/a",((INDEX(Historical!$C$7:$C$1239,MATCH(B227,Historical!$B$7:$B$1261,0))/INDEX(Historical!$F$7:$F$1230,MATCH(B227,Historical!$B$7:$B$1261,0)))^(1/3)-1)*100)</f>
        <v>2.2865019087619176</v>
      </c>
      <c r="U227" s="701">
        <f>IF(INDEX(Historical!$H$7:$H$1230,MATCH(B227,Historical!$B$7:$B$1261,0))=0,"n/a",((INDEX(Historical!$C$7:$C$1239,MATCH(B227,Historical!$B$7:$B$1261,0))/INDEX(Historical!$H$7:$H$1230,MATCH(B227,Historical!$B$7:$B$1261,0)))^(1/5)-1)*100)</f>
        <v>1.9691033316582951</v>
      </c>
      <c r="V227" s="701">
        <f>IF(INDEX(Historical!$O$7:$O$1230,MATCH(B227,Historical!$B$7:$B$1261,0))=0,"n/a",((INDEX(Historical!$C$7:$C$1239,MATCH(B227,Historical!$B$7:$B$1261,0))/INDEX(Historical!$O$7:$O$1230,MATCH(B227,Historical!$B$7:$B$1261,0)))^(1/10)-1)*100)</f>
        <v>2.0084111217701706</v>
      </c>
      <c r="W227" s="702">
        <f t="shared" si="55"/>
        <v>0.98042841443875772</v>
      </c>
      <c r="X227" s="703">
        <f t="shared" si="56"/>
        <v>0.51818508727849877</v>
      </c>
      <c r="Y227" s="774"/>
      <c r="Z227" s="757">
        <f t="shared" si="57"/>
        <v>55.072463768115931</v>
      </c>
      <c r="AA227" s="765">
        <f t="shared" si="58"/>
        <v>15.775362318840578</v>
      </c>
      <c r="AB227" s="759">
        <v>12</v>
      </c>
      <c r="AC227" s="766">
        <v>6.9</v>
      </c>
      <c r="AD227" s="766">
        <v>2.99</v>
      </c>
      <c r="AE227" s="766">
        <v>2.2000000000000002</v>
      </c>
      <c r="AF227" s="766">
        <v>2.0699999999999998</v>
      </c>
      <c r="AG227" s="766">
        <v>13.3</v>
      </c>
      <c r="AH227" s="766">
        <v>36.1</v>
      </c>
      <c r="AI227" s="766">
        <v>5.7</v>
      </c>
      <c r="AJ227" s="766">
        <v>3.8</v>
      </c>
      <c r="AK227" s="766">
        <v>5.4</v>
      </c>
      <c r="AL227" s="767">
        <v>22480</v>
      </c>
      <c r="AM227" s="768">
        <v>0.1</v>
      </c>
      <c r="AN227" s="766">
        <v>2.0499999999999998</v>
      </c>
      <c r="AO227" s="769">
        <f t="shared" si="59"/>
        <v>-10.315216267843745</v>
      </c>
      <c r="AP227" s="770">
        <f t="shared" si="60"/>
        <v>5.4601460509968343</v>
      </c>
      <c r="AQ227" s="771">
        <f t="shared" si="61"/>
        <v>20.471296719730447</v>
      </c>
      <c r="AR227" s="651">
        <f>INDEX(Historical!$C$7:$C$1239,MATCH(B227,Historical!$B$7:$B$1261,0))*IF(AH227="n/a",1.03,IF(AH227&lt;0,1.01,IF(AH227&gt;10,1.1,(1+AH227/100))))</f>
        <v>4.0260000000000007</v>
      </c>
      <c r="AS227" s="765">
        <f t="shared" si="62"/>
        <v>4.2554820000000007</v>
      </c>
      <c r="AT227" s="765">
        <f t="shared" ref="AT227:AV246" si="67">IF($AK227="n/a",1.03*AS227,IF($AK227&lt;0,1.01*AS227,IF($AK227&gt;10,1.1*AS227,(1+$AK227/100)*AS227)))</f>
        <v>4.4852780280000006</v>
      </c>
      <c r="AU227" s="765">
        <f t="shared" si="67"/>
        <v>4.7274830415120013</v>
      </c>
      <c r="AV227" s="765">
        <f t="shared" si="67"/>
        <v>4.9827671257536492</v>
      </c>
      <c r="AW227" s="757">
        <f t="shared" si="63"/>
        <v>22.477010195265652</v>
      </c>
      <c r="AX227" s="772">
        <f t="shared" si="64"/>
        <v>20.649527051231654</v>
      </c>
      <c r="AY227" s="935">
        <v>0.53</v>
      </c>
      <c r="AZ227" s="768">
        <v>44.76</v>
      </c>
      <c r="BA227" s="768">
        <v>-19.7</v>
      </c>
      <c r="BB227" s="768">
        <v>3.45</v>
      </c>
      <c r="BC227" s="768">
        <v>6.78</v>
      </c>
      <c r="BD227" s="908"/>
      <c r="BE227" s="624">
        <v>2015</v>
      </c>
      <c r="BF227" s="898">
        <f t="shared" si="65"/>
        <v>0</v>
      </c>
      <c r="BG227" s="824">
        <v>2.6</v>
      </c>
    </row>
    <row r="228" spans="1:59" ht="11.25" customHeight="1" x14ac:dyDescent="0.2">
      <c r="A228" s="863" t="s">
        <v>214</v>
      </c>
      <c r="B228" s="875" t="s">
        <v>215</v>
      </c>
      <c r="C228" s="932" t="s">
        <v>108</v>
      </c>
      <c r="D228" s="932" t="s">
        <v>4334</v>
      </c>
      <c r="E228" s="733">
        <v>39</v>
      </c>
      <c r="F228" s="1140">
        <v>66</v>
      </c>
      <c r="G228" s="1165" t="s">
        <v>106</v>
      </c>
      <c r="H228" s="1165" t="s">
        <v>106</v>
      </c>
      <c r="I228" s="865">
        <v>66.98</v>
      </c>
      <c r="J228" s="651">
        <f t="shared" si="52"/>
        <v>2.239474469991042</v>
      </c>
      <c r="K228" s="877">
        <v>0.375</v>
      </c>
      <c r="L228" s="887">
        <v>4</v>
      </c>
      <c r="M228" s="642">
        <f t="shared" si="53"/>
        <v>1.5</v>
      </c>
      <c r="N228" s="870" t="s">
        <v>107</v>
      </c>
      <c r="O228" s="734">
        <v>0.35</v>
      </c>
      <c r="P228" s="866">
        <v>43768</v>
      </c>
      <c r="Q228" s="866">
        <v>43784</v>
      </c>
      <c r="R228" s="642">
        <f t="shared" si="54"/>
        <v>7.1428571428571495</v>
      </c>
      <c r="S228" s="701">
        <f>IF(INDEX(Historical!$D$7:$D$1237,MATCH(B228,Historical!$B$7:$B$1261,0))=0,"n/a",(INDEX(Historical!$C$7:$C$1239,MATCH(B228,Historical!$B$7:$B$1261,0))/INDEX(Historical!$D$7:$D$1237,MATCH(B228,Historical!$B$7:$B$1261,0))-1)*100)</f>
        <v>11.328125</v>
      </c>
      <c r="T228" s="701">
        <f>IF(INDEX(Historical!$F$7:$F$1230,MATCH(B228,Historical!$B$7:$B$1261,0))=0,"n/a",((INDEX(Historical!$C$7:$C$1239,MATCH(B228,Historical!$B$7:$B$1261,0))/INDEX(Historical!$F$7:$F$1230,MATCH(B228,Historical!$B$7:$B$1261,0)))^(1/3)-1)*100)</f>
        <v>9.8505241180611556</v>
      </c>
      <c r="U228" s="701">
        <f>IF(INDEX(Historical!$H$7:$H$1230,MATCH(B228,Historical!$B$7:$B$1261,0))=0,"n/a",((INDEX(Historical!$C$7:$C$1239,MATCH(B228,Historical!$B$7:$B$1261,0))/INDEX(Historical!$H$7:$H$1230,MATCH(B228,Historical!$B$7:$B$1261,0)))^(1/5)-1)*100)</f>
        <v>9.3842250709028399</v>
      </c>
      <c r="V228" s="701">
        <f>IF(INDEX(Historical!$O$7:$O$1230,MATCH(B228,Historical!$B$7:$B$1261,0))=0,"n/a",((INDEX(Historical!$C$7:$C$1239,MATCH(B228,Historical!$B$7:$B$1261,0))/INDEX(Historical!$O$7:$O$1230,MATCH(B228,Historical!$B$7:$B$1261,0)))^(1/10)-1)*100)</f>
        <v>8.5909130346304643</v>
      </c>
      <c r="W228" s="702">
        <f t="shared" si="55"/>
        <v>1.0923431575985567</v>
      </c>
      <c r="X228" s="703">
        <f t="shared" si="56"/>
        <v>1.2512300094537119</v>
      </c>
      <c r="Y228" s="664"/>
      <c r="Z228" s="651">
        <f t="shared" si="57"/>
        <v>123.96694214876034</v>
      </c>
      <c r="AA228" s="886">
        <f t="shared" si="58"/>
        <v>55.355371900826448</v>
      </c>
      <c r="AB228" s="887">
        <v>10</v>
      </c>
      <c r="AC228" s="865">
        <v>1.21</v>
      </c>
      <c r="AD228" s="865">
        <v>10.199999999999999</v>
      </c>
      <c r="AE228" s="865">
        <v>4.54</v>
      </c>
      <c r="AF228" s="865">
        <v>5.88</v>
      </c>
      <c r="AG228" s="865">
        <v>31.1</v>
      </c>
      <c r="AH228" s="865">
        <v>5.8000000000000007</v>
      </c>
      <c r="AI228" s="865">
        <v>10.94</v>
      </c>
      <c r="AJ228" s="865">
        <v>7.5</v>
      </c>
      <c r="AK228" s="865">
        <v>5.56</v>
      </c>
      <c r="AL228" s="878">
        <v>7860</v>
      </c>
      <c r="AM228" s="872">
        <v>3.5999999999999996</v>
      </c>
      <c r="AN228" s="865">
        <v>0</v>
      </c>
      <c r="AO228" s="739">
        <f t="shared" si="59"/>
        <v>-43.731672359932567</v>
      </c>
      <c r="AP228" s="740">
        <f t="shared" si="60"/>
        <v>11.623699540893881</v>
      </c>
      <c r="AQ228" s="888">
        <f t="shared" si="61"/>
        <v>280.34463131151608</v>
      </c>
      <c r="AR228" s="651">
        <f>INDEX(Historical!$C$7:$C$1239,MATCH(B228,Historical!$B$7:$B$1261,0))*IF(AH228="n/a",1.03,IF(AH228&lt;0,1.01,IF(AH228&gt;10,1.1,(1+AH228/100))))</f>
        <v>1.5076500000000002</v>
      </c>
      <c r="AS228" s="886">
        <f t="shared" si="62"/>
        <v>1.6584150000000004</v>
      </c>
      <c r="AT228" s="886">
        <f t="shared" si="67"/>
        <v>1.7506228740000005</v>
      </c>
      <c r="AU228" s="886">
        <f t="shared" si="67"/>
        <v>1.8479575057944007</v>
      </c>
      <c r="AV228" s="886">
        <f t="shared" si="67"/>
        <v>1.9507039431165696</v>
      </c>
      <c r="AW228" s="651">
        <f t="shared" si="63"/>
        <v>8.7153493229109706</v>
      </c>
      <c r="AX228" s="747">
        <f t="shared" si="64"/>
        <v>13.011868203808556</v>
      </c>
      <c r="AY228" s="934">
        <v>1.25</v>
      </c>
      <c r="AZ228" s="872">
        <v>183.93</v>
      </c>
      <c r="BA228" s="872">
        <v>-2.65</v>
      </c>
      <c r="BB228" s="872">
        <v>19.36</v>
      </c>
      <c r="BC228" s="872">
        <v>59.19</v>
      </c>
      <c r="BE228" s="624">
        <v>1982</v>
      </c>
      <c r="BF228" s="898">
        <f t="shared" si="65"/>
        <v>3</v>
      </c>
      <c r="BG228" s="882">
        <v>9.5</v>
      </c>
    </row>
    <row r="229" spans="1:59" ht="11.25" customHeight="1" x14ac:dyDescent="0.2">
      <c r="A229" s="13" t="s">
        <v>4035</v>
      </c>
      <c r="B229" s="596" t="s">
        <v>4036</v>
      </c>
      <c r="C229" s="932" t="s">
        <v>178</v>
      </c>
      <c r="D229" s="932" t="s">
        <v>4336</v>
      </c>
      <c r="E229" s="733">
        <v>6</v>
      </c>
      <c r="F229" s="1140">
        <v>700</v>
      </c>
      <c r="G229" s="1166" t="s">
        <v>106</v>
      </c>
      <c r="H229" s="1166" t="s">
        <v>106</v>
      </c>
      <c r="I229" s="874">
        <v>44.64</v>
      </c>
      <c r="J229" s="651">
        <f t="shared" si="52"/>
        <v>6.9444444444444446</v>
      </c>
      <c r="K229" s="877">
        <v>0.77500000000000002</v>
      </c>
      <c r="L229" s="887">
        <v>4</v>
      </c>
      <c r="M229" s="642">
        <f t="shared" si="53"/>
        <v>3.1</v>
      </c>
      <c r="N229" s="870" t="s">
        <v>513</v>
      </c>
      <c r="O229" s="734">
        <v>0.76500000000000001</v>
      </c>
      <c r="P229" s="861">
        <v>44147</v>
      </c>
      <c r="Q229" s="861">
        <v>44162</v>
      </c>
      <c r="R229" s="642">
        <f t="shared" si="54"/>
        <v>1.3071895424836613</v>
      </c>
      <c r="S229" s="701">
        <f>IF(INDEX(Historical!$D$7:$D$1237,MATCH(B229,Historical!$B$7:$B$1261,0))=0,"n/a",(INDEX(Historical!$C$7:$C$1239,MATCH(B229,Historical!$B$7:$B$1261,0))/INDEX(Historical!$D$7:$D$1237,MATCH(B229,Historical!$B$7:$B$1261,0))-1)*100)</f>
        <v>4.1832669322709348</v>
      </c>
      <c r="T229" s="701">
        <f>IF(INDEX(Historical!$F$7:$F$1230,MATCH(B229,Historical!$B$7:$B$1261,0))=0,"n/a",((INDEX(Historical!$C$7:$C$1239,MATCH(B229,Historical!$B$7:$B$1261,0))/INDEX(Historical!$F$7:$F$1230,MATCH(B229,Historical!$B$7:$B$1261,0)))^(1/3)-1)*100)</f>
        <v>8.8969096471943629</v>
      </c>
      <c r="U229" s="701" t="str">
        <f>IF(INDEX(Historical!$H$7:$H$1230,MATCH(B229,Historical!$B$7:$B$1261,0))=0,"n/a",((INDEX(Historical!$C$7:$C$1239,MATCH(B229,Historical!$B$7:$B$1261,0))/INDEX(Historical!$H$7:$H$1230,MATCH(B229,Historical!$B$7:$B$1261,0)))^(1/5)-1)*100)</f>
        <v>n/a</v>
      </c>
      <c r="V229" s="701" t="str">
        <f>IF(INDEX(Historical!$O$7:$O$1230,MATCH(B229,Historical!$B$7:$B$1261,0))=0,"n/a",((INDEX(Historical!$C$7:$C$1239,MATCH(B229,Historical!$B$7:$B$1261,0))/INDEX(Historical!$O$7:$O$1230,MATCH(B229,Historical!$B$7:$B$1261,0)))^(1/10)-1)*100)</f>
        <v>n/a</v>
      </c>
      <c r="W229" s="702" t="str">
        <f t="shared" si="55"/>
        <v>n/a</v>
      </c>
      <c r="X229" s="703" t="str">
        <f t="shared" si="56"/>
        <v>n/a</v>
      </c>
      <c r="Y229" s="876"/>
      <c r="Z229" s="651">
        <f t="shared" si="57"/>
        <v>584.90566037735846</v>
      </c>
      <c r="AA229" s="886">
        <f t="shared" si="58"/>
        <v>84.226415094339615</v>
      </c>
      <c r="AB229" s="887">
        <v>12</v>
      </c>
      <c r="AC229" s="865">
        <v>0.53</v>
      </c>
      <c r="AD229" s="865" t="s">
        <v>136</v>
      </c>
      <c r="AE229" s="865">
        <v>2.25</v>
      </c>
      <c r="AF229" s="865">
        <v>3.59</v>
      </c>
      <c r="AG229" s="865">
        <v>4.1000000000000005</v>
      </c>
      <c r="AH229" s="865">
        <v>-136.5</v>
      </c>
      <c r="AI229" s="865">
        <v>20.72</v>
      </c>
      <c r="AJ229" s="865">
        <v>-59.599999999999994</v>
      </c>
      <c r="AK229" s="865" t="s">
        <v>136</v>
      </c>
      <c r="AL229" s="878">
        <v>1790</v>
      </c>
      <c r="AM229" s="872">
        <v>0.1</v>
      </c>
      <c r="AN229" s="865">
        <v>1.8</v>
      </c>
      <c r="AO229" s="739" t="str">
        <f t="shared" si="59"/>
        <v>n/a</v>
      </c>
      <c r="AP229" s="740" t="str">
        <f t="shared" si="60"/>
        <v>n/a</v>
      </c>
      <c r="AQ229" s="888">
        <f t="shared" si="61"/>
        <v>266.58958595178592</v>
      </c>
      <c r="AR229" s="651">
        <f>INDEX(Historical!$C$7:$C$1239,MATCH(B229,Historical!$B$7:$B$1261,0))*IF(AH229="n/a",1.03,IF(AH229&lt;0,1.01,IF(AH229&gt;10,1.1,(1+AH229/100))))</f>
        <v>2.6411500000000001</v>
      </c>
      <c r="AS229" s="886">
        <f t="shared" si="62"/>
        <v>2.9052650000000004</v>
      </c>
      <c r="AT229" s="886">
        <f t="shared" si="67"/>
        <v>2.9924229500000004</v>
      </c>
      <c r="AU229" s="886">
        <f t="shared" si="67"/>
        <v>3.0821956385000004</v>
      </c>
      <c r="AV229" s="886">
        <f t="shared" si="67"/>
        <v>3.1746615076550007</v>
      </c>
      <c r="AW229" s="651">
        <f t="shared" si="63"/>
        <v>14.795695096155002</v>
      </c>
      <c r="AX229" s="747">
        <f t="shared" si="64"/>
        <v>33.144478261995971</v>
      </c>
      <c r="AY229" s="934">
        <v>0.99</v>
      </c>
      <c r="AZ229" s="872">
        <v>116.38</v>
      </c>
      <c r="BA229" s="872">
        <v>-2.87</v>
      </c>
      <c r="BB229" s="872">
        <v>6.2799999999999994</v>
      </c>
      <c r="BC229" s="872">
        <v>20.95</v>
      </c>
      <c r="BE229" s="624">
        <v>2015</v>
      </c>
      <c r="BF229" s="898">
        <f t="shared" si="65"/>
        <v>0</v>
      </c>
      <c r="BG229" s="882">
        <v>1.6</v>
      </c>
    </row>
    <row r="230" spans="1:59" ht="11.25" customHeight="1" x14ac:dyDescent="0.2">
      <c r="A230" s="880" t="s">
        <v>1155</v>
      </c>
      <c r="B230" s="875" t="s">
        <v>1156</v>
      </c>
      <c r="C230" s="932" t="s">
        <v>108</v>
      </c>
      <c r="D230" s="932" t="s">
        <v>4338</v>
      </c>
      <c r="E230" s="733">
        <v>9</v>
      </c>
      <c r="F230" s="1140">
        <v>471</v>
      </c>
      <c r="G230" s="1147" t="s">
        <v>106</v>
      </c>
      <c r="H230" s="1147" t="s">
        <v>106</v>
      </c>
      <c r="I230" s="874">
        <v>26.98</v>
      </c>
      <c r="J230" s="651">
        <f t="shared" si="52"/>
        <v>4.299481097108969</v>
      </c>
      <c r="K230" s="877">
        <v>0.57999999999999996</v>
      </c>
      <c r="L230" s="887">
        <v>2</v>
      </c>
      <c r="M230" s="642">
        <f t="shared" si="53"/>
        <v>1.1599999999999999</v>
      </c>
      <c r="N230" s="870" t="s">
        <v>609</v>
      </c>
      <c r="O230" s="734">
        <v>0.52</v>
      </c>
      <c r="P230" s="861">
        <v>43901</v>
      </c>
      <c r="Q230" s="861">
        <v>43923</v>
      </c>
      <c r="R230" s="642">
        <f t="shared" si="54"/>
        <v>11.538461538461526</v>
      </c>
      <c r="S230" s="701">
        <f>IF(INDEX(Historical!$D$7:$D$1237,MATCH(B230,Historical!$B$7:$B$1261,0))=0,"n/a",(INDEX(Historical!$C$7:$C$1239,MATCH(B230,Historical!$B$7:$B$1261,0))/INDEX(Historical!$D$7:$D$1237,MATCH(B230,Historical!$B$7:$B$1261,0))-1)*100)</f>
        <v>13.043478260869556</v>
      </c>
      <c r="T230" s="701">
        <f>IF(INDEX(Historical!$F$7:$F$1230,MATCH(B230,Historical!$B$7:$B$1261,0))=0,"n/a",((INDEX(Historical!$C$7:$C$1239,MATCH(B230,Historical!$B$7:$B$1261,0))/INDEX(Historical!$F$7:$F$1230,MATCH(B230,Historical!$B$7:$B$1261,0)))^(1/3)-1)*100)</f>
        <v>11.021370033491195</v>
      </c>
      <c r="U230" s="701">
        <f>IF(INDEX(Historical!$H$7:$H$1230,MATCH(B230,Historical!$B$7:$B$1261,0))=0,"n/a",((INDEX(Historical!$C$7:$C$1239,MATCH(B230,Historical!$B$7:$B$1261,0))/INDEX(Historical!$H$7:$H$1230,MATCH(B230,Historical!$B$7:$B$1261,0)))^(1/5)-1)*100)</f>
        <v>9.8560543306117854</v>
      </c>
      <c r="V230" s="701">
        <f>IF(INDEX(Historical!$O$7:$O$1230,MATCH(B230,Historical!$B$7:$B$1261,0))=0,"n/a",((INDEX(Historical!$C$7:$C$1239,MATCH(B230,Historical!$B$7:$B$1261,0))/INDEX(Historical!$O$7:$O$1230,MATCH(B230,Historical!$B$7:$B$1261,0)))^(1/10)-1)*100)</f>
        <v>5.4800556934348377</v>
      </c>
      <c r="W230" s="702">
        <f t="shared" si="55"/>
        <v>1.7985317817881739</v>
      </c>
      <c r="X230" s="703">
        <f t="shared" si="56"/>
        <v>0.80130523013103938</v>
      </c>
      <c r="Y230" s="876"/>
      <c r="Z230" s="651">
        <f t="shared" si="57"/>
        <v>67.441860465116278</v>
      </c>
      <c r="AA230" s="886">
        <f t="shared" si="58"/>
        <v>15.686046511627907</v>
      </c>
      <c r="AB230" s="887">
        <v>12</v>
      </c>
      <c r="AC230" s="865">
        <v>1.72</v>
      </c>
      <c r="AD230" s="865" t="s">
        <v>136</v>
      </c>
      <c r="AE230" s="865">
        <v>2.2400000000000002</v>
      </c>
      <c r="AF230" s="865">
        <v>0.91</v>
      </c>
      <c r="AG230" s="865">
        <v>5.8000000000000007</v>
      </c>
      <c r="AH230" s="865">
        <v>3.3000000000000003</v>
      </c>
      <c r="AI230" s="865">
        <v>85.03</v>
      </c>
      <c r="AJ230" s="865">
        <v>12.3</v>
      </c>
      <c r="AK230" s="865" t="s">
        <v>136</v>
      </c>
      <c r="AL230" s="878">
        <v>149.69999999999999</v>
      </c>
      <c r="AM230" s="872">
        <v>1.7000000000000002</v>
      </c>
      <c r="AN230" s="865">
        <v>0.19</v>
      </c>
      <c r="AO230" s="739">
        <f t="shared" si="59"/>
        <v>-1.5305110839071538</v>
      </c>
      <c r="AP230" s="740">
        <f t="shared" si="60"/>
        <v>14.155535427720753</v>
      </c>
      <c r="AQ230" s="888">
        <f t="shared" si="61"/>
        <v>-20.349925505841082</v>
      </c>
      <c r="AR230" s="651">
        <f>INDEX(Historical!$C$7:$C$1239,MATCH(B230,Historical!$B$7:$B$1261,0))*IF(AH230="n/a",1.03,IF(AH230&lt;0,1.01,IF(AH230&gt;10,1.1,(1+AH230/100))))</f>
        <v>1.0743199999999999</v>
      </c>
      <c r="AS230" s="886">
        <f t="shared" si="62"/>
        <v>1.1817520000000001</v>
      </c>
      <c r="AT230" s="886">
        <f t="shared" si="67"/>
        <v>1.2172045600000001</v>
      </c>
      <c r="AU230" s="886">
        <f t="shared" si="67"/>
        <v>1.2537206968000001</v>
      </c>
      <c r="AV230" s="886">
        <f t="shared" si="67"/>
        <v>1.2913323177040001</v>
      </c>
      <c r="AW230" s="651">
        <f t="shared" si="63"/>
        <v>6.0183295745040013</v>
      </c>
      <c r="AX230" s="747">
        <f t="shared" si="64"/>
        <v>22.306632967027433</v>
      </c>
      <c r="AY230" s="934">
        <v>1.2</v>
      </c>
      <c r="AZ230" s="872">
        <v>31.61</v>
      </c>
      <c r="BA230" s="872">
        <v>-34.660000000000004</v>
      </c>
      <c r="BB230" s="872">
        <v>12.629999999999999</v>
      </c>
      <c r="BC230" s="872">
        <v>7.46</v>
      </c>
      <c r="BE230" s="624">
        <v>2012</v>
      </c>
      <c r="BF230" s="898">
        <f t="shared" si="65"/>
        <v>0</v>
      </c>
      <c r="BG230" s="882">
        <v>0.5</v>
      </c>
    </row>
    <row r="231" spans="1:59" ht="11.25" customHeight="1" x14ac:dyDescent="0.2">
      <c r="A231" s="871" t="s">
        <v>569</v>
      </c>
      <c r="B231" s="875" t="s">
        <v>570</v>
      </c>
      <c r="C231" s="932" t="s">
        <v>108</v>
      </c>
      <c r="D231" s="932" t="s">
        <v>4334</v>
      </c>
      <c r="E231" s="733">
        <v>14</v>
      </c>
      <c r="F231" s="1140">
        <v>265</v>
      </c>
      <c r="G231" s="1165" t="s">
        <v>106</v>
      </c>
      <c r="H231" s="1165" t="s">
        <v>106</v>
      </c>
      <c r="I231" s="874">
        <v>90.93</v>
      </c>
      <c r="J231" s="651">
        <f t="shared" si="52"/>
        <v>2.6833828219509512</v>
      </c>
      <c r="K231" s="877">
        <v>0.61</v>
      </c>
      <c r="L231" s="887">
        <v>4</v>
      </c>
      <c r="M231" s="642">
        <f t="shared" si="53"/>
        <v>2.44</v>
      </c>
      <c r="N231" s="870" t="s">
        <v>248</v>
      </c>
      <c r="O231" s="734">
        <v>0.57999999999999996</v>
      </c>
      <c r="P231" s="861">
        <v>44160</v>
      </c>
      <c r="Q231" s="861">
        <v>44176</v>
      </c>
      <c r="R231" s="642">
        <f t="shared" si="54"/>
        <v>5.1724137931034528</v>
      </c>
      <c r="S231" s="701">
        <f>IF(INDEX(Historical!$D$7:$D$1237,MATCH(B231,Historical!$B$7:$B$1261,0))=0,"n/a",(INDEX(Historical!$C$7:$C$1239,MATCH(B231,Historical!$B$7:$B$1261,0))/INDEX(Historical!$D$7:$D$1237,MATCH(B231,Historical!$B$7:$B$1261,0))-1)*100)</f>
        <v>17.894736842105274</v>
      </c>
      <c r="T231" s="701">
        <f>IF(INDEX(Historical!$F$7:$F$1230,MATCH(B231,Historical!$B$7:$B$1261,0))=0,"n/a",((INDEX(Historical!$C$7:$C$1239,MATCH(B231,Historical!$B$7:$B$1261,0))/INDEX(Historical!$F$7:$F$1230,MATCH(B231,Historical!$B$7:$B$1261,0)))^(1/3)-1)*100)</f>
        <v>20.822578295256712</v>
      </c>
      <c r="U231" s="701">
        <f>IF(INDEX(Historical!$H$7:$H$1230,MATCH(B231,Historical!$B$7:$B$1261,0))=0,"n/a",((INDEX(Historical!$C$7:$C$1239,MATCH(B231,Historical!$B$7:$B$1261,0))/INDEX(Historical!$H$7:$H$1230,MATCH(B231,Historical!$B$7:$B$1261,0)))^(1/5)-1)*100)</f>
        <v>16.810574186288953</v>
      </c>
      <c r="V231" s="701">
        <f>IF(INDEX(Historical!$O$7:$O$1230,MATCH(B231,Historical!$B$7:$B$1261,0))=0,"n/a",((INDEX(Historical!$C$7:$C$1239,MATCH(B231,Historical!$B$7:$B$1261,0))/INDEX(Historical!$O$7:$O$1230,MATCH(B231,Historical!$B$7:$B$1261,0)))^(1/10)-1)*100)</f>
        <v>15.949207391655239</v>
      </c>
      <c r="W231" s="702">
        <f t="shared" si="55"/>
        <v>1.0540068715317095</v>
      </c>
      <c r="X231" s="703">
        <f t="shared" si="56"/>
        <v>0.62031639063796873</v>
      </c>
      <c r="Y231" s="875"/>
      <c r="Z231" s="651">
        <f t="shared" si="57"/>
        <v>43.806104129263915</v>
      </c>
      <c r="AA231" s="886">
        <f t="shared" si="58"/>
        <v>16.324955116696589</v>
      </c>
      <c r="AB231" s="887">
        <v>12</v>
      </c>
      <c r="AC231" s="865">
        <v>5.57</v>
      </c>
      <c r="AD231" s="865" t="s">
        <v>136</v>
      </c>
      <c r="AE231" s="865">
        <v>2.15</v>
      </c>
      <c r="AF231" s="865">
        <v>3.86</v>
      </c>
      <c r="AG231" s="865">
        <v>26.5</v>
      </c>
      <c r="AH231" s="865">
        <v>-17.399999999999999</v>
      </c>
      <c r="AI231" s="865">
        <v>33.86</v>
      </c>
      <c r="AJ231" s="865">
        <v>27.1</v>
      </c>
      <c r="AK231" s="865">
        <v>-4</v>
      </c>
      <c r="AL231" s="878">
        <v>4340</v>
      </c>
      <c r="AM231" s="872">
        <v>0.4</v>
      </c>
      <c r="AN231" s="865">
        <v>0.41</v>
      </c>
      <c r="AO231" s="739">
        <f t="shared" si="59"/>
        <v>3.1690018915433136</v>
      </c>
      <c r="AP231" s="740">
        <f t="shared" si="60"/>
        <v>19.493957008239903</v>
      </c>
      <c r="AQ231" s="888">
        <f t="shared" si="61"/>
        <v>67.351030605263745</v>
      </c>
      <c r="AR231" s="651">
        <f>INDEX(Historical!$C$7:$C$1239,MATCH(B231,Historical!$B$7:$B$1261,0))*IF(AH231="n/a",1.03,IF(AH231&lt;0,1.01,IF(AH231&gt;10,1.1,(1+AH231/100))))</f>
        <v>2.2624000000000004</v>
      </c>
      <c r="AS231" s="886">
        <f t="shared" si="62"/>
        <v>2.4886400000000006</v>
      </c>
      <c r="AT231" s="886">
        <f t="shared" si="67"/>
        <v>2.5135264000000008</v>
      </c>
      <c r="AU231" s="886">
        <f t="shared" si="67"/>
        <v>2.538661664000001</v>
      </c>
      <c r="AV231" s="886">
        <f t="shared" si="67"/>
        <v>2.5640482806400011</v>
      </c>
      <c r="AW231" s="651">
        <f t="shared" si="63"/>
        <v>12.367276344640004</v>
      </c>
      <c r="AX231" s="747">
        <f t="shared" si="64"/>
        <v>13.600875777675139</v>
      </c>
      <c r="AY231" s="934">
        <v>1.72</v>
      </c>
      <c r="AZ231" s="872">
        <v>173.47</v>
      </c>
      <c r="BA231" s="872">
        <v>-3.94</v>
      </c>
      <c r="BB231" s="872">
        <v>16.38</v>
      </c>
      <c r="BC231" s="872">
        <v>45.629999999999995</v>
      </c>
      <c r="BE231" s="624">
        <v>2007</v>
      </c>
      <c r="BF231" s="898">
        <f t="shared" si="65"/>
        <v>1</v>
      </c>
      <c r="BG231" s="882">
        <v>9.4</v>
      </c>
    </row>
    <row r="232" spans="1:59" ht="11.25" customHeight="1" x14ac:dyDescent="0.2">
      <c r="A232" s="880" t="s">
        <v>4263</v>
      </c>
      <c r="B232" s="875" t="s">
        <v>4262</v>
      </c>
      <c r="C232" s="932" t="s">
        <v>131</v>
      </c>
      <c r="D232" s="932" t="s">
        <v>4329</v>
      </c>
      <c r="E232" s="900">
        <v>16</v>
      </c>
      <c r="F232" s="1140">
        <v>250</v>
      </c>
      <c r="G232" s="1139" t="s">
        <v>106</v>
      </c>
      <c r="H232" s="1139" t="s">
        <v>106</v>
      </c>
      <c r="I232" s="874">
        <v>55.41</v>
      </c>
      <c r="J232" s="651">
        <f t="shared" si="52"/>
        <v>3.8621187511279556</v>
      </c>
      <c r="K232" s="877">
        <v>0.53500000000000003</v>
      </c>
      <c r="L232" s="887">
        <v>4</v>
      </c>
      <c r="M232" s="642">
        <f t="shared" si="53"/>
        <v>2.14</v>
      </c>
      <c r="N232" s="634" t="s">
        <v>111</v>
      </c>
      <c r="O232" s="734">
        <v>0.505</v>
      </c>
      <c r="P232" s="861">
        <v>44154</v>
      </c>
      <c r="Q232" s="861">
        <v>44186</v>
      </c>
      <c r="R232" s="642">
        <f t="shared" si="54"/>
        <v>5.9405940594059459</v>
      </c>
      <c r="S232" s="701">
        <f>IF(INDEX(Historical!$D$7:$D$1237,MATCH(B232,Historical!$B$7:$B$1261,0))=0,"n/a",(INDEX(Historical!$C$7:$C$1239,MATCH(B232,Historical!$B$7:$B$1261,0))/INDEX(Historical!$D$7:$D$1237,MATCH(B232,Historical!$B$7:$B$1261,0))-1)*100)</f>
        <v>11.239193083573484</v>
      </c>
      <c r="T232" s="701">
        <f>IF(INDEX(Historical!$F$7:$F$1230,MATCH(B232,Historical!$B$7:$B$1261,0))=0,"n/a",((INDEX(Historical!$C$7:$C$1239,MATCH(B232,Historical!$B$7:$B$1261,0))/INDEX(Historical!$F$7:$F$1230,MATCH(B232,Historical!$B$7:$B$1261,0)))^(1/3)-1)*100)</f>
        <v>8.7648795717572661</v>
      </c>
      <c r="U232" s="701">
        <f>IF(INDEX(Historical!$H$7:$H$1230,MATCH(B232,Historical!$B$7:$B$1261,0))=0,"n/a",((INDEX(Historical!$C$7:$C$1239,MATCH(B232,Historical!$B$7:$B$1261,0))/INDEX(Historical!$H$7:$H$1230,MATCH(B232,Historical!$B$7:$B$1261,0)))^(1/5)-1)*100)</f>
        <v>6.7845696486658724</v>
      </c>
      <c r="V232" s="701">
        <f>IF(INDEX(Historical!$O$7:$O$1230,MATCH(B232,Historical!$B$7:$B$1261,0))=0,"n/a",((INDEX(Historical!$C$7:$C$1239,MATCH(B232,Historical!$B$7:$B$1261,0))/INDEX(Historical!$O$7:$O$1230,MATCH(B232,Historical!$B$7:$B$1261,0)))^(1/10)-1)*100)</f>
        <v>4.9544929322863362</v>
      </c>
      <c r="W232" s="702">
        <f t="shared" si="55"/>
        <v>1.3693771979073175</v>
      </c>
      <c r="X232" s="703">
        <f t="shared" si="56"/>
        <v>2.2615232162219576</v>
      </c>
      <c r="Y232" s="876" t="s">
        <v>4264</v>
      </c>
      <c r="Z232" s="651">
        <f t="shared" si="57"/>
        <v>77.25631768953069</v>
      </c>
      <c r="AA232" s="886">
        <f t="shared" si="58"/>
        <v>20.003610108303249</v>
      </c>
      <c r="AB232" s="887">
        <v>12</v>
      </c>
      <c r="AC232" s="865">
        <v>2.77</v>
      </c>
      <c r="AD232" s="865">
        <v>3.41</v>
      </c>
      <c r="AE232" s="865">
        <v>2.57</v>
      </c>
      <c r="AF232" s="865">
        <v>1.44</v>
      </c>
      <c r="AG232" s="865">
        <v>7.3</v>
      </c>
      <c r="AH232" s="865">
        <v>11.600000000000001</v>
      </c>
      <c r="AI232" s="865">
        <v>6.36</v>
      </c>
      <c r="AJ232" s="865">
        <v>3</v>
      </c>
      <c r="AK232" s="865">
        <v>5.8999999999999995</v>
      </c>
      <c r="AL232" s="878">
        <v>12740</v>
      </c>
      <c r="AM232" s="872">
        <v>0.2</v>
      </c>
      <c r="AN232" s="865">
        <v>1.1599999999999999</v>
      </c>
      <c r="AO232" s="739">
        <f t="shared" si="59"/>
        <v>-9.3569217085094216</v>
      </c>
      <c r="AP232" s="740">
        <f t="shared" si="60"/>
        <v>10.646688399793828</v>
      </c>
      <c r="AQ232" s="888">
        <f t="shared" si="61"/>
        <v>13.147295457355401</v>
      </c>
      <c r="AR232" s="651">
        <f>INDEX(Historical!$C$7:$C$1239,MATCH(B232,Historical!$B$7:$B$1261,0))*IF(AH232="n/a",1.03,IF(AH232&lt;0,1.01,IF(AH232&gt;10,1.1,(1+AH232/100))))</f>
        <v>2.1230000000000002</v>
      </c>
      <c r="AS232" s="886">
        <f t="shared" si="62"/>
        <v>2.2580228000000004</v>
      </c>
      <c r="AT232" s="886">
        <f t="shared" si="67"/>
        <v>2.3912461452000002</v>
      </c>
      <c r="AU232" s="886">
        <f t="shared" si="67"/>
        <v>2.5323296677667999</v>
      </c>
      <c r="AV232" s="886">
        <f t="shared" si="67"/>
        <v>2.6817371181650409</v>
      </c>
      <c r="AW232" s="651">
        <f t="shared" si="63"/>
        <v>11.98633573113184</v>
      </c>
      <c r="AX232" s="747">
        <f t="shared" si="64"/>
        <v>21.632080366597801</v>
      </c>
      <c r="AY232" s="934">
        <v>0.36</v>
      </c>
      <c r="AZ232" s="872">
        <v>31.900000000000002</v>
      </c>
      <c r="BA232" s="872">
        <v>-27.63</v>
      </c>
      <c r="BB232" s="872">
        <v>2.23</v>
      </c>
      <c r="BC232" s="872">
        <v>-4.34</v>
      </c>
      <c r="BE232" s="624">
        <v>2005</v>
      </c>
      <c r="BF232" s="898">
        <f t="shared" si="65"/>
        <v>1</v>
      </c>
      <c r="BG232" s="882">
        <v>2.4</v>
      </c>
    </row>
    <row r="233" spans="1:59" ht="11.25" customHeight="1" x14ac:dyDescent="0.2">
      <c r="A233" s="881" t="s">
        <v>4552</v>
      </c>
      <c r="B233" s="875" t="s">
        <v>4547</v>
      </c>
      <c r="C233" s="932" t="s">
        <v>131</v>
      </c>
      <c r="D233" s="932" t="s">
        <v>4329</v>
      </c>
      <c r="E233" s="733">
        <v>5</v>
      </c>
      <c r="F233" s="1140">
        <v>728</v>
      </c>
      <c r="G233" s="1140" t="s">
        <v>106</v>
      </c>
      <c r="H233" s="1140" t="s">
        <v>106</v>
      </c>
      <c r="I233" s="874">
        <v>41.07</v>
      </c>
      <c r="J233" s="651">
        <f t="shared" si="52"/>
        <v>3.7253469685902116</v>
      </c>
      <c r="K233" s="877">
        <v>0.38250000000000001</v>
      </c>
      <c r="L233" s="887">
        <v>4</v>
      </c>
      <c r="M233" s="642">
        <f t="shared" si="53"/>
        <v>1.53</v>
      </c>
      <c r="N233" s="870" t="s">
        <v>294</v>
      </c>
      <c r="O233" s="734">
        <v>0.36249999999999999</v>
      </c>
      <c r="P233" s="861">
        <v>43880</v>
      </c>
      <c r="Q233" s="861">
        <v>43900</v>
      </c>
      <c r="R233" s="642">
        <f t="shared" si="54"/>
        <v>5.5172413793103496</v>
      </c>
      <c r="S233" s="701">
        <f>IF(INDEX(Historical!$D$7:$D$1237,MATCH(B233,Historical!$B$7:$B$1261,0))=0,"n/a",(INDEX(Historical!$C$7:$C$1239,MATCH(B233,Historical!$B$7:$B$1261,0))/INDEX(Historical!$D$7:$D$1237,MATCH(B233,Historical!$B$7:$B$1261,0))-1)*100)</f>
        <v>5.0724637681159424</v>
      </c>
      <c r="T233" s="701">
        <f>IF(INDEX(Historical!$F$7:$F$1230,MATCH(B233,Historical!$B$7:$B$1261,0))=0,"n/a",((INDEX(Historical!$C$7:$C$1239,MATCH(B233,Historical!$B$7:$B$1261,0))/INDEX(Historical!$F$7:$F$1230,MATCH(B233,Historical!$B$7:$B$1261,0)))^(1/3)-1)*100)</f>
        <v>4.6823932105689803</v>
      </c>
      <c r="U233" s="701">
        <f>IF(INDEX(Historical!$H$7:$H$1230,MATCH(B233,Historical!$B$7:$B$1261,0))=0,"n/a",((INDEX(Historical!$C$7:$C$1239,MATCH(B233,Historical!$B$7:$B$1261,0))/INDEX(Historical!$H$7:$H$1230,MATCH(B233,Historical!$B$7:$B$1261,0)))^(1/5)-1)*100)</f>
        <v>3.1785127261889867</v>
      </c>
      <c r="V233" s="701">
        <f>IF(INDEX(Historical!$O$7:$O$1230,MATCH(B233,Historical!$B$7:$B$1261,0))=0,"n/a",((INDEX(Historical!$C$7:$C$1239,MATCH(B233,Historical!$B$7:$B$1261,0))/INDEX(Historical!$O$7:$O$1230,MATCH(B233,Historical!$B$7:$B$1261,0)))^(1/10)-1)*100)</f>
        <v>-3.6359885063880881</v>
      </c>
      <c r="W233" s="702" t="str">
        <f t="shared" si="55"/>
        <v>n/a</v>
      </c>
      <c r="X233" s="703">
        <f t="shared" si="56"/>
        <v>0.32106189153424108</v>
      </c>
      <c r="Y233" s="876"/>
      <c r="Z233" s="651">
        <f t="shared" si="57"/>
        <v>62.962962962962962</v>
      </c>
      <c r="AA233" s="886">
        <f t="shared" si="58"/>
        <v>16.901234567901234</v>
      </c>
      <c r="AB233" s="887">
        <v>12</v>
      </c>
      <c r="AC233" s="865">
        <v>2.4300000000000002</v>
      </c>
      <c r="AD233" s="865" t="s">
        <v>136</v>
      </c>
      <c r="AE233" s="865">
        <v>1.24</v>
      </c>
      <c r="AF233" s="865">
        <v>1.24</v>
      </c>
      <c r="AG233" s="865">
        <v>7.3</v>
      </c>
      <c r="AH233" s="865">
        <v>45.7</v>
      </c>
      <c r="AI233" s="865">
        <v>-5.18</v>
      </c>
      <c r="AJ233" s="865">
        <v>9.9</v>
      </c>
      <c r="AK233" s="865">
        <v>-2.4</v>
      </c>
      <c r="AL233" s="878">
        <v>41190</v>
      </c>
      <c r="AM233" s="872">
        <v>0.1</v>
      </c>
      <c r="AN233" s="865">
        <v>1.19</v>
      </c>
      <c r="AO233" s="739">
        <f t="shared" si="59"/>
        <v>-9.9973748731220358</v>
      </c>
      <c r="AP233" s="740">
        <f t="shared" si="60"/>
        <v>6.9038596947791984</v>
      </c>
      <c r="AQ233" s="888">
        <f t="shared" si="61"/>
        <v>-3.4885594249802643</v>
      </c>
      <c r="AR233" s="651">
        <f>INDEX(Historical!$C$7:$C$1239,MATCH(B233,Historical!$B$7:$B$1261,0))*IF(AH233="n/a",1.03,IF(AH233&lt;0,1.01,IF(AH233&gt;10,1.1,(1+AH233/100))))</f>
        <v>1.595</v>
      </c>
      <c r="AS233" s="886">
        <f t="shared" si="62"/>
        <v>1.6109499999999999</v>
      </c>
      <c r="AT233" s="886">
        <f t="shared" si="67"/>
        <v>1.6270594999999999</v>
      </c>
      <c r="AU233" s="886">
        <f t="shared" si="67"/>
        <v>1.6433300949999998</v>
      </c>
      <c r="AV233" s="886">
        <f t="shared" si="67"/>
        <v>1.6597633959499998</v>
      </c>
      <c r="AW233" s="651">
        <f t="shared" si="63"/>
        <v>8.1361029909499987</v>
      </c>
      <c r="AX233" s="747">
        <f t="shared" si="64"/>
        <v>19.810331119917208</v>
      </c>
      <c r="AY233" s="934">
        <v>0.42</v>
      </c>
      <c r="AZ233" s="872">
        <v>40.270000000000003</v>
      </c>
      <c r="BA233" s="872">
        <v>-18.740000000000002</v>
      </c>
      <c r="BB233" s="872">
        <v>2.35</v>
      </c>
      <c r="BC233" s="872">
        <v>6.3</v>
      </c>
      <c r="BE233" s="624">
        <v>2016</v>
      </c>
      <c r="BF233" s="898">
        <f t="shared" si="65"/>
        <v>0</v>
      </c>
      <c r="BG233" s="882">
        <v>1.9</v>
      </c>
    </row>
    <row r="234" spans="1:59" ht="11.25" customHeight="1" x14ac:dyDescent="0.2">
      <c r="A234" s="863" t="s">
        <v>573</v>
      </c>
      <c r="B234" s="875" t="s">
        <v>574</v>
      </c>
      <c r="C234" s="932" t="s">
        <v>112</v>
      </c>
      <c r="D234" s="932" t="s">
        <v>4354</v>
      </c>
      <c r="E234" s="733">
        <v>26</v>
      </c>
      <c r="F234" s="1140">
        <v>128</v>
      </c>
      <c r="G234" s="1147" t="s">
        <v>106</v>
      </c>
      <c r="H234" s="1147" t="s">
        <v>106</v>
      </c>
      <c r="I234" s="865">
        <v>89.37</v>
      </c>
      <c r="J234" s="651">
        <f t="shared" si="52"/>
        <v>1.1637014658162694</v>
      </c>
      <c r="K234" s="884">
        <v>0.52</v>
      </c>
      <c r="L234" s="887">
        <v>2</v>
      </c>
      <c r="M234" s="642">
        <f t="shared" si="53"/>
        <v>1.04</v>
      </c>
      <c r="N234" s="870" t="s">
        <v>575</v>
      </c>
      <c r="O234" s="735">
        <v>0.5</v>
      </c>
      <c r="P234" s="861">
        <v>43980</v>
      </c>
      <c r="Q234" s="861">
        <v>43997</v>
      </c>
      <c r="R234" s="642">
        <f t="shared" si="54"/>
        <v>4.0000000000000036</v>
      </c>
      <c r="S234" s="701">
        <f>IF(INDEX(Historical!$D$7:$D$1237,MATCH(B234,Historical!$B$7:$B$1261,0))=0,"n/a",(INDEX(Historical!$C$7:$C$1239,MATCH(B234,Historical!$B$7:$B$1261,0))/INDEX(Historical!$D$7:$D$1237,MATCH(B234,Historical!$B$7:$B$1261,0))-1)*100)</f>
        <v>11.111111111111116</v>
      </c>
      <c r="T234" s="701">
        <f>IF(INDEX(Historical!$F$7:$F$1230,MATCH(B234,Historical!$B$7:$B$1261,0))=0,"n/a",((INDEX(Historical!$C$7:$C$1239,MATCH(B234,Historical!$B$7:$B$1261,0))/INDEX(Historical!$F$7:$F$1230,MATCH(B234,Historical!$B$7:$B$1261,0)))^(1/3)-1)*100)</f>
        <v>7.7217345015941907</v>
      </c>
      <c r="U234" s="701">
        <f>IF(INDEX(Historical!$H$7:$H$1230,MATCH(B234,Historical!$B$7:$B$1261,0))=0,"n/a",((INDEX(Historical!$C$7:$C$1239,MATCH(B234,Historical!$B$7:$B$1261,0))/INDEX(Historical!$H$7:$H$1230,MATCH(B234,Historical!$B$7:$B$1261,0)))^(1/5)-1)*100)</f>
        <v>9.3362073943278112</v>
      </c>
      <c r="V234" s="701">
        <f>IF(INDEX(Historical!$O$7:$O$1230,MATCH(B234,Historical!$B$7:$B$1261,0))=0,"n/a",((INDEX(Historical!$C$7:$C$1239,MATCH(B234,Historical!$B$7:$B$1261,0))/INDEX(Historical!$O$7:$O$1230,MATCH(B234,Historical!$B$7:$B$1261,0)))^(1/10)-1)*100)</f>
        <v>10.159419920323188</v>
      </c>
      <c r="W234" s="702">
        <f t="shared" si="55"/>
        <v>0.91897051874501223</v>
      </c>
      <c r="X234" s="703">
        <f t="shared" si="56"/>
        <v>0.77158738796097615</v>
      </c>
      <c r="Y234" s="876"/>
      <c r="Z234" s="651">
        <f t="shared" si="57"/>
        <v>28.032345013477091</v>
      </c>
      <c r="AA234" s="886">
        <f t="shared" si="58"/>
        <v>24.088948787061994</v>
      </c>
      <c r="AB234" s="887">
        <v>12</v>
      </c>
      <c r="AC234" s="865">
        <v>3.71</v>
      </c>
      <c r="AD234" s="865">
        <v>2.82</v>
      </c>
      <c r="AE234" s="865">
        <v>1.7</v>
      </c>
      <c r="AF234" s="865">
        <v>5.98</v>
      </c>
      <c r="AG234" s="865">
        <v>28.599999999999998</v>
      </c>
      <c r="AH234" s="865">
        <v>-5.4</v>
      </c>
      <c r="AI234" s="865">
        <v>0.88</v>
      </c>
      <c r="AJ234" s="865">
        <v>12.1</v>
      </c>
      <c r="AK234" s="865">
        <v>8.49</v>
      </c>
      <c r="AL234" s="878">
        <v>15290</v>
      </c>
      <c r="AM234" s="872">
        <v>0.2</v>
      </c>
      <c r="AN234" s="865">
        <v>0</v>
      </c>
      <c r="AO234" s="739">
        <f t="shared" si="59"/>
        <v>-13.589039926917915</v>
      </c>
      <c r="AP234" s="740">
        <f t="shared" si="60"/>
        <v>10.49990886014408</v>
      </c>
      <c r="AQ234" s="888">
        <f t="shared" si="61"/>
        <v>153.02781028234884</v>
      </c>
      <c r="AR234" s="651">
        <f>INDEX(Historical!$C$7:$C$1239,MATCH(B234,Historical!$B$7:$B$1261,0))*IF(AH234="n/a",1.03,IF(AH234&lt;0,1.01,IF(AH234&gt;10,1.1,(1+AH234/100))))</f>
        <v>1.01</v>
      </c>
      <c r="AS234" s="886">
        <f t="shared" si="62"/>
        <v>1.018888</v>
      </c>
      <c r="AT234" s="886">
        <f t="shared" si="67"/>
        <v>1.1053915912000001</v>
      </c>
      <c r="AU234" s="886">
        <f t="shared" si="67"/>
        <v>1.19923933729288</v>
      </c>
      <c r="AV234" s="886">
        <f t="shared" si="67"/>
        <v>1.3010547570290456</v>
      </c>
      <c r="AW234" s="651">
        <f t="shared" si="63"/>
        <v>5.6345736855219259</v>
      </c>
      <c r="AX234" s="747">
        <f t="shared" si="64"/>
        <v>6.3047708241265807</v>
      </c>
      <c r="AY234" s="934">
        <v>0.75</v>
      </c>
      <c r="AZ234" s="872">
        <v>70.069999999999993</v>
      </c>
      <c r="BA234" s="872">
        <v>-6.3</v>
      </c>
      <c r="BB234" s="872">
        <v>-1.23</v>
      </c>
      <c r="BC234" s="872">
        <v>12.19</v>
      </c>
      <c r="BE234" s="624">
        <v>1995</v>
      </c>
      <c r="BF234" s="898">
        <f t="shared" si="65"/>
        <v>2</v>
      </c>
      <c r="BG234" s="882">
        <v>16.5</v>
      </c>
    </row>
    <row r="235" spans="1:59" ht="11.25" customHeight="1" x14ac:dyDescent="0.2">
      <c r="A235" s="871" t="s">
        <v>1163</v>
      </c>
      <c r="B235" s="875" t="s">
        <v>1164</v>
      </c>
      <c r="C235" s="932" t="s">
        <v>112</v>
      </c>
      <c r="D235" s="932" t="s">
        <v>4361</v>
      </c>
      <c r="E235" s="733">
        <v>8</v>
      </c>
      <c r="F235" s="1140">
        <v>549</v>
      </c>
      <c r="G235" s="1165" t="s">
        <v>106</v>
      </c>
      <c r="H235" s="1165" t="s">
        <v>106</v>
      </c>
      <c r="I235" s="874">
        <v>83.01</v>
      </c>
      <c r="J235" s="651">
        <f t="shared" si="52"/>
        <v>0.91555234309119382</v>
      </c>
      <c r="K235" s="885">
        <v>0.19</v>
      </c>
      <c r="L235" s="887">
        <v>4</v>
      </c>
      <c r="M235" s="642">
        <f t="shared" si="53"/>
        <v>0.76</v>
      </c>
      <c r="N235" s="870" t="s">
        <v>594</v>
      </c>
      <c r="O235" s="737">
        <v>0.16</v>
      </c>
      <c r="P235" s="861">
        <v>43902</v>
      </c>
      <c r="Q235" s="861">
        <v>43917</v>
      </c>
      <c r="R235" s="642">
        <f t="shared" si="54"/>
        <v>18.75</v>
      </c>
      <c r="S235" s="701">
        <f>IF(INDEX(Historical!$D$7:$D$1237,MATCH(B235,Historical!$B$7:$B$1261,0))=0,"n/a",(INDEX(Historical!$C$7:$C$1239,MATCH(B235,Historical!$B$7:$B$1261,0))/INDEX(Historical!$D$7:$D$1237,MATCH(B235,Historical!$B$7:$B$1261,0))-1)*100)</f>
        <v>23.076923076923084</v>
      </c>
      <c r="T235" s="701">
        <f>IF(INDEX(Historical!$F$7:$F$1230,MATCH(B235,Historical!$B$7:$B$1261,0))=0,"n/a",((INDEX(Historical!$C$7:$C$1239,MATCH(B235,Historical!$B$7:$B$1261,0))/INDEX(Historical!$F$7:$F$1230,MATCH(B235,Historical!$B$7:$B$1261,0)))^(1/3)-1)*100)</f>
        <v>21.141372855475971</v>
      </c>
      <c r="U235" s="701">
        <f>IF(INDEX(Historical!$H$7:$H$1230,MATCH(B235,Historical!$B$7:$B$1261,0))=0,"n/a",((INDEX(Historical!$C$7:$C$1239,MATCH(B235,Historical!$B$7:$B$1261,0))/INDEX(Historical!$H$7:$H$1230,MATCH(B235,Historical!$B$7:$B$1261,0)))^(1/5)-1)*100)</f>
        <v>20.683526730903257</v>
      </c>
      <c r="V235" s="701" t="str">
        <f>IF(INDEX(Historical!$O$7:$O$1230,MATCH(B235,Historical!$B$7:$B$1261,0))=0,"n/a",((INDEX(Historical!$C$7:$C$1239,MATCH(B235,Historical!$B$7:$B$1261,0))/INDEX(Historical!$O$7:$O$1230,MATCH(B235,Historical!$B$7:$B$1261,0)))^(1/10)-1)*100)</f>
        <v>n/a</v>
      </c>
      <c r="W235" s="702" t="str">
        <f t="shared" si="55"/>
        <v>n/a</v>
      </c>
      <c r="X235" s="703">
        <f t="shared" si="56"/>
        <v>1.3090839703103327</v>
      </c>
      <c r="Y235" s="674" t="s">
        <v>4180</v>
      </c>
      <c r="Z235" s="651">
        <f t="shared" si="57"/>
        <v>51.006711409395976</v>
      </c>
      <c r="AA235" s="886">
        <f t="shared" si="58"/>
        <v>55.711409395973156</v>
      </c>
      <c r="AB235" s="887">
        <v>12</v>
      </c>
      <c r="AC235" s="865">
        <v>1.49</v>
      </c>
      <c r="AD235" s="865">
        <v>3.72</v>
      </c>
      <c r="AE235" s="865">
        <v>10.58</v>
      </c>
      <c r="AF235" s="865">
        <v>12.72</v>
      </c>
      <c r="AG235" s="865">
        <v>23.7</v>
      </c>
      <c r="AH235" s="865">
        <v>14.7</v>
      </c>
      <c r="AI235" s="865">
        <v>16.55</v>
      </c>
      <c r="AJ235" s="865">
        <v>15.8</v>
      </c>
      <c r="AK235" s="865">
        <v>15</v>
      </c>
      <c r="AL235" s="878">
        <v>4300</v>
      </c>
      <c r="AM235" s="872">
        <v>1</v>
      </c>
      <c r="AN235" s="865">
        <v>0</v>
      </c>
      <c r="AO235" s="739">
        <f t="shared" si="59"/>
        <v>-34.112330321978703</v>
      </c>
      <c r="AP235" s="740">
        <f t="shared" si="60"/>
        <v>21.599079073994449</v>
      </c>
      <c r="AQ235" s="888">
        <f t="shared" si="61"/>
        <v>461.20866688357103</v>
      </c>
      <c r="AR235" s="651">
        <f>INDEX(Historical!$C$7:$C$1239,MATCH(B235,Historical!$B$7:$B$1261,0))*IF(AH235="n/a",1.03,IF(AH235&lt;0,1.01,IF(AH235&gt;10,1.1,(1+AH235/100))))</f>
        <v>0.70400000000000007</v>
      </c>
      <c r="AS235" s="886">
        <f t="shared" si="62"/>
        <v>0.77440000000000009</v>
      </c>
      <c r="AT235" s="886">
        <f t="shared" si="67"/>
        <v>0.85184000000000015</v>
      </c>
      <c r="AU235" s="886">
        <f t="shared" si="67"/>
        <v>0.93702400000000019</v>
      </c>
      <c r="AV235" s="886">
        <f t="shared" si="67"/>
        <v>1.0307264000000003</v>
      </c>
      <c r="AW235" s="651">
        <f t="shared" si="63"/>
        <v>4.2979904000000007</v>
      </c>
      <c r="AX235" s="747">
        <f t="shared" si="64"/>
        <v>5.1776778701361286</v>
      </c>
      <c r="AY235" s="934">
        <v>0.33</v>
      </c>
      <c r="AZ235" s="872">
        <v>43.05</v>
      </c>
      <c r="BA235" s="872">
        <v>-2.2999999999999998</v>
      </c>
      <c r="BB235" s="872">
        <v>10.08</v>
      </c>
      <c r="BC235" s="872">
        <v>10.280000000000001</v>
      </c>
      <c r="BE235" s="624">
        <v>2013</v>
      </c>
      <c r="BF235" s="898">
        <f t="shared" si="65"/>
        <v>0</v>
      </c>
      <c r="BG235" s="882">
        <v>15.2</v>
      </c>
    </row>
    <row r="236" spans="1:59" s="773" customFormat="1" ht="11.25" customHeight="1" x14ac:dyDescent="0.2">
      <c r="A236" s="646" t="s">
        <v>1165</v>
      </c>
      <c r="B236" s="781" t="s">
        <v>1166</v>
      </c>
      <c r="C236" s="932" t="s">
        <v>4319</v>
      </c>
      <c r="D236" s="932" t="s">
        <v>4320</v>
      </c>
      <c r="E236" s="755">
        <v>10</v>
      </c>
      <c r="F236" s="1140">
        <v>328</v>
      </c>
      <c r="G236" s="1189" t="s">
        <v>106</v>
      </c>
      <c r="H236" s="1189" t="s">
        <v>106</v>
      </c>
      <c r="I236" s="756">
        <v>112.73</v>
      </c>
      <c r="J236" s="757">
        <f t="shared" si="52"/>
        <v>3.1934711256985713</v>
      </c>
      <c r="K236" s="758">
        <v>0.9</v>
      </c>
      <c r="L236" s="759">
        <v>4</v>
      </c>
      <c r="M236" s="760">
        <f t="shared" si="53"/>
        <v>3.6</v>
      </c>
      <c r="N236" s="761" t="s">
        <v>318</v>
      </c>
      <c r="O236" s="762">
        <v>0.86</v>
      </c>
      <c r="P236" s="1117">
        <v>43629</v>
      </c>
      <c r="Q236" s="1117">
        <v>43644</v>
      </c>
      <c r="R236" s="760">
        <f t="shared" si="54"/>
        <v>4.6511627906976782</v>
      </c>
      <c r="S236" s="701">
        <f>IF(INDEX(Historical!$D$7:$D$1237,MATCH(B236,Historical!$B$7:$B$1261,0))=0,"n/a",(INDEX(Historical!$C$7:$C$1239,MATCH(B236,Historical!$B$7:$B$1261,0))/INDEX(Historical!$D$7:$D$1237,MATCH(B236,Historical!$B$7:$B$1261,0))-1)*100)</f>
        <v>5.9523809523809534</v>
      </c>
      <c r="T236" s="701">
        <f>IF(INDEX(Historical!$F$7:$F$1230,MATCH(B236,Historical!$B$7:$B$1261,0))=0,"n/a",((INDEX(Historical!$C$7:$C$1239,MATCH(B236,Historical!$B$7:$B$1261,0))/INDEX(Historical!$F$7:$F$1230,MATCH(B236,Historical!$B$7:$B$1261,0)))^(1/3)-1)*100)</f>
        <v>6.7072987030458497</v>
      </c>
      <c r="U236" s="701">
        <f>IF(INDEX(Historical!$H$7:$H$1230,MATCH(B236,Historical!$B$7:$B$1261,0))=0,"n/a",((INDEX(Historical!$C$7:$C$1239,MATCH(B236,Historical!$B$7:$B$1261,0))/INDEX(Historical!$H$7:$H$1230,MATCH(B236,Historical!$B$7:$B$1261,0)))^(1/5)-1)*100)</f>
        <v>14.486501579041743</v>
      </c>
      <c r="V236" s="701">
        <f>IF(INDEX(Historical!$O$7:$O$1230,MATCH(B236,Historical!$B$7:$B$1261,0))=0,"n/a",((INDEX(Historical!$C$7:$C$1239,MATCH(B236,Historical!$B$7:$B$1261,0))/INDEX(Historical!$O$7:$O$1230,MATCH(B236,Historical!$B$7:$B$1261,0)))^(1/10)-1)*100)</f>
        <v>25.07388505219734</v>
      </c>
      <c r="W236" s="702">
        <f t="shared" si="55"/>
        <v>0.57775257200408292</v>
      </c>
      <c r="X236" s="703">
        <f t="shared" si="56"/>
        <v>0.89978270677277894</v>
      </c>
      <c r="Y236" s="778"/>
      <c r="Z236" s="757">
        <f t="shared" si="57"/>
        <v>106.82492581602374</v>
      </c>
      <c r="AA236" s="765">
        <f t="shared" si="58"/>
        <v>33.451038575667653</v>
      </c>
      <c r="AB236" s="759">
        <v>12</v>
      </c>
      <c r="AC236" s="766">
        <v>3.37</v>
      </c>
      <c r="AD236" s="766">
        <v>5.44</v>
      </c>
      <c r="AE236" s="766">
        <v>10.81</v>
      </c>
      <c r="AF236" s="766">
        <v>5.93</v>
      </c>
      <c r="AG236" s="766">
        <v>18</v>
      </c>
      <c r="AH236" s="766">
        <v>3.9</v>
      </c>
      <c r="AI236" s="766">
        <v>2.4899999999999998</v>
      </c>
      <c r="AJ236" s="766">
        <v>16.100000000000001</v>
      </c>
      <c r="AK236" s="766">
        <v>6</v>
      </c>
      <c r="AL236" s="767">
        <v>14470</v>
      </c>
      <c r="AM236" s="768">
        <v>0.70000000000000007</v>
      </c>
      <c r="AN236" s="766">
        <v>2.21</v>
      </c>
      <c r="AO236" s="769">
        <f t="shared" si="59"/>
        <v>-15.771065870927337</v>
      </c>
      <c r="AP236" s="770">
        <f t="shared" si="60"/>
        <v>17.679972704740315</v>
      </c>
      <c r="AQ236" s="771">
        <f t="shared" si="61"/>
        <v>196.92098369297523</v>
      </c>
      <c r="AR236" s="651">
        <f>INDEX(Historical!$C$7:$C$1239,MATCH(B236,Historical!$B$7:$B$1261,0))*IF(AH236="n/a",1.03,IF(AH236&lt;0,1.01,IF(AH236&gt;10,1.1,(1+AH236/100))))</f>
        <v>3.6988399999999997</v>
      </c>
      <c r="AS236" s="765">
        <f t="shared" si="62"/>
        <v>3.7909411159999995</v>
      </c>
      <c r="AT236" s="765">
        <f t="shared" si="67"/>
        <v>4.0183975829599996</v>
      </c>
      <c r="AU236" s="765">
        <f t="shared" si="67"/>
        <v>4.2595014379376002</v>
      </c>
      <c r="AV236" s="765">
        <f t="shared" si="67"/>
        <v>4.5150715242138562</v>
      </c>
      <c r="AW236" s="757">
        <f t="shared" si="63"/>
        <v>20.282751661111455</v>
      </c>
      <c r="AX236" s="772">
        <f t="shared" si="64"/>
        <v>17.992328272076158</v>
      </c>
      <c r="AY236" s="935">
        <v>0.16</v>
      </c>
      <c r="AZ236" s="768">
        <v>55.059999999999995</v>
      </c>
      <c r="BA236" s="768">
        <v>-6.8900000000000006</v>
      </c>
      <c r="BB236" s="768">
        <v>-0.2</v>
      </c>
      <c r="BC236" s="768">
        <v>10.91</v>
      </c>
      <c r="BD236" s="908"/>
      <c r="BE236" s="624">
        <v>2010</v>
      </c>
      <c r="BF236" s="898">
        <f t="shared" si="65"/>
        <v>0</v>
      </c>
      <c r="BG236" s="824">
        <v>5.0999999999999996</v>
      </c>
    </row>
    <row r="237" spans="1:59" ht="11.25" customHeight="1" x14ac:dyDescent="0.2">
      <c r="A237" s="871" t="s">
        <v>1159</v>
      </c>
      <c r="B237" s="875" t="s">
        <v>1160</v>
      </c>
      <c r="C237" s="932" t="s">
        <v>108</v>
      </c>
      <c r="D237" s="932" t="s">
        <v>4338</v>
      </c>
      <c r="E237" s="733">
        <v>8</v>
      </c>
      <c r="F237" s="1140">
        <v>545</v>
      </c>
      <c r="G237" s="1165" t="s">
        <v>106</v>
      </c>
      <c r="H237" s="1165" t="s">
        <v>106</v>
      </c>
      <c r="I237" s="874">
        <v>148</v>
      </c>
      <c r="J237" s="651">
        <f t="shared" si="52"/>
        <v>3.2432432432432434</v>
      </c>
      <c r="K237" s="877">
        <v>1.2</v>
      </c>
      <c r="L237" s="887">
        <v>4</v>
      </c>
      <c r="M237" s="642">
        <f t="shared" si="53"/>
        <v>4.8</v>
      </c>
      <c r="N237" s="870" t="s">
        <v>135</v>
      </c>
      <c r="O237" s="734">
        <v>1.1499999999999999</v>
      </c>
      <c r="P237" s="861">
        <v>43895</v>
      </c>
      <c r="Q237" s="861">
        <v>43910</v>
      </c>
      <c r="R237" s="642">
        <f t="shared" si="54"/>
        <v>4.3478260869565259</v>
      </c>
      <c r="S237" s="701">
        <f>IF(INDEX(Historical!$D$7:$D$1237,MATCH(B237,Historical!$B$7:$B$1261,0))=0,"n/a",(INDEX(Historical!$C$7:$C$1239,MATCH(B237,Historical!$B$7:$B$1261,0))/INDEX(Historical!$D$7:$D$1237,MATCH(B237,Historical!$B$7:$B$1261,0))-1)*100)</f>
        <v>14.285714285714302</v>
      </c>
      <c r="T237" s="701">
        <f>IF(INDEX(Historical!$F$7:$F$1230,MATCH(B237,Historical!$B$7:$B$1261,0))=0,"n/a",((INDEX(Historical!$C$7:$C$1239,MATCH(B237,Historical!$B$7:$B$1261,0))/INDEX(Historical!$F$7:$F$1230,MATCH(B237,Historical!$B$7:$B$1261,0)))^(1/3)-1)*100)</f>
        <v>15.576429093134902</v>
      </c>
      <c r="U237" s="701">
        <f>IF(INDEX(Historical!$H$7:$H$1230,MATCH(B237,Historical!$B$7:$B$1261,0))=0,"n/a",((INDEX(Historical!$C$7:$C$1239,MATCH(B237,Historical!$B$7:$B$1261,0))/INDEX(Historical!$H$7:$H$1230,MATCH(B237,Historical!$B$7:$B$1261,0)))^(1/5)-1)*100)</f>
        <v>23.203826267929074</v>
      </c>
      <c r="V237" s="701" t="str">
        <f>IF(INDEX(Historical!$O$7:$O$1230,MATCH(B237,Historical!$B$7:$B$1261,0))=0,"n/a",((INDEX(Historical!$C$7:$C$1239,MATCH(B237,Historical!$B$7:$B$1261,0))/INDEX(Historical!$O$7:$O$1230,MATCH(B237,Historical!$B$7:$B$1261,0)))^(1/10)-1)*100)</f>
        <v>n/a</v>
      </c>
      <c r="W237" s="702" t="str">
        <f t="shared" si="55"/>
        <v>n/a</v>
      </c>
      <c r="X237" s="703" t="str">
        <f t="shared" si="56"/>
        <v>n/a</v>
      </c>
      <c r="Y237" s="876"/>
      <c r="Z237" s="651" t="str">
        <f t="shared" si="57"/>
        <v>n/a</v>
      </c>
      <c r="AA237" s="886" t="str">
        <f t="shared" si="58"/>
        <v>n/a</v>
      </c>
      <c r="AB237" s="887">
        <v>12</v>
      </c>
      <c r="AC237" s="865" t="s">
        <v>136</v>
      </c>
      <c r="AD237" s="865" t="s">
        <v>136</v>
      </c>
      <c r="AE237" s="865" t="s">
        <v>136</v>
      </c>
      <c r="AF237" s="865" t="s">
        <v>136</v>
      </c>
      <c r="AG237" s="865" t="s">
        <v>136</v>
      </c>
      <c r="AH237" s="865" t="s">
        <v>136</v>
      </c>
      <c r="AI237" s="865" t="s">
        <v>136</v>
      </c>
      <c r="AJ237" s="865" t="s">
        <v>136</v>
      </c>
      <c r="AK237" s="865" t="s">
        <v>136</v>
      </c>
      <c r="AL237" s="878" t="s">
        <v>136</v>
      </c>
      <c r="AM237" s="872" t="s">
        <v>136</v>
      </c>
      <c r="AN237" s="865" t="s">
        <v>136</v>
      </c>
      <c r="AO237" s="739" t="str">
        <f t="shared" si="59"/>
        <v>n/a</v>
      </c>
      <c r="AP237" s="740">
        <f t="shared" si="60"/>
        <v>26.447069511172316</v>
      </c>
      <c r="AQ237" s="888" t="str">
        <f t="shared" si="61"/>
        <v>n/a</v>
      </c>
      <c r="AR237" s="651">
        <f>INDEX(Historical!$C$7:$C$1239,MATCH(B237,Historical!$B$7:$B$1261,0))*IF(AH237="n/a",1.03,IF(AH237&lt;0,1.01,IF(AH237&gt;10,1.1,(1+AH237/100))))</f>
        <v>4.5320000000000009</v>
      </c>
      <c r="AS237" s="886">
        <f t="shared" si="62"/>
        <v>4.6679600000000008</v>
      </c>
      <c r="AT237" s="886">
        <f t="shared" si="67"/>
        <v>4.8079988000000009</v>
      </c>
      <c r="AU237" s="886">
        <f t="shared" si="67"/>
        <v>4.9522387640000014</v>
      </c>
      <c r="AV237" s="886">
        <f t="shared" si="67"/>
        <v>5.1008059269200015</v>
      </c>
      <c r="AW237" s="651">
        <f t="shared" si="63"/>
        <v>24.061003490920001</v>
      </c>
      <c r="AX237" s="747">
        <f t="shared" si="64"/>
        <v>16.257434791162162</v>
      </c>
      <c r="AY237" s="934" t="s">
        <v>136</v>
      </c>
      <c r="AZ237" s="872" t="s">
        <v>136</v>
      </c>
      <c r="BA237" s="872" t="s">
        <v>136</v>
      </c>
      <c r="BB237" s="872" t="s">
        <v>136</v>
      </c>
      <c r="BC237" s="872" t="s">
        <v>136</v>
      </c>
      <c r="BD237" s="907" t="s">
        <v>4265</v>
      </c>
      <c r="BE237" s="624">
        <v>2013</v>
      </c>
      <c r="BF237" s="898">
        <f t="shared" si="65"/>
        <v>0</v>
      </c>
      <c r="BG237" s="882" t="s">
        <v>136</v>
      </c>
    </row>
    <row r="238" spans="1:59" ht="11.25" customHeight="1" x14ac:dyDescent="0.2">
      <c r="A238" s="863" t="s">
        <v>1180</v>
      </c>
      <c r="B238" s="875" t="s">
        <v>1181</v>
      </c>
      <c r="C238" s="932" t="s">
        <v>108</v>
      </c>
      <c r="D238" s="932" t="s">
        <v>118</v>
      </c>
      <c r="E238" s="733">
        <v>11</v>
      </c>
      <c r="F238" s="1140">
        <v>303</v>
      </c>
      <c r="G238" s="1166" t="s">
        <v>37</v>
      </c>
      <c r="H238" s="1166" t="s">
        <v>37</v>
      </c>
      <c r="I238" s="874">
        <v>48.44</v>
      </c>
      <c r="J238" s="651">
        <f t="shared" si="52"/>
        <v>3.798513625103221</v>
      </c>
      <c r="K238" s="877">
        <v>0.46</v>
      </c>
      <c r="L238" s="887">
        <v>4</v>
      </c>
      <c r="M238" s="642">
        <f t="shared" si="53"/>
        <v>1.84</v>
      </c>
      <c r="N238" s="870" t="s">
        <v>148</v>
      </c>
      <c r="O238" s="734">
        <v>0.44</v>
      </c>
      <c r="P238" s="861">
        <v>44172</v>
      </c>
      <c r="Q238" s="861">
        <v>44180</v>
      </c>
      <c r="R238" s="642">
        <f t="shared" si="54"/>
        <v>4.5454545454545494</v>
      </c>
      <c r="S238" s="701">
        <f>IF(INDEX(Historical!$D$7:$D$1237,MATCH(B238,Historical!$B$7:$B$1261,0))=0,"n/a",(INDEX(Historical!$C$7:$C$1239,MATCH(B238,Historical!$B$7:$B$1261,0))/INDEX(Historical!$D$7:$D$1237,MATCH(B238,Historical!$B$7:$B$1261,0))-1)*100)</f>
        <v>4.9999999999999822</v>
      </c>
      <c r="T238" s="701">
        <f>IF(INDEX(Historical!$F$7:$F$1230,MATCH(B238,Historical!$B$7:$B$1261,0))=0,"n/a",((INDEX(Historical!$C$7:$C$1239,MATCH(B238,Historical!$B$7:$B$1261,0))/INDEX(Historical!$F$7:$F$1230,MATCH(B238,Historical!$B$7:$B$1261,0)))^(1/3)-1)*100)</f>
        <v>11.868894208139679</v>
      </c>
      <c r="U238" s="701">
        <f>IF(INDEX(Historical!$H$7:$H$1230,MATCH(B238,Historical!$B$7:$B$1261,0))=0,"n/a",((INDEX(Historical!$C$7:$C$1239,MATCH(B238,Historical!$B$7:$B$1261,0))/INDEX(Historical!$H$7:$H$1230,MATCH(B238,Historical!$B$7:$B$1261,0)))^(1/5)-1)*100)</f>
        <v>14.869835499703509</v>
      </c>
      <c r="V238" s="701" t="str">
        <f>IF(INDEX(Historical!$O$7:$O$1230,MATCH(B238,Historical!$B$7:$B$1261,0))=0,"n/a",((INDEX(Historical!$C$7:$C$1239,MATCH(B238,Historical!$B$7:$B$1261,0))/INDEX(Historical!$O$7:$O$1230,MATCH(B238,Historical!$B$7:$B$1261,0)))^(1/10)-1)*100)</f>
        <v>n/a</v>
      </c>
      <c r="W238" s="702" t="str">
        <f t="shared" si="55"/>
        <v>n/a</v>
      </c>
      <c r="X238" s="703">
        <f t="shared" si="56"/>
        <v>0.62478300418922317</v>
      </c>
      <c r="Y238" s="673"/>
      <c r="Z238" s="651">
        <f t="shared" si="57"/>
        <v>32.56637168141593</v>
      </c>
      <c r="AA238" s="886">
        <f t="shared" si="58"/>
        <v>8.5734513274336273</v>
      </c>
      <c r="AB238" s="887">
        <v>12</v>
      </c>
      <c r="AC238" s="865">
        <v>5.65</v>
      </c>
      <c r="AD238" s="865">
        <v>3.23</v>
      </c>
      <c r="AE238" s="865">
        <v>0.83</v>
      </c>
      <c r="AF238" s="865">
        <v>1.18</v>
      </c>
      <c r="AG238" s="865">
        <v>14.2</v>
      </c>
      <c r="AH238" s="865">
        <v>48.6</v>
      </c>
      <c r="AI238" s="865">
        <v>-12.91</v>
      </c>
      <c r="AJ238" s="865">
        <v>23.799999999999997</v>
      </c>
      <c r="AK238" s="865">
        <v>2.7</v>
      </c>
      <c r="AL238" s="878">
        <v>5520</v>
      </c>
      <c r="AM238" s="872">
        <v>3.0300000000000002</v>
      </c>
      <c r="AN238" s="865">
        <v>0.33</v>
      </c>
      <c r="AO238" s="739">
        <f t="shared" si="59"/>
        <v>10.094897797373104</v>
      </c>
      <c r="AP238" s="740">
        <f t="shared" si="60"/>
        <v>18.668349124806731</v>
      </c>
      <c r="AQ238" s="888">
        <f t="shared" si="61"/>
        <v>-32.94555258308803</v>
      </c>
      <c r="AR238" s="651">
        <f>INDEX(Historical!$C$7:$C$1239,MATCH(B238,Historical!$B$7:$B$1261,0))*IF(AH238="n/a",1.03,IF(AH238&lt;0,1.01,IF(AH238&gt;10,1.1,(1+AH238/100))))</f>
        <v>1.8480000000000001</v>
      </c>
      <c r="AS238" s="886">
        <f t="shared" si="62"/>
        <v>1.8664800000000001</v>
      </c>
      <c r="AT238" s="886">
        <f t="shared" si="67"/>
        <v>1.9168749599999999</v>
      </c>
      <c r="AU238" s="886">
        <f t="shared" si="67"/>
        <v>1.9686305839199998</v>
      </c>
      <c r="AV238" s="886">
        <f t="shared" si="67"/>
        <v>2.0217836096858397</v>
      </c>
      <c r="AW238" s="651">
        <f t="shared" si="63"/>
        <v>9.6217691536058396</v>
      </c>
      <c r="AX238" s="747">
        <f t="shared" si="64"/>
        <v>19.863272406287859</v>
      </c>
      <c r="AY238" s="934">
        <v>1.17</v>
      </c>
      <c r="AZ238" s="872">
        <v>64.990000000000009</v>
      </c>
      <c r="BA238" s="872">
        <v>-27.46</v>
      </c>
      <c r="BB238" s="872">
        <v>-3.1199999999999997</v>
      </c>
      <c r="BC238" s="872">
        <v>-3.5999999999999996</v>
      </c>
      <c r="BE238" s="624">
        <v>2010</v>
      </c>
      <c r="BF238" s="898">
        <f t="shared" si="65"/>
        <v>0</v>
      </c>
      <c r="BG238" s="882">
        <v>5.3</v>
      </c>
    </row>
    <row r="239" spans="1:59" ht="11.25" customHeight="1" x14ac:dyDescent="0.2">
      <c r="A239" s="863" t="s">
        <v>580</v>
      </c>
      <c r="B239" s="875" t="s">
        <v>581</v>
      </c>
      <c r="C239" s="932" t="s">
        <v>112</v>
      </c>
      <c r="D239" s="932" t="s">
        <v>4332</v>
      </c>
      <c r="E239" s="733">
        <v>21</v>
      </c>
      <c r="F239" s="1140">
        <v>158</v>
      </c>
      <c r="G239" s="1190" t="s">
        <v>106</v>
      </c>
      <c r="H239" s="1190" t="s">
        <v>106</v>
      </c>
      <c r="I239" s="874">
        <v>49.45</v>
      </c>
      <c r="J239" s="651">
        <f t="shared" si="52"/>
        <v>2.0222446916076846</v>
      </c>
      <c r="K239" s="877">
        <v>0.25</v>
      </c>
      <c r="L239" s="887">
        <v>4</v>
      </c>
      <c r="M239" s="642">
        <f t="shared" si="53"/>
        <v>1</v>
      </c>
      <c r="N239" s="870" t="s">
        <v>466</v>
      </c>
      <c r="O239" s="734">
        <v>0.22</v>
      </c>
      <c r="P239" s="619">
        <v>43860</v>
      </c>
      <c r="Q239" s="619">
        <v>43888</v>
      </c>
      <c r="R239" s="642">
        <f t="shared" si="54"/>
        <v>13.636363636363635</v>
      </c>
      <c r="S239" s="701">
        <f>IF(INDEX(Historical!$D$7:$D$1237,MATCH(B239,Historical!$B$7:$B$1261,0))=0,"n/a",(INDEX(Historical!$C$7:$C$1239,MATCH(B239,Historical!$B$7:$B$1261,0))/INDEX(Historical!$D$7:$D$1237,MATCH(B239,Historical!$B$7:$B$1261,0))-1)*100)</f>
        <v>12.987012987012992</v>
      </c>
      <c r="T239" s="701">
        <f>IF(INDEX(Historical!$F$7:$F$1230,MATCH(B239,Historical!$B$7:$B$1261,0))=0,"n/a",((INDEX(Historical!$C$7:$C$1239,MATCH(B239,Historical!$B$7:$B$1261,0))/INDEX(Historical!$F$7:$F$1230,MATCH(B239,Historical!$B$7:$B$1261,0)))^(1/3)-1)*100)</f>
        <v>13.18511959629507</v>
      </c>
      <c r="U239" s="701">
        <f>IF(INDEX(Historical!$H$7:$H$1230,MATCH(B239,Historical!$B$7:$B$1261,0))=0,"n/a",((INDEX(Historical!$C$7:$C$1239,MATCH(B239,Historical!$B$7:$B$1261,0))/INDEX(Historical!$H$7:$H$1230,MATCH(B239,Historical!$B$7:$B$1261,0)))^(1/5)-1)*100)</f>
        <v>11.714578086971738</v>
      </c>
      <c r="V239" s="701">
        <f>IF(INDEX(Historical!$O$7:$O$1230,MATCH(B239,Historical!$B$7:$B$1261,0))=0,"n/a",((INDEX(Historical!$C$7:$C$1239,MATCH(B239,Historical!$B$7:$B$1261,0))/INDEX(Historical!$O$7:$O$1230,MATCH(B239,Historical!$B$7:$B$1261,0)))^(1/10)-1)*100)</f>
        <v>17.064354502381818</v>
      </c>
      <c r="W239" s="702">
        <f t="shared" si="55"/>
        <v>0.68649406488458931</v>
      </c>
      <c r="X239" s="703">
        <f t="shared" si="56"/>
        <v>1.1051488761294093</v>
      </c>
      <c r="Y239" s="664"/>
      <c r="Z239" s="651">
        <f t="shared" si="57"/>
        <v>68.493150684931507</v>
      </c>
      <c r="AA239" s="886">
        <f t="shared" si="58"/>
        <v>33.869863013698634</v>
      </c>
      <c r="AB239" s="887">
        <v>12</v>
      </c>
      <c r="AC239" s="865">
        <v>1.46</v>
      </c>
      <c r="AD239" s="865">
        <v>4.49</v>
      </c>
      <c r="AE239" s="865">
        <v>4.97</v>
      </c>
      <c r="AF239" s="865">
        <v>9.66</v>
      </c>
      <c r="AG239" s="865">
        <v>30.599999999999998</v>
      </c>
      <c r="AH239" s="865">
        <v>6.6000000000000005</v>
      </c>
      <c r="AI239" s="865">
        <v>4.42</v>
      </c>
      <c r="AJ239" s="865">
        <v>10.6</v>
      </c>
      <c r="AK239" s="865">
        <v>7.3999999999999995</v>
      </c>
      <c r="AL239" s="878">
        <v>27660</v>
      </c>
      <c r="AM239" s="872">
        <v>0.32</v>
      </c>
      <c r="AN239" s="865">
        <v>0.14000000000000001</v>
      </c>
      <c r="AO239" s="739">
        <f t="shared" si="59"/>
        <v>-20.133040235119211</v>
      </c>
      <c r="AP239" s="740">
        <f t="shared" si="60"/>
        <v>13.736822778579423</v>
      </c>
      <c r="AQ239" s="888">
        <f t="shared" si="61"/>
        <v>281.33267873622646</v>
      </c>
      <c r="AR239" s="651">
        <f>INDEX(Historical!$C$7:$C$1239,MATCH(B239,Historical!$B$7:$B$1261,0))*IF(AH239="n/a",1.03,IF(AH239&lt;0,1.01,IF(AH239&gt;10,1.1,(1+AH239/100))))</f>
        <v>0.92742000000000002</v>
      </c>
      <c r="AS239" s="886">
        <f t="shared" si="62"/>
        <v>0.96841196400000007</v>
      </c>
      <c r="AT239" s="886">
        <f t="shared" si="67"/>
        <v>1.0400744493360001</v>
      </c>
      <c r="AU239" s="886">
        <f t="shared" si="67"/>
        <v>1.1170399585868642</v>
      </c>
      <c r="AV239" s="886">
        <f t="shared" si="67"/>
        <v>1.1997009155222922</v>
      </c>
      <c r="AW239" s="651">
        <f t="shared" si="63"/>
        <v>5.2526472874451571</v>
      </c>
      <c r="AX239" s="747">
        <f t="shared" si="64"/>
        <v>10.622138093923471</v>
      </c>
      <c r="AY239" s="934">
        <v>1.18</v>
      </c>
      <c r="AZ239" s="872">
        <v>85.1</v>
      </c>
      <c r="BA239" s="872">
        <v>-0.82000000000000006</v>
      </c>
      <c r="BB239" s="872">
        <v>8.16</v>
      </c>
      <c r="BC239" s="872">
        <v>18.88</v>
      </c>
      <c r="BE239" s="624">
        <v>2000</v>
      </c>
      <c r="BF239" s="898">
        <f t="shared" si="65"/>
        <v>2</v>
      </c>
      <c r="BG239" s="882">
        <v>21.099999999999998</v>
      </c>
    </row>
    <row r="240" spans="1:59" ht="11.25" customHeight="1" x14ac:dyDescent="0.2">
      <c r="A240" s="871" t="s">
        <v>1218</v>
      </c>
      <c r="B240" s="875" t="s">
        <v>1219</v>
      </c>
      <c r="C240" s="932" t="s">
        <v>112</v>
      </c>
      <c r="D240" s="932" t="s">
        <v>1220</v>
      </c>
      <c r="E240" s="733">
        <v>8</v>
      </c>
      <c r="F240" s="1140">
        <v>544</v>
      </c>
      <c r="G240" s="1129" t="s">
        <v>106</v>
      </c>
      <c r="H240" s="1129" t="s">
        <v>106</v>
      </c>
      <c r="I240" s="874">
        <v>83.5</v>
      </c>
      <c r="J240" s="651">
        <f t="shared" si="52"/>
        <v>1.1497005988023952</v>
      </c>
      <c r="K240" s="877">
        <v>0.24</v>
      </c>
      <c r="L240" s="887">
        <v>4</v>
      </c>
      <c r="M240" s="642">
        <f t="shared" si="53"/>
        <v>0.96</v>
      </c>
      <c r="N240" s="870" t="s">
        <v>135</v>
      </c>
      <c r="O240" s="734">
        <v>0.22</v>
      </c>
      <c r="P240" s="861">
        <v>43887</v>
      </c>
      <c r="Q240" s="861">
        <v>43907</v>
      </c>
      <c r="R240" s="642">
        <f t="shared" si="54"/>
        <v>9.0909090909090864</v>
      </c>
      <c r="S240" s="701">
        <f>IF(INDEX(Historical!$D$7:$D$1237,MATCH(B240,Historical!$B$7:$B$1261,0))=0,"n/a",(INDEX(Historical!$C$7:$C$1239,MATCH(B240,Historical!$B$7:$B$1261,0))/INDEX(Historical!$D$7:$D$1237,MATCH(B240,Historical!$B$7:$B$1261,0))-1)*100)</f>
        <v>9.9999999999999858</v>
      </c>
      <c r="T240" s="701">
        <f>IF(INDEX(Historical!$F$7:$F$1230,MATCH(B240,Historical!$B$7:$B$1261,0))=0,"n/a",((INDEX(Historical!$C$7:$C$1239,MATCH(B240,Historical!$B$7:$B$1261,0))/INDEX(Historical!$F$7:$F$1230,MATCH(B240,Historical!$B$7:$B$1261,0)))^(1/3)-1)*100)</f>
        <v>11.199004528465784</v>
      </c>
      <c r="U240" s="701">
        <f>IF(INDEX(Historical!$H$7:$H$1230,MATCH(B240,Historical!$B$7:$B$1261,0))=0,"n/a",((INDEX(Historical!$C$7:$C$1239,MATCH(B240,Historical!$B$7:$B$1261,0))/INDEX(Historical!$H$7:$H$1230,MATCH(B240,Historical!$B$7:$B$1261,0)))^(1/5)-1)*100)</f>
        <v>12.888132073019754</v>
      </c>
      <c r="V240" s="701" t="str">
        <f>IF(INDEX(Historical!$O$7:$O$1230,MATCH(B240,Historical!$B$7:$B$1261,0))=0,"n/a",((INDEX(Historical!$C$7:$C$1239,MATCH(B240,Historical!$B$7:$B$1261,0))/INDEX(Historical!$O$7:$O$1230,MATCH(B240,Historical!$B$7:$B$1261,0)))^(1/10)-1)*100)</f>
        <v>n/a</v>
      </c>
      <c r="W240" s="702" t="str">
        <f t="shared" si="55"/>
        <v>n/a</v>
      </c>
      <c r="X240" s="703">
        <f t="shared" si="56"/>
        <v>0.96903248669321451</v>
      </c>
      <c r="Y240" s="661"/>
      <c r="Z240" s="651">
        <f t="shared" si="57"/>
        <v>27.350427350427353</v>
      </c>
      <c r="AA240" s="886">
        <f t="shared" si="58"/>
        <v>23.789173789173791</v>
      </c>
      <c r="AB240" s="887">
        <v>12</v>
      </c>
      <c r="AC240" s="865">
        <v>3.51</v>
      </c>
      <c r="AD240" s="865">
        <v>2.16</v>
      </c>
      <c r="AE240" s="865">
        <v>2</v>
      </c>
      <c r="AF240" s="865">
        <v>4.4800000000000004</v>
      </c>
      <c r="AG240" s="865">
        <v>20</v>
      </c>
      <c r="AH240" s="865">
        <v>13.200000000000001</v>
      </c>
      <c r="AI240" s="865">
        <v>14.32</v>
      </c>
      <c r="AJ240" s="865">
        <v>13.3</v>
      </c>
      <c r="AK240" s="865">
        <v>11.200000000000001</v>
      </c>
      <c r="AL240" s="878">
        <v>11790</v>
      </c>
      <c r="AM240" s="872">
        <v>0.3</v>
      </c>
      <c r="AN240" s="865">
        <v>0.79</v>
      </c>
      <c r="AO240" s="739">
        <f t="shared" si="59"/>
        <v>-9.7513411173516413</v>
      </c>
      <c r="AP240" s="740">
        <f t="shared" si="60"/>
        <v>14.03783267182215</v>
      </c>
      <c r="AQ240" s="888">
        <f t="shared" si="61"/>
        <v>117.63935364675469</v>
      </c>
      <c r="AR240" s="651">
        <f>INDEX(Historical!$C$7:$C$1239,MATCH(B240,Historical!$B$7:$B$1261,0))*IF(AH240="n/a",1.03,IF(AH240&lt;0,1.01,IF(AH240&gt;10,1.1,(1+AH240/100))))</f>
        <v>0.96800000000000008</v>
      </c>
      <c r="AS240" s="886">
        <f t="shared" si="62"/>
        <v>1.0648000000000002</v>
      </c>
      <c r="AT240" s="886">
        <f t="shared" si="67"/>
        <v>1.1712800000000003</v>
      </c>
      <c r="AU240" s="886">
        <f t="shared" si="67"/>
        <v>1.2884080000000004</v>
      </c>
      <c r="AV240" s="886">
        <f t="shared" si="67"/>
        <v>1.4172488000000005</v>
      </c>
      <c r="AW240" s="651">
        <f t="shared" si="63"/>
        <v>5.9097368000000019</v>
      </c>
      <c r="AX240" s="747">
        <f t="shared" si="64"/>
        <v>7.0775291017964097</v>
      </c>
      <c r="AY240" s="934">
        <v>1.66</v>
      </c>
      <c r="AZ240" s="872">
        <v>146.31</v>
      </c>
      <c r="BA240" s="872">
        <v>-9.82</v>
      </c>
      <c r="BB240" s="872">
        <v>-2.0299999999999998</v>
      </c>
      <c r="BC240" s="872">
        <v>21.88</v>
      </c>
      <c r="BE240" s="624">
        <v>2013</v>
      </c>
      <c r="BF240" s="898">
        <f t="shared" si="65"/>
        <v>0</v>
      </c>
      <c r="BG240" s="882">
        <v>7.8</v>
      </c>
    </row>
    <row r="241" spans="1:59" ht="11.25" customHeight="1" x14ac:dyDescent="0.2">
      <c r="A241" s="871" t="s">
        <v>1184</v>
      </c>
      <c r="B241" s="875" t="s">
        <v>1185</v>
      </c>
      <c r="C241" s="932" t="s">
        <v>108</v>
      </c>
      <c r="D241" s="932" t="s">
        <v>4338</v>
      </c>
      <c r="E241" s="733">
        <v>8</v>
      </c>
      <c r="F241" s="1140">
        <v>528</v>
      </c>
      <c r="G241" s="1165" t="s">
        <v>106</v>
      </c>
      <c r="H241" s="1165" t="s">
        <v>106</v>
      </c>
      <c r="I241" s="874">
        <v>18.89</v>
      </c>
      <c r="J241" s="651">
        <f t="shared" si="52"/>
        <v>3.4939121228163046</v>
      </c>
      <c r="K241" s="877">
        <v>0.16500000000000001</v>
      </c>
      <c r="L241" s="887">
        <v>4</v>
      </c>
      <c r="M241" s="642">
        <f t="shared" si="53"/>
        <v>0.66</v>
      </c>
      <c r="N241" s="870" t="s">
        <v>107</v>
      </c>
      <c r="O241" s="734">
        <v>0.15</v>
      </c>
      <c r="P241" s="619">
        <v>43861</v>
      </c>
      <c r="Q241" s="619">
        <v>43874</v>
      </c>
      <c r="R241" s="642">
        <f t="shared" si="54"/>
        <v>10.000000000000009</v>
      </c>
      <c r="S241" s="701">
        <f>IF(INDEX(Historical!$D$7:$D$1237,MATCH(B241,Historical!$B$7:$B$1261,0))=0,"n/a",(INDEX(Historical!$C$7:$C$1239,MATCH(B241,Historical!$B$7:$B$1261,0))/INDEX(Historical!$D$7:$D$1237,MATCH(B241,Historical!$B$7:$B$1261,0))-1)*100)</f>
        <v>7.1428571428571397</v>
      </c>
      <c r="T241" s="701">
        <f>IF(INDEX(Historical!$F$7:$F$1230,MATCH(B241,Historical!$B$7:$B$1261,0))=0,"n/a",((INDEX(Historical!$C$7:$C$1239,MATCH(B241,Historical!$B$7:$B$1261,0))/INDEX(Historical!$F$7:$F$1230,MATCH(B241,Historical!$B$7:$B$1261,0)))^(1/3)-1)*100)</f>
        <v>7.7217345015941907</v>
      </c>
      <c r="U241" s="701">
        <f>IF(INDEX(Historical!$H$7:$H$1230,MATCH(B241,Historical!$B$7:$B$1261,0))=0,"n/a",((INDEX(Historical!$C$7:$C$1239,MATCH(B241,Historical!$B$7:$B$1261,0))/INDEX(Historical!$H$7:$H$1230,MATCH(B241,Historical!$B$7:$B$1261,0)))^(1/5)-1)*100)</f>
        <v>7.3940923785779322</v>
      </c>
      <c r="V241" s="701">
        <f>IF(INDEX(Historical!$O$7:$O$1230,MATCH(B241,Historical!$B$7:$B$1261,0))=0,"n/a",((INDEX(Historical!$C$7:$C$1239,MATCH(B241,Historical!$B$7:$B$1261,0))/INDEX(Historical!$O$7:$O$1230,MATCH(B241,Historical!$B$7:$B$1261,0)))^(1/10)-1)*100)</f>
        <v>15.66509568920158</v>
      </c>
      <c r="W241" s="702">
        <f t="shared" si="55"/>
        <v>0.47201067425811521</v>
      </c>
      <c r="X241" s="703">
        <f t="shared" si="56"/>
        <v>0.83079689646943056</v>
      </c>
      <c r="Y241" s="664"/>
      <c r="Z241" s="651">
        <f t="shared" si="57"/>
        <v>34.196891191709852</v>
      </c>
      <c r="AA241" s="886">
        <f t="shared" si="58"/>
        <v>9.7875647668393793</v>
      </c>
      <c r="AB241" s="887">
        <v>12</v>
      </c>
      <c r="AC241" s="865">
        <v>1.93</v>
      </c>
      <c r="AD241" s="865">
        <v>1.32</v>
      </c>
      <c r="AE241" s="865">
        <v>1.88</v>
      </c>
      <c r="AF241" s="865">
        <v>0.85</v>
      </c>
      <c r="AG241" s="865">
        <v>8.2000000000000011</v>
      </c>
      <c r="AH241" s="865">
        <v>44.2</v>
      </c>
      <c r="AI241" s="865">
        <v>19.5</v>
      </c>
      <c r="AJ241" s="865">
        <v>8.9</v>
      </c>
      <c r="AK241" s="865">
        <v>8</v>
      </c>
      <c r="AL241" s="878">
        <v>176.46</v>
      </c>
      <c r="AM241" s="872">
        <v>3.3000000000000003</v>
      </c>
      <c r="AN241" s="865">
        <v>0.17</v>
      </c>
      <c r="AO241" s="739">
        <f t="shared" si="59"/>
        <v>1.1004397345548576</v>
      </c>
      <c r="AP241" s="740">
        <f t="shared" si="60"/>
        <v>10.888004501394237</v>
      </c>
      <c r="AQ241" s="888">
        <f t="shared" si="61"/>
        <v>-39.192726853832248</v>
      </c>
      <c r="AR241" s="651">
        <f>INDEX(Historical!$C$7:$C$1239,MATCH(B241,Historical!$B$7:$B$1261,0))*IF(AH241="n/a",1.03,IF(AH241&lt;0,1.01,IF(AH241&gt;10,1.1,(1+AH241/100))))</f>
        <v>0.66</v>
      </c>
      <c r="AS241" s="886">
        <f t="shared" si="62"/>
        <v>0.72600000000000009</v>
      </c>
      <c r="AT241" s="886">
        <f t="shared" si="67"/>
        <v>0.78408000000000011</v>
      </c>
      <c r="AU241" s="886">
        <f t="shared" si="67"/>
        <v>0.84680640000000018</v>
      </c>
      <c r="AV241" s="886">
        <f t="shared" si="67"/>
        <v>0.91455091200000027</v>
      </c>
      <c r="AW241" s="651">
        <f t="shared" si="63"/>
        <v>3.9314373120000008</v>
      </c>
      <c r="AX241" s="747">
        <f t="shared" si="64"/>
        <v>20.812267400741135</v>
      </c>
      <c r="AY241" s="934">
        <v>1.17</v>
      </c>
      <c r="AZ241" s="872">
        <v>46.89</v>
      </c>
      <c r="BA241" s="872">
        <v>-30.930000000000003</v>
      </c>
      <c r="BB241" s="872">
        <v>11.360000000000001</v>
      </c>
      <c r="BC241" s="872">
        <v>13.16</v>
      </c>
      <c r="BE241" s="624">
        <v>2013</v>
      </c>
      <c r="BF241" s="898">
        <f t="shared" si="65"/>
        <v>0</v>
      </c>
      <c r="BG241" s="882">
        <v>0.70000000000000007</v>
      </c>
    </row>
    <row r="242" spans="1:59" ht="11.25" customHeight="1" x14ac:dyDescent="0.2">
      <c r="A242" s="880" t="s">
        <v>1169</v>
      </c>
      <c r="B242" s="875" t="s">
        <v>1170</v>
      </c>
      <c r="C242" s="932" t="s">
        <v>108</v>
      </c>
      <c r="D242" s="932" t="s">
        <v>4338</v>
      </c>
      <c r="E242" s="733">
        <v>8</v>
      </c>
      <c r="F242" s="1140">
        <v>508</v>
      </c>
      <c r="G242" s="1147" t="s">
        <v>106</v>
      </c>
      <c r="H242" s="1147" t="s">
        <v>106</v>
      </c>
      <c r="I242" s="874">
        <v>13.1</v>
      </c>
      <c r="J242" s="651">
        <f t="shared" si="52"/>
        <v>3.6641221374045805</v>
      </c>
      <c r="K242" s="877">
        <v>0.12</v>
      </c>
      <c r="L242" s="887">
        <v>4</v>
      </c>
      <c r="M242" s="642">
        <f t="shared" si="53"/>
        <v>0.48</v>
      </c>
      <c r="N242" s="870" t="s">
        <v>218</v>
      </c>
      <c r="O242" s="734">
        <v>0.11</v>
      </c>
      <c r="P242" s="866">
        <v>43738</v>
      </c>
      <c r="Q242" s="866">
        <v>43753</v>
      </c>
      <c r="R242" s="642">
        <f t="shared" si="54"/>
        <v>9.0909090909090864</v>
      </c>
      <c r="S242" s="701">
        <f>IF(INDEX(Historical!$D$7:$D$1237,MATCH(B242,Historical!$B$7:$B$1261,0))=0,"n/a",(INDEX(Historical!$C$7:$C$1239,MATCH(B242,Historical!$B$7:$B$1261,0))/INDEX(Historical!$D$7:$D$1237,MATCH(B242,Historical!$B$7:$B$1261,0))-1)*100)</f>
        <v>9.7560975609756184</v>
      </c>
      <c r="T242" s="701">
        <f>IF(INDEX(Historical!$F$7:$F$1230,MATCH(B242,Historical!$B$7:$B$1261,0))=0,"n/a",((INDEX(Historical!$C$7:$C$1239,MATCH(B242,Historical!$B$7:$B$1261,0))/INDEX(Historical!$F$7:$F$1230,MATCH(B242,Historical!$B$7:$B$1261,0)))^(1/3)-1)*100)</f>
        <v>12.035118663929122</v>
      </c>
      <c r="U242" s="701">
        <f>IF(INDEX(Historical!$H$7:$H$1230,MATCH(B242,Historical!$B$7:$B$1261,0))=0,"n/a",((INDEX(Historical!$C$7:$C$1239,MATCH(B242,Historical!$B$7:$B$1261,0))/INDEX(Historical!$H$7:$H$1230,MATCH(B242,Historical!$B$7:$B$1261,0)))^(1/5)-1)*100)</f>
        <v>30.258554234867606</v>
      </c>
      <c r="V242" s="701" t="str">
        <f>IF(INDEX(Historical!$O$7:$O$1230,MATCH(B242,Historical!$B$7:$B$1261,0))=0,"n/a",((INDEX(Historical!$C$7:$C$1239,MATCH(B242,Historical!$B$7:$B$1261,0))/INDEX(Historical!$O$7:$O$1230,MATCH(B242,Historical!$B$7:$B$1261,0)))^(1/10)-1)*100)</f>
        <v>n/a</v>
      </c>
      <c r="W242" s="702" t="str">
        <f t="shared" si="55"/>
        <v>n/a</v>
      </c>
      <c r="X242" s="703" t="str">
        <f t="shared" si="56"/>
        <v>n/a</v>
      </c>
      <c r="Y242" s="876"/>
      <c r="Z242" s="651" t="str">
        <f t="shared" si="57"/>
        <v>n/a</v>
      </c>
      <c r="AA242" s="886" t="str">
        <f t="shared" si="58"/>
        <v>n/a</v>
      </c>
      <c r="AB242" s="887">
        <v>12</v>
      </c>
      <c r="AC242" s="865" t="s">
        <v>136</v>
      </c>
      <c r="AD242" s="865" t="s">
        <v>136</v>
      </c>
      <c r="AE242" s="865" t="s">
        <v>136</v>
      </c>
      <c r="AF242" s="865" t="s">
        <v>136</v>
      </c>
      <c r="AG242" s="865" t="s">
        <v>136</v>
      </c>
      <c r="AH242" s="865" t="s">
        <v>136</v>
      </c>
      <c r="AI242" s="865" t="s">
        <v>136</v>
      </c>
      <c r="AJ242" s="865" t="s">
        <v>136</v>
      </c>
      <c r="AK242" s="865" t="s">
        <v>136</v>
      </c>
      <c r="AL242" s="878" t="s">
        <v>136</v>
      </c>
      <c r="AM242" s="872" t="s">
        <v>136</v>
      </c>
      <c r="AN242" s="865" t="s">
        <v>136</v>
      </c>
      <c r="AO242" s="739" t="str">
        <f t="shared" si="59"/>
        <v>n/a</v>
      </c>
      <c r="AP242" s="740">
        <f t="shared" si="60"/>
        <v>33.922676372272186</v>
      </c>
      <c r="AQ242" s="888" t="str">
        <f t="shared" si="61"/>
        <v>n/a</v>
      </c>
      <c r="AR242" s="651">
        <f>INDEX(Historical!$C$7:$C$1239,MATCH(B242,Historical!$B$7:$B$1261,0))*IF(AH242="n/a",1.03,IF(AH242&lt;0,1.01,IF(AH242&gt;10,1.1,(1+AH242/100))))</f>
        <v>0.46350000000000002</v>
      </c>
      <c r="AS242" s="886">
        <f t="shared" si="62"/>
        <v>0.47740500000000002</v>
      </c>
      <c r="AT242" s="886">
        <f t="shared" si="67"/>
        <v>0.49172715000000006</v>
      </c>
      <c r="AU242" s="886">
        <f t="shared" si="67"/>
        <v>0.50647896450000007</v>
      </c>
      <c r="AV242" s="886">
        <f t="shared" si="67"/>
        <v>0.52167333343500011</v>
      </c>
      <c r="AW242" s="651">
        <f t="shared" si="63"/>
        <v>2.4607844479350005</v>
      </c>
      <c r="AX242" s="747">
        <f t="shared" si="64"/>
        <v>18.78461410637405</v>
      </c>
      <c r="AY242" s="934" t="s">
        <v>136</v>
      </c>
      <c r="AZ242" s="872" t="s">
        <v>136</v>
      </c>
      <c r="BA242" s="872" t="s">
        <v>136</v>
      </c>
      <c r="BB242" s="872" t="s">
        <v>136</v>
      </c>
      <c r="BC242" s="872" t="s">
        <v>136</v>
      </c>
      <c r="BD242" s="907" t="s">
        <v>4265</v>
      </c>
      <c r="BE242" s="624">
        <v>2013</v>
      </c>
      <c r="BF242" s="898">
        <f t="shared" si="65"/>
        <v>0</v>
      </c>
      <c r="BG242" s="882" t="s">
        <v>136</v>
      </c>
    </row>
    <row r="243" spans="1:59" ht="11.25" customHeight="1" x14ac:dyDescent="0.2">
      <c r="A243" s="871" t="s">
        <v>1186</v>
      </c>
      <c r="B243" s="875" t="s">
        <v>1187</v>
      </c>
      <c r="C243" s="932" t="s">
        <v>108</v>
      </c>
      <c r="D243" s="932" t="s">
        <v>4338</v>
      </c>
      <c r="E243" s="733">
        <v>8</v>
      </c>
      <c r="F243" s="1140">
        <v>493</v>
      </c>
      <c r="G243" s="1165" t="s">
        <v>37</v>
      </c>
      <c r="H243" s="1165" t="s">
        <v>37</v>
      </c>
      <c r="I243" s="874">
        <v>21.07</v>
      </c>
      <c r="J243" s="651">
        <f t="shared" si="52"/>
        <v>4.7460844803037494</v>
      </c>
      <c r="K243" s="877">
        <v>0.25</v>
      </c>
      <c r="L243" s="887">
        <v>4</v>
      </c>
      <c r="M243" s="642">
        <f t="shared" si="53"/>
        <v>1</v>
      </c>
      <c r="N243" s="870" t="s">
        <v>236</v>
      </c>
      <c r="O243" s="734">
        <v>0.21</v>
      </c>
      <c r="P243" s="866">
        <v>43587</v>
      </c>
      <c r="Q243" s="866">
        <v>43602</v>
      </c>
      <c r="R243" s="642">
        <f t="shared" si="54"/>
        <v>19.047619047619051</v>
      </c>
      <c r="S243" s="701">
        <f>IF(INDEX(Historical!$D$7:$D$1237,MATCH(B243,Historical!$B$7:$B$1261,0))=0,"n/a",(INDEX(Historical!$C$7:$C$1239,MATCH(B243,Historical!$B$7:$B$1261,0))/INDEX(Historical!$D$7:$D$1237,MATCH(B243,Historical!$B$7:$B$1261,0))-1)*100)</f>
        <v>23.076923076923062</v>
      </c>
      <c r="T243" s="701">
        <f>IF(INDEX(Historical!$F$7:$F$1230,MATCH(B243,Historical!$B$7:$B$1261,0))=0,"n/a",((INDEX(Historical!$C$7:$C$1239,MATCH(B243,Historical!$B$7:$B$1261,0))/INDEX(Historical!$F$7:$F$1230,MATCH(B243,Historical!$B$7:$B$1261,0)))^(1/3)-1)*100)</f>
        <v>16.960709528514649</v>
      </c>
      <c r="U243" s="701">
        <f>IF(INDEX(Historical!$H$7:$H$1230,MATCH(B243,Historical!$B$7:$B$1261,0))=0,"n/a",((INDEX(Historical!$C$7:$C$1239,MATCH(B243,Historical!$B$7:$B$1261,0))/INDEX(Historical!$H$7:$H$1230,MATCH(B243,Historical!$B$7:$B$1261,0)))^(1/5)-1)*100)</f>
        <v>13.935810405670246</v>
      </c>
      <c r="V243" s="701">
        <f>IF(INDEX(Historical!$O$7:$O$1230,MATCH(B243,Historical!$B$7:$B$1261,0))=0,"n/a",((INDEX(Historical!$C$7:$C$1239,MATCH(B243,Historical!$B$7:$B$1261,0))/INDEX(Historical!$O$7:$O$1230,MATCH(B243,Historical!$B$7:$B$1261,0)))^(1/10)-1)*100)</f>
        <v>12.334976252295826</v>
      </c>
      <c r="W243" s="702">
        <f t="shared" si="55"/>
        <v>1.1297800758292069</v>
      </c>
      <c r="X243" s="703">
        <f t="shared" si="56"/>
        <v>0.97453219620071652</v>
      </c>
      <c r="Y243" s="661"/>
      <c r="Z243" s="651">
        <f t="shared" si="57"/>
        <v>50.505050505050505</v>
      </c>
      <c r="AA243" s="886">
        <f t="shared" si="58"/>
        <v>10.641414141414142</v>
      </c>
      <c r="AB243" s="887">
        <v>12</v>
      </c>
      <c r="AC243" s="865">
        <v>1.98</v>
      </c>
      <c r="AD243" s="865">
        <v>2.25</v>
      </c>
      <c r="AE243" s="865">
        <v>3.73</v>
      </c>
      <c r="AF243" s="865">
        <v>0.94</v>
      </c>
      <c r="AG243" s="865">
        <v>8.1</v>
      </c>
      <c r="AH243" s="865">
        <v>18.399999999999999</v>
      </c>
      <c r="AI243" s="865">
        <v>-4.6399999999999997</v>
      </c>
      <c r="AJ243" s="865">
        <v>14.299999999999999</v>
      </c>
      <c r="AK243" s="865">
        <v>5</v>
      </c>
      <c r="AL243" s="878">
        <v>404.93</v>
      </c>
      <c r="AM243" s="872">
        <v>1.3</v>
      </c>
      <c r="AN243" s="865">
        <v>0</v>
      </c>
      <c r="AO243" s="739">
        <f t="shared" si="59"/>
        <v>8.0404807445598543</v>
      </c>
      <c r="AP243" s="740">
        <f t="shared" si="60"/>
        <v>18.681894885973996</v>
      </c>
      <c r="AQ243" s="888">
        <f t="shared" si="61"/>
        <v>-33.323569738527404</v>
      </c>
      <c r="AR243" s="651">
        <f>INDEX(Historical!$C$7:$C$1239,MATCH(B243,Historical!$B$7:$B$1261,0))*IF(AH243="n/a",1.03,IF(AH243&lt;0,1.01,IF(AH243&gt;10,1.1,(1+AH243/100))))</f>
        <v>1.056</v>
      </c>
      <c r="AS243" s="886">
        <f t="shared" si="62"/>
        <v>1.06656</v>
      </c>
      <c r="AT243" s="886">
        <f t="shared" si="67"/>
        <v>1.119888</v>
      </c>
      <c r="AU243" s="886">
        <f t="shared" si="67"/>
        <v>1.1758824000000001</v>
      </c>
      <c r="AV243" s="886">
        <f t="shared" si="67"/>
        <v>1.2346765200000001</v>
      </c>
      <c r="AW243" s="651">
        <f t="shared" si="63"/>
        <v>5.6530069200000002</v>
      </c>
      <c r="AX243" s="747">
        <f t="shared" si="64"/>
        <v>26.829648410061701</v>
      </c>
      <c r="AY243" s="934">
        <v>0.66</v>
      </c>
      <c r="AZ243" s="872">
        <v>22.43</v>
      </c>
      <c r="BA243" s="872">
        <v>-33.050000000000004</v>
      </c>
      <c r="BB243" s="872">
        <v>5.83</v>
      </c>
      <c r="BC243" s="872">
        <v>-1.3299999999999998</v>
      </c>
      <c r="BE243" s="624">
        <v>2012</v>
      </c>
      <c r="BF243" s="898">
        <f t="shared" si="65"/>
        <v>0</v>
      </c>
      <c r="BG243" s="882">
        <v>1.2</v>
      </c>
    </row>
    <row r="244" spans="1:59" ht="11.25" customHeight="1" x14ac:dyDescent="0.2">
      <c r="A244" s="871" t="s">
        <v>1188</v>
      </c>
      <c r="B244" s="875" t="s">
        <v>1189</v>
      </c>
      <c r="C244" s="932" t="s">
        <v>108</v>
      </c>
      <c r="D244" s="932" t="s">
        <v>4338</v>
      </c>
      <c r="E244" s="733">
        <v>8</v>
      </c>
      <c r="F244" s="1140">
        <v>529</v>
      </c>
      <c r="G244" s="1120" t="s">
        <v>37</v>
      </c>
      <c r="H244" s="1120" t="s">
        <v>37</v>
      </c>
      <c r="I244" s="874">
        <v>17.260000000000002</v>
      </c>
      <c r="J244" s="651">
        <f t="shared" si="52"/>
        <v>2.7809965237543448</v>
      </c>
      <c r="K244" s="877">
        <v>0.12</v>
      </c>
      <c r="L244" s="887">
        <v>4</v>
      </c>
      <c r="M244" s="642">
        <f t="shared" si="53"/>
        <v>0.48</v>
      </c>
      <c r="N244" s="870" t="s">
        <v>107</v>
      </c>
      <c r="O244" s="734">
        <v>0.11</v>
      </c>
      <c r="P244" s="619">
        <v>43860</v>
      </c>
      <c r="Q244" s="619">
        <v>43874</v>
      </c>
      <c r="R244" s="642">
        <f t="shared" si="54"/>
        <v>9.0909090909090864</v>
      </c>
      <c r="S244" s="701">
        <f>IF(INDEX(Historical!$D$7:$D$1237,MATCH(B244,Historical!$B$7:$B$1261,0))=0,"n/a",(INDEX(Historical!$C$7:$C$1239,MATCH(B244,Historical!$B$7:$B$1261,0))/INDEX(Historical!$D$7:$D$1237,MATCH(B244,Historical!$B$7:$B$1261,0))-1)*100)</f>
        <v>9.9999999999999858</v>
      </c>
      <c r="T244" s="701">
        <f>IF(INDEX(Historical!$F$7:$F$1230,MATCH(B244,Historical!$B$7:$B$1261,0))=0,"n/a",((INDEX(Historical!$C$7:$C$1239,MATCH(B244,Historical!$B$7:$B$1261,0))/INDEX(Historical!$F$7:$F$1230,MATCH(B244,Historical!$B$7:$B$1261,0)))^(1/3)-1)*100)</f>
        <v>11.199004528465784</v>
      </c>
      <c r="U244" s="701">
        <f>IF(INDEX(Historical!$H$7:$H$1230,MATCH(B244,Historical!$B$7:$B$1261,0))=0,"n/a",((INDEX(Historical!$C$7:$C$1239,MATCH(B244,Historical!$B$7:$B$1261,0))/INDEX(Historical!$H$7:$H$1230,MATCH(B244,Historical!$B$7:$B$1261,0)))^(1/5)-1)*100)</f>
        <v>12.888132073019754</v>
      </c>
      <c r="V244" s="701">
        <f>IF(INDEX(Historical!$O$7:$O$1230,MATCH(B244,Historical!$B$7:$B$1261,0))=0,"n/a",((INDEX(Historical!$C$7:$C$1239,MATCH(B244,Historical!$B$7:$B$1261,0))/INDEX(Historical!$O$7:$O$1230,MATCH(B244,Historical!$B$7:$B$1261,0)))^(1/10)-1)*100)</f>
        <v>6.2488268514150569</v>
      </c>
      <c r="W244" s="702">
        <f t="shared" si="55"/>
        <v>2.0624882685141479</v>
      </c>
      <c r="X244" s="703">
        <f t="shared" si="56"/>
        <v>0.96903248669321451</v>
      </c>
      <c r="Y244" s="665"/>
      <c r="Z244" s="651">
        <f t="shared" si="57"/>
        <v>38.4</v>
      </c>
      <c r="AA244" s="886">
        <f t="shared" si="58"/>
        <v>13.808000000000002</v>
      </c>
      <c r="AB244" s="887">
        <v>12</v>
      </c>
      <c r="AC244" s="865">
        <v>1.25</v>
      </c>
      <c r="AD244" s="865" t="s">
        <v>136</v>
      </c>
      <c r="AE244" s="865">
        <v>3</v>
      </c>
      <c r="AF244" s="865">
        <v>0.98</v>
      </c>
      <c r="AG244" s="865">
        <v>7.3999999999999995</v>
      </c>
      <c r="AH244" s="865">
        <v>-0.5</v>
      </c>
      <c r="AI244" s="865">
        <v>0.25</v>
      </c>
      <c r="AJ244" s="865">
        <v>13.3</v>
      </c>
      <c r="AK244" s="865" t="s">
        <v>136</v>
      </c>
      <c r="AL244" s="878">
        <v>129.22999999999999</v>
      </c>
      <c r="AM244" s="872">
        <v>1.0999999999999999</v>
      </c>
      <c r="AN244" s="865">
        <v>0.11</v>
      </c>
      <c r="AO244" s="739">
        <f t="shared" si="59"/>
        <v>1.8611285967740976</v>
      </c>
      <c r="AP244" s="740">
        <f t="shared" si="60"/>
        <v>15.669128596774099</v>
      </c>
      <c r="AQ244" s="888">
        <f t="shared" si="61"/>
        <v>-22.449041842726981</v>
      </c>
      <c r="AR244" s="651">
        <f>INDEX(Historical!$C$7:$C$1239,MATCH(B244,Historical!$B$7:$B$1261,0))*IF(AH244="n/a",1.03,IF(AH244&lt;0,1.01,IF(AH244&gt;10,1.1,(1+AH244/100))))</f>
        <v>0.44440000000000002</v>
      </c>
      <c r="AS244" s="886">
        <f t="shared" si="62"/>
        <v>0.44551099999999999</v>
      </c>
      <c r="AT244" s="886">
        <f t="shared" si="67"/>
        <v>0.45887633</v>
      </c>
      <c r="AU244" s="886">
        <f t="shared" si="67"/>
        <v>0.47264261990000001</v>
      </c>
      <c r="AV244" s="886">
        <f t="shared" si="67"/>
        <v>0.48682189849700003</v>
      </c>
      <c r="AW244" s="651">
        <f t="shared" si="63"/>
        <v>2.308251848397</v>
      </c>
      <c r="AX244" s="747">
        <f t="shared" si="64"/>
        <v>13.373417429878332</v>
      </c>
      <c r="AY244" s="934">
        <v>0.78</v>
      </c>
      <c r="AZ244" s="872">
        <v>41.13</v>
      </c>
      <c r="BA244" s="872">
        <v>-21.55</v>
      </c>
      <c r="BB244" s="872">
        <v>15.72</v>
      </c>
      <c r="BC244" s="872">
        <v>15.079999999999998</v>
      </c>
      <c r="BE244" s="624">
        <v>2013</v>
      </c>
      <c r="BF244" s="898">
        <f t="shared" si="65"/>
        <v>0</v>
      </c>
      <c r="BG244" s="882">
        <v>0.70000000000000007</v>
      </c>
    </row>
    <row r="245" spans="1:59" ht="11.25" customHeight="1" x14ac:dyDescent="0.2">
      <c r="A245" s="881" t="s">
        <v>4570</v>
      </c>
      <c r="B245" s="875" t="s">
        <v>4565</v>
      </c>
      <c r="C245" s="932" t="s">
        <v>108</v>
      </c>
      <c r="D245" s="932" t="s">
        <v>4338</v>
      </c>
      <c r="E245" s="733">
        <v>5</v>
      </c>
      <c r="F245" s="1140">
        <v>725</v>
      </c>
      <c r="G245" s="1165" t="s">
        <v>106</v>
      </c>
      <c r="H245" s="1165" t="s">
        <v>106</v>
      </c>
      <c r="I245" s="874">
        <v>16.34</v>
      </c>
      <c r="J245" s="651">
        <f t="shared" si="52"/>
        <v>2.2031823745410035</v>
      </c>
      <c r="K245" s="877">
        <v>0.09</v>
      </c>
      <c r="L245" s="887">
        <v>4</v>
      </c>
      <c r="M245" s="642">
        <f t="shared" si="53"/>
        <v>0.36</v>
      </c>
      <c r="N245" s="870" t="s">
        <v>987</v>
      </c>
      <c r="O245" s="734">
        <v>7.4999999999999997E-2</v>
      </c>
      <c r="P245" s="861">
        <v>43874</v>
      </c>
      <c r="Q245" s="861">
        <v>43888</v>
      </c>
      <c r="R245" s="642">
        <f t="shared" si="54"/>
        <v>20</v>
      </c>
      <c r="S245" s="701">
        <f>IF(INDEX(Historical!$D$7:$D$1237,MATCH(B245,Historical!$B$7:$B$1261,0))=0,"n/a",(INDEX(Historical!$C$7:$C$1239,MATCH(B245,Historical!$B$7:$B$1261,0))/INDEX(Historical!$D$7:$D$1237,MATCH(B245,Historical!$B$7:$B$1261,0))-1)*100)</f>
        <v>17.647058823529417</v>
      </c>
      <c r="T245" s="701">
        <f>IF(INDEX(Historical!$F$7:$F$1230,MATCH(B245,Historical!$B$7:$B$1261,0))=0,"n/a",((INDEX(Historical!$C$7:$C$1239,MATCH(B245,Historical!$B$7:$B$1261,0))/INDEX(Historical!$F$7:$F$1230,MATCH(B245,Historical!$B$7:$B$1261,0)))^(1/3)-1)*100)</f>
        <v>81.712059283213961</v>
      </c>
      <c r="U245" s="701" t="str">
        <f>IF(INDEX(Historical!$H$7:$H$1230,MATCH(B245,Historical!$B$7:$B$1261,0))=0,"n/a",((INDEX(Historical!$C$7:$C$1239,MATCH(B245,Historical!$B$7:$B$1261,0))/INDEX(Historical!$H$7:$H$1230,MATCH(B245,Historical!$B$7:$B$1261,0)))^(1/5)-1)*100)</f>
        <v>n/a</v>
      </c>
      <c r="V245" s="701" t="str">
        <f>IF(INDEX(Historical!$O$7:$O$1230,MATCH(B245,Historical!$B$7:$B$1261,0))=0,"n/a",((INDEX(Historical!$C$7:$C$1239,MATCH(B245,Historical!$B$7:$B$1261,0))/INDEX(Historical!$O$7:$O$1230,MATCH(B245,Historical!$B$7:$B$1261,0)))^(1/10)-1)*100)</f>
        <v>n/a</v>
      </c>
      <c r="W245" s="702" t="str">
        <f t="shared" si="55"/>
        <v>n/a</v>
      </c>
      <c r="X245" s="703" t="str">
        <f t="shared" si="56"/>
        <v>n/a</v>
      </c>
      <c r="Y245" s="876"/>
      <c r="Z245" s="651">
        <f t="shared" si="57"/>
        <v>23.841059602649008</v>
      </c>
      <c r="AA245" s="886">
        <f t="shared" si="58"/>
        <v>10.821192052980132</v>
      </c>
      <c r="AB245" s="887">
        <v>12</v>
      </c>
      <c r="AC245" s="865">
        <v>1.51</v>
      </c>
      <c r="AD245" s="865">
        <v>1.37</v>
      </c>
      <c r="AE245" s="865">
        <v>2.54</v>
      </c>
      <c r="AF245" s="865">
        <v>0.93</v>
      </c>
      <c r="AG245" s="865">
        <v>8.6999999999999993</v>
      </c>
      <c r="AH245" s="865">
        <v>9.1</v>
      </c>
      <c r="AI245" s="865">
        <v>-11.55</v>
      </c>
      <c r="AJ245" s="865">
        <v>22.5</v>
      </c>
      <c r="AK245" s="865">
        <v>8</v>
      </c>
      <c r="AL245" s="878">
        <v>171.44</v>
      </c>
      <c r="AM245" s="872">
        <v>3.5000000000000004</v>
      </c>
      <c r="AN245" s="865">
        <v>0.1</v>
      </c>
      <c r="AO245" s="739" t="str">
        <f t="shared" si="59"/>
        <v>n/a</v>
      </c>
      <c r="AP245" s="740" t="str">
        <f t="shared" si="60"/>
        <v>n/a</v>
      </c>
      <c r="AQ245" s="888">
        <f t="shared" si="61"/>
        <v>-33.121308461525246</v>
      </c>
      <c r="AR245" s="651">
        <f>INDEX(Historical!$C$7:$C$1239,MATCH(B245,Historical!$B$7:$B$1261,0))*IF(AH245="n/a",1.03,IF(AH245&lt;0,1.01,IF(AH245&gt;10,1.1,(1+AH245/100))))</f>
        <v>0.32729999999999998</v>
      </c>
      <c r="AS245" s="886">
        <f t="shared" si="62"/>
        <v>0.33057300000000001</v>
      </c>
      <c r="AT245" s="886">
        <f t="shared" si="67"/>
        <v>0.35701884</v>
      </c>
      <c r="AU245" s="886">
        <f t="shared" si="67"/>
        <v>0.38558034720000001</v>
      </c>
      <c r="AV245" s="886">
        <f t="shared" si="67"/>
        <v>0.41642677497600006</v>
      </c>
      <c r="AW245" s="651">
        <f t="shared" si="63"/>
        <v>1.8168989621760001</v>
      </c>
      <c r="AX245" s="747">
        <f t="shared" si="64"/>
        <v>11.11933269385557</v>
      </c>
      <c r="AY245" s="934">
        <v>0.74</v>
      </c>
      <c r="AZ245" s="872">
        <v>81.349999999999994</v>
      </c>
      <c r="BA245" s="872">
        <v>-28.660000000000004</v>
      </c>
      <c r="BB245" s="872">
        <v>22.7</v>
      </c>
      <c r="BC245" s="872">
        <v>24.11</v>
      </c>
      <c r="BE245" s="624">
        <v>2016</v>
      </c>
      <c r="BF245" s="898">
        <f t="shared" si="65"/>
        <v>0</v>
      </c>
      <c r="BG245" s="882">
        <v>0.89999999999999991</v>
      </c>
    </row>
    <row r="246" spans="1:59" s="773" customFormat="1" ht="11.25" customHeight="1" x14ac:dyDescent="0.2">
      <c r="A246" s="928" t="s">
        <v>4536</v>
      </c>
      <c r="B246" s="781" t="s">
        <v>4502</v>
      </c>
      <c r="C246" s="932" t="s">
        <v>108</v>
      </c>
      <c r="D246" s="932" t="s">
        <v>4338</v>
      </c>
      <c r="E246" s="755">
        <v>6</v>
      </c>
      <c r="F246" s="1140">
        <v>718</v>
      </c>
      <c r="G246" s="1189" t="s">
        <v>106</v>
      </c>
      <c r="H246" s="1189" t="s">
        <v>106</v>
      </c>
      <c r="I246" s="756">
        <v>58.33</v>
      </c>
      <c r="J246" s="757">
        <f t="shared" si="52"/>
        <v>2.05726041488085</v>
      </c>
      <c r="K246" s="758">
        <v>0.3</v>
      </c>
      <c r="L246" s="759">
        <v>4</v>
      </c>
      <c r="M246" s="760">
        <f t="shared" si="53"/>
        <v>1.2</v>
      </c>
      <c r="N246" s="761" t="s">
        <v>294</v>
      </c>
      <c r="O246" s="762">
        <v>0.28000000000000003</v>
      </c>
      <c r="P246" s="763">
        <v>44154</v>
      </c>
      <c r="Q246" s="763">
        <v>44175</v>
      </c>
      <c r="R246" s="760">
        <f t="shared" si="54"/>
        <v>7.1428571428571281</v>
      </c>
      <c r="S246" s="701">
        <f>IF(INDEX(Historical!$D$7:$D$1237,MATCH(B246,Historical!$B$7:$B$1261,0))=0,"n/a",(INDEX(Historical!$C$7:$C$1239,MATCH(B246,Historical!$B$7:$B$1261,0))/INDEX(Historical!$D$7:$D$1237,MATCH(B246,Historical!$B$7:$B$1261,0))-1)*100)</f>
        <v>8.163265306122458</v>
      </c>
      <c r="T246" s="701">
        <f>IF(INDEX(Historical!$F$7:$F$1230,MATCH(B246,Historical!$B$7:$B$1261,0))=0,"n/a",((INDEX(Historical!$C$7:$C$1239,MATCH(B246,Historical!$B$7:$B$1261,0))/INDEX(Historical!$F$7:$F$1230,MATCH(B246,Historical!$B$7:$B$1261,0)))^(1/3)-1)*100)</f>
        <v>11.72853158368412</v>
      </c>
      <c r="U246" s="701">
        <f>IF(INDEX(Historical!$H$7:$H$1230,MATCH(B246,Historical!$B$7:$B$1261,0))=0,"n/a",((INDEX(Historical!$C$7:$C$1239,MATCH(B246,Historical!$B$7:$B$1261,0))/INDEX(Historical!$H$7:$H$1230,MATCH(B246,Historical!$B$7:$B$1261,0)))^(1/5)-1)*100)</f>
        <v>9.7183896694939431</v>
      </c>
      <c r="V246" s="701">
        <f>IF(INDEX(Historical!$O$7:$O$1230,MATCH(B246,Historical!$B$7:$B$1261,0))=0,"n/a",((INDEX(Historical!$C$7:$C$1239,MATCH(B246,Historical!$B$7:$B$1261,0))/INDEX(Historical!$O$7:$O$1230,MATCH(B246,Historical!$B$7:$B$1261,0)))^(1/10)-1)*100)</f>
        <v>4.7465463246850526</v>
      </c>
      <c r="W246" s="702">
        <f t="shared" si="55"/>
        <v>2.0474654632468559</v>
      </c>
      <c r="X246" s="703" t="str">
        <f t="shared" si="56"/>
        <v>n/a</v>
      </c>
      <c r="Y246" s="774"/>
      <c r="Z246" s="757">
        <f t="shared" si="57"/>
        <v>48.979591836734684</v>
      </c>
      <c r="AA246" s="765">
        <f t="shared" si="58"/>
        <v>23.808163265306121</v>
      </c>
      <c r="AB246" s="759">
        <v>12</v>
      </c>
      <c r="AC246" s="766">
        <v>2.4500000000000002</v>
      </c>
      <c r="AD246" s="766" t="s">
        <v>136</v>
      </c>
      <c r="AE246" s="766">
        <v>5.0199999999999996</v>
      </c>
      <c r="AF246" s="766">
        <v>1.86</v>
      </c>
      <c r="AG246" s="766">
        <v>7.9399999999999995</v>
      </c>
      <c r="AH246" s="766" t="s">
        <v>136</v>
      </c>
      <c r="AI246" s="766" t="s">
        <v>136</v>
      </c>
      <c r="AJ246" s="766" t="s">
        <v>136</v>
      </c>
      <c r="AK246" s="766" t="s">
        <v>136</v>
      </c>
      <c r="AL246" s="767">
        <v>300.16000000000003</v>
      </c>
      <c r="AM246" s="768">
        <v>23.29</v>
      </c>
      <c r="AN246" s="766" t="s">
        <v>136</v>
      </c>
      <c r="AO246" s="769">
        <f t="shared" si="59"/>
        <v>-12.032513180931328</v>
      </c>
      <c r="AP246" s="770">
        <f t="shared" si="60"/>
        <v>11.775650084374792</v>
      </c>
      <c r="AQ246" s="771">
        <f t="shared" si="61"/>
        <v>40.290466411607561</v>
      </c>
      <c r="AR246" s="651">
        <f>INDEX(Historical!$C$7:$C$1239,MATCH(B246,Historical!$B$7:$B$1261,0))*IF(AH246="n/a",1.03,IF(AH246&lt;0,1.01,IF(AH246&gt;10,1.1,(1+AH246/100))))</f>
        <v>1.0918000000000001</v>
      </c>
      <c r="AS246" s="765">
        <f t="shared" si="62"/>
        <v>1.1245540000000001</v>
      </c>
      <c r="AT246" s="765">
        <f t="shared" si="67"/>
        <v>1.15829062</v>
      </c>
      <c r="AU246" s="765">
        <f t="shared" si="67"/>
        <v>1.1930393386</v>
      </c>
      <c r="AV246" s="765">
        <f t="shared" si="67"/>
        <v>1.228830518758</v>
      </c>
      <c r="AW246" s="757">
        <f t="shared" si="63"/>
        <v>5.7965144773580004</v>
      </c>
      <c r="AX246" s="772">
        <f t="shared" si="64"/>
        <v>9.9374498154603135</v>
      </c>
      <c r="AY246" s="935">
        <v>0.02</v>
      </c>
      <c r="AZ246" s="768">
        <v>91.245901639344254</v>
      </c>
      <c r="BA246" s="768">
        <v>-14.534798534798533</v>
      </c>
      <c r="BB246" s="768">
        <v>9.9321522804372222</v>
      </c>
      <c r="BC246" s="768">
        <v>23.241073315022188</v>
      </c>
      <c r="BD246" s="908"/>
      <c r="BE246" s="624">
        <v>2015</v>
      </c>
      <c r="BF246" s="898">
        <f t="shared" si="65"/>
        <v>0</v>
      </c>
      <c r="BG246" s="824">
        <v>0.77999999999999992</v>
      </c>
    </row>
    <row r="247" spans="1:59" ht="11.25" customHeight="1" x14ac:dyDescent="0.2">
      <c r="A247" s="863" t="s">
        <v>576</v>
      </c>
      <c r="B247" s="875" t="s">
        <v>577</v>
      </c>
      <c r="C247" s="932" t="s">
        <v>108</v>
      </c>
      <c r="D247" s="932" t="s">
        <v>4334</v>
      </c>
      <c r="E247" s="733">
        <v>22</v>
      </c>
      <c r="F247" s="1140">
        <v>155</v>
      </c>
      <c r="G247" s="1166" t="s">
        <v>106</v>
      </c>
      <c r="H247" s="1166" t="s">
        <v>106</v>
      </c>
      <c r="I247" s="874">
        <v>333.76</v>
      </c>
      <c r="J247" s="651">
        <f t="shared" si="52"/>
        <v>0.92281879194630878</v>
      </c>
      <c r="K247" s="884">
        <v>0.77</v>
      </c>
      <c r="L247" s="887">
        <v>4</v>
      </c>
      <c r="M247" s="642">
        <f t="shared" si="53"/>
        <v>3.08</v>
      </c>
      <c r="N247" s="870" t="s">
        <v>325</v>
      </c>
      <c r="O247" s="735">
        <v>0.72</v>
      </c>
      <c r="P247" s="861">
        <v>43979</v>
      </c>
      <c r="Q247" s="861">
        <v>44000</v>
      </c>
      <c r="R247" s="642">
        <f t="shared" si="54"/>
        <v>6.94444444444445</v>
      </c>
      <c r="S247" s="701">
        <f>IF(INDEX(Historical!$D$7:$D$1237,MATCH(B247,Historical!$B$7:$B$1261,0))=0,"n/a",(INDEX(Historical!$C$7:$C$1239,MATCH(B247,Historical!$B$7:$B$1261,0))/INDEX(Historical!$D$7:$D$1237,MATCH(B247,Historical!$B$7:$B$1261,0))-1)*100)</f>
        <v>12.903225806451601</v>
      </c>
      <c r="T247" s="701">
        <f>IF(INDEX(Historical!$F$7:$F$1230,MATCH(B247,Historical!$B$7:$B$1261,0))=0,"n/a",((INDEX(Historical!$C$7:$C$1239,MATCH(B247,Historical!$B$7:$B$1261,0))/INDEX(Historical!$F$7:$F$1230,MATCH(B247,Historical!$B$7:$B$1261,0)))^(1/3)-1)*100)</f>
        <v>13.010492383910499</v>
      </c>
      <c r="U247" s="701">
        <f>IF(INDEX(Historical!$H$7:$H$1230,MATCH(B247,Historical!$B$7:$B$1261,0))=0,"n/a",((INDEX(Historical!$C$7:$C$1239,MATCH(B247,Historical!$B$7:$B$1261,0))/INDEX(Historical!$H$7:$H$1230,MATCH(B247,Historical!$B$7:$B$1261,0)))^(1/5)-1)*100)</f>
        <v>12.995952835136615</v>
      </c>
      <c r="V247" s="701">
        <f>IF(INDEX(Historical!$O$7:$O$1230,MATCH(B247,Historical!$B$7:$B$1261,0))=0,"n/a",((INDEX(Historical!$C$7:$C$1239,MATCH(B247,Historical!$B$7:$B$1261,0))/INDEX(Historical!$O$7:$O$1230,MATCH(B247,Historical!$B$7:$B$1261,0)))^(1/10)-1)*100)</f>
        <v>13.633489370223618</v>
      </c>
      <c r="W247" s="702">
        <f t="shared" si="55"/>
        <v>0.95323746417557476</v>
      </c>
      <c r="X247" s="703">
        <f t="shared" si="56"/>
        <v>1.1708065617240193</v>
      </c>
      <c r="Y247" s="875"/>
      <c r="Z247" s="651">
        <f t="shared" si="57"/>
        <v>31.917098445595855</v>
      </c>
      <c r="AA247" s="886">
        <f t="shared" si="58"/>
        <v>34.586528497409326</v>
      </c>
      <c r="AB247" s="887">
        <v>8</v>
      </c>
      <c r="AC247" s="865">
        <v>9.65</v>
      </c>
      <c r="AD247" s="865">
        <v>6.64</v>
      </c>
      <c r="AE247" s="865">
        <v>8.1999999999999993</v>
      </c>
      <c r="AF247" s="865">
        <v>13.69</v>
      </c>
      <c r="AG247" s="865">
        <v>48.199999999999996</v>
      </c>
      <c r="AH247" s="865">
        <v>7.3999999999999995</v>
      </c>
      <c r="AI247" s="865">
        <v>6.13</v>
      </c>
      <c r="AJ247" s="865">
        <v>11.1</v>
      </c>
      <c r="AK247" s="865">
        <v>5.04</v>
      </c>
      <c r="AL247" s="878">
        <v>12250</v>
      </c>
      <c r="AM247" s="872">
        <v>0.1</v>
      </c>
      <c r="AN247" s="865">
        <v>0.64</v>
      </c>
      <c r="AO247" s="739">
        <f t="shared" si="59"/>
        <v>-20.6677568703264</v>
      </c>
      <c r="AP247" s="740">
        <f t="shared" si="60"/>
        <v>13.918771627082924</v>
      </c>
      <c r="AQ247" s="888">
        <f t="shared" si="61"/>
        <v>358.73719183066208</v>
      </c>
      <c r="AR247" s="651">
        <f>INDEX(Historical!$C$7:$C$1239,MATCH(B247,Historical!$B$7:$B$1261,0))*IF(AH247="n/a",1.03,IF(AH247&lt;0,1.01,IF(AH247&gt;10,1.1,(1+AH247/100))))</f>
        <v>3.0072000000000001</v>
      </c>
      <c r="AS247" s="886">
        <f t="shared" si="62"/>
        <v>3.19154136</v>
      </c>
      <c r="AT247" s="886">
        <f t="shared" ref="AT247:AV266" si="68">IF($AK247="n/a",1.03*AS247,IF($AK247&lt;0,1.01*AS247,IF($AK247&gt;10,1.1*AS247,(1+$AK247/100)*AS247)))</f>
        <v>3.3523950445440001</v>
      </c>
      <c r="AU247" s="886">
        <f t="shared" si="68"/>
        <v>3.5213557547890177</v>
      </c>
      <c r="AV247" s="886">
        <f t="shared" si="68"/>
        <v>3.6988320848303844</v>
      </c>
      <c r="AW247" s="651">
        <f t="shared" si="63"/>
        <v>16.771324244163402</v>
      </c>
      <c r="AX247" s="747">
        <f t="shared" si="64"/>
        <v>5.0249653176424385</v>
      </c>
      <c r="AY247" s="934">
        <v>0.74</v>
      </c>
      <c r="AZ247" s="872">
        <v>70.97</v>
      </c>
      <c r="BA247" s="872">
        <v>-8.2199999999999989</v>
      </c>
      <c r="BB247" s="872">
        <v>2.1399999999999997</v>
      </c>
      <c r="BC247" s="872">
        <v>7.42</v>
      </c>
      <c r="BE247" s="624">
        <v>1999</v>
      </c>
      <c r="BF247" s="898">
        <f t="shared" si="65"/>
        <v>2</v>
      </c>
      <c r="BG247" s="882">
        <v>19.600000000000001</v>
      </c>
    </row>
    <row r="248" spans="1:59" ht="11.25" customHeight="1" x14ac:dyDescent="0.2">
      <c r="A248" s="871" t="s">
        <v>234</v>
      </c>
      <c r="B248" s="875" t="s">
        <v>235</v>
      </c>
      <c r="C248" s="932" t="s">
        <v>112</v>
      </c>
      <c r="D248" s="932" t="s">
        <v>211</v>
      </c>
      <c r="E248" s="733">
        <v>28</v>
      </c>
      <c r="F248" s="1140">
        <v>101</v>
      </c>
      <c r="G248" s="1147" t="s">
        <v>106</v>
      </c>
      <c r="H248" s="1147" t="s">
        <v>106</v>
      </c>
      <c r="I248" s="865">
        <v>67.59</v>
      </c>
      <c r="J248" s="651">
        <f t="shared" si="52"/>
        <v>0.91729545790797451</v>
      </c>
      <c r="K248" s="884">
        <v>0.155</v>
      </c>
      <c r="L248" s="887">
        <v>4</v>
      </c>
      <c r="M248" s="642">
        <f t="shared" si="53"/>
        <v>0.62</v>
      </c>
      <c r="N248" s="870" t="s">
        <v>168</v>
      </c>
      <c r="O248" s="735">
        <v>0.14499999999999999</v>
      </c>
      <c r="P248" s="861">
        <v>43866</v>
      </c>
      <c r="Q248" s="861">
        <v>43881</v>
      </c>
      <c r="R248" s="642">
        <f t="shared" si="54"/>
        <v>6.8965517241379377</v>
      </c>
      <c r="S248" s="701">
        <f>IF(INDEX(Historical!$D$7:$D$1237,MATCH(B248,Historical!$B$7:$B$1261,0))=0,"n/a",(INDEX(Historical!$C$7:$C$1239,MATCH(B248,Historical!$B$7:$B$1261,0))/INDEX(Historical!$D$7:$D$1237,MATCH(B248,Historical!$B$7:$B$1261,0))-1)*100)</f>
        <v>24.064171122994637</v>
      </c>
      <c r="T248" s="701">
        <f>IF(INDEX(Historical!$F$7:$F$1230,MATCH(B248,Historical!$B$7:$B$1261,0))=0,"n/a",((INDEX(Historical!$C$7:$C$1239,MATCH(B248,Historical!$B$7:$B$1261,0))/INDEX(Historical!$F$7:$F$1230,MATCH(B248,Historical!$B$7:$B$1261,0)))^(1/3)-1)*100)</f>
        <v>13.421909239605935</v>
      </c>
      <c r="U248" s="701">
        <f>IF(INDEX(Historical!$H$7:$H$1230,MATCH(B248,Historical!$B$7:$B$1261,0))=0,"n/a",((INDEX(Historical!$C$7:$C$1239,MATCH(B248,Historical!$B$7:$B$1261,0))/INDEX(Historical!$H$7:$H$1230,MATCH(B248,Historical!$B$7:$B$1261,0)))^(1/5)-1)*100)</f>
        <v>10.788488409570141</v>
      </c>
      <c r="V248" s="701">
        <f>IF(INDEX(Historical!$O$7:$O$1230,MATCH(B248,Historical!$B$7:$B$1261,0))=0,"n/a",((INDEX(Historical!$C$7:$C$1239,MATCH(B248,Historical!$B$7:$B$1261,0))/INDEX(Historical!$O$7:$O$1230,MATCH(B248,Historical!$B$7:$B$1261,0)))^(1/10)-1)*100)</f>
        <v>8.7799358808551951</v>
      </c>
      <c r="W248" s="702">
        <f t="shared" si="55"/>
        <v>1.228766195558971</v>
      </c>
      <c r="X248" s="703">
        <f t="shared" si="56"/>
        <v>1.4579038391311001</v>
      </c>
      <c r="Y248" s="661"/>
      <c r="Z248" s="651">
        <f t="shared" si="57"/>
        <v>31.155778894472363</v>
      </c>
      <c r="AA248" s="886">
        <f t="shared" si="58"/>
        <v>33.964824120603019</v>
      </c>
      <c r="AB248" s="887">
        <v>12</v>
      </c>
      <c r="AC248" s="865">
        <v>1.99</v>
      </c>
      <c r="AD248" s="865">
        <v>2.56</v>
      </c>
      <c r="AE248" s="865">
        <v>2.5299999999999998</v>
      </c>
      <c r="AF248" s="865">
        <v>3.89</v>
      </c>
      <c r="AG248" s="865">
        <v>11.799999999999999</v>
      </c>
      <c r="AH248" s="865">
        <v>-9.6</v>
      </c>
      <c r="AI248" s="865">
        <v>13.79</v>
      </c>
      <c r="AJ248" s="865">
        <v>7.3999999999999995</v>
      </c>
      <c r="AK248" s="865">
        <v>13.4</v>
      </c>
      <c r="AL248" s="878">
        <v>3150</v>
      </c>
      <c r="AM248" s="872">
        <v>0.70000000000000007</v>
      </c>
      <c r="AN248" s="865">
        <v>0.12</v>
      </c>
      <c r="AO248" s="739">
        <f t="shared" si="59"/>
        <v>-22.259040253124905</v>
      </c>
      <c r="AP248" s="740">
        <f t="shared" si="60"/>
        <v>11.705783867478115</v>
      </c>
      <c r="AQ248" s="888">
        <f t="shared" si="61"/>
        <v>142.32500290967889</v>
      </c>
      <c r="AR248" s="651">
        <f>INDEX(Historical!$C$7:$C$1239,MATCH(B248,Historical!$B$7:$B$1261,0))*IF(AH248="n/a",1.03,IF(AH248&lt;0,1.01,IF(AH248&gt;10,1.1,(1+AH248/100))))</f>
        <v>0.58579999999999999</v>
      </c>
      <c r="AS248" s="886">
        <f t="shared" si="62"/>
        <v>0.64438000000000006</v>
      </c>
      <c r="AT248" s="886">
        <f t="shared" si="68"/>
        <v>0.70881800000000017</v>
      </c>
      <c r="AU248" s="886">
        <f t="shared" si="68"/>
        <v>0.77969980000000028</v>
      </c>
      <c r="AV248" s="886">
        <f t="shared" si="68"/>
        <v>0.85766978000000038</v>
      </c>
      <c r="AW248" s="651">
        <f t="shared" si="63"/>
        <v>3.5763675800000012</v>
      </c>
      <c r="AX248" s="747">
        <f t="shared" si="64"/>
        <v>5.2912673176505418</v>
      </c>
      <c r="AY248" s="934">
        <v>1.03</v>
      </c>
      <c r="AZ248" s="872">
        <v>63.849999999999994</v>
      </c>
      <c r="BA248" s="872">
        <v>-3.7199999999999998</v>
      </c>
      <c r="BB248" s="872">
        <v>7.6499999999999995</v>
      </c>
      <c r="BC248" s="872">
        <v>22.67</v>
      </c>
      <c r="BE248" s="624">
        <v>1993</v>
      </c>
      <c r="BF248" s="898">
        <f t="shared" si="65"/>
        <v>2</v>
      </c>
      <c r="BG248" s="882">
        <v>7.9</v>
      </c>
    </row>
    <row r="249" spans="1:59" ht="11.25" customHeight="1" x14ac:dyDescent="0.2">
      <c r="A249" s="871" t="s">
        <v>1171</v>
      </c>
      <c r="B249" s="875" t="s">
        <v>1172</v>
      </c>
      <c r="C249" s="932" t="s">
        <v>108</v>
      </c>
      <c r="D249" s="932" t="s">
        <v>118</v>
      </c>
      <c r="E249" s="733">
        <v>10</v>
      </c>
      <c r="F249" s="1140">
        <v>377</v>
      </c>
      <c r="G249" s="1140" t="s">
        <v>37</v>
      </c>
      <c r="H249" s="1140" t="s">
        <v>115</v>
      </c>
      <c r="I249" s="874">
        <v>52</v>
      </c>
      <c r="J249" s="651">
        <f t="shared" si="52"/>
        <v>3.8461538461538463</v>
      </c>
      <c r="K249" s="877">
        <v>0.5</v>
      </c>
      <c r="L249" s="887">
        <v>4</v>
      </c>
      <c r="M249" s="642">
        <f t="shared" si="53"/>
        <v>2</v>
      </c>
      <c r="N249" s="870" t="s">
        <v>151</v>
      </c>
      <c r="O249" s="734">
        <v>0.48</v>
      </c>
      <c r="P249" s="861">
        <v>43903</v>
      </c>
      <c r="Q249" s="861">
        <v>43921</v>
      </c>
      <c r="R249" s="642">
        <f t="shared" si="54"/>
        <v>4.1666666666666705</v>
      </c>
      <c r="S249" s="701">
        <f>IF(INDEX(Historical!$D$7:$D$1237,MATCH(B249,Historical!$B$7:$B$1261,0))=0,"n/a",(INDEX(Historical!$C$7:$C$1239,MATCH(B249,Historical!$B$7:$B$1261,0))/INDEX(Historical!$D$7:$D$1237,MATCH(B249,Historical!$B$7:$B$1261,0))-1)*100)</f>
        <v>4.3478260869565188</v>
      </c>
      <c r="T249" s="701">
        <f>IF(INDEX(Historical!$F$7:$F$1230,MATCH(B249,Historical!$B$7:$B$1261,0))=0,"n/a",((INDEX(Historical!$C$7:$C$1239,MATCH(B249,Historical!$B$7:$B$1261,0))/INDEX(Historical!$F$7:$F$1230,MATCH(B249,Historical!$B$7:$B$1261,0)))^(1/3)-1)*100)</f>
        <v>4.5515917149420382</v>
      </c>
      <c r="U249" s="701">
        <f>IF(INDEX(Historical!$H$7:$H$1230,MATCH(B249,Historical!$B$7:$B$1261,0))=0,"n/a",((INDEX(Historical!$C$7:$C$1239,MATCH(B249,Historical!$B$7:$B$1261,0))/INDEX(Historical!$H$7:$H$1230,MATCH(B249,Historical!$B$7:$B$1261,0)))^(1/5)-1)*100)</f>
        <v>6.5208537533447908</v>
      </c>
      <c r="V249" s="701">
        <f>IF(INDEX(Historical!$O$7:$O$1230,MATCH(B249,Historical!$B$7:$B$1261,0))=0,"n/a",((INDEX(Historical!$C$7:$C$1239,MATCH(B249,Historical!$B$7:$B$1261,0))/INDEX(Historical!$O$7:$O$1230,MATCH(B249,Historical!$B$7:$B$1261,0)))^(1/10)-1)*100)</f>
        <v>20.10071996318743</v>
      </c>
      <c r="W249" s="702">
        <f t="shared" si="55"/>
        <v>0.32440896471803587</v>
      </c>
      <c r="X249" s="703">
        <f t="shared" si="56"/>
        <v>2.1736179177815971</v>
      </c>
      <c r="Y249" s="665"/>
      <c r="Z249" s="651">
        <f t="shared" si="57"/>
        <v>62.305295950155759</v>
      </c>
      <c r="AA249" s="886">
        <f t="shared" si="58"/>
        <v>16.199376947040498</v>
      </c>
      <c r="AB249" s="887">
        <v>12</v>
      </c>
      <c r="AC249" s="865">
        <v>3.21</v>
      </c>
      <c r="AD249" s="865">
        <v>1.1599999999999999</v>
      </c>
      <c r="AE249" s="865">
        <v>1.75</v>
      </c>
      <c r="AF249" s="865">
        <v>0.8</v>
      </c>
      <c r="AG249" s="865">
        <v>5.3</v>
      </c>
      <c r="AH249" s="865">
        <v>35.6</v>
      </c>
      <c r="AI249" s="865">
        <v>30.5</v>
      </c>
      <c r="AJ249" s="865">
        <v>3</v>
      </c>
      <c r="AK249" s="865">
        <v>14.2</v>
      </c>
      <c r="AL249" s="878">
        <v>1290</v>
      </c>
      <c r="AM249" s="872">
        <v>60.69</v>
      </c>
      <c r="AN249" s="865">
        <v>0</v>
      </c>
      <c r="AO249" s="739">
        <f t="shared" si="59"/>
        <v>-5.8323693475418619</v>
      </c>
      <c r="AP249" s="740">
        <f t="shared" si="60"/>
        <v>10.367007599498637</v>
      </c>
      <c r="AQ249" s="888">
        <f t="shared" si="61"/>
        <v>-24.106795626625143</v>
      </c>
      <c r="AR249" s="651">
        <f>INDEX(Historical!$C$7:$C$1239,MATCH(B249,Historical!$B$7:$B$1261,0))*IF(AH249="n/a",1.03,IF(AH249&lt;0,1.01,IF(AH249&gt;10,1.1,(1+AH249/100))))</f>
        <v>2.1120000000000001</v>
      </c>
      <c r="AS249" s="886">
        <f t="shared" si="62"/>
        <v>2.3232000000000004</v>
      </c>
      <c r="AT249" s="886">
        <f t="shared" si="68"/>
        <v>2.5555200000000005</v>
      </c>
      <c r="AU249" s="886">
        <f t="shared" si="68"/>
        <v>2.8110720000000007</v>
      </c>
      <c r="AV249" s="886">
        <f t="shared" si="68"/>
        <v>3.0921792000000008</v>
      </c>
      <c r="AW249" s="651">
        <f t="shared" si="63"/>
        <v>12.893971200000001</v>
      </c>
      <c r="AX249" s="747">
        <f t="shared" si="64"/>
        <v>24.796098461538463</v>
      </c>
      <c r="AY249" s="934">
        <v>0.2</v>
      </c>
      <c r="AZ249" s="872">
        <v>79.25</v>
      </c>
      <c r="BA249" s="872">
        <v>-10.83</v>
      </c>
      <c r="BB249" s="872">
        <v>3.5700000000000003</v>
      </c>
      <c r="BC249" s="872">
        <v>25.230000000000004</v>
      </c>
      <c r="BE249" s="624">
        <v>2011</v>
      </c>
      <c r="BF249" s="898">
        <f t="shared" si="65"/>
        <v>0</v>
      </c>
      <c r="BG249" s="882">
        <v>0.70000000000000007</v>
      </c>
    </row>
    <row r="250" spans="1:59" ht="11.25" customHeight="1" x14ac:dyDescent="0.2">
      <c r="A250" s="863" t="s">
        <v>1194</v>
      </c>
      <c r="B250" s="875" t="s">
        <v>1195</v>
      </c>
      <c r="C250" s="932" t="s">
        <v>108</v>
      </c>
      <c r="D250" s="932" t="s">
        <v>4338</v>
      </c>
      <c r="E250" s="733">
        <v>10</v>
      </c>
      <c r="F250" s="1140">
        <v>399</v>
      </c>
      <c r="G250" s="1140" t="s">
        <v>106</v>
      </c>
      <c r="H250" s="1140" t="s">
        <v>106</v>
      </c>
      <c r="I250" s="874">
        <v>33.42</v>
      </c>
      <c r="J250" s="651">
        <f t="shared" si="52"/>
        <v>1.5559545182525434</v>
      </c>
      <c r="K250" s="877">
        <v>0.13</v>
      </c>
      <c r="L250" s="887">
        <v>4</v>
      </c>
      <c r="M250" s="642">
        <f t="shared" si="53"/>
        <v>0.52</v>
      </c>
      <c r="N250" s="870" t="s">
        <v>163</v>
      </c>
      <c r="O250" s="737">
        <v>0.12</v>
      </c>
      <c r="P250" s="861">
        <v>43997</v>
      </c>
      <c r="Q250" s="861">
        <v>44013</v>
      </c>
      <c r="R250" s="642">
        <f t="shared" si="54"/>
        <v>8.333333333333341</v>
      </c>
      <c r="S250" s="701">
        <f>IF(INDEX(Historical!$D$7:$D$1237,MATCH(B250,Historical!$B$7:$B$1261,0))=0,"n/a",(INDEX(Historical!$C$7:$C$1239,MATCH(B250,Historical!$B$7:$B$1261,0))/INDEX(Historical!$D$7:$D$1237,MATCH(B250,Historical!$B$7:$B$1261,0))-1)*100)</f>
        <v>13.414634146341475</v>
      </c>
      <c r="T250" s="701">
        <f>IF(INDEX(Historical!$F$7:$F$1230,MATCH(B250,Historical!$B$7:$B$1261,0))=0,"n/a",((INDEX(Historical!$C$7:$C$1239,MATCH(B250,Historical!$B$7:$B$1261,0))/INDEX(Historical!$F$7:$F$1230,MATCH(B250,Historical!$B$7:$B$1261,0)))^(1/3)-1)*100)</f>
        <v>11.000434455013796</v>
      </c>
      <c r="U250" s="701">
        <f>IF(INDEX(Historical!$H$7:$H$1230,MATCH(B250,Historical!$B$7:$B$1261,0))=0,"n/a",((INDEX(Historical!$C$7:$C$1239,MATCH(B250,Historical!$B$7:$B$1261,0))/INDEX(Historical!$H$7:$H$1230,MATCH(B250,Historical!$B$7:$B$1261,0)))^(1/5)-1)*100)</f>
        <v>11.485359272536089</v>
      </c>
      <c r="V250" s="701">
        <f>IF(INDEX(Historical!$O$7:$O$1230,MATCH(B250,Historical!$B$7:$B$1261,0))=0,"n/a",((INDEX(Historical!$C$7:$C$1239,MATCH(B250,Historical!$B$7:$B$1261,0))/INDEX(Historical!$O$7:$O$1230,MATCH(B250,Historical!$B$7:$B$1261,0)))^(1/10)-1)*100)</f>
        <v>7.4501061396915258</v>
      </c>
      <c r="W250" s="702">
        <f t="shared" si="55"/>
        <v>1.5416369991490677</v>
      </c>
      <c r="X250" s="703">
        <f t="shared" si="56"/>
        <v>0.98165463867829805</v>
      </c>
      <c r="Y250" s="937" t="s">
        <v>3974</v>
      </c>
      <c r="Z250" s="651">
        <f t="shared" si="57"/>
        <v>39.694656488549619</v>
      </c>
      <c r="AA250" s="886">
        <f t="shared" si="58"/>
        <v>25.511450381679388</v>
      </c>
      <c r="AB250" s="887">
        <v>12</v>
      </c>
      <c r="AC250" s="865">
        <v>1.31</v>
      </c>
      <c r="AD250" s="865">
        <v>2.61</v>
      </c>
      <c r="AE250" s="865">
        <v>13.88</v>
      </c>
      <c r="AF250" s="865">
        <v>3</v>
      </c>
      <c r="AG250" s="865">
        <v>12.4</v>
      </c>
      <c r="AH250" s="865">
        <v>9.6</v>
      </c>
      <c r="AI250" s="865">
        <v>2.78</v>
      </c>
      <c r="AJ250" s="865">
        <v>11.700000000000001</v>
      </c>
      <c r="AK250" s="865">
        <v>10</v>
      </c>
      <c r="AL250" s="878">
        <v>4910</v>
      </c>
      <c r="AM250" s="872">
        <v>1.0999999999999999</v>
      </c>
      <c r="AN250" s="865">
        <v>0</v>
      </c>
      <c r="AO250" s="739">
        <f t="shared" si="59"/>
        <v>-12.470136590890757</v>
      </c>
      <c r="AP250" s="740">
        <f t="shared" si="60"/>
        <v>13.041313790788632</v>
      </c>
      <c r="AQ250" s="888">
        <f t="shared" si="61"/>
        <v>84.432283441843552</v>
      </c>
      <c r="AR250" s="651">
        <f>INDEX(Historical!$C$7:$C$1239,MATCH(B250,Historical!$B$7:$B$1261,0))*IF(AH250="n/a",1.03,IF(AH250&lt;0,1.01,IF(AH250&gt;10,1.1,(1+AH250/100))))</f>
        <v>0.50964000000000009</v>
      </c>
      <c r="AS250" s="886">
        <f t="shared" si="62"/>
        <v>0.52380799200000017</v>
      </c>
      <c r="AT250" s="886">
        <f t="shared" si="68"/>
        <v>0.57618879120000022</v>
      </c>
      <c r="AU250" s="886">
        <f t="shared" si="68"/>
        <v>0.63380767032000029</v>
      </c>
      <c r="AV250" s="886">
        <f t="shared" si="68"/>
        <v>0.69718843735200042</v>
      </c>
      <c r="AW250" s="651">
        <f t="shared" si="63"/>
        <v>2.9406328908720014</v>
      </c>
      <c r="AX250" s="747">
        <f t="shared" si="64"/>
        <v>8.7990212174506333</v>
      </c>
      <c r="AY250" s="934">
        <v>1.03</v>
      </c>
      <c r="AZ250" s="872">
        <v>61.45</v>
      </c>
      <c r="BA250" s="872">
        <v>-8.3099999999999987</v>
      </c>
      <c r="BB250" s="872">
        <v>8.7900000000000009</v>
      </c>
      <c r="BC250" s="872">
        <v>14.08</v>
      </c>
      <c r="BE250" s="624">
        <v>2011</v>
      </c>
      <c r="BF250" s="898">
        <f t="shared" si="65"/>
        <v>0</v>
      </c>
      <c r="BG250" s="882">
        <v>1.9</v>
      </c>
    </row>
    <row r="251" spans="1:59" ht="11.25" customHeight="1" x14ac:dyDescent="0.2">
      <c r="A251" s="881" t="s">
        <v>585</v>
      </c>
      <c r="B251" s="875" t="s">
        <v>586</v>
      </c>
      <c r="C251" s="932" t="s">
        <v>108</v>
      </c>
      <c r="D251" s="932" t="s">
        <v>4338</v>
      </c>
      <c r="E251" s="733">
        <v>13</v>
      </c>
      <c r="F251" s="1140">
        <v>269</v>
      </c>
      <c r="G251" s="1115" t="s">
        <v>106</v>
      </c>
      <c r="H251" s="1115" t="s">
        <v>106</v>
      </c>
      <c r="I251" s="874">
        <v>43.4</v>
      </c>
      <c r="J251" s="651">
        <f t="shared" si="52"/>
        <v>2.9493087557603688</v>
      </c>
      <c r="K251" s="877">
        <v>0.32</v>
      </c>
      <c r="L251" s="887">
        <v>4</v>
      </c>
      <c r="M251" s="642">
        <f t="shared" si="53"/>
        <v>1.28</v>
      </c>
      <c r="N251" s="870" t="s">
        <v>239</v>
      </c>
      <c r="O251" s="734">
        <v>0.31</v>
      </c>
      <c r="P251" s="619">
        <v>43828</v>
      </c>
      <c r="Q251" s="619">
        <v>43844</v>
      </c>
      <c r="R251" s="642">
        <f t="shared" si="54"/>
        <v>3.2258064516129057</v>
      </c>
      <c r="S251" s="701">
        <f>IF(INDEX(Historical!$D$7:$D$1237,MATCH(B251,Historical!$B$7:$B$1261,0))=0,"n/a",(INDEX(Historical!$C$7:$C$1239,MATCH(B251,Historical!$B$7:$B$1261,0))/INDEX(Historical!$D$7:$D$1237,MATCH(B251,Historical!$B$7:$B$1261,0))-1)*100)</f>
        <v>28.961748633879768</v>
      </c>
      <c r="T251" s="701">
        <f>IF(INDEX(Historical!$F$7:$F$1230,MATCH(B251,Historical!$B$7:$B$1261,0))=0,"n/a",((INDEX(Historical!$C$7:$C$1239,MATCH(B251,Historical!$B$7:$B$1261,0))/INDEX(Historical!$F$7:$F$1230,MATCH(B251,Historical!$B$7:$B$1261,0)))^(1/3)-1)*100)</f>
        <v>23.267092561282212</v>
      </c>
      <c r="U251" s="701">
        <f>IF(INDEX(Historical!$H$7:$H$1230,MATCH(B251,Historical!$B$7:$B$1261,0))=0,"n/a",((INDEX(Historical!$C$7:$C$1239,MATCH(B251,Historical!$B$7:$B$1261,0))/INDEX(Historical!$H$7:$H$1230,MATCH(B251,Historical!$B$7:$B$1261,0)))^(1/5)-1)*100)</f>
        <v>19.216724531209906</v>
      </c>
      <c r="V251" s="701">
        <f>IF(INDEX(Historical!$O$7:$O$1230,MATCH(B251,Historical!$B$7:$B$1261,0))=0,"n/a",((INDEX(Historical!$C$7:$C$1239,MATCH(B251,Historical!$B$7:$B$1261,0))/INDEX(Historical!$O$7:$O$1230,MATCH(B251,Historical!$B$7:$B$1261,0)))^(1/10)-1)*100)</f>
        <v>15.166035229224128</v>
      </c>
      <c r="W251" s="702">
        <f t="shared" si="55"/>
        <v>1.2670895353177287</v>
      </c>
      <c r="X251" s="703" t="str">
        <f t="shared" si="56"/>
        <v>n/a</v>
      </c>
      <c r="Y251" s="674"/>
      <c r="Z251" s="651" t="str">
        <f t="shared" si="57"/>
        <v>n/a</v>
      </c>
      <c r="AA251" s="886" t="str">
        <f t="shared" si="58"/>
        <v>n/a</v>
      </c>
      <c r="AB251" s="887">
        <v>12</v>
      </c>
      <c r="AC251" s="865" t="s">
        <v>136</v>
      </c>
      <c r="AD251" s="865" t="s">
        <v>136</v>
      </c>
      <c r="AE251" s="865" t="s">
        <v>136</v>
      </c>
      <c r="AF251" s="865" t="s">
        <v>136</v>
      </c>
      <c r="AG251" s="865" t="s">
        <v>136</v>
      </c>
      <c r="AH251" s="865" t="s">
        <v>136</v>
      </c>
      <c r="AI251" s="865" t="s">
        <v>136</v>
      </c>
      <c r="AJ251" s="865" t="s">
        <v>136</v>
      </c>
      <c r="AK251" s="865" t="s">
        <v>136</v>
      </c>
      <c r="AL251" s="878" t="s">
        <v>136</v>
      </c>
      <c r="AM251" s="872" t="s">
        <v>136</v>
      </c>
      <c r="AN251" s="865" t="s">
        <v>136</v>
      </c>
      <c r="AO251" s="739" t="str">
        <f t="shared" si="59"/>
        <v>n/a</v>
      </c>
      <c r="AP251" s="740">
        <f t="shared" si="60"/>
        <v>22.166033286970276</v>
      </c>
      <c r="AQ251" s="888" t="str">
        <f t="shared" si="61"/>
        <v>n/a</v>
      </c>
      <c r="AR251" s="651">
        <f>INDEX(Historical!$C$7:$C$1239,MATCH(B251,Historical!$B$7:$B$1261,0))*IF(AH251="n/a",1.03,IF(AH251&lt;0,1.01,IF(AH251&gt;10,1.1,(1+AH251/100))))</f>
        <v>1.2154</v>
      </c>
      <c r="AS251" s="886">
        <f t="shared" si="62"/>
        <v>1.251862</v>
      </c>
      <c r="AT251" s="886">
        <f t="shared" si="68"/>
        <v>1.2894178600000001</v>
      </c>
      <c r="AU251" s="886">
        <f t="shared" si="68"/>
        <v>1.3281003958000002</v>
      </c>
      <c r="AV251" s="886">
        <f t="shared" si="68"/>
        <v>1.3679434076740002</v>
      </c>
      <c r="AW251" s="651">
        <f t="shared" si="63"/>
        <v>6.4527236634739999</v>
      </c>
      <c r="AX251" s="747">
        <f t="shared" si="64"/>
        <v>14.868026874364057</v>
      </c>
      <c r="AY251" s="934" t="s">
        <v>136</v>
      </c>
      <c r="AZ251" s="872" t="s">
        <v>136</v>
      </c>
      <c r="BA251" s="872" t="s">
        <v>136</v>
      </c>
      <c r="BB251" s="872" t="s">
        <v>136</v>
      </c>
      <c r="BC251" s="872" t="s">
        <v>136</v>
      </c>
      <c r="BD251" s="907" t="s">
        <v>4265</v>
      </c>
      <c r="BE251" s="624">
        <v>2008</v>
      </c>
      <c r="BF251" s="898">
        <f t="shared" si="65"/>
        <v>1</v>
      </c>
      <c r="BG251" s="882" t="s">
        <v>136</v>
      </c>
    </row>
    <row r="252" spans="1:59" ht="11.25" customHeight="1" x14ac:dyDescent="0.2">
      <c r="A252" s="871" t="s">
        <v>1196</v>
      </c>
      <c r="B252" s="875" t="s">
        <v>1197</v>
      </c>
      <c r="C252" s="932" t="s">
        <v>108</v>
      </c>
      <c r="D252" s="932" t="s">
        <v>4338</v>
      </c>
      <c r="E252" s="733">
        <v>9</v>
      </c>
      <c r="F252" s="1140">
        <v>469</v>
      </c>
      <c r="G252" s="1140" t="s">
        <v>106</v>
      </c>
      <c r="H252" s="1140" t="s">
        <v>106</v>
      </c>
      <c r="I252" s="874">
        <v>12.22</v>
      </c>
      <c r="J252" s="651">
        <f t="shared" si="52"/>
        <v>4.9099836333878883</v>
      </c>
      <c r="K252" s="877">
        <v>0.15</v>
      </c>
      <c r="L252" s="887">
        <v>4</v>
      </c>
      <c r="M252" s="642">
        <f t="shared" si="53"/>
        <v>0.6</v>
      </c>
      <c r="N252" s="870" t="s">
        <v>163</v>
      </c>
      <c r="O252" s="734">
        <v>0.14000000000000001</v>
      </c>
      <c r="P252" s="861">
        <v>43902</v>
      </c>
      <c r="Q252" s="861">
        <v>43921</v>
      </c>
      <c r="R252" s="642">
        <f t="shared" si="54"/>
        <v>7.1428571428571281</v>
      </c>
      <c r="S252" s="701">
        <f>IF(INDEX(Historical!$D$7:$D$1237,MATCH(B252,Historical!$B$7:$B$1261,0))=0,"n/a",(INDEX(Historical!$C$7:$C$1239,MATCH(B252,Historical!$B$7:$B$1261,0))/INDEX(Historical!$D$7:$D$1237,MATCH(B252,Historical!$B$7:$B$1261,0))-1)*100)</f>
        <v>24.444444444444446</v>
      </c>
      <c r="T252" s="701">
        <f>IF(INDEX(Historical!$F$7:$F$1230,MATCH(B252,Historical!$B$7:$B$1261,0))=0,"n/a",((INDEX(Historical!$C$7:$C$1239,MATCH(B252,Historical!$B$7:$B$1261,0))/INDEX(Historical!$F$7:$F$1230,MATCH(B252,Historical!$B$7:$B$1261,0)))^(1/3)-1)*100)</f>
        <v>27.528745518159269</v>
      </c>
      <c r="U252" s="701">
        <f>IF(INDEX(Historical!$H$7:$H$1230,MATCH(B252,Historical!$B$7:$B$1261,0))=0,"n/a",((INDEX(Historical!$C$7:$C$1239,MATCH(B252,Historical!$B$7:$B$1261,0))/INDEX(Historical!$H$7:$H$1230,MATCH(B252,Historical!$B$7:$B$1261,0)))^(1/5)-1)*100)</f>
        <v>22.865967908314722</v>
      </c>
      <c r="V252" s="701" t="str">
        <f>IF(INDEX(Historical!$O$7:$O$1230,MATCH(B252,Historical!$B$7:$B$1261,0))=0,"n/a",((INDEX(Historical!$C$7:$C$1239,MATCH(B252,Historical!$B$7:$B$1261,0))/INDEX(Historical!$O$7:$O$1230,MATCH(B252,Historical!$B$7:$B$1261,0)))^(1/10)-1)*100)</f>
        <v>n/a</v>
      </c>
      <c r="W252" s="702" t="str">
        <f t="shared" si="55"/>
        <v>n/a</v>
      </c>
      <c r="X252" s="703">
        <f t="shared" si="56"/>
        <v>2.5692098773387326</v>
      </c>
      <c r="Y252" s="664"/>
      <c r="Z252" s="651">
        <f t="shared" si="57"/>
        <v>39.215686274509807</v>
      </c>
      <c r="AA252" s="886">
        <f t="shared" si="58"/>
        <v>7.9869281045751634</v>
      </c>
      <c r="AB252" s="887">
        <v>12</v>
      </c>
      <c r="AC252" s="865">
        <v>1.53</v>
      </c>
      <c r="AD252" s="865">
        <v>0.88</v>
      </c>
      <c r="AE252" s="865">
        <v>4.1500000000000004</v>
      </c>
      <c r="AF252" s="865">
        <v>0.95</v>
      </c>
      <c r="AG252" s="865">
        <v>13.200000000000001</v>
      </c>
      <c r="AH252" s="865">
        <v>-16.3</v>
      </c>
      <c r="AI252" s="865">
        <v>37.21</v>
      </c>
      <c r="AJ252" s="865">
        <v>8.9</v>
      </c>
      <c r="AK252" s="865">
        <v>9.5</v>
      </c>
      <c r="AL252" s="878">
        <v>7170</v>
      </c>
      <c r="AM252" s="872">
        <v>1</v>
      </c>
      <c r="AN252" s="865">
        <v>0.28999999999999998</v>
      </c>
      <c r="AO252" s="739">
        <f t="shared" si="59"/>
        <v>19.789023437127447</v>
      </c>
      <c r="AP252" s="740">
        <f t="shared" si="60"/>
        <v>27.775951541702611</v>
      </c>
      <c r="AQ252" s="888">
        <f t="shared" si="61"/>
        <v>-41.928849391088804</v>
      </c>
      <c r="AR252" s="651">
        <f>INDEX(Historical!$C$7:$C$1239,MATCH(B252,Historical!$B$7:$B$1261,0))*IF(AH252="n/a",1.03,IF(AH252&lt;0,1.01,IF(AH252&gt;10,1.1,(1+AH252/100))))</f>
        <v>0.5656000000000001</v>
      </c>
      <c r="AS252" s="886">
        <f t="shared" si="62"/>
        <v>0.62216000000000016</v>
      </c>
      <c r="AT252" s="886">
        <f t="shared" si="68"/>
        <v>0.68126520000000013</v>
      </c>
      <c r="AU252" s="886">
        <f t="shared" si="68"/>
        <v>0.74598539400000008</v>
      </c>
      <c r="AV252" s="886">
        <f t="shared" si="68"/>
        <v>0.81685400643000006</v>
      </c>
      <c r="AW252" s="651">
        <f t="shared" si="63"/>
        <v>3.4318646004300009</v>
      </c>
      <c r="AX252" s="747">
        <f t="shared" si="64"/>
        <v>28.083998366857614</v>
      </c>
      <c r="AY252" s="934">
        <v>1.62</v>
      </c>
      <c r="AZ252" s="872">
        <v>94.899999999999991</v>
      </c>
      <c r="BA252" s="872">
        <v>-29.770000000000003</v>
      </c>
      <c r="BB252" s="872">
        <v>13.530000000000001</v>
      </c>
      <c r="BC252" s="872">
        <v>22.37</v>
      </c>
      <c r="BE252" s="624">
        <v>2012</v>
      </c>
      <c r="BF252" s="898">
        <f t="shared" si="65"/>
        <v>0</v>
      </c>
      <c r="BG252" s="882">
        <v>1.3</v>
      </c>
    </row>
    <row r="253" spans="1:59" ht="11.25" customHeight="1" x14ac:dyDescent="0.2">
      <c r="A253" s="863" t="s">
        <v>1200</v>
      </c>
      <c r="B253" s="875" t="s">
        <v>1201</v>
      </c>
      <c r="C253" s="932" t="s">
        <v>108</v>
      </c>
      <c r="D253" s="932" t="s">
        <v>4338</v>
      </c>
      <c r="E253" s="733">
        <v>11</v>
      </c>
      <c r="F253" s="1140">
        <v>299</v>
      </c>
      <c r="G253" s="1186" t="s">
        <v>106</v>
      </c>
      <c r="H253" s="1186" t="s">
        <v>106</v>
      </c>
      <c r="I253" s="874">
        <v>38.049999999999997</v>
      </c>
      <c r="J253" s="651">
        <f t="shared" si="52"/>
        <v>3.994743758212878</v>
      </c>
      <c r="K253" s="877">
        <v>0.38</v>
      </c>
      <c r="L253" s="887">
        <v>4</v>
      </c>
      <c r="M253" s="642">
        <f t="shared" si="53"/>
        <v>1.52</v>
      </c>
      <c r="N253" s="870" t="s">
        <v>440</v>
      </c>
      <c r="O253" s="734">
        <v>0.34</v>
      </c>
      <c r="P253" s="861">
        <v>44140</v>
      </c>
      <c r="Q253" s="861">
        <v>44151</v>
      </c>
      <c r="R253" s="642">
        <f t="shared" si="54"/>
        <v>11.764705882352935</v>
      </c>
      <c r="S253" s="701">
        <f>IF(INDEX(Historical!$D$7:$D$1237,MATCH(B253,Historical!$B$7:$B$1261,0))=0,"n/a",(INDEX(Historical!$C$7:$C$1239,MATCH(B253,Historical!$B$7:$B$1261,0))/INDEX(Historical!$D$7:$D$1237,MATCH(B253,Historical!$B$7:$B$1261,0))-1)*100)</f>
        <v>10.714285714285698</v>
      </c>
      <c r="T253" s="701">
        <f>IF(INDEX(Historical!$F$7:$F$1230,MATCH(B253,Historical!$B$7:$B$1261,0))=0,"n/a",((INDEX(Historical!$C$7:$C$1239,MATCH(B253,Historical!$B$7:$B$1261,0))/INDEX(Historical!$F$7:$F$1230,MATCH(B253,Historical!$B$7:$B$1261,0)))^(1/3)-1)*100)</f>
        <v>12.110512440831279</v>
      </c>
      <c r="U253" s="701">
        <f>IF(INDEX(Historical!$H$7:$H$1230,MATCH(B253,Historical!$B$7:$B$1261,0))=0,"n/a",((INDEX(Historical!$C$7:$C$1239,MATCH(B253,Historical!$B$7:$B$1261,0))/INDEX(Historical!$H$7:$H$1230,MATCH(B253,Historical!$B$7:$B$1261,0)))^(1/5)-1)*100)</f>
        <v>14.142752785081459</v>
      </c>
      <c r="V253" s="701" t="str">
        <f>IF(INDEX(Historical!$O$7:$O$1230,MATCH(B253,Historical!$B$7:$B$1261,0))=0,"n/a",((INDEX(Historical!$C$7:$C$1239,MATCH(B253,Historical!$B$7:$B$1261,0))/INDEX(Historical!$O$7:$O$1230,MATCH(B253,Historical!$B$7:$B$1261,0)))^(1/10)-1)*100)</f>
        <v>n/a</v>
      </c>
      <c r="W253" s="702" t="str">
        <f t="shared" si="55"/>
        <v>n/a</v>
      </c>
      <c r="X253" s="703">
        <f t="shared" si="56"/>
        <v>1.6256037684001678</v>
      </c>
      <c r="Y253" s="664"/>
      <c r="Z253" s="651">
        <f t="shared" si="57"/>
        <v>58.687258687258691</v>
      </c>
      <c r="AA253" s="886">
        <f t="shared" si="58"/>
        <v>14.69111969111969</v>
      </c>
      <c r="AB253" s="887">
        <v>12</v>
      </c>
      <c r="AC253" s="865">
        <v>2.59</v>
      </c>
      <c r="AD253" s="865">
        <v>1.92</v>
      </c>
      <c r="AE253" s="865">
        <v>4.83</v>
      </c>
      <c r="AF253" s="865">
        <v>1.29</v>
      </c>
      <c r="AG253" s="865">
        <v>8.4</v>
      </c>
      <c r="AH253" s="865">
        <v>3</v>
      </c>
      <c r="AI253" s="865">
        <v>1.0900000000000001</v>
      </c>
      <c r="AJ253" s="865">
        <v>8.6999999999999993</v>
      </c>
      <c r="AK253" s="865">
        <v>8</v>
      </c>
      <c r="AL253" s="878">
        <v>2560</v>
      </c>
      <c r="AM253" s="872">
        <v>0.5</v>
      </c>
      <c r="AN253" s="865">
        <v>0.1</v>
      </c>
      <c r="AO253" s="739">
        <f t="shared" si="59"/>
        <v>3.4463768521746463</v>
      </c>
      <c r="AP253" s="740">
        <f t="shared" si="60"/>
        <v>18.137496543294336</v>
      </c>
      <c r="AQ253" s="888">
        <f t="shared" si="61"/>
        <v>-8.223594410607781</v>
      </c>
      <c r="AR253" s="651">
        <f>INDEX(Historical!$C$7:$C$1239,MATCH(B253,Historical!$B$7:$B$1261,0))*IF(AH253="n/a",1.03,IF(AH253&lt;0,1.01,IF(AH253&gt;10,1.1,(1+AH253/100))))</f>
        <v>1.2772000000000001</v>
      </c>
      <c r="AS253" s="886">
        <f t="shared" si="62"/>
        <v>1.2911214799999999</v>
      </c>
      <c r="AT253" s="886">
        <f t="shared" si="68"/>
        <v>1.3944111984000001</v>
      </c>
      <c r="AU253" s="886">
        <f t="shared" si="68"/>
        <v>1.5059640942720001</v>
      </c>
      <c r="AV253" s="886">
        <f t="shared" si="68"/>
        <v>1.6264412218137603</v>
      </c>
      <c r="AW253" s="651">
        <f t="shared" si="63"/>
        <v>7.0951379944857607</v>
      </c>
      <c r="AX253" s="747">
        <f t="shared" si="64"/>
        <v>18.646880406007256</v>
      </c>
      <c r="AY253" s="934">
        <v>1.19</v>
      </c>
      <c r="AZ253" s="872">
        <v>55.31</v>
      </c>
      <c r="BA253" s="872">
        <v>-9.8000000000000007</v>
      </c>
      <c r="BB253" s="872">
        <v>6.4799999999999995</v>
      </c>
      <c r="BC253" s="872">
        <v>18.34</v>
      </c>
      <c r="BE253" s="624">
        <v>2010</v>
      </c>
      <c r="BF253" s="898">
        <f t="shared" si="65"/>
        <v>0</v>
      </c>
      <c r="BG253" s="882">
        <v>1.0999999999999999</v>
      </c>
    </row>
    <row r="254" spans="1:59" s="773" customFormat="1" ht="11.25" customHeight="1" x14ac:dyDescent="0.2">
      <c r="A254" s="1197" t="s">
        <v>2261</v>
      </c>
      <c r="B254" s="1198" t="s">
        <v>2262</v>
      </c>
      <c r="C254" s="932" t="s">
        <v>108</v>
      </c>
      <c r="D254" s="932" t="s">
        <v>4338</v>
      </c>
      <c r="E254" s="755">
        <v>10</v>
      </c>
      <c r="F254" s="1140">
        <v>385</v>
      </c>
      <c r="G254" s="1189" t="s">
        <v>106</v>
      </c>
      <c r="H254" s="1189" t="s">
        <v>106</v>
      </c>
      <c r="I254" s="1200">
        <v>20.010000000000002</v>
      </c>
      <c r="J254" s="757">
        <f t="shared" si="52"/>
        <v>5.1974012993503242</v>
      </c>
      <c r="K254" s="646">
        <v>0.26</v>
      </c>
      <c r="L254" s="1189">
        <v>4</v>
      </c>
      <c r="M254" s="760">
        <f t="shared" si="53"/>
        <v>1.04</v>
      </c>
      <c r="N254" s="1189" t="s">
        <v>4171</v>
      </c>
      <c r="O254" s="1201">
        <v>0.25</v>
      </c>
      <c r="P254" s="1182">
        <v>43908</v>
      </c>
      <c r="Q254" s="1182">
        <v>43923</v>
      </c>
      <c r="R254" s="760">
        <f t="shared" si="54"/>
        <v>4.0000000000000036</v>
      </c>
      <c r="S254" s="701">
        <f>IF(INDEX(Historical!$D$7:$D$1237,MATCH(B254,Historical!$B$7:$B$1261,0))=0,"n/a",(INDEX(Historical!$C$7:$C$1239,MATCH(B254,Historical!$B$7:$B$1261,0))/INDEX(Historical!$D$7:$D$1237,MATCH(B254,Historical!$B$7:$B$1261,0))-1)*100)</f>
        <v>5.319148936170226</v>
      </c>
      <c r="T254" s="701">
        <f>IF(INDEX(Historical!$F$7:$F$1230,MATCH(B254,Historical!$B$7:$B$1261,0))=0,"n/a",((INDEX(Historical!$C$7:$C$1239,MATCH(B254,Historical!$B$7:$B$1261,0))/INDEX(Historical!$F$7:$F$1230,MATCH(B254,Historical!$B$7:$B$1261,0)))^(1/3)-1)*100)</f>
        <v>6.917810999860885</v>
      </c>
      <c r="U254" s="701">
        <f>IF(INDEX(Historical!$H$7:$H$1230,MATCH(B254,Historical!$B$7:$B$1261,0))=0,"n/a",((INDEX(Historical!$C$7:$C$1239,MATCH(B254,Historical!$B$7:$B$1261,0))/INDEX(Historical!$H$7:$H$1230,MATCH(B254,Historical!$B$7:$B$1261,0)))^(1/5)-1)*100)</f>
        <v>5.1547496797280434</v>
      </c>
      <c r="V254" s="701">
        <f>IF(INDEX(Historical!$O$7:$O$1230,MATCH(B254,Historical!$B$7:$B$1261,0))=0,"n/a",((INDEX(Historical!$C$7:$C$1239,MATCH(B254,Historical!$B$7:$B$1261,0))/INDEX(Historical!$O$7:$O$1230,MATCH(B254,Historical!$B$7:$B$1261,0)))^(1/10)-1)*100)</f>
        <v>9.4857304883770652</v>
      </c>
      <c r="W254" s="702">
        <f t="shared" si="55"/>
        <v>0.5434214777706573</v>
      </c>
      <c r="X254" s="703">
        <f t="shared" si="56"/>
        <v>0.63638884934914119</v>
      </c>
      <c r="Y254" s="1202"/>
      <c r="Z254" s="757">
        <f t="shared" si="57"/>
        <v>46.222222222222229</v>
      </c>
      <c r="AA254" s="765">
        <f t="shared" si="58"/>
        <v>8.8933333333333344</v>
      </c>
      <c r="AB254" s="759">
        <v>12</v>
      </c>
      <c r="AC254" s="824">
        <v>2.25</v>
      </c>
      <c r="AD254" s="824">
        <v>1.1599999999999999</v>
      </c>
      <c r="AE254" s="766">
        <v>2.1</v>
      </c>
      <c r="AF254" s="766">
        <v>0.76</v>
      </c>
      <c r="AG254" s="766">
        <v>8.4</v>
      </c>
      <c r="AH254" s="766">
        <v>23.9</v>
      </c>
      <c r="AI254" s="766">
        <v>17.829999999999998</v>
      </c>
      <c r="AJ254" s="1205">
        <v>8.1</v>
      </c>
      <c r="AK254" s="1205">
        <v>8</v>
      </c>
      <c r="AL254" s="824">
        <v>342.94</v>
      </c>
      <c r="AM254" s="824">
        <v>1.0999999999999999</v>
      </c>
      <c r="AN254" s="824">
        <v>0.09</v>
      </c>
      <c r="AO254" s="769">
        <f t="shared" si="59"/>
        <v>1.4588176457450324</v>
      </c>
      <c r="AP254" s="770">
        <f t="shared" si="60"/>
        <v>10.352150979078367</v>
      </c>
      <c r="AQ254" s="771">
        <f t="shared" si="61"/>
        <v>-45.191511876622883</v>
      </c>
      <c r="AR254" s="651">
        <f>INDEX(Historical!$C$7:$C$1239,MATCH(B254,Historical!$B$7:$B$1261,0))*IF(AH254="n/a",1.03,IF(AH254&lt;0,1.01,IF(AH254&gt;10,1.1,(1+AH254/100))))</f>
        <v>1.089</v>
      </c>
      <c r="AS254" s="765">
        <f t="shared" si="62"/>
        <v>1.1979</v>
      </c>
      <c r="AT254" s="765">
        <f t="shared" si="68"/>
        <v>1.2937320000000001</v>
      </c>
      <c r="AU254" s="765">
        <f t="shared" si="68"/>
        <v>1.3972305600000001</v>
      </c>
      <c r="AV254" s="765">
        <f t="shared" si="68"/>
        <v>1.5090090048000002</v>
      </c>
      <c r="AW254" s="757">
        <f t="shared" si="63"/>
        <v>6.4868715648000004</v>
      </c>
      <c r="AX254" s="772">
        <f t="shared" si="64"/>
        <v>32.418148749625189</v>
      </c>
      <c r="AY254" s="1138">
        <v>1.19</v>
      </c>
      <c r="AZ254" s="766">
        <v>56.57</v>
      </c>
      <c r="BA254" s="766">
        <v>-39.869999999999997</v>
      </c>
      <c r="BB254" s="766">
        <v>14.530000000000001</v>
      </c>
      <c r="BC254" s="766">
        <v>10.84</v>
      </c>
      <c r="BD254" s="908"/>
      <c r="BE254" s="624">
        <v>2011</v>
      </c>
      <c r="BF254" s="898">
        <f t="shared" si="65"/>
        <v>0</v>
      </c>
      <c r="BG254" s="824">
        <v>0.8</v>
      </c>
    </row>
    <row r="255" spans="1:59" ht="11.25" customHeight="1" x14ac:dyDescent="0.2">
      <c r="A255" s="704" t="s">
        <v>2258</v>
      </c>
      <c r="B255" s="785" t="s">
        <v>2259</v>
      </c>
      <c r="C255" s="932" t="s">
        <v>108</v>
      </c>
      <c r="D255" s="932" t="s">
        <v>4338</v>
      </c>
      <c r="E255" s="733">
        <v>10</v>
      </c>
      <c r="F255" s="1140">
        <v>389</v>
      </c>
      <c r="G255" s="1165" t="s">
        <v>106</v>
      </c>
      <c r="H255" s="1165" t="s">
        <v>106</v>
      </c>
      <c r="I255" s="883">
        <v>25.34</v>
      </c>
      <c r="J255" s="651">
        <f t="shared" si="52"/>
        <v>4.2620363062352018</v>
      </c>
      <c r="K255" s="863">
        <v>0.27</v>
      </c>
      <c r="L255" s="1190">
        <v>4</v>
      </c>
      <c r="M255" s="642">
        <f t="shared" si="53"/>
        <v>1.08</v>
      </c>
      <c r="N255" s="1190" t="s">
        <v>489</v>
      </c>
      <c r="O255" s="604">
        <v>0.24</v>
      </c>
      <c r="P255" s="633">
        <v>43920</v>
      </c>
      <c r="Q255" s="633">
        <v>43935</v>
      </c>
      <c r="R255" s="642">
        <f t="shared" si="54"/>
        <v>12.500000000000011</v>
      </c>
      <c r="S255" s="701">
        <f>IF(INDEX(Historical!$D$7:$D$1237,MATCH(B255,Historical!$B$7:$B$1261,0))=0,"n/a",(INDEX(Historical!$C$7:$C$1239,MATCH(B255,Historical!$B$7:$B$1261,0))/INDEX(Historical!$D$7:$D$1237,MATCH(B255,Historical!$B$7:$B$1261,0))-1)*100)</f>
        <v>35.294117647058812</v>
      </c>
      <c r="T255" s="701">
        <f>IF(INDEX(Historical!$F$7:$F$1230,MATCH(B255,Historical!$B$7:$B$1261,0))=0,"n/a",((INDEX(Historical!$C$7:$C$1239,MATCH(B255,Historical!$B$7:$B$1261,0))/INDEX(Historical!$F$7:$F$1230,MATCH(B255,Historical!$B$7:$B$1261,0)))^(1/3)-1)*100)</f>
        <v>20.18141671998881</v>
      </c>
      <c r="U255" s="701">
        <f>IF(INDEX(Historical!$H$7:$H$1230,MATCH(B255,Historical!$B$7:$B$1261,0))=0,"n/a",((INDEX(Historical!$C$7:$C$1239,MATCH(B255,Historical!$B$7:$B$1261,0))/INDEX(Historical!$H$7:$H$1230,MATCH(B255,Historical!$B$7:$B$1261,0)))^(1/5)-1)*100)</f>
        <v>12.523577206216263</v>
      </c>
      <c r="V255" s="701">
        <f>IF(INDEX(Historical!$O$7:$O$1230,MATCH(B255,Historical!$B$7:$B$1261,0))=0,"n/a",((INDEX(Historical!$C$7:$C$1239,MATCH(B255,Historical!$B$7:$B$1261,0))/INDEX(Historical!$O$7:$O$1230,MATCH(B255,Historical!$B$7:$B$1261,0)))^(1/10)-1)*100)</f>
        <v>36.827308332615296</v>
      </c>
      <c r="W255" s="702">
        <f t="shared" si="55"/>
        <v>0.34006224655645095</v>
      </c>
      <c r="X255" s="703">
        <f t="shared" si="56"/>
        <v>0.84050853732995068</v>
      </c>
      <c r="Y255" s="652"/>
      <c r="Z255" s="651">
        <f t="shared" si="57"/>
        <v>54</v>
      </c>
      <c r="AA255" s="886">
        <f t="shared" si="58"/>
        <v>12.67</v>
      </c>
      <c r="AB255" s="887">
        <v>12</v>
      </c>
      <c r="AC255" s="882">
        <v>2</v>
      </c>
      <c r="AD255" s="882" t="s">
        <v>136</v>
      </c>
      <c r="AE255" s="865">
        <v>3.27</v>
      </c>
      <c r="AF255" s="865">
        <v>0.9</v>
      </c>
      <c r="AG255" s="865">
        <v>7.1</v>
      </c>
      <c r="AH255" s="865">
        <v>9</v>
      </c>
      <c r="AI255" s="865">
        <v>29.09</v>
      </c>
      <c r="AJ255" s="681">
        <v>14.899999999999999</v>
      </c>
      <c r="AK255" s="681">
        <v>-2.98</v>
      </c>
      <c r="AL255" s="882">
        <v>19010</v>
      </c>
      <c r="AM255" s="882">
        <v>0.1</v>
      </c>
      <c r="AN255" s="882">
        <v>0.73</v>
      </c>
      <c r="AO255" s="739">
        <f t="shared" si="59"/>
        <v>4.1156135124514659</v>
      </c>
      <c r="AP255" s="740">
        <f t="shared" si="60"/>
        <v>16.785613512451466</v>
      </c>
      <c r="AQ255" s="888">
        <f t="shared" si="61"/>
        <v>-28.810113077769252</v>
      </c>
      <c r="AR255" s="651">
        <f>INDEX(Historical!$C$7:$C$1239,MATCH(B255,Historical!$B$7:$B$1261,0))*IF(AH255="n/a",1.03,IF(AH255&lt;0,1.01,IF(AH255&gt;10,1.1,(1+AH255/100))))</f>
        <v>1.0028000000000001</v>
      </c>
      <c r="AS255" s="886">
        <f t="shared" si="62"/>
        <v>1.1030800000000003</v>
      </c>
      <c r="AT255" s="886">
        <f t="shared" si="68"/>
        <v>1.1141108000000004</v>
      </c>
      <c r="AU255" s="886">
        <f t="shared" si="68"/>
        <v>1.1252519080000005</v>
      </c>
      <c r="AV255" s="886">
        <f t="shared" si="68"/>
        <v>1.1365044270800004</v>
      </c>
      <c r="AW255" s="651">
        <f t="shared" si="63"/>
        <v>5.4817471350800009</v>
      </c>
      <c r="AX255" s="747">
        <f t="shared" si="64"/>
        <v>21.632782695659042</v>
      </c>
      <c r="AY255" s="729">
        <v>1.68</v>
      </c>
      <c r="AZ255" s="865">
        <v>128.29</v>
      </c>
      <c r="BA255" s="865">
        <v>-19.91</v>
      </c>
      <c r="BB255" s="865">
        <v>7.59</v>
      </c>
      <c r="BC255" s="865">
        <v>23.36</v>
      </c>
      <c r="BE255" s="624">
        <v>2011</v>
      </c>
      <c r="BF255" s="898">
        <f t="shared" si="65"/>
        <v>0</v>
      </c>
      <c r="BG255" s="882">
        <v>0.8</v>
      </c>
    </row>
    <row r="256" spans="1:59" ht="11.25" customHeight="1" x14ac:dyDescent="0.2">
      <c r="A256" s="871" t="s">
        <v>1085</v>
      </c>
      <c r="B256" s="875" t="s">
        <v>1086</v>
      </c>
      <c r="C256" s="932" t="s">
        <v>112</v>
      </c>
      <c r="D256" s="932" t="s">
        <v>4364</v>
      </c>
      <c r="E256" s="733">
        <v>8</v>
      </c>
      <c r="F256" s="1140">
        <v>551</v>
      </c>
      <c r="G256" s="1166" t="s">
        <v>106</v>
      </c>
      <c r="H256" s="1166" t="s">
        <v>106</v>
      </c>
      <c r="I256" s="874">
        <v>50.39</v>
      </c>
      <c r="J256" s="651">
        <f t="shared" si="52"/>
        <v>0.87318912482635436</v>
      </c>
      <c r="K256" s="877">
        <v>0.11</v>
      </c>
      <c r="L256" s="887">
        <v>4</v>
      </c>
      <c r="M256" s="642">
        <f t="shared" si="53"/>
        <v>0.44</v>
      </c>
      <c r="N256" s="870" t="s">
        <v>987</v>
      </c>
      <c r="O256" s="734">
        <v>0.105</v>
      </c>
      <c r="P256" s="861">
        <v>44141</v>
      </c>
      <c r="Q256" s="861">
        <v>44155</v>
      </c>
      <c r="R256" s="642">
        <f t="shared" si="54"/>
        <v>4.7619047619047663</v>
      </c>
      <c r="S256" s="701">
        <f>IF(INDEX(Historical!$D$7:$D$1237,MATCH(B256,Historical!$B$7:$B$1261,0))=0,"n/a",(INDEX(Historical!$C$7:$C$1239,MATCH(B256,Historical!$B$7:$B$1261,0))/INDEX(Historical!$D$7:$D$1237,MATCH(B256,Historical!$B$7:$B$1261,0))-1)*100)</f>
        <v>19.696969696969703</v>
      </c>
      <c r="T256" s="701">
        <f>IF(INDEX(Historical!$F$7:$F$1230,MATCH(B256,Historical!$B$7:$B$1261,0))=0,"n/a",((INDEX(Historical!$C$7:$C$1239,MATCH(B256,Historical!$B$7:$B$1261,0))/INDEX(Historical!$F$7:$F$1230,MATCH(B256,Historical!$B$7:$B$1261,0)))^(1/3)-1)*100)</f>
        <v>12.829189197046521</v>
      </c>
      <c r="U256" s="701">
        <f>IF(INDEX(Historical!$H$7:$H$1230,MATCH(B256,Historical!$B$7:$B$1261,0))=0,"n/a",((INDEX(Historical!$C$7:$C$1239,MATCH(B256,Historical!$B$7:$B$1261,0))/INDEX(Historical!$H$7:$H$1230,MATCH(B256,Historical!$B$7:$B$1261,0)))^(1/5)-1)*100)</f>
        <v>11.913612703078558</v>
      </c>
      <c r="V256" s="701">
        <f>IF(INDEX(Historical!$O$7:$O$1230,MATCH(B256,Historical!$B$7:$B$1261,0))=0,"n/a",((INDEX(Historical!$C$7:$C$1239,MATCH(B256,Historical!$B$7:$B$1261,0))/INDEX(Historical!$O$7:$O$1230,MATCH(B256,Historical!$B$7:$B$1261,0)))^(1/10)-1)*100)</f>
        <v>7.5930823530877323</v>
      </c>
      <c r="W256" s="702">
        <f t="shared" si="55"/>
        <v>1.5690087567974129</v>
      </c>
      <c r="X256" s="703">
        <f t="shared" si="56"/>
        <v>0.31187467809106167</v>
      </c>
      <c r="Y256" s="876"/>
      <c r="Z256" s="651">
        <f t="shared" si="57"/>
        <v>11.458333333333334</v>
      </c>
      <c r="AA256" s="886">
        <f t="shared" si="58"/>
        <v>13.122395833333334</v>
      </c>
      <c r="AB256" s="887">
        <v>12</v>
      </c>
      <c r="AC256" s="865">
        <v>3.84</v>
      </c>
      <c r="AD256" s="865">
        <v>1.34</v>
      </c>
      <c r="AE256" s="865">
        <v>0.65</v>
      </c>
      <c r="AF256" s="865">
        <v>2.81</v>
      </c>
      <c r="AG256" s="865">
        <v>22.8</v>
      </c>
      <c r="AH256" s="865">
        <v>2.5</v>
      </c>
      <c r="AI256" s="865">
        <v>-18.559999999999999</v>
      </c>
      <c r="AJ256" s="865">
        <v>38.200000000000003</v>
      </c>
      <c r="AK256" s="865">
        <v>10</v>
      </c>
      <c r="AL256" s="878">
        <v>1870</v>
      </c>
      <c r="AM256" s="872">
        <v>1.7999999999999998</v>
      </c>
      <c r="AN256" s="865">
        <v>0.33</v>
      </c>
      <c r="AO256" s="739">
        <f t="shared" si="59"/>
        <v>-0.33559400542842255</v>
      </c>
      <c r="AP256" s="740">
        <f t="shared" si="60"/>
        <v>12.786801827904911</v>
      </c>
      <c r="AQ256" s="888">
        <f t="shared" si="61"/>
        <v>28.017242400591712</v>
      </c>
      <c r="AR256" s="651">
        <f>INDEX(Historical!$C$7:$C$1239,MATCH(B256,Historical!$B$7:$B$1261,0))*IF(AH256="n/a",1.03,IF(AH256&lt;0,1.01,IF(AH256&gt;10,1.1,(1+AH256/100))))</f>
        <v>0.40487499999999998</v>
      </c>
      <c r="AS256" s="886">
        <f t="shared" si="62"/>
        <v>0.40892374999999997</v>
      </c>
      <c r="AT256" s="886">
        <f t="shared" si="68"/>
        <v>0.44981612500000001</v>
      </c>
      <c r="AU256" s="886">
        <f t="shared" si="68"/>
        <v>0.49479773750000006</v>
      </c>
      <c r="AV256" s="886">
        <f t="shared" si="68"/>
        <v>0.54427751125000012</v>
      </c>
      <c r="AW256" s="651">
        <f t="shared" si="63"/>
        <v>2.3026901237500002</v>
      </c>
      <c r="AX256" s="747">
        <f t="shared" si="64"/>
        <v>4.5697363043262555</v>
      </c>
      <c r="AY256" s="934">
        <v>1.0900000000000001</v>
      </c>
      <c r="AZ256" s="872">
        <v>82.97</v>
      </c>
      <c r="BA256" s="872">
        <v>-13.33</v>
      </c>
      <c r="BB256" s="872">
        <v>-2.33</v>
      </c>
      <c r="BC256" s="872">
        <v>15.229999999999999</v>
      </c>
      <c r="BE256" s="624">
        <v>2013</v>
      </c>
      <c r="BF256" s="898">
        <f t="shared" si="65"/>
        <v>0</v>
      </c>
      <c r="BG256" s="882">
        <v>8.6999999999999993</v>
      </c>
    </row>
    <row r="257" spans="1:59" ht="11.25" customHeight="1" x14ac:dyDescent="0.2">
      <c r="A257" s="863" t="s">
        <v>587</v>
      </c>
      <c r="B257" s="875" t="s">
        <v>588</v>
      </c>
      <c r="C257" s="932" t="s">
        <v>108</v>
      </c>
      <c r="D257" s="932" t="s">
        <v>4338</v>
      </c>
      <c r="E257" s="733">
        <v>25</v>
      </c>
      <c r="F257" s="1140">
        <v>138</v>
      </c>
      <c r="G257" s="1137" t="s">
        <v>37</v>
      </c>
      <c r="H257" s="1137" t="s">
        <v>37</v>
      </c>
      <c r="I257" s="865">
        <v>16.809999999999999</v>
      </c>
      <c r="J257" s="651">
        <f t="shared" si="52"/>
        <v>4.5211183819155263</v>
      </c>
      <c r="K257" s="884">
        <v>0.19</v>
      </c>
      <c r="L257" s="887">
        <v>4</v>
      </c>
      <c r="M257" s="642">
        <f t="shared" si="53"/>
        <v>0.76</v>
      </c>
      <c r="N257" s="870" t="s">
        <v>456</v>
      </c>
      <c r="O257" s="735">
        <v>0.18</v>
      </c>
      <c r="P257" s="861">
        <v>44113</v>
      </c>
      <c r="Q257" s="861">
        <v>44126</v>
      </c>
      <c r="R257" s="642">
        <f t="shared" si="54"/>
        <v>5.5555555555555607</v>
      </c>
      <c r="S257" s="701">
        <f>IF(INDEX(Historical!$D$7:$D$1237,MATCH(B257,Historical!$B$7:$B$1261,0))=0,"n/a",(INDEX(Historical!$C$7:$C$1239,MATCH(B257,Historical!$B$7:$B$1261,0))/INDEX(Historical!$D$7:$D$1237,MATCH(B257,Historical!$B$7:$B$1261,0))-1)*100)</f>
        <v>11.290322580645151</v>
      </c>
      <c r="T257" s="701">
        <f>IF(INDEX(Historical!$F$7:$F$1230,MATCH(B257,Historical!$B$7:$B$1261,0))=0,"n/a",((INDEX(Historical!$C$7:$C$1239,MATCH(B257,Historical!$B$7:$B$1261,0))/INDEX(Historical!$F$7:$F$1230,MATCH(B257,Historical!$B$7:$B$1261,0)))^(1/3)-1)*100)</f>
        <v>8.5138345254405436</v>
      </c>
      <c r="U257" s="701">
        <f>IF(INDEX(Historical!$H$7:$H$1230,MATCH(B257,Historical!$B$7:$B$1261,0))=0,"n/a",((INDEX(Historical!$C$7:$C$1239,MATCH(B257,Historical!$B$7:$B$1261,0))/INDEX(Historical!$H$7:$H$1230,MATCH(B257,Historical!$B$7:$B$1261,0)))^(1/5)-1)*100)</f>
        <v>7.9309421566509997</v>
      </c>
      <c r="V257" s="701">
        <f>IF(INDEX(Historical!$O$7:$O$1230,MATCH(B257,Historical!$B$7:$B$1261,0))=0,"n/a",((INDEX(Historical!$C$7:$C$1239,MATCH(B257,Historical!$B$7:$B$1261,0))/INDEX(Historical!$O$7:$O$1230,MATCH(B257,Historical!$B$7:$B$1261,0)))^(1/10)-1)*100)</f>
        <v>7.6911436101459785</v>
      </c>
      <c r="W257" s="702">
        <f t="shared" si="55"/>
        <v>1.031178529313727</v>
      </c>
      <c r="X257" s="703">
        <f t="shared" si="56"/>
        <v>0.91160254674149432</v>
      </c>
      <c r="Y257" s="661"/>
      <c r="Z257" s="651">
        <f t="shared" si="57"/>
        <v>45.783132530120483</v>
      </c>
      <c r="AA257" s="886">
        <f t="shared" si="58"/>
        <v>10.126506024096384</v>
      </c>
      <c r="AB257" s="887">
        <v>12</v>
      </c>
      <c r="AC257" s="865">
        <v>1.66</v>
      </c>
      <c r="AD257" s="865">
        <v>1.52</v>
      </c>
      <c r="AE257" s="865">
        <v>3.16</v>
      </c>
      <c r="AF257" s="865">
        <v>1.06</v>
      </c>
      <c r="AG257" s="865">
        <v>10.299999999999999</v>
      </c>
      <c r="AH257" s="865">
        <v>2.7</v>
      </c>
      <c r="AI257" s="865">
        <v>-4.42</v>
      </c>
      <c r="AJ257" s="865">
        <v>8.6999999999999993</v>
      </c>
      <c r="AK257" s="865">
        <v>7.0000000000000009</v>
      </c>
      <c r="AL257" s="878">
        <v>428.45</v>
      </c>
      <c r="AM257" s="872">
        <v>0.8</v>
      </c>
      <c r="AN257" s="865">
        <v>0.69</v>
      </c>
      <c r="AO257" s="739">
        <f t="shared" si="59"/>
        <v>2.3255545144701415</v>
      </c>
      <c r="AP257" s="740">
        <f t="shared" si="60"/>
        <v>12.452060538566526</v>
      </c>
      <c r="AQ257" s="888">
        <f t="shared" si="61"/>
        <v>-30.92967710597113</v>
      </c>
      <c r="AR257" s="651">
        <f>INDEX(Historical!$C$7:$C$1239,MATCH(B257,Historical!$B$7:$B$1261,0))*IF(AH257="n/a",1.03,IF(AH257&lt;0,1.01,IF(AH257&gt;10,1.1,(1+AH257/100))))</f>
        <v>0.70862999999999987</v>
      </c>
      <c r="AS257" s="886">
        <f t="shared" si="62"/>
        <v>0.71571629999999986</v>
      </c>
      <c r="AT257" s="886">
        <f t="shared" si="68"/>
        <v>0.7658164409999999</v>
      </c>
      <c r="AU257" s="886">
        <f t="shared" si="68"/>
        <v>0.81942359186999991</v>
      </c>
      <c r="AV257" s="886">
        <f t="shared" si="68"/>
        <v>0.87678324330089996</v>
      </c>
      <c r="AW257" s="651">
        <f t="shared" si="63"/>
        <v>3.8863695761708996</v>
      </c>
      <c r="AX257" s="747">
        <f t="shared" si="64"/>
        <v>23.119390697030934</v>
      </c>
      <c r="AY257" s="934">
        <v>0.6</v>
      </c>
      <c r="AZ257" s="872">
        <v>38.299999999999997</v>
      </c>
      <c r="BA257" s="872">
        <v>-34.160000000000004</v>
      </c>
      <c r="BB257" s="872">
        <v>4.71</v>
      </c>
      <c r="BC257" s="872">
        <v>5.13</v>
      </c>
      <c r="BE257" s="624">
        <v>1997</v>
      </c>
      <c r="BF257" s="898">
        <f t="shared" si="65"/>
        <v>2</v>
      </c>
      <c r="BG257" s="882">
        <v>1</v>
      </c>
    </row>
    <row r="258" spans="1:59" ht="11.25" customHeight="1" x14ac:dyDescent="0.2">
      <c r="A258" s="871" t="s">
        <v>592</v>
      </c>
      <c r="B258" s="875" t="s">
        <v>593</v>
      </c>
      <c r="C258" s="932" t="s">
        <v>128</v>
      </c>
      <c r="D258" s="932" t="s">
        <v>4327</v>
      </c>
      <c r="E258" s="733">
        <v>19</v>
      </c>
      <c r="F258" s="1140">
        <v>171</v>
      </c>
      <c r="G258" s="1140" t="s">
        <v>37</v>
      </c>
      <c r="H258" s="1140" t="s">
        <v>115</v>
      </c>
      <c r="I258" s="874">
        <v>22.19</v>
      </c>
      <c r="J258" s="651">
        <f t="shared" si="52"/>
        <v>3.605227579990987</v>
      </c>
      <c r="K258" s="877">
        <v>0.2</v>
      </c>
      <c r="L258" s="887">
        <v>4</v>
      </c>
      <c r="M258" s="642">
        <f t="shared" si="53"/>
        <v>0.8</v>
      </c>
      <c r="N258" s="870" t="s">
        <v>594</v>
      </c>
      <c r="O258" s="734">
        <v>0.19</v>
      </c>
      <c r="P258" s="861">
        <v>43986</v>
      </c>
      <c r="Q258" s="861">
        <v>44001</v>
      </c>
      <c r="R258" s="642">
        <f t="shared" si="54"/>
        <v>5.2631578947368469</v>
      </c>
      <c r="S258" s="701">
        <f>IF(INDEX(Historical!$D$7:$D$1237,MATCH(B258,Historical!$B$7:$B$1261,0))=0,"n/a",(INDEX(Historical!$C$7:$C$1239,MATCH(B258,Historical!$B$7:$B$1261,0))/INDEX(Historical!$D$7:$D$1237,MATCH(B258,Historical!$B$7:$B$1261,0))-1)*100)</f>
        <v>5.6338028169014231</v>
      </c>
      <c r="T258" s="701">
        <f>IF(INDEX(Historical!$F$7:$F$1230,MATCH(B258,Historical!$B$7:$B$1261,0))=0,"n/a",((INDEX(Historical!$C$7:$C$1239,MATCH(B258,Historical!$B$7:$B$1261,0))/INDEX(Historical!$F$7:$F$1230,MATCH(B258,Historical!$B$7:$B$1261,0)))^(1/3)-1)*100)</f>
        <v>6.2658569182611146</v>
      </c>
      <c r="U258" s="701">
        <f>IF(INDEX(Historical!$H$7:$H$1230,MATCH(B258,Historical!$B$7:$B$1261,0))=0,"n/a",((INDEX(Historical!$C$7:$C$1239,MATCH(B258,Historical!$B$7:$B$1261,0))/INDEX(Historical!$H$7:$H$1230,MATCH(B258,Historical!$B$7:$B$1261,0)))^(1/5)-1)*100)</f>
        <v>9.1098364922036712</v>
      </c>
      <c r="V258" s="701">
        <f>IF(INDEX(Historical!$O$7:$O$1230,MATCH(B258,Historical!$B$7:$B$1261,0))=0,"n/a",((INDEX(Historical!$C$7:$C$1239,MATCH(B258,Historical!$B$7:$B$1261,0))/INDEX(Historical!$O$7:$O$1230,MATCH(B258,Historical!$B$7:$B$1261,0)))^(1/10)-1)*100)</f>
        <v>9.5958226385217227</v>
      </c>
      <c r="W258" s="702">
        <f t="shared" si="55"/>
        <v>0.94935440507548607</v>
      </c>
      <c r="X258" s="703" t="str">
        <f t="shared" si="56"/>
        <v>n/a</v>
      </c>
      <c r="Y258" s="876"/>
      <c r="Z258" s="651">
        <f t="shared" si="57"/>
        <v>170.21276595744683</v>
      </c>
      <c r="AA258" s="886">
        <f t="shared" si="58"/>
        <v>47.212765957446813</v>
      </c>
      <c r="AB258" s="887">
        <v>12</v>
      </c>
      <c r="AC258" s="865">
        <v>0.47</v>
      </c>
      <c r="AD258" s="865">
        <v>6.05</v>
      </c>
      <c r="AE258" s="865">
        <v>1.0900000000000001</v>
      </c>
      <c r="AF258" s="865">
        <v>3.49</v>
      </c>
      <c r="AG258" s="867">
        <v>7.5</v>
      </c>
      <c r="AH258" s="865">
        <v>8.4</v>
      </c>
      <c r="AI258" s="865">
        <v>-8.64</v>
      </c>
      <c r="AJ258" s="865">
        <v>-1.2</v>
      </c>
      <c r="AK258" s="865">
        <v>7.91</v>
      </c>
      <c r="AL258" s="878">
        <v>4690</v>
      </c>
      <c r="AM258" s="872">
        <v>8.2600000000000016</v>
      </c>
      <c r="AN258" s="865">
        <v>0.77</v>
      </c>
      <c r="AO258" s="739">
        <f t="shared" si="59"/>
        <v>-34.497701885252155</v>
      </c>
      <c r="AP258" s="740">
        <f t="shared" si="60"/>
        <v>12.715064072194657</v>
      </c>
      <c r="AQ258" s="888">
        <f t="shared" si="61"/>
        <v>170.61457067734574</v>
      </c>
      <c r="AR258" s="651">
        <f>INDEX(Historical!$C$7:$C$1239,MATCH(B258,Historical!$B$7:$B$1261,0))*IF(AH258="n/a",1.03,IF(AH258&lt;0,1.01,IF(AH258&gt;10,1.1,(1+AH258/100))))</f>
        <v>0.81300000000000006</v>
      </c>
      <c r="AS258" s="886">
        <f t="shared" si="62"/>
        <v>0.82113000000000003</v>
      </c>
      <c r="AT258" s="886">
        <f t="shared" si="68"/>
        <v>0.88608138299999994</v>
      </c>
      <c r="AU258" s="886">
        <f t="shared" si="68"/>
        <v>0.95617042039529987</v>
      </c>
      <c r="AV258" s="886">
        <f t="shared" si="68"/>
        <v>1.031803500648568</v>
      </c>
      <c r="AW258" s="651">
        <f t="shared" si="63"/>
        <v>4.5081853040438675</v>
      </c>
      <c r="AX258" s="747">
        <f t="shared" si="64"/>
        <v>20.316292492311256</v>
      </c>
      <c r="AY258" s="934">
        <v>0.34</v>
      </c>
      <c r="AZ258" s="872">
        <v>27.38</v>
      </c>
      <c r="BA258" s="872">
        <v>-11.87</v>
      </c>
      <c r="BB258" s="872">
        <v>-6.29</v>
      </c>
      <c r="BC258" s="872">
        <v>-3.2300000000000004</v>
      </c>
      <c r="BE258" s="624">
        <v>2002</v>
      </c>
      <c r="BF258" s="898">
        <f t="shared" si="65"/>
        <v>1</v>
      </c>
      <c r="BG258" s="882">
        <v>3</v>
      </c>
    </row>
    <row r="259" spans="1:59" ht="11.25" customHeight="1" x14ac:dyDescent="0.2">
      <c r="A259" s="871" t="s">
        <v>578</v>
      </c>
      <c r="B259" s="875" t="s">
        <v>579</v>
      </c>
      <c r="C259" s="932" t="s">
        <v>108</v>
      </c>
      <c r="D259" s="932" t="s">
        <v>4338</v>
      </c>
      <c r="E259" s="733">
        <v>16</v>
      </c>
      <c r="F259" s="1140">
        <v>242</v>
      </c>
      <c r="G259" s="1147" t="s">
        <v>106</v>
      </c>
      <c r="H259" s="1147" t="s">
        <v>106</v>
      </c>
      <c r="I259" s="874">
        <v>22.88</v>
      </c>
      <c r="J259" s="651">
        <f t="shared" si="52"/>
        <v>2.9720279720279725</v>
      </c>
      <c r="K259" s="877">
        <v>0.17</v>
      </c>
      <c r="L259" s="887">
        <v>4</v>
      </c>
      <c r="M259" s="642">
        <f t="shared" si="53"/>
        <v>0.68</v>
      </c>
      <c r="N259" s="870" t="s">
        <v>456</v>
      </c>
      <c r="O259" s="734">
        <v>0.16</v>
      </c>
      <c r="P259" s="861">
        <v>44102</v>
      </c>
      <c r="Q259" s="861">
        <v>44124</v>
      </c>
      <c r="R259" s="642">
        <f t="shared" si="54"/>
        <v>6.2500000000000053</v>
      </c>
      <c r="S259" s="701">
        <f>IF(INDEX(Historical!$D$7:$D$1237,MATCH(B259,Historical!$B$7:$B$1261,0))=0,"n/a",(INDEX(Historical!$C$7:$C$1239,MATCH(B259,Historical!$B$7:$B$1261,0))/INDEX(Historical!$D$7:$D$1237,MATCH(B259,Historical!$B$7:$B$1261,0))-1)*100)</f>
        <v>11.111111111111093</v>
      </c>
      <c r="T259" s="701">
        <f>IF(INDEX(Historical!$F$7:$F$1230,MATCH(B259,Historical!$B$7:$B$1261,0))=0,"n/a",((INDEX(Historical!$C$7:$C$1239,MATCH(B259,Historical!$B$7:$B$1261,0))/INDEX(Historical!$F$7:$F$1230,MATCH(B259,Historical!$B$7:$B$1261,0)))^(1/3)-1)*100)</f>
        <v>10.064241629820891</v>
      </c>
      <c r="U259" s="701">
        <f>IF(INDEX(Historical!$H$7:$H$1230,MATCH(B259,Historical!$B$7:$B$1261,0))=0,"n/a",((INDEX(Historical!$C$7:$C$1239,MATCH(B259,Historical!$B$7:$B$1261,0))/INDEX(Historical!$H$7:$H$1230,MATCH(B259,Historical!$B$7:$B$1261,0)))^(1/5)-1)*100)</f>
        <v>7.3940923785779322</v>
      </c>
      <c r="V259" s="701">
        <f>IF(INDEX(Historical!$O$7:$O$1230,MATCH(B259,Historical!$B$7:$B$1261,0))=0,"n/a",((INDEX(Historical!$C$7:$C$1239,MATCH(B259,Historical!$B$7:$B$1261,0))/INDEX(Historical!$O$7:$O$1230,MATCH(B259,Historical!$B$7:$B$1261,0)))^(1/10)-1)*100)</f>
        <v>5.2409779148925528</v>
      </c>
      <c r="W259" s="702">
        <f t="shared" si="55"/>
        <v>1.4108230369693364</v>
      </c>
      <c r="X259" s="703">
        <f t="shared" si="56"/>
        <v>0.746878018038175</v>
      </c>
      <c r="Y259" s="876"/>
      <c r="Z259" s="651">
        <f t="shared" si="57"/>
        <v>42.236024844720497</v>
      </c>
      <c r="AA259" s="886">
        <f t="shared" si="58"/>
        <v>14.211180124223601</v>
      </c>
      <c r="AB259" s="887">
        <v>12</v>
      </c>
      <c r="AC259" s="865">
        <v>1.61</v>
      </c>
      <c r="AD259" s="865" t="s">
        <v>136</v>
      </c>
      <c r="AE259" s="865">
        <v>3.88</v>
      </c>
      <c r="AF259" s="865">
        <v>1.04</v>
      </c>
      <c r="AG259" s="865">
        <v>7.5</v>
      </c>
      <c r="AH259" s="865">
        <v>2.7</v>
      </c>
      <c r="AI259" s="865">
        <v>12.6</v>
      </c>
      <c r="AJ259" s="865">
        <v>9.9</v>
      </c>
      <c r="AK259" s="865" t="s">
        <v>136</v>
      </c>
      <c r="AL259" s="878">
        <v>268.52</v>
      </c>
      <c r="AM259" s="872">
        <v>4.8</v>
      </c>
      <c r="AN259" s="865">
        <v>0</v>
      </c>
      <c r="AO259" s="739">
        <f t="shared" si="59"/>
        <v>-3.845059773617697</v>
      </c>
      <c r="AP259" s="740">
        <f t="shared" si="60"/>
        <v>10.366120350605904</v>
      </c>
      <c r="AQ259" s="888">
        <f t="shared" si="61"/>
        <v>-18.952339593181911</v>
      </c>
      <c r="AR259" s="651">
        <f>INDEX(Historical!$C$7:$C$1239,MATCH(B259,Historical!$B$7:$B$1261,0))*IF(AH259="n/a",1.03,IF(AH259&lt;0,1.01,IF(AH259&gt;10,1.1,(1+AH259/100))))</f>
        <v>0.61619999999999997</v>
      </c>
      <c r="AS259" s="886">
        <f t="shared" si="62"/>
        <v>0.67781999999999998</v>
      </c>
      <c r="AT259" s="886">
        <f t="shared" si="68"/>
        <v>0.69815459999999996</v>
      </c>
      <c r="AU259" s="886">
        <f t="shared" si="68"/>
        <v>0.71909923799999997</v>
      </c>
      <c r="AV259" s="886">
        <f t="shared" si="68"/>
        <v>0.74067221514000003</v>
      </c>
      <c r="AW259" s="651">
        <f t="shared" si="63"/>
        <v>3.4519460531399999</v>
      </c>
      <c r="AX259" s="747">
        <f t="shared" si="64"/>
        <v>15.087176805681818</v>
      </c>
      <c r="AY259" s="934">
        <v>0.36</v>
      </c>
      <c r="AZ259" s="872">
        <v>31.490000000000002</v>
      </c>
      <c r="BA259" s="872">
        <v>-28.050000000000004</v>
      </c>
      <c r="BB259" s="872">
        <v>7.8100000000000005</v>
      </c>
      <c r="BC259" s="872">
        <v>3.1300000000000003</v>
      </c>
      <c r="BE259" s="624">
        <v>2005</v>
      </c>
      <c r="BF259" s="898">
        <f t="shared" si="65"/>
        <v>1</v>
      </c>
      <c r="BG259" s="882">
        <v>1</v>
      </c>
    </row>
    <row r="260" spans="1:59" ht="11.25" customHeight="1" x14ac:dyDescent="0.2">
      <c r="A260" s="871" t="s">
        <v>1204</v>
      </c>
      <c r="B260" s="875" t="s">
        <v>1205</v>
      </c>
      <c r="C260" s="932" t="s">
        <v>108</v>
      </c>
      <c r="D260" s="932" t="s">
        <v>4338</v>
      </c>
      <c r="E260" s="733">
        <v>10</v>
      </c>
      <c r="F260" s="1140">
        <v>446</v>
      </c>
      <c r="G260" s="1190" t="s">
        <v>106</v>
      </c>
      <c r="H260" s="1190" t="s">
        <v>106</v>
      </c>
      <c r="I260" s="874">
        <v>30.05</v>
      </c>
      <c r="J260" s="651">
        <f t="shared" si="52"/>
        <v>2.7287853577371046</v>
      </c>
      <c r="K260" s="877">
        <v>0.41</v>
      </c>
      <c r="L260" s="887">
        <v>2</v>
      </c>
      <c r="M260" s="642">
        <f t="shared" si="53"/>
        <v>0.82</v>
      </c>
      <c r="N260" s="870" t="s">
        <v>248</v>
      </c>
      <c r="O260" s="734">
        <v>0.4</v>
      </c>
      <c r="P260" s="861">
        <v>44165</v>
      </c>
      <c r="Q260" s="861">
        <v>44180</v>
      </c>
      <c r="R260" s="642">
        <f t="shared" si="54"/>
        <v>2.4999999999999885</v>
      </c>
      <c r="S260" s="701">
        <f>IF(INDEX(Historical!$D$7:$D$1237,MATCH(B260,Historical!$B$7:$B$1261,0))=0,"n/a",(INDEX(Historical!$C$7:$C$1239,MATCH(B260,Historical!$B$7:$B$1261,0))/INDEX(Historical!$D$7:$D$1237,MATCH(B260,Historical!$B$7:$B$1261,0))-1)*100)</f>
        <v>5.555555555555558</v>
      </c>
      <c r="T260" s="701">
        <f>IF(INDEX(Historical!$F$7:$F$1230,MATCH(B260,Historical!$B$7:$B$1261,0))=0,"n/a",((INDEX(Historical!$C$7:$C$1239,MATCH(B260,Historical!$B$7:$B$1261,0))/INDEX(Historical!$F$7:$F$1230,MATCH(B260,Historical!$B$7:$B$1261,0)))^(1/3)-1)*100)</f>
        <v>7.0222229910164247</v>
      </c>
      <c r="U260" s="701">
        <f>IF(INDEX(Historical!$H$7:$H$1230,MATCH(B260,Historical!$B$7:$B$1261,0))=0,"n/a",((INDEX(Historical!$C$7:$C$1239,MATCH(B260,Historical!$B$7:$B$1261,0))/INDEX(Historical!$H$7:$H$1230,MATCH(B260,Historical!$B$7:$B$1261,0)))^(1/5)-1)*100)</f>
        <v>7.0739850656267755</v>
      </c>
      <c r="V260" s="701">
        <f>IF(INDEX(Historical!$O$7:$O$1230,MATCH(B260,Historical!$B$7:$B$1261,0))=0,"n/a",((INDEX(Historical!$C$7:$C$1239,MATCH(B260,Historical!$B$7:$B$1261,0))/INDEX(Historical!$O$7:$O$1230,MATCH(B260,Historical!$B$7:$B$1261,0)))^(1/10)-1)*100)</f>
        <v>7.1773462536293131</v>
      </c>
      <c r="W260" s="702">
        <f t="shared" si="55"/>
        <v>0.98559896870653663</v>
      </c>
      <c r="X260" s="703">
        <f t="shared" si="56"/>
        <v>0.76891142017682346</v>
      </c>
      <c r="Y260" s="876"/>
      <c r="Z260" s="651">
        <f t="shared" si="57"/>
        <v>31.417624521072796</v>
      </c>
      <c r="AA260" s="886">
        <f t="shared" si="58"/>
        <v>11.513409961685825</v>
      </c>
      <c r="AB260" s="887">
        <v>12</v>
      </c>
      <c r="AC260" s="865">
        <v>2.61</v>
      </c>
      <c r="AD260" s="865">
        <v>1.36</v>
      </c>
      <c r="AE260" s="865">
        <v>3.74</v>
      </c>
      <c r="AF260" s="865">
        <v>0.95</v>
      </c>
      <c r="AG260" s="865">
        <v>8.1</v>
      </c>
      <c r="AH260" s="865">
        <v>13.700000000000001</v>
      </c>
      <c r="AI260" s="865">
        <v>-3.73</v>
      </c>
      <c r="AJ260" s="865">
        <v>9.1999999999999993</v>
      </c>
      <c r="AK260" s="865">
        <v>9</v>
      </c>
      <c r="AL260" s="878">
        <v>534.91</v>
      </c>
      <c r="AM260" s="872">
        <v>1.0999999999999999</v>
      </c>
      <c r="AN260" s="865">
        <v>0.03</v>
      </c>
      <c r="AO260" s="739">
        <f t="shared" si="59"/>
        <v>-1.7106395383219457</v>
      </c>
      <c r="AP260" s="740">
        <f t="shared" si="60"/>
        <v>9.8027704233638797</v>
      </c>
      <c r="AQ260" s="888">
        <f t="shared" si="61"/>
        <v>-30.277567889678014</v>
      </c>
      <c r="AR260" s="651">
        <f>INDEX(Historical!$C$7:$C$1239,MATCH(B260,Historical!$B$7:$B$1261,0))*IF(AH260="n/a",1.03,IF(AH260&lt;0,1.01,IF(AH260&gt;10,1.1,(1+AH260/100))))</f>
        <v>0.83600000000000008</v>
      </c>
      <c r="AS260" s="886">
        <f t="shared" si="62"/>
        <v>0.84436000000000011</v>
      </c>
      <c r="AT260" s="886">
        <f t="shared" si="68"/>
        <v>0.92035240000000018</v>
      </c>
      <c r="AU260" s="886">
        <f t="shared" si="68"/>
        <v>1.0031841160000003</v>
      </c>
      <c r="AV260" s="886">
        <f t="shared" si="68"/>
        <v>1.0934706864400006</v>
      </c>
      <c r="AW260" s="651">
        <f t="shared" si="63"/>
        <v>4.6973672024400015</v>
      </c>
      <c r="AX260" s="747">
        <f t="shared" si="64"/>
        <v>15.63183761211315</v>
      </c>
      <c r="AY260" s="934">
        <v>0.88</v>
      </c>
      <c r="AZ260" s="872">
        <v>61.56</v>
      </c>
      <c r="BA260" s="872">
        <v>-16.989999999999998</v>
      </c>
      <c r="BB260" s="872">
        <v>8.77</v>
      </c>
      <c r="BC260" s="872">
        <v>15.5</v>
      </c>
      <c r="BE260" s="624">
        <v>2012</v>
      </c>
      <c r="BF260" s="898">
        <f t="shared" si="65"/>
        <v>0</v>
      </c>
      <c r="BG260" s="882">
        <v>1</v>
      </c>
    </row>
    <row r="261" spans="1:59" ht="11.25" customHeight="1" x14ac:dyDescent="0.2">
      <c r="A261" s="880" t="s">
        <v>1206</v>
      </c>
      <c r="B261" s="875" t="s">
        <v>1207</v>
      </c>
      <c r="C261" s="932" t="s">
        <v>108</v>
      </c>
      <c r="D261" s="932" t="s">
        <v>4338</v>
      </c>
      <c r="E261" s="733">
        <v>7</v>
      </c>
      <c r="F261" s="1140">
        <v>582</v>
      </c>
      <c r="G261" s="1165" t="s">
        <v>106</v>
      </c>
      <c r="H261" s="1165" t="s">
        <v>106</v>
      </c>
      <c r="I261" s="874">
        <v>13.99</v>
      </c>
      <c r="J261" s="651">
        <f t="shared" si="52"/>
        <v>4.0028591851322375</v>
      </c>
      <c r="K261" s="877">
        <v>0.14000000000000001</v>
      </c>
      <c r="L261" s="887">
        <v>4</v>
      </c>
      <c r="M261" s="642">
        <f t="shared" si="53"/>
        <v>0.56000000000000005</v>
      </c>
      <c r="N261" s="870" t="s">
        <v>127</v>
      </c>
      <c r="O261" s="734">
        <v>0.12</v>
      </c>
      <c r="P261" s="1116">
        <v>43643</v>
      </c>
      <c r="Q261" s="1116">
        <v>43655</v>
      </c>
      <c r="R261" s="642">
        <f t="shared" si="54"/>
        <v>16.666666666666682</v>
      </c>
      <c r="S261" s="701">
        <f>IF(INDEX(Historical!$D$7:$D$1237,MATCH(B261,Historical!$B$7:$B$1261,0))=0,"n/a",(INDEX(Historical!$C$7:$C$1239,MATCH(B261,Historical!$B$7:$B$1261,0))/INDEX(Historical!$D$7:$D$1237,MATCH(B261,Historical!$B$7:$B$1261,0))-1)*100)</f>
        <v>20.930232558139551</v>
      </c>
      <c r="T261" s="701">
        <f>IF(INDEX(Historical!$F$7:$F$1230,MATCH(B261,Historical!$B$7:$B$1261,0))=0,"n/a",((INDEX(Historical!$C$7:$C$1239,MATCH(B261,Historical!$B$7:$B$1261,0))/INDEX(Historical!$F$7:$F$1230,MATCH(B261,Historical!$B$7:$B$1261,0)))^(1/3)-1)*100)</f>
        <v>13.040381433805571</v>
      </c>
      <c r="U261" s="701">
        <f>IF(INDEX(Historical!$H$7:$H$1230,MATCH(B261,Historical!$B$7:$B$1261,0))=0,"n/a",((INDEX(Historical!$C$7:$C$1239,MATCH(B261,Historical!$B$7:$B$1261,0))/INDEX(Historical!$H$7:$H$1230,MATCH(B261,Historical!$B$7:$B$1261,0)))^(1/5)-1)*100)</f>
        <v>11.628841548417412</v>
      </c>
      <c r="V261" s="701">
        <f>IF(INDEX(Historical!$O$7:$O$1230,MATCH(B261,Historical!$B$7:$B$1261,0))=0,"n/a",((INDEX(Historical!$C$7:$C$1239,MATCH(B261,Historical!$B$7:$B$1261,0))/INDEX(Historical!$O$7:$O$1230,MATCH(B261,Historical!$B$7:$B$1261,0)))^(1/10)-1)*100)</f>
        <v>8.7381857107906349</v>
      </c>
      <c r="W261" s="702">
        <f t="shared" si="55"/>
        <v>1.3308073246895127</v>
      </c>
      <c r="X261" s="703">
        <f t="shared" si="56"/>
        <v>0.791077656354926</v>
      </c>
      <c r="Y261" s="664"/>
      <c r="Z261" s="651">
        <f t="shared" si="57"/>
        <v>55.445544554455452</v>
      </c>
      <c r="AA261" s="886">
        <f t="shared" si="58"/>
        <v>13.851485148514852</v>
      </c>
      <c r="AB261" s="887">
        <v>12</v>
      </c>
      <c r="AC261" s="865">
        <v>1.01</v>
      </c>
      <c r="AD261" s="865">
        <v>2.09</v>
      </c>
      <c r="AE261" s="865">
        <v>2.59</v>
      </c>
      <c r="AF261" s="865">
        <v>0.69</v>
      </c>
      <c r="AG261" s="865">
        <v>4.5999999999999996</v>
      </c>
      <c r="AH261" s="865">
        <v>26.900000000000002</v>
      </c>
      <c r="AI261" s="865">
        <v>-1.18</v>
      </c>
      <c r="AJ261" s="865">
        <v>14.7</v>
      </c>
      <c r="AK261" s="865">
        <v>7.0000000000000009</v>
      </c>
      <c r="AL261" s="878">
        <v>1730</v>
      </c>
      <c r="AM261" s="872">
        <v>0.6</v>
      </c>
      <c r="AN261" s="865">
        <v>0.1</v>
      </c>
      <c r="AO261" s="739">
        <f t="shared" si="59"/>
        <v>1.7802155850347976</v>
      </c>
      <c r="AP261" s="740">
        <f t="shared" si="60"/>
        <v>15.63170073354965</v>
      </c>
      <c r="AQ261" s="888">
        <f t="shared" si="61"/>
        <v>-34.824937446306301</v>
      </c>
      <c r="AR261" s="651">
        <f>INDEX(Historical!$C$7:$C$1239,MATCH(B261,Historical!$B$7:$B$1261,0))*IF(AH261="n/a",1.03,IF(AH261&lt;0,1.01,IF(AH261&gt;10,1.1,(1+AH261/100))))</f>
        <v>0.57200000000000006</v>
      </c>
      <c r="AS261" s="886">
        <f t="shared" si="62"/>
        <v>0.57772000000000012</v>
      </c>
      <c r="AT261" s="886">
        <f t="shared" si="68"/>
        <v>0.61816040000000017</v>
      </c>
      <c r="AU261" s="886">
        <f t="shared" si="68"/>
        <v>0.66143162800000022</v>
      </c>
      <c r="AV261" s="886">
        <f t="shared" si="68"/>
        <v>0.70773184196000027</v>
      </c>
      <c r="AW261" s="651">
        <f t="shared" si="63"/>
        <v>3.1370438699600012</v>
      </c>
      <c r="AX261" s="747">
        <f t="shared" si="64"/>
        <v>22.423472980414591</v>
      </c>
      <c r="AY261" s="934">
        <v>1.34</v>
      </c>
      <c r="AZ261" s="872">
        <v>35.69</v>
      </c>
      <c r="BA261" s="872">
        <v>-40.82</v>
      </c>
      <c r="BB261" s="872">
        <v>11.700000000000001</v>
      </c>
      <c r="BC261" s="872">
        <v>4.5999999999999996</v>
      </c>
      <c r="BE261" s="624">
        <v>2013</v>
      </c>
      <c r="BF261" s="898">
        <f t="shared" si="65"/>
        <v>0</v>
      </c>
      <c r="BG261" s="882">
        <v>0.6</v>
      </c>
    </row>
    <row r="262" spans="1:59" s="773" customFormat="1" ht="11.25" customHeight="1" x14ac:dyDescent="0.2">
      <c r="A262" s="776" t="s">
        <v>1167</v>
      </c>
      <c r="B262" s="781" t="s">
        <v>1168</v>
      </c>
      <c r="C262" s="932" t="s">
        <v>108</v>
      </c>
      <c r="D262" s="932" t="s">
        <v>4338</v>
      </c>
      <c r="E262" s="755">
        <v>8</v>
      </c>
      <c r="F262" s="1140">
        <v>512</v>
      </c>
      <c r="G262" s="1189" t="s">
        <v>106</v>
      </c>
      <c r="H262" s="1189" t="s">
        <v>106</v>
      </c>
      <c r="I262" s="756">
        <v>23.55</v>
      </c>
      <c r="J262" s="757">
        <f t="shared" si="52"/>
        <v>4.4161358811040339</v>
      </c>
      <c r="K262" s="758">
        <v>0.26</v>
      </c>
      <c r="L262" s="759">
        <v>4</v>
      </c>
      <c r="M262" s="760">
        <f t="shared" si="53"/>
        <v>1.04</v>
      </c>
      <c r="N262" s="761" t="s">
        <v>965</v>
      </c>
      <c r="O262" s="762">
        <v>0.25</v>
      </c>
      <c r="P262" s="782">
        <v>43769</v>
      </c>
      <c r="Q262" s="782">
        <v>43784</v>
      </c>
      <c r="R262" s="760">
        <f t="shared" si="54"/>
        <v>4.0000000000000036</v>
      </c>
      <c r="S262" s="701">
        <f>IF(INDEX(Historical!$D$7:$D$1237,MATCH(B262,Historical!$B$7:$B$1261,0))=0,"n/a",(INDEX(Historical!$C$7:$C$1239,MATCH(B262,Historical!$B$7:$B$1261,0))/INDEX(Historical!$D$7:$D$1237,MATCH(B262,Historical!$B$7:$B$1261,0))-1)*100)</f>
        <v>1.0000000000000009</v>
      </c>
      <c r="T262" s="701">
        <f>IF(INDEX(Historical!$F$7:$F$1230,MATCH(B262,Historical!$B$7:$B$1261,0))=0,"n/a",((INDEX(Historical!$C$7:$C$1239,MATCH(B262,Historical!$B$7:$B$1261,0))/INDEX(Historical!$F$7:$F$1230,MATCH(B262,Historical!$B$7:$B$1261,0)))^(1/3)-1)*100)</f>
        <v>8.995589274479121</v>
      </c>
      <c r="U262" s="701">
        <f>IF(INDEX(Historical!$H$7:$H$1230,MATCH(B262,Historical!$B$7:$B$1261,0))=0,"n/a",((INDEX(Historical!$C$7:$C$1239,MATCH(B262,Historical!$B$7:$B$1261,0))/INDEX(Historical!$H$7:$H$1230,MATCH(B262,Historical!$B$7:$B$1261,0)))^(1/5)-1)*100)</f>
        <v>7.6080265297001404</v>
      </c>
      <c r="V262" s="701">
        <f>IF(INDEX(Historical!$O$7:$O$1230,MATCH(B262,Historical!$B$7:$B$1261,0))=0,"n/a",((INDEX(Historical!$C$7:$C$1239,MATCH(B262,Historical!$B$7:$B$1261,0))/INDEX(Historical!$O$7:$O$1230,MATCH(B262,Historical!$B$7:$B$1261,0)))^(1/10)-1)*100)</f>
        <v>5.1717629503484464</v>
      </c>
      <c r="W262" s="702">
        <f t="shared" si="55"/>
        <v>1.4710702332533534</v>
      </c>
      <c r="X262" s="703" t="str">
        <f t="shared" si="56"/>
        <v>n/a</v>
      </c>
      <c r="Y262" s="774"/>
      <c r="Z262" s="757" t="str">
        <f t="shared" si="57"/>
        <v>n/a</v>
      </c>
      <c r="AA262" s="765" t="str">
        <f t="shared" si="58"/>
        <v>n/a</v>
      </c>
      <c r="AB262" s="759">
        <v>12</v>
      </c>
      <c r="AC262" s="766" t="s">
        <v>136</v>
      </c>
      <c r="AD262" s="766" t="s">
        <v>136</v>
      </c>
      <c r="AE262" s="766" t="s">
        <v>136</v>
      </c>
      <c r="AF262" s="766" t="s">
        <v>136</v>
      </c>
      <c r="AG262" s="766" t="s">
        <v>136</v>
      </c>
      <c r="AH262" s="766" t="s">
        <v>136</v>
      </c>
      <c r="AI262" s="766" t="s">
        <v>136</v>
      </c>
      <c r="AJ262" s="766" t="s">
        <v>136</v>
      </c>
      <c r="AK262" s="766" t="s">
        <v>136</v>
      </c>
      <c r="AL262" s="767" t="s">
        <v>136</v>
      </c>
      <c r="AM262" s="768" t="s">
        <v>136</v>
      </c>
      <c r="AN262" s="766" t="s">
        <v>136</v>
      </c>
      <c r="AO262" s="769" t="str">
        <f t="shared" si="59"/>
        <v>n/a</v>
      </c>
      <c r="AP262" s="770">
        <f t="shared" si="60"/>
        <v>12.024162410804173</v>
      </c>
      <c r="AQ262" s="771" t="str">
        <f t="shared" si="61"/>
        <v>n/a</v>
      </c>
      <c r="AR262" s="651">
        <f>INDEX(Historical!$C$7:$C$1239,MATCH(B262,Historical!$B$7:$B$1261,0))*IF(AH262="n/a",1.03,IF(AH262&lt;0,1.01,IF(AH262&gt;10,1.1,(1+AH262/100))))</f>
        <v>1.0403</v>
      </c>
      <c r="AS262" s="765">
        <f t="shared" si="62"/>
        <v>1.071509</v>
      </c>
      <c r="AT262" s="765">
        <f t="shared" si="68"/>
        <v>1.10365427</v>
      </c>
      <c r="AU262" s="765">
        <f t="shared" si="68"/>
        <v>1.1367638981000001</v>
      </c>
      <c r="AV262" s="765">
        <f t="shared" si="68"/>
        <v>1.1708668150430002</v>
      </c>
      <c r="AW262" s="757">
        <f t="shared" si="63"/>
        <v>5.5230939831430002</v>
      </c>
      <c r="AX262" s="772">
        <f t="shared" si="64"/>
        <v>23.452628378526537</v>
      </c>
      <c r="AY262" s="935" t="s">
        <v>136</v>
      </c>
      <c r="AZ262" s="768" t="s">
        <v>136</v>
      </c>
      <c r="BA262" s="768" t="s">
        <v>136</v>
      </c>
      <c r="BB262" s="768" t="s">
        <v>136</v>
      </c>
      <c r="BC262" s="768" t="s">
        <v>136</v>
      </c>
      <c r="BD262" s="908" t="s">
        <v>4265</v>
      </c>
      <c r="BE262" s="624">
        <v>2012</v>
      </c>
      <c r="BF262" s="898">
        <f t="shared" si="65"/>
        <v>0</v>
      </c>
      <c r="BG262" s="824" t="s">
        <v>136</v>
      </c>
    </row>
    <row r="263" spans="1:59" ht="11.25" customHeight="1" x14ac:dyDescent="0.2">
      <c r="A263" s="871" t="s">
        <v>227</v>
      </c>
      <c r="B263" s="875" t="s">
        <v>228</v>
      </c>
      <c r="C263" s="932" t="s">
        <v>108</v>
      </c>
      <c r="D263" s="932" t="s">
        <v>4338</v>
      </c>
      <c r="E263" s="733">
        <v>58</v>
      </c>
      <c r="F263" s="1140">
        <v>15</v>
      </c>
      <c r="G263" s="1165" t="s">
        <v>106</v>
      </c>
      <c r="H263" s="1165" t="s">
        <v>106</v>
      </c>
      <c r="I263" s="865">
        <v>726.96</v>
      </c>
      <c r="J263" s="651">
        <f t="shared" ref="J263:J326" si="69">(M263/I263)*100</f>
        <v>2.0633872565203033</v>
      </c>
      <c r="K263" s="884">
        <v>7.5</v>
      </c>
      <c r="L263" s="887">
        <v>2</v>
      </c>
      <c r="M263" s="642">
        <f t="shared" ref="M263:M326" si="70">K263*L263</f>
        <v>15</v>
      </c>
      <c r="N263" s="870" t="s">
        <v>229</v>
      </c>
      <c r="O263" s="735">
        <v>7.25</v>
      </c>
      <c r="P263" s="861">
        <v>44173</v>
      </c>
      <c r="Q263" s="861">
        <v>44198</v>
      </c>
      <c r="R263" s="642">
        <f t="shared" ref="R263:R326" si="71">(K263-O263)/O263*100</f>
        <v>3.4482758620689653</v>
      </c>
      <c r="S263" s="701">
        <f>IF(INDEX(Historical!$D$7:$D$1237,MATCH(B263,Historical!$B$7:$B$1261,0))=0,"n/a",(INDEX(Historical!$C$7:$C$1239,MATCH(B263,Historical!$B$7:$B$1261,0))/INDEX(Historical!$D$7:$D$1237,MATCH(B263,Historical!$B$7:$B$1261,0))-1)*100)</f>
        <v>2.1582733812949506</v>
      </c>
      <c r="T263" s="701">
        <f>IF(INDEX(Historical!$F$7:$F$1230,MATCH(B263,Historical!$B$7:$B$1261,0))=0,"n/a",((INDEX(Historical!$C$7:$C$1239,MATCH(B263,Historical!$B$7:$B$1261,0))/INDEX(Historical!$F$7:$F$1230,MATCH(B263,Historical!$B$7:$B$1261,0)))^(1/3)-1)*100)</f>
        <v>2.8551268747883718</v>
      </c>
      <c r="U263" s="701">
        <f>IF(INDEX(Historical!$H$7:$H$1230,MATCH(B263,Historical!$B$7:$B$1261,0))=0,"n/a",((INDEX(Historical!$C$7:$C$1239,MATCH(B263,Historical!$B$7:$B$1261,0))/INDEX(Historical!$H$7:$H$1230,MATCH(B263,Historical!$B$7:$B$1261,0)))^(1/5)-1)*100)</f>
        <v>2.419714257165384</v>
      </c>
      <c r="V263" s="701">
        <f>IF(INDEX(Historical!$O$7:$O$1230,MATCH(B263,Historical!$B$7:$B$1261,0))=0,"n/a",((INDEX(Historical!$C$7:$C$1239,MATCH(B263,Historical!$B$7:$B$1261,0))/INDEX(Historical!$O$7:$O$1230,MATCH(B263,Historical!$B$7:$B$1261,0)))^(1/10)-1)*100)</f>
        <v>2.6800767556249605</v>
      </c>
      <c r="W263" s="702">
        <f t="shared" ref="W263:W326" si="72">IF(OR(U263&lt;=0,U263="n/a",V263&lt;=0,V263="n/a"),"n/a",U263/V263)</f>
        <v>0.90285259632466641</v>
      </c>
      <c r="X263" s="703" t="str">
        <f t="shared" ref="X263:X326" si="73">IF(OR(AJ263&lt;=0,AJ263="n/a",U263&lt;=0,U263="n/a"),"n/a",U263/AJ263)</f>
        <v>n/a</v>
      </c>
      <c r="Y263" s="876"/>
      <c r="Z263" s="651" t="str">
        <f t="shared" ref="Z263:Z326" si="74">IF(OR(AC263&lt;0.01,AC263="n/a"),"n/a",M263/AC263*100)</f>
        <v>n/a</v>
      </c>
      <c r="AA263" s="886" t="str">
        <f t="shared" ref="AA263:AA326" si="75">IF(OR(AC263&lt;0.01,AC263="n/a"),"n/a",I263/AC263)</f>
        <v>n/a</v>
      </c>
      <c r="AB263" s="887">
        <v>12</v>
      </c>
      <c r="AC263" s="865" t="s">
        <v>136</v>
      </c>
      <c r="AD263" s="865" t="s">
        <v>136</v>
      </c>
      <c r="AE263" s="865" t="s">
        <v>136</v>
      </c>
      <c r="AF263" s="865" t="s">
        <v>136</v>
      </c>
      <c r="AG263" s="865" t="s">
        <v>136</v>
      </c>
      <c r="AH263" s="865" t="s">
        <v>136</v>
      </c>
      <c r="AI263" s="865" t="s">
        <v>136</v>
      </c>
      <c r="AJ263" s="865" t="s">
        <v>136</v>
      </c>
      <c r="AK263" s="865" t="s">
        <v>136</v>
      </c>
      <c r="AL263" s="878" t="s">
        <v>136</v>
      </c>
      <c r="AM263" s="872" t="s">
        <v>136</v>
      </c>
      <c r="AN263" s="865" t="s">
        <v>136</v>
      </c>
      <c r="AO263" s="739" t="str">
        <f t="shared" ref="AO263:AO326" si="76">IF(U263="n/a","n/a",IF(AA263&lt;0,"n/a",IF(AA263="n/a","n/a",J263+U263-AA263)))</f>
        <v>n/a</v>
      </c>
      <c r="AP263" s="740">
        <f t="shared" ref="AP263:AP326" si="77">IF(U263="n/a","n/a",J263+U263)</f>
        <v>4.4831015136856873</v>
      </c>
      <c r="AQ263" s="888" t="str">
        <f t="shared" ref="AQ263:AQ326" si="78">IF(OR(AC263&lt;0.01,AF263="n/a"),"n/a",(I263/SQRT(22.5*AC263*(I263/AF263))-1)*100)</f>
        <v>n/a</v>
      </c>
      <c r="AR263" s="651">
        <f>INDEX(Historical!$C$7:$C$1239,MATCH(B263,Historical!$B$7:$B$1261,0))*IF(AH263="n/a",1.03,IF(AH263&lt;0,1.01,IF(AH263&gt;10,1.1,(1+AH263/100))))</f>
        <v>14.625999999999999</v>
      </c>
      <c r="AS263" s="886">
        <f t="shared" ref="AS263:AS326" si="79">IF($AI263="n/a",1.03*AR263,IF($AI263&lt;0,1.01*AR263,IF($AI263&gt;10,1.1*AR263,(1+$AI263/100)*AR263)))</f>
        <v>15.064779999999999</v>
      </c>
      <c r="AT263" s="886">
        <f t="shared" si="68"/>
        <v>15.5167234</v>
      </c>
      <c r="AU263" s="886">
        <f t="shared" si="68"/>
        <v>15.982225102000001</v>
      </c>
      <c r="AV263" s="886">
        <f t="shared" si="68"/>
        <v>16.46169185506</v>
      </c>
      <c r="AW263" s="651">
        <f t="shared" ref="AW263:AW326" si="80">SUM(AR263:AV263)</f>
        <v>77.65142035705999</v>
      </c>
      <c r="AX263" s="747">
        <f t="shared" ref="AX263:AX326" si="81">AW263/I263*100</f>
        <v>10.681663414363925</v>
      </c>
      <c r="AY263" s="934" t="s">
        <v>136</v>
      </c>
      <c r="AZ263" s="872" t="s">
        <v>136</v>
      </c>
      <c r="BA263" s="872" t="s">
        <v>136</v>
      </c>
      <c r="BB263" s="872" t="s">
        <v>136</v>
      </c>
      <c r="BC263" s="872" t="s">
        <v>136</v>
      </c>
      <c r="BD263" s="907" t="s">
        <v>4265</v>
      </c>
      <c r="BE263" s="624">
        <v>1964</v>
      </c>
      <c r="BF263" s="898">
        <f t="shared" ref="BF263:BF326" si="82">IF(BE263&gt;2008,0,IF(BE263&gt;2001,1,IF(BE263&gt;1990,2,IF(BE263&gt;1980,3,IF(BE263&gt;1973,4,IF(BE263&gt;1970,5,IF(BE263&gt;1960,6,IF(BE263&gt;1958,7,IF(BE263&gt;1953,8,9)))))))))</f>
        <v>6</v>
      </c>
      <c r="BG263" s="882" t="s">
        <v>136</v>
      </c>
    </row>
    <row r="264" spans="1:59" ht="11.25" customHeight="1" x14ac:dyDescent="0.2">
      <c r="A264" s="881" t="s">
        <v>4626</v>
      </c>
      <c r="B264" s="875" t="s">
        <v>4624</v>
      </c>
      <c r="C264" s="932" t="s">
        <v>108</v>
      </c>
      <c r="D264" s="932" t="s">
        <v>4338</v>
      </c>
      <c r="E264" s="733">
        <v>5</v>
      </c>
      <c r="F264" s="1140">
        <v>734</v>
      </c>
      <c r="G264" s="1147" t="s">
        <v>106</v>
      </c>
      <c r="H264" s="1147" t="s">
        <v>106</v>
      </c>
      <c r="I264" s="874">
        <v>12.54</v>
      </c>
      <c r="J264" s="651">
        <f t="shared" si="69"/>
        <v>3.5087719298245621</v>
      </c>
      <c r="K264" s="877">
        <v>0.11</v>
      </c>
      <c r="L264" s="887">
        <v>4</v>
      </c>
      <c r="M264" s="642">
        <f t="shared" si="70"/>
        <v>0.44</v>
      </c>
      <c r="N264" s="870" t="s">
        <v>318</v>
      </c>
      <c r="O264" s="734">
        <v>0.1</v>
      </c>
      <c r="P264" s="861">
        <v>43902</v>
      </c>
      <c r="Q264" s="861">
        <v>43921</v>
      </c>
      <c r="R264" s="642">
        <f t="shared" si="71"/>
        <v>9.9999999999999947</v>
      </c>
      <c r="S264" s="701">
        <f>IF(INDEX(Historical!$D$7:$D$1237,MATCH(B264,Historical!$B$7:$B$1261,0))=0,"n/a",(INDEX(Historical!$C$7:$C$1239,MATCH(B264,Historical!$B$7:$B$1261,0))/INDEX(Historical!$D$7:$D$1237,MATCH(B264,Historical!$B$7:$B$1261,0))-1)*100)</f>
        <v>26.666666666666639</v>
      </c>
      <c r="T264" s="701">
        <f>IF(INDEX(Historical!$F$7:$F$1230,MATCH(B264,Historical!$B$7:$B$1261,0))=0,"n/a",((INDEX(Historical!$C$7:$C$1239,MATCH(B264,Historical!$B$7:$B$1261,0))/INDEX(Historical!$F$7:$F$1230,MATCH(B264,Historical!$B$7:$B$1261,0)))^(1/3)-1)*100)</f>
        <v>33.420082436097246</v>
      </c>
      <c r="U264" s="701">
        <f>IF(INDEX(Historical!$H$7:$H$1230,MATCH(B264,Historical!$B$7:$B$1261,0))=0,"n/a",((INDEX(Historical!$C$7:$C$1239,MATCH(B264,Historical!$B$7:$B$1261,0))/INDEX(Historical!$H$7:$H$1230,MATCH(B264,Historical!$B$7:$B$1261,0)))^(1/5)-1)*100)</f>
        <v>25.927467693803852</v>
      </c>
      <c r="V264" s="701">
        <f>IF(INDEX(Historical!$O$7:$O$1230,MATCH(B264,Historical!$B$7:$B$1261,0))=0,"n/a",((INDEX(Historical!$C$7:$C$1239,MATCH(B264,Historical!$B$7:$B$1261,0))/INDEX(Historical!$O$7:$O$1230,MATCH(B264,Historical!$B$7:$B$1261,0)))^(1/10)-1)*100)</f>
        <v>0.542136482688238</v>
      </c>
      <c r="W264" s="702">
        <f t="shared" si="72"/>
        <v>47.824613398530033</v>
      </c>
      <c r="X264" s="703">
        <f t="shared" si="73"/>
        <v>1.1893333804497179</v>
      </c>
      <c r="Y264" s="876"/>
      <c r="Z264" s="651">
        <f t="shared" si="74"/>
        <v>30.76923076923077</v>
      </c>
      <c r="AA264" s="886">
        <f t="shared" si="75"/>
        <v>8.7692307692307683</v>
      </c>
      <c r="AB264" s="887">
        <v>12</v>
      </c>
      <c r="AC264" s="865">
        <v>1.43</v>
      </c>
      <c r="AD264" s="865">
        <v>0.51</v>
      </c>
      <c r="AE264" s="865">
        <v>3.46</v>
      </c>
      <c r="AF264" s="865">
        <v>1.08</v>
      </c>
      <c r="AG264" s="865">
        <v>12.6</v>
      </c>
      <c r="AH264" s="865">
        <v>10.7</v>
      </c>
      <c r="AI264" s="865">
        <v>-6.3</v>
      </c>
      <c r="AJ264" s="865">
        <v>21.8</v>
      </c>
      <c r="AK264" s="865">
        <v>18</v>
      </c>
      <c r="AL264" s="878">
        <v>378.65</v>
      </c>
      <c r="AM264" s="872">
        <v>0.89999999999999991</v>
      </c>
      <c r="AN264" s="865">
        <v>0.23</v>
      </c>
      <c r="AO264" s="739">
        <f t="shared" si="76"/>
        <v>20.667008854397643</v>
      </c>
      <c r="AP264" s="740">
        <f t="shared" si="77"/>
        <v>29.436239623628413</v>
      </c>
      <c r="AQ264" s="888">
        <f t="shared" si="78"/>
        <v>-35.121415172410167</v>
      </c>
      <c r="AR264" s="651">
        <f>INDEX(Historical!$C$7:$C$1239,MATCH(B264,Historical!$B$7:$B$1261,0))*IF(AH264="n/a",1.03,IF(AH264&lt;0,1.01,IF(AH264&gt;10,1.1,(1+AH264/100))))</f>
        <v>0.41800000000000004</v>
      </c>
      <c r="AS264" s="886">
        <f t="shared" si="79"/>
        <v>0.42218000000000006</v>
      </c>
      <c r="AT264" s="886">
        <f t="shared" si="68"/>
        <v>0.46439800000000009</v>
      </c>
      <c r="AU264" s="886">
        <f t="shared" si="68"/>
        <v>0.51083780000000012</v>
      </c>
      <c r="AV264" s="886">
        <f t="shared" si="68"/>
        <v>0.56192158000000014</v>
      </c>
      <c r="AW264" s="651">
        <f t="shared" si="80"/>
        <v>2.3773373800000002</v>
      </c>
      <c r="AX264" s="747">
        <f t="shared" si="81"/>
        <v>18.958033333333336</v>
      </c>
      <c r="AY264" s="934">
        <v>1</v>
      </c>
      <c r="AZ264" s="872">
        <v>27.700000000000003</v>
      </c>
      <c r="BA264" s="872">
        <v>-24</v>
      </c>
      <c r="BB264" s="872">
        <v>6.17</v>
      </c>
      <c r="BC264" s="872">
        <v>5.2200000000000006</v>
      </c>
      <c r="BE264" s="624">
        <v>2016</v>
      </c>
      <c r="BF264" s="898">
        <f t="shared" si="82"/>
        <v>0</v>
      </c>
      <c r="BG264" s="882">
        <v>1.5</v>
      </c>
    </row>
    <row r="265" spans="1:59" ht="11.25" customHeight="1" x14ac:dyDescent="0.2">
      <c r="A265" s="871" t="s">
        <v>1178</v>
      </c>
      <c r="B265" s="875" t="s">
        <v>1179</v>
      </c>
      <c r="C265" s="932" t="s">
        <v>108</v>
      </c>
      <c r="D265" s="932" t="s">
        <v>118</v>
      </c>
      <c r="E265" s="733">
        <v>9</v>
      </c>
      <c r="F265" s="1140">
        <v>520</v>
      </c>
      <c r="G265" s="1186" t="s">
        <v>106</v>
      </c>
      <c r="H265" s="1186" t="s">
        <v>106</v>
      </c>
      <c r="I265" s="874">
        <v>35.99</v>
      </c>
      <c r="J265" s="651">
        <f t="shared" si="69"/>
        <v>4.0011114198388436</v>
      </c>
      <c r="K265" s="877">
        <v>0.36</v>
      </c>
      <c r="L265" s="887">
        <v>4</v>
      </c>
      <c r="M265" s="642">
        <f t="shared" si="70"/>
        <v>1.44</v>
      </c>
      <c r="N265" s="870" t="s">
        <v>318</v>
      </c>
      <c r="O265" s="738">
        <v>0.33</v>
      </c>
      <c r="P265" s="861">
        <v>44181</v>
      </c>
      <c r="Q265" s="861">
        <v>44196</v>
      </c>
      <c r="R265" s="642">
        <f t="shared" si="71"/>
        <v>9.0909090909090811</v>
      </c>
      <c r="S265" s="701">
        <f>IF(INDEX(Historical!$D$7:$D$1237,MATCH(B265,Historical!$B$7:$B$1261,0))=0,"n/a",(INDEX(Historical!$C$7:$C$1239,MATCH(B265,Historical!$B$7:$B$1261,0))/INDEX(Historical!$D$7:$D$1237,MATCH(B265,Historical!$B$7:$B$1261,0))-1)*100)</f>
        <v>5.0000000000000044</v>
      </c>
      <c r="T265" s="701">
        <f>IF(INDEX(Historical!$F$7:$F$1230,MATCH(B265,Historical!$B$7:$B$1261,0))=0,"n/a",((INDEX(Historical!$C$7:$C$1239,MATCH(B265,Historical!$B$7:$B$1261,0))/INDEX(Historical!$F$7:$F$1230,MATCH(B265,Historical!$B$7:$B$1261,0)))^(1/3)-1)*100)</f>
        <v>22.098775997265374</v>
      </c>
      <c r="U265" s="701">
        <f>IF(INDEX(Historical!$H$7:$H$1230,MATCH(B265,Historical!$B$7:$B$1261,0))=0,"n/a",((INDEX(Historical!$C$7:$C$1239,MATCH(B265,Historical!$B$7:$B$1261,0))/INDEX(Historical!$H$7:$H$1230,MATCH(B265,Historical!$B$7:$B$1261,0)))^(1/5)-1)*100)</f>
        <v>19.184739065331247</v>
      </c>
      <c r="V265" s="701">
        <f>IF(INDEX(Historical!$O$7:$O$1230,MATCH(B265,Historical!$B$7:$B$1261,0))=0,"n/a",((INDEX(Historical!$C$7:$C$1239,MATCH(B265,Historical!$B$7:$B$1261,0))/INDEX(Historical!$O$7:$O$1230,MATCH(B265,Historical!$B$7:$B$1261,0)))^(1/10)-1)*100)</f>
        <v>12.496296464563205</v>
      </c>
      <c r="W265" s="702">
        <f t="shared" si="72"/>
        <v>1.5352339887049751</v>
      </c>
      <c r="X265" s="703">
        <f t="shared" si="73"/>
        <v>1.1219145652240494</v>
      </c>
      <c r="Y265" s="660" t="s">
        <v>948</v>
      </c>
      <c r="Z265" s="651">
        <f t="shared" si="74"/>
        <v>41.379310344827587</v>
      </c>
      <c r="AA265" s="886">
        <f t="shared" si="75"/>
        <v>10.341954022988507</v>
      </c>
      <c r="AB265" s="887">
        <v>12</v>
      </c>
      <c r="AC265" s="865">
        <v>3.48</v>
      </c>
      <c r="AD265" s="865">
        <v>1.3</v>
      </c>
      <c r="AE265" s="865">
        <v>1.1599999999999999</v>
      </c>
      <c r="AF265" s="865">
        <v>1.49</v>
      </c>
      <c r="AG265" s="865">
        <v>16.100000000000001</v>
      </c>
      <c r="AH265" s="865">
        <v>69.699999999999989</v>
      </c>
      <c r="AI265" s="865">
        <v>-5.52</v>
      </c>
      <c r="AJ265" s="865">
        <v>17.100000000000001</v>
      </c>
      <c r="AK265" s="865">
        <v>8.1</v>
      </c>
      <c r="AL265" s="878">
        <v>10860</v>
      </c>
      <c r="AM265" s="872">
        <v>2.7</v>
      </c>
      <c r="AN265" s="865">
        <v>0.37</v>
      </c>
      <c r="AO265" s="739">
        <f t="shared" si="76"/>
        <v>12.843896462181583</v>
      </c>
      <c r="AP265" s="740">
        <f t="shared" si="77"/>
        <v>23.185850485170089</v>
      </c>
      <c r="AQ265" s="888">
        <f t="shared" si="78"/>
        <v>-17.243297702098481</v>
      </c>
      <c r="AR265" s="651">
        <f>INDEX(Historical!$C$7:$C$1239,MATCH(B265,Historical!$B$7:$B$1261,0))*IF(AH265="n/a",1.03,IF(AH265&lt;0,1.01,IF(AH265&gt;10,1.1,(1+AH265/100))))</f>
        <v>1.3860000000000001</v>
      </c>
      <c r="AS265" s="886">
        <f t="shared" si="79"/>
        <v>1.3998600000000001</v>
      </c>
      <c r="AT265" s="886">
        <f t="shared" si="68"/>
        <v>1.5132486600000001</v>
      </c>
      <c r="AU265" s="886">
        <f t="shared" si="68"/>
        <v>1.6358218014600001</v>
      </c>
      <c r="AV265" s="886">
        <f t="shared" si="68"/>
        <v>1.7683233673782601</v>
      </c>
      <c r="AW265" s="651">
        <f t="shared" si="80"/>
        <v>7.7032538288382604</v>
      </c>
      <c r="AX265" s="747">
        <f t="shared" si="81"/>
        <v>21.403872822556988</v>
      </c>
      <c r="AY265" s="934">
        <v>1.35</v>
      </c>
      <c r="AZ265" s="872">
        <v>89.42</v>
      </c>
      <c r="BA265" s="872">
        <v>-26.97</v>
      </c>
      <c r="BB265" s="872">
        <v>8.2199999999999989</v>
      </c>
      <c r="BC265" s="872">
        <v>12.73</v>
      </c>
      <c r="BE265" s="624">
        <v>2012</v>
      </c>
      <c r="BF265" s="898">
        <f t="shared" si="82"/>
        <v>0</v>
      </c>
      <c r="BG265" s="882">
        <v>3.3000000000000003</v>
      </c>
    </row>
    <row r="266" spans="1:59" ht="11.25" customHeight="1" x14ac:dyDescent="0.2">
      <c r="A266" s="863" t="s">
        <v>3815</v>
      </c>
      <c r="B266" s="875" t="s">
        <v>3816</v>
      </c>
      <c r="C266" s="932" t="s">
        <v>108</v>
      </c>
      <c r="D266" s="932" t="s">
        <v>4338</v>
      </c>
      <c r="E266" s="733">
        <v>7</v>
      </c>
      <c r="F266" s="1140">
        <v>638</v>
      </c>
      <c r="G266" s="1129" t="s">
        <v>106</v>
      </c>
      <c r="H266" s="1129" t="s">
        <v>106</v>
      </c>
      <c r="I266" s="879">
        <v>24.23</v>
      </c>
      <c r="J266" s="651">
        <f t="shared" si="69"/>
        <v>5.1176227816756086</v>
      </c>
      <c r="K266" s="884">
        <v>0.31</v>
      </c>
      <c r="L266" s="624">
        <v>4</v>
      </c>
      <c r="M266" s="642">
        <f t="shared" si="70"/>
        <v>1.24</v>
      </c>
      <c r="N266" s="624" t="s">
        <v>717</v>
      </c>
      <c r="O266" s="735">
        <v>0.3</v>
      </c>
      <c r="P266" s="633">
        <v>43929</v>
      </c>
      <c r="Q266" s="633">
        <v>44032</v>
      </c>
      <c r="R266" s="642">
        <f t="shared" si="71"/>
        <v>3.3333333333333366</v>
      </c>
      <c r="S266" s="701">
        <f>IF(INDEX(Historical!$D$7:$D$1237,MATCH(B266,Historical!$B$7:$B$1261,0))=0,"n/a",(INDEX(Historical!$C$7:$C$1239,MATCH(B266,Historical!$B$7:$B$1261,0))/INDEX(Historical!$D$7:$D$1237,MATCH(B266,Historical!$B$7:$B$1261,0))-1)*100)</f>
        <v>11.32075471698113</v>
      </c>
      <c r="T266" s="701">
        <f>IF(INDEX(Historical!$F$7:$F$1230,MATCH(B266,Historical!$B$7:$B$1261,0))=0,"n/a",((INDEX(Historical!$C$7:$C$1239,MATCH(B266,Historical!$B$7:$B$1261,0))/INDEX(Historical!$F$7:$F$1230,MATCH(B266,Historical!$B$7:$B$1261,0)))^(1/3)-1)*100)</f>
        <v>9.5875180073659028</v>
      </c>
      <c r="U266" s="701">
        <f>IF(INDEX(Historical!$H$7:$H$1230,MATCH(B266,Historical!$B$7:$B$1261,0))=0,"n/a",((INDEX(Historical!$C$7:$C$1239,MATCH(B266,Historical!$B$7:$B$1261,0))/INDEX(Historical!$H$7:$H$1230,MATCH(B266,Historical!$B$7:$B$1261,0)))^(1/5)-1)*100)</f>
        <v>7.6296654038015221</v>
      </c>
      <c r="V266" s="701">
        <f>IF(INDEX(Historical!$O$7:$O$1230,MATCH(B266,Historical!$B$7:$B$1261,0))=0,"n/a",((INDEX(Historical!$C$7:$C$1239,MATCH(B266,Historical!$B$7:$B$1261,0))/INDEX(Historical!$O$7:$O$1230,MATCH(B266,Historical!$B$7:$B$1261,0)))^(1/10)-1)*100)</f>
        <v>4.2641294704565791</v>
      </c>
      <c r="W266" s="702">
        <f t="shared" si="72"/>
        <v>1.7892668261277209</v>
      </c>
      <c r="X266" s="703">
        <f t="shared" si="73"/>
        <v>0.67519162865500193</v>
      </c>
      <c r="Y266" s="875"/>
      <c r="Z266" s="651">
        <f t="shared" si="74"/>
        <v>50.40650406504065</v>
      </c>
      <c r="AA266" s="886">
        <f t="shared" si="75"/>
        <v>9.8495934959349594</v>
      </c>
      <c r="AB266" s="1190">
        <v>12</v>
      </c>
      <c r="AC266" s="879">
        <v>2.46</v>
      </c>
      <c r="AD266" s="879" t="s">
        <v>136</v>
      </c>
      <c r="AE266" s="879">
        <v>3.68</v>
      </c>
      <c r="AF266" s="879">
        <v>1.25</v>
      </c>
      <c r="AG266" s="879">
        <v>12.4</v>
      </c>
      <c r="AH266" s="879">
        <v>8.1</v>
      </c>
      <c r="AI266" s="879" t="s">
        <v>136</v>
      </c>
      <c r="AJ266" s="879">
        <v>11.3</v>
      </c>
      <c r="AK266" s="879" t="s">
        <v>136</v>
      </c>
      <c r="AL266" s="879">
        <v>285.64999999999998</v>
      </c>
      <c r="AM266" s="879">
        <v>1</v>
      </c>
      <c r="AN266" s="879">
        <v>0</v>
      </c>
      <c r="AO266" s="739">
        <f t="shared" si="76"/>
        <v>2.8976946895421722</v>
      </c>
      <c r="AP266" s="740">
        <f t="shared" si="77"/>
        <v>12.747288185477132</v>
      </c>
      <c r="AQ266" s="888">
        <f t="shared" si="78"/>
        <v>-26.027056387956737</v>
      </c>
      <c r="AR266" s="651">
        <f>INDEX(Historical!$C$7:$C$1239,MATCH(B266,Historical!$B$7:$B$1261,0))*IF(AH266="n/a",1.03,IF(AH266&lt;0,1.01,IF(AH266&gt;10,1.1,(1+AH266/100))))</f>
        <v>1.2755799999999999</v>
      </c>
      <c r="AS266" s="886">
        <f t="shared" si="79"/>
        <v>1.3138474</v>
      </c>
      <c r="AT266" s="886">
        <f t="shared" si="68"/>
        <v>1.353262822</v>
      </c>
      <c r="AU266" s="886">
        <f t="shared" si="68"/>
        <v>1.3938607066600002</v>
      </c>
      <c r="AV266" s="886">
        <f t="shared" si="68"/>
        <v>1.4356765278598003</v>
      </c>
      <c r="AW266" s="651">
        <f t="shared" si="80"/>
        <v>6.7722274565198006</v>
      </c>
      <c r="AX266" s="747">
        <f t="shared" si="81"/>
        <v>27.949762511431288</v>
      </c>
      <c r="AY266" s="729">
        <v>0.66</v>
      </c>
      <c r="AZ266" s="882">
        <v>37.549999999999997</v>
      </c>
      <c r="BA266" s="882">
        <v>-20.919999999999998</v>
      </c>
      <c r="BB266" s="882">
        <v>5.7</v>
      </c>
      <c r="BC266" s="882">
        <v>11.18</v>
      </c>
      <c r="BE266" s="624">
        <v>2014</v>
      </c>
      <c r="BF266" s="898">
        <f t="shared" si="82"/>
        <v>0</v>
      </c>
      <c r="BG266" s="882">
        <v>1.2</v>
      </c>
    </row>
    <row r="267" spans="1:59" ht="11.25" customHeight="1" x14ac:dyDescent="0.2">
      <c r="A267" s="871" t="s">
        <v>1221</v>
      </c>
      <c r="B267" s="875" t="s">
        <v>1222</v>
      </c>
      <c r="C267" s="932" t="s">
        <v>123</v>
      </c>
      <c r="D267" s="932" t="s">
        <v>4355</v>
      </c>
      <c r="E267" s="733">
        <v>13</v>
      </c>
      <c r="F267" s="1140">
        <v>275</v>
      </c>
      <c r="G267" s="1165" t="s">
        <v>106</v>
      </c>
      <c r="H267" s="1165" t="s">
        <v>106</v>
      </c>
      <c r="I267" s="874">
        <v>133.04</v>
      </c>
      <c r="J267" s="651">
        <f t="shared" si="69"/>
        <v>0.78171978352375227</v>
      </c>
      <c r="K267" s="877">
        <v>0.26</v>
      </c>
      <c r="L267" s="887">
        <v>4</v>
      </c>
      <c r="M267" s="642">
        <f t="shared" si="70"/>
        <v>1.04</v>
      </c>
      <c r="N267" s="870" t="s">
        <v>151</v>
      </c>
      <c r="O267" s="734">
        <v>0.25</v>
      </c>
      <c r="P267" s="861">
        <v>43992</v>
      </c>
      <c r="Q267" s="861">
        <v>44007</v>
      </c>
      <c r="R267" s="642">
        <f t="shared" si="71"/>
        <v>4.0000000000000036</v>
      </c>
      <c r="S267" s="701">
        <f>IF(INDEX(Historical!$D$7:$D$1237,MATCH(B267,Historical!$B$7:$B$1261,0))=0,"n/a",(INDEX(Historical!$C$7:$C$1239,MATCH(B267,Historical!$B$7:$B$1261,0))/INDEX(Historical!$D$7:$D$1237,MATCH(B267,Historical!$B$7:$B$1261,0))-1)*100)</f>
        <v>4.2105263157894868</v>
      </c>
      <c r="T267" s="701">
        <f>IF(INDEX(Historical!$F$7:$F$1230,MATCH(B267,Historical!$B$7:$B$1261,0))=0,"n/a",((INDEX(Historical!$C$7:$C$1239,MATCH(B267,Historical!$B$7:$B$1261,0))/INDEX(Historical!$F$7:$F$1230,MATCH(B267,Historical!$B$7:$B$1261,0)))^(1/3)-1)*100)</f>
        <v>4.4011575622509014</v>
      </c>
      <c r="U267" s="701">
        <f>IF(INDEX(Historical!$H$7:$H$1230,MATCH(B267,Historical!$B$7:$B$1261,0))=0,"n/a",((INDEX(Historical!$C$7:$C$1239,MATCH(B267,Historical!$B$7:$B$1261,0))/INDEX(Historical!$H$7:$H$1230,MATCH(B267,Historical!$B$7:$B$1261,0)))^(1/5)-1)*100)</f>
        <v>4.8837286784054301</v>
      </c>
      <c r="V267" s="701">
        <f>IF(INDEX(Historical!$O$7:$O$1230,MATCH(B267,Historical!$B$7:$B$1261,0))=0,"n/a",((INDEX(Historical!$C$7:$C$1239,MATCH(B267,Historical!$B$7:$B$1261,0))/INDEX(Historical!$O$7:$O$1230,MATCH(B267,Historical!$B$7:$B$1261,0)))^(1/10)-1)*100)</f>
        <v>14.672147799502056</v>
      </c>
      <c r="W267" s="702">
        <f t="shared" si="72"/>
        <v>0.33285710757161091</v>
      </c>
      <c r="X267" s="703" t="str">
        <f t="shared" si="73"/>
        <v>n/a</v>
      </c>
      <c r="Y267" s="875" t="s">
        <v>1223</v>
      </c>
      <c r="Z267" s="651">
        <f t="shared" si="74"/>
        <v>74.820143884892104</v>
      </c>
      <c r="AA267" s="886">
        <f t="shared" si="75"/>
        <v>95.712230215827333</v>
      </c>
      <c r="AB267" s="887">
        <v>12</v>
      </c>
      <c r="AC267" s="865">
        <v>1.39</v>
      </c>
      <c r="AD267" s="865">
        <v>12.33</v>
      </c>
      <c r="AE267" s="865">
        <v>25.73</v>
      </c>
      <c r="AF267" s="865">
        <v>4.78</v>
      </c>
      <c r="AG267" s="865" t="s">
        <v>136</v>
      </c>
      <c r="AH267" s="865">
        <v>14.899999999999999</v>
      </c>
      <c r="AI267" s="865">
        <v>6.5</v>
      </c>
      <c r="AJ267" s="865">
        <v>-2.8899999999999997</v>
      </c>
      <c r="AK267" s="865">
        <v>7.6700000000000008</v>
      </c>
      <c r="AL267" s="878">
        <v>24980</v>
      </c>
      <c r="AM267" s="872">
        <v>0.76</v>
      </c>
      <c r="AN267" s="865" t="s">
        <v>136</v>
      </c>
      <c r="AO267" s="739">
        <f t="shared" si="76"/>
        <v>-90.046781753898145</v>
      </c>
      <c r="AP267" s="740">
        <f t="shared" si="77"/>
        <v>5.6654484619291825</v>
      </c>
      <c r="AQ267" s="888">
        <f t="shared" si="78"/>
        <v>350.92717344090289</v>
      </c>
      <c r="AR267" s="651">
        <f>INDEX(Historical!$C$7:$C$1239,MATCH(B267,Historical!$B$7:$B$1261,0))*IF(AH267="n/a",1.03,IF(AH267&lt;0,1.01,IF(AH267&gt;10,1.1,(1+AH267/100))))</f>
        <v>1.089</v>
      </c>
      <c r="AS267" s="886">
        <f t="shared" si="79"/>
        <v>1.1597849999999998</v>
      </c>
      <c r="AT267" s="886">
        <f t="shared" ref="AT267:AV286" si="83">IF($AK267="n/a",1.03*AS267,IF($AK267&lt;0,1.01*AS267,IF($AK267&gt;10,1.1*AS267,(1+$AK267/100)*AS267)))</f>
        <v>1.2487405094999999</v>
      </c>
      <c r="AU267" s="886">
        <f t="shared" si="83"/>
        <v>1.3445189065786498</v>
      </c>
      <c r="AV267" s="886">
        <f t="shared" si="83"/>
        <v>1.4476435067132323</v>
      </c>
      <c r="AW267" s="651">
        <f t="shared" si="80"/>
        <v>6.2896879227918827</v>
      </c>
      <c r="AX267" s="747">
        <f t="shared" si="81"/>
        <v>4.7276668090738747</v>
      </c>
      <c r="AY267" s="934" t="s">
        <v>136</v>
      </c>
      <c r="AZ267" s="872">
        <v>72.38</v>
      </c>
      <c r="BA267" s="872">
        <v>-19.91</v>
      </c>
      <c r="BB267" s="872">
        <v>-3.3099999999999996</v>
      </c>
      <c r="BC267" s="872">
        <v>-1.37</v>
      </c>
      <c r="BE267" s="624">
        <v>2008</v>
      </c>
      <c r="BF267" s="898">
        <f t="shared" si="82"/>
        <v>1</v>
      </c>
      <c r="BG267" s="882" t="s">
        <v>136</v>
      </c>
    </row>
    <row r="268" spans="1:59" s="773" customFormat="1" ht="11.25" customHeight="1" x14ac:dyDescent="0.2">
      <c r="A268" s="754" t="s">
        <v>1198</v>
      </c>
      <c r="B268" s="781" t="s">
        <v>1199</v>
      </c>
      <c r="C268" s="932" t="s">
        <v>4319</v>
      </c>
      <c r="D268" s="932" t="s">
        <v>4320</v>
      </c>
      <c r="E268" s="755">
        <v>8</v>
      </c>
      <c r="F268" s="1140">
        <v>557</v>
      </c>
      <c r="G268" s="1185" t="s">
        <v>37</v>
      </c>
      <c r="H268" s="1185" t="s">
        <v>37</v>
      </c>
      <c r="I268" s="756">
        <v>41.88</v>
      </c>
      <c r="J268" s="757">
        <f t="shared" si="69"/>
        <v>2.3877745940783188</v>
      </c>
      <c r="K268" s="758">
        <v>0.25</v>
      </c>
      <c r="L268" s="759">
        <v>4</v>
      </c>
      <c r="M268" s="760">
        <f t="shared" si="70"/>
        <v>1</v>
      </c>
      <c r="N268" s="761" t="s">
        <v>218</v>
      </c>
      <c r="O268" s="762">
        <v>0.23</v>
      </c>
      <c r="P268" s="763">
        <v>43920</v>
      </c>
      <c r="Q268" s="763">
        <v>43941</v>
      </c>
      <c r="R268" s="760">
        <f t="shared" si="71"/>
        <v>8.6956521739130395</v>
      </c>
      <c r="S268" s="701">
        <f>IF(INDEX(Historical!$D$7:$D$1237,MATCH(B268,Historical!$B$7:$B$1261,0))=0,"n/a",(INDEX(Historical!$C$7:$C$1239,MATCH(B268,Historical!$B$7:$B$1261,0))/INDEX(Historical!$D$7:$D$1237,MATCH(B268,Historical!$B$7:$B$1261,0))-1)*100)</f>
        <v>5.0347222222222099</v>
      </c>
      <c r="T268" s="701">
        <f>IF(INDEX(Historical!$F$7:$F$1230,MATCH(B268,Historical!$B$7:$B$1261,0))=0,"n/a",((INDEX(Historical!$C$7:$C$1239,MATCH(B268,Historical!$B$7:$B$1261,0))/INDEX(Historical!$F$7:$F$1230,MATCH(B268,Historical!$B$7:$B$1261,0)))^(1/3)-1)*100)</f>
        <v>9.1954691461346485</v>
      </c>
      <c r="U268" s="701">
        <f>IF(INDEX(Historical!$H$7:$H$1230,MATCH(B268,Historical!$B$7:$B$1261,0))=0,"n/a",((INDEX(Historical!$C$7:$C$1239,MATCH(B268,Historical!$B$7:$B$1261,0))/INDEX(Historical!$H$7:$H$1230,MATCH(B268,Historical!$B$7:$B$1261,0)))^(1/5)-1)*100)</f>
        <v>18.340656785304475</v>
      </c>
      <c r="V268" s="701">
        <f>IF(INDEX(Historical!$O$7:$O$1230,MATCH(B268,Historical!$B$7:$B$1261,0))=0,"n/a",((INDEX(Historical!$C$7:$C$1239,MATCH(B268,Historical!$B$7:$B$1261,0))/INDEX(Historical!$O$7:$O$1230,MATCH(B268,Historical!$B$7:$B$1261,0)))^(1/10)-1)*100)</f>
        <v>13.76028266674394</v>
      </c>
      <c r="W268" s="702">
        <f t="shared" si="72"/>
        <v>1.332869188045857</v>
      </c>
      <c r="X268" s="703">
        <f t="shared" si="73"/>
        <v>0.30516899809158865</v>
      </c>
      <c r="Y268" s="774"/>
      <c r="Z268" s="757">
        <f t="shared" si="74"/>
        <v>60.975609756097562</v>
      </c>
      <c r="AA268" s="765">
        <f t="shared" si="75"/>
        <v>25.536585365853661</v>
      </c>
      <c r="AB268" s="759">
        <v>12</v>
      </c>
      <c r="AC268" s="766">
        <v>1.64</v>
      </c>
      <c r="AD268" s="766">
        <v>2.59</v>
      </c>
      <c r="AE268" s="766">
        <v>12.27</v>
      </c>
      <c r="AF268" s="766">
        <v>2.94</v>
      </c>
      <c r="AG268" s="766">
        <v>11.700000000000001</v>
      </c>
      <c r="AH268" s="766">
        <v>43.5</v>
      </c>
      <c r="AI268" s="766">
        <v>-16.46</v>
      </c>
      <c r="AJ268" s="766">
        <v>60.099999999999994</v>
      </c>
      <c r="AK268" s="766">
        <v>10</v>
      </c>
      <c r="AL268" s="767">
        <v>5480</v>
      </c>
      <c r="AM268" s="768">
        <v>1.0900000000000001</v>
      </c>
      <c r="AN268" s="766">
        <v>0.87</v>
      </c>
      <c r="AO268" s="769">
        <f t="shared" si="76"/>
        <v>-4.8081539864708667</v>
      </c>
      <c r="AP268" s="770">
        <f t="shared" si="77"/>
        <v>20.728431379382794</v>
      </c>
      <c r="AQ268" s="771">
        <f t="shared" si="78"/>
        <v>82.668565653887981</v>
      </c>
      <c r="AR268" s="651">
        <f>INDEX(Historical!$C$7:$C$1239,MATCH(B268,Historical!$B$7:$B$1261,0))*IF(AH268="n/a",1.03,IF(AH268&lt;0,1.01,IF(AH268&gt;10,1.1,(1+AH268/100))))</f>
        <v>0.99825000000000008</v>
      </c>
      <c r="AS268" s="765">
        <f t="shared" si="79"/>
        <v>1.0082325000000001</v>
      </c>
      <c r="AT268" s="765">
        <f t="shared" si="83"/>
        <v>1.1090557500000002</v>
      </c>
      <c r="AU268" s="765">
        <f t="shared" si="83"/>
        <v>1.2199613250000003</v>
      </c>
      <c r="AV268" s="765">
        <f t="shared" si="83"/>
        <v>1.3419574575000004</v>
      </c>
      <c r="AW268" s="757">
        <f t="shared" si="80"/>
        <v>5.6774570325000004</v>
      </c>
      <c r="AX268" s="772">
        <f t="shared" si="81"/>
        <v>13.556487661174785</v>
      </c>
      <c r="AY268" s="935">
        <v>0.87</v>
      </c>
      <c r="AZ268" s="768">
        <v>61.760000000000005</v>
      </c>
      <c r="BA268" s="768">
        <v>-9.19</v>
      </c>
      <c r="BB268" s="768">
        <v>0.6</v>
      </c>
      <c r="BC268" s="768">
        <v>6.8199999999999994</v>
      </c>
      <c r="BD268" s="908"/>
      <c r="BE268" s="624">
        <v>2013</v>
      </c>
      <c r="BF268" s="898">
        <f t="shared" si="82"/>
        <v>0</v>
      </c>
      <c r="BG268" s="824">
        <v>5.7</v>
      </c>
    </row>
    <row r="269" spans="1:59" ht="11.25" customHeight="1" x14ac:dyDescent="0.2">
      <c r="A269" s="881" t="s">
        <v>4141</v>
      </c>
      <c r="B269" s="596" t="s">
        <v>4142</v>
      </c>
      <c r="C269" s="932" t="s">
        <v>108</v>
      </c>
      <c r="D269" s="932" t="s">
        <v>4338</v>
      </c>
      <c r="E269" s="733">
        <v>5</v>
      </c>
      <c r="F269" s="1140">
        <v>708</v>
      </c>
      <c r="G269" s="1166" t="s">
        <v>106</v>
      </c>
      <c r="H269" s="1166" t="s">
        <v>106</v>
      </c>
      <c r="I269" s="874">
        <v>28.45</v>
      </c>
      <c r="J269" s="651">
        <f t="shared" si="69"/>
        <v>4.2179261862917397</v>
      </c>
      <c r="K269" s="877">
        <v>0.3</v>
      </c>
      <c r="L269" s="887">
        <v>4</v>
      </c>
      <c r="M269" s="642">
        <f t="shared" si="70"/>
        <v>1.2</v>
      </c>
      <c r="N269" s="870" t="s">
        <v>440</v>
      </c>
      <c r="O269" s="734">
        <v>0.27</v>
      </c>
      <c r="P269" s="866">
        <v>43587</v>
      </c>
      <c r="Q269" s="866">
        <v>43607</v>
      </c>
      <c r="R269" s="642">
        <f t="shared" si="71"/>
        <v>11.1111111111111</v>
      </c>
      <c r="S269" s="701">
        <f>IF(INDEX(Historical!$D$7:$D$1237,MATCH(B269,Historical!$B$7:$B$1261,0))=0,"n/a",(INDEX(Historical!$C$7:$C$1239,MATCH(B269,Historical!$B$7:$B$1261,0))/INDEX(Historical!$D$7:$D$1237,MATCH(B269,Historical!$B$7:$B$1261,0))-1)*100)</f>
        <v>11.428571428571409</v>
      </c>
      <c r="T269" s="701">
        <f>IF(INDEX(Historical!$F$7:$F$1230,MATCH(B269,Historical!$B$7:$B$1261,0))=0,"n/a",((INDEX(Historical!$C$7:$C$1239,MATCH(B269,Historical!$B$7:$B$1261,0))/INDEX(Historical!$F$7:$F$1230,MATCH(B269,Historical!$B$7:$B$1261,0)))^(1/3)-1)*100)</f>
        <v>12.578986986831463</v>
      </c>
      <c r="U269" s="701">
        <f>IF(INDEX(Historical!$H$7:$H$1230,MATCH(B269,Historical!$B$7:$B$1261,0))=0,"n/a",((INDEX(Historical!$C$7:$C$1239,MATCH(B269,Historical!$B$7:$B$1261,0))/INDEX(Historical!$H$7:$H$1230,MATCH(B269,Historical!$B$7:$B$1261,0)))^(1/5)-1)*100)</f>
        <v>11.464196522477677</v>
      </c>
      <c r="V269" s="701">
        <f>IF(INDEX(Historical!$O$7:$O$1230,MATCH(B269,Historical!$B$7:$B$1261,0))=0,"n/a",((INDEX(Historical!$C$7:$C$1239,MATCH(B269,Historical!$B$7:$B$1261,0))/INDEX(Historical!$O$7:$O$1230,MATCH(B269,Historical!$B$7:$B$1261,0)))^(1/10)-1)*100)</f>
        <v>0.80363905839886396</v>
      </c>
      <c r="W269" s="702">
        <f t="shared" si="72"/>
        <v>14.265355077836125</v>
      </c>
      <c r="X269" s="703" t="str">
        <f t="shared" si="73"/>
        <v>n/a</v>
      </c>
      <c r="Y269" s="876"/>
      <c r="Z269" s="651">
        <f t="shared" si="74"/>
        <v>41.379310344827587</v>
      </c>
      <c r="AA269" s="886">
        <f t="shared" si="75"/>
        <v>9.8103448275862064</v>
      </c>
      <c r="AB269" s="887">
        <v>12</v>
      </c>
      <c r="AC269" s="865">
        <v>2.9</v>
      </c>
      <c r="AD269" s="865" t="s">
        <v>136</v>
      </c>
      <c r="AE269" s="865">
        <v>2.08</v>
      </c>
      <c r="AF269" s="865">
        <v>0.84</v>
      </c>
      <c r="AG269" s="865" t="s">
        <v>136</v>
      </c>
      <c r="AH269" s="865" t="s">
        <v>136</v>
      </c>
      <c r="AI269" s="865" t="s">
        <v>136</v>
      </c>
      <c r="AJ269" s="865" t="s">
        <v>136</v>
      </c>
      <c r="AK269" s="865" t="s">
        <v>136</v>
      </c>
      <c r="AL269" s="878">
        <v>117.1</v>
      </c>
      <c r="AM269" s="872">
        <v>4.1900000000000004</v>
      </c>
      <c r="AN269" s="865" t="s">
        <v>136</v>
      </c>
      <c r="AO269" s="739">
        <f t="shared" si="76"/>
        <v>5.8717778811832098</v>
      </c>
      <c r="AP269" s="740">
        <f t="shared" si="77"/>
        <v>15.682122708769416</v>
      </c>
      <c r="AQ269" s="888">
        <f t="shared" si="78"/>
        <v>-39.481170404309843</v>
      </c>
      <c r="AR269" s="651">
        <f>INDEX(Historical!$C$7:$C$1239,MATCH(B269,Historical!$B$7:$B$1261,0))*IF(AH269="n/a",1.03,IF(AH269&lt;0,1.01,IF(AH269&gt;10,1.1,(1+AH269/100))))</f>
        <v>1.2051000000000001</v>
      </c>
      <c r="AS269" s="886">
        <f t="shared" si="79"/>
        <v>1.2412530000000002</v>
      </c>
      <c r="AT269" s="886">
        <f t="shared" si="83"/>
        <v>1.2784905900000001</v>
      </c>
      <c r="AU269" s="886">
        <f t="shared" si="83"/>
        <v>1.3168453077000002</v>
      </c>
      <c r="AV269" s="886">
        <f t="shared" si="83"/>
        <v>1.3563506669310001</v>
      </c>
      <c r="AW269" s="651">
        <f t="shared" si="80"/>
        <v>6.3980395646310004</v>
      </c>
      <c r="AX269" s="747">
        <f t="shared" si="81"/>
        <v>22.488715517156415</v>
      </c>
      <c r="AY269" s="934">
        <v>0.66</v>
      </c>
      <c r="AZ269" s="872">
        <v>45.15306122448979</v>
      </c>
      <c r="BA269" s="872">
        <v>-27.032572454475513</v>
      </c>
      <c r="BB269" s="872">
        <v>16.502866502866496</v>
      </c>
      <c r="BC269" s="872">
        <v>16.646166461664613</v>
      </c>
      <c r="BE269" s="624">
        <v>2015</v>
      </c>
      <c r="BF269" s="898">
        <f t="shared" si="82"/>
        <v>0</v>
      </c>
      <c r="BG269" s="882" t="s">
        <v>136</v>
      </c>
    </row>
    <row r="270" spans="1:59" ht="11.25" customHeight="1" x14ac:dyDescent="0.2">
      <c r="A270" s="871" t="s">
        <v>1208</v>
      </c>
      <c r="B270" s="875" t="s">
        <v>1209</v>
      </c>
      <c r="C270" s="932" t="s">
        <v>108</v>
      </c>
      <c r="D270" s="932" t="s">
        <v>4338</v>
      </c>
      <c r="E270" s="733">
        <v>9</v>
      </c>
      <c r="F270" s="1140">
        <v>478</v>
      </c>
      <c r="G270" s="1129" t="s">
        <v>106</v>
      </c>
      <c r="H270" s="1129" t="s">
        <v>106</v>
      </c>
      <c r="I270" s="874">
        <v>129.56</v>
      </c>
      <c r="J270" s="651">
        <f t="shared" si="69"/>
        <v>0.61747452917567147</v>
      </c>
      <c r="K270" s="877">
        <v>0.2</v>
      </c>
      <c r="L270" s="887">
        <v>4</v>
      </c>
      <c r="M270" s="642">
        <f t="shared" si="70"/>
        <v>0.8</v>
      </c>
      <c r="N270" s="870" t="s">
        <v>690</v>
      </c>
      <c r="O270" s="734">
        <v>0.19</v>
      </c>
      <c r="P270" s="861">
        <v>43950</v>
      </c>
      <c r="Q270" s="861">
        <v>43965</v>
      </c>
      <c r="R270" s="642">
        <f t="shared" si="71"/>
        <v>5.2631578947368469</v>
      </c>
      <c r="S270" s="701">
        <f>IF(INDEX(Historical!$D$7:$D$1237,MATCH(B270,Historical!$B$7:$B$1261,0))=0,"n/a",(INDEX(Historical!$C$7:$C$1239,MATCH(B270,Historical!$B$7:$B$1261,0))/INDEX(Historical!$D$7:$D$1237,MATCH(B270,Historical!$B$7:$B$1261,0))-1)*100)</f>
        <v>5.6338028169014231</v>
      </c>
      <c r="T270" s="701">
        <f>IF(INDEX(Historical!$F$7:$F$1230,MATCH(B270,Historical!$B$7:$B$1261,0))=0,"n/a",((INDEX(Historical!$C$7:$C$1239,MATCH(B270,Historical!$B$7:$B$1261,0))/INDEX(Historical!$F$7:$F$1230,MATCH(B270,Historical!$B$7:$B$1261,0)))^(1/3)-1)*100)</f>
        <v>5.983983294832651</v>
      </c>
      <c r="U270" s="701">
        <f>IF(INDEX(Historical!$H$7:$H$1230,MATCH(B270,Historical!$B$7:$B$1261,0))=0,"n/a",((INDEX(Historical!$C$7:$C$1239,MATCH(B270,Historical!$B$7:$B$1261,0))/INDEX(Historical!$H$7:$H$1230,MATCH(B270,Historical!$B$7:$B$1261,0)))^(1/5)-1)*100)</f>
        <v>6.790716584560208</v>
      </c>
      <c r="V270" s="701" t="str">
        <f>IF(INDEX(Historical!$O$7:$O$1230,MATCH(B270,Historical!$B$7:$B$1261,0))=0,"n/a",((INDEX(Historical!$C$7:$C$1239,MATCH(B270,Historical!$B$7:$B$1261,0))/INDEX(Historical!$O$7:$O$1230,MATCH(B270,Historical!$B$7:$B$1261,0)))^(1/10)-1)*100)</f>
        <v>n/a</v>
      </c>
      <c r="W270" s="702" t="str">
        <f t="shared" si="72"/>
        <v>n/a</v>
      </c>
      <c r="X270" s="703">
        <f t="shared" si="73"/>
        <v>0.61177626887929804</v>
      </c>
      <c r="Y270" s="664"/>
      <c r="Z270" s="651">
        <f t="shared" si="74"/>
        <v>14.311270125223615</v>
      </c>
      <c r="AA270" s="886">
        <f t="shared" si="75"/>
        <v>23.177101967799643</v>
      </c>
      <c r="AB270" s="887">
        <v>12</v>
      </c>
      <c r="AC270" s="865">
        <v>5.59</v>
      </c>
      <c r="AD270" s="865">
        <v>2.62</v>
      </c>
      <c r="AE270" s="865">
        <v>6.09</v>
      </c>
      <c r="AF270" s="865">
        <v>2.31</v>
      </c>
      <c r="AG270" s="865">
        <v>10.4</v>
      </c>
      <c r="AH270" s="865">
        <v>8.1</v>
      </c>
      <c r="AI270" s="865">
        <v>3.11</v>
      </c>
      <c r="AJ270" s="865">
        <v>11.1</v>
      </c>
      <c r="AK270" s="865">
        <v>8.89</v>
      </c>
      <c r="AL270" s="878">
        <v>23130</v>
      </c>
      <c r="AM270" s="872">
        <v>0.3</v>
      </c>
      <c r="AN270" s="865">
        <v>0.18</v>
      </c>
      <c r="AO270" s="739">
        <f t="shared" si="76"/>
        <v>-15.768910854063764</v>
      </c>
      <c r="AP270" s="740">
        <f t="shared" si="77"/>
        <v>7.4081911137358798</v>
      </c>
      <c r="AQ270" s="888">
        <f t="shared" si="78"/>
        <v>54.256792460735092</v>
      </c>
      <c r="AR270" s="651">
        <f>INDEX(Historical!$C$7:$C$1239,MATCH(B270,Historical!$B$7:$B$1261,0))*IF(AH270="n/a",1.03,IF(AH270&lt;0,1.01,IF(AH270&gt;10,1.1,(1+AH270/100))))</f>
        <v>0.81074999999999997</v>
      </c>
      <c r="AS270" s="886">
        <f t="shared" si="79"/>
        <v>0.83596432499999984</v>
      </c>
      <c r="AT270" s="886">
        <f t="shared" si="83"/>
        <v>0.91028155349249984</v>
      </c>
      <c r="AU270" s="886">
        <f t="shared" si="83"/>
        <v>0.99120558359798305</v>
      </c>
      <c r="AV270" s="886">
        <f t="shared" si="83"/>
        <v>1.0793237599798438</v>
      </c>
      <c r="AW270" s="651">
        <f t="shared" si="80"/>
        <v>4.6275252220703269</v>
      </c>
      <c r="AX270" s="747">
        <f t="shared" si="81"/>
        <v>3.5717236971830246</v>
      </c>
      <c r="AY270" s="934">
        <v>1.07</v>
      </c>
      <c r="AZ270" s="872">
        <v>84.93</v>
      </c>
      <c r="BA270" s="872">
        <v>-8.85</v>
      </c>
      <c r="BB270" s="872">
        <v>4.83</v>
      </c>
      <c r="BC270" s="872">
        <v>18.38</v>
      </c>
      <c r="BE270" s="624">
        <v>2012</v>
      </c>
      <c r="BF270" s="898">
        <f t="shared" si="82"/>
        <v>0</v>
      </c>
      <c r="BG270" s="882">
        <v>0.8</v>
      </c>
    </row>
    <row r="271" spans="1:59" ht="11.25" customHeight="1" x14ac:dyDescent="0.2">
      <c r="A271" s="871" t="s">
        <v>1202</v>
      </c>
      <c r="B271" s="875" t="s">
        <v>1203</v>
      </c>
      <c r="C271" s="932" t="s">
        <v>108</v>
      </c>
      <c r="D271" s="932" t="s">
        <v>4338</v>
      </c>
      <c r="E271" s="733">
        <v>8</v>
      </c>
      <c r="F271" s="1140">
        <v>498</v>
      </c>
      <c r="G271" s="1103" t="s">
        <v>106</v>
      </c>
      <c r="H271" s="1103" t="s">
        <v>106</v>
      </c>
      <c r="I271" s="874">
        <v>33.32</v>
      </c>
      <c r="J271" s="651">
        <f t="shared" si="69"/>
        <v>3.1212484993997598</v>
      </c>
      <c r="K271" s="877">
        <v>0.26</v>
      </c>
      <c r="L271" s="887">
        <v>4</v>
      </c>
      <c r="M271" s="642">
        <f t="shared" si="70"/>
        <v>1.04</v>
      </c>
      <c r="N271" s="870" t="s">
        <v>591</v>
      </c>
      <c r="O271" s="734">
        <v>0.22</v>
      </c>
      <c r="P271" s="866">
        <v>43602</v>
      </c>
      <c r="Q271" s="866">
        <v>43637</v>
      </c>
      <c r="R271" s="642">
        <f t="shared" si="71"/>
        <v>18.181818181818183</v>
      </c>
      <c r="S271" s="701">
        <f>IF(INDEX(Historical!$D$7:$D$1237,MATCH(B271,Historical!$B$7:$B$1261,0))=0,"n/a",(INDEX(Historical!$C$7:$C$1239,MATCH(B271,Historical!$B$7:$B$1261,0))/INDEX(Historical!$D$7:$D$1237,MATCH(B271,Historical!$B$7:$B$1261,0))-1)*100)</f>
        <v>19.047619047619047</v>
      </c>
      <c r="T271" s="701">
        <f>IF(INDEX(Historical!$F$7:$F$1230,MATCH(B271,Historical!$B$7:$B$1261,0))=0,"n/a",((INDEX(Historical!$C$7:$C$1239,MATCH(B271,Historical!$B$7:$B$1261,0))/INDEX(Historical!$F$7:$F$1230,MATCH(B271,Historical!$B$7:$B$1261,0)))^(1/3)-1)*100)</f>
        <v>22.801049954679552</v>
      </c>
      <c r="U271" s="701">
        <f>IF(INDEX(Historical!$H$7:$H$1230,MATCH(B271,Historical!$B$7:$B$1261,0))=0,"n/a",((INDEX(Historical!$C$7:$C$1239,MATCH(B271,Historical!$B$7:$B$1261,0))/INDEX(Historical!$H$7:$H$1230,MATCH(B271,Historical!$B$7:$B$1261,0)))^(1/5)-1)*100)</f>
        <v>28.091526245681319</v>
      </c>
      <c r="V271" s="701">
        <f>IF(INDEX(Historical!$O$7:$O$1230,MATCH(B271,Historical!$B$7:$B$1261,0))=0,"n/a",((INDEX(Historical!$C$7:$C$1239,MATCH(B271,Historical!$B$7:$B$1261,0))/INDEX(Historical!$O$7:$O$1230,MATCH(B271,Historical!$B$7:$B$1261,0)))^(1/10)-1)*100)</f>
        <v>7.842566326180278</v>
      </c>
      <c r="W271" s="702">
        <f t="shared" si="72"/>
        <v>3.5819303372552156</v>
      </c>
      <c r="X271" s="703">
        <f t="shared" si="73"/>
        <v>1.9923068259348455</v>
      </c>
      <c r="Y271" s="876"/>
      <c r="Z271" s="651">
        <f t="shared" si="74"/>
        <v>37.81818181818182</v>
      </c>
      <c r="AA271" s="886">
        <f t="shared" si="75"/>
        <v>12.116363636363637</v>
      </c>
      <c r="AB271" s="887">
        <v>12</v>
      </c>
      <c r="AC271" s="865">
        <v>2.75</v>
      </c>
      <c r="AD271" s="865">
        <v>1.81</v>
      </c>
      <c r="AE271" s="865">
        <v>4.1500000000000004</v>
      </c>
      <c r="AF271" s="865">
        <v>1.02</v>
      </c>
      <c r="AG271" s="865">
        <v>8.4</v>
      </c>
      <c r="AH271" s="865">
        <v>-0.8</v>
      </c>
      <c r="AI271" s="865">
        <v>-5.7799999999999994</v>
      </c>
      <c r="AJ271" s="865">
        <v>14.099999999999998</v>
      </c>
      <c r="AK271" s="865">
        <v>7.0000000000000009</v>
      </c>
      <c r="AL271" s="878">
        <v>1910</v>
      </c>
      <c r="AM271" s="872">
        <v>1.2</v>
      </c>
      <c r="AN271" s="865">
        <v>0.06</v>
      </c>
      <c r="AO271" s="739">
        <f t="shared" si="76"/>
        <v>19.09641110871744</v>
      </c>
      <c r="AP271" s="740">
        <f t="shared" si="77"/>
        <v>31.212774745081077</v>
      </c>
      <c r="AQ271" s="888">
        <f t="shared" si="78"/>
        <v>-25.886900515823008</v>
      </c>
      <c r="AR271" s="651">
        <f>INDEX(Historical!$C$7:$C$1239,MATCH(B271,Historical!$B$7:$B$1261,0))*IF(AH271="n/a",1.03,IF(AH271&lt;0,1.01,IF(AH271&gt;10,1.1,(1+AH271/100))))</f>
        <v>1.01</v>
      </c>
      <c r="AS271" s="886">
        <f t="shared" si="79"/>
        <v>1.0201</v>
      </c>
      <c r="AT271" s="886">
        <f t="shared" si="83"/>
        <v>1.091507</v>
      </c>
      <c r="AU271" s="886">
        <f t="shared" si="83"/>
        <v>1.16791249</v>
      </c>
      <c r="AV271" s="886">
        <f t="shared" si="83"/>
        <v>1.2496663643000001</v>
      </c>
      <c r="AW271" s="651">
        <f t="shared" si="80"/>
        <v>5.5391858543000003</v>
      </c>
      <c r="AX271" s="747">
        <f t="shared" si="81"/>
        <v>16.624207245798321</v>
      </c>
      <c r="AY271" s="934">
        <v>1.4</v>
      </c>
      <c r="AZ271" s="872">
        <v>57.320000000000007</v>
      </c>
      <c r="BA271" s="872">
        <v>-21.560000000000002</v>
      </c>
      <c r="BB271" s="872">
        <v>22.36</v>
      </c>
      <c r="BC271" s="872">
        <v>21.85</v>
      </c>
      <c r="BE271" s="624">
        <v>2012</v>
      </c>
      <c r="BF271" s="898">
        <f t="shared" si="82"/>
        <v>0</v>
      </c>
      <c r="BG271" s="882">
        <v>1.0999999999999999</v>
      </c>
    </row>
    <row r="272" spans="1:59" ht="11.25" customHeight="1" x14ac:dyDescent="0.2">
      <c r="A272" s="863" t="s">
        <v>230</v>
      </c>
      <c r="B272" s="875" t="s">
        <v>231</v>
      </c>
      <c r="C272" s="932" t="s">
        <v>4319</v>
      </c>
      <c r="D272" s="932" t="s">
        <v>4320</v>
      </c>
      <c r="E272" s="733">
        <v>53</v>
      </c>
      <c r="F272" s="1140">
        <v>23</v>
      </c>
      <c r="G272" s="1190" t="s">
        <v>37</v>
      </c>
      <c r="H272" s="1190" t="s">
        <v>37</v>
      </c>
      <c r="I272" s="865">
        <v>87.22</v>
      </c>
      <c r="J272" s="651">
        <f t="shared" si="69"/>
        <v>4.8612703508369641</v>
      </c>
      <c r="K272" s="877">
        <v>1.06</v>
      </c>
      <c r="L272" s="887">
        <v>4</v>
      </c>
      <c r="M272" s="642">
        <f t="shared" si="70"/>
        <v>4.24</v>
      </c>
      <c r="N272" s="870" t="s">
        <v>218</v>
      </c>
      <c r="O272" s="734">
        <v>1.05</v>
      </c>
      <c r="P272" s="861">
        <v>44095</v>
      </c>
      <c r="Q272" s="861">
        <v>44119</v>
      </c>
      <c r="R272" s="642">
        <f t="shared" si="71"/>
        <v>0.95238095238095322</v>
      </c>
      <c r="S272" s="701">
        <f>IF(INDEX(Historical!$D$7:$D$1237,MATCH(B272,Historical!$B$7:$B$1261,0))=0,"n/a",(INDEX(Historical!$C$7:$C$1239,MATCH(B272,Historical!$B$7:$B$1261,0))/INDEX(Historical!$D$7:$D$1237,MATCH(B272,Historical!$B$7:$B$1261,0))-1)*100)</f>
        <v>2.2388059701492713</v>
      </c>
      <c r="T272" s="701">
        <f>IF(INDEX(Historical!$F$7:$F$1230,MATCH(B272,Historical!$B$7:$B$1261,0))=0,"n/a",((INDEX(Historical!$C$7:$C$1239,MATCH(B272,Historical!$B$7:$B$1261,0))/INDEX(Historical!$F$7:$F$1230,MATCH(B272,Historical!$B$7:$B$1261,0)))^(1/3)-1)*100)</f>
        <v>2.6485317509305828</v>
      </c>
      <c r="U272" s="701">
        <f>IF(INDEX(Historical!$H$7:$H$1230,MATCH(B272,Historical!$B$7:$B$1261,0))=0,"n/a",((INDEX(Historical!$C$7:$C$1239,MATCH(B272,Historical!$B$7:$B$1261,0))/INDEX(Historical!$H$7:$H$1230,MATCH(B272,Historical!$B$7:$B$1261,0)))^(1/5)-1)*100)</f>
        <v>5.0672482065731161</v>
      </c>
      <c r="V272" s="701">
        <f>IF(INDEX(Historical!$O$7:$O$1230,MATCH(B272,Historical!$B$7:$B$1261,0))=0,"n/a",((INDEX(Historical!$C$7:$C$1239,MATCH(B272,Historical!$B$7:$B$1261,0))/INDEX(Historical!$O$7:$O$1230,MATCH(B272,Historical!$B$7:$B$1261,0)))^(1/10)-1)*100)</f>
        <v>4.6453973653938663</v>
      </c>
      <c r="W272" s="702">
        <f t="shared" si="72"/>
        <v>1.0908104964974257</v>
      </c>
      <c r="X272" s="703">
        <f t="shared" si="73"/>
        <v>0.35189223656757757</v>
      </c>
      <c r="Y272" s="875"/>
      <c r="Z272" s="651">
        <f t="shared" si="74"/>
        <v>181.97424892703864</v>
      </c>
      <c r="AA272" s="886">
        <f t="shared" si="75"/>
        <v>37.433476394849784</v>
      </c>
      <c r="AB272" s="887">
        <v>12</v>
      </c>
      <c r="AC272" s="865">
        <v>2.33</v>
      </c>
      <c r="AD272" s="865">
        <v>5.67</v>
      </c>
      <c r="AE272" s="865">
        <v>8.0500000000000007</v>
      </c>
      <c r="AF272" s="865">
        <v>3.07</v>
      </c>
      <c r="AG272" s="865">
        <v>7.7</v>
      </c>
      <c r="AH272" s="865">
        <v>53</v>
      </c>
      <c r="AI272" s="865">
        <v>20.630000000000003</v>
      </c>
      <c r="AJ272" s="865">
        <v>14.399999999999999</v>
      </c>
      <c r="AK272" s="865">
        <v>6.7</v>
      </c>
      <c r="AL272" s="878">
        <v>6890</v>
      </c>
      <c r="AM272" s="872">
        <v>0.86</v>
      </c>
      <c r="AN272" s="865">
        <v>2.09</v>
      </c>
      <c r="AO272" s="739">
        <f t="shared" si="76"/>
        <v>-27.504957837439704</v>
      </c>
      <c r="AP272" s="740">
        <f t="shared" si="77"/>
        <v>9.9285185574100794</v>
      </c>
      <c r="AQ272" s="888">
        <f t="shared" si="78"/>
        <v>125.99977633439158</v>
      </c>
      <c r="AR272" s="651">
        <f>INDEX(Historical!$C$7:$C$1239,MATCH(B272,Historical!$B$7:$B$1261,0))*IF(AH272="n/a",1.03,IF(AH272&lt;0,1.01,IF(AH272&gt;10,1.1,(1+AH272/100))))</f>
        <v>4.5210000000000008</v>
      </c>
      <c r="AS272" s="886">
        <f t="shared" si="79"/>
        <v>4.9731000000000014</v>
      </c>
      <c r="AT272" s="886">
        <f t="shared" si="83"/>
        <v>5.3062977000000009</v>
      </c>
      <c r="AU272" s="886">
        <f t="shared" si="83"/>
        <v>5.6618196459000005</v>
      </c>
      <c r="AV272" s="886">
        <f t="shared" si="83"/>
        <v>6.0411615621752999</v>
      </c>
      <c r="AW272" s="651">
        <f t="shared" si="80"/>
        <v>26.503378908075305</v>
      </c>
      <c r="AX272" s="747">
        <f t="shared" si="81"/>
        <v>30.386813698779303</v>
      </c>
      <c r="AY272" s="934">
        <v>1.1299999999999999</v>
      </c>
      <c r="AZ272" s="872">
        <v>36.049999999999997</v>
      </c>
      <c r="BA272" s="872">
        <v>-34.489999999999995</v>
      </c>
      <c r="BB272" s="872">
        <v>10.4</v>
      </c>
      <c r="BC272" s="872">
        <v>4.21</v>
      </c>
      <c r="BE272" s="624">
        <v>1968</v>
      </c>
      <c r="BF272" s="898">
        <f t="shared" si="82"/>
        <v>6</v>
      </c>
      <c r="BG272" s="882">
        <v>2.2999999999999998</v>
      </c>
    </row>
    <row r="273" spans="1:59" ht="11.25" customHeight="1" x14ac:dyDescent="0.2">
      <c r="A273" s="871" t="s">
        <v>1224</v>
      </c>
      <c r="B273" s="875" t="s">
        <v>1225</v>
      </c>
      <c r="C273" s="932" t="s">
        <v>108</v>
      </c>
      <c r="D273" s="932" t="s">
        <v>4331</v>
      </c>
      <c r="E273" s="733">
        <v>8</v>
      </c>
      <c r="F273" s="1140">
        <v>533</v>
      </c>
      <c r="G273" s="1123" t="s">
        <v>106</v>
      </c>
      <c r="H273" s="1123" t="s">
        <v>106</v>
      </c>
      <c r="I273" s="874">
        <v>53.5</v>
      </c>
      <c r="J273" s="651">
        <f t="shared" si="69"/>
        <v>1.5700934579439254</v>
      </c>
      <c r="K273" s="877">
        <v>0.21</v>
      </c>
      <c r="L273" s="887">
        <v>4</v>
      </c>
      <c r="M273" s="642">
        <f t="shared" si="70"/>
        <v>0.84</v>
      </c>
      <c r="N273" s="870" t="s">
        <v>556</v>
      </c>
      <c r="O273" s="734">
        <v>0.2</v>
      </c>
      <c r="P273" s="861">
        <v>43865</v>
      </c>
      <c r="Q273" s="861">
        <v>43880</v>
      </c>
      <c r="R273" s="642">
        <f t="shared" si="71"/>
        <v>4.9999999999999902</v>
      </c>
      <c r="S273" s="701">
        <f>IF(INDEX(Historical!$D$7:$D$1237,MATCH(B273,Historical!$B$7:$B$1261,0))=0,"n/a",(INDEX(Historical!$C$7:$C$1239,MATCH(B273,Historical!$B$7:$B$1261,0))/INDEX(Historical!$D$7:$D$1237,MATCH(B273,Historical!$B$7:$B$1261,0))-1)*100)</f>
        <v>22.641509433962259</v>
      </c>
      <c r="T273" s="701">
        <f>IF(INDEX(Historical!$F$7:$F$1230,MATCH(B273,Historical!$B$7:$B$1261,0))=0,"n/a",((INDEX(Historical!$C$7:$C$1239,MATCH(B273,Historical!$B$7:$B$1261,0))/INDEX(Historical!$F$7:$F$1230,MATCH(B273,Historical!$B$7:$B$1261,0)))^(1/3)-1)*100)</f>
        <v>20.662006840961624</v>
      </c>
      <c r="U273" s="701">
        <f>IF(INDEX(Historical!$H$7:$H$1230,MATCH(B273,Historical!$B$7:$B$1261,0))=0,"n/a",((INDEX(Historical!$C$7:$C$1239,MATCH(B273,Historical!$B$7:$B$1261,0))/INDEX(Historical!$H$7:$H$1230,MATCH(B273,Historical!$B$7:$B$1261,0)))^(1/5)-1)*100)</f>
        <v>23.094062241259007</v>
      </c>
      <c r="V273" s="701" t="str">
        <f>IF(INDEX(Historical!$O$7:$O$1230,MATCH(B273,Historical!$B$7:$B$1261,0))=0,"n/a",((INDEX(Historical!$C$7:$C$1239,MATCH(B273,Historical!$B$7:$B$1261,0))/INDEX(Historical!$O$7:$O$1230,MATCH(B273,Historical!$B$7:$B$1261,0)))^(1/10)-1)*100)</f>
        <v>n/a</v>
      </c>
      <c r="W273" s="702" t="str">
        <f t="shared" si="72"/>
        <v>n/a</v>
      </c>
      <c r="X273" s="703">
        <f t="shared" si="73"/>
        <v>0.8585153249538664</v>
      </c>
      <c r="Y273" s="876"/>
      <c r="Z273" s="651">
        <f t="shared" si="74"/>
        <v>10.810810810810811</v>
      </c>
      <c r="AA273" s="886">
        <f t="shared" si="75"/>
        <v>6.8854568854568861</v>
      </c>
      <c r="AB273" s="887">
        <v>12</v>
      </c>
      <c r="AC273" s="865">
        <v>7.77</v>
      </c>
      <c r="AD273" s="865">
        <v>0.95</v>
      </c>
      <c r="AE273" s="865">
        <v>2.5</v>
      </c>
      <c r="AF273" s="865">
        <v>0.99</v>
      </c>
      <c r="AG273" s="865">
        <v>15.9</v>
      </c>
      <c r="AH273" s="865">
        <v>-20.399999999999999</v>
      </c>
      <c r="AI273" s="865">
        <v>-35.010000000000005</v>
      </c>
      <c r="AJ273" s="865">
        <v>26.900000000000002</v>
      </c>
      <c r="AK273" s="865">
        <v>7.0000000000000009</v>
      </c>
      <c r="AL273" s="878">
        <v>220.51</v>
      </c>
      <c r="AM273" s="872">
        <v>5.8999999999999995</v>
      </c>
      <c r="AN273" s="865">
        <v>0.04</v>
      </c>
      <c r="AO273" s="739">
        <f t="shared" si="76"/>
        <v>17.778698813746047</v>
      </c>
      <c r="AP273" s="740">
        <f t="shared" si="77"/>
        <v>24.664155699202933</v>
      </c>
      <c r="AQ273" s="888">
        <f t="shared" si="78"/>
        <v>-44.958188351026905</v>
      </c>
      <c r="AR273" s="651">
        <f>INDEX(Historical!$C$7:$C$1239,MATCH(B273,Historical!$B$7:$B$1261,0))*IF(AH273="n/a",1.03,IF(AH273&lt;0,1.01,IF(AH273&gt;10,1.1,(1+AH273/100))))</f>
        <v>0.65650000000000008</v>
      </c>
      <c r="AS273" s="886">
        <f t="shared" si="79"/>
        <v>0.66306500000000013</v>
      </c>
      <c r="AT273" s="886">
        <f t="shared" si="83"/>
        <v>0.70947955000000018</v>
      </c>
      <c r="AU273" s="886">
        <f t="shared" si="83"/>
        <v>0.75914311850000027</v>
      </c>
      <c r="AV273" s="886">
        <f t="shared" si="83"/>
        <v>0.8122831367950003</v>
      </c>
      <c r="AW273" s="651">
        <f t="shared" si="80"/>
        <v>3.600470805295001</v>
      </c>
      <c r="AX273" s="747">
        <f t="shared" si="81"/>
        <v>6.7298519725140196</v>
      </c>
      <c r="AY273" s="934">
        <v>1.23</v>
      </c>
      <c r="AZ273" s="872">
        <v>94.55</v>
      </c>
      <c r="BA273" s="872">
        <v>-16.939999999999998</v>
      </c>
      <c r="BB273" s="872">
        <v>16.520000000000003</v>
      </c>
      <c r="BC273" s="872">
        <v>30.220000000000002</v>
      </c>
      <c r="BE273" s="624">
        <v>2013</v>
      </c>
      <c r="BF273" s="898">
        <f t="shared" si="82"/>
        <v>0</v>
      </c>
      <c r="BG273" s="882">
        <v>1.7000000000000002</v>
      </c>
    </row>
    <row r="274" spans="1:59" ht="11.25" customHeight="1" x14ac:dyDescent="0.2">
      <c r="A274" s="871" t="s">
        <v>3823</v>
      </c>
      <c r="B274" s="875" t="s">
        <v>3824</v>
      </c>
      <c r="C274" s="932" t="s">
        <v>108</v>
      </c>
      <c r="D274" s="932" t="s">
        <v>4338</v>
      </c>
      <c r="E274" s="733">
        <v>7</v>
      </c>
      <c r="F274" s="1140">
        <v>625</v>
      </c>
      <c r="G274" s="1140" t="s">
        <v>106</v>
      </c>
      <c r="H274" s="1140" t="s">
        <v>106</v>
      </c>
      <c r="I274" s="874">
        <v>63</v>
      </c>
      <c r="J274" s="651">
        <f t="shared" si="69"/>
        <v>1.0793650793650795</v>
      </c>
      <c r="K274" s="877">
        <v>0.17</v>
      </c>
      <c r="L274" s="887">
        <v>4</v>
      </c>
      <c r="M274" s="642">
        <f t="shared" si="70"/>
        <v>0.68</v>
      </c>
      <c r="N274" s="870" t="s">
        <v>318</v>
      </c>
      <c r="O274" s="734">
        <v>0.16</v>
      </c>
      <c r="P274" s="861">
        <v>43906</v>
      </c>
      <c r="Q274" s="861">
        <v>43921</v>
      </c>
      <c r="R274" s="642">
        <f t="shared" si="71"/>
        <v>6.2500000000000053</v>
      </c>
      <c r="S274" s="701">
        <f>IF(INDEX(Historical!$D$7:$D$1237,MATCH(B274,Historical!$B$7:$B$1261,0))=0,"n/a",(INDEX(Historical!$C$7:$C$1239,MATCH(B274,Historical!$B$7:$B$1261,0))/INDEX(Historical!$D$7:$D$1237,MATCH(B274,Historical!$B$7:$B$1261,0))-1)*100)</f>
        <v>6.6666666666666652</v>
      </c>
      <c r="T274" s="701">
        <f>IF(INDEX(Historical!$F$7:$F$1230,MATCH(B274,Historical!$B$7:$B$1261,0))=0,"n/a",((INDEX(Historical!$C$7:$C$1239,MATCH(B274,Historical!$B$7:$B$1261,0))/INDEX(Historical!$F$7:$F$1230,MATCH(B274,Historical!$B$7:$B$1261,0)))^(1/3)-1)*100)</f>
        <v>7.1664579674248774</v>
      </c>
      <c r="U274" s="701">
        <f>IF(INDEX(Historical!$H$7:$H$1230,MATCH(B274,Historical!$B$7:$B$1261,0))=0,"n/a",((INDEX(Historical!$C$7:$C$1239,MATCH(B274,Historical!$B$7:$B$1261,0))/INDEX(Historical!$H$7:$H$1230,MATCH(B274,Historical!$B$7:$B$1261,0)))^(1/5)-1)*100)</f>
        <v>7.7818067712725814</v>
      </c>
      <c r="V274" s="701">
        <f>IF(INDEX(Historical!$O$7:$O$1230,MATCH(B274,Historical!$B$7:$B$1261,0))=0,"n/a",((INDEX(Historical!$C$7:$C$1239,MATCH(B274,Historical!$B$7:$B$1261,0))/INDEX(Historical!$O$7:$O$1230,MATCH(B274,Historical!$B$7:$B$1261,0)))^(1/10)-1)*100)</f>
        <v>23.11444133449163</v>
      </c>
      <c r="W274" s="702">
        <f t="shared" si="72"/>
        <v>0.33666428094286155</v>
      </c>
      <c r="X274" s="703">
        <f t="shared" si="73"/>
        <v>0.32696667106187322</v>
      </c>
      <c r="Y274" s="664"/>
      <c r="Z274" s="651">
        <f t="shared" si="74"/>
        <v>4.8329779673063253</v>
      </c>
      <c r="AA274" s="886">
        <f t="shared" si="75"/>
        <v>4.4776119402985071</v>
      </c>
      <c r="AB274" s="887">
        <v>12</v>
      </c>
      <c r="AC274" s="865">
        <v>14.07</v>
      </c>
      <c r="AD274" s="865" t="s">
        <v>136</v>
      </c>
      <c r="AE274" s="865">
        <v>2.5099999999999998</v>
      </c>
      <c r="AF274" s="865">
        <v>1.05</v>
      </c>
      <c r="AG274" s="865">
        <v>9.9</v>
      </c>
      <c r="AH274" s="865">
        <v>50.4</v>
      </c>
      <c r="AI274" s="865" t="s">
        <v>136</v>
      </c>
      <c r="AJ274" s="865">
        <v>23.799999999999997</v>
      </c>
      <c r="AK274" s="865" t="s">
        <v>136</v>
      </c>
      <c r="AL274" s="878">
        <v>150.41999999999999</v>
      </c>
      <c r="AM274" s="872">
        <v>6.9</v>
      </c>
      <c r="AN274" s="865">
        <v>0.14000000000000001</v>
      </c>
      <c r="AO274" s="739">
        <f t="shared" si="76"/>
        <v>4.3835599103391534</v>
      </c>
      <c r="AP274" s="740">
        <f t="shared" si="77"/>
        <v>8.8611718506376604</v>
      </c>
      <c r="AQ274" s="888">
        <f t="shared" si="78"/>
        <v>-54.288379608616253</v>
      </c>
      <c r="AR274" s="651">
        <f>INDEX(Historical!$C$7:$C$1239,MATCH(B274,Historical!$B$7:$B$1261,0))*IF(AH274="n/a",1.03,IF(AH274&lt;0,1.01,IF(AH274&gt;10,1.1,(1+AH274/100))))</f>
        <v>0.70400000000000007</v>
      </c>
      <c r="AS274" s="886">
        <f t="shared" si="79"/>
        <v>0.7251200000000001</v>
      </c>
      <c r="AT274" s="886">
        <f t="shared" si="83"/>
        <v>0.74687360000000014</v>
      </c>
      <c r="AU274" s="886">
        <f t="shared" si="83"/>
        <v>0.76927980800000018</v>
      </c>
      <c r="AV274" s="886">
        <f t="shared" si="83"/>
        <v>0.7923582022400002</v>
      </c>
      <c r="AW274" s="651">
        <f t="shared" si="80"/>
        <v>3.7376316102400011</v>
      </c>
      <c r="AX274" s="747">
        <f t="shared" si="81"/>
        <v>5.9327485876825419</v>
      </c>
      <c r="AY274" s="934">
        <v>0.88</v>
      </c>
      <c r="AZ274" s="872">
        <v>113.55999999999999</v>
      </c>
      <c r="BA274" s="872">
        <v>-7.28</v>
      </c>
      <c r="BB274" s="872">
        <v>11.73</v>
      </c>
      <c r="BC274" s="872">
        <v>30.220000000000002</v>
      </c>
      <c r="BE274" s="624">
        <v>2014</v>
      </c>
      <c r="BF274" s="898">
        <f t="shared" si="82"/>
        <v>0</v>
      </c>
      <c r="BG274" s="882">
        <v>0.89999999999999991</v>
      </c>
    </row>
    <row r="275" spans="1:59" ht="11.25" customHeight="1" x14ac:dyDescent="0.2">
      <c r="A275" s="881" t="s">
        <v>4048</v>
      </c>
      <c r="B275" s="875" t="s">
        <v>4049</v>
      </c>
      <c r="C275" s="932" t="s">
        <v>4319</v>
      </c>
      <c r="D275" s="932" t="s">
        <v>4349</v>
      </c>
      <c r="E275" s="733">
        <v>6</v>
      </c>
      <c r="F275" s="1140">
        <v>695</v>
      </c>
      <c r="G275" s="1165" t="s">
        <v>106</v>
      </c>
      <c r="H275" s="1165" t="s">
        <v>106</v>
      </c>
      <c r="I275" s="874">
        <v>138.05000000000001</v>
      </c>
      <c r="J275" s="651">
        <f t="shared" si="69"/>
        <v>0.4780876494023904</v>
      </c>
      <c r="K275" s="877">
        <v>0.16500000000000001</v>
      </c>
      <c r="L275" s="887">
        <v>4</v>
      </c>
      <c r="M275" s="642">
        <f t="shared" si="70"/>
        <v>0.66</v>
      </c>
      <c r="N275" s="870" t="s">
        <v>4419</v>
      </c>
      <c r="O275" s="734">
        <v>0.15</v>
      </c>
      <c r="P275" s="861">
        <v>43920</v>
      </c>
      <c r="Q275" s="861">
        <v>43928</v>
      </c>
      <c r="R275" s="642">
        <f t="shared" si="71"/>
        <v>10.000000000000009</v>
      </c>
      <c r="S275" s="701">
        <f>IF(INDEX(Historical!$D$7:$D$1237,MATCH(B275,Historical!$B$7:$B$1261,0))=0,"n/a",(INDEX(Historical!$C$7:$C$1239,MATCH(B275,Historical!$B$7:$B$1261,0))/INDEX(Historical!$D$7:$D$1237,MATCH(B275,Historical!$B$7:$B$1261,0))-1)*100)</f>
        <v>10.90047393364928</v>
      </c>
      <c r="T275" s="701">
        <f>IF(INDEX(Historical!$F$7:$F$1230,MATCH(B275,Historical!$B$7:$B$1261,0))=0,"n/a",((INDEX(Historical!$C$7:$C$1239,MATCH(B275,Historical!$B$7:$B$1261,0))/INDEX(Historical!$F$7:$F$1230,MATCH(B275,Historical!$B$7:$B$1261,0)))^(1/3)-1)*100)</f>
        <v>10.805794015300684</v>
      </c>
      <c r="U275" s="701" t="str">
        <f>IF(INDEX(Historical!$H$7:$H$1230,MATCH(B275,Historical!$B$7:$B$1261,0))=0,"n/a",((INDEX(Historical!$C$7:$C$1239,MATCH(B275,Historical!$B$7:$B$1261,0))/INDEX(Historical!$H$7:$H$1230,MATCH(B275,Historical!$B$7:$B$1261,0)))^(1/5)-1)*100)</f>
        <v>n/a</v>
      </c>
      <c r="V275" s="701" t="str">
        <f>IF(INDEX(Historical!$O$7:$O$1230,MATCH(B275,Historical!$B$7:$B$1261,0))=0,"n/a",((INDEX(Historical!$C$7:$C$1239,MATCH(B275,Historical!$B$7:$B$1261,0))/INDEX(Historical!$O$7:$O$1230,MATCH(B275,Historical!$B$7:$B$1261,0)))^(1/10)-1)*100)</f>
        <v>n/a</v>
      </c>
      <c r="W275" s="702" t="str">
        <f t="shared" si="72"/>
        <v>n/a</v>
      </c>
      <c r="X275" s="703" t="str">
        <f t="shared" si="73"/>
        <v>n/a</v>
      </c>
      <c r="Y275" s="876"/>
      <c r="Z275" s="651">
        <f t="shared" si="74"/>
        <v>39.759036144578317</v>
      </c>
      <c r="AA275" s="886">
        <f t="shared" si="75"/>
        <v>83.162650602409656</v>
      </c>
      <c r="AB275" s="887">
        <v>12</v>
      </c>
      <c r="AC275" s="865">
        <v>1.66</v>
      </c>
      <c r="AD275" s="865">
        <v>5.42</v>
      </c>
      <c r="AE275" s="865">
        <v>2.2000000000000002</v>
      </c>
      <c r="AF275" s="865">
        <v>9.2200000000000006</v>
      </c>
      <c r="AG275" s="865" t="s">
        <v>136</v>
      </c>
      <c r="AH275" s="865">
        <v>28.1</v>
      </c>
      <c r="AI275" s="865">
        <v>9.6</v>
      </c>
      <c r="AJ275" s="865">
        <v>26.150000000000002</v>
      </c>
      <c r="AK275" s="865">
        <v>15</v>
      </c>
      <c r="AL275" s="878">
        <v>5880</v>
      </c>
      <c r="AM275" s="872">
        <v>15.75</v>
      </c>
      <c r="AN275" s="865" t="s">
        <v>136</v>
      </c>
      <c r="AO275" s="739" t="str">
        <f t="shared" si="76"/>
        <v>n/a</v>
      </c>
      <c r="AP275" s="740" t="str">
        <f t="shared" si="77"/>
        <v>n/a</v>
      </c>
      <c r="AQ275" s="888">
        <f t="shared" si="78"/>
        <v>483.76541656700766</v>
      </c>
      <c r="AR275" s="651">
        <f>INDEX(Historical!$C$7:$C$1239,MATCH(B275,Historical!$B$7:$B$1261,0))*IF(AH275="n/a",1.03,IF(AH275&lt;0,1.01,IF(AH275&gt;10,1.1,(1+AH275/100))))</f>
        <v>0.64349999999999996</v>
      </c>
      <c r="AS275" s="886">
        <f t="shared" si="79"/>
        <v>0.70527600000000001</v>
      </c>
      <c r="AT275" s="886">
        <f t="shared" si="83"/>
        <v>0.77580360000000004</v>
      </c>
      <c r="AU275" s="886">
        <f t="shared" si="83"/>
        <v>0.85338396000000016</v>
      </c>
      <c r="AV275" s="886">
        <f t="shared" si="83"/>
        <v>0.9387223560000002</v>
      </c>
      <c r="AW275" s="651">
        <f t="shared" si="80"/>
        <v>3.9166859160000005</v>
      </c>
      <c r="AX275" s="747">
        <f t="shared" si="81"/>
        <v>2.8371502470119525</v>
      </c>
      <c r="AY275" s="934" t="s">
        <v>136</v>
      </c>
      <c r="AZ275" s="872">
        <v>140.59</v>
      </c>
      <c r="BA275" s="872">
        <v>-5.34</v>
      </c>
      <c r="BB275" s="872">
        <v>3.18</v>
      </c>
      <c r="BC275" s="872">
        <v>27.83</v>
      </c>
      <c r="BE275" s="624">
        <v>2015</v>
      </c>
      <c r="BF275" s="898">
        <f t="shared" si="82"/>
        <v>0</v>
      </c>
      <c r="BG275" s="882" t="s">
        <v>136</v>
      </c>
    </row>
    <row r="276" spans="1:59" s="773" customFormat="1" ht="11.25" customHeight="1" x14ac:dyDescent="0.2">
      <c r="A276" s="646" t="s">
        <v>249</v>
      </c>
      <c r="B276" s="781" t="s">
        <v>250</v>
      </c>
      <c r="C276" s="932" t="s">
        <v>123</v>
      </c>
      <c r="D276" s="932" t="s">
        <v>4174</v>
      </c>
      <c r="E276" s="755">
        <v>51</v>
      </c>
      <c r="F276" s="1140">
        <v>27</v>
      </c>
      <c r="G276" s="1189" t="s">
        <v>115</v>
      </c>
      <c r="H276" s="1189" t="s">
        <v>115</v>
      </c>
      <c r="I276" s="766">
        <v>52.33</v>
      </c>
      <c r="J276" s="757">
        <f t="shared" si="69"/>
        <v>1.2421173323141603</v>
      </c>
      <c r="K276" s="758">
        <v>0.16250000000000001</v>
      </c>
      <c r="L276" s="759">
        <v>4</v>
      </c>
      <c r="M276" s="760">
        <f t="shared" si="70"/>
        <v>0.65</v>
      </c>
      <c r="N276" s="761" t="s">
        <v>690</v>
      </c>
      <c r="O276" s="762">
        <v>0.16</v>
      </c>
      <c r="P276" s="763">
        <v>43936</v>
      </c>
      <c r="Q276" s="763">
        <v>43951</v>
      </c>
      <c r="R276" s="760">
        <f t="shared" si="71"/>
        <v>1.5625000000000013</v>
      </c>
      <c r="S276" s="701">
        <f>IF(INDEX(Historical!$D$7:$D$1237,MATCH(B276,Historical!$B$7:$B$1261,0))=0,"n/a",(INDEX(Historical!$C$7:$C$1239,MATCH(B276,Historical!$B$7:$B$1261,0))/INDEX(Historical!$D$7:$D$1237,MATCH(B276,Historical!$B$7:$B$1261,0))-1)*100)</f>
        <v>3.2520325203251987</v>
      </c>
      <c r="T276" s="701">
        <f>IF(INDEX(Historical!$F$7:$F$1230,MATCH(B276,Historical!$B$7:$B$1261,0))=0,"n/a",((INDEX(Historical!$C$7:$C$1239,MATCH(B276,Historical!$B$7:$B$1261,0))/INDEX(Historical!$F$7:$F$1230,MATCH(B276,Historical!$B$7:$B$1261,0)))^(1/3)-1)*100)</f>
        <v>4.9068093647468114</v>
      </c>
      <c r="U276" s="701">
        <f>IF(INDEX(Historical!$H$7:$H$1230,MATCH(B276,Historical!$B$7:$B$1261,0))=0,"n/a",((INDEX(Historical!$C$7:$C$1239,MATCH(B276,Historical!$B$7:$B$1261,0))/INDEX(Historical!$H$7:$H$1230,MATCH(B276,Historical!$B$7:$B$1261,0)))^(1/5)-1)*100)</f>
        <v>6.660392797243464</v>
      </c>
      <c r="V276" s="701">
        <f>IF(INDEX(Historical!$O$7:$O$1230,MATCH(B276,Historical!$B$7:$B$1261,0))=0,"n/a",((INDEX(Historical!$C$7:$C$1239,MATCH(B276,Historical!$B$7:$B$1261,0))/INDEX(Historical!$O$7:$O$1230,MATCH(B276,Historical!$B$7:$B$1261,0)))^(1/10)-1)*100)</f>
        <v>8.9283677923822182</v>
      </c>
      <c r="W276" s="702">
        <f t="shared" si="72"/>
        <v>0.7459810070689723</v>
      </c>
      <c r="X276" s="703">
        <f t="shared" si="73"/>
        <v>0.3171615617734983</v>
      </c>
      <c r="Y276" s="781"/>
      <c r="Z276" s="757">
        <f t="shared" si="74"/>
        <v>29.54545454545454</v>
      </c>
      <c r="AA276" s="765">
        <f t="shared" si="75"/>
        <v>23.786363636363635</v>
      </c>
      <c r="AB276" s="759">
        <v>11</v>
      </c>
      <c r="AC276" s="766">
        <v>2.2000000000000002</v>
      </c>
      <c r="AD276" s="766">
        <v>3.05</v>
      </c>
      <c r="AE276" s="766">
        <v>1.01</v>
      </c>
      <c r="AF276" s="766">
        <v>2.13</v>
      </c>
      <c r="AG276" s="766">
        <v>9.3000000000000007</v>
      </c>
      <c r="AH276" s="766">
        <v>-38.700000000000003</v>
      </c>
      <c r="AI276" s="766">
        <v>23.380000000000003</v>
      </c>
      <c r="AJ276" s="766">
        <v>21</v>
      </c>
      <c r="AK276" s="766">
        <v>8.01</v>
      </c>
      <c r="AL276" s="767">
        <v>2770</v>
      </c>
      <c r="AM276" s="768">
        <v>0.70000000000000007</v>
      </c>
      <c r="AN276" s="766">
        <v>1.42</v>
      </c>
      <c r="AO276" s="769">
        <f t="shared" si="76"/>
        <v>-15.883853506806011</v>
      </c>
      <c r="AP276" s="770">
        <f t="shared" si="77"/>
        <v>7.9025101295576246</v>
      </c>
      <c r="AQ276" s="771">
        <f t="shared" si="78"/>
        <v>50.059180244853984</v>
      </c>
      <c r="AR276" s="651">
        <f>INDEX(Historical!$C$7:$C$1239,MATCH(B276,Historical!$B$7:$B$1261,0))*IF(AH276="n/a",1.03,IF(AH276&lt;0,1.01,IF(AH276&gt;10,1.1,(1+AH276/100))))</f>
        <v>0.64134999999999998</v>
      </c>
      <c r="AS276" s="765">
        <f t="shared" si="79"/>
        <v>0.70548500000000003</v>
      </c>
      <c r="AT276" s="765">
        <f t="shared" si="83"/>
        <v>0.76199434850000003</v>
      </c>
      <c r="AU276" s="765">
        <f t="shared" si="83"/>
        <v>0.82303009581485009</v>
      </c>
      <c r="AV276" s="765">
        <f t="shared" si="83"/>
        <v>0.88895480648961966</v>
      </c>
      <c r="AW276" s="757">
        <f t="shared" si="80"/>
        <v>3.8208142508044696</v>
      </c>
      <c r="AX276" s="772">
        <f t="shared" si="81"/>
        <v>7.301384006887961</v>
      </c>
      <c r="AY276" s="935">
        <v>1.76</v>
      </c>
      <c r="AZ276" s="768">
        <v>120.99</v>
      </c>
      <c r="BA276" s="768">
        <v>-5.34</v>
      </c>
      <c r="BB276" s="768">
        <v>6.7100000000000009</v>
      </c>
      <c r="BC276" s="768">
        <v>23.35</v>
      </c>
      <c r="BD276" s="908"/>
      <c r="BE276" s="624">
        <v>1970</v>
      </c>
      <c r="BF276" s="898">
        <f t="shared" si="82"/>
        <v>6</v>
      </c>
      <c r="BG276" s="824">
        <v>2.9000000000000004</v>
      </c>
    </row>
    <row r="277" spans="1:59" ht="11.25" customHeight="1" x14ac:dyDescent="0.2">
      <c r="A277" s="881" t="s">
        <v>4110</v>
      </c>
      <c r="B277" s="875" t="s">
        <v>2285</v>
      </c>
      <c r="C277" s="932" t="s">
        <v>108</v>
      </c>
      <c r="D277" s="932" t="s">
        <v>4338</v>
      </c>
      <c r="E277" s="733">
        <v>5</v>
      </c>
      <c r="F277" s="1140">
        <v>707</v>
      </c>
      <c r="G277" s="1166" t="s">
        <v>106</v>
      </c>
      <c r="H277" s="1166" t="s">
        <v>106</v>
      </c>
      <c r="I277" s="874">
        <v>12.32</v>
      </c>
      <c r="J277" s="651">
        <f t="shared" si="69"/>
        <v>4.220779220779221</v>
      </c>
      <c r="K277" s="877">
        <v>0.13</v>
      </c>
      <c r="L277" s="887">
        <v>4</v>
      </c>
      <c r="M277" s="642">
        <f t="shared" si="70"/>
        <v>0.52</v>
      </c>
      <c r="N277" s="870" t="s">
        <v>489</v>
      </c>
      <c r="O277" s="734">
        <v>0.12</v>
      </c>
      <c r="P277" s="866">
        <v>43553</v>
      </c>
      <c r="Q277" s="866">
        <v>43570</v>
      </c>
      <c r="R277" s="642">
        <f t="shared" si="71"/>
        <v>8.333333333333341</v>
      </c>
      <c r="S277" s="701">
        <f>IF(INDEX(Historical!$D$7:$D$1237,MATCH(B277,Historical!$B$7:$B$1261,0))=0,"n/a",(INDEX(Historical!$C$7:$C$1239,MATCH(B277,Historical!$B$7:$B$1261,0))/INDEX(Historical!$D$7:$D$1237,MATCH(B277,Historical!$B$7:$B$1261,0))-1)*100)</f>
        <v>8.5106382978723527</v>
      </c>
      <c r="T277" s="701">
        <f>IF(INDEX(Historical!$F$7:$F$1230,MATCH(B277,Historical!$B$7:$B$1261,0))=0,"n/a",((INDEX(Historical!$C$7:$C$1239,MATCH(B277,Historical!$B$7:$B$1261,0))/INDEX(Historical!$F$7:$F$1230,MATCH(B277,Historical!$B$7:$B$1261,0)))^(1/3)-1)*100)</f>
        <v>9.3541299792876842</v>
      </c>
      <c r="U277" s="701">
        <f>IF(INDEX(Historical!$H$7:$H$1230,MATCH(B277,Historical!$B$7:$B$1261,0))=0,"n/a",((INDEX(Historical!$C$7:$C$1239,MATCH(B277,Historical!$B$7:$B$1261,0))/INDEX(Historical!$H$7:$H$1230,MATCH(B277,Historical!$B$7:$B$1261,0)))^(1/5)-1)*100)</f>
        <v>9.7700948713745017</v>
      </c>
      <c r="V277" s="701">
        <f>IF(INDEX(Historical!$O$7:$O$1230,MATCH(B277,Historical!$B$7:$B$1261,0))=0,"n/a",((INDEX(Historical!$C$7:$C$1239,MATCH(B277,Historical!$B$7:$B$1261,0))/INDEX(Historical!$O$7:$O$1230,MATCH(B277,Historical!$B$7:$B$1261,0)))^(1/10)-1)*100)</f>
        <v>6.9694302943088537</v>
      </c>
      <c r="W277" s="702">
        <f t="shared" si="72"/>
        <v>1.4018498584242436</v>
      </c>
      <c r="X277" s="703">
        <f t="shared" si="73"/>
        <v>0.99694845626270423</v>
      </c>
      <c r="Y277" s="876"/>
      <c r="Z277" s="651">
        <f t="shared" si="74"/>
        <v>48.598130841121495</v>
      </c>
      <c r="AA277" s="886">
        <f t="shared" si="75"/>
        <v>11.514018691588785</v>
      </c>
      <c r="AB277" s="887">
        <v>12</v>
      </c>
      <c r="AC277" s="865">
        <v>1.07</v>
      </c>
      <c r="AD277" s="865">
        <v>1.51</v>
      </c>
      <c r="AE277" s="865">
        <v>2.8</v>
      </c>
      <c r="AF277" s="865">
        <v>0.88</v>
      </c>
      <c r="AG277" s="865">
        <v>7.5</v>
      </c>
      <c r="AH277" s="865">
        <v>14.299999999999999</v>
      </c>
      <c r="AI277" s="865">
        <v>-9.48</v>
      </c>
      <c r="AJ277" s="865">
        <v>9.8000000000000007</v>
      </c>
      <c r="AK277" s="865">
        <v>8</v>
      </c>
      <c r="AL277" s="878">
        <v>2130</v>
      </c>
      <c r="AM277" s="872">
        <v>0.70000000000000007</v>
      </c>
      <c r="AN277" s="865">
        <v>0.32</v>
      </c>
      <c r="AO277" s="739">
        <f t="shared" si="76"/>
        <v>2.4768554005649381</v>
      </c>
      <c r="AP277" s="740">
        <f t="shared" si="77"/>
        <v>13.990874092153723</v>
      </c>
      <c r="AQ277" s="888">
        <f t="shared" si="78"/>
        <v>-32.893661671781025</v>
      </c>
      <c r="AR277" s="651">
        <f>INDEX(Historical!$C$7:$C$1239,MATCH(B277,Historical!$B$7:$B$1261,0))*IF(AH277="n/a",1.03,IF(AH277&lt;0,1.01,IF(AH277&gt;10,1.1,(1+AH277/100))))</f>
        <v>0.56100000000000005</v>
      </c>
      <c r="AS277" s="886">
        <f t="shared" si="79"/>
        <v>0.56661000000000006</v>
      </c>
      <c r="AT277" s="886">
        <f t="shared" si="83"/>
        <v>0.61193880000000012</v>
      </c>
      <c r="AU277" s="886">
        <f t="shared" si="83"/>
        <v>0.66089390400000014</v>
      </c>
      <c r="AV277" s="886">
        <f t="shared" si="83"/>
        <v>0.71376541632000023</v>
      </c>
      <c r="AW277" s="651">
        <f t="shared" si="80"/>
        <v>3.1142081203200007</v>
      </c>
      <c r="AX277" s="747">
        <f t="shared" si="81"/>
        <v>25.277663314285721</v>
      </c>
      <c r="AY277" s="934">
        <v>0.91</v>
      </c>
      <c r="AZ277" s="872">
        <v>38.58</v>
      </c>
      <c r="BA277" s="872">
        <v>-31.56</v>
      </c>
      <c r="BB277" s="872">
        <v>12.57</v>
      </c>
      <c r="BC277" s="872">
        <v>11.25</v>
      </c>
      <c r="BE277" s="624">
        <v>2015</v>
      </c>
      <c r="BF277" s="898">
        <f t="shared" si="82"/>
        <v>0</v>
      </c>
      <c r="BG277" s="882">
        <v>0.70000000000000007</v>
      </c>
    </row>
    <row r="278" spans="1:59" ht="11.25" customHeight="1" x14ac:dyDescent="0.2">
      <c r="A278" s="871" t="s">
        <v>3821</v>
      </c>
      <c r="B278" s="875" t="s">
        <v>3822</v>
      </c>
      <c r="C278" s="932" t="s">
        <v>108</v>
      </c>
      <c r="D278" s="932" t="s">
        <v>4338</v>
      </c>
      <c r="E278" s="733">
        <v>7</v>
      </c>
      <c r="F278" s="1140">
        <v>617</v>
      </c>
      <c r="G278" s="1123" t="s">
        <v>106</v>
      </c>
      <c r="H278" s="1123" t="s">
        <v>106</v>
      </c>
      <c r="I278" s="874">
        <v>15.5</v>
      </c>
      <c r="J278" s="651">
        <f t="shared" si="69"/>
        <v>2.838709677419355</v>
      </c>
      <c r="K278" s="877">
        <v>0.11</v>
      </c>
      <c r="L278" s="887">
        <v>4</v>
      </c>
      <c r="M278" s="642">
        <f t="shared" si="70"/>
        <v>0.44</v>
      </c>
      <c r="N278" s="870" t="s">
        <v>591</v>
      </c>
      <c r="O278" s="734">
        <v>0.09</v>
      </c>
      <c r="P278" s="861">
        <v>43888</v>
      </c>
      <c r="Q278" s="861">
        <v>43903</v>
      </c>
      <c r="R278" s="642">
        <f t="shared" si="71"/>
        <v>22.222222222222225</v>
      </c>
      <c r="S278" s="701">
        <f>IF(INDEX(Historical!$D$7:$D$1237,MATCH(B278,Historical!$B$7:$B$1261,0))=0,"n/a",(INDEX(Historical!$C$7:$C$1239,MATCH(B278,Historical!$B$7:$B$1261,0))/INDEX(Historical!$D$7:$D$1237,MATCH(B278,Historical!$B$7:$B$1261,0))-1)*100)</f>
        <v>79.999999999999986</v>
      </c>
      <c r="T278" s="701">
        <f>IF(INDEX(Historical!$F$7:$F$1230,MATCH(B278,Historical!$B$7:$B$1261,0))=0,"n/a",((INDEX(Historical!$C$7:$C$1239,MATCH(B278,Historical!$B$7:$B$1261,0))/INDEX(Historical!$F$7:$F$1230,MATCH(B278,Historical!$B$7:$B$1261,0)))^(1/3)-1)*100)</f>
        <v>44.224957030740832</v>
      </c>
      <c r="U278" s="701">
        <f>IF(INDEX(Historical!$H$7:$H$1230,MATCH(B278,Historical!$B$7:$B$1261,0))=0,"n/a",((INDEX(Historical!$C$7:$C$1239,MATCH(B278,Historical!$B$7:$B$1261,0))/INDEX(Historical!$H$7:$H$1230,MATCH(B278,Historical!$B$7:$B$1261,0)))^(1/5)-1)*100)</f>
        <v>36.851085783726333</v>
      </c>
      <c r="V278" s="701">
        <f>IF(INDEX(Historical!$O$7:$O$1230,MATCH(B278,Historical!$B$7:$B$1261,0))=0,"n/a",((INDEX(Historical!$C$7:$C$1239,MATCH(B278,Historical!$B$7:$B$1261,0))/INDEX(Historical!$O$7:$O$1230,MATCH(B278,Historical!$B$7:$B$1261,0)))^(1/10)-1)*100)</f>
        <v>-4.3221412410634148</v>
      </c>
      <c r="W278" s="702" t="str">
        <f t="shared" si="72"/>
        <v>n/a</v>
      </c>
      <c r="X278" s="703" t="str">
        <f t="shared" si="73"/>
        <v>n/a</v>
      </c>
      <c r="Y278" s="876"/>
      <c r="Z278" s="651" t="str">
        <f t="shared" si="74"/>
        <v>n/a</v>
      </c>
      <c r="AA278" s="886" t="str">
        <f t="shared" si="75"/>
        <v>n/a</v>
      </c>
      <c r="AB278" s="887">
        <v>12</v>
      </c>
      <c r="AC278" s="865" t="s">
        <v>136</v>
      </c>
      <c r="AD278" s="865" t="s">
        <v>136</v>
      </c>
      <c r="AE278" s="865" t="s">
        <v>136</v>
      </c>
      <c r="AF278" s="865" t="s">
        <v>136</v>
      </c>
      <c r="AG278" s="865" t="s">
        <v>136</v>
      </c>
      <c r="AH278" s="865" t="s">
        <v>136</v>
      </c>
      <c r="AI278" s="865" t="s">
        <v>136</v>
      </c>
      <c r="AJ278" s="865" t="s">
        <v>136</v>
      </c>
      <c r="AK278" s="865" t="s">
        <v>136</v>
      </c>
      <c r="AL278" s="878" t="s">
        <v>136</v>
      </c>
      <c r="AM278" s="872" t="s">
        <v>136</v>
      </c>
      <c r="AN278" s="865" t="s">
        <v>136</v>
      </c>
      <c r="AO278" s="739" t="str">
        <f t="shared" si="76"/>
        <v>n/a</v>
      </c>
      <c r="AP278" s="740">
        <f t="shared" si="77"/>
        <v>39.689795461145685</v>
      </c>
      <c r="AQ278" s="888" t="str">
        <f t="shared" si="78"/>
        <v>n/a</v>
      </c>
      <c r="AR278" s="651">
        <f>INDEX(Historical!$C$7:$C$1239,MATCH(B278,Historical!$B$7:$B$1261,0))*IF(AH278="n/a",1.03,IF(AH278&lt;0,1.01,IF(AH278&gt;10,1.1,(1+AH278/100))))</f>
        <v>0.37080000000000002</v>
      </c>
      <c r="AS278" s="886">
        <f t="shared" si="79"/>
        <v>0.38192400000000004</v>
      </c>
      <c r="AT278" s="886">
        <f t="shared" si="83"/>
        <v>0.39338172000000005</v>
      </c>
      <c r="AU278" s="886">
        <f t="shared" si="83"/>
        <v>0.40518317160000006</v>
      </c>
      <c r="AV278" s="886">
        <f t="shared" si="83"/>
        <v>0.41733866674800008</v>
      </c>
      <c r="AW278" s="651">
        <f t="shared" si="80"/>
        <v>1.9686275583480002</v>
      </c>
      <c r="AX278" s="747">
        <f t="shared" si="81"/>
        <v>12.70082295708387</v>
      </c>
      <c r="AY278" s="934" t="s">
        <v>136</v>
      </c>
      <c r="AZ278" s="872" t="s">
        <v>136</v>
      </c>
      <c r="BA278" s="872" t="s">
        <v>136</v>
      </c>
      <c r="BB278" s="872" t="s">
        <v>136</v>
      </c>
      <c r="BC278" s="872" t="s">
        <v>136</v>
      </c>
      <c r="BD278" s="907" t="s">
        <v>4265</v>
      </c>
      <c r="BE278" s="624">
        <v>2014</v>
      </c>
      <c r="BF278" s="898">
        <f t="shared" si="82"/>
        <v>0</v>
      </c>
      <c r="BG278" s="882" t="s">
        <v>136</v>
      </c>
    </row>
    <row r="279" spans="1:59" ht="11.25" customHeight="1" x14ac:dyDescent="0.2">
      <c r="A279" s="871" t="s">
        <v>1236</v>
      </c>
      <c r="B279" s="875" t="s">
        <v>1237</v>
      </c>
      <c r="C279" s="932" t="s">
        <v>108</v>
      </c>
      <c r="D279" s="932" t="s">
        <v>4338</v>
      </c>
      <c r="E279" s="733">
        <v>8</v>
      </c>
      <c r="F279" s="1140">
        <v>534</v>
      </c>
      <c r="G279" s="1118" t="s">
        <v>106</v>
      </c>
      <c r="H279" s="1118" t="s">
        <v>106</v>
      </c>
      <c r="I279" s="874">
        <v>31.94</v>
      </c>
      <c r="J279" s="651">
        <f t="shared" si="69"/>
        <v>2.3794614902943017</v>
      </c>
      <c r="K279" s="877">
        <v>0.19</v>
      </c>
      <c r="L279" s="887">
        <v>4</v>
      </c>
      <c r="M279" s="642">
        <f t="shared" si="70"/>
        <v>0.76</v>
      </c>
      <c r="N279" s="870" t="s">
        <v>1238</v>
      </c>
      <c r="O279" s="734">
        <v>0.17</v>
      </c>
      <c r="P279" s="861">
        <v>43868</v>
      </c>
      <c r="Q279" s="861">
        <v>43881</v>
      </c>
      <c r="R279" s="642">
        <f t="shared" si="71"/>
        <v>11.764705882352935</v>
      </c>
      <c r="S279" s="701">
        <f>IF(INDEX(Historical!$D$7:$D$1237,MATCH(B279,Historical!$B$7:$B$1261,0))=0,"n/a",(INDEX(Historical!$C$7:$C$1239,MATCH(B279,Historical!$B$7:$B$1261,0))/INDEX(Historical!$D$7:$D$1237,MATCH(B279,Historical!$B$7:$B$1261,0))-1)*100)</f>
        <v>13.333333333333353</v>
      </c>
      <c r="T279" s="701">
        <f>IF(INDEX(Historical!$F$7:$F$1230,MATCH(B279,Historical!$B$7:$B$1261,0))=0,"n/a",((INDEX(Historical!$C$7:$C$1239,MATCH(B279,Historical!$B$7:$B$1261,0))/INDEX(Historical!$F$7:$F$1230,MATCH(B279,Historical!$B$7:$B$1261,0)))^(1/3)-1)*100)</f>
        <v>12.311068346755549</v>
      </c>
      <c r="U279" s="701">
        <f>IF(INDEX(Historical!$H$7:$H$1230,MATCH(B279,Historical!$B$7:$B$1261,0))=0,"n/a",((INDEX(Historical!$C$7:$C$1239,MATCH(B279,Historical!$B$7:$B$1261,0))/INDEX(Historical!$H$7:$H$1230,MATCH(B279,Historical!$B$7:$B$1261,0)))^(1/5)-1)*100)</f>
        <v>9.7700948713745017</v>
      </c>
      <c r="V279" s="701">
        <f>IF(INDEX(Historical!$O$7:$O$1230,MATCH(B279,Historical!$B$7:$B$1261,0))=0,"n/a",((INDEX(Historical!$C$7:$C$1239,MATCH(B279,Historical!$B$7:$B$1261,0))/INDEX(Historical!$O$7:$O$1230,MATCH(B279,Historical!$B$7:$B$1261,0)))^(1/10)-1)*100)</f>
        <v>6.1796316715072797</v>
      </c>
      <c r="W279" s="702">
        <f t="shared" si="72"/>
        <v>1.5810157288859044</v>
      </c>
      <c r="X279" s="703">
        <f t="shared" si="73"/>
        <v>0.98687826983580818</v>
      </c>
      <c r="Y279" s="876"/>
      <c r="Z279" s="651">
        <f t="shared" si="74"/>
        <v>35.348837209302324</v>
      </c>
      <c r="AA279" s="886">
        <f t="shared" si="75"/>
        <v>14.855813953488374</v>
      </c>
      <c r="AB279" s="887">
        <v>12</v>
      </c>
      <c r="AC279" s="865">
        <v>2.15</v>
      </c>
      <c r="AD279" s="865">
        <v>1.72</v>
      </c>
      <c r="AE279" s="865">
        <v>5.0999999999999996</v>
      </c>
      <c r="AF279" s="865">
        <v>1.46</v>
      </c>
      <c r="AG279" s="865">
        <v>9.7000000000000011</v>
      </c>
      <c r="AH279" s="865">
        <v>15.2</v>
      </c>
      <c r="AI279" s="865">
        <v>-2.15</v>
      </c>
      <c r="AJ279" s="865">
        <v>9.9</v>
      </c>
      <c r="AK279" s="865">
        <v>9</v>
      </c>
      <c r="AL279" s="878">
        <v>900.26</v>
      </c>
      <c r="AM279" s="872">
        <v>1.2</v>
      </c>
      <c r="AN279" s="865">
        <v>0.01</v>
      </c>
      <c r="AO279" s="739">
        <f t="shared" si="76"/>
        <v>-2.7062575918195702</v>
      </c>
      <c r="AP279" s="740">
        <f t="shared" si="77"/>
        <v>12.149556361668804</v>
      </c>
      <c r="AQ279" s="888">
        <f t="shared" si="78"/>
        <v>-1.8176563234553744</v>
      </c>
      <c r="AR279" s="651">
        <f>INDEX(Historical!$C$7:$C$1239,MATCH(B279,Historical!$B$7:$B$1261,0))*IF(AH279="n/a",1.03,IF(AH279&lt;0,1.01,IF(AH279&gt;10,1.1,(1+AH279/100))))</f>
        <v>0.74800000000000011</v>
      </c>
      <c r="AS279" s="886">
        <f t="shared" si="79"/>
        <v>0.75548000000000015</v>
      </c>
      <c r="AT279" s="886">
        <f t="shared" si="83"/>
        <v>0.82347320000000024</v>
      </c>
      <c r="AU279" s="886">
        <f t="shared" si="83"/>
        <v>0.89758578800000033</v>
      </c>
      <c r="AV279" s="886">
        <f t="shared" si="83"/>
        <v>0.97836850892000038</v>
      </c>
      <c r="AW279" s="651">
        <f t="shared" si="80"/>
        <v>4.2029074969200009</v>
      </c>
      <c r="AX279" s="747">
        <f t="shared" si="81"/>
        <v>13.158758600250472</v>
      </c>
      <c r="AY279" s="934">
        <v>0.82</v>
      </c>
      <c r="AZ279" s="872">
        <v>35.68</v>
      </c>
      <c r="BA279" s="872">
        <v>-11.690000000000001</v>
      </c>
      <c r="BB279" s="872">
        <v>5.38</v>
      </c>
      <c r="BC279" s="872">
        <v>9.0399999999999991</v>
      </c>
      <c r="BE279" s="624">
        <v>2013</v>
      </c>
      <c r="BF279" s="898">
        <f t="shared" si="82"/>
        <v>0</v>
      </c>
      <c r="BG279" s="882">
        <v>1.2</v>
      </c>
    </row>
    <row r="280" spans="1:59" ht="11.25" customHeight="1" x14ac:dyDescent="0.2">
      <c r="A280" s="880" t="s">
        <v>1245</v>
      </c>
      <c r="B280" s="875" t="s">
        <v>1246</v>
      </c>
      <c r="C280" s="932" t="s">
        <v>108</v>
      </c>
      <c r="D280" s="932" t="s">
        <v>4334</v>
      </c>
      <c r="E280" s="733">
        <v>9</v>
      </c>
      <c r="F280" s="1140">
        <v>466</v>
      </c>
      <c r="G280" s="1165" t="s">
        <v>106</v>
      </c>
      <c r="H280" s="1165" t="s">
        <v>106</v>
      </c>
      <c r="I280" s="874">
        <v>9.9</v>
      </c>
      <c r="J280" s="651">
        <f t="shared" si="69"/>
        <v>8.4848484848484826</v>
      </c>
      <c r="K280" s="877">
        <v>6.9999999999999993E-2</v>
      </c>
      <c r="L280" s="887">
        <v>12</v>
      </c>
      <c r="M280" s="642">
        <f t="shared" si="70"/>
        <v>0.83999999999999986</v>
      </c>
      <c r="N280" s="870" t="s">
        <v>1050</v>
      </c>
      <c r="O280" s="734">
        <v>6.8000000000000005E-2</v>
      </c>
      <c r="P280" s="861">
        <v>43879</v>
      </c>
      <c r="Q280" s="861">
        <v>43920</v>
      </c>
      <c r="R280" s="642">
        <f t="shared" si="71"/>
        <v>2.9411764705882173</v>
      </c>
      <c r="S280" s="701">
        <f>IF(INDEX(Historical!$D$7:$D$1237,MATCH(B280,Historical!$B$7:$B$1261,0))=0,"n/a",(INDEX(Historical!$C$7:$C$1239,MATCH(B280,Historical!$B$7:$B$1261,0))/INDEX(Historical!$D$7:$D$1237,MATCH(B280,Historical!$B$7:$B$1261,0))-1)*100)</f>
        <v>1.8726591760299449</v>
      </c>
      <c r="T280" s="701">
        <f>IF(INDEX(Historical!$F$7:$F$1230,MATCH(B280,Historical!$B$7:$B$1261,0))=0,"n/a",((INDEX(Historical!$C$7:$C$1239,MATCH(B280,Historical!$B$7:$B$1261,0))/INDEX(Historical!$F$7:$F$1230,MATCH(B280,Historical!$B$7:$B$1261,0)))^(1/3)-1)*100)</f>
        <v>2.8512636263294144</v>
      </c>
      <c r="U280" s="701">
        <f>IF(INDEX(Historical!$H$7:$H$1230,MATCH(B280,Historical!$B$7:$B$1261,0))=0,"n/a",((INDEX(Historical!$C$7:$C$1239,MATCH(B280,Historical!$B$7:$B$1261,0))/INDEX(Historical!$H$7:$H$1230,MATCH(B280,Historical!$B$7:$B$1261,0)))^(1/5)-1)*100)</f>
        <v>2.5348575657732741</v>
      </c>
      <c r="V280" s="701">
        <f>IF(INDEX(Historical!$O$7:$O$1230,MATCH(B280,Historical!$B$7:$B$1261,0))=0,"n/a",((INDEX(Historical!$C$7:$C$1239,MATCH(B280,Historical!$B$7:$B$1261,0))/INDEX(Historical!$O$7:$O$1230,MATCH(B280,Historical!$B$7:$B$1261,0)))^(1/10)-1)*100)</f>
        <v>3.1226086938676012</v>
      </c>
      <c r="W280" s="702">
        <f t="shared" si="72"/>
        <v>0.81177560632281776</v>
      </c>
      <c r="X280" s="703">
        <f t="shared" si="73"/>
        <v>0.79712502068341951</v>
      </c>
      <c r="Y280" s="673"/>
      <c r="Z280" s="651" t="str">
        <f t="shared" si="74"/>
        <v>n/a</v>
      </c>
      <c r="AA280" s="886" t="str">
        <f t="shared" si="75"/>
        <v>n/a</v>
      </c>
      <c r="AB280" s="887">
        <v>3</v>
      </c>
      <c r="AC280" s="865">
        <v>-0.53</v>
      </c>
      <c r="AD280" s="865" t="s">
        <v>136</v>
      </c>
      <c r="AE280" s="865">
        <v>6.6</v>
      </c>
      <c r="AF280" s="865">
        <v>0.92</v>
      </c>
      <c r="AG280" s="865" t="s">
        <v>136</v>
      </c>
      <c r="AH280" s="865">
        <v>-51.4</v>
      </c>
      <c r="AI280" s="865">
        <v>22.2</v>
      </c>
      <c r="AJ280" s="865">
        <v>3.18</v>
      </c>
      <c r="AK280" s="865">
        <v>7.0000000000000009</v>
      </c>
      <c r="AL280" s="878">
        <v>333.38</v>
      </c>
      <c r="AM280" s="872">
        <v>2.21</v>
      </c>
      <c r="AN280" s="865" t="s">
        <v>136</v>
      </c>
      <c r="AO280" s="739" t="str">
        <f t="shared" si="76"/>
        <v>n/a</v>
      </c>
      <c r="AP280" s="740">
        <f t="shared" si="77"/>
        <v>11.019706050621757</v>
      </c>
      <c r="AQ280" s="888" t="str">
        <f t="shared" si="78"/>
        <v>n/a</v>
      </c>
      <c r="AR280" s="651">
        <f>INDEX(Historical!$C$7:$C$1239,MATCH(B280,Historical!$B$7:$B$1261,0))*IF(AH280="n/a",1.03,IF(AH280&lt;0,1.01,IF(AH280&gt;10,1.1,(1+AH280/100))))</f>
        <v>0.82416</v>
      </c>
      <c r="AS280" s="886">
        <f t="shared" si="79"/>
        <v>0.90657600000000005</v>
      </c>
      <c r="AT280" s="886">
        <f t="shared" si="83"/>
        <v>0.97003632000000006</v>
      </c>
      <c r="AU280" s="886">
        <f t="shared" si="83"/>
        <v>1.0379388624000001</v>
      </c>
      <c r="AV280" s="886">
        <f t="shared" si="83"/>
        <v>1.1105945827680002</v>
      </c>
      <c r="AW280" s="651">
        <f t="shared" si="80"/>
        <v>4.8493057651680003</v>
      </c>
      <c r="AX280" s="747">
        <f t="shared" si="81"/>
        <v>48.982886516848481</v>
      </c>
      <c r="AY280" s="934" t="s">
        <v>136</v>
      </c>
      <c r="AZ280" s="872">
        <v>55.2</v>
      </c>
      <c r="BA280" s="872">
        <v>-34.949999999999996</v>
      </c>
      <c r="BB280" s="872">
        <v>8.4</v>
      </c>
      <c r="BC280" s="872">
        <v>1.1199999999999999</v>
      </c>
      <c r="BE280" s="624">
        <v>2012</v>
      </c>
      <c r="BF280" s="898">
        <f t="shared" si="82"/>
        <v>0</v>
      </c>
      <c r="BG280" s="882" t="s">
        <v>136</v>
      </c>
    </row>
    <row r="281" spans="1:59" ht="11.25" customHeight="1" x14ac:dyDescent="0.2">
      <c r="A281" s="871" t="s">
        <v>1228</v>
      </c>
      <c r="B281" s="875" t="s">
        <v>1229</v>
      </c>
      <c r="C281" s="932" t="s">
        <v>112</v>
      </c>
      <c r="D281" s="932" t="s">
        <v>4332</v>
      </c>
      <c r="E281" s="733">
        <v>10</v>
      </c>
      <c r="F281" s="1140">
        <v>378</v>
      </c>
      <c r="G281" s="1186" t="s">
        <v>37</v>
      </c>
      <c r="H281" s="1186" t="s">
        <v>37</v>
      </c>
      <c r="I281" s="874">
        <v>79.760000000000005</v>
      </c>
      <c r="J281" s="651">
        <f t="shared" si="69"/>
        <v>2.4072216649949847</v>
      </c>
      <c r="K281" s="877">
        <v>0.48</v>
      </c>
      <c r="L281" s="887">
        <v>4</v>
      </c>
      <c r="M281" s="642">
        <f t="shared" si="70"/>
        <v>1.92</v>
      </c>
      <c r="N281" s="870" t="s">
        <v>355</v>
      </c>
      <c r="O281" s="734">
        <v>0.46</v>
      </c>
      <c r="P281" s="861">
        <v>43888</v>
      </c>
      <c r="Q281" s="861">
        <v>43921</v>
      </c>
      <c r="R281" s="642">
        <f t="shared" si="71"/>
        <v>4.3478260869565135</v>
      </c>
      <c r="S281" s="701">
        <f>IF(INDEX(Historical!$D$7:$D$1237,MATCH(B281,Historical!$B$7:$B$1261,0))=0,"n/a",(INDEX(Historical!$C$7:$C$1239,MATCH(B281,Historical!$B$7:$B$1261,0))/INDEX(Historical!$D$7:$D$1237,MATCH(B281,Historical!$B$7:$B$1261,0))-1)*100)</f>
        <v>4.5454545454545414</v>
      </c>
      <c r="T281" s="701">
        <f>IF(INDEX(Historical!$F$7:$F$1230,MATCH(B281,Historical!$B$7:$B$1261,0))=0,"n/a",((INDEX(Historical!$C$7:$C$1239,MATCH(B281,Historical!$B$7:$B$1261,0))/INDEX(Historical!$F$7:$F$1230,MATCH(B281,Historical!$B$7:$B$1261,0)))^(1/3)-1)*100)</f>
        <v>4.7689553171647248</v>
      </c>
      <c r="U281" s="701">
        <f>IF(INDEX(Historical!$H$7:$H$1230,MATCH(B281,Historical!$B$7:$B$1261,0))=0,"n/a",((INDEX(Historical!$C$7:$C$1239,MATCH(B281,Historical!$B$7:$B$1261,0))/INDEX(Historical!$H$7:$H$1230,MATCH(B281,Historical!$B$7:$B$1261,0)))^(1/5)-1)*100)</f>
        <v>6.8682698374176177</v>
      </c>
      <c r="V281" s="701">
        <f>IF(INDEX(Historical!$O$7:$O$1230,MATCH(B281,Historical!$B$7:$B$1261,0))=0,"n/a",((INDEX(Historical!$C$7:$C$1239,MATCH(B281,Historical!$B$7:$B$1261,0))/INDEX(Historical!$O$7:$O$1230,MATCH(B281,Historical!$B$7:$B$1261,0)))^(1/10)-1)*100)</f>
        <v>5.089658325849622</v>
      </c>
      <c r="W281" s="702">
        <f t="shared" si="72"/>
        <v>1.3494559747821757</v>
      </c>
      <c r="X281" s="703">
        <f t="shared" si="73"/>
        <v>1.2958999693240789</v>
      </c>
      <c r="Y281" s="664"/>
      <c r="Z281" s="651">
        <f t="shared" si="74"/>
        <v>36.090225563909769</v>
      </c>
      <c r="AA281" s="886">
        <f t="shared" si="75"/>
        <v>14.992481203007518</v>
      </c>
      <c r="AB281" s="887">
        <v>12</v>
      </c>
      <c r="AC281" s="865">
        <v>5.32</v>
      </c>
      <c r="AD281" s="865">
        <v>1.27</v>
      </c>
      <c r="AE281" s="865">
        <v>2.2599999999999998</v>
      </c>
      <c r="AF281" s="865">
        <v>1.47</v>
      </c>
      <c r="AG281" s="865">
        <v>10.199999999999999</v>
      </c>
      <c r="AH281" s="865">
        <v>14.099999999999998</v>
      </c>
      <c r="AI281" s="865">
        <v>-9.7000000000000011</v>
      </c>
      <c r="AJ281" s="865">
        <v>5.3</v>
      </c>
      <c r="AK281" s="865">
        <v>12</v>
      </c>
      <c r="AL281" s="878">
        <v>2840</v>
      </c>
      <c r="AM281" s="872">
        <v>1.6</v>
      </c>
      <c r="AN281" s="865">
        <v>2.69</v>
      </c>
      <c r="AO281" s="739">
        <f t="shared" si="76"/>
        <v>-5.7169897005949153</v>
      </c>
      <c r="AP281" s="740">
        <f t="shared" si="77"/>
        <v>9.2754915024126028</v>
      </c>
      <c r="AQ281" s="888">
        <f t="shared" si="78"/>
        <v>-1.0298645080333069</v>
      </c>
      <c r="AR281" s="651">
        <f>INDEX(Historical!$C$7:$C$1239,MATCH(B281,Historical!$B$7:$B$1261,0))*IF(AH281="n/a",1.03,IF(AH281&lt;0,1.01,IF(AH281&gt;10,1.1,(1+AH281/100))))</f>
        <v>2.0240000000000005</v>
      </c>
      <c r="AS281" s="886">
        <f t="shared" si="79"/>
        <v>2.0442400000000003</v>
      </c>
      <c r="AT281" s="886">
        <f t="shared" si="83"/>
        <v>2.2486640000000007</v>
      </c>
      <c r="AU281" s="886">
        <f t="shared" si="83"/>
        <v>2.4735304000000009</v>
      </c>
      <c r="AV281" s="886">
        <f t="shared" si="83"/>
        <v>2.720883440000001</v>
      </c>
      <c r="AW281" s="651">
        <f t="shared" si="80"/>
        <v>11.511317840000004</v>
      </c>
      <c r="AX281" s="747">
        <f t="shared" si="81"/>
        <v>14.432444633901708</v>
      </c>
      <c r="AY281" s="934">
        <v>1.08</v>
      </c>
      <c r="AZ281" s="872">
        <v>57.34</v>
      </c>
      <c r="BA281" s="872">
        <v>-6.99</v>
      </c>
      <c r="BB281" s="872">
        <v>12.55</v>
      </c>
      <c r="BC281" s="872">
        <v>23</v>
      </c>
      <c r="BE281" s="624">
        <v>2011</v>
      </c>
      <c r="BF281" s="898">
        <f t="shared" si="82"/>
        <v>0</v>
      </c>
      <c r="BG281" s="882">
        <v>2.1999999999999997</v>
      </c>
    </row>
    <row r="282" spans="1:59" ht="11.25" customHeight="1" x14ac:dyDescent="0.2">
      <c r="A282" s="871" t="s">
        <v>1243</v>
      </c>
      <c r="B282" s="875" t="s">
        <v>1244</v>
      </c>
      <c r="C282" s="932" t="s">
        <v>108</v>
      </c>
      <c r="D282" s="932" t="s">
        <v>4338</v>
      </c>
      <c r="E282" s="733">
        <v>9</v>
      </c>
      <c r="F282" s="1140">
        <v>509</v>
      </c>
      <c r="G282" s="1186" t="s">
        <v>115</v>
      </c>
      <c r="H282" s="1186" t="s">
        <v>115</v>
      </c>
      <c r="I282" s="874">
        <v>40.770000000000003</v>
      </c>
      <c r="J282" s="651">
        <f t="shared" si="69"/>
        <v>2.9433406916850622</v>
      </c>
      <c r="K282" s="877">
        <v>0.3</v>
      </c>
      <c r="L282" s="887">
        <v>4</v>
      </c>
      <c r="M282" s="642">
        <f t="shared" si="70"/>
        <v>1.2</v>
      </c>
      <c r="N282" s="870" t="s">
        <v>423</v>
      </c>
      <c r="O282" s="734">
        <v>0.28999999999999998</v>
      </c>
      <c r="P282" s="861">
        <v>44113</v>
      </c>
      <c r="Q282" s="861">
        <v>44126</v>
      </c>
      <c r="R282" s="642">
        <f t="shared" si="71"/>
        <v>3.4482758620689689</v>
      </c>
      <c r="S282" s="701">
        <f>IF(INDEX(Historical!$D$7:$D$1237,MATCH(B282,Historical!$B$7:$B$1261,0))=0,"n/a",(INDEX(Historical!$C$7:$C$1239,MATCH(B282,Historical!$B$7:$B$1261,0))/INDEX(Historical!$D$7:$D$1237,MATCH(B282,Historical!$B$7:$B$1261,0))-1)*100)</f>
        <v>9.9009900990099098</v>
      </c>
      <c r="T282" s="701">
        <f>IF(INDEX(Historical!$F$7:$F$1230,MATCH(B282,Historical!$B$7:$B$1261,0))=0,"n/a",((INDEX(Historical!$C$7:$C$1239,MATCH(B282,Historical!$B$7:$B$1261,0))/INDEX(Historical!$F$7:$F$1230,MATCH(B282,Historical!$B$7:$B$1261,0)))^(1/3)-1)*100)</f>
        <v>12.00359499353576</v>
      </c>
      <c r="U282" s="701">
        <f>IF(INDEX(Historical!$H$7:$H$1230,MATCH(B282,Historical!$B$7:$B$1261,0))=0,"n/a",((INDEX(Historical!$C$7:$C$1239,MATCH(B282,Historical!$B$7:$B$1261,0))/INDEX(Historical!$H$7:$H$1230,MATCH(B282,Historical!$B$7:$B$1261,0)))^(1/5)-1)*100)</f>
        <v>10.296774759988491</v>
      </c>
      <c r="V282" s="701">
        <f>IF(INDEX(Historical!$O$7:$O$1230,MATCH(B282,Historical!$B$7:$B$1261,0))=0,"n/a",((INDEX(Historical!$C$7:$C$1239,MATCH(B282,Historical!$B$7:$B$1261,0))/INDEX(Historical!$O$7:$O$1230,MATCH(B282,Historical!$B$7:$B$1261,0)))^(1/10)-1)*100)</f>
        <v>7.8777707895960392</v>
      </c>
      <c r="W282" s="702">
        <f t="shared" si="72"/>
        <v>1.3070670669407094</v>
      </c>
      <c r="X282" s="703">
        <f t="shared" si="73"/>
        <v>1.0725807041654678</v>
      </c>
      <c r="Y282" s="665"/>
      <c r="Z282" s="651">
        <f t="shared" si="74"/>
        <v>46.692607003891048</v>
      </c>
      <c r="AA282" s="886">
        <f t="shared" si="75"/>
        <v>15.863813229571987</v>
      </c>
      <c r="AB282" s="887">
        <v>12</v>
      </c>
      <c r="AC282" s="865">
        <v>2.57</v>
      </c>
      <c r="AD282" s="865">
        <v>1.65</v>
      </c>
      <c r="AE282" s="865">
        <v>6.9</v>
      </c>
      <c r="AF282" s="865">
        <v>1.79</v>
      </c>
      <c r="AG282" s="865">
        <v>11.3</v>
      </c>
      <c r="AH282" s="865">
        <v>9.6</v>
      </c>
      <c r="AI282" s="865">
        <v>-7.08</v>
      </c>
      <c r="AJ282" s="865">
        <v>9.6</v>
      </c>
      <c r="AK282" s="865">
        <v>10</v>
      </c>
      <c r="AL282" s="878">
        <v>4140</v>
      </c>
      <c r="AM282" s="872">
        <v>0.1</v>
      </c>
      <c r="AN282" s="865">
        <v>0.5</v>
      </c>
      <c r="AO282" s="739">
        <f t="shared" si="76"/>
        <v>-2.6236977778984336</v>
      </c>
      <c r="AP282" s="740">
        <f t="shared" si="77"/>
        <v>13.240115451673553</v>
      </c>
      <c r="AQ282" s="888">
        <f t="shared" si="78"/>
        <v>12.341197906563695</v>
      </c>
      <c r="AR282" s="651">
        <f>INDEX(Historical!$C$7:$C$1239,MATCH(B282,Historical!$B$7:$B$1261,0))*IF(AH282="n/a",1.03,IF(AH282&lt;0,1.01,IF(AH282&gt;10,1.1,(1+AH282/100))))</f>
        <v>1.2165600000000003</v>
      </c>
      <c r="AS282" s="886">
        <f t="shared" si="79"/>
        <v>1.2287256000000004</v>
      </c>
      <c r="AT282" s="886">
        <f t="shared" si="83"/>
        <v>1.3515981600000007</v>
      </c>
      <c r="AU282" s="886">
        <f t="shared" si="83"/>
        <v>1.4867579760000009</v>
      </c>
      <c r="AV282" s="886">
        <f t="shared" si="83"/>
        <v>1.6354337736000011</v>
      </c>
      <c r="AW282" s="651">
        <f t="shared" si="80"/>
        <v>6.9190755096000034</v>
      </c>
      <c r="AX282" s="747">
        <f t="shared" si="81"/>
        <v>16.97099708020604</v>
      </c>
      <c r="AY282" s="934">
        <v>1.1000000000000001</v>
      </c>
      <c r="AZ282" s="872">
        <v>52.93</v>
      </c>
      <c r="BA282" s="872">
        <v>-12.4</v>
      </c>
      <c r="BB282" s="872">
        <v>10.38</v>
      </c>
      <c r="BC282" s="872">
        <v>12.4</v>
      </c>
      <c r="BE282" s="624">
        <v>2012</v>
      </c>
      <c r="BF282" s="898">
        <f t="shared" si="82"/>
        <v>0</v>
      </c>
      <c r="BG282" s="882">
        <v>1.5</v>
      </c>
    </row>
    <row r="283" spans="1:59" ht="11.25" customHeight="1" x14ac:dyDescent="0.2">
      <c r="A283" s="871" t="s">
        <v>3832</v>
      </c>
      <c r="B283" s="875" t="s">
        <v>3833</v>
      </c>
      <c r="C283" s="932" t="s">
        <v>112</v>
      </c>
      <c r="D283" s="932" t="s">
        <v>211</v>
      </c>
      <c r="E283" s="733">
        <v>7</v>
      </c>
      <c r="F283" s="1140">
        <v>608</v>
      </c>
      <c r="G283" s="1147" t="s">
        <v>106</v>
      </c>
      <c r="H283" s="1147" t="s">
        <v>106</v>
      </c>
      <c r="I283" s="874">
        <v>33.369999999999997</v>
      </c>
      <c r="J283" s="651">
        <f t="shared" si="69"/>
        <v>3.2364399160922992</v>
      </c>
      <c r="K283" s="877">
        <v>0.27</v>
      </c>
      <c r="L283" s="887">
        <v>4</v>
      </c>
      <c r="M283" s="642">
        <f t="shared" si="70"/>
        <v>1.08</v>
      </c>
      <c r="N283" s="870" t="s">
        <v>965</v>
      </c>
      <c r="O283" s="734">
        <v>0.25</v>
      </c>
      <c r="P283" s="619">
        <v>43857</v>
      </c>
      <c r="Q283" s="619">
        <v>43878</v>
      </c>
      <c r="R283" s="642">
        <f t="shared" si="71"/>
        <v>8.0000000000000071</v>
      </c>
      <c r="S283" s="701">
        <f>IF(INDEX(Historical!$D$7:$D$1237,MATCH(B283,Historical!$B$7:$B$1261,0))=0,"n/a",(INDEX(Historical!$C$7:$C$1239,MATCH(B283,Historical!$B$7:$B$1261,0))/INDEX(Historical!$D$7:$D$1237,MATCH(B283,Historical!$B$7:$B$1261,0))-1)*100)</f>
        <v>2.0408163265306145</v>
      </c>
      <c r="T283" s="701">
        <f>IF(INDEX(Historical!$F$7:$F$1230,MATCH(B283,Historical!$B$7:$B$1261,0))=0,"n/a",((INDEX(Historical!$C$7:$C$1239,MATCH(B283,Historical!$B$7:$B$1261,0))/INDEX(Historical!$F$7:$F$1230,MATCH(B283,Historical!$B$7:$B$1261,0)))^(1/3)-1)*100)</f>
        <v>6.8387297498542221</v>
      </c>
      <c r="U283" s="701">
        <f>IF(INDEX(Historical!$H$7:$H$1230,MATCH(B283,Historical!$B$7:$B$1261,0))=0,"n/a",((INDEX(Historical!$C$7:$C$1239,MATCH(B283,Historical!$B$7:$B$1261,0))/INDEX(Historical!$H$7:$H$1230,MATCH(B283,Historical!$B$7:$B$1261,0)))^(1/5)-1)*100)</f>
        <v>27.22596365393921</v>
      </c>
      <c r="V283" s="701">
        <f>IF(INDEX(Historical!$O$7:$O$1230,MATCH(B283,Historical!$B$7:$B$1261,0))=0,"n/a",((INDEX(Historical!$C$7:$C$1239,MATCH(B283,Historical!$B$7:$B$1261,0))/INDEX(Historical!$O$7:$O$1230,MATCH(B283,Historical!$B$7:$B$1261,0)))^(1/10)-1)*100)</f>
        <v>37.972966146121493</v>
      </c>
      <c r="W283" s="702">
        <f t="shared" si="72"/>
        <v>0.71698280163768646</v>
      </c>
      <c r="X283" s="703" t="str">
        <f t="shared" si="73"/>
        <v>n/a</v>
      </c>
      <c r="Y283" s="673"/>
      <c r="Z283" s="651">
        <f t="shared" si="74"/>
        <v>73.972602739726028</v>
      </c>
      <c r="AA283" s="886">
        <f t="shared" si="75"/>
        <v>22.856164383561644</v>
      </c>
      <c r="AB283" s="887">
        <v>8</v>
      </c>
      <c r="AC283" s="865">
        <v>1.46</v>
      </c>
      <c r="AD283" s="865">
        <v>3.44</v>
      </c>
      <c r="AE283" s="865">
        <v>0.41</v>
      </c>
      <c r="AF283" s="865">
        <v>0.89</v>
      </c>
      <c r="AG283" s="865">
        <v>3.8</v>
      </c>
      <c r="AH283" s="865">
        <v>-31.7</v>
      </c>
      <c r="AI283" s="865">
        <v>185.19</v>
      </c>
      <c r="AJ283" s="865">
        <v>-24.4</v>
      </c>
      <c r="AK283" s="865">
        <v>7.0000000000000009</v>
      </c>
      <c r="AL283" s="878">
        <v>1160</v>
      </c>
      <c r="AM283" s="872">
        <v>2.8000000000000003</v>
      </c>
      <c r="AN283" s="865">
        <v>0</v>
      </c>
      <c r="AO283" s="739">
        <f t="shared" si="76"/>
        <v>7.606239186469864</v>
      </c>
      <c r="AP283" s="740">
        <f t="shared" si="77"/>
        <v>30.462403570031508</v>
      </c>
      <c r="AQ283" s="888">
        <f t="shared" si="78"/>
        <v>-4.9164430587032122</v>
      </c>
      <c r="AR283" s="651">
        <f>INDEX(Historical!$C$7:$C$1239,MATCH(B283,Historical!$B$7:$B$1261,0))*IF(AH283="n/a",1.03,IF(AH283&lt;0,1.01,IF(AH283&gt;10,1.1,(1+AH283/100))))</f>
        <v>1.01</v>
      </c>
      <c r="AS283" s="886">
        <f t="shared" si="79"/>
        <v>1.1110000000000002</v>
      </c>
      <c r="AT283" s="886">
        <f t="shared" si="83"/>
        <v>1.1887700000000003</v>
      </c>
      <c r="AU283" s="886">
        <f t="shared" si="83"/>
        <v>1.2719839000000004</v>
      </c>
      <c r="AV283" s="886">
        <f t="shared" si="83"/>
        <v>1.3610227730000004</v>
      </c>
      <c r="AW283" s="651">
        <f t="shared" si="80"/>
        <v>5.9427766730000009</v>
      </c>
      <c r="AX283" s="747">
        <f t="shared" si="81"/>
        <v>17.808740404554992</v>
      </c>
      <c r="AY283" s="934">
        <v>1.64</v>
      </c>
      <c r="AZ283" s="872">
        <v>158.88</v>
      </c>
      <c r="BA283" s="872">
        <v>-7.89</v>
      </c>
      <c r="BB283" s="872">
        <v>7.37</v>
      </c>
      <c r="BC283" s="872">
        <v>36.020000000000003</v>
      </c>
      <c r="BE283" s="624">
        <v>2014</v>
      </c>
      <c r="BF283" s="898">
        <f t="shared" si="82"/>
        <v>0</v>
      </c>
      <c r="BG283" s="882">
        <v>1.6</v>
      </c>
    </row>
    <row r="284" spans="1:59" ht="11.25" customHeight="1" x14ac:dyDescent="0.2">
      <c r="A284" s="881" t="s">
        <v>4507</v>
      </c>
      <c r="B284" s="875" t="s">
        <v>4487</v>
      </c>
      <c r="C284" s="932" t="s">
        <v>108</v>
      </c>
      <c r="D284" s="932" t="s">
        <v>4331</v>
      </c>
      <c r="E284" s="733">
        <v>7</v>
      </c>
      <c r="F284" s="1140">
        <v>641</v>
      </c>
      <c r="G284" s="1165" t="s">
        <v>106</v>
      </c>
      <c r="H284" s="1165" t="s">
        <v>106</v>
      </c>
      <c r="I284" s="874">
        <v>25.21</v>
      </c>
      <c r="J284" s="651">
        <f t="shared" si="69"/>
        <v>1.9040063466878223</v>
      </c>
      <c r="K284" s="877">
        <v>0.12</v>
      </c>
      <c r="L284" s="887">
        <v>4</v>
      </c>
      <c r="M284" s="642">
        <f t="shared" si="70"/>
        <v>0.48</v>
      </c>
      <c r="N284" s="870" t="s">
        <v>516</v>
      </c>
      <c r="O284" s="734">
        <v>0.11</v>
      </c>
      <c r="P284" s="861">
        <v>44056</v>
      </c>
      <c r="Q284" s="861">
        <v>44074</v>
      </c>
      <c r="R284" s="642">
        <f t="shared" si="71"/>
        <v>9.0909090909090864</v>
      </c>
      <c r="S284" s="701">
        <f>IF(INDEX(Historical!$D$7:$D$1237,MATCH(B284,Historical!$B$7:$B$1261,0))=0,"n/a",(INDEX(Historical!$C$7:$C$1239,MATCH(B284,Historical!$B$7:$B$1261,0))/INDEX(Historical!$D$7:$D$1237,MATCH(B284,Historical!$B$7:$B$1261,0))-1)*100)</f>
        <v>6.3291139240506222</v>
      </c>
      <c r="T284" s="701">
        <f>IF(INDEX(Historical!$F$7:$F$1230,MATCH(B284,Historical!$B$7:$B$1261,0))=0,"n/a",((INDEX(Historical!$C$7:$C$1239,MATCH(B284,Historical!$B$7:$B$1261,0))/INDEX(Historical!$F$7:$F$1230,MATCH(B284,Historical!$B$7:$B$1261,0)))^(1/3)-1)*100)</f>
        <v>3.8498820370220788</v>
      </c>
      <c r="U284" s="701">
        <f>IF(INDEX(Historical!$H$7:$H$1230,MATCH(B284,Historical!$B$7:$B$1261,0))=0,"n/a",((INDEX(Historical!$C$7:$C$1239,MATCH(B284,Historical!$B$7:$B$1261,0))/INDEX(Historical!$H$7:$H$1230,MATCH(B284,Historical!$B$7:$B$1261,0)))^(1/5)-1)*100)</f>
        <v>3.4199176136354037</v>
      </c>
      <c r="V284" s="701">
        <f>IF(INDEX(Historical!$O$7:$O$1230,MATCH(B284,Historical!$B$7:$B$1261,0))=0,"n/a",((INDEX(Historical!$C$7:$C$1239,MATCH(B284,Historical!$B$7:$B$1261,0))/INDEX(Historical!$O$7:$O$1230,MATCH(B284,Historical!$B$7:$B$1261,0)))^(1/10)-1)*100)</f>
        <v>2.1355747920446699</v>
      </c>
      <c r="W284" s="702">
        <f t="shared" si="72"/>
        <v>1.6014038123951919</v>
      </c>
      <c r="X284" s="703">
        <f t="shared" si="73"/>
        <v>0.16285321969692398</v>
      </c>
      <c r="Y284" s="876"/>
      <c r="Z284" s="651">
        <f t="shared" si="74"/>
        <v>21.818181818181813</v>
      </c>
      <c r="AA284" s="886">
        <f t="shared" si="75"/>
        <v>11.459090909090909</v>
      </c>
      <c r="AB284" s="887">
        <v>6</v>
      </c>
      <c r="AC284" s="865">
        <v>2.2000000000000002</v>
      </c>
      <c r="AD284" s="865" t="s">
        <v>136</v>
      </c>
      <c r="AE284" s="865">
        <v>4.03</v>
      </c>
      <c r="AF284" s="865">
        <v>1.61</v>
      </c>
      <c r="AG284" s="865">
        <v>14.799999999999999</v>
      </c>
      <c r="AH284" s="865">
        <v>7.1999999999999993</v>
      </c>
      <c r="AI284" s="865" t="s">
        <v>136</v>
      </c>
      <c r="AJ284" s="865">
        <v>21</v>
      </c>
      <c r="AK284" s="865" t="s">
        <v>136</v>
      </c>
      <c r="AL284" s="878">
        <v>217.56</v>
      </c>
      <c r="AM284" s="872">
        <v>1.7999999999999998</v>
      </c>
      <c r="AN284" s="865">
        <v>0.15</v>
      </c>
      <c r="AO284" s="739">
        <f t="shared" si="76"/>
        <v>-6.135166948767683</v>
      </c>
      <c r="AP284" s="740">
        <f t="shared" si="77"/>
        <v>5.323923960323226</v>
      </c>
      <c r="AQ284" s="888">
        <f t="shared" si="78"/>
        <v>-9.4482680363530473</v>
      </c>
      <c r="AR284" s="651">
        <f>INDEX(Historical!$C$7:$C$1239,MATCH(B284,Historical!$B$7:$B$1261,0))*IF(AH284="n/a",1.03,IF(AH284&lt;0,1.01,IF(AH284&gt;10,1.1,(1+AH284/100))))</f>
        <v>0.45024000000000003</v>
      </c>
      <c r="AS284" s="886">
        <f t="shared" si="79"/>
        <v>0.46374720000000003</v>
      </c>
      <c r="AT284" s="886">
        <f t="shared" si="83"/>
        <v>0.47765961600000006</v>
      </c>
      <c r="AU284" s="886">
        <f t="shared" si="83"/>
        <v>0.49198940448000006</v>
      </c>
      <c r="AV284" s="886">
        <f t="shared" si="83"/>
        <v>0.5067490866144001</v>
      </c>
      <c r="AW284" s="651">
        <f t="shared" si="80"/>
        <v>2.3903853070944003</v>
      </c>
      <c r="AX284" s="747">
        <f t="shared" si="81"/>
        <v>9.4818933244522015</v>
      </c>
      <c r="AY284" s="934">
        <v>0.47</v>
      </c>
      <c r="AZ284" s="872">
        <v>67.95</v>
      </c>
      <c r="BA284" s="872">
        <v>-16.66</v>
      </c>
      <c r="BB284" s="872">
        <v>8.5400000000000009</v>
      </c>
      <c r="BC284" s="872">
        <v>9.24</v>
      </c>
      <c r="BE284" s="624">
        <v>2014</v>
      </c>
      <c r="BF284" s="898">
        <f t="shared" si="82"/>
        <v>0</v>
      </c>
      <c r="BG284" s="882">
        <v>1.2</v>
      </c>
    </row>
    <row r="285" spans="1:59" s="773" customFormat="1" ht="11.25" customHeight="1" x14ac:dyDescent="0.2">
      <c r="A285" s="754" t="s">
        <v>240</v>
      </c>
      <c r="B285" s="781" t="s">
        <v>241</v>
      </c>
      <c r="C285" s="932" t="s">
        <v>112</v>
      </c>
      <c r="D285" s="932" t="s">
        <v>4344</v>
      </c>
      <c r="E285" s="755">
        <v>29</v>
      </c>
      <c r="F285" s="1140">
        <v>94</v>
      </c>
      <c r="G285" s="1189" t="s">
        <v>106</v>
      </c>
      <c r="H285" s="1189" t="s">
        <v>106</v>
      </c>
      <c r="I285" s="766">
        <v>149.35</v>
      </c>
      <c r="J285" s="757">
        <f t="shared" si="69"/>
        <v>2.9460997656511552</v>
      </c>
      <c r="K285" s="779">
        <v>1.1000000000000001</v>
      </c>
      <c r="L285" s="759">
        <v>4</v>
      </c>
      <c r="M285" s="760">
        <f t="shared" si="70"/>
        <v>4.4000000000000004</v>
      </c>
      <c r="N285" s="761" t="s">
        <v>455</v>
      </c>
      <c r="O285" s="780">
        <v>1.02</v>
      </c>
      <c r="P285" s="763">
        <v>43929</v>
      </c>
      <c r="Q285" s="763">
        <v>43959</v>
      </c>
      <c r="R285" s="760">
        <f t="shared" si="71"/>
        <v>7.8431372549019676</v>
      </c>
      <c r="S285" s="701">
        <f>IF(INDEX(Historical!$D$7:$D$1237,MATCH(B285,Historical!$B$7:$B$1261,0))=0,"n/a",(INDEX(Historical!$C$7:$C$1239,MATCH(B285,Historical!$B$7:$B$1261,0))/INDEX(Historical!$D$7:$D$1237,MATCH(B285,Historical!$B$7:$B$1261,0))-1)*100)</f>
        <v>9.9173553719008378</v>
      </c>
      <c r="T285" s="701">
        <f>IF(INDEX(Historical!$F$7:$F$1230,MATCH(B285,Historical!$B$7:$B$1261,0))=0,"n/a",((INDEX(Historical!$C$7:$C$1239,MATCH(B285,Historical!$B$7:$B$1261,0))/INDEX(Historical!$F$7:$F$1230,MATCH(B285,Historical!$B$7:$B$1261,0)))^(1/3)-1)*100)</f>
        <v>10.341482704395411</v>
      </c>
      <c r="U285" s="701">
        <f>IF(INDEX(Historical!$H$7:$H$1230,MATCH(B285,Historical!$B$7:$B$1261,0))=0,"n/a",((INDEX(Historical!$C$7:$C$1239,MATCH(B285,Historical!$B$7:$B$1261,0))/INDEX(Historical!$H$7:$H$1230,MATCH(B285,Historical!$B$7:$B$1261,0)))^(1/5)-1)*100)</f>
        <v>10.517615454992036</v>
      </c>
      <c r="V285" s="701">
        <f>IF(INDEX(Historical!$O$7:$O$1230,MATCH(B285,Historical!$B$7:$B$1261,0))=0,"n/a",((INDEX(Historical!$C$7:$C$1239,MATCH(B285,Historical!$B$7:$B$1261,0))/INDEX(Historical!$O$7:$O$1230,MATCH(B285,Historical!$B$7:$B$1261,0)))^(1/10)-1)*100)</f>
        <v>10.351607191013269</v>
      </c>
      <c r="W285" s="702">
        <f t="shared" si="72"/>
        <v>1.0160369555099509</v>
      </c>
      <c r="X285" s="703">
        <f t="shared" si="73"/>
        <v>1.1817545455047231</v>
      </c>
      <c r="Y285" s="1098"/>
      <c r="Z285" s="757">
        <f t="shared" si="74"/>
        <v>39.927404718693289</v>
      </c>
      <c r="AA285" s="765">
        <f t="shared" si="75"/>
        <v>13.552631578947368</v>
      </c>
      <c r="AB285" s="759">
        <v>12</v>
      </c>
      <c r="AC285" s="766">
        <v>11.02</v>
      </c>
      <c r="AD285" s="766">
        <v>4.2</v>
      </c>
      <c r="AE285" s="766">
        <v>1.1399999999999999</v>
      </c>
      <c r="AF285" s="766">
        <v>2.96</v>
      </c>
      <c r="AG285" s="766">
        <v>23</v>
      </c>
      <c r="AH285" s="775">
        <v>6.7</v>
      </c>
      <c r="AI285" s="775">
        <v>4.04</v>
      </c>
      <c r="AJ285" s="766">
        <v>8.9</v>
      </c>
      <c r="AK285" s="766">
        <v>3.29</v>
      </c>
      <c r="AL285" s="767">
        <v>43630</v>
      </c>
      <c r="AM285" s="768">
        <v>0.4</v>
      </c>
      <c r="AN285" s="766">
        <v>0.91</v>
      </c>
      <c r="AO285" s="769">
        <f t="shared" si="76"/>
        <v>-8.8916358304176768E-2</v>
      </c>
      <c r="AP285" s="770">
        <f t="shared" si="77"/>
        <v>13.463715220643191</v>
      </c>
      <c r="AQ285" s="771">
        <f t="shared" si="78"/>
        <v>33.526176332889392</v>
      </c>
      <c r="AR285" s="651">
        <f>INDEX(Historical!$C$7:$C$1239,MATCH(B285,Historical!$B$7:$B$1261,0))*IF(AH285="n/a",1.03,IF(AH285&lt;0,1.01,IF(AH285&gt;10,1.1,(1+AH285/100))))</f>
        <v>4.2573299999999996</v>
      </c>
      <c r="AS285" s="765">
        <f t="shared" si="79"/>
        <v>4.4293261319999999</v>
      </c>
      <c r="AT285" s="765">
        <f t="shared" si="83"/>
        <v>4.5750509617427992</v>
      </c>
      <c r="AU285" s="765">
        <f t="shared" si="83"/>
        <v>4.7255701383841373</v>
      </c>
      <c r="AV285" s="765">
        <f t="shared" si="83"/>
        <v>4.8810413959369754</v>
      </c>
      <c r="AW285" s="757">
        <f t="shared" si="80"/>
        <v>22.868318628063911</v>
      </c>
      <c r="AX285" s="772">
        <f t="shared" si="81"/>
        <v>15.311897307039779</v>
      </c>
      <c r="AY285" s="935">
        <v>1.05</v>
      </c>
      <c r="AZ285" s="768">
        <v>48.53</v>
      </c>
      <c r="BA285" s="768">
        <v>-21.43</v>
      </c>
      <c r="BB285" s="768">
        <v>4.78</v>
      </c>
      <c r="BC285" s="768">
        <v>2.8400000000000003</v>
      </c>
      <c r="BD285" s="908"/>
      <c r="BE285" s="624">
        <v>1992</v>
      </c>
      <c r="BF285" s="898">
        <f t="shared" si="82"/>
        <v>2</v>
      </c>
      <c r="BG285" s="824">
        <v>6.3</v>
      </c>
    </row>
    <row r="286" spans="1:59" ht="11.25" customHeight="1" x14ac:dyDescent="0.2">
      <c r="A286" s="880" t="s">
        <v>3954</v>
      </c>
      <c r="B286" s="875" t="s">
        <v>3955</v>
      </c>
      <c r="C286" s="932" t="s">
        <v>108</v>
      </c>
      <c r="D286" s="932" t="s">
        <v>4331</v>
      </c>
      <c r="E286" s="733">
        <v>7</v>
      </c>
      <c r="F286" s="1140">
        <v>601</v>
      </c>
      <c r="G286" s="1165" t="s">
        <v>106</v>
      </c>
      <c r="H286" s="1165" t="s">
        <v>106</v>
      </c>
      <c r="I286" s="874">
        <v>15.56</v>
      </c>
      <c r="J286" s="651">
        <f t="shared" si="69"/>
        <v>3.8560411311053984</v>
      </c>
      <c r="K286" s="877">
        <v>0.15</v>
      </c>
      <c r="L286" s="887">
        <v>4</v>
      </c>
      <c r="M286" s="642">
        <f t="shared" si="70"/>
        <v>0.6</v>
      </c>
      <c r="N286" s="870" t="s">
        <v>239</v>
      </c>
      <c r="O286" s="734">
        <v>0.13</v>
      </c>
      <c r="P286" s="619">
        <v>43832</v>
      </c>
      <c r="Q286" s="619">
        <v>43845</v>
      </c>
      <c r="R286" s="642">
        <f t="shared" si="71"/>
        <v>15.384615384615378</v>
      </c>
      <c r="S286" s="701">
        <f>IF(INDEX(Historical!$D$7:$D$1237,MATCH(B286,Historical!$B$7:$B$1261,0))=0,"n/a",(INDEX(Historical!$C$7:$C$1239,MATCH(B286,Historical!$B$7:$B$1261,0))/INDEX(Historical!$D$7:$D$1237,MATCH(B286,Historical!$B$7:$B$1261,0))-1)*100)</f>
        <v>8.3333333333333481</v>
      </c>
      <c r="T286" s="701">
        <f>IF(INDEX(Historical!$F$7:$F$1230,MATCH(B286,Historical!$B$7:$B$1261,0))=0,"n/a",((INDEX(Historical!$C$7:$C$1239,MATCH(B286,Historical!$B$7:$B$1261,0))/INDEX(Historical!$F$7:$F$1230,MATCH(B286,Historical!$B$7:$B$1261,0)))^(1/3)-1)*100)</f>
        <v>17.566734386037886</v>
      </c>
      <c r="U286" s="701">
        <f>IF(INDEX(Historical!$H$7:$H$1230,MATCH(B286,Historical!$B$7:$B$1261,0))=0,"n/a",((INDEX(Historical!$C$7:$C$1239,MATCH(B286,Historical!$B$7:$B$1261,0))/INDEX(Historical!$H$7:$H$1230,MATCH(B286,Historical!$B$7:$B$1261,0)))^(1/5)-1)*100)</f>
        <v>28.227866656891742</v>
      </c>
      <c r="V286" s="701" t="str">
        <f>IF(INDEX(Historical!$O$7:$O$1230,MATCH(B286,Historical!$B$7:$B$1261,0))=0,"n/a",((INDEX(Historical!$C$7:$C$1239,MATCH(B286,Historical!$B$7:$B$1261,0))/INDEX(Historical!$O$7:$O$1230,MATCH(B286,Historical!$B$7:$B$1261,0)))^(1/10)-1)*100)</f>
        <v>n/a</v>
      </c>
      <c r="W286" s="702" t="str">
        <f t="shared" si="72"/>
        <v>n/a</v>
      </c>
      <c r="X286" s="703">
        <f t="shared" si="73"/>
        <v>2.9404027767595564</v>
      </c>
      <c r="Y286" s="661"/>
      <c r="Z286" s="651">
        <f t="shared" si="74"/>
        <v>31.914893617021278</v>
      </c>
      <c r="AA286" s="886">
        <f t="shared" si="75"/>
        <v>8.2765957446808525</v>
      </c>
      <c r="AB286" s="887">
        <v>12</v>
      </c>
      <c r="AC286" s="865">
        <v>1.88</v>
      </c>
      <c r="AD286" s="865" t="s">
        <v>136</v>
      </c>
      <c r="AE286" s="865">
        <v>1.79</v>
      </c>
      <c r="AF286" s="865">
        <v>0.86</v>
      </c>
      <c r="AG286" s="865">
        <v>9.6</v>
      </c>
      <c r="AH286" s="865">
        <v>28.999999999999996</v>
      </c>
      <c r="AI286" s="865">
        <v>-61.35</v>
      </c>
      <c r="AJ286" s="865">
        <v>9.6</v>
      </c>
      <c r="AK286" s="865" t="s">
        <v>136</v>
      </c>
      <c r="AL286" s="878">
        <v>75.650000000000006</v>
      </c>
      <c r="AM286" s="872">
        <v>0.6</v>
      </c>
      <c r="AN286" s="865">
        <v>0.4</v>
      </c>
      <c r="AO286" s="739">
        <f t="shared" si="76"/>
        <v>23.807312043316287</v>
      </c>
      <c r="AP286" s="740">
        <f t="shared" si="77"/>
        <v>32.083907787997141</v>
      </c>
      <c r="AQ286" s="888">
        <f t="shared" si="78"/>
        <v>-43.75501073013789</v>
      </c>
      <c r="AR286" s="651">
        <f>INDEX(Historical!$C$7:$C$1239,MATCH(B286,Historical!$B$7:$B$1261,0))*IF(AH286="n/a",1.03,IF(AH286&lt;0,1.01,IF(AH286&gt;10,1.1,(1+AH286/100))))</f>
        <v>0.57200000000000006</v>
      </c>
      <c r="AS286" s="886">
        <f t="shared" si="79"/>
        <v>0.57772000000000012</v>
      </c>
      <c r="AT286" s="886">
        <f t="shared" si="83"/>
        <v>0.59505160000000012</v>
      </c>
      <c r="AU286" s="886">
        <f t="shared" si="83"/>
        <v>0.61290314800000012</v>
      </c>
      <c r="AV286" s="886">
        <f t="shared" si="83"/>
        <v>0.63129024244000009</v>
      </c>
      <c r="AW286" s="651">
        <f t="shared" si="80"/>
        <v>2.9889649904400004</v>
      </c>
      <c r="AX286" s="747">
        <f t="shared" si="81"/>
        <v>19.209286570951161</v>
      </c>
      <c r="AY286" s="934">
        <v>0.53</v>
      </c>
      <c r="AZ286" s="872">
        <v>22.52</v>
      </c>
      <c r="BA286" s="872">
        <v>-42.22</v>
      </c>
      <c r="BB286" s="872">
        <v>7.53</v>
      </c>
      <c r="BC286" s="872">
        <v>-10.780000000000001</v>
      </c>
      <c r="BE286" s="624">
        <v>2014</v>
      </c>
      <c r="BF286" s="898">
        <f t="shared" si="82"/>
        <v>0</v>
      </c>
      <c r="BG286" s="882">
        <v>0.8</v>
      </c>
    </row>
    <row r="287" spans="1:59" ht="11.25" customHeight="1" x14ac:dyDescent="0.2">
      <c r="A287" s="871" t="s">
        <v>1251</v>
      </c>
      <c r="B287" s="875" t="s">
        <v>1252</v>
      </c>
      <c r="C287" s="932" t="s">
        <v>112</v>
      </c>
      <c r="D287" s="932" t="s">
        <v>1220</v>
      </c>
      <c r="E287" s="733">
        <v>10</v>
      </c>
      <c r="F287" s="1140">
        <v>447</v>
      </c>
      <c r="G287" s="1139" t="s">
        <v>106</v>
      </c>
      <c r="H287" s="1139" t="s">
        <v>106</v>
      </c>
      <c r="I287" s="865">
        <v>20.85</v>
      </c>
      <c r="J287" s="651">
        <f t="shared" si="69"/>
        <v>1.5347721822541964</v>
      </c>
      <c r="K287" s="877">
        <v>0.08</v>
      </c>
      <c r="L287" s="887">
        <v>4</v>
      </c>
      <c r="M287" s="642">
        <f t="shared" si="70"/>
        <v>0.32</v>
      </c>
      <c r="N287" s="870" t="s">
        <v>706</v>
      </c>
      <c r="O287" s="734">
        <v>7.4999999999999997E-2</v>
      </c>
      <c r="P287" s="861">
        <v>44159</v>
      </c>
      <c r="Q287" s="861">
        <v>44182</v>
      </c>
      <c r="R287" s="642">
        <f t="shared" si="71"/>
        <v>6.6666666666666732</v>
      </c>
      <c r="S287" s="701">
        <f>IF(INDEX(Historical!$D$7:$D$1237,MATCH(B287,Historical!$B$7:$B$1261,0))=0,"n/a",(INDEX(Historical!$C$7:$C$1239,MATCH(B287,Historical!$B$7:$B$1261,0))/INDEX(Historical!$D$7:$D$1237,MATCH(B287,Historical!$B$7:$B$1261,0))-1)*100)</f>
        <v>3.7234042553191626</v>
      </c>
      <c r="T287" s="701">
        <f>IF(INDEX(Historical!$F$7:$F$1230,MATCH(B287,Historical!$B$7:$B$1261,0))=0,"n/a",((INDEX(Historical!$C$7:$C$1239,MATCH(B287,Historical!$B$7:$B$1261,0))/INDEX(Historical!$F$7:$F$1230,MATCH(B287,Historical!$B$7:$B$1261,0)))^(1/3)-1)*100)</f>
        <v>11.678316506545784</v>
      </c>
      <c r="U287" s="701">
        <f>IF(INDEX(Historical!$H$7:$H$1230,MATCH(B287,Historical!$B$7:$B$1261,0))=0,"n/a",((INDEX(Historical!$C$7:$C$1239,MATCH(B287,Historical!$B$7:$B$1261,0))/INDEX(Historical!$H$7:$H$1230,MATCH(B287,Historical!$B$7:$B$1261,0)))^(1/5)-1)*100)</f>
        <v>17.607902252467355</v>
      </c>
      <c r="V287" s="701" t="str">
        <f>IF(INDEX(Historical!$O$7:$O$1230,MATCH(B287,Historical!$B$7:$B$1261,0))=0,"n/a",((INDEX(Historical!$C$7:$C$1239,MATCH(B287,Historical!$B$7:$B$1261,0))/INDEX(Historical!$O$7:$O$1230,MATCH(B287,Historical!$B$7:$B$1261,0)))^(1/10)-1)*100)</f>
        <v>n/a</v>
      </c>
      <c r="W287" s="702" t="str">
        <f t="shared" si="72"/>
        <v>n/a</v>
      </c>
      <c r="X287" s="703">
        <f t="shared" si="73"/>
        <v>0.49880742924836702</v>
      </c>
      <c r="Y287" s="662"/>
      <c r="Z287" s="651">
        <f t="shared" si="74"/>
        <v>27.350427350427353</v>
      </c>
      <c r="AA287" s="886">
        <f t="shared" si="75"/>
        <v>17.820512820512821</v>
      </c>
      <c r="AB287" s="887">
        <v>9</v>
      </c>
      <c r="AC287" s="865">
        <v>1.17</v>
      </c>
      <c r="AD287" s="865">
        <v>0.88</v>
      </c>
      <c r="AE287" s="865">
        <v>0.49</v>
      </c>
      <c r="AF287" s="865">
        <v>1.39</v>
      </c>
      <c r="AG287" s="865">
        <v>9.8000000000000007</v>
      </c>
      <c r="AH287" s="867">
        <v>11.600000000000001</v>
      </c>
      <c r="AI287" s="867">
        <v>15.459999999999999</v>
      </c>
      <c r="AJ287" s="865">
        <v>35.299999999999997</v>
      </c>
      <c r="AK287" s="865">
        <v>20.41</v>
      </c>
      <c r="AL287" s="878">
        <v>1180</v>
      </c>
      <c r="AM287" s="872">
        <v>3.5000000000000004</v>
      </c>
      <c r="AN287" s="865">
        <v>1.5</v>
      </c>
      <c r="AO287" s="739">
        <f t="shared" si="76"/>
        <v>1.3221616142087314</v>
      </c>
      <c r="AP287" s="740">
        <f t="shared" si="77"/>
        <v>19.142674434721553</v>
      </c>
      <c r="AQ287" s="888">
        <f t="shared" si="78"/>
        <v>4.9243384973992166</v>
      </c>
      <c r="AR287" s="651">
        <f>INDEX(Historical!$C$7:$C$1239,MATCH(B287,Historical!$B$7:$B$1261,0))*IF(AH287="n/a",1.03,IF(AH287&lt;0,1.01,IF(AH287&gt;10,1.1,(1+AH287/100))))</f>
        <v>0.32174999999999998</v>
      </c>
      <c r="AS287" s="886">
        <f t="shared" si="79"/>
        <v>0.35392499999999999</v>
      </c>
      <c r="AT287" s="886">
        <f t="shared" ref="AT287:AV306" si="84">IF($AK287="n/a",1.03*AS287,IF($AK287&lt;0,1.01*AS287,IF($AK287&gt;10,1.1*AS287,(1+$AK287/100)*AS287)))</f>
        <v>0.38931750000000004</v>
      </c>
      <c r="AU287" s="886">
        <f t="shared" si="84"/>
        <v>0.42824925000000008</v>
      </c>
      <c r="AV287" s="886">
        <f t="shared" si="84"/>
        <v>0.47107417500000015</v>
      </c>
      <c r="AW287" s="651">
        <f t="shared" si="80"/>
        <v>1.9643159250000002</v>
      </c>
      <c r="AX287" s="747">
        <f t="shared" si="81"/>
        <v>9.4211794964028783</v>
      </c>
      <c r="AY287" s="934">
        <v>2.0099999999999998</v>
      </c>
      <c r="AZ287" s="872">
        <v>127.86999999999999</v>
      </c>
      <c r="BA287" s="872">
        <v>-24.26</v>
      </c>
      <c r="BB287" s="872">
        <v>-4.2299999999999995</v>
      </c>
      <c r="BC287" s="872">
        <v>11.18</v>
      </c>
      <c r="BE287" s="624">
        <v>2012</v>
      </c>
      <c r="BF287" s="898">
        <f t="shared" si="82"/>
        <v>0</v>
      </c>
      <c r="BG287" s="882">
        <v>2.2999999999999998</v>
      </c>
    </row>
    <row r="288" spans="1:59" ht="11.25" customHeight="1" x14ac:dyDescent="0.2">
      <c r="A288" s="863" t="s">
        <v>600</v>
      </c>
      <c r="B288" s="875" t="s">
        <v>601</v>
      </c>
      <c r="C288" s="932" t="s">
        <v>112</v>
      </c>
      <c r="D288" s="932" t="s">
        <v>211</v>
      </c>
      <c r="E288" s="733">
        <v>23</v>
      </c>
      <c r="F288" s="1140">
        <v>143</v>
      </c>
      <c r="G288" s="1124" t="s">
        <v>37</v>
      </c>
      <c r="H288" s="1124" t="s">
        <v>37</v>
      </c>
      <c r="I288" s="874">
        <v>67.739999999999995</v>
      </c>
      <c r="J288" s="651">
        <f t="shared" si="69"/>
        <v>1.0333628579864187</v>
      </c>
      <c r="K288" s="884">
        <v>0.17499999999999999</v>
      </c>
      <c r="L288" s="887">
        <v>4</v>
      </c>
      <c r="M288" s="642">
        <f t="shared" si="70"/>
        <v>0.7</v>
      </c>
      <c r="N288" s="870" t="s">
        <v>563</v>
      </c>
      <c r="O288" s="735">
        <v>0.16</v>
      </c>
      <c r="P288" s="619">
        <v>43846</v>
      </c>
      <c r="Q288" s="619">
        <v>43865</v>
      </c>
      <c r="R288" s="642">
        <f t="shared" si="71"/>
        <v>9.3749999999999911</v>
      </c>
      <c r="S288" s="701">
        <f>IF(INDEX(Historical!$D$7:$D$1237,MATCH(B288,Historical!$B$7:$B$1261,0))=0,"n/a",(INDEX(Historical!$C$7:$C$1239,MATCH(B288,Historical!$B$7:$B$1261,0))/INDEX(Historical!$D$7:$D$1237,MATCH(B288,Historical!$B$7:$B$1261,0))-1)*100)</f>
        <v>21.212121212121215</v>
      </c>
      <c r="T288" s="701">
        <f>IF(INDEX(Historical!$F$7:$F$1230,MATCH(B288,Historical!$B$7:$B$1261,0))=0,"n/a",((INDEX(Historical!$C$7:$C$1239,MATCH(B288,Historical!$B$7:$B$1261,0))/INDEX(Historical!$F$7:$F$1230,MATCH(B288,Historical!$B$7:$B$1261,0)))^(1/3)-1)*100)</f>
        <v>13.30326698854094</v>
      </c>
      <c r="U288" s="701">
        <f>IF(INDEX(Historical!$H$7:$H$1230,MATCH(B288,Historical!$B$7:$B$1261,0))=0,"n/a",((INDEX(Historical!$C$7:$C$1239,MATCH(B288,Historical!$B$7:$B$1261,0))/INDEX(Historical!$H$7:$H$1230,MATCH(B288,Historical!$B$7:$B$1261,0)))^(1/5)-1)*100)</f>
        <v>11.784530914564041</v>
      </c>
      <c r="V288" s="701">
        <f>IF(INDEX(Historical!$O$7:$O$1230,MATCH(B288,Historical!$B$7:$B$1261,0))=0,"n/a",((INDEX(Historical!$C$7:$C$1239,MATCH(B288,Historical!$B$7:$B$1261,0))/INDEX(Historical!$O$7:$O$1230,MATCH(B288,Historical!$B$7:$B$1261,0)))^(1/10)-1)*100)</f>
        <v>9.7106438166846054</v>
      </c>
      <c r="W288" s="702">
        <f t="shared" si="72"/>
        <v>1.2135684447941679</v>
      </c>
      <c r="X288" s="703">
        <f t="shared" si="73"/>
        <v>1.1223362775775276</v>
      </c>
      <c r="Y288" s="659"/>
      <c r="Z288" s="651">
        <f t="shared" si="74"/>
        <v>40</v>
      </c>
      <c r="AA288" s="886">
        <f t="shared" si="75"/>
        <v>38.708571428571425</v>
      </c>
      <c r="AB288" s="887">
        <v>12</v>
      </c>
      <c r="AC288" s="865">
        <v>1.75</v>
      </c>
      <c r="AD288" s="865">
        <v>4.88</v>
      </c>
      <c r="AE288" s="865">
        <v>7.16</v>
      </c>
      <c r="AF288" s="865">
        <v>9.7899999999999991</v>
      </c>
      <c r="AG288" s="865">
        <v>28.4</v>
      </c>
      <c r="AH288" s="865">
        <v>1.7999999999999998</v>
      </c>
      <c r="AI288" s="865">
        <v>12.64</v>
      </c>
      <c r="AJ288" s="865">
        <v>10.5</v>
      </c>
      <c r="AK288" s="865">
        <v>8</v>
      </c>
      <c r="AL288" s="878">
        <v>11400</v>
      </c>
      <c r="AM288" s="872">
        <v>0.8</v>
      </c>
      <c r="AN288" s="865">
        <v>0.27</v>
      </c>
      <c r="AO288" s="739">
        <f t="shared" si="76"/>
        <v>-25.890677656020966</v>
      </c>
      <c r="AP288" s="740">
        <f t="shared" si="77"/>
        <v>12.817893772550459</v>
      </c>
      <c r="AQ288" s="888">
        <f t="shared" si="78"/>
        <v>310.39650977815984</v>
      </c>
      <c r="AR288" s="651">
        <f>INDEX(Historical!$C$7:$C$1239,MATCH(B288,Historical!$B$7:$B$1261,0))*IF(AH288="n/a",1.03,IF(AH288&lt;0,1.01,IF(AH288&gt;10,1.1,(1+AH288/100))))</f>
        <v>0.65151999999999999</v>
      </c>
      <c r="AS288" s="886">
        <f t="shared" si="79"/>
        <v>0.71667200000000009</v>
      </c>
      <c r="AT288" s="886">
        <f t="shared" si="84"/>
        <v>0.7740057600000001</v>
      </c>
      <c r="AU288" s="886">
        <f t="shared" si="84"/>
        <v>0.83592622080000012</v>
      </c>
      <c r="AV288" s="886">
        <f t="shared" si="84"/>
        <v>0.90280031846400022</v>
      </c>
      <c r="AW288" s="651">
        <f t="shared" si="80"/>
        <v>3.8809242992640005</v>
      </c>
      <c r="AX288" s="747">
        <f t="shared" si="81"/>
        <v>5.7291471793091242</v>
      </c>
      <c r="AY288" s="934">
        <v>0.56000000000000005</v>
      </c>
      <c r="AZ288" s="872">
        <v>76.27000000000001</v>
      </c>
      <c r="BA288" s="872">
        <v>-3.1</v>
      </c>
      <c r="BB288" s="872">
        <v>5.27</v>
      </c>
      <c r="BC288" s="872">
        <v>25.590000000000003</v>
      </c>
      <c r="BE288" s="624">
        <v>1998</v>
      </c>
      <c r="BF288" s="898">
        <f t="shared" si="82"/>
        <v>2</v>
      </c>
      <c r="BG288" s="882">
        <v>15.8</v>
      </c>
    </row>
    <row r="289" spans="1:59" ht="11.25" customHeight="1" x14ac:dyDescent="0.2">
      <c r="A289" s="881" t="s">
        <v>4050</v>
      </c>
      <c r="B289" s="875" t="s">
        <v>4051</v>
      </c>
      <c r="C289" s="932" t="s">
        <v>153</v>
      </c>
      <c r="D289" s="932" t="s">
        <v>915</v>
      </c>
      <c r="E289" s="733">
        <v>6</v>
      </c>
      <c r="F289" s="1140">
        <v>689</v>
      </c>
      <c r="G289" s="1186" t="s">
        <v>106</v>
      </c>
      <c r="H289" s="1186" t="s">
        <v>106</v>
      </c>
      <c r="I289" s="874">
        <v>60.67</v>
      </c>
      <c r="J289" s="651">
        <f t="shared" si="69"/>
        <v>4.4832701499917587</v>
      </c>
      <c r="K289" s="877">
        <v>0.68</v>
      </c>
      <c r="L289" s="887">
        <v>4</v>
      </c>
      <c r="M289" s="642">
        <f t="shared" si="70"/>
        <v>2.72</v>
      </c>
      <c r="N289" s="870" t="s">
        <v>287</v>
      </c>
      <c r="O289" s="734">
        <v>0.63</v>
      </c>
      <c r="P289" s="861">
        <v>43902</v>
      </c>
      <c r="Q289" s="861">
        <v>43920</v>
      </c>
      <c r="R289" s="642">
        <f t="shared" si="71"/>
        <v>7.936507936507943</v>
      </c>
      <c r="S289" s="701">
        <f>IF(INDEX(Historical!$D$7:$D$1237,MATCH(B289,Historical!$B$7:$B$1261,0))=0,"n/a",(INDEX(Historical!$C$7:$C$1239,MATCH(B289,Historical!$B$7:$B$1261,0))/INDEX(Historical!$D$7:$D$1237,MATCH(B289,Historical!$B$7:$B$1261,0))-1)*100)</f>
        <v>10.526315789473696</v>
      </c>
      <c r="T289" s="701">
        <f>IF(INDEX(Historical!$F$7:$F$1230,MATCH(B289,Historical!$B$7:$B$1261,0))=0,"n/a",((INDEX(Historical!$C$7:$C$1239,MATCH(B289,Historical!$B$7:$B$1261,0))/INDEX(Historical!$F$7:$F$1230,MATCH(B289,Historical!$B$7:$B$1261,0)))^(1/3)-1)*100)</f>
        <v>11.052303824457699</v>
      </c>
      <c r="U289" s="701" t="str">
        <f>IF(INDEX(Historical!$H$7:$H$1230,MATCH(B289,Historical!$B$7:$B$1261,0))=0,"n/a",((INDEX(Historical!$C$7:$C$1239,MATCH(B289,Historical!$B$7:$B$1261,0))/INDEX(Historical!$H$7:$H$1230,MATCH(B289,Historical!$B$7:$B$1261,0)))^(1/5)-1)*100)</f>
        <v>n/a</v>
      </c>
      <c r="V289" s="701" t="str">
        <f>IF(INDEX(Historical!$O$7:$O$1230,MATCH(B289,Historical!$B$7:$B$1261,0))=0,"n/a",((INDEX(Historical!$C$7:$C$1239,MATCH(B289,Historical!$B$7:$B$1261,0))/INDEX(Historical!$O$7:$O$1230,MATCH(B289,Historical!$B$7:$B$1261,0)))^(1/10)-1)*100)</f>
        <v>n/a</v>
      </c>
      <c r="W289" s="702" t="str">
        <f t="shared" si="72"/>
        <v>n/a</v>
      </c>
      <c r="X289" s="703" t="str">
        <f t="shared" si="73"/>
        <v>n/a</v>
      </c>
      <c r="Y289" s="876"/>
      <c r="Z289" s="651">
        <f t="shared" si="74"/>
        <v>283.33333333333337</v>
      </c>
      <c r="AA289" s="886">
        <f t="shared" si="75"/>
        <v>63.197916666666671</v>
      </c>
      <c r="AB289" s="887">
        <v>12</v>
      </c>
      <c r="AC289" s="865">
        <v>0.96</v>
      </c>
      <c r="AD289" s="865">
        <v>1134.57</v>
      </c>
      <c r="AE289" s="865">
        <v>3.22</v>
      </c>
      <c r="AF289" s="865">
        <v>4.32</v>
      </c>
      <c r="AG289" s="865">
        <v>6.3</v>
      </c>
      <c r="AH289" s="865">
        <v>1.0999999999999999</v>
      </c>
      <c r="AI289" s="865">
        <v>0.09</v>
      </c>
      <c r="AJ289" s="865">
        <v>-10.5</v>
      </c>
      <c r="AK289" s="865">
        <v>0.06</v>
      </c>
      <c r="AL289" s="878">
        <v>74580</v>
      </c>
      <c r="AM289" s="872">
        <v>0.4</v>
      </c>
      <c r="AN289" s="865">
        <v>1.68</v>
      </c>
      <c r="AO289" s="739" t="str">
        <f t="shared" si="76"/>
        <v>n/a</v>
      </c>
      <c r="AP289" s="740" t="str">
        <f t="shared" si="77"/>
        <v>n/a</v>
      </c>
      <c r="AQ289" s="888">
        <f t="shared" si="78"/>
        <v>248.33891542576748</v>
      </c>
      <c r="AR289" s="651">
        <f>INDEX(Historical!$C$7:$C$1239,MATCH(B289,Historical!$B$7:$B$1261,0))*IF(AH289="n/a",1.03,IF(AH289&lt;0,1.01,IF(AH289&gt;10,1.1,(1+AH289/100))))</f>
        <v>2.54772</v>
      </c>
      <c r="AS289" s="886">
        <f t="shared" si="79"/>
        <v>2.5500129479999996</v>
      </c>
      <c r="AT289" s="886">
        <f t="shared" si="84"/>
        <v>2.5515429557687992</v>
      </c>
      <c r="AU289" s="886">
        <f t="shared" si="84"/>
        <v>2.5530738815422604</v>
      </c>
      <c r="AV289" s="886">
        <f t="shared" si="84"/>
        <v>2.5546057258711858</v>
      </c>
      <c r="AW289" s="651">
        <f t="shared" si="80"/>
        <v>12.756955511182245</v>
      </c>
      <c r="AX289" s="747">
        <f t="shared" si="81"/>
        <v>21.026793326491255</v>
      </c>
      <c r="AY289" s="934">
        <v>0.52</v>
      </c>
      <c r="AZ289" s="872">
        <v>6.36</v>
      </c>
      <c r="BA289" s="872">
        <v>-29.43</v>
      </c>
      <c r="BB289" s="872">
        <v>-1.06</v>
      </c>
      <c r="BC289" s="872">
        <v>-13.889999999999999</v>
      </c>
      <c r="BE289" s="624">
        <v>2015</v>
      </c>
      <c r="BF289" s="898">
        <f t="shared" si="82"/>
        <v>0</v>
      </c>
      <c r="BG289" s="882">
        <v>2.1</v>
      </c>
    </row>
    <row r="290" spans="1:59" ht="11.25" customHeight="1" x14ac:dyDescent="0.2">
      <c r="A290" s="871" t="s">
        <v>4458</v>
      </c>
      <c r="B290" s="875" t="s">
        <v>4457</v>
      </c>
      <c r="C290" s="932" t="s">
        <v>108</v>
      </c>
      <c r="D290" s="932" t="s">
        <v>118</v>
      </c>
      <c r="E290" s="733">
        <v>15</v>
      </c>
      <c r="F290" s="1140">
        <v>254</v>
      </c>
      <c r="G290" s="1165" t="s">
        <v>115</v>
      </c>
      <c r="H290" s="1165" t="s">
        <v>115</v>
      </c>
      <c r="I290" s="874">
        <v>93.1</v>
      </c>
      <c r="J290" s="651">
        <f t="shared" si="69"/>
        <v>0.80558539205155755</v>
      </c>
      <c r="K290" s="877">
        <v>0.1875</v>
      </c>
      <c r="L290" s="887">
        <v>4</v>
      </c>
      <c r="M290" s="642">
        <f t="shared" si="70"/>
        <v>0.75</v>
      </c>
      <c r="N290" s="870" t="s">
        <v>139</v>
      </c>
      <c r="O290" s="734">
        <v>0.17249999999999999</v>
      </c>
      <c r="P290" s="861">
        <v>43923</v>
      </c>
      <c r="Q290" s="861">
        <v>43952</v>
      </c>
      <c r="R290" s="642">
        <f t="shared" si="71"/>
        <v>8.6956521739130519</v>
      </c>
      <c r="S290" s="701">
        <f>IF(INDEX(Historical!$D$7:$D$1237,MATCH(B290,Historical!$B$7:$B$1261,0))=0,"n/a",(INDEX(Historical!$C$7:$C$1239,MATCH(B290,Historical!$B$7:$B$1261,0))/INDEX(Historical!$D$7:$D$1237,MATCH(B290,Historical!$B$7:$B$1261,0))-1)*100)</f>
        <v>7.5396825396825351</v>
      </c>
      <c r="T290" s="701">
        <f>IF(INDEX(Historical!$F$7:$F$1230,MATCH(B290,Historical!$B$7:$B$1261,0))=0,"n/a",((INDEX(Historical!$C$7:$C$1239,MATCH(B290,Historical!$B$7:$B$1261,0))/INDEX(Historical!$F$7:$F$1230,MATCH(B290,Historical!$B$7:$B$1261,0)))^(1/3)-1)*100)</f>
        <v>6.8740101711165735</v>
      </c>
      <c r="U290" s="701">
        <f>IF(INDEX(Historical!$H$7:$H$1230,MATCH(B290,Historical!$B$7:$B$1261,0))=0,"n/a",((INDEX(Historical!$C$7:$C$1239,MATCH(B290,Historical!$B$7:$B$1261,0))/INDEX(Historical!$H$7:$H$1230,MATCH(B290,Historical!$B$7:$B$1261,0)))^(1/5)-1)*100)</f>
        <v>6.5500769692147021</v>
      </c>
      <c r="V290" s="701">
        <f>IF(INDEX(Historical!$O$7:$O$1230,MATCH(B290,Historical!$B$7:$B$1261,0))=0,"n/a",((INDEX(Historical!$C$7:$C$1239,MATCH(B290,Historical!$B$7:$B$1261,0))/INDEX(Historical!$O$7:$O$1230,MATCH(B290,Historical!$B$7:$B$1261,0)))^(1/10)-1)*100)</f>
        <v>10.532598280175254</v>
      </c>
      <c r="W290" s="702">
        <f t="shared" si="72"/>
        <v>0.62188614765109163</v>
      </c>
      <c r="X290" s="703">
        <f t="shared" si="73"/>
        <v>0.57456815519427207</v>
      </c>
      <c r="Y290" s="664"/>
      <c r="Z290" s="651">
        <f t="shared" si="74"/>
        <v>11.380880121396055</v>
      </c>
      <c r="AA290" s="886">
        <f t="shared" si="75"/>
        <v>14.127465857359635</v>
      </c>
      <c r="AB290" s="887">
        <v>12</v>
      </c>
      <c r="AC290" s="865">
        <v>6.59</v>
      </c>
      <c r="AD290" s="865">
        <v>1.98</v>
      </c>
      <c r="AE290" s="865">
        <v>2.1800000000000002</v>
      </c>
      <c r="AF290" s="865">
        <v>1.24</v>
      </c>
      <c r="AG290" s="865">
        <v>9.6</v>
      </c>
      <c r="AH290" s="865">
        <v>12.4</v>
      </c>
      <c r="AI290" s="865">
        <v>9.86</v>
      </c>
      <c r="AJ290" s="865">
        <v>11.4</v>
      </c>
      <c r="AK290" s="865">
        <v>7.37</v>
      </c>
      <c r="AL290" s="878">
        <v>10120</v>
      </c>
      <c r="AM290" s="872">
        <v>1.5</v>
      </c>
      <c r="AN290" s="865">
        <v>0.24</v>
      </c>
      <c r="AO290" s="739">
        <f t="shared" si="76"/>
        <v>-6.7718034960933755</v>
      </c>
      <c r="AP290" s="740">
        <f t="shared" si="77"/>
        <v>7.3556623612662593</v>
      </c>
      <c r="AQ290" s="888">
        <f t="shared" si="78"/>
        <v>-11.762800328694967</v>
      </c>
      <c r="AR290" s="651">
        <f>INDEX(Historical!$C$7:$C$1239,MATCH(B290,Historical!$B$7:$B$1261,0))*IF(AH290="n/a",1.03,IF(AH290&lt;0,1.01,IF(AH290&gt;10,1.1,(1+AH290/100))))</f>
        <v>0.74525000000000008</v>
      </c>
      <c r="AS290" s="886">
        <f t="shared" si="79"/>
        <v>0.81873165000000014</v>
      </c>
      <c r="AT290" s="886">
        <f t="shared" si="84"/>
        <v>0.87907217260500026</v>
      </c>
      <c r="AU290" s="886">
        <f t="shared" si="84"/>
        <v>0.94385979172598888</v>
      </c>
      <c r="AV290" s="886">
        <f t="shared" si="84"/>
        <v>1.0134222583761943</v>
      </c>
      <c r="AW290" s="651">
        <f t="shared" si="80"/>
        <v>4.400335872707184</v>
      </c>
      <c r="AX290" s="747">
        <f t="shared" si="81"/>
        <v>4.7264617322311322</v>
      </c>
      <c r="AY290" s="934">
        <v>1.18</v>
      </c>
      <c r="AZ290" s="872">
        <v>64.08</v>
      </c>
      <c r="BA290" s="872">
        <v>-16.45</v>
      </c>
      <c r="BB290" s="872">
        <v>9.35</v>
      </c>
      <c r="BC290" s="872">
        <v>15.590000000000002</v>
      </c>
      <c r="BE290" s="624">
        <v>2006</v>
      </c>
      <c r="BF290" s="898">
        <f t="shared" si="82"/>
        <v>1</v>
      </c>
      <c r="BG290" s="882">
        <v>2.7</v>
      </c>
    </row>
    <row r="291" spans="1:59" ht="11.25" customHeight="1" x14ac:dyDescent="0.2">
      <c r="A291" s="863" t="s">
        <v>1093</v>
      </c>
      <c r="B291" s="875" t="s">
        <v>1094</v>
      </c>
      <c r="C291" s="932" t="s">
        <v>4193</v>
      </c>
      <c r="D291" s="932" t="s">
        <v>4337</v>
      </c>
      <c r="E291" s="733">
        <v>10</v>
      </c>
      <c r="F291" s="1140">
        <v>379</v>
      </c>
      <c r="G291" s="1166" t="s">
        <v>106</v>
      </c>
      <c r="H291" s="1166" t="s">
        <v>106</v>
      </c>
      <c r="I291" s="874">
        <v>37.42</v>
      </c>
      <c r="J291" s="651">
        <f t="shared" si="69"/>
        <v>2.3516835916622125</v>
      </c>
      <c r="K291" s="877">
        <v>0.22</v>
      </c>
      <c r="L291" s="887">
        <v>4</v>
      </c>
      <c r="M291" s="642">
        <f t="shared" si="70"/>
        <v>0.88</v>
      </c>
      <c r="N291" s="870" t="s">
        <v>151</v>
      </c>
      <c r="O291" s="734">
        <v>0.2</v>
      </c>
      <c r="P291" s="861">
        <v>43888</v>
      </c>
      <c r="Q291" s="861">
        <v>43921</v>
      </c>
      <c r="R291" s="642">
        <f t="shared" si="71"/>
        <v>9.9999999999999947</v>
      </c>
      <c r="S291" s="701">
        <f>IF(INDEX(Historical!$D$7:$D$1237,MATCH(B291,Historical!$B$7:$B$1261,0))=0,"n/a",(INDEX(Historical!$C$7:$C$1239,MATCH(B291,Historical!$B$7:$B$1261,0))/INDEX(Historical!$D$7:$D$1237,MATCH(B291,Historical!$B$7:$B$1261,0))-1)*100)</f>
        <v>11.111111111111116</v>
      </c>
      <c r="T291" s="701">
        <f>IF(INDEX(Historical!$F$7:$F$1230,MATCH(B291,Historical!$B$7:$B$1261,0))=0,"n/a",((INDEX(Historical!$C$7:$C$1239,MATCH(B291,Historical!$B$7:$B$1261,0))/INDEX(Historical!$F$7:$F$1230,MATCH(B291,Historical!$B$7:$B$1261,0)))^(1/3)-1)*100)</f>
        <v>13.998396445113137</v>
      </c>
      <c r="U291" s="701">
        <f>IF(INDEX(Historical!$H$7:$H$1230,MATCH(B291,Historical!$B$7:$B$1261,0))=0,"n/a",((INDEX(Historical!$C$7:$C$1239,MATCH(B291,Historical!$B$7:$B$1261,0))/INDEX(Historical!$H$7:$H$1230,MATCH(B291,Historical!$B$7:$B$1261,0)))^(1/5)-1)*100)</f>
        <v>14.869835499703509</v>
      </c>
      <c r="V291" s="701">
        <f>IF(INDEX(Historical!$O$7:$O$1230,MATCH(B291,Historical!$B$7:$B$1261,0))=0,"n/a",((INDEX(Historical!$C$7:$C$1239,MATCH(B291,Historical!$B$7:$B$1261,0))/INDEX(Historical!$O$7:$O$1230,MATCH(B291,Historical!$B$7:$B$1261,0)))^(1/10)-1)*100)</f>
        <v>14.869835499703509</v>
      </c>
      <c r="W291" s="702">
        <f t="shared" si="72"/>
        <v>1</v>
      </c>
      <c r="X291" s="703" t="str">
        <f t="shared" si="73"/>
        <v>n/a</v>
      </c>
      <c r="Y291" s="661"/>
      <c r="Z291" s="651">
        <f t="shared" si="74"/>
        <v>419.04761904761909</v>
      </c>
      <c r="AA291" s="886">
        <f t="shared" si="75"/>
        <v>178.1904761904762</v>
      </c>
      <c r="AB291" s="887">
        <v>12</v>
      </c>
      <c r="AC291" s="865">
        <v>0.21</v>
      </c>
      <c r="AD291" s="865">
        <v>45.01</v>
      </c>
      <c r="AE291" s="865">
        <v>2.65</v>
      </c>
      <c r="AF291" s="865">
        <v>2.72</v>
      </c>
      <c r="AG291" s="865">
        <v>1.9</v>
      </c>
      <c r="AH291" s="867">
        <v>-5.7</v>
      </c>
      <c r="AI291" s="867">
        <v>36.79</v>
      </c>
      <c r="AJ291" s="865">
        <v>-9.1999999999999993</v>
      </c>
      <c r="AK291" s="865">
        <v>4</v>
      </c>
      <c r="AL291" s="878">
        <v>28500</v>
      </c>
      <c r="AM291" s="872">
        <v>0.1</v>
      </c>
      <c r="AN291" s="865">
        <v>0.78</v>
      </c>
      <c r="AO291" s="739">
        <f t="shared" si="76"/>
        <v>-160.96895709911047</v>
      </c>
      <c r="AP291" s="740">
        <f t="shared" si="77"/>
        <v>17.221519091365721</v>
      </c>
      <c r="AQ291" s="888">
        <f t="shared" si="78"/>
        <v>364.1255075650194</v>
      </c>
      <c r="AR291" s="651">
        <f>INDEX(Historical!$C$7:$C$1239,MATCH(B291,Historical!$B$7:$B$1261,0))*IF(AH291="n/a",1.03,IF(AH291&lt;0,1.01,IF(AH291&gt;10,1.1,(1+AH291/100))))</f>
        <v>0.80800000000000005</v>
      </c>
      <c r="AS291" s="886">
        <f t="shared" si="79"/>
        <v>0.88880000000000015</v>
      </c>
      <c r="AT291" s="886">
        <f t="shared" si="84"/>
        <v>0.92435200000000017</v>
      </c>
      <c r="AU291" s="886">
        <f t="shared" si="84"/>
        <v>0.96132608000000019</v>
      </c>
      <c r="AV291" s="886">
        <f t="shared" si="84"/>
        <v>0.99977912320000029</v>
      </c>
      <c r="AW291" s="651">
        <f t="shared" si="80"/>
        <v>4.5822572032000011</v>
      </c>
      <c r="AX291" s="747">
        <f t="shared" si="81"/>
        <v>12.245476224478891</v>
      </c>
      <c r="AY291" s="934">
        <v>1.17</v>
      </c>
      <c r="AZ291" s="872">
        <v>114.56</v>
      </c>
      <c r="BA291" s="872">
        <v>-0.48</v>
      </c>
      <c r="BB291" s="872">
        <v>9.26</v>
      </c>
      <c r="BC291" s="872">
        <v>34.08</v>
      </c>
      <c r="BE291" s="624">
        <v>2011</v>
      </c>
      <c r="BF291" s="898">
        <f t="shared" si="82"/>
        <v>0</v>
      </c>
      <c r="BG291" s="882">
        <v>0.70000000000000007</v>
      </c>
    </row>
    <row r="292" spans="1:59" ht="11.25" customHeight="1" x14ac:dyDescent="0.2">
      <c r="A292" s="863" t="s">
        <v>1232</v>
      </c>
      <c r="B292" s="875" t="s">
        <v>1233</v>
      </c>
      <c r="C292" s="932" t="s">
        <v>245</v>
      </c>
      <c r="D292" s="932" t="s">
        <v>4333</v>
      </c>
      <c r="E292" s="733">
        <v>10</v>
      </c>
      <c r="F292" s="1140">
        <v>394</v>
      </c>
      <c r="G292" s="1140" t="s">
        <v>106</v>
      </c>
      <c r="H292" s="1140" t="s">
        <v>106</v>
      </c>
      <c r="I292" s="874">
        <v>32.6</v>
      </c>
      <c r="J292" s="651">
        <f t="shared" si="69"/>
        <v>1.4723926380368098</v>
      </c>
      <c r="K292" s="877">
        <v>0.12</v>
      </c>
      <c r="L292" s="887">
        <v>4</v>
      </c>
      <c r="M292" s="642">
        <f t="shared" si="70"/>
        <v>0.48</v>
      </c>
      <c r="N292" s="870" t="s">
        <v>618</v>
      </c>
      <c r="O292" s="734">
        <v>0.115</v>
      </c>
      <c r="P292" s="861">
        <v>43929</v>
      </c>
      <c r="Q292" s="861">
        <v>43943</v>
      </c>
      <c r="R292" s="642">
        <f t="shared" si="71"/>
        <v>4.3478260869565135</v>
      </c>
      <c r="S292" s="701">
        <f>IF(INDEX(Historical!$D$7:$D$1237,MATCH(B292,Historical!$B$7:$B$1261,0))=0,"n/a",(INDEX(Historical!$C$7:$C$1239,MATCH(B292,Historical!$B$7:$B$1261,0))/INDEX(Historical!$D$7:$D$1237,MATCH(B292,Historical!$B$7:$B$1261,0))-1)*100)</f>
        <v>5.8139534883721034</v>
      </c>
      <c r="T292" s="701">
        <f>IF(INDEX(Historical!$F$7:$F$1230,MATCH(B292,Historical!$B$7:$B$1261,0))=0,"n/a",((INDEX(Historical!$C$7:$C$1239,MATCH(B292,Historical!$B$7:$B$1261,0))/INDEX(Historical!$F$7:$F$1230,MATCH(B292,Historical!$B$7:$B$1261,0)))^(1/3)-1)*100)</f>
        <v>9.1392883061105934</v>
      </c>
      <c r="U292" s="701">
        <f>IF(INDEX(Historical!$H$7:$H$1230,MATCH(B292,Historical!$B$7:$B$1261,0))=0,"n/a",((INDEX(Historical!$C$7:$C$1239,MATCH(B292,Historical!$B$7:$B$1261,0))/INDEX(Historical!$H$7:$H$1230,MATCH(B292,Historical!$B$7:$B$1261,0)))^(1/5)-1)*100)</f>
        <v>8.6871068489539525</v>
      </c>
      <c r="V292" s="701">
        <f>IF(INDEX(Historical!$O$7:$O$1230,MATCH(B292,Historical!$B$7:$B$1261,0))=0,"n/a",((INDEX(Historical!$C$7:$C$1239,MATCH(B292,Historical!$B$7:$B$1261,0))/INDEX(Historical!$O$7:$O$1230,MATCH(B292,Historical!$B$7:$B$1261,0)))^(1/10)-1)*100)</f>
        <v>7.5372364582237061</v>
      </c>
      <c r="W292" s="702">
        <f t="shared" si="72"/>
        <v>1.1525586197412778</v>
      </c>
      <c r="X292" s="703">
        <f t="shared" si="73"/>
        <v>0.7826222386445002</v>
      </c>
      <c r="Y292" s="654"/>
      <c r="Z292" s="651">
        <f t="shared" si="74"/>
        <v>39.344262295081968</v>
      </c>
      <c r="AA292" s="886">
        <f t="shared" si="75"/>
        <v>26.721311475409838</v>
      </c>
      <c r="AB292" s="887">
        <v>12</v>
      </c>
      <c r="AC292" s="865">
        <v>1.22</v>
      </c>
      <c r="AD292" s="865">
        <v>1.79</v>
      </c>
      <c r="AE292" s="865">
        <v>5.05</v>
      </c>
      <c r="AF292" s="865">
        <v>4.1900000000000004</v>
      </c>
      <c r="AG292" s="865">
        <v>15.5</v>
      </c>
      <c r="AH292" s="865">
        <v>2.1</v>
      </c>
      <c r="AI292" s="865">
        <v>43.01</v>
      </c>
      <c r="AJ292" s="865">
        <v>11.1</v>
      </c>
      <c r="AK292" s="865">
        <v>15</v>
      </c>
      <c r="AL292" s="878">
        <v>8090</v>
      </c>
      <c r="AM292" s="872">
        <v>0.1</v>
      </c>
      <c r="AN292" s="865">
        <v>0.01</v>
      </c>
      <c r="AO292" s="739">
        <f t="shared" si="76"/>
        <v>-16.561811988419073</v>
      </c>
      <c r="AP292" s="740">
        <f t="shared" si="77"/>
        <v>10.159499486990763</v>
      </c>
      <c r="AQ292" s="888">
        <f t="shared" si="78"/>
        <v>123.0717822505345</v>
      </c>
      <c r="AR292" s="651">
        <f>INDEX(Historical!$C$7:$C$1239,MATCH(B292,Historical!$B$7:$B$1261,0))*IF(AH292="n/a",1.03,IF(AH292&lt;0,1.01,IF(AH292&gt;10,1.1,(1+AH292/100))))</f>
        <v>0.464555</v>
      </c>
      <c r="AS292" s="886">
        <f t="shared" si="79"/>
        <v>0.51101050000000003</v>
      </c>
      <c r="AT292" s="886">
        <f t="shared" si="84"/>
        <v>0.56211155000000013</v>
      </c>
      <c r="AU292" s="886">
        <f t="shared" si="84"/>
        <v>0.61832270500000019</v>
      </c>
      <c r="AV292" s="886">
        <f t="shared" si="84"/>
        <v>0.68015497550000026</v>
      </c>
      <c r="AW292" s="651">
        <f t="shared" si="80"/>
        <v>2.8361547305000006</v>
      </c>
      <c r="AX292" s="747">
        <f t="shared" si="81"/>
        <v>8.6998611365030687</v>
      </c>
      <c r="AY292" s="934">
        <v>1.17</v>
      </c>
      <c r="AZ292" s="872">
        <v>67.349999999999994</v>
      </c>
      <c r="BA292" s="872">
        <v>-2.4</v>
      </c>
      <c r="BB292" s="872">
        <v>13.780000000000001</v>
      </c>
      <c r="BC292" s="872">
        <v>23.1</v>
      </c>
      <c r="BE292" s="624">
        <v>2011</v>
      </c>
      <c r="BF292" s="898">
        <f t="shared" si="82"/>
        <v>0</v>
      </c>
      <c r="BG292" s="882">
        <v>13.5</v>
      </c>
    </row>
    <row r="293" spans="1:59" ht="11.25" customHeight="1" x14ac:dyDescent="0.2">
      <c r="A293" s="863" t="s">
        <v>243</v>
      </c>
      <c r="B293" s="875" t="s">
        <v>244</v>
      </c>
      <c r="C293" s="932" t="s">
        <v>245</v>
      </c>
      <c r="D293" s="932" t="s">
        <v>4358</v>
      </c>
      <c r="E293" s="733">
        <v>64</v>
      </c>
      <c r="F293" s="1140">
        <v>4</v>
      </c>
      <c r="G293" s="1166" t="s">
        <v>37</v>
      </c>
      <c r="H293" s="1166" t="s">
        <v>37</v>
      </c>
      <c r="I293" s="865">
        <v>98.37</v>
      </c>
      <c r="J293" s="651">
        <f t="shared" si="69"/>
        <v>3.212361492324896</v>
      </c>
      <c r="K293" s="877">
        <v>0.79</v>
      </c>
      <c r="L293" s="887">
        <v>4</v>
      </c>
      <c r="M293" s="642">
        <f t="shared" si="70"/>
        <v>3.16</v>
      </c>
      <c r="N293" s="870" t="s">
        <v>163</v>
      </c>
      <c r="O293" s="734">
        <v>0.76249999999999996</v>
      </c>
      <c r="P293" s="861">
        <v>43895</v>
      </c>
      <c r="Q293" s="861">
        <v>43922</v>
      </c>
      <c r="R293" s="642">
        <f t="shared" si="71"/>
        <v>3.606557377049191</v>
      </c>
      <c r="S293" s="701">
        <f>IF(INDEX(Historical!$D$7:$D$1237,MATCH(B293,Historical!$B$7:$B$1261,0))=0,"n/a",(INDEX(Historical!$C$7:$C$1239,MATCH(B293,Historical!$B$7:$B$1261,0))/INDEX(Historical!$D$7:$D$1237,MATCH(B293,Historical!$B$7:$B$1261,0))-1)*100)</f>
        <v>6.0846560846560704</v>
      </c>
      <c r="T293" s="701">
        <f>IF(INDEX(Historical!$F$7:$F$1230,MATCH(B293,Historical!$B$7:$B$1261,0))=0,"n/a",((INDEX(Historical!$C$7:$C$1239,MATCH(B293,Historical!$B$7:$B$1261,0))/INDEX(Historical!$F$7:$F$1230,MATCH(B293,Historical!$B$7:$B$1261,0)))^(1/3)-1)*100)</f>
        <v>5.1417236815872736</v>
      </c>
      <c r="U293" s="701">
        <f>IF(INDEX(Historical!$H$7:$H$1230,MATCH(B293,Historical!$B$7:$B$1261,0))=0,"n/a",((INDEX(Historical!$C$7:$C$1239,MATCH(B293,Historical!$B$7:$B$1261,0))/INDEX(Historical!$H$7:$H$1230,MATCH(B293,Historical!$B$7:$B$1261,0)))^(1/5)-1)*100)</f>
        <v>5.5104705778027618</v>
      </c>
      <c r="V293" s="701">
        <f>IF(INDEX(Historical!$O$7:$O$1230,MATCH(B293,Historical!$B$7:$B$1261,0))=0,"n/a",((INDEX(Historical!$C$7:$C$1239,MATCH(B293,Historical!$B$7:$B$1261,0))/INDEX(Historical!$O$7:$O$1230,MATCH(B293,Historical!$B$7:$B$1261,0)))^(1/10)-1)*100)</f>
        <v>6.5812602501814643</v>
      </c>
      <c r="W293" s="702">
        <f t="shared" si="72"/>
        <v>0.83729716928468556</v>
      </c>
      <c r="X293" s="703" t="str">
        <f t="shared" si="73"/>
        <v>n/a</v>
      </c>
      <c r="Y293" s="875"/>
      <c r="Z293" s="651">
        <f t="shared" si="74"/>
        <v>10533.333333333334</v>
      </c>
      <c r="AA293" s="886">
        <f t="shared" si="75"/>
        <v>3279.0000000000005</v>
      </c>
      <c r="AB293" s="887">
        <v>12</v>
      </c>
      <c r="AC293" s="865">
        <v>0.03</v>
      </c>
      <c r="AD293" s="865" t="s">
        <v>136</v>
      </c>
      <c r="AE293" s="865">
        <v>0.84</v>
      </c>
      <c r="AF293" s="865">
        <v>4.71</v>
      </c>
      <c r="AG293" s="865">
        <v>-5.8999999999999995</v>
      </c>
      <c r="AH293" s="865">
        <v>-22.900000000000002</v>
      </c>
      <c r="AI293" s="865">
        <v>10.54</v>
      </c>
      <c r="AJ293" s="865">
        <v>-1.5</v>
      </c>
      <c r="AK293" s="865">
        <v>-1.0999999999999999</v>
      </c>
      <c r="AL293" s="878">
        <v>14280</v>
      </c>
      <c r="AM293" s="872">
        <v>2.77</v>
      </c>
      <c r="AN293" s="865">
        <v>0.96</v>
      </c>
      <c r="AO293" s="739">
        <f t="shared" si="76"/>
        <v>-3270.2771679298726</v>
      </c>
      <c r="AP293" s="740">
        <f t="shared" si="77"/>
        <v>8.7228320701276587</v>
      </c>
      <c r="AQ293" s="888">
        <f t="shared" si="78"/>
        <v>2519.9312968091363</v>
      </c>
      <c r="AR293" s="651">
        <f>INDEX(Historical!$C$7:$C$1239,MATCH(B293,Historical!$B$7:$B$1261,0))*IF(AH293="n/a",1.03,IF(AH293&lt;0,1.01,IF(AH293&gt;10,1.1,(1+AH293/100))))</f>
        <v>3.0375749999999999</v>
      </c>
      <c r="AS293" s="886">
        <f t="shared" si="79"/>
        <v>3.3413325</v>
      </c>
      <c r="AT293" s="886">
        <f t="shared" si="84"/>
        <v>3.3747458250000002</v>
      </c>
      <c r="AU293" s="886">
        <f t="shared" si="84"/>
        <v>3.4084932832500003</v>
      </c>
      <c r="AV293" s="886">
        <f t="shared" si="84"/>
        <v>3.4425782160825005</v>
      </c>
      <c r="AW293" s="651">
        <f t="shared" si="80"/>
        <v>16.6047248243325</v>
      </c>
      <c r="AX293" s="747">
        <f t="shared" si="81"/>
        <v>16.879866650739555</v>
      </c>
      <c r="AY293" s="934">
        <v>1.07</v>
      </c>
      <c r="AZ293" s="872">
        <v>98</v>
      </c>
      <c r="BA293" s="872">
        <v>-8.129999999999999</v>
      </c>
      <c r="BB293" s="872">
        <v>1.06</v>
      </c>
      <c r="BC293" s="872">
        <v>12.479999999999999</v>
      </c>
      <c r="BE293" s="624">
        <v>1957</v>
      </c>
      <c r="BF293" s="898">
        <f t="shared" si="82"/>
        <v>8</v>
      </c>
      <c r="BG293" s="882">
        <v>-1.4000000000000001</v>
      </c>
    </row>
    <row r="294" spans="1:59" ht="11.25" customHeight="1" x14ac:dyDescent="0.2">
      <c r="A294" s="881" t="s">
        <v>4567</v>
      </c>
      <c r="B294" s="875" t="s">
        <v>4562</v>
      </c>
      <c r="C294" s="932" t="s">
        <v>123</v>
      </c>
      <c r="D294" s="932" t="s">
        <v>4174</v>
      </c>
      <c r="E294" s="733">
        <v>5</v>
      </c>
      <c r="F294" s="1140">
        <v>731</v>
      </c>
      <c r="G294" s="1165" t="s">
        <v>106</v>
      </c>
      <c r="H294" s="1165" t="s">
        <v>106</v>
      </c>
      <c r="I294" s="874">
        <v>54.72</v>
      </c>
      <c r="J294" s="651">
        <f t="shared" si="69"/>
        <v>2.1929824561403506</v>
      </c>
      <c r="K294" s="877">
        <v>0.3</v>
      </c>
      <c r="L294" s="887">
        <v>4</v>
      </c>
      <c r="M294" s="642">
        <f t="shared" si="70"/>
        <v>1.2</v>
      </c>
      <c r="N294" s="870" t="s">
        <v>4516</v>
      </c>
      <c r="O294" s="734">
        <v>0.27</v>
      </c>
      <c r="P294" s="861">
        <v>43885</v>
      </c>
      <c r="Q294" s="861">
        <v>43907</v>
      </c>
      <c r="R294" s="642">
        <f t="shared" si="71"/>
        <v>11.1111111111111</v>
      </c>
      <c r="S294" s="701">
        <f>IF(INDEX(Historical!$D$7:$D$1237,MATCH(B294,Historical!$B$7:$B$1261,0))=0,"n/a",(INDEX(Historical!$C$7:$C$1239,MATCH(B294,Historical!$B$7:$B$1261,0))/INDEX(Historical!$D$7:$D$1237,MATCH(B294,Historical!$B$7:$B$1261,0))-1)*100)</f>
        <v>12.500000000000021</v>
      </c>
      <c r="T294" s="701">
        <f>IF(INDEX(Historical!$F$7:$F$1230,MATCH(B294,Historical!$B$7:$B$1261,0))=0,"n/a",((INDEX(Historical!$C$7:$C$1239,MATCH(B294,Historical!$B$7:$B$1261,0))/INDEX(Historical!$F$7:$F$1230,MATCH(B294,Historical!$B$7:$B$1261,0)))^(1/3)-1)*100)</f>
        <v>28.415622034199295</v>
      </c>
      <c r="U294" s="701" t="str">
        <f>IF(INDEX(Historical!$H$7:$H$1230,MATCH(B294,Historical!$B$7:$B$1261,0))=0,"n/a",((INDEX(Historical!$C$7:$C$1239,MATCH(B294,Historical!$B$7:$B$1261,0))/INDEX(Historical!$H$7:$H$1230,MATCH(B294,Historical!$B$7:$B$1261,0)))^(1/5)-1)*100)</f>
        <v>n/a</v>
      </c>
      <c r="V294" s="701" t="str">
        <f>IF(INDEX(Historical!$O$7:$O$1230,MATCH(B294,Historical!$B$7:$B$1261,0))=0,"n/a",((INDEX(Historical!$C$7:$C$1239,MATCH(B294,Historical!$B$7:$B$1261,0))/INDEX(Historical!$O$7:$O$1230,MATCH(B294,Historical!$B$7:$B$1261,0)))^(1/10)-1)*100)</f>
        <v>n/a</v>
      </c>
      <c r="W294" s="702" t="str">
        <f t="shared" si="72"/>
        <v>n/a</v>
      </c>
      <c r="X294" s="703" t="str">
        <f t="shared" si="73"/>
        <v>n/a</v>
      </c>
      <c r="Y294" s="876"/>
      <c r="Z294" s="651">
        <f t="shared" si="74"/>
        <v>599.99999999999989</v>
      </c>
      <c r="AA294" s="886">
        <f t="shared" si="75"/>
        <v>273.59999999999997</v>
      </c>
      <c r="AB294" s="887">
        <v>12</v>
      </c>
      <c r="AC294" s="865">
        <v>0.2</v>
      </c>
      <c r="AD294" s="865">
        <v>29.6</v>
      </c>
      <c r="AE294" s="865">
        <v>2.09</v>
      </c>
      <c r="AF294" s="865">
        <v>11.71</v>
      </c>
      <c r="AG294" s="865">
        <v>3.6999999999999997</v>
      </c>
      <c r="AH294" s="865">
        <v>-15.6</v>
      </c>
      <c r="AI294" s="865">
        <v>46.06</v>
      </c>
      <c r="AJ294" s="865">
        <v>4.2</v>
      </c>
      <c r="AK294" s="865">
        <v>9.31</v>
      </c>
      <c r="AL294" s="878">
        <v>3680</v>
      </c>
      <c r="AM294" s="872">
        <v>1.02</v>
      </c>
      <c r="AN294" s="865">
        <v>6.33</v>
      </c>
      <c r="AO294" s="739" t="str">
        <f t="shared" si="76"/>
        <v>n/a</v>
      </c>
      <c r="AP294" s="740" t="str">
        <f t="shared" si="77"/>
        <v>n/a</v>
      </c>
      <c r="AQ294" s="888">
        <f t="shared" si="78"/>
        <v>1093.2878948518669</v>
      </c>
      <c r="AR294" s="651">
        <f>INDEX(Historical!$C$7:$C$1239,MATCH(B294,Historical!$B$7:$B$1261,0))*IF(AH294="n/a",1.03,IF(AH294&lt;0,1.01,IF(AH294&gt;10,1.1,(1+AH294/100))))</f>
        <v>1.0908</v>
      </c>
      <c r="AS294" s="886">
        <f t="shared" si="79"/>
        <v>1.1998800000000001</v>
      </c>
      <c r="AT294" s="886">
        <f t="shared" si="84"/>
        <v>1.3115888280000001</v>
      </c>
      <c r="AU294" s="886">
        <f t="shared" si="84"/>
        <v>1.4336977478868</v>
      </c>
      <c r="AV294" s="886">
        <f t="shared" si="84"/>
        <v>1.5671750082150611</v>
      </c>
      <c r="AW294" s="651">
        <f t="shared" si="80"/>
        <v>6.603141584101861</v>
      </c>
      <c r="AX294" s="747">
        <f t="shared" si="81"/>
        <v>12.06714470778849</v>
      </c>
      <c r="AY294" s="934">
        <v>1.47</v>
      </c>
      <c r="AZ294" s="872">
        <v>104.56</v>
      </c>
      <c r="BA294" s="872">
        <v>-25.41</v>
      </c>
      <c r="BB294" s="872">
        <v>17.75</v>
      </c>
      <c r="BC294" s="872">
        <v>16.850000000000001</v>
      </c>
      <c r="BE294" s="624">
        <v>2016</v>
      </c>
      <c r="BF294" s="898">
        <f t="shared" si="82"/>
        <v>0</v>
      </c>
      <c r="BG294" s="882">
        <v>0.3</v>
      </c>
    </row>
    <row r="295" spans="1:59" ht="11.25" customHeight="1" x14ac:dyDescent="0.2">
      <c r="A295" s="863" t="s">
        <v>246</v>
      </c>
      <c r="B295" s="875" t="s">
        <v>247</v>
      </c>
      <c r="C295" s="932" t="s">
        <v>112</v>
      </c>
      <c r="D295" s="932" t="s">
        <v>211</v>
      </c>
      <c r="E295" s="733">
        <v>48</v>
      </c>
      <c r="F295" s="1140">
        <v>43</v>
      </c>
      <c r="G295" s="1105" t="s">
        <v>37</v>
      </c>
      <c r="H295" s="1105" t="s">
        <v>37</v>
      </c>
      <c r="I295" s="865">
        <v>32.9</v>
      </c>
      <c r="J295" s="651">
        <f t="shared" si="69"/>
        <v>1.8844984802431612</v>
      </c>
      <c r="K295" s="877">
        <v>0.155</v>
      </c>
      <c r="L295" s="887">
        <v>4</v>
      </c>
      <c r="M295" s="642">
        <f t="shared" si="70"/>
        <v>0.62</v>
      </c>
      <c r="N295" s="870" t="s">
        <v>248</v>
      </c>
      <c r="O295" s="734">
        <v>0.14499999999999999</v>
      </c>
      <c r="P295" s="861">
        <v>44147</v>
      </c>
      <c r="Q295" s="861">
        <v>44175</v>
      </c>
      <c r="R295" s="642">
        <f t="shared" si="71"/>
        <v>6.8965517241379377</v>
      </c>
      <c r="S295" s="701">
        <f>IF(INDEX(Historical!$D$7:$D$1237,MATCH(B295,Historical!$B$7:$B$1261,0))=0,"n/a",(INDEX(Historical!$C$7:$C$1239,MATCH(B295,Historical!$B$7:$B$1261,0))/INDEX(Historical!$D$7:$D$1237,MATCH(B295,Historical!$B$7:$B$1261,0))-1)*100)</f>
        <v>7.8431372549019773</v>
      </c>
      <c r="T295" s="701">
        <f>IF(INDEX(Historical!$F$7:$F$1230,MATCH(B295,Historical!$B$7:$B$1261,0))=0,"n/a",((INDEX(Historical!$C$7:$C$1239,MATCH(B295,Historical!$B$7:$B$1261,0))/INDEX(Historical!$F$7:$F$1230,MATCH(B295,Historical!$B$7:$B$1261,0)))^(1/3)-1)*100)</f>
        <v>8.5503957932088639</v>
      </c>
      <c r="U295" s="701">
        <f>IF(INDEX(Historical!$H$7:$H$1230,MATCH(B295,Historical!$B$7:$B$1261,0))=0,"n/a",((INDEX(Historical!$C$7:$C$1239,MATCH(B295,Historical!$B$7:$B$1261,0))/INDEX(Historical!$H$7:$H$1230,MATCH(B295,Historical!$B$7:$B$1261,0)))^(1/5)-1)*100)</f>
        <v>8.2510688249816333</v>
      </c>
      <c r="V295" s="701">
        <f>IF(INDEX(Historical!$O$7:$O$1230,MATCH(B295,Historical!$B$7:$B$1261,0))=0,"n/a",((INDEX(Historical!$C$7:$C$1239,MATCH(B295,Historical!$B$7:$B$1261,0))/INDEX(Historical!$O$7:$O$1230,MATCH(B295,Historical!$B$7:$B$1261,0)))^(1/10)-1)*100)</f>
        <v>7.8134067217353165</v>
      </c>
      <c r="W295" s="702">
        <f t="shared" si="72"/>
        <v>1.0560142481804806</v>
      </c>
      <c r="X295" s="703" t="str">
        <f t="shared" si="73"/>
        <v>n/a</v>
      </c>
      <c r="Y295" s="664"/>
      <c r="Z295" s="651">
        <f t="shared" si="74"/>
        <v>60.784313725490193</v>
      </c>
      <c r="AA295" s="886">
        <f t="shared" si="75"/>
        <v>32.254901960784309</v>
      </c>
      <c r="AB295" s="887">
        <v>12</v>
      </c>
      <c r="AC295" s="865">
        <v>1.02</v>
      </c>
      <c r="AD295" s="865">
        <v>2.2400000000000002</v>
      </c>
      <c r="AE295" s="865">
        <v>2.5</v>
      </c>
      <c r="AF295" s="865">
        <v>2.81</v>
      </c>
      <c r="AG295" s="865">
        <v>8.6</v>
      </c>
      <c r="AH295" s="865">
        <v>-9</v>
      </c>
      <c r="AI295" s="865">
        <v>36.28</v>
      </c>
      <c r="AJ295" s="865">
        <v>-0.1</v>
      </c>
      <c r="AK295" s="865">
        <v>15</v>
      </c>
      <c r="AL295" s="882">
        <v>898.95</v>
      </c>
      <c r="AM295" s="872">
        <v>0.4</v>
      </c>
      <c r="AN295" s="865">
        <v>0</v>
      </c>
      <c r="AO295" s="739">
        <f t="shared" si="76"/>
        <v>-22.119334655559513</v>
      </c>
      <c r="AP295" s="740">
        <f t="shared" si="77"/>
        <v>10.135567305224795</v>
      </c>
      <c r="AQ295" s="888">
        <f t="shared" si="78"/>
        <v>100.70572655264218</v>
      </c>
      <c r="AR295" s="651">
        <f>INDEX(Historical!$C$7:$C$1239,MATCH(B295,Historical!$B$7:$B$1261,0))*IF(AH295="n/a",1.03,IF(AH295&lt;0,1.01,IF(AH295&gt;10,1.1,(1+AH295/100))))</f>
        <v>0.5555000000000001</v>
      </c>
      <c r="AS295" s="886">
        <f t="shared" si="79"/>
        <v>0.6110500000000002</v>
      </c>
      <c r="AT295" s="886">
        <f t="shared" si="84"/>
        <v>0.67215500000000028</v>
      </c>
      <c r="AU295" s="886">
        <f t="shared" si="84"/>
        <v>0.73937050000000037</v>
      </c>
      <c r="AV295" s="886">
        <f t="shared" si="84"/>
        <v>0.81330755000000043</v>
      </c>
      <c r="AW295" s="651">
        <f t="shared" si="80"/>
        <v>3.3913830500000017</v>
      </c>
      <c r="AX295" s="747">
        <f t="shared" si="81"/>
        <v>10.308155167173258</v>
      </c>
      <c r="AY295" s="934">
        <v>0.63</v>
      </c>
      <c r="AZ295" s="872">
        <v>53.09</v>
      </c>
      <c r="BA295" s="872">
        <v>-16.919999999999998</v>
      </c>
      <c r="BB295" s="872">
        <v>1.1900000000000002</v>
      </c>
      <c r="BC295" s="872">
        <v>6.09</v>
      </c>
      <c r="BE295" s="624">
        <v>1974</v>
      </c>
      <c r="BF295" s="898">
        <f t="shared" si="82"/>
        <v>4</v>
      </c>
      <c r="BG295" s="882">
        <v>6.9</v>
      </c>
    </row>
    <row r="296" spans="1:59" ht="11.25" customHeight="1" x14ac:dyDescent="0.2">
      <c r="A296" s="871" t="s">
        <v>1247</v>
      </c>
      <c r="B296" s="875" t="s">
        <v>1248</v>
      </c>
      <c r="C296" s="932" t="s">
        <v>108</v>
      </c>
      <c r="D296" s="932" t="s">
        <v>4334</v>
      </c>
      <c r="E296" s="733">
        <v>9</v>
      </c>
      <c r="F296" s="1140">
        <v>436</v>
      </c>
      <c r="G296" s="1103" t="s">
        <v>106</v>
      </c>
      <c r="H296" s="1103" t="s">
        <v>106</v>
      </c>
      <c r="I296" s="874">
        <v>230.58</v>
      </c>
      <c r="J296" s="651">
        <f t="shared" si="69"/>
        <v>2.1684447913956109</v>
      </c>
      <c r="K296" s="877">
        <v>1.25</v>
      </c>
      <c r="L296" s="887">
        <v>4</v>
      </c>
      <c r="M296" s="642">
        <f t="shared" si="70"/>
        <v>5</v>
      </c>
      <c r="N296" s="870" t="s">
        <v>287</v>
      </c>
      <c r="O296" s="734">
        <v>0.85</v>
      </c>
      <c r="P296" s="866">
        <v>43706</v>
      </c>
      <c r="Q296" s="866">
        <v>43735</v>
      </c>
      <c r="R296" s="642">
        <f t="shared" si="71"/>
        <v>47.058823529411768</v>
      </c>
      <c r="S296" s="701">
        <f>IF(INDEX(Historical!$D$7:$D$1237,MATCH(B296,Historical!$B$7:$B$1261,0))=0,"n/a",(INDEX(Historical!$C$7:$C$1239,MATCH(B296,Historical!$B$7:$B$1261,0))/INDEX(Historical!$D$7:$D$1237,MATCH(B296,Historical!$B$7:$B$1261,0))-1)*100)</f>
        <v>31.746031746031768</v>
      </c>
      <c r="T296" s="701">
        <f>IF(INDEX(Historical!$F$7:$F$1230,MATCH(B296,Historical!$B$7:$B$1261,0))=0,"n/a",((INDEX(Historical!$C$7:$C$1239,MATCH(B296,Historical!$B$7:$B$1261,0))/INDEX(Historical!$F$7:$F$1230,MATCH(B296,Historical!$B$7:$B$1261,0)))^(1/3)-1)*100)</f>
        <v>16.866915815850405</v>
      </c>
      <c r="U296" s="701">
        <f>IF(INDEX(Historical!$H$7:$H$1230,MATCH(B296,Historical!$B$7:$B$1261,0))=0,"n/a",((INDEX(Historical!$C$7:$C$1239,MATCH(B296,Historical!$B$7:$B$1261,0))/INDEX(Historical!$H$7:$H$1230,MATCH(B296,Historical!$B$7:$B$1261,0)))^(1/5)-1)*100)</f>
        <v>13.02463565463019</v>
      </c>
      <c r="V296" s="701">
        <f>IF(INDEX(Historical!$O$7:$O$1230,MATCH(B296,Historical!$B$7:$B$1261,0))=0,"n/a",((INDEX(Historical!$C$7:$C$1239,MATCH(B296,Historical!$B$7:$B$1261,0))/INDEX(Historical!$O$7:$O$1230,MATCH(B296,Historical!$B$7:$B$1261,0)))^(1/10)-1)*100)</f>
        <v>11.478728370107838</v>
      </c>
      <c r="W296" s="702">
        <f t="shared" si="72"/>
        <v>1.1346758312138567</v>
      </c>
      <c r="X296" s="703">
        <f t="shared" si="73"/>
        <v>3.0289850359605093</v>
      </c>
      <c r="Y296" s="664"/>
      <c r="Z296" s="651">
        <f t="shared" si="74"/>
        <v>28.835063437139564</v>
      </c>
      <c r="AA296" s="886">
        <f t="shared" si="75"/>
        <v>13.297577854671282</v>
      </c>
      <c r="AB296" s="887">
        <v>12</v>
      </c>
      <c r="AC296" s="865">
        <v>17.34</v>
      </c>
      <c r="AD296" s="865">
        <v>1.34</v>
      </c>
      <c r="AE296" s="865">
        <v>1.5</v>
      </c>
      <c r="AF296" s="865">
        <v>1.03</v>
      </c>
      <c r="AG296" s="865">
        <v>7.8</v>
      </c>
      <c r="AH296" s="865">
        <v>-12.4</v>
      </c>
      <c r="AI296" s="865">
        <v>26.19</v>
      </c>
      <c r="AJ296" s="865">
        <v>4.3</v>
      </c>
      <c r="AK296" s="865">
        <v>10.15</v>
      </c>
      <c r="AL296" s="878">
        <v>81380</v>
      </c>
      <c r="AM296" s="872">
        <v>0.6</v>
      </c>
      <c r="AN296" s="865">
        <v>8.19</v>
      </c>
      <c r="AO296" s="739">
        <f t="shared" si="76"/>
        <v>1.8955025913545196</v>
      </c>
      <c r="AP296" s="740">
        <f t="shared" si="77"/>
        <v>15.193080446025801</v>
      </c>
      <c r="AQ296" s="888">
        <f t="shared" si="78"/>
        <v>-21.978620621406542</v>
      </c>
      <c r="AR296" s="651">
        <f>INDEX(Historical!$C$7:$C$1239,MATCH(B296,Historical!$B$7:$B$1261,0))*IF(AH296="n/a",1.03,IF(AH296&lt;0,1.01,IF(AH296&gt;10,1.1,(1+AH296/100))))</f>
        <v>4.1915000000000004</v>
      </c>
      <c r="AS296" s="886">
        <f t="shared" si="79"/>
        <v>4.6106500000000006</v>
      </c>
      <c r="AT296" s="886">
        <f t="shared" si="84"/>
        <v>5.0717150000000011</v>
      </c>
      <c r="AU296" s="886">
        <f t="shared" si="84"/>
        <v>5.5788865000000021</v>
      </c>
      <c r="AV296" s="886">
        <f t="shared" si="84"/>
        <v>6.1367751500000027</v>
      </c>
      <c r="AW296" s="651">
        <f t="shared" si="80"/>
        <v>25.589526650000007</v>
      </c>
      <c r="AX296" s="747">
        <f t="shared" si="81"/>
        <v>11.097895155694339</v>
      </c>
      <c r="AY296" s="934">
        <v>1.51</v>
      </c>
      <c r="AZ296" s="872">
        <v>76.22</v>
      </c>
      <c r="BA296" s="872">
        <v>-7.9399999999999995</v>
      </c>
      <c r="BB296" s="872">
        <v>11.4</v>
      </c>
      <c r="BC296" s="872">
        <v>17.130000000000003</v>
      </c>
      <c r="BE296" s="624">
        <v>2011</v>
      </c>
      <c r="BF296" s="898">
        <f t="shared" si="82"/>
        <v>0</v>
      </c>
      <c r="BG296" s="882">
        <v>0.6</v>
      </c>
    </row>
    <row r="297" spans="1:59" ht="11.25" customHeight="1" x14ac:dyDescent="0.2">
      <c r="A297" s="871" t="s">
        <v>3830</v>
      </c>
      <c r="B297" s="875" t="s">
        <v>3831</v>
      </c>
      <c r="C297" s="932" t="s">
        <v>108</v>
      </c>
      <c r="D297" s="932" t="s">
        <v>4338</v>
      </c>
      <c r="E297" s="733">
        <v>6</v>
      </c>
      <c r="F297" s="1140">
        <v>665</v>
      </c>
      <c r="G297" s="1136" t="s">
        <v>106</v>
      </c>
      <c r="H297" s="1136" t="s">
        <v>106</v>
      </c>
      <c r="I297" s="874">
        <v>45.9</v>
      </c>
      <c r="J297" s="651">
        <f t="shared" si="69"/>
        <v>2.9629629629629632</v>
      </c>
      <c r="K297" s="877">
        <v>0.34</v>
      </c>
      <c r="L297" s="887">
        <v>4</v>
      </c>
      <c r="M297" s="642">
        <f t="shared" si="70"/>
        <v>1.36</v>
      </c>
      <c r="N297" s="870" t="s">
        <v>218</v>
      </c>
      <c r="O297" s="734">
        <v>0.32</v>
      </c>
      <c r="P297" s="866">
        <v>43735</v>
      </c>
      <c r="Q297" s="866">
        <v>43752</v>
      </c>
      <c r="R297" s="642">
        <f t="shared" si="71"/>
        <v>6.2500000000000053</v>
      </c>
      <c r="S297" s="701">
        <f>IF(INDEX(Historical!$D$7:$D$1237,MATCH(B297,Historical!$B$7:$B$1261,0))=0,"n/a",(INDEX(Historical!$C$7:$C$1239,MATCH(B297,Historical!$B$7:$B$1261,0))/INDEX(Historical!$D$7:$D$1237,MATCH(B297,Historical!$B$7:$B$1261,0))-1)*100)</f>
        <v>16.071428571428559</v>
      </c>
      <c r="T297" s="701">
        <f>IF(INDEX(Historical!$F$7:$F$1230,MATCH(B297,Historical!$B$7:$B$1261,0))=0,"n/a",((INDEX(Historical!$C$7:$C$1239,MATCH(B297,Historical!$B$7:$B$1261,0))/INDEX(Historical!$F$7:$F$1230,MATCH(B297,Historical!$B$7:$B$1261,0)))^(1/3)-1)*100)</f>
        <v>13.890341028279973</v>
      </c>
      <c r="U297" s="701">
        <f>IF(INDEX(Historical!$H$7:$H$1230,MATCH(B297,Historical!$B$7:$B$1261,0))=0,"n/a",((INDEX(Historical!$C$7:$C$1239,MATCH(B297,Historical!$B$7:$B$1261,0))/INDEX(Historical!$H$7:$H$1230,MATCH(B297,Historical!$B$7:$B$1261,0)))^(1/5)-1)*100)</f>
        <v>10.756634324829006</v>
      </c>
      <c r="V297" s="701">
        <f>IF(INDEX(Historical!$O$7:$O$1230,MATCH(B297,Historical!$B$7:$B$1261,0))=0,"n/a",((INDEX(Historical!$C$7:$C$1239,MATCH(B297,Historical!$B$7:$B$1261,0))/INDEX(Historical!$O$7:$O$1230,MATCH(B297,Historical!$B$7:$B$1261,0)))^(1/10)-1)*100)</f>
        <v>6.0867355188575445</v>
      </c>
      <c r="W297" s="702">
        <f t="shared" si="72"/>
        <v>1.7672255171106865</v>
      </c>
      <c r="X297" s="703">
        <f t="shared" si="73"/>
        <v>1.0052929275541127</v>
      </c>
      <c r="Y297" s="876"/>
      <c r="Z297" s="651">
        <f t="shared" si="74"/>
        <v>32.7710843373494</v>
      </c>
      <c r="AA297" s="886">
        <f t="shared" si="75"/>
        <v>11.060240963855421</v>
      </c>
      <c r="AB297" s="887">
        <v>12</v>
      </c>
      <c r="AC297" s="865">
        <v>4.1500000000000004</v>
      </c>
      <c r="AD297" s="865">
        <v>1.92</v>
      </c>
      <c r="AE297" s="865">
        <v>2.95</v>
      </c>
      <c r="AF297" s="865">
        <v>1.07</v>
      </c>
      <c r="AG297" s="865">
        <v>9.6</v>
      </c>
      <c r="AH297" s="865">
        <v>9.1999999999999993</v>
      </c>
      <c r="AI297" s="865">
        <v>-12.120000000000001</v>
      </c>
      <c r="AJ297" s="865">
        <v>10.7</v>
      </c>
      <c r="AK297" s="865">
        <v>6</v>
      </c>
      <c r="AL297" s="878">
        <v>661</v>
      </c>
      <c r="AM297" s="872">
        <v>10.7</v>
      </c>
      <c r="AN297" s="865">
        <v>0.28000000000000003</v>
      </c>
      <c r="AO297" s="739">
        <f t="shared" si="76"/>
        <v>2.6593563239365494</v>
      </c>
      <c r="AP297" s="740">
        <f t="shared" si="77"/>
        <v>13.71959728779197</v>
      </c>
      <c r="AQ297" s="888">
        <f t="shared" si="78"/>
        <v>-27.475803788359165</v>
      </c>
      <c r="AR297" s="651">
        <f>INDEX(Historical!$C$7:$C$1239,MATCH(B297,Historical!$B$7:$B$1261,0))*IF(AH297="n/a",1.03,IF(AH297&lt;0,1.01,IF(AH297&gt;10,1.1,(1+AH297/100))))</f>
        <v>1.4196000000000002</v>
      </c>
      <c r="AS297" s="886">
        <f t="shared" si="79"/>
        <v>1.4337960000000003</v>
      </c>
      <c r="AT297" s="886">
        <f t="shared" si="84"/>
        <v>1.5198237600000004</v>
      </c>
      <c r="AU297" s="886">
        <f t="shared" si="84"/>
        <v>1.6110131856000005</v>
      </c>
      <c r="AV297" s="886">
        <f t="shared" si="84"/>
        <v>1.7076739767360005</v>
      </c>
      <c r="AW297" s="651">
        <f t="shared" si="80"/>
        <v>7.6919069223360026</v>
      </c>
      <c r="AX297" s="747">
        <f t="shared" si="81"/>
        <v>16.757967151058832</v>
      </c>
      <c r="AY297" s="934">
        <v>1.05</v>
      </c>
      <c r="AZ297" s="872">
        <v>42.41</v>
      </c>
      <c r="BA297" s="872">
        <v>-27.62</v>
      </c>
      <c r="BB297" s="872">
        <v>12.24</v>
      </c>
      <c r="BC297" s="872">
        <v>13.36</v>
      </c>
      <c r="BE297" s="624">
        <v>2014</v>
      </c>
      <c r="BF297" s="898">
        <f t="shared" si="82"/>
        <v>0</v>
      </c>
      <c r="BG297" s="882">
        <v>1.0999999999999999</v>
      </c>
    </row>
    <row r="298" spans="1:59" ht="11.25" customHeight="1" x14ac:dyDescent="0.2">
      <c r="A298" s="871" t="s">
        <v>1239</v>
      </c>
      <c r="B298" s="875" t="s">
        <v>1240</v>
      </c>
      <c r="C298" s="932" t="s">
        <v>4319</v>
      </c>
      <c r="D298" s="932" t="s">
        <v>4320</v>
      </c>
      <c r="E298" s="733">
        <v>9</v>
      </c>
      <c r="F298" s="1140">
        <v>522</v>
      </c>
      <c r="G298" s="1190" t="s">
        <v>37</v>
      </c>
      <c r="H298" s="1190" t="s">
        <v>115</v>
      </c>
      <c r="I298" s="874">
        <v>28.39</v>
      </c>
      <c r="J298" s="651">
        <f t="shared" si="69"/>
        <v>5.4948925678055653</v>
      </c>
      <c r="K298" s="877">
        <v>0.39</v>
      </c>
      <c r="L298" s="887">
        <v>4</v>
      </c>
      <c r="M298" s="642">
        <f t="shared" si="70"/>
        <v>1.56</v>
      </c>
      <c r="N298" s="870" t="s">
        <v>264</v>
      </c>
      <c r="O298" s="734">
        <v>0.37</v>
      </c>
      <c r="P298" s="861">
        <v>44188</v>
      </c>
      <c r="Q298" s="861">
        <v>44203</v>
      </c>
      <c r="R298" s="642">
        <f t="shared" si="71"/>
        <v>5.4054054054054106</v>
      </c>
      <c r="S298" s="701">
        <f>IF(INDEX(Historical!$D$7:$D$1237,MATCH(B298,Historical!$B$7:$B$1261,0))=0,"n/a",(INDEX(Historical!$C$7:$C$1239,MATCH(B298,Historical!$B$7:$B$1261,0))/INDEX(Historical!$D$7:$D$1237,MATCH(B298,Historical!$B$7:$B$1261,0))-1)*100)</f>
        <v>9.375</v>
      </c>
      <c r="T298" s="701">
        <f>IF(INDEX(Historical!$F$7:$F$1230,MATCH(B298,Historical!$B$7:$B$1261,0))=0,"n/a",((INDEX(Historical!$C$7:$C$1239,MATCH(B298,Historical!$B$7:$B$1261,0))/INDEX(Historical!$F$7:$F$1230,MATCH(B298,Historical!$B$7:$B$1261,0)))^(1/3)-1)*100)</f>
        <v>11.868894208139679</v>
      </c>
      <c r="U298" s="701">
        <f>IF(INDEX(Historical!$H$7:$H$1230,MATCH(B298,Historical!$B$7:$B$1261,0))=0,"n/a",((INDEX(Historical!$C$7:$C$1239,MATCH(B298,Historical!$B$7:$B$1261,0))/INDEX(Historical!$H$7:$H$1230,MATCH(B298,Historical!$B$7:$B$1261,0)))^(1/5)-1)*100)</f>
        <v>11.842691472014465</v>
      </c>
      <c r="V298" s="701">
        <f>IF(INDEX(Historical!$O$7:$O$1230,MATCH(B298,Historical!$B$7:$B$1261,0))=0,"n/a",((INDEX(Historical!$C$7:$C$1239,MATCH(B298,Historical!$B$7:$B$1261,0))/INDEX(Historical!$O$7:$O$1230,MATCH(B298,Historical!$B$7:$B$1261,0)))^(1/10)-1)*100)</f>
        <v>-2.9307513348039493</v>
      </c>
      <c r="W298" s="702" t="str">
        <f t="shared" si="72"/>
        <v>n/a</v>
      </c>
      <c r="X298" s="703">
        <f t="shared" si="73"/>
        <v>0.81114325150784006</v>
      </c>
      <c r="Y298" s="661"/>
      <c r="Z298" s="651">
        <f t="shared" si="74"/>
        <v>134.48275862068968</v>
      </c>
      <c r="AA298" s="886">
        <f t="shared" si="75"/>
        <v>24.474137931034484</v>
      </c>
      <c r="AB298" s="887">
        <v>12</v>
      </c>
      <c r="AC298" s="865">
        <v>1.1599999999999999</v>
      </c>
      <c r="AD298" s="865" t="s">
        <v>136</v>
      </c>
      <c r="AE298" s="865">
        <v>8.5399999999999991</v>
      </c>
      <c r="AF298" s="865">
        <v>1.96</v>
      </c>
      <c r="AG298" s="865">
        <v>8</v>
      </c>
      <c r="AH298" s="865">
        <v>1.5</v>
      </c>
      <c r="AI298" s="865">
        <v>10.24</v>
      </c>
      <c r="AJ298" s="865">
        <v>14.6</v>
      </c>
      <c r="AK298" s="865" t="s">
        <v>136</v>
      </c>
      <c r="AL298" s="878">
        <v>1250</v>
      </c>
      <c r="AM298" s="872">
        <v>15.370000000000001</v>
      </c>
      <c r="AN298" s="865">
        <v>0.91</v>
      </c>
      <c r="AO298" s="739">
        <f t="shared" si="76"/>
        <v>-7.1365538912144544</v>
      </c>
      <c r="AP298" s="740">
        <f t="shared" si="77"/>
        <v>17.33758403982003</v>
      </c>
      <c r="AQ298" s="888">
        <f t="shared" si="78"/>
        <v>46.012648378796413</v>
      </c>
      <c r="AR298" s="651">
        <f>INDEX(Historical!$C$7:$C$1239,MATCH(B298,Historical!$B$7:$B$1261,0))*IF(AH298="n/a",1.03,IF(AH298&lt;0,1.01,IF(AH298&gt;10,1.1,(1+AH298/100))))</f>
        <v>1.4209999999999998</v>
      </c>
      <c r="AS298" s="886">
        <f t="shared" si="79"/>
        <v>1.5630999999999999</v>
      </c>
      <c r="AT298" s="886">
        <f t="shared" si="84"/>
        <v>1.609993</v>
      </c>
      <c r="AU298" s="886">
        <f t="shared" si="84"/>
        <v>1.65829279</v>
      </c>
      <c r="AV298" s="886">
        <f t="shared" si="84"/>
        <v>1.7080415737000001</v>
      </c>
      <c r="AW298" s="651">
        <f t="shared" si="80"/>
        <v>7.9604273637</v>
      </c>
      <c r="AX298" s="747">
        <f t="shared" si="81"/>
        <v>28.039546895737939</v>
      </c>
      <c r="AY298" s="934">
        <v>0.8</v>
      </c>
      <c r="AZ298" s="872">
        <v>73.53</v>
      </c>
      <c r="BA298" s="872">
        <v>-15.61</v>
      </c>
      <c r="BB298" s="872">
        <v>5.27</v>
      </c>
      <c r="BC298" s="872">
        <v>3.58</v>
      </c>
      <c r="BE298" s="624">
        <v>2013</v>
      </c>
      <c r="BF298" s="898">
        <f t="shared" si="82"/>
        <v>0</v>
      </c>
      <c r="BG298" s="882">
        <v>3.8</v>
      </c>
    </row>
    <row r="299" spans="1:59" ht="11.25" customHeight="1" x14ac:dyDescent="0.2">
      <c r="A299" s="863" t="s">
        <v>379</v>
      </c>
      <c r="B299" s="875" t="s">
        <v>380</v>
      </c>
      <c r="C299" s="932" t="s">
        <v>112</v>
      </c>
      <c r="D299" s="932" t="s">
        <v>4332</v>
      </c>
      <c r="E299" s="733">
        <v>49</v>
      </c>
      <c r="F299" s="1140">
        <v>34</v>
      </c>
      <c r="G299" s="1147" t="s">
        <v>106</v>
      </c>
      <c r="H299" s="1147" t="s">
        <v>106</v>
      </c>
      <c r="I299" s="865">
        <v>418.3</v>
      </c>
      <c r="J299" s="651">
        <f t="shared" si="69"/>
        <v>1.4630647860387282</v>
      </c>
      <c r="K299" s="877">
        <v>1.53</v>
      </c>
      <c r="L299" s="887">
        <v>4</v>
      </c>
      <c r="M299" s="642">
        <f t="shared" si="70"/>
        <v>6.12</v>
      </c>
      <c r="N299" s="870" t="s">
        <v>119</v>
      </c>
      <c r="O299" s="734">
        <v>1.44</v>
      </c>
      <c r="P299" s="861">
        <v>44050</v>
      </c>
      <c r="Q299" s="861">
        <v>44075</v>
      </c>
      <c r="R299" s="642">
        <f t="shared" si="71"/>
        <v>6.2500000000000053</v>
      </c>
      <c r="S299" s="701">
        <f>IF(INDEX(Historical!$D$7:$D$1237,MATCH(B299,Historical!$B$7:$B$1261,0))=0,"n/a",(INDEX(Historical!$C$7:$C$1239,MATCH(B299,Historical!$B$7:$B$1261,0))/INDEX(Historical!$D$7:$D$1237,MATCH(B299,Historical!$B$7:$B$1261,0))-1)*100)</f>
        <v>5.9701492537313383</v>
      </c>
      <c r="T299" s="701">
        <f>IF(INDEX(Historical!$F$7:$F$1230,MATCH(B299,Historical!$B$7:$B$1261,0))=0,"n/a",((INDEX(Historical!$C$7:$C$1239,MATCH(B299,Historical!$B$7:$B$1261,0))/INDEX(Historical!$F$7:$F$1230,MATCH(B299,Historical!$B$7:$B$1261,0)))^(1/3)-1)*100)</f>
        <v>5.5521462104258346</v>
      </c>
      <c r="U299" s="701">
        <f>IF(INDEX(Historical!$H$7:$H$1230,MATCH(B299,Historical!$B$7:$B$1261,0))=0,"n/a",((INDEX(Historical!$C$7:$C$1239,MATCH(B299,Historical!$B$7:$B$1261,0))/INDEX(Historical!$H$7:$H$1230,MATCH(B299,Historical!$B$7:$B$1261,0)))^(1/5)-1)*100)</f>
        <v>6.3757061705500329</v>
      </c>
      <c r="V299" s="701">
        <f>IF(INDEX(Historical!$O$7:$O$1230,MATCH(B299,Historical!$B$7:$B$1261,0))=0,"n/a",((INDEX(Historical!$C$7:$C$1239,MATCH(B299,Historical!$B$7:$B$1261,0))/INDEX(Historical!$O$7:$O$1230,MATCH(B299,Historical!$B$7:$B$1261,0)))^(1/10)-1)*100)</f>
        <v>12.303381525935686</v>
      </c>
      <c r="W299" s="702">
        <f t="shared" si="72"/>
        <v>0.51820762910667795</v>
      </c>
      <c r="X299" s="703">
        <f t="shared" si="73"/>
        <v>1.0120168524682591</v>
      </c>
      <c r="Y299" s="875"/>
      <c r="Z299" s="651">
        <f t="shared" si="74"/>
        <v>52.307692307692314</v>
      </c>
      <c r="AA299" s="886">
        <f t="shared" si="75"/>
        <v>35.752136752136757</v>
      </c>
      <c r="AB299" s="887">
        <v>12</v>
      </c>
      <c r="AC299" s="865">
        <v>11.7</v>
      </c>
      <c r="AD299" s="865">
        <v>5.52</v>
      </c>
      <c r="AE299" s="865">
        <v>1.9</v>
      </c>
      <c r="AF299" s="865">
        <v>10.43</v>
      </c>
      <c r="AG299" s="865">
        <v>32.6</v>
      </c>
      <c r="AH299" s="865">
        <v>12.1</v>
      </c>
      <c r="AI299" s="865">
        <v>12.4</v>
      </c>
      <c r="AJ299" s="865">
        <v>6.3</v>
      </c>
      <c r="AK299" s="865">
        <v>6.419999999999999</v>
      </c>
      <c r="AL299" s="878">
        <v>22250</v>
      </c>
      <c r="AM299" s="872">
        <v>0.3</v>
      </c>
      <c r="AN299" s="865">
        <v>1.1299999999999999</v>
      </c>
      <c r="AO299" s="739">
        <f t="shared" si="76"/>
        <v>-27.913365795547996</v>
      </c>
      <c r="AP299" s="740">
        <f t="shared" si="77"/>
        <v>7.8387709565887613</v>
      </c>
      <c r="AQ299" s="888">
        <f t="shared" si="78"/>
        <v>307.10074446548174</v>
      </c>
      <c r="AR299" s="651">
        <f>INDEX(Historical!$C$7:$C$1239,MATCH(B299,Historical!$B$7:$B$1261,0))*IF(AH299="n/a",1.03,IF(AH299&lt;0,1.01,IF(AH299&gt;10,1.1,(1+AH299/100))))</f>
        <v>6.2480000000000002</v>
      </c>
      <c r="AS299" s="886">
        <f t="shared" si="79"/>
        <v>6.8728000000000007</v>
      </c>
      <c r="AT299" s="886">
        <f t="shared" si="84"/>
        <v>7.3140337600000009</v>
      </c>
      <c r="AU299" s="886">
        <f t="shared" si="84"/>
        <v>7.7835947273920016</v>
      </c>
      <c r="AV299" s="886">
        <f t="shared" si="84"/>
        <v>8.2833015088905686</v>
      </c>
      <c r="AW299" s="651">
        <f t="shared" si="80"/>
        <v>36.50172999628257</v>
      </c>
      <c r="AX299" s="747">
        <f t="shared" si="81"/>
        <v>8.7262084619370235</v>
      </c>
      <c r="AY299" s="934">
        <v>1.1499999999999999</v>
      </c>
      <c r="AZ299" s="872">
        <v>108.50999999999999</v>
      </c>
      <c r="BA299" s="872">
        <v>-1.3599999999999999</v>
      </c>
      <c r="BB299" s="872">
        <v>10.71</v>
      </c>
      <c r="BC299" s="872">
        <v>29.520000000000003</v>
      </c>
      <c r="BE299" s="624">
        <v>1972</v>
      </c>
      <c r="BF299" s="898">
        <f t="shared" si="82"/>
        <v>5</v>
      </c>
      <c r="BG299" s="882">
        <v>9.3000000000000007</v>
      </c>
    </row>
    <row r="300" spans="1:59" ht="11.25" customHeight="1" x14ac:dyDescent="0.2">
      <c r="A300" s="871" t="s">
        <v>605</v>
      </c>
      <c r="B300" s="875" t="s">
        <v>606</v>
      </c>
      <c r="C300" s="932" t="s">
        <v>245</v>
      </c>
      <c r="D300" s="932" t="s">
        <v>4345</v>
      </c>
      <c r="E300" s="733">
        <v>16</v>
      </c>
      <c r="F300" s="1140">
        <v>222</v>
      </c>
      <c r="G300" s="1186" t="s">
        <v>115</v>
      </c>
      <c r="H300" s="1186" t="s">
        <v>115</v>
      </c>
      <c r="I300" s="874">
        <v>93.03</v>
      </c>
      <c r="J300" s="651">
        <f t="shared" si="69"/>
        <v>2.923788025368161</v>
      </c>
      <c r="K300" s="877">
        <v>0.68</v>
      </c>
      <c r="L300" s="887">
        <v>4</v>
      </c>
      <c r="M300" s="642">
        <f t="shared" si="70"/>
        <v>2.72</v>
      </c>
      <c r="N300" s="870" t="s">
        <v>107</v>
      </c>
      <c r="O300" s="734">
        <v>0.63</v>
      </c>
      <c r="P300" s="866">
        <v>43585</v>
      </c>
      <c r="Q300" s="866">
        <v>43600</v>
      </c>
      <c r="R300" s="642">
        <f t="shared" si="71"/>
        <v>7.936507936507943</v>
      </c>
      <c r="S300" s="701">
        <f>IF(INDEX(Historical!$D$7:$D$1237,MATCH(B300,Historical!$B$7:$B$1261,0))=0,"n/a",(INDEX(Historical!$C$7:$C$1239,MATCH(B300,Historical!$B$7:$B$1261,0))/INDEX(Historical!$D$7:$D$1237,MATCH(B300,Historical!$B$7:$B$1261,0))-1)*100)</f>
        <v>8.5365853658536661</v>
      </c>
      <c r="T300" s="701">
        <f>IF(INDEX(Historical!$F$7:$F$1230,MATCH(B300,Historical!$B$7:$B$1261,0))=0,"n/a",((INDEX(Historical!$C$7:$C$1239,MATCH(B300,Historical!$B$7:$B$1261,0))/INDEX(Historical!$F$7:$F$1230,MATCH(B300,Historical!$B$7:$B$1261,0)))^(1/3)-1)*100)</f>
        <v>10.294213551333819</v>
      </c>
      <c r="U300" s="701">
        <f>IF(INDEX(Historical!$H$7:$H$1230,MATCH(B300,Historical!$B$7:$B$1261,0))=0,"n/a",((INDEX(Historical!$C$7:$C$1239,MATCH(B300,Historical!$B$7:$B$1261,0))/INDEX(Historical!$H$7:$H$1230,MATCH(B300,Historical!$B$7:$B$1261,0)))^(1/5)-1)*100)</f>
        <v>9.5783890294993022</v>
      </c>
      <c r="V300" s="701">
        <f>IF(INDEX(Historical!$O$7:$O$1230,MATCH(B300,Historical!$B$7:$B$1261,0))=0,"n/a",((INDEX(Historical!$C$7:$C$1239,MATCH(B300,Historical!$B$7:$B$1261,0))/INDEX(Historical!$O$7:$O$1230,MATCH(B300,Historical!$B$7:$B$1261,0)))^(1/10)-1)*100)</f>
        <v>12.808578686873041</v>
      </c>
      <c r="W300" s="702">
        <f t="shared" si="72"/>
        <v>0.74781045295180015</v>
      </c>
      <c r="X300" s="703">
        <f t="shared" si="73"/>
        <v>1.9954977144790214</v>
      </c>
      <c r="Y300" s="659"/>
      <c r="Z300" s="651">
        <f t="shared" si="74"/>
        <v>95.104895104895121</v>
      </c>
      <c r="AA300" s="886">
        <f t="shared" si="75"/>
        <v>32.527972027972027</v>
      </c>
      <c r="AB300" s="887">
        <v>12</v>
      </c>
      <c r="AC300" s="865">
        <v>2.86</v>
      </c>
      <c r="AD300" s="865">
        <v>4.0599999999999996</v>
      </c>
      <c r="AE300" s="865">
        <v>2.44</v>
      </c>
      <c r="AF300" s="865">
        <v>4.57</v>
      </c>
      <c r="AG300" s="865">
        <v>13.900000000000002</v>
      </c>
      <c r="AH300" s="865">
        <v>96.8</v>
      </c>
      <c r="AI300" s="865">
        <v>23.73</v>
      </c>
      <c r="AJ300" s="865">
        <v>4.8</v>
      </c>
      <c r="AK300" s="865">
        <v>7.95</v>
      </c>
      <c r="AL300" s="878">
        <v>12630</v>
      </c>
      <c r="AM300" s="872">
        <v>0.2</v>
      </c>
      <c r="AN300" s="865">
        <v>1.86</v>
      </c>
      <c r="AO300" s="739">
        <f t="shared" si="76"/>
        <v>-20.025794973104563</v>
      </c>
      <c r="AP300" s="740">
        <f t="shared" si="77"/>
        <v>12.502177054867463</v>
      </c>
      <c r="AQ300" s="888">
        <f t="shared" si="78"/>
        <v>157.03681722260225</v>
      </c>
      <c r="AR300" s="651">
        <f>INDEX(Historical!$C$7:$C$1239,MATCH(B300,Historical!$B$7:$B$1261,0))*IF(AH300="n/a",1.03,IF(AH300&lt;0,1.01,IF(AH300&gt;10,1.1,(1+AH300/100))))</f>
        <v>2.9370000000000003</v>
      </c>
      <c r="AS300" s="886">
        <f t="shared" si="79"/>
        <v>3.2307000000000006</v>
      </c>
      <c r="AT300" s="886">
        <f t="shared" si="84"/>
        <v>3.4875406500000001</v>
      </c>
      <c r="AU300" s="886">
        <f t="shared" si="84"/>
        <v>3.7648001316749999</v>
      </c>
      <c r="AV300" s="886">
        <f t="shared" si="84"/>
        <v>4.064101742143162</v>
      </c>
      <c r="AW300" s="651">
        <f t="shared" si="80"/>
        <v>17.484142523818164</v>
      </c>
      <c r="AX300" s="747">
        <f t="shared" si="81"/>
        <v>18.794090641533014</v>
      </c>
      <c r="AY300" s="934">
        <v>0.9</v>
      </c>
      <c r="AZ300" s="872">
        <v>125.08999999999999</v>
      </c>
      <c r="BA300" s="872">
        <v>-15.040000000000001</v>
      </c>
      <c r="BB300" s="872">
        <v>8.93</v>
      </c>
      <c r="BC300" s="872">
        <v>21.23</v>
      </c>
      <c r="BE300" s="624">
        <v>2004</v>
      </c>
      <c r="BF300" s="898">
        <f t="shared" si="82"/>
        <v>1</v>
      </c>
      <c r="BG300" s="882">
        <v>3.8</v>
      </c>
    </row>
    <row r="301" spans="1:59" ht="11.25" customHeight="1" x14ac:dyDescent="0.2">
      <c r="A301" s="863" t="s">
        <v>1305</v>
      </c>
      <c r="B301" s="875" t="s">
        <v>1306</v>
      </c>
      <c r="C301" s="932" t="s">
        <v>108</v>
      </c>
      <c r="D301" s="932" t="s">
        <v>4338</v>
      </c>
      <c r="E301" s="733">
        <v>9</v>
      </c>
      <c r="F301" s="1140">
        <v>437</v>
      </c>
      <c r="G301" s="1186" t="s">
        <v>115</v>
      </c>
      <c r="H301" s="1186" t="s">
        <v>115</v>
      </c>
      <c r="I301" s="874">
        <v>12.08</v>
      </c>
      <c r="J301" s="651">
        <f t="shared" si="69"/>
        <v>4.9668874172185431</v>
      </c>
      <c r="K301" s="877">
        <v>0.15</v>
      </c>
      <c r="L301" s="887">
        <v>4</v>
      </c>
      <c r="M301" s="642">
        <f t="shared" si="70"/>
        <v>0.6</v>
      </c>
      <c r="N301" s="870" t="s">
        <v>163</v>
      </c>
      <c r="O301" s="734">
        <v>0.14000000000000001</v>
      </c>
      <c r="P301" s="866">
        <v>43724</v>
      </c>
      <c r="Q301" s="866">
        <v>43739</v>
      </c>
      <c r="R301" s="642">
        <f t="shared" si="71"/>
        <v>7.1428571428571281</v>
      </c>
      <c r="S301" s="701">
        <f>IF(INDEX(Historical!$D$7:$D$1237,MATCH(B301,Historical!$B$7:$B$1261,0))=0,"n/a",(INDEX(Historical!$C$7:$C$1239,MATCH(B301,Historical!$B$7:$B$1261,0))/INDEX(Historical!$D$7:$D$1237,MATCH(B301,Historical!$B$7:$B$1261,0))-1)*100)</f>
        <v>21.276595744680836</v>
      </c>
      <c r="T301" s="701">
        <f>IF(INDEX(Historical!$F$7:$F$1230,MATCH(B301,Historical!$B$7:$B$1261,0))=0,"n/a",((INDEX(Historical!$C$7:$C$1239,MATCH(B301,Historical!$B$7:$B$1261,0))/INDEX(Historical!$F$7:$F$1230,MATCH(B301,Historical!$B$7:$B$1261,0)))^(1/3)-1)*100)</f>
        <v>26.737637754761188</v>
      </c>
      <c r="U301" s="701">
        <f>IF(INDEX(Historical!$H$7:$H$1230,MATCH(B301,Historical!$B$7:$B$1261,0))=0,"n/a",((INDEX(Historical!$C$7:$C$1239,MATCH(B301,Historical!$B$7:$B$1261,0))/INDEX(Historical!$H$7:$H$1230,MATCH(B301,Historical!$B$7:$B$1261,0)))^(1/5)-1)*100)</f>
        <v>23.30167376865284</v>
      </c>
      <c r="V301" s="701">
        <f>IF(INDEX(Historical!$O$7:$O$1230,MATCH(B301,Historical!$B$7:$B$1261,0))=0,"n/a",((INDEX(Historical!$C$7:$C$1239,MATCH(B301,Historical!$B$7:$B$1261,0))/INDEX(Historical!$O$7:$O$1230,MATCH(B301,Historical!$B$7:$B$1261,0)))^(1/10)-1)*100)</f>
        <v>13.313300459253497</v>
      </c>
      <c r="W301" s="702">
        <f t="shared" si="72"/>
        <v>1.7502552308474986</v>
      </c>
      <c r="X301" s="703">
        <f t="shared" si="73"/>
        <v>1.958123846105281</v>
      </c>
      <c r="Y301" s="661"/>
      <c r="Z301" s="651">
        <f t="shared" si="74"/>
        <v>84.507042253521121</v>
      </c>
      <c r="AA301" s="886">
        <f t="shared" si="75"/>
        <v>17.014084507042256</v>
      </c>
      <c r="AB301" s="887">
        <v>12</v>
      </c>
      <c r="AC301" s="865">
        <v>0.71</v>
      </c>
      <c r="AD301" s="865" t="s">
        <v>136</v>
      </c>
      <c r="AE301" s="865">
        <v>3.42</v>
      </c>
      <c r="AF301" s="865">
        <v>1.18</v>
      </c>
      <c r="AG301" s="865">
        <v>6.9</v>
      </c>
      <c r="AH301" s="865">
        <v>6.1</v>
      </c>
      <c r="AI301" s="865">
        <v>48.089999999999996</v>
      </c>
      <c r="AJ301" s="865">
        <v>11.899999999999999</v>
      </c>
      <c r="AK301" s="865">
        <v>-2.25</v>
      </c>
      <c r="AL301" s="878">
        <v>12910</v>
      </c>
      <c r="AM301" s="872">
        <v>0.2</v>
      </c>
      <c r="AN301" s="865">
        <v>0.86</v>
      </c>
      <c r="AO301" s="739">
        <f t="shared" si="76"/>
        <v>11.254476678829128</v>
      </c>
      <c r="AP301" s="740">
        <f t="shared" si="77"/>
        <v>28.268561185871384</v>
      </c>
      <c r="AQ301" s="888">
        <f t="shared" si="78"/>
        <v>-5.5386740669674754</v>
      </c>
      <c r="AR301" s="651">
        <f>INDEX(Historical!$C$7:$C$1239,MATCH(B301,Historical!$B$7:$B$1261,0))*IF(AH301="n/a",1.03,IF(AH301&lt;0,1.01,IF(AH301&gt;10,1.1,(1+AH301/100))))</f>
        <v>0.60476999999999992</v>
      </c>
      <c r="AS301" s="886">
        <f t="shared" si="79"/>
        <v>0.66524699999999992</v>
      </c>
      <c r="AT301" s="886">
        <f t="shared" si="84"/>
        <v>0.67189946999999994</v>
      </c>
      <c r="AU301" s="886">
        <f t="shared" si="84"/>
        <v>0.67861846469999998</v>
      </c>
      <c r="AV301" s="886">
        <f t="shared" si="84"/>
        <v>0.68540464934699996</v>
      </c>
      <c r="AW301" s="651">
        <f t="shared" si="80"/>
        <v>3.3059395840469996</v>
      </c>
      <c r="AX301" s="747">
        <f t="shared" si="81"/>
        <v>27.36704953681291</v>
      </c>
      <c r="AY301" s="934">
        <v>1.54</v>
      </c>
      <c r="AZ301" s="872">
        <v>77.13</v>
      </c>
      <c r="BA301" s="872">
        <v>-22.71</v>
      </c>
      <c r="BB301" s="872">
        <v>16.43</v>
      </c>
      <c r="BC301" s="872">
        <v>25.34</v>
      </c>
      <c r="BE301" s="624">
        <v>2011</v>
      </c>
      <c r="BF301" s="898">
        <f t="shared" si="82"/>
        <v>0</v>
      </c>
      <c r="BG301" s="882">
        <v>0.6</v>
      </c>
    </row>
    <row r="302" spans="1:59" s="773" customFormat="1" ht="11.25" customHeight="1" x14ac:dyDescent="0.2">
      <c r="A302" s="754" t="s">
        <v>3836</v>
      </c>
      <c r="B302" s="781" t="s">
        <v>3837</v>
      </c>
      <c r="C302" s="932" t="s">
        <v>108</v>
      </c>
      <c r="D302" s="932" t="s">
        <v>4331</v>
      </c>
      <c r="E302" s="755">
        <v>6</v>
      </c>
      <c r="F302" s="1140">
        <v>666</v>
      </c>
      <c r="G302" s="1189" t="s">
        <v>106</v>
      </c>
      <c r="H302" s="1189" t="s">
        <v>106</v>
      </c>
      <c r="I302" s="756">
        <v>28.05</v>
      </c>
      <c r="J302" s="757">
        <f t="shared" si="69"/>
        <v>3.1372549019607843</v>
      </c>
      <c r="K302" s="758">
        <v>0.22</v>
      </c>
      <c r="L302" s="759">
        <v>4</v>
      </c>
      <c r="M302" s="760">
        <f t="shared" si="70"/>
        <v>0.88</v>
      </c>
      <c r="N302" s="761" t="s">
        <v>236</v>
      </c>
      <c r="O302" s="762">
        <v>0.21</v>
      </c>
      <c r="P302" s="782">
        <v>43776</v>
      </c>
      <c r="Q302" s="782">
        <v>43791</v>
      </c>
      <c r="R302" s="760">
        <f t="shared" si="71"/>
        <v>4.7619047619047663</v>
      </c>
      <c r="S302" s="701">
        <f>IF(INDEX(Historical!$D$7:$D$1237,MATCH(B302,Historical!$B$7:$B$1261,0))=0,"n/a",(INDEX(Historical!$C$7:$C$1239,MATCH(B302,Historical!$B$7:$B$1261,0))/INDEX(Historical!$D$7:$D$1237,MATCH(B302,Historical!$B$7:$B$1261,0))-1)*100)</f>
        <v>18.309859154929576</v>
      </c>
      <c r="T302" s="701">
        <f>IF(INDEX(Historical!$F$7:$F$1230,MATCH(B302,Historical!$B$7:$B$1261,0))=0,"n/a",((INDEX(Historical!$C$7:$C$1239,MATCH(B302,Historical!$B$7:$B$1261,0))/INDEX(Historical!$F$7:$F$1230,MATCH(B302,Historical!$B$7:$B$1261,0)))^(1/3)-1)*100)</f>
        <v>27.00821423309716</v>
      </c>
      <c r="U302" s="701">
        <f>IF(INDEX(Historical!$H$7:$H$1230,MATCH(B302,Historical!$B$7:$B$1261,0))=0,"n/a",((INDEX(Historical!$C$7:$C$1239,MATCH(B302,Historical!$B$7:$B$1261,0))/INDEX(Historical!$H$7:$H$1230,MATCH(B302,Historical!$B$7:$B$1261,0)))^(1/5)-1)*100)</f>
        <v>64.375182951722579</v>
      </c>
      <c r="V302" s="701" t="str">
        <f>IF(INDEX(Historical!$O$7:$O$1230,MATCH(B302,Historical!$B$7:$B$1261,0))=0,"n/a",((INDEX(Historical!$C$7:$C$1239,MATCH(B302,Historical!$B$7:$B$1261,0))/INDEX(Historical!$O$7:$O$1230,MATCH(B302,Historical!$B$7:$B$1261,0)))^(1/10)-1)*100)</f>
        <v>n/a</v>
      </c>
      <c r="W302" s="702" t="str">
        <f t="shared" si="72"/>
        <v>n/a</v>
      </c>
      <c r="X302" s="703">
        <f t="shared" si="73"/>
        <v>3.9015262394983381</v>
      </c>
      <c r="Y302" s="774"/>
      <c r="Z302" s="757">
        <f t="shared" si="74"/>
        <v>39.111111111111114</v>
      </c>
      <c r="AA302" s="765">
        <f t="shared" si="75"/>
        <v>12.466666666666667</v>
      </c>
      <c r="AB302" s="759">
        <v>12</v>
      </c>
      <c r="AC302" s="766">
        <v>2.25</v>
      </c>
      <c r="AD302" s="766" t="s">
        <v>136</v>
      </c>
      <c r="AE302" s="766">
        <v>2.57</v>
      </c>
      <c r="AF302" s="766">
        <v>0.81</v>
      </c>
      <c r="AG302" s="766">
        <v>6.3</v>
      </c>
      <c r="AH302" s="766">
        <v>-7.8</v>
      </c>
      <c r="AI302" s="766">
        <v>36.159999999999997</v>
      </c>
      <c r="AJ302" s="766">
        <v>16.5</v>
      </c>
      <c r="AK302" s="766" t="s">
        <v>136</v>
      </c>
      <c r="AL302" s="767">
        <v>262.37</v>
      </c>
      <c r="AM302" s="768">
        <v>12.72</v>
      </c>
      <c r="AN302" s="766">
        <v>0.02</v>
      </c>
      <c r="AO302" s="769">
        <f t="shared" si="76"/>
        <v>55.045771187016697</v>
      </c>
      <c r="AP302" s="770">
        <f t="shared" si="77"/>
        <v>67.512437853683366</v>
      </c>
      <c r="AQ302" s="771">
        <f t="shared" si="78"/>
        <v>-33.007463102223092</v>
      </c>
      <c r="AR302" s="651">
        <f>INDEX(Historical!$C$7:$C$1239,MATCH(B302,Historical!$B$7:$B$1261,0))*IF(AH302="n/a",1.03,IF(AH302&lt;0,1.01,IF(AH302&gt;10,1.1,(1+AH302/100))))</f>
        <v>0.84839999999999993</v>
      </c>
      <c r="AS302" s="765">
        <f t="shared" si="79"/>
        <v>0.93323999999999996</v>
      </c>
      <c r="AT302" s="765">
        <f t="shared" si="84"/>
        <v>0.96123720000000001</v>
      </c>
      <c r="AU302" s="765">
        <f t="shared" si="84"/>
        <v>0.99007431600000007</v>
      </c>
      <c r="AV302" s="765">
        <f t="shared" si="84"/>
        <v>1.0197765454800001</v>
      </c>
      <c r="AW302" s="757">
        <f t="shared" si="80"/>
        <v>4.75272806148</v>
      </c>
      <c r="AX302" s="772">
        <f t="shared" si="81"/>
        <v>16.943772055187164</v>
      </c>
      <c r="AY302" s="935">
        <v>0.82</v>
      </c>
      <c r="AZ302" s="768">
        <v>51.05</v>
      </c>
      <c r="BA302" s="768">
        <v>-29.880000000000003</v>
      </c>
      <c r="BB302" s="768">
        <v>6.35</v>
      </c>
      <c r="BC302" s="768">
        <v>8.99</v>
      </c>
      <c r="BD302" s="908"/>
      <c r="BE302" s="624">
        <v>2014</v>
      </c>
      <c r="BF302" s="898">
        <f t="shared" si="82"/>
        <v>0</v>
      </c>
      <c r="BG302" s="824">
        <v>0.8</v>
      </c>
    </row>
    <row r="303" spans="1:59" ht="11.25" customHeight="1" x14ac:dyDescent="0.2">
      <c r="A303" s="863" t="s">
        <v>1297</v>
      </c>
      <c r="B303" s="875" t="s">
        <v>1298</v>
      </c>
      <c r="C303" s="932" t="s">
        <v>108</v>
      </c>
      <c r="D303" s="932" t="s">
        <v>4338</v>
      </c>
      <c r="E303" s="733">
        <v>9</v>
      </c>
      <c r="F303" s="1140">
        <v>429</v>
      </c>
      <c r="G303" s="1165" t="s">
        <v>37</v>
      </c>
      <c r="H303" s="1165" t="s">
        <v>37</v>
      </c>
      <c r="I303" s="874">
        <v>14.3</v>
      </c>
      <c r="J303" s="651">
        <f t="shared" si="69"/>
        <v>3.3566433566433567</v>
      </c>
      <c r="K303" s="885">
        <v>0.12</v>
      </c>
      <c r="L303" s="887">
        <v>4</v>
      </c>
      <c r="M303" s="642">
        <f t="shared" si="70"/>
        <v>0.48</v>
      </c>
      <c r="N303" s="870" t="s">
        <v>456</v>
      </c>
      <c r="O303" s="737">
        <v>0.1</v>
      </c>
      <c r="P303" s="866">
        <v>43649</v>
      </c>
      <c r="Q303" s="866">
        <v>43665</v>
      </c>
      <c r="R303" s="642">
        <f t="shared" si="71"/>
        <v>19.999999999999989</v>
      </c>
      <c r="S303" s="701">
        <f>IF(INDEX(Historical!$D$7:$D$1237,MATCH(B303,Historical!$B$7:$B$1261,0))=0,"n/a",(INDEX(Historical!$C$7:$C$1239,MATCH(B303,Historical!$B$7:$B$1261,0))/INDEX(Historical!$D$7:$D$1237,MATCH(B303,Historical!$B$7:$B$1261,0))-1)*100)</f>
        <v>13.783294543573831</v>
      </c>
      <c r="T303" s="701">
        <f>IF(INDEX(Historical!$F$7:$F$1230,MATCH(B303,Historical!$B$7:$B$1261,0))=0,"n/a",((INDEX(Historical!$C$7:$C$1239,MATCH(B303,Historical!$B$7:$B$1261,0))/INDEX(Historical!$F$7:$F$1230,MATCH(B303,Historical!$B$7:$B$1261,0)))^(1/3)-1)*100)</f>
        <v>18.166575046750143</v>
      </c>
      <c r="U303" s="701">
        <f>IF(INDEX(Historical!$H$7:$H$1230,MATCH(B303,Historical!$B$7:$B$1261,0))=0,"n/a",((INDEX(Historical!$C$7:$C$1239,MATCH(B303,Historical!$B$7:$B$1261,0))/INDEX(Historical!$H$7:$H$1230,MATCH(B303,Historical!$B$7:$B$1261,0)))^(1/5)-1)*100)</f>
        <v>15.578962436501453</v>
      </c>
      <c r="V303" s="701">
        <f>IF(INDEX(Historical!$O$7:$O$1230,MATCH(B303,Historical!$B$7:$B$1261,0))=0,"n/a",((INDEX(Historical!$C$7:$C$1239,MATCH(B303,Historical!$B$7:$B$1261,0))/INDEX(Historical!$O$7:$O$1230,MATCH(B303,Historical!$B$7:$B$1261,0)))^(1/10)-1)*100)</f>
        <v>12.5973904374165</v>
      </c>
      <c r="W303" s="702">
        <f t="shared" si="72"/>
        <v>1.2366817170506321</v>
      </c>
      <c r="X303" s="703">
        <f t="shared" si="73"/>
        <v>1.2364255901985279</v>
      </c>
      <c r="Y303" s="674" t="s">
        <v>4175</v>
      </c>
      <c r="Z303" s="651">
        <f t="shared" si="74"/>
        <v>32.653061224489797</v>
      </c>
      <c r="AA303" s="886">
        <f t="shared" si="75"/>
        <v>9.7278911564625865</v>
      </c>
      <c r="AB303" s="887">
        <v>12</v>
      </c>
      <c r="AC303" s="865">
        <v>1.47</v>
      </c>
      <c r="AD303" s="865" t="s">
        <v>136</v>
      </c>
      <c r="AE303" s="865">
        <v>3.26</v>
      </c>
      <c r="AF303" s="865">
        <v>0.99</v>
      </c>
      <c r="AG303" s="865">
        <v>10</v>
      </c>
      <c r="AH303" s="865">
        <v>10.6</v>
      </c>
      <c r="AI303" s="865">
        <v>-8.0299999999999994</v>
      </c>
      <c r="AJ303" s="865">
        <v>12.6</v>
      </c>
      <c r="AK303" s="865" t="s">
        <v>136</v>
      </c>
      <c r="AL303" s="878">
        <v>669.25</v>
      </c>
      <c r="AM303" s="872">
        <v>0.6</v>
      </c>
      <c r="AN303" s="865">
        <v>1.05</v>
      </c>
      <c r="AO303" s="739">
        <f t="shared" si="76"/>
        <v>9.2077146366822227</v>
      </c>
      <c r="AP303" s="740">
        <f t="shared" si="77"/>
        <v>18.935605793144809</v>
      </c>
      <c r="AQ303" s="888">
        <f t="shared" si="78"/>
        <v>-34.576211445350111</v>
      </c>
      <c r="AR303" s="651">
        <f>INDEX(Historical!$C$7:$C$1239,MATCH(B303,Historical!$B$7:$B$1261,0))*IF(AH303="n/a",1.03,IF(AH303&lt;0,1.01,IF(AH303&gt;10,1.1,(1+AH303/100))))</f>
        <v>0.48400000000000004</v>
      </c>
      <c r="AS303" s="886">
        <f t="shared" si="79"/>
        <v>0.48884000000000005</v>
      </c>
      <c r="AT303" s="886">
        <f t="shared" si="84"/>
        <v>0.5035052000000001</v>
      </c>
      <c r="AU303" s="886">
        <f t="shared" si="84"/>
        <v>0.51861035600000016</v>
      </c>
      <c r="AV303" s="886">
        <f t="shared" si="84"/>
        <v>0.53416866668000018</v>
      </c>
      <c r="AW303" s="651">
        <f t="shared" si="80"/>
        <v>2.5291242226800006</v>
      </c>
      <c r="AX303" s="747">
        <f t="shared" si="81"/>
        <v>17.686183375384619</v>
      </c>
      <c r="AY303" s="934">
        <v>1.33</v>
      </c>
      <c r="AZ303" s="872">
        <v>92.72</v>
      </c>
      <c r="BA303" s="872">
        <v>-26.590000000000003</v>
      </c>
      <c r="BB303" s="872">
        <v>16.420000000000002</v>
      </c>
      <c r="BC303" s="872">
        <v>27.47</v>
      </c>
      <c r="BE303" s="624">
        <v>2011</v>
      </c>
      <c r="BF303" s="898">
        <f t="shared" si="82"/>
        <v>0</v>
      </c>
      <c r="BG303" s="882">
        <v>1.2</v>
      </c>
    </row>
    <row r="304" spans="1:59" ht="11.25" customHeight="1" x14ac:dyDescent="0.2">
      <c r="A304" s="863" t="s">
        <v>4194</v>
      </c>
      <c r="B304" s="875" t="s">
        <v>4189</v>
      </c>
      <c r="C304" s="932" t="s">
        <v>4193</v>
      </c>
      <c r="D304" s="932" t="s">
        <v>4325</v>
      </c>
      <c r="E304" s="733">
        <v>7</v>
      </c>
      <c r="F304" s="1140">
        <v>637</v>
      </c>
      <c r="G304" s="1190" t="s">
        <v>106</v>
      </c>
      <c r="H304" s="1190" t="s">
        <v>106</v>
      </c>
      <c r="I304" s="879">
        <v>14.08</v>
      </c>
      <c r="J304" s="651">
        <f t="shared" si="69"/>
        <v>2.6988636363636362</v>
      </c>
      <c r="K304" s="884">
        <v>9.5000000000000001E-2</v>
      </c>
      <c r="L304" s="624">
        <v>4</v>
      </c>
      <c r="M304" s="642">
        <f t="shared" si="70"/>
        <v>0.38</v>
      </c>
      <c r="N304" s="624" t="s">
        <v>127</v>
      </c>
      <c r="O304" s="735">
        <v>0.09</v>
      </c>
      <c r="P304" s="633">
        <v>44011</v>
      </c>
      <c r="Q304" s="633">
        <v>44022</v>
      </c>
      <c r="R304" s="642">
        <f t="shared" si="71"/>
        <v>5.5555555555555607</v>
      </c>
      <c r="S304" s="701">
        <f>IF(INDEX(Historical!$D$7:$D$1237,MATCH(B304,Historical!$B$7:$B$1261,0))=0,"n/a",(INDEX(Historical!$C$7:$C$1239,MATCH(B304,Historical!$B$7:$B$1261,0))/INDEX(Historical!$D$7:$D$1237,MATCH(B304,Historical!$B$7:$B$1261,0))-1)*100)</f>
        <v>12.5</v>
      </c>
      <c r="T304" s="701">
        <f>IF(INDEX(Historical!$F$7:$F$1230,MATCH(B304,Historical!$B$7:$B$1261,0))=0,"n/a",((INDEX(Historical!$C$7:$C$1239,MATCH(B304,Historical!$B$7:$B$1261,0))/INDEX(Historical!$F$7:$F$1230,MATCH(B304,Historical!$B$7:$B$1261,0)))^(1/3)-1)*100)</f>
        <v>11.457607795906144</v>
      </c>
      <c r="U304" s="701">
        <f>IF(INDEX(Historical!$H$7:$H$1230,MATCH(B304,Historical!$B$7:$B$1261,0))=0,"n/a",((INDEX(Historical!$C$7:$C$1239,MATCH(B304,Historical!$B$7:$B$1261,0))/INDEX(Historical!$H$7:$H$1230,MATCH(B304,Historical!$B$7:$B$1261,0)))^(1/5)-1)*100)</f>
        <v>24.573093961551741</v>
      </c>
      <c r="V304" s="701" t="str">
        <f>IF(INDEX(Historical!$O$7:$O$1230,MATCH(B304,Historical!$B$7:$B$1261,0))=0,"n/a",((INDEX(Historical!$C$7:$C$1239,MATCH(B304,Historical!$B$7:$B$1261,0))/INDEX(Historical!$O$7:$O$1230,MATCH(B304,Historical!$B$7:$B$1261,0)))^(1/10)-1)*100)</f>
        <v>n/a</v>
      </c>
      <c r="W304" s="702" t="str">
        <f t="shared" si="72"/>
        <v>n/a</v>
      </c>
      <c r="X304" s="703">
        <f t="shared" si="73"/>
        <v>1.4286682535785897</v>
      </c>
      <c r="Y304" s="875"/>
      <c r="Z304" s="651">
        <f t="shared" si="74"/>
        <v>180.95238095238096</v>
      </c>
      <c r="AA304" s="886">
        <f t="shared" si="75"/>
        <v>67.047619047619051</v>
      </c>
      <c r="AB304" s="1190">
        <v>12</v>
      </c>
      <c r="AC304" s="879">
        <v>0.21</v>
      </c>
      <c r="AD304" s="879">
        <v>5.2</v>
      </c>
      <c r="AE304" s="879">
        <v>1.78</v>
      </c>
      <c r="AF304" s="879">
        <v>3.16</v>
      </c>
      <c r="AG304" s="879">
        <v>5</v>
      </c>
      <c r="AH304" s="879">
        <v>-15.2</v>
      </c>
      <c r="AI304" s="879">
        <v>46.06</v>
      </c>
      <c r="AJ304" s="879">
        <v>17.2</v>
      </c>
      <c r="AK304" s="879">
        <v>13.5</v>
      </c>
      <c r="AL304" s="879">
        <v>444.85</v>
      </c>
      <c r="AM304" s="879">
        <v>17.39</v>
      </c>
      <c r="AN304" s="879">
        <v>0</v>
      </c>
      <c r="AO304" s="739">
        <f t="shared" si="76"/>
        <v>-39.775661449703676</v>
      </c>
      <c r="AP304" s="740">
        <f t="shared" si="77"/>
        <v>27.271957597915378</v>
      </c>
      <c r="AQ304" s="888">
        <f t="shared" si="78"/>
        <v>206.86260131312207</v>
      </c>
      <c r="AR304" s="651">
        <f>INDEX(Historical!$C$7:$C$1239,MATCH(B304,Historical!$B$7:$B$1261,0))*IF(AH304="n/a",1.03,IF(AH304&lt;0,1.01,IF(AH304&gt;10,1.1,(1+AH304/100))))</f>
        <v>0.36359999999999998</v>
      </c>
      <c r="AS304" s="886">
        <f t="shared" si="79"/>
        <v>0.39995999999999998</v>
      </c>
      <c r="AT304" s="886">
        <f t="shared" si="84"/>
        <v>0.43995600000000001</v>
      </c>
      <c r="AU304" s="886">
        <f t="shared" si="84"/>
        <v>0.48395160000000004</v>
      </c>
      <c r="AV304" s="886">
        <f t="shared" si="84"/>
        <v>0.53234676000000003</v>
      </c>
      <c r="AW304" s="651">
        <f t="shared" si="80"/>
        <v>2.21981436</v>
      </c>
      <c r="AX304" s="747">
        <f t="shared" si="81"/>
        <v>15.765726988636363</v>
      </c>
      <c r="AY304" s="729">
        <v>0.8</v>
      </c>
      <c r="AZ304" s="882">
        <v>48.209999999999994</v>
      </c>
      <c r="BA304" s="882">
        <v>-25.5</v>
      </c>
      <c r="BB304" s="882">
        <v>5.6899999999999995</v>
      </c>
      <c r="BC304" s="882">
        <v>4.2700000000000005</v>
      </c>
      <c r="BE304" s="624">
        <v>2014</v>
      </c>
      <c r="BF304" s="898">
        <f t="shared" si="82"/>
        <v>0</v>
      </c>
      <c r="BG304" s="882">
        <v>3.5000000000000004</v>
      </c>
    </row>
    <row r="305" spans="1:59" ht="11.25" customHeight="1" x14ac:dyDescent="0.2">
      <c r="A305" s="871" t="s">
        <v>612</v>
      </c>
      <c r="B305" s="875" t="s">
        <v>613</v>
      </c>
      <c r="C305" s="932" t="s">
        <v>112</v>
      </c>
      <c r="D305" s="932" t="s">
        <v>4322</v>
      </c>
      <c r="E305" s="733">
        <v>18</v>
      </c>
      <c r="F305" s="1140">
        <v>192</v>
      </c>
      <c r="G305" s="1190" t="s">
        <v>37</v>
      </c>
      <c r="H305" s="1190" t="s">
        <v>106</v>
      </c>
      <c r="I305" s="874">
        <v>23.67</v>
      </c>
      <c r="J305" s="651">
        <f t="shared" si="69"/>
        <v>3.4643008027038444</v>
      </c>
      <c r="K305" s="877">
        <v>0.20499999999999999</v>
      </c>
      <c r="L305" s="887">
        <v>4</v>
      </c>
      <c r="M305" s="642">
        <f t="shared" si="70"/>
        <v>0.82</v>
      </c>
      <c r="N305" s="870" t="s">
        <v>151</v>
      </c>
      <c r="O305" s="734">
        <v>0.20250000000000001</v>
      </c>
      <c r="P305" s="861">
        <v>44154</v>
      </c>
      <c r="Q305" s="861">
        <v>44189</v>
      </c>
      <c r="R305" s="642">
        <f t="shared" si="71"/>
        <v>1.2345679012345552</v>
      </c>
      <c r="S305" s="701">
        <f>IF(INDEX(Historical!$D$7:$D$1237,MATCH(B305,Historical!$B$7:$B$1261,0))=0,"n/a",(INDEX(Historical!$C$7:$C$1239,MATCH(B305,Historical!$B$7:$B$1261,0))/INDEX(Historical!$D$7:$D$1237,MATCH(B305,Historical!$B$7:$B$1261,0))-1)*100)</f>
        <v>2.5889967637540368</v>
      </c>
      <c r="T305" s="701">
        <f>IF(INDEX(Historical!$F$7:$F$1230,MATCH(B305,Historical!$B$7:$B$1261,0))=0,"n/a",((INDEX(Historical!$C$7:$C$1239,MATCH(B305,Historical!$B$7:$B$1261,0))/INDEX(Historical!$F$7:$F$1230,MATCH(B305,Historical!$B$7:$B$1261,0)))^(1/3)-1)*100)</f>
        <v>2.6590436043216981</v>
      </c>
      <c r="U305" s="701">
        <f>IF(INDEX(Historical!$H$7:$H$1230,MATCH(B305,Historical!$B$7:$B$1261,0))=0,"n/a",((INDEX(Historical!$C$7:$C$1239,MATCH(B305,Historical!$B$7:$B$1261,0))/INDEX(Historical!$H$7:$H$1230,MATCH(B305,Historical!$B$7:$B$1261,0)))^(1/5)-1)*100)</f>
        <v>2.734402310887929</v>
      </c>
      <c r="V305" s="701">
        <f>IF(INDEX(Historical!$O$7:$O$1230,MATCH(B305,Historical!$B$7:$B$1261,0))=0,"n/a",((INDEX(Historical!$C$7:$C$1239,MATCH(B305,Historical!$B$7:$B$1261,0))/INDEX(Historical!$O$7:$O$1230,MATCH(B305,Historical!$B$7:$B$1261,0)))^(1/10)-1)*100)</f>
        <v>4.8542829042560687</v>
      </c>
      <c r="W305" s="702">
        <f t="shared" si="72"/>
        <v>0.56329685863394963</v>
      </c>
      <c r="X305" s="703">
        <f t="shared" si="73"/>
        <v>0.11837239441073284</v>
      </c>
      <c r="Y305" s="876"/>
      <c r="Z305" s="651">
        <f t="shared" si="74"/>
        <v>68.333333333333329</v>
      </c>
      <c r="AA305" s="886">
        <f t="shared" si="75"/>
        <v>19.725000000000001</v>
      </c>
      <c r="AB305" s="887">
        <v>12</v>
      </c>
      <c r="AC305" s="865">
        <v>1.2</v>
      </c>
      <c r="AD305" s="865">
        <v>2.23</v>
      </c>
      <c r="AE305" s="865">
        <v>1</v>
      </c>
      <c r="AF305" s="865">
        <v>3.87</v>
      </c>
      <c r="AG305" s="865">
        <v>19.8</v>
      </c>
      <c r="AH305" s="865">
        <v>-22.7</v>
      </c>
      <c r="AI305" s="865">
        <v>-2.5700000000000003</v>
      </c>
      <c r="AJ305" s="865">
        <v>23.1</v>
      </c>
      <c r="AK305" s="865">
        <v>9</v>
      </c>
      <c r="AL305" s="878">
        <v>1790</v>
      </c>
      <c r="AM305" s="872">
        <v>0.1</v>
      </c>
      <c r="AN305" s="865">
        <v>0</v>
      </c>
      <c r="AO305" s="739">
        <f t="shared" si="76"/>
        <v>-13.526296886408229</v>
      </c>
      <c r="AP305" s="740">
        <f t="shared" si="77"/>
        <v>6.1987031135917734</v>
      </c>
      <c r="AQ305" s="888">
        <f t="shared" si="78"/>
        <v>84.192833736820518</v>
      </c>
      <c r="AR305" s="651">
        <f>INDEX(Historical!$C$7:$C$1239,MATCH(B305,Historical!$B$7:$B$1261,0))*IF(AH305="n/a",1.03,IF(AH305&lt;0,1.01,IF(AH305&gt;10,1.1,(1+AH305/100))))</f>
        <v>0.80042499999999994</v>
      </c>
      <c r="AS305" s="886">
        <f t="shared" si="79"/>
        <v>0.80842924999999999</v>
      </c>
      <c r="AT305" s="886">
        <f t="shared" si="84"/>
        <v>0.88118788250000002</v>
      </c>
      <c r="AU305" s="886">
        <f t="shared" si="84"/>
        <v>0.96049479192500009</v>
      </c>
      <c r="AV305" s="886">
        <f t="shared" si="84"/>
        <v>1.0469393231982502</v>
      </c>
      <c r="AW305" s="651">
        <f t="shared" si="80"/>
        <v>4.4974762476232497</v>
      </c>
      <c r="AX305" s="747">
        <f t="shared" si="81"/>
        <v>19.000744603393532</v>
      </c>
      <c r="AY305" s="934">
        <v>0.41</v>
      </c>
      <c r="AZ305" s="872">
        <v>49.81</v>
      </c>
      <c r="BA305" s="872">
        <v>-24.38</v>
      </c>
      <c r="BB305" s="872">
        <v>3.0300000000000002</v>
      </c>
      <c r="BC305" s="872">
        <v>-0.3</v>
      </c>
      <c r="BE305" s="624">
        <v>2003</v>
      </c>
      <c r="BF305" s="898">
        <f t="shared" si="82"/>
        <v>1</v>
      </c>
      <c r="BG305" s="882">
        <v>12.2</v>
      </c>
    </row>
    <row r="306" spans="1:59" ht="11.25" customHeight="1" x14ac:dyDescent="0.2">
      <c r="A306" s="863" t="s">
        <v>1289</v>
      </c>
      <c r="B306" s="875" t="s">
        <v>1290</v>
      </c>
      <c r="C306" s="932" t="s">
        <v>245</v>
      </c>
      <c r="D306" s="932" t="s">
        <v>4317</v>
      </c>
      <c r="E306" s="733">
        <v>11</v>
      </c>
      <c r="F306" s="1140">
        <v>308</v>
      </c>
      <c r="G306" s="1166" t="s">
        <v>115</v>
      </c>
      <c r="H306" s="1166" t="s">
        <v>115</v>
      </c>
      <c r="I306" s="874">
        <v>277.41000000000003</v>
      </c>
      <c r="J306" s="651">
        <f t="shared" si="69"/>
        <v>2.1628636314480367</v>
      </c>
      <c r="K306" s="877">
        <v>1.5</v>
      </c>
      <c r="L306" s="887">
        <v>4</v>
      </c>
      <c r="M306" s="642">
        <f t="shared" si="70"/>
        <v>6</v>
      </c>
      <c r="N306" s="870" t="s">
        <v>604</v>
      </c>
      <c r="O306" s="734">
        <v>1.36</v>
      </c>
      <c r="P306" s="861">
        <v>43901</v>
      </c>
      <c r="Q306" s="861">
        <v>43916</v>
      </c>
      <c r="R306" s="642">
        <f t="shared" si="71"/>
        <v>10.294117647058815</v>
      </c>
      <c r="S306" s="701">
        <f>IF(INDEX(Historical!$D$7:$D$1237,MATCH(B306,Historical!$B$7:$B$1261,0))=0,"n/a",(INDEX(Historical!$C$7:$C$1239,MATCH(B306,Historical!$B$7:$B$1261,0))/INDEX(Historical!$D$7:$D$1237,MATCH(B306,Historical!$B$7:$B$1261,0))-1)*100)</f>
        <v>32.038834951456316</v>
      </c>
      <c r="T306" s="701">
        <f>IF(INDEX(Historical!$F$7:$F$1230,MATCH(B306,Historical!$B$7:$B$1261,0))=0,"n/a",((INDEX(Historical!$C$7:$C$1239,MATCH(B306,Historical!$B$7:$B$1261,0))/INDEX(Historical!$F$7:$F$1230,MATCH(B306,Historical!$B$7:$B$1261,0)))^(1/3)-1)*100)</f>
        <v>25.380483197296044</v>
      </c>
      <c r="U306" s="701">
        <f>IF(INDEX(Historical!$H$7:$H$1230,MATCH(B306,Historical!$B$7:$B$1261,0))=0,"n/a",((INDEX(Historical!$C$7:$C$1239,MATCH(B306,Historical!$B$7:$B$1261,0))/INDEX(Historical!$H$7:$H$1230,MATCH(B306,Historical!$B$7:$B$1261,0)))^(1/5)-1)*100)</f>
        <v>23.676791529390083</v>
      </c>
      <c r="V306" s="701">
        <f>IF(INDEX(Historical!$O$7:$O$1230,MATCH(B306,Historical!$B$7:$B$1261,0))=0,"n/a",((INDEX(Historical!$C$7:$C$1239,MATCH(B306,Historical!$B$7:$B$1261,0))/INDEX(Historical!$O$7:$O$1230,MATCH(B306,Historical!$B$7:$B$1261,0)))^(1/10)-1)*100)</f>
        <v>19.422675814038648</v>
      </c>
      <c r="W306" s="702">
        <f t="shared" si="72"/>
        <v>1.2190283025924047</v>
      </c>
      <c r="X306" s="703">
        <f t="shared" si="73"/>
        <v>1.409332829130362</v>
      </c>
      <c r="Y306" s="664"/>
      <c r="Z306" s="651">
        <f t="shared" si="74"/>
        <v>51.858254105445113</v>
      </c>
      <c r="AA306" s="886">
        <f t="shared" si="75"/>
        <v>23.976663785652551</v>
      </c>
      <c r="AB306" s="887">
        <v>1</v>
      </c>
      <c r="AC306" s="865">
        <v>11.57</v>
      </c>
      <c r="AD306" s="865">
        <v>3.14</v>
      </c>
      <c r="AE306" s="865">
        <v>2.35</v>
      </c>
      <c r="AF306" s="867">
        <v>193</v>
      </c>
      <c r="AG306" s="867">
        <v>-910.80000000000007</v>
      </c>
      <c r="AH306" s="865">
        <v>6.1</v>
      </c>
      <c r="AI306" s="865">
        <v>4.47</v>
      </c>
      <c r="AJ306" s="865">
        <v>16.8</v>
      </c>
      <c r="AK306" s="865">
        <v>7.6</v>
      </c>
      <c r="AL306" s="878">
        <v>294940</v>
      </c>
      <c r="AM306" s="872">
        <v>0.1</v>
      </c>
      <c r="AN306" s="867">
        <v>23.01</v>
      </c>
      <c r="AO306" s="739">
        <f t="shared" si="76"/>
        <v>1.8629913751855689</v>
      </c>
      <c r="AP306" s="740">
        <f t="shared" si="77"/>
        <v>25.83965516083812</v>
      </c>
      <c r="AQ306" s="888">
        <f t="shared" si="78"/>
        <v>1334.1077149427085</v>
      </c>
      <c r="AR306" s="651">
        <f>INDEX(Historical!$C$7:$C$1239,MATCH(B306,Historical!$B$7:$B$1261,0))*IF(AH306="n/a",1.03,IF(AH306&lt;0,1.01,IF(AH306&gt;10,1.1,(1+AH306/100))))</f>
        <v>5.7718400000000001</v>
      </c>
      <c r="AS306" s="886">
        <f t="shared" si="79"/>
        <v>6.0298412479999994</v>
      </c>
      <c r="AT306" s="886">
        <f t="shared" si="84"/>
        <v>6.4881091828479995</v>
      </c>
      <c r="AU306" s="886">
        <f t="shared" si="84"/>
        <v>6.9812054807444479</v>
      </c>
      <c r="AV306" s="886">
        <f t="shared" si="84"/>
        <v>7.5117770972810263</v>
      </c>
      <c r="AW306" s="651">
        <f t="shared" si="80"/>
        <v>32.782773008873477</v>
      </c>
      <c r="AX306" s="747">
        <f t="shared" si="81"/>
        <v>11.81744457981813</v>
      </c>
      <c r="AY306" s="934">
        <v>1.03</v>
      </c>
      <c r="AZ306" s="872">
        <v>97.26</v>
      </c>
      <c r="BA306" s="872">
        <v>-5.3</v>
      </c>
      <c r="BB306" s="872">
        <v>0.04</v>
      </c>
      <c r="BC306" s="872">
        <v>11.25</v>
      </c>
      <c r="BE306" s="624">
        <v>2010</v>
      </c>
      <c r="BF306" s="898">
        <f t="shared" si="82"/>
        <v>0</v>
      </c>
      <c r="BG306" s="882">
        <v>20.8</v>
      </c>
    </row>
    <row r="307" spans="1:59" ht="11.25" customHeight="1" x14ac:dyDescent="0.2">
      <c r="A307" s="871" t="s">
        <v>4181</v>
      </c>
      <c r="B307" s="875" t="s">
        <v>4182</v>
      </c>
      <c r="C307" s="932" t="s">
        <v>112</v>
      </c>
      <c r="D307" s="932" t="s">
        <v>4344</v>
      </c>
      <c r="E307" s="733">
        <v>13</v>
      </c>
      <c r="F307" s="1140">
        <v>270</v>
      </c>
      <c r="G307" s="1115" t="s">
        <v>106</v>
      </c>
      <c r="H307" s="1115" t="s">
        <v>106</v>
      </c>
      <c r="I307" s="874">
        <v>123.58</v>
      </c>
      <c r="J307" s="651">
        <f t="shared" si="69"/>
        <v>0.12947078815342289</v>
      </c>
      <c r="K307" s="877">
        <v>0.08</v>
      </c>
      <c r="L307" s="887">
        <v>2</v>
      </c>
      <c r="M307" s="642">
        <f t="shared" si="70"/>
        <v>0.16</v>
      </c>
      <c r="N307" s="870" t="s">
        <v>229</v>
      </c>
      <c r="O307" s="734">
        <v>7.0000000000000007E-2</v>
      </c>
      <c r="P307" s="619">
        <v>43837</v>
      </c>
      <c r="Q307" s="619">
        <v>43852</v>
      </c>
      <c r="R307" s="642">
        <f t="shared" si="71"/>
        <v>14.285714285714276</v>
      </c>
      <c r="S307" s="701">
        <f>IF(INDEX(Historical!$D$7:$D$1237,MATCH(B307,Historical!$B$7:$B$1261,0))=0,"n/a",(INDEX(Historical!$C$7:$C$1239,MATCH(B307,Historical!$B$7:$B$1261,0))/INDEX(Historical!$D$7:$D$1237,MATCH(B307,Historical!$B$7:$B$1261,0))-1)*100)</f>
        <v>33.587786259542</v>
      </c>
      <c r="T307" s="701">
        <f>IF(INDEX(Historical!$F$7:$F$1230,MATCH(B307,Historical!$B$7:$B$1261,0))=0,"n/a",((INDEX(Historical!$C$7:$C$1239,MATCH(B307,Historical!$B$7:$B$1261,0))/INDEX(Historical!$F$7:$F$1230,MATCH(B307,Historical!$B$7:$B$1261,0)))^(1/3)-1)*100)</f>
        <v>19.519305557184687</v>
      </c>
      <c r="U307" s="701">
        <f>IF(INDEX(Historical!$H$7:$H$1230,MATCH(B307,Historical!$B$7:$B$1261,0))=0,"n/a",((INDEX(Historical!$C$7:$C$1239,MATCH(B307,Historical!$B$7:$B$1261,0))/INDEX(Historical!$H$7:$H$1230,MATCH(B307,Historical!$B$7:$B$1261,0)))^(1/5)-1)*100)</f>
        <v>17.921211638741894</v>
      </c>
      <c r="V307" s="701">
        <f>IF(INDEX(Historical!$O$7:$O$1230,MATCH(B307,Historical!$B$7:$B$1261,0))=0,"n/a",((INDEX(Historical!$C$7:$C$1239,MATCH(B307,Historical!$B$7:$B$1261,0))/INDEX(Historical!$O$7:$O$1230,MATCH(B307,Historical!$B$7:$B$1261,0)))^(1/10)-1)*100)</f>
        <v>18.706021469188027</v>
      </c>
      <c r="W307" s="702">
        <f t="shared" si="72"/>
        <v>0.95804506951203672</v>
      </c>
      <c r="X307" s="703">
        <f t="shared" si="73"/>
        <v>0.85339103041628073</v>
      </c>
      <c r="Y307" s="674"/>
      <c r="Z307" s="651">
        <f t="shared" si="74"/>
        <v>6.5040650406504072</v>
      </c>
      <c r="AA307" s="886">
        <f t="shared" si="75"/>
        <v>50.235772357723576</v>
      </c>
      <c r="AB307" s="887">
        <v>10</v>
      </c>
      <c r="AC307" s="865">
        <v>2.46</v>
      </c>
      <c r="AD307" s="865">
        <v>7.94</v>
      </c>
      <c r="AE307" s="865">
        <v>8.51</v>
      </c>
      <c r="AF307" s="865">
        <v>8.92</v>
      </c>
      <c r="AG307" s="865">
        <v>18.7</v>
      </c>
      <c r="AH307" s="865">
        <v>32</v>
      </c>
      <c r="AI307" s="865">
        <v>-2.62</v>
      </c>
      <c r="AJ307" s="865">
        <v>21</v>
      </c>
      <c r="AK307" s="865">
        <v>6.52</v>
      </c>
      <c r="AL307" s="878">
        <v>16190.000000000002</v>
      </c>
      <c r="AM307" s="872">
        <v>8.2000000000000011</v>
      </c>
      <c r="AN307" s="865">
        <v>0.39</v>
      </c>
      <c r="AO307" s="739">
        <f t="shared" si="76"/>
        <v>-32.185089930828255</v>
      </c>
      <c r="AP307" s="740">
        <f t="shared" si="77"/>
        <v>18.050682426895317</v>
      </c>
      <c r="AQ307" s="888">
        <f t="shared" si="78"/>
        <v>346.27001763052937</v>
      </c>
      <c r="AR307" s="651">
        <f>INDEX(Historical!$C$7:$C$1239,MATCH(B307,Historical!$B$7:$B$1261,0))*IF(AH307="n/a",1.03,IF(AH307&lt;0,1.01,IF(AH307&gt;10,1.1,(1+AH307/100))))</f>
        <v>0.15400000000000003</v>
      </c>
      <c r="AS307" s="886">
        <f t="shared" si="79"/>
        <v>0.15554000000000004</v>
      </c>
      <c r="AT307" s="886">
        <f t="shared" ref="AT307:AV326" si="85">IF($AK307="n/a",1.03*AS307,IF($AK307&lt;0,1.01*AS307,IF($AK307&gt;10,1.1*AS307,(1+$AK307/100)*AS307)))</f>
        <v>0.16568120800000002</v>
      </c>
      <c r="AU307" s="886">
        <f t="shared" si="85"/>
        <v>0.17648362276160001</v>
      </c>
      <c r="AV307" s="886">
        <f t="shared" si="85"/>
        <v>0.18799035496565633</v>
      </c>
      <c r="AW307" s="651">
        <f t="shared" si="80"/>
        <v>0.83969518572725632</v>
      </c>
      <c r="AX307" s="747">
        <f t="shared" si="81"/>
        <v>0.67947498440464182</v>
      </c>
      <c r="AY307" s="934">
        <v>1.21</v>
      </c>
      <c r="AZ307" s="872">
        <v>137.61000000000001</v>
      </c>
      <c r="BA307" s="872">
        <v>-10.43</v>
      </c>
      <c r="BB307" s="872">
        <v>7.7399999999999993</v>
      </c>
      <c r="BC307" s="872">
        <v>21.790000000000003</v>
      </c>
      <c r="BE307" s="624">
        <v>2008</v>
      </c>
      <c r="BF307" s="898">
        <f t="shared" si="82"/>
        <v>1</v>
      </c>
      <c r="BG307" s="882">
        <v>10.5</v>
      </c>
    </row>
    <row r="308" spans="1:59" ht="11.25" customHeight="1" x14ac:dyDescent="0.2">
      <c r="A308" s="863" t="s">
        <v>4195</v>
      </c>
      <c r="B308" s="875" t="s">
        <v>3838</v>
      </c>
      <c r="C308" s="932" t="s">
        <v>108</v>
      </c>
      <c r="D308" s="932" t="s">
        <v>4331</v>
      </c>
      <c r="E308" s="733">
        <v>7</v>
      </c>
      <c r="F308" s="1140">
        <v>640</v>
      </c>
      <c r="G308" s="1165" t="s">
        <v>106</v>
      </c>
      <c r="H308" s="1165" t="s">
        <v>106</v>
      </c>
      <c r="I308" s="879">
        <v>27.06</v>
      </c>
      <c r="J308" s="651">
        <f t="shared" si="69"/>
        <v>2.4390243902439024</v>
      </c>
      <c r="K308" s="884">
        <v>0.16500000000000001</v>
      </c>
      <c r="L308" s="624">
        <v>4</v>
      </c>
      <c r="M308" s="642">
        <f t="shared" si="70"/>
        <v>0.66</v>
      </c>
      <c r="N308" s="624" t="s">
        <v>4196</v>
      </c>
      <c r="O308" s="735">
        <v>0.16</v>
      </c>
      <c r="P308" s="633">
        <v>44043</v>
      </c>
      <c r="Q308" s="633">
        <v>44060</v>
      </c>
      <c r="R308" s="642">
        <f t="shared" si="71"/>
        <v>3.1250000000000027</v>
      </c>
      <c r="S308" s="701">
        <f>IF(INDEX(Historical!$D$7:$D$1237,MATCH(B308,Historical!$B$7:$B$1261,0))=0,"n/a",(INDEX(Historical!$C$7:$C$1239,MATCH(B308,Historical!$B$7:$B$1261,0))/INDEX(Historical!$D$7:$D$1237,MATCH(B308,Historical!$B$7:$B$1261,0))-1)*100)</f>
        <v>15.384615384615374</v>
      </c>
      <c r="T308" s="701">
        <f>IF(INDEX(Historical!$F$7:$F$1230,MATCH(B308,Historical!$B$7:$B$1261,0))=0,"n/a",((INDEX(Historical!$C$7:$C$1239,MATCH(B308,Historical!$B$7:$B$1261,0))/INDEX(Historical!$F$7:$F$1230,MATCH(B308,Historical!$B$7:$B$1261,0)))^(1/3)-1)*100)</f>
        <v>20.843727005349997</v>
      </c>
      <c r="U308" s="701">
        <f>IF(INDEX(Historical!$H$7:$H$1230,MATCH(B308,Historical!$B$7:$B$1261,0))=0,"n/a",((INDEX(Historical!$C$7:$C$1239,MATCH(B308,Historical!$B$7:$B$1261,0))/INDEX(Historical!$H$7:$H$1230,MATCH(B308,Historical!$B$7:$B$1261,0)))^(1/5)-1)*100)</f>
        <v>18.204927370905001</v>
      </c>
      <c r="V308" s="701">
        <f>IF(INDEX(Historical!$O$7:$O$1230,MATCH(B308,Historical!$B$7:$B$1261,0))=0,"n/a",((INDEX(Historical!$C$7:$C$1239,MATCH(B308,Historical!$B$7:$B$1261,0))/INDEX(Historical!$O$7:$O$1230,MATCH(B308,Historical!$B$7:$B$1261,0)))^(1/10)-1)*100)</f>
        <v>9.5958226385217227</v>
      </c>
      <c r="W308" s="702">
        <f t="shared" si="72"/>
        <v>1.8971721400750636</v>
      </c>
      <c r="X308" s="703">
        <f t="shared" si="73"/>
        <v>3.4348919567745284</v>
      </c>
      <c r="Y308" s="875"/>
      <c r="Z308" s="651">
        <f t="shared" si="74"/>
        <v>29.864253393665159</v>
      </c>
      <c r="AA308" s="886">
        <f t="shared" si="75"/>
        <v>12.244343891402714</v>
      </c>
      <c r="AB308" s="1190">
        <v>12</v>
      </c>
      <c r="AC308" s="879">
        <v>2.21</v>
      </c>
      <c r="AD308" s="879" t="s">
        <v>136</v>
      </c>
      <c r="AE308" s="879">
        <v>2.27</v>
      </c>
      <c r="AF308" s="879">
        <v>0.87</v>
      </c>
      <c r="AG308" s="879">
        <v>7.7</v>
      </c>
      <c r="AH308" s="879">
        <v>-14.499999999999998</v>
      </c>
      <c r="AI308" s="879" t="s">
        <v>136</v>
      </c>
      <c r="AJ308" s="879">
        <v>5.3</v>
      </c>
      <c r="AK308" s="879" t="s">
        <v>136</v>
      </c>
      <c r="AL308" s="879">
        <v>45.81</v>
      </c>
      <c r="AM308" s="879">
        <v>8.4</v>
      </c>
      <c r="AN308" s="879">
        <v>0</v>
      </c>
      <c r="AO308" s="739">
        <f t="shared" si="76"/>
        <v>8.3996078697461876</v>
      </c>
      <c r="AP308" s="740">
        <f t="shared" si="77"/>
        <v>20.643951761148902</v>
      </c>
      <c r="AQ308" s="888">
        <f t="shared" si="78"/>
        <v>-31.192444906034854</v>
      </c>
      <c r="AR308" s="651">
        <f>INDEX(Historical!$C$7:$C$1239,MATCH(B308,Historical!$B$7:$B$1261,0))*IF(AH308="n/a",1.03,IF(AH308&lt;0,1.01,IF(AH308&gt;10,1.1,(1+AH308/100))))</f>
        <v>0.60599999999999998</v>
      </c>
      <c r="AS308" s="886">
        <f t="shared" si="79"/>
        <v>0.62417999999999996</v>
      </c>
      <c r="AT308" s="886">
        <f t="shared" si="85"/>
        <v>0.64290539999999996</v>
      </c>
      <c r="AU308" s="886">
        <f t="shared" si="85"/>
        <v>0.66219256199999998</v>
      </c>
      <c r="AV308" s="886">
        <f t="shared" si="85"/>
        <v>0.68205833886</v>
      </c>
      <c r="AW308" s="651">
        <f t="shared" si="80"/>
        <v>3.21733630086</v>
      </c>
      <c r="AX308" s="747">
        <f t="shared" si="81"/>
        <v>11.889638953658537</v>
      </c>
      <c r="AY308" s="729">
        <v>0.62</v>
      </c>
      <c r="AZ308" s="882">
        <v>35.299999999999997</v>
      </c>
      <c r="BA308" s="882">
        <v>-28.77</v>
      </c>
      <c r="BB308" s="882">
        <v>13.420000000000002</v>
      </c>
      <c r="BC308" s="882">
        <v>-5.76</v>
      </c>
      <c r="BE308" s="624">
        <v>2014</v>
      </c>
      <c r="BF308" s="898">
        <f t="shared" si="82"/>
        <v>0</v>
      </c>
      <c r="BG308" s="882">
        <v>0.8</v>
      </c>
    </row>
    <row r="309" spans="1:59" ht="11.25" customHeight="1" x14ac:dyDescent="0.2">
      <c r="A309" s="863" t="s">
        <v>1277</v>
      </c>
      <c r="B309" s="875" t="s">
        <v>1278</v>
      </c>
      <c r="C309" s="932" t="s">
        <v>108</v>
      </c>
      <c r="D309" s="932" t="s">
        <v>4338</v>
      </c>
      <c r="E309" s="733">
        <v>10</v>
      </c>
      <c r="F309" s="1140">
        <v>358</v>
      </c>
      <c r="G309" s="1147" t="s">
        <v>106</v>
      </c>
      <c r="H309" s="1147" t="s">
        <v>106</v>
      </c>
      <c r="I309" s="874">
        <v>23.27</v>
      </c>
      <c r="J309" s="651">
        <f t="shared" si="69"/>
        <v>3.4379028792436617</v>
      </c>
      <c r="K309" s="877">
        <v>0.2</v>
      </c>
      <c r="L309" s="887">
        <v>4</v>
      </c>
      <c r="M309" s="642">
        <f t="shared" si="70"/>
        <v>0.8</v>
      </c>
      <c r="N309" s="870" t="s">
        <v>703</v>
      </c>
      <c r="O309" s="734">
        <v>0.19</v>
      </c>
      <c r="P309" s="861">
        <v>43866</v>
      </c>
      <c r="Q309" s="861">
        <v>43880</v>
      </c>
      <c r="R309" s="642">
        <f t="shared" si="71"/>
        <v>5.2631578947368469</v>
      </c>
      <c r="S309" s="701">
        <f>IF(INDEX(Historical!$D$7:$D$1237,MATCH(B309,Historical!$B$7:$B$1261,0))=0,"n/a",(INDEX(Historical!$C$7:$C$1239,MATCH(B309,Historical!$B$7:$B$1261,0))/INDEX(Historical!$D$7:$D$1237,MATCH(B309,Historical!$B$7:$B$1261,0))-1)*100)</f>
        <v>2.7777777777777901</v>
      </c>
      <c r="T309" s="701">
        <f>IF(INDEX(Historical!$F$7:$F$1230,MATCH(B309,Historical!$B$7:$B$1261,0))=0,"n/a",((INDEX(Historical!$C$7:$C$1239,MATCH(B309,Historical!$B$7:$B$1261,0))/INDEX(Historical!$F$7:$F$1230,MATCH(B309,Historical!$B$7:$B$1261,0)))^(1/3)-1)*100)</f>
        <v>16.335239232339415</v>
      </c>
      <c r="U309" s="701">
        <f>IF(INDEX(Historical!$H$7:$H$1230,MATCH(B309,Historical!$B$7:$B$1261,0))=0,"n/a",((INDEX(Historical!$C$7:$C$1239,MATCH(B309,Historical!$B$7:$B$1261,0))/INDEX(Historical!$H$7:$H$1230,MATCH(B309,Historical!$B$7:$B$1261,0)))^(1/5)-1)*100)</f>
        <v>16.828973416570705</v>
      </c>
      <c r="V309" s="701">
        <f>IF(INDEX(Historical!$O$7:$O$1230,MATCH(B309,Historical!$B$7:$B$1261,0))=0,"n/a",((INDEX(Historical!$C$7:$C$1239,MATCH(B309,Historical!$B$7:$B$1261,0))/INDEX(Historical!$O$7:$O$1230,MATCH(B309,Historical!$B$7:$B$1261,0)))^(1/10)-1)*100)</f>
        <v>22.158353917150887</v>
      </c>
      <c r="W309" s="702">
        <f t="shared" si="72"/>
        <v>0.75948662429950786</v>
      </c>
      <c r="X309" s="703">
        <f t="shared" si="73"/>
        <v>0.96718238026268422</v>
      </c>
      <c r="Y309" s="665" t="s">
        <v>4306</v>
      </c>
      <c r="Z309" s="651">
        <f t="shared" si="74"/>
        <v>73.394495412844037</v>
      </c>
      <c r="AA309" s="886">
        <f t="shared" si="75"/>
        <v>21.348623853211006</v>
      </c>
      <c r="AB309" s="887">
        <v>12</v>
      </c>
      <c r="AC309" s="865">
        <v>1.0900000000000001</v>
      </c>
      <c r="AD309" s="865">
        <v>3.2</v>
      </c>
      <c r="AE309" s="865">
        <v>4.17</v>
      </c>
      <c r="AF309" s="865">
        <v>1.0900000000000001</v>
      </c>
      <c r="AG309" s="865">
        <v>5</v>
      </c>
      <c r="AH309" s="865">
        <v>22.2</v>
      </c>
      <c r="AI309" s="865">
        <v>21.97</v>
      </c>
      <c r="AJ309" s="865">
        <v>17.399999999999999</v>
      </c>
      <c r="AK309" s="865">
        <v>7.0000000000000009</v>
      </c>
      <c r="AL309" s="878">
        <v>891.21</v>
      </c>
      <c r="AM309" s="872">
        <v>0.3</v>
      </c>
      <c r="AN309" s="865">
        <v>0.03</v>
      </c>
      <c r="AO309" s="739">
        <f t="shared" si="76"/>
        <v>-1.0817475573966391</v>
      </c>
      <c r="AP309" s="740">
        <f t="shared" si="77"/>
        <v>20.266876295814367</v>
      </c>
      <c r="AQ309" s="888">
        <f t="shared" si="78"/>
        <v>1.6967168704192792</v>
      </c>
      <c r="AR309" s="651">
        <f>INDEX(Historical!$C$7:$C$1239,MATCH(B309,Historical!$B$7:$B$1261,0))*IF(AH309="n/a",1.03,IF(AH309&lt;0,1.01,IF(AH309&gt;10,1.1,(1+AH309/100))))</f>
        <v>0.81400000000000006</v>
      </c>
      <c r="AS309" s="886">
        <f t="shared" si="79"/>
        <v>0.89540000000000008</v>
      </c>
      <c r="AT309" s="886">
        <f t="shared" si="85"/>
        <v>0.9580780000000001</v>
      </c>
      <c r="AU309" s="886">
        <f t="shared" si="85"/>
        <v>1.0251434600000002</v>
      </c>
      <c r="AV309" s="886">
        <f t="shared" si="85"/>
        <v>1.0969035022000002</v>
      </c>
      <c r="AW309" s="651">
        <f t="shared" si="80"/>
        <v>4.7895249622000007</v>
      </c>
      <c r="AX309" s="747">
        <f t="shared" si="81"/>
        <v>20.582402072195961</v>
      </c>
      <c r="AY309" s="934">
        <v>0.84</v>
      </c>
      <c r="AZ309" s="872">
        <v>58.84</v>
      </c>
      <c r="BA309" s="872">
        <v>-20.43</v>
      </c>
      <c r="BB309" s="872">
        <v>9.6199999999999992</v>
      </c>
      <c r="BC309" s="872">
        <v>14.84</v>
      </c>
      <c r="BE309" s="624">
        <v>2011</v>
      </c>
      <c r="BF309" s="898">
        <f t="shared" si="82"/>
        <v>0</v>
      </c>
      <c r="BG309" s="882">
        <v>0.70000000000000007</v>
      </c>
    </row>
    <row r="310" spans="1:59" ht="11.25" customHeight="1" x14ac:dyDescent="0.2">
      <c r="A310" s="871" t="s">
        <v>614</v>
      </c>
      <c r="B310" s="875" t="s">
        <v>615</v>
      </c>
      <c r="C310" s="932" t="s">
        <v>112</v>
      </c>
      <c r="D310" s="932" t="s">
        <v>211</v>
      </c>
      <c r="E310" s="733">
        <v>13</v>
      </c>
      <c r="F310" s="1140">
        <v>268</v>
      </c>
      <c r="G310" s="1140" t="s">
        <v>106</v>
      </c>
      <c r="H310" s="1140" t="s">
        <v>106</v>
      </c>
      <c r="I310" s="874">
        <v>37.47</v>
      </c>
      <c r="J310" s="651">
        <f t="shared" si="69"/>
        <v>2.2684814518281291</v>
      </c>
      <c r="K310" s="877">
        <v>0.21249999999999999</v>
      </c>
      <c r="L310" s="887">
        <v>4</v>
      </c>
      <c r="M310" s="642">
        <f t="shared" si="70"/>
        <v>0.85</v>
      </c>
      <c r="N310" s="870" t="s">
        <v>151</v>
      </c>
      <c r="O310" s="734">
        <v>0.21</v>
      </c>
      <c r="P310" s="619">
        <v>43814</v>
      </c>
      <c r="Q310" s="619">
        <v>43829</v>
      </c>
      <c r="R310" s="642">
        <f t="shared" si="71"/>
        <v>1.1904761904761916</v>
      </c>
      <c r="S310" s="701">
        <f>IF(INDEX(Historical!$D$7:$D$1237,MATCH(B310,Historical!$B$7:$B$1261,0))=0,"n/a",(INDEX(Historical!$C$7:$C$1239,MATCH(B310,Historical!$B$7:$B$1261,0))/INDEX(Historical!$D$7:$D$1237,MATCH(B310,Historical!$B$7:$B$1261,0))-1)*100)</f>
        <v>1.3838748495788256</v>
      </c>
      <c r="T310" s="701">
        <f>IF(INDEX(Historical!$F$7:$F$1230,MATCH(B310,Historical!$B$7:$B$1261,0))=0,"n/a",((INDEX(Historical!$C$7:$C$1239,MATCH(B310,Historical!$B$7:$B$1261,0))/INDEX(Historical!$F$7:$F$1230,MATCH(B310,Historical!$B$7:$B$1261,0)))^(1/3)-1)*100)</f>
        <v>1.2159245811923736</v>
      </c>
      <c r="U310" s="701">
        <f>IF(INDEX(Historical!$H$7:$H$1230,MATCH(B310,Historical!$B$7:$B$1261,0))=0,"n/a",((INDEX(Historical!$C$7:$C$1239,MATCH(B310,Historical!$B$7:$B$1261,0))/INDEX(Historical!$H$7:$H$1230,MATCH(B310,Historical!$B$7:$B$1261,0)))^(1/5)-1)*100)</f>
        <v>1.2311400255211158</v>
      </c>
      <c r="V310" s="701">
        <f>IF(INDEX(Historical!$O$7:$O$1230,MATCH(B310,Historical!$B$7:$B$1261,0))=0,"n/a",((INDEX(Historical!$C$7:$C$1239,MATCH(B310,Historical!$B$7:$B$1261,0))/INDEX(Historical!$O$7:$O$1230,MATCH(B310,Historical!$B$7:$B$1261,0)))^(1/10)-1)*100)</f>
        <v>1.2715239020566038</v>
      </c>
      <c r="W310" s="702">
        <f t="shared" si="72"/>
        <v>0.96823978183172976</v>
      </c>
      <c r="X310" s="703" t="str">
        <f t="shared" si="73"/>
        <v>n/a</v>
      </c>
      <c r="Y310" s="876" t="s">
        <v>152</v>
      </c>
      <c r="Z310" s="651" t="str">
        <f t="shared" si="74"/>
        <v>n/a</v>
      </c>
      <c r="AA310" s="886" t="str">
        <f t="shared" si="75"/>
        <v>n/a</v>
      </c>
      <c r="AB310" s="887">
        <v>9</v>
      </c>
      <c r="AC310" s="865">
        <v>-0.8</v>
      </c>
      <c r="AD310" s="865" t="s">
        <v>136</v>
      </c>
      <c r="AE310" s="865">
        <v>1.17</v>
      </c>
      <c r="AF310" s="865">
        <v>2.75</v>
      </c>
      <c r="AG310" s="865">
        <v>-5.7</v>
      </c>
      <c r="AH310" s="865">
        <v>-142.70000000000002</v>
      </c>
      <c r="AI310" s="865">
        <v>10.18</v>
      </c>
      <c r="AJ310" s="865">
        <v>-19.8</v>
      </c>
      <c r="AK310" s="865">
        <v>12.5</v>
      </c>
      <c r="AL310" s="878">
        <v>2930</v>
      </c>
      <c r="AM310" s="872">
        <v>0.5</v>
      </c>
      <c r="AN310" s="865">
        <v>1.47</v>
      </c>
      <c r="AO310" s="739" t="str">
        <f t="shared" si="76"/>
        <v>n/a</v>
      </c>
      <c r="AP310" s="740">
        <f t="shared" si="77"/>
        <v>3.4996214773492449</v>
      </c>
      <c r="AQ310" s="888" t="str">
        <f t="shared" si="78"/>
        <v>n/a</v>
      </c>
      <c r="AR310" s="651">
        <f>INDEX(Historical!$C$7:$C$1239,MATCH(B310,Historical!$B$7:$B$1261,0))*IF(AH310="n/a",1.03,IF(AH310&lt;0,1.01,IF(AH310&gt;10,1.1,(1+AH310/100))))</f>
        <v>0.85092500000000004</v>
      </c>
      <c r="AS310" s="886">
        <f t="shared" si="79"/>
        <v>0.93601750000000017</v>
      </c>
      <c r="AT310" s="886">
        <f t="shared" si="85"/>
        <v>1.0296192500000003</v>
      </c>
      <c r="AU310" s="886">
        <f t="shared" si="85"/>
        <v>1.1325811750000006</v>
      </c>
      <c r="AV310" s="886">
        <f t="shared" si="85"/>
        <v>1.2458392925000008</v>
      </c>
      <c r="AW310" s="651">
        <f t="shared" si="80"/>
        <v>5.1949822175000016</v>
      </c>
      <c r="AX310" s="747">
        <f t="shared" si="81"/>
        <v>13.864377415265549</v>
      </c>
      <c r="AY310" s="934">
        <v>1.6</v>
      </c>
      <c r="AZ310" s="872">
        <v>175.31</v>
      </c>
      <c r="BA310" s="872">
        <v>-5.57</v>
      </c>
      <c r="BB310" s="872">
        <v>19.220000000000002</v>
      </c>
      <c r="BC310" s="872">
        <v>40.660000000000004</v>
      </c>
      <c r="BE310" s="624">
        <v>2008</v>
      </c>
      <c r="BF310" s="898">
        <f t="shared" si="82"/>
        <v>1</v>
      </c>
      <c r="BG310" s="882">
        <v>-1.4000000000000001</v>
      </c>
    </row>
    <row r="311" spans="1:59" ht="11.25" customHeight="1" x14ac:dyDescent="0.2">
      <c r="A311" s="863" t="s">
        <v>616</v>
      </c>
      <c r="B311" s="875" t="s">
        <v>617</v>
      </c>
      <c r="C311" s="932" t="s">
        <v>108</v>
      </c>
      <c r="D311" s="932" t="s">
        <v>4331</v>
      </c>
      <c r="E311" s="733">
        <v>14</v>
      </c>
      <c r="F311" s="1140">
        <v>278</v>
      </c>
      <c r="G311" s="1190" t="s">
        <v>106</v>
      </c>
      <c r="H311" s="1190" t="s">
        <v>106</v>
      </c>
      <c r="I311" s="865">
        <v>219.12</v>
      </c>
      <c r="J311" s="651">
        <f t="shared" si="69"/>
        <v>0.8579773640014603</v>
      </c>
      <c r="K311" s="884">
        <v>0.47</v>
      </c>
      <c r="L311" s="887">
        <v>4</v>
      </c>
      <c r="M311" s="642">
        <f t="shared" si="70"/>
        <v>1.88</v>
      </c>
      <c r="N311" s="870" t="s">
        <v>618</v>
      </c>
      <c r="O311" s="735">
        <v>0.45</v>
      </c>
      <c r="P311" s="861">
        <v>44196</v>
      </c>
      <c r="Q311" s="861">
        <v>44209</v>
      </c>
      <c r="R311" s="642">
        <f t="shared" si="71"/>
        <v>4.4444444444444366</v>
      </c>
      <c r="S311" s="701">
        <f>IF(INDEX(Historical!$D$7:$D$1237,MATCH(B311,Historical!$B$7:$B$1261,0))=0,"n/a",(INDEX(Historical!$C$7:$C$1239,MATCH(B311,Historical!$B$7:$B$1261,0))/INDEX(Historical!$D$7:$D$1237,MATCH(B311,Historical!$B$7:$B$1261,0))-1)*100)</f>
        <v>10.791366906474821</v>
      </c>
      <c r="T311" s="701">
        <f>IF(INDEX(Historical!$F$7:$F$1230,MATCH(B311,Historical!$B$7:$B$1261,0))=0,"n/a",((INDEX(Historical!$C$7:$C$1239,MATCH(B311,Historical!$B$7:$B$1261,0))/INDEX(Historical!$F$7:$F$1230,MATCH(B311,Historical!$B$7:$B$1261,0)))^(1/3)-1)*100)</f>
        <v>8.0737688160205998</v>
      </c>
      <c r="U311" s="701">
        <f>IF(INDEX(Historical!$H$7:$H$1230,MATCH(B311,Historical!$B$7:$B$1261,0))=0,"n/a",((INDEX(Historical!$C$7:$C$1239,MATCH(B311,Historical!$B$7:$B$1261,0))/INDEX(Historical!$H$7:$H$1230,MATCH(B311,Historical!$B$7:$B$1261,0)))^(1/5)-1)*100)</f>
        <v>7.156580080526953</v>
      </c>
      <c r="V311" s="701">
        <f>IF(INDEX(Historical!$O$7:$O$1230,MATCH(B311,Historical!$B$7:$B$1261,0))=0,"n/a",((INDEX(Historical!$C$7:$C$1239,MATCH(B311,Historical!$B$7:$B$1261,0))/INDEX(Historical!$O$7:$O$1230,MATCH(B311,Historical!$B$7:$B$1261,0)))^(1/10)-1)*100)</f>
        <v>6.1231615010033824</v>
      </c>
      <c r="W311" s="702">
        <f t="shared" si="72"/>
        <v>1.1687720598834814</v>
      </c>
      <c r="X311" s="703">
        <f t="shared" si="73"/>
        <v>0.41608023723993914</v>
      </c>
      <c r="Y311" s="663"/>
      <c r="Z311" s="651">
        <f t="shared" si="74"/>
        <v>9.0909090909090917</v>
      </c>
      <c r="AA311" s="886">
        <f t="shared" si="75"/>
        <v>10.595744680851064</v>
      </c>
      <c r="AB311" s="887">
        <v>12</v>
      </c>
      <c r="AC311" s="865">
        <v>20.68</v>
      </c>
      <c r="AD311" s="865" t="s">
        <v>136</v>
      </c>
      <c r="AE311" s="865">
        <v>4.53</v>
      </c>
      <c r="AF311" s="865">
        <v>1.8</v>
      </c>
      <c r="AG311" s="865">
        <v>12.5</v>
      </c>
      <c r="AH311" s="865">
        <v>16.7</v>
      </c>
      <c r="AI311" s="865" t="s">
        <v>136</v>
      </c>
      <c r="AJ311" s="865">
        <v>17.2</v>
      </c>
      <c r="AK311" s="865" t="s">
        <v>136</v>
      </c>
      <c r="AL311" s="878">
        <v>483.56</v>
      </c>
      <c r="AM311" s="872">
        <v>2.2999999999999998</v>
      </c>
      <c r="AN311" s="865">
        <v>0</v>
      </c>
      <c r="AO311" s="739">
        <f t="shared" si="76"/>
        <v>-2.5811872363226502</v>
      </c>
      <c r="AP311" s="740">
        <f t="shared" si="77"/>
        <v>8.014557444528414</v>
      </c>
      <c r="AQ311" s="888">
        <f t="shared" si="78"/>
        <v>-7.9315703148964856</v>
      </c>
      <c r="AR311" s="651">
        <f>INDEX(Historical!$C$7:$C$1239,MATCH(B311,Historical!$B$7:$B$1261,0))*IF(AH311="n/a",1.03,IF(AH311&lt;0,1.01,IF(AH311&gt;10,1.1,(1+AH311/100))))</f>
        <v>1.6940000000000002</v>
      </c>
      <c r="AS311" s="886">
        <f t="shared" si="79"/>
        <v>1.7448200000000003</v>
      </c>
      <c r="AT311" s="886">
        <f t="shared" si="85"/>
        <v>1.7971646000000003</v>
      </c>
      <c r="AU311" s="886">
        <f t="shared" si="85"/>
        <v>1.8510795380000005</v>
      </c>
      <c r="AV311" s="886">
        <f t="shared" si="85"/>
        <v>1.9066119241400006</v>
      </c>
      <c r="AW311" s="651">
        <f t="shared" si="80"/>
        <v>8.9936760621400023</v>
      </c>
      <c r="AX311" s="747">
        <f t="shared" si="81"/>
        <v>4.1044523832329327</v>
      </c>
      <c r="AY311" s="934">
        <v>0.91</v>
      </c>
      <c r="AZ311" s="872">
        <v>74.53</v>
      </c>
      <c r="BA311" s="872">
        <v>-4.74</v>
      </c>
      <c r="BB311" s="872">
        <v>7.39</v>
      </c>
      <c r="BC311" s="872">
        <v>23.52</v>
      </c>
      <c r="BE311" s="624">
        <v>2008</v>
      </c>
      <c r="BF311" s="898">
        <f t="shared" si="82"/>
        <v>1</v>
      </c>
      <c r="BG311" s="882">
        <v>1.2</v>
      </c>
    </row>
    <row r="312" spans="1:59" ht="11.25" customHeight="1" x14ac:dyDescent="0.2">
      <c r="A312" s="871" t="s">
        <v>1265</v>
      </c>
      <c r="B312" s="875" t="s">
        <v>1266</v>
      </c>
      <c r="C312" s="932" t="s">
        <v>108</v>
      </c>
      <c r="D312" s="932" t="s">
        <v>118</v>
      </c>
      <c r="E312" s="733">
        <v>10</v>
      </c>
      <c r="F312" s="1140">
        <v>386</v>
      </c>
      <c r="G312" s="1115" t="s">
        <v>37</v>
      </c>
      <c r="H312" s="1115" t="s">
        <v>37</v>
      </c>
      <c r="I312" s="874">
        <v>44.2</v>
      </c>
      <c r="J312" s="651">
        <f t="shared" si="69"/>
        <v>2.9411764705882351</v>
      </c>
      <c r="K312" s="877">
        <v>0.32500000000000001</v>
      </c>
      <c r="L312" s="887">
        <v>4</v>
      </c>
      <c r="M312" s="642">
        <f t="shared" si="70"/>
        <v>1.3</v>
      </c>
      <c r="N312" s="870" t="s">
        <v>163</v>
      </c>
      <c r="O312" s="734">
        <v>0.3</v>
      </c>
      <c r="P312" s="861">
        <v>43889</v>
      </c>
      <c r="Q312" s="861">
        <v>43923</v>
      </c>
      <c r="R312" s="642">
        <f t="shared" si="71"/>
        <v>8.333333333333341</v>
      </c>
      <c r="S312" s="701">
        <f>IF(INDEX(Historical!$D$7:$D$1237,MATCH(B312,Historical!$B$7:$B$1261,0))=0,"n/a",(INDEX(Historical!$C$7:$C$1239,MATCH(B312,Historical!$B$7:$B$1261,0))/INDEX(Historical!$D$7:$D$1237,MATCH(B312,Historical!$B$7:$B$1261,0))-1)*100)</f>
        <v>14.285714285714279</v>
      </c>
      <c r="T312" s="701">
        <f>IF(INDEX(Historical!$F$7:$F$1230,MATCH(B312,Historical!$B$7:$B$1261,0))=0,"n/a",((INDEX(Historical!$C$7:$C$1239,MATCH(B312,Historical!$B$7:$B$1261,0))/INDEX(Historical!$F$7:$F$1230,MATCH(B312,Historical!$B$7:$B$1261,0)))^(1/3)-1)*100)</f>
        <v>12.624788044360603</v>
      </c>
      <c r="U312" s="701">
        <f>IF(INDEX(Historical!$H$7:$H$1230,MATCH(B312,Historical!$B$7:$B$1261,0))=0,"n/a",((INDEX(Historical!$C$7:$C$1239,MATCH(B312,Historical!$B$7:$B$1261,0))/INDEX(Historical!$H$7:$H$1230,MATCH(B312,Historical!$B$7:$B$1261,0)))^(1/5)-1)*100)</f>
        <v>13.754383035188301</v>
      </c>
      <c r="V312" s="701">
        <f>IF(INDEX(Historical!$O$7:$O$1230,MATCH(B312,Historical!$B$7:$B$1261,0))=0,"n/a",((INDEX(Historical!$C$7:$C$1239,MATCH(B312,Historical!$B$7:$B$1261,0))/INDEX(Historical!$O$7:$O$1230,MATCH(B312,Historical!$B$7:$B$1261,0)))^(1/10)-1)*100)</f>
        <v>9.8268022686760936</v>
      </c>
      <c r="W312" s="702">
        <f t="shared" si="72"/>
        <v>1.3996804513948307</v>
      </c>
      <c r="X312" s="703">
        <f t="shared" si="73"/>
        <v>0.9824559310848785</v>
      </c>
      <c r="Y312" s="673"/>
      <c r="Z312" s="651">
        <f t="shared" si="74"/>
        <v>27.19665271966527</v>
      </c>
      <c r="AA312" s="886">
        <f t="shared" si="75"/>
        <v>9.2468619246861934</v>
      </c>
      <c r="AB312" s="887">
        <v>12</v>
      </c>
      <c r="AC312" s="865">
        <v>4.78</v>
      </c>
      <c r="AD312" s="865" t="s">
        <v>136</v>
      </c>
      <c r="AE312" s="865">
        <v>0.81</v>
      </c>
      <c r="AF312" s="865">
        <v>0.94</v>
      </c>
      <c r="AG312" s="865">
        <v>10.6</v>
      </c>
      <c r="AH312" s="865">
        <v>43</v>
      </c>
      <c r="AI312" s="865">
        <v>2.04</v>
      </c>
      <c r="AJ312" s="865">
        <v>14.000000000000002</v>
      </c>
      <c r="AK312" s="865">
        <v>-0.45999999999999996</v>
      </c>
      <c r="AL312" s="878">
        <v>16690</v>
      </c>
      <c r="AM312" s="872">
        <v>0.1</v>
      </c>
      <c r="AN312" s="865">
        <v>0.25</v>
      </c>
      <c r="AO312" s="739">
        <f t="shared" si="76"/>
        <v>7.4486975810903431</v>
      </c>
      <c r="AP312" s="740">
        <f t="shared" si="77"/>
        <v>16.695559505776536</v>
      </c>
      <c r="AQ312" s="888">
        <f t="shared" si="78"/>
        <v>-37.845889707008581</v>
      </c>
      <c r="AR312" s="651">
        <f>INDEX(Historical!$C$7:$C$1239,MATCH(B312,Historical!$B$7:$B$1261,0))*IF(AH312="n/a",1.03,IF(AH312&lt;0,1.01,IF(AH312&gt;10,1.1,(1+AH312/100))))</f>
        <v>1.32</v>
      </c>
      <c r="AS312" s="886">
        <f t="shared" si="79"/>
        <v>1.3469280000000001</v>
      </c>
      <c r="AT312" s="886">
        <f t="shared" si="85"/>
        <v>1.3603972800000002</v>
      </c>
      <c r="AU312" s="886">
        <f t="shared" si="85"/>
        <v>1.3740012528000001</v>
      </c>
      <c r="AV312" s="886">
        <f t="shared" si="85"/>
        <v>1.3877412653280001</v>
      </c>
      <c r="AW312" s="651">
        <f t="shared" si="80"/>
        <v>6.7890677981280003</v>
      </c>
      <c r="AX312" s="747">
        <f t="shared" si="81"/>
        <v>15.359881896217194</v>
      </c>
      <c r="AY312" s="934">
        <v>1.08</v>
      </c>
      <c r="AZ312" s="872">
        <v>132.13999999999999</v>
      </c>
      <c r="BA312" s="872">
        <v>-29.12</v>
      </c>
      <c r="BB312" s="872">
        <v>9.9500000000000011</v>
      </c>
      <c r="BC312" s="872">
        <v>9.43</v>
      </c>
      <c r="BE312" s="624">
        <v>2011</v>
      </c>
      <c r="BF312" s="898">
        <f t="shared" si="82"/>
        <v>0</v>
      </c>
      <c r="BG312" s="882">
        <v>2.4</v>
      </c>
    </row>
    <row r="313" spans="1:59" ht="11.25" customHeight="1" x14ac:dyDescent="0.2">
      <c r="A313" s="871" t="s">
        <v>1307</v>
      </c>
      <c r="B313" s="875" t="s">
        <v>1308</v>
      </c>
      <c r="C313" s="932" t="s">
        <v>112</v>
      </c>
      <c r="D313" s="932" t="s">
        <v>4344</v>
      </c>
      <c r="E313" s="733">
        <v>9</v>
      </c>
      <c r="F313" s="1140">
        <v>516</v>
      </c>
      <c r="G313" s="1186" t="s">
        <v>106</v>
      </c>
      <c r="H313" s="1186" t="s">
        <v>106</v>
      </c>
      <c r="I313" s="874">
        <v>160.19</v>
      </c>
      <c r="J313" s="651">
        <f t="shared" si="69"/>
        <v>2.8466196391784755</v>
      </c>
      <c r="K313" s="877">
        <v>1.1399999999999999</v>
      </c>
      <c r="L313" s="887">
        <v>4</v>
      </c>
      <c r="M313" s="642">
        <f t="shared" si="70"/>
        <v>4.5599999999999996</v>
      </c>
      <c r="N313" s="870" t="s">
        <v>248</v>
      </c>
      <c r="O313" s="734">
        <v>1.03</v>
      </c>
      <c r="P313" s="861">
        <v>44160</v>
      </c>
      <c r="Q313" s="861">
        <v>44176</v>
      </c>
      <c r="R313" s="642">
        <f t="shared" si="71"/>
        <v>10.679611650485425</v>
      </c>
      <c r="S313" s="701">
        <f>IF(INDEX(Historical!$D$7:$D$1237,MATCH(B313,Historical!$B$7:$B$1261,0))=0,"n/a",(INDEX(Historical!$C$7:$C$1239,MATCH(B313,Historical!$B$7:$B$1261,0))/INDEX(Historical!$D$7:$D$1237,MATCH(B313,Historical!$B$7:$B$1261,0))-1)*100)</f>
        <v>19.536423841059602</v>
      </c>
      <c r="T313" s="701">
        <f>IF(INDEX(Historical!$F$7:$F$1230,MATCH(B313,Historical!$B$7:$B$1261,0))=0,"n/a",((INDEX(Historical!$C$7:$C$1239,MATCH(B313,Historical!$B$7:$B$1261,0))/INDEX(Historical!$F$7:$F$1230,MATCH(B313,Historical!$B$7:$B$1261,0)))^(1/3)-1)*100)</f>
        <v>19.792410053297793</v>
      </c>
      <c r="U313" s="701">
        <f>IF(INDEX(Historical!$H$7:$H$1230,MATCH(B313,Historical!$B$7:$B$1261,0))=0,"n/a",((INDEX(Historical!$C$7:$C$1239,MATCH(B313,Historical!$B$7:$B$1261,0))/INDEX(Historical!$H$7:$H$1230,MATCH(B313,Historical!$B$7:$B$1261,0)))^(1/5)-1)*100)</f>
        <v>29.27109882050749</v>
      </c>
      <c r="V313" s="701" t="str">
        <f>IF(INDEX(Historical!$O$7:$O$1230,MATCH(B313,Historical!$B$7:$B$1261,0))=0,"n/a",((INDEX(Historical!$C$7:$C$1239,MATCH(B313,Historical!$B$7:$B$1261,0))/INDEX(Historical!$O$7:$O$1230,MATCH(B313,Historical!$B$7:$B$1261,0)))^(1/10)-1)*100)</f>
        <v>n/a</v>
      </c>
      <c r="W313" s="702" t="str">
        <f t="shared" si="72"/>
        <v>n/a</v>
      </c>
      <c r="X313" s="703">
        <f t="shared" si="73"/>
        <v>2.0759644553551415</v>
      </c>
      <c r="Y313" s="664"/>
      <c r="Z313" s="651">
        <f t="shared" si="74"/>
        <v>31.275720164609051</v>
      </c>
      <c r="AA313" s="886">
        <f t="shared" si="75"/>
        <v>10.986968449931412</v>
      </c>
      <c r="AB313" s="887">
        <v>12</v>
      </c>
      <c r="AC313" s="865">
        <v>14.58</v>
      </c>
      <c r="AD313" s="865">
        <v>30.01</v>
      </c>
      <c r="AE313" s="865">
        <v>0.74</v>
      </c>
      <c r="AF313" s="865">
        <v>3.55</v>
      </c>
      <c r="AG313" s="865">
        <v>35.099999999999994</v>
      </c>
      <c r="AH313" s="865">
        <v>-30.5</v>
      </c>
      <c r="AI313" s="865">
        <v>-33.050000000000004</v>
      </c>
      <c r="AJ313" s="865">
        <v>14.099999999999998</v>
      </c>
      <c r="AK313" s="865">
        <v>0.38</v>
      </c>
      <c r="AL313" s="878">
        <v>6700</v>
      </c>
      <c r="AM313" s="872">
        <v>0.4</v>
      </c>
      <c r="AN313" s="865">
        <v>0</v>
      </c>
      <c r="AO313" s="739">
        <f t="shared" si="76"/>
        <v>21.130750009754557</v>
      </c>
      <c r="AP313" s="740">
        <f t="shared" si="77"/>
        <v>32.117718459685968</v>
      </c>
      <c r="AQ313" s="888">
        <f t="shared" si="78"/>
        <v>31.662426931328191</v>
      </c>
      <c r="AR313" s="651">
        <f>INDEX(Historical!$C$7:$C$1239,MATCH(B313,Historical!$B$7:$B$1261,0))*IF(AH313="n/a",1.03,IF(AH313&lt;0,1.01,IF(AH313&gt;10,1.1,(1+AH313/100))))</f>
        <v>3.6461000000000001</v>
      </c>
      <c r="AS313" s="886">
        <f t="shared" si="79"/>
        <v>3.6825610000000002</v>
      </c>
      <c r="AT313" s="886">
        <f t="shared" si="85"/>
        <v>3.6965547318000005</v>
      </c>
      <c r="AU313" s="886">
        <f t="shared" si="85"/>
        <v>3.7106016397808408</v>
      </c>
      <c r="AV313" s="886">
        <f t="shared" si="85"/>
        <v>3.724701926012008</v>
      </c>
      <c r="AW313" s="651">
        <f t="shared" si="80"/>
        <v>18.46051929759285</v>
      </c>
      <c r="AX313" s="747">
        <f t="shared" si="81"/>
        <v>11.524139645166894</v>
      </c>
      <c r="AY313" s="934">
        <v>0.93</v>
      </c>
      <c r="AZ313" s="872">
        <v>17.41</v>
      </c>
      <c r="BA313" s="872">
        <v>-42.730000000000004</v>
      </c>
      <c r="BB313" s="872">
        <v>5.87</v>
      </c>
      <c r="BC313" s="872">
        <v>-7.5399999999999991</v>
      </c>
      <c r="BE313" s="624">
        <v>2013</v>
      </c>
      <c r="BF313" s="898">
        <f t="shared" si="82"/>
        <v>0</v>
      </c>
      <c r="BG313" s="882">
        <v>7.6</v>
      </c>
    </row>
    <row r="314" spans="1:59" ht="11.25" customHeight="1" x14ac:dyDescent="0.2">
      <c r="A314" s="880" t="s">
        <v>1273</v>
      </c>
      <c r="B314" s="875" t="s">
        <v>1274</v>
      </c>
      <c r="C314" s="932" t="s">
        <v>108</v>
      </c>
      <c r="D314" s="932" t="s">
        <v>4338</v>
      </c>
      <c r="E314" s="733">
        <v>8</v>
      </c>
      <c r="F314" s="1140">
        <v>555</v>
      </c>
      <c r="G314" s="1165" t="s">
        <v>106</v>
      </c>
      <c r="H314" s="1165" t="s">
        <v>106</v>
      </c>
      <c r="I314" s="874">
        <v>77.05</v>
      </c>
      <c r="J314" s="651">
        <f t="shared" si="69"/>
        <v>2.9591174561972746</v>
      </c>
      <c r="K314" s="877">
        <v>0.56999999999999995</v>
      </c>
      <c r="L314" s="887">
        <v>4</v>
      </c>
      <c r="M314" s="642">
        <f t="shared" si="70"/>
        <v>2.2799999999999998</v>
      </c>
      <c r="N314" s="870" t="s">
        <v>127</v>
      </c>
      <c r="O314" s="734">
        <v>0.52</v>
      </c>
      <c r="P314" s="861">
        <v>43914</v>
      </c>
      <c r="Q314" s="861">
        <v>43930</v>
      </c>
      <c r="R314" s="642">
        <f t="shared" si="71"/>
        <v>9.6153846153846025</v>
      </c>
      <c r="S314" s="701">
        <f>IF(INDEX(Historical!$D$7:$D$1237,MATCH(B314,Historical!$B$7:$B$1261,0))=0,"n/a",(INDEX(Historical!$C$7:$C$1239,MATCH(B314,Historical!$B$7:$B$1261,0))/INDEX(Historical!$D$7:$D$1237,MATCH(B314,Historical!$B$7:$B$1261,0))-1)*100)</f>
        <v>9.932951227425125</v>
      </c>
      <c r="T314" s="701">
        <f>IF(INDEX(Historical!$F$7:$F$1230,MATCH(B314,Historical!$B$7:$B$1261,0))=0,"n/a",((INDEX(Historical!$C$7:$C$1239,MATCH(B314,Historical!$B$7:$B$1261,0))/INDEX(Historical!$F$7:$F$1230,MATCH(B314,Historical!$B$7:$B$1261,0)))^(1/3)-1)*100)</f>
        <v>9.637490641491663</v>
      </c>
      <c r="U314" s="701">
        <f>IF(INDEX(Historical!$H$7:$H$1230,MATCH(B314,Historical!$B$7:$B$1261,0))=0,"n/a",((INDEX(Historical!$C$7:$C$1239,MATCH(B314,Historical!$B$7:$B$1261,0))/INDEX(Historical!$H$7:$H$1230,MATCH(B314,Historical!$B$7:$B$1261,0)))^(1/5)-1)*100)</f>
        <v>7.4601672368568295</v>
      </c>
      <c r="V314" s="701">
        <f>IF(INDEX(Historical!$O$7:$O$1230,MATCH(B314,Historical!$B$7:$B$1261,0))=0,"n/a",((INDEX(Historical!$C$7:$C$1239,MATCH(B314,Historical!$B$7:$B$1261,0))/INDEX(Historical!$O$7:$O$1230,MATCH(B314,Historical!$B$7:$B$1261,0)))^(1/10)-1)*100)</f>
        <v>4.7316427783497872</v>
      </c>
      <c r="W314" s="702">
        <f t="shared" si="72"/>
        <v>1.5766547869995049</v>
      </c>
      <c r="X314" s="703" t="str">
        <f t="shared" si="73"/>
        <v>n/a</v>
      </c>
      <c r="Y314" s="664"/>
      <c r="Z314" s="651" t="str">
        <f t="shared" si="74"/>
        <v>n/a</v>
      </c>
      <c r="AA314" s="886" t="str">
        <f t="shared" si="75"/>
        <v>n/a</v>
      </c>
      <c r="AB314" s="887">
        <v>12</v>
      </c>
      <c r="AC314" s="865" t="s">
        <v>136</v>
      </c>
      <c r="AD314" s="865" t="s">
        <v>136</v>
      </c>
      <c r="AE314" s="865" t="s">
        <v>136</v>
      </c>
      <c r="AF314" s="865" t="s">
        <v>136</v>
      </c>
      <c r="AG314" s="865" t="s">
        <v>136</v>
      </c>
      <c r="AH314" s="865" t="s">
        <v>136</v>
      </c>
      <c r="AI314" s="865" t="s">
        <v>136</v>
      </c>
      <c r="AJ314" s="865" t="s">
        <v>136</v>
      </c>
      <c r="AK314" s="865" t="s">
        <v>136</v>
      </c>
      <c r="AL314" s="878" t="s">
        <v>136</v>
      </c>
      <c r="AM314" s="872" t="s">
        <v>136</v>
      </c>
      <c r="AN314" s="865" t="s">
        <v>136</v>
      </c>
      <c r="AO314" s="739" t="str">
        <f t="shared" si="76"/>
        <v>n/a</v>
      </c>
      <c r="AP314" s="740">
        <f t="shared" si="77"/>
        <v>10.419284693054104</v>
      </c>
      <c r="AQ314" s="888" t="str">
        <f t="shared" si="78"/>
        <v>n/a</v>
      </c>
      <c r="AR314" s="651">
        <f>INDEX(Historical!$C$7:$C$1239,MATCH(B314,Historical!$B$7:$B$1261,0))*IF(AH314="n/a",1.03,IF(AH314&lt;0,1.01,IF(AH314&gt;10,1.1,(1+AH314/100))))</f>
        <v>2.094093</v>
      </c>
      <c r="AS314" s="886">
        <f t="shared" si="79"/>
        <v>2.1569157900000002</v>
      </c>
      <c r="AT314" s="886">
        <f t="shared" si="85"/>
        <v>2.2216232637000002</v>
      </c>
      <c r="AU314" s="886">
        <f t="shared" si="85"/>
        <v>2.2882719616110001</v>
      </c>
      <c r="AV314" s="886">
        <f t="shared" si="85"/>
        <v>2.3569201204593302</v>
      </c>
      <c r="AW314" s="651">
        <f t="shared" si="80"/>
        <v>11.117824135770331</v>
      </c>
      <c r="AX314" s="747">
        <f t="shared" si="81"/>
        <v>14.429362927670775</v>
      </c>
      <c r="AY314" s="934" t="s">
        <v>136</v>
      </c>
      <c r="AZ314" s="872" t="s">
        <v>136</v>
      </c>
      <c r="BA314" s="872" t="s">
        <v>136</v>
      </c>
      <c r="BB314" s="872" t="s">
        <v>136</v>
      </c>
      <c r="BC314" s="872" t="s">
        <v>136</v>
      </c>
      <c r="BD314" s="907" t="s">
        <v>4265</v>
      </c>
      <c r="BE314" s="624">
        <v>2013</v>
      </c>
      <c r="BF314" s="898">
        <f t="shared" si="82"/>
        <v>0</v>
      </c>
      <c r="BG314" s="882" t="s">
        <v>136</v>
      </c>
    </row>
    <row r="315" spans="1:59" ht="11.25" customHeight="1" x14ac:dyDescent="0.2">
      <c r="A315" s="881" t="s">
        <v>4437</v>
      </c>
      <c r="B315" s="875" t="s">
        <v>4436</v>
      </c>
      <c r="C315" s="932" t="s">
        <v>108</v>
      </c>
      <c r="D315" s="932" t="s">
        <v>4334</v>
      </c>
      <c r="E315" s="733">
        <v>6</v>
      </c>
      <c r="F315" s="1140">
        <v>702</v>
      </c>
      <c r="G315" s="1140" t="s">
        <v>106</v>
      </c>
      <c r="H315" s="1140" t="s">
        <v>106</v>
      </c>
      <c r="I315" s="874">
        <v>64.78</v>
      </c>
      <c r="J315" s="651">
        <f t="shared" si="69"/>
        <v>2.037665946279716</v>
      </c>
      <c r="K315" s="877">
        <v>0.33</v>
      </c>
      <c r="L315" s="887">
        <v>4</v>
      </c>
      <c r="M315" s="642">
        <f t="shared" si="70"/>
        <v>1.32</v>
      </c>
      <c r="N315" s="870" t="s">
        <v>148</v>
      </c>
      <c r="O315" s="734">
        <v>0.31</v>
      </c>
      <c r="P315" s="861">
        <v>44075</v>
      </c>
      <c r="Q315" s="861">
        <v>44089</v>
      </c>
      <c r="R315" s="642">
        <f t="shared" si="71"/>
        <v>6.4516129032258114</v>
      </c>
      <c r="S315" s="701">
        <f>IF(INDEX(Historical!$D$7:$D$1237,MATCH(B315,Historical!$B$7:$B$1261,0))=0,"n/a",(INDEX(Historical!$C$7:$C$1239,MATCH(B315,Historical!$B$7:$B$1261,0))/INDEX(Historical!$D$7:$D$1237,MATCH(B315,Historical!$B$7:$B$1261,0))-1)*100)</f>
        <v>18.811881188118807</v>
      </c>
      <c r="T315" s="701">
        <f>IF(INDEX(Historical!$F$7:$F$1230,MATCH(B315,Historical!$B$7:$B$1261,0))=0,"n/a",((INDEX(Historical!$C$7:$C$1239,MATCH(B315,Historical!$B$7:$B$1261,0))/INDEX(Historical!$F$7:$F$1230,MATCH(B315,Historical!$B$7:$B$1261,0)))^(1/3)-1)*100)</f>
        <v>22.052244447028492</v>
      </c>
      <c r="U315" s="701" t="str">
        <f>IF(INDEX(Historical!$H$7:$H$1230,MATCH(B315,Historical!$B$7:$B$1261,0))=0,"n/a",((INDEX(Historical!$C$7:$C$1239,MATCH(B315,Historical!$B$7:$B$1261,0))/INDEX(Historical!$H$7:$H$1230,MATCH(B315,Historical!$B$7:$B$1261,0)))^(1/5)-1)*100)</f>
        <v>n/a</v>
      </c>
      <c r="V315" s="701" t="str">
        <f>IF(INDEX(Historical!$O$7:$O$1230,MATCH(B315,Historical!$B$7:$B$1261,0))=0,"n/a",((INDEX(Historical!$C$7:$C$1239,MATCH(B315,Historical!$B$7:$B$1261,0))/INDEX(Historical!$O$7:$O$1230,MATCH(B315,Historical!$B$7:$B$1261,0)))^(1/10)-1)*100)</f>
        <v>n/a</v>
      </c>
      <c r="W315" s="702" t="str">
        <f t="shared" si="72"/>
        <v>n/a</v>
      </c>
      <c r="X315" s="703" t="str">
        <f t="shared" si="73"/>
        <v>n/a</v>
      </c>
      <c r="Y315" s="876"/>
      <c r="Z315" s="651">
        <f t="shared" si="74"/>
        <v>43.421052631578952</v>
      </c>
      <c r="AA315" s="886">
        <f t="shared" si="75"/>
        <v>21.309210526315791</v>
      </c>
      <c r="AB315" s="887">
        <v>3</v>
      </c>
      <c r="AC315" s="865">
        <v>3.04</v>
      </c>
      <c r="AD315" s="865">
        <v>2.46</v>
      </c>
      <c r="AE315" s="865">
        <v>4.01</v>
      </c>
      <c r="AF315" s="865">
        <v>3.47</v>
      </c>
      <c r="AG315" s="865">
        <v>18.5</v>
      </c>
      <c r="AH315" s="865">
        <v>14.799999999999999</v>
      </c>
      <c r="AI315" s="865">
        <v>27.339999999999996</v>
      </c>
      <c r="AJ315" s="865">
        <v>17.899999999999999</v>
      </c>
      <c r="AK315" s="865">
        <v>8.6999999999999993</v>
      </c>
      <c r="AL315" s="878">
        <v>4510</v>
      </c>
      <c r="AM315" s="872">
        <v>0.1</v>
      </c>
      <c r="AN315" s="865">
        <v>0</v>
      </c>
      <c r="AO315" s="739" t="str">
        <f t="shared" si="76"/>
        <v>n/a</v>
      </c>
      <c r="AP315" s="740" t="str">
        <f t="shared" si="77"/>
        <v>n/a</v>
      </c>
      <c r="AQ315" s="888">
        <f t="shared" si="78"/>
        <v>81.283032884205426</v>
      </c>
      <c r="AR315" s="651">
        <f>INDEX(Historical!$C$7:$C$1239,MATCH(B315,Historical!$B$7:$B$1261,0))*IF(AH315="n/a",1.03,IF(AH315&lt;0,1.01,IF(AH315&gt;10,1.1,(1+AH315/100))))</f>
        <v>1.32</v>
      </c>
      <c r="AS315" s="886">
        <f t="shared" si="79"/>
        <v>1.4520000000000002</v>
      </c>
      <c r="AT315" s="886">
        <f t="shared" si="85"/>
        <v>1.5783240000000001</v>
      </c>
      <c r="AU315" s="886">
        <f t="shared" si="85"/>
        <v>1.715638188</v>
      </c>
      <c r="AV315" s="886">
        <f t="shared" si="85"/>
        <v>1.864898710356</v>
      </c>
      <c r="AW315" s="651">
        <f t="shared" si="80"/>
        <v>7.9308608983560003</v>
      </c>
      <c r="AX315" s="747">
        <f t="shared" si="81"/>
        <v>12.242761497925287</v>
      </c>
      <c r="AY315" s="934">
        <v>0.67</v>
      </c>
      <c r="AZ315" s="872">
        <v>51.139999999999993</v>
      </c>
      <c r="BA315" s="872">
        <v>-2.3800000000000003</v>
      </c>
      <c r="BB315" s="872">
        <v>4.2799999999999994</v>
      </c>
      <c r="BC315" s="872">
        <v>12.02</v>
      </c>
      <c r="BE315" s="624">
        <v>2015</v>
      </c>
      <c r="BF315" s="898">
        <f t="shared" si="82"/>
        <v>0</v>
      </c>
      <c r="BG315" s="882">
        <v>12</v>
      </c>
    </row>
    <row r="316" spans="1:59" ht="11.25" customHeight="1" x14ac:dyDescent="0.2">
      <c r="A316" s="863" t="s">
        <v>1295</v>
      </c>
      <c r="B316" s="875" t="s">
        <v>1296</v>
      </c>
      <c r="C316" s="932" t="s">
        <v>108</v>
      </c>
      <c r="D316" s="932" t="s">
        <v>118</v>
      </c>
      <c r="E316" s="733">
        <v>11</v>
      </c>
      <c r="F316" s="1140">
        <v>312</v>
      </c>
      <c r="G316" s="1165" t="s">
        <v>115</v>
      </c>
      <c r="H316" s="1165" t="s">
        <v>115</v>
      </c>
      <c r="I316" s="874">
        <v>39.92</v>
      </c>
      <c r="J316" s="651">
        <f t="shared" si="69"/>
        <v>3.0060120240480961</v>
      </c>
      <c r="K316" s="877">
        <v>0.3</v>
      </c>
      <c r="L316" s="887">
        <v>4</v>
      </c>
      <c r="M316" s="642">
        <f t="shared" si="70"/>
        <v>1.2</v>
      </c>
      <c r="N316" s="870" t="s">
        <v>318</v>
      </c>
      <c r="O316" s="734">
        <v>0.28749999999999998</v>
      </c>
      <c r="P316" s="861">
        <v>43906</v>
      </c>
      <c r="Q316" s="861">
        <v>43921</v>
      </c>
      <c r="R316" s="642">
        <f t="shared" si="71"/>
        <v>4.3478260869565259</v>
      </c>
      <c r="S316" s="701">
        <f>IF(INDEX(Historical!$D$7:$D$1237,MATCH(B316,Historical!$B$7:$B$1261,0))=0,"n/a",(INDEX(Historical!$C$7:$C$1239,MATCH(B316,Historical!$B$7:$B$1261,0))/INDEX(Historical!$D$7:$D$1237,MATCH(B316,Historical!$B$7:$B$1261,0))-1)*100)</f>
        <v>0.87719298245614308</v>
      </c>
      <c r="T316" s="701">
        <f>IF(INDEX(Historical!$F$7:$F$1230,MATCH(B316,Historical!$B$7:$B$1261,0))=0,"n/a",((INDEX(Historical!$C$7:$C$1239,MATCH(B316,Historical!$B$7:$B$1261,0))/INDEX(Historical!$F$7:$F$1230,MATCH(B316,Historical!$B$7:$B$1261,0)))^(1/3)-1)*100)</f>
        <v>2.7536659143547526</v>
      </c>
      <c r="U316" s="701">
        <f>IF(INDEX(Historical!$H$7:$H$1230,MATCH(B316,Historical!$B$7:$B$1261,0))=0,"n/a",((INDEX(Historical!$C$7:$C$1239,MATCH(B316,Historical!$B$7:$B$1261,0))/INDEX(Historical!$H$7:$H$1230,MATCH(B316,Historical!$B$7:$B$1261,0)))^(1/5)-1)*100)</f>
        <v>4.5639552591273169</v>
      </c>
      <c r="V316" s="701">
        <f>IF(INDEX(Historical!$O$7:$O$1230,MATCH(B316,Historical!$B$7:$B$1261,0))=0,"n/a",((INDEX(Historical!$C$7:$C$1239,MATCH(B316,Historical!$B$7:$B$1261,0))/INDEX(Historical!$O$7:$O$1230,MATCH(B316,Historical!$B$7:$B$1261,0)))^(1/10)-1)*100)</f>
        <v>17.085582970286151</v>
      </c>
      <c r="W316" s="702">
        <f t="shared" si="72"/>
        <v>0.26712318023122622</v>
      </c>
      <c r="X316" s="703">
        <f t="shared" si="73"/>
        <v>0.37409469337109158</v>
      </c>
      <c r="Y316" s="664"/>
      <c r="Z316" s="651">
        <f t="shared" si="74"/>
        <v>43.636363636363633</v>
      </c>
      <c r="AA316" s="886">
        <f t="shared" si="75"/>
        <v>14.516363636363637</v>
      </c>
      <c r="AB316" s="887">
        <v>12</v>
      </c>
      <c r="AC316" s="865">
        <v>2.75</v>
      </c>
      <c r="AD316" s="865">
        <v>1.17</v>
      </c>
      <c r="AE316" s="865">
        <v>1.33</v>
      </c>
      <c r="AF316" s="865">
        <v>1</v>
      </c>
      <c r="AG316" s="865">
        <v>6.5</v>
      </c>
      <c r="AH316" s="865">
        <v>904.19999999999993</v>
      </c>
      <c r="AI316" s="865">
        <v>-6.7299999999999995</v>
      </c>
      <c r="AJ316" s="865">
        <v>12.2</v>
      </c>
      <c r="AK316" s="865">
        <v>12.7</v>
      </c>
      <c r="AL316" s="878">
        <v>1730</v>
      </c>
      <c r="AM316" s="872">
        <v>1</v>
      </c>
      <c r="AN316" s="865">
        <v>0.25</v>
      </c>
      <c r="AO316" s="739">
        <f t="shared" si="76"/>
        <v>-6.9463963531882245</v>
      </c>
      <c r="AP316" s="740">
        <f t="shared" si="77"/>
        <v>7.569967283175413</v>
      </c>
      <c r="AQ316" s="888">
        <f t="shared" si="78"/>
        <v>-19.677418046248217</v>
      </c>
      <c r="AR316" s="651">
        <f>INDEX(Historical!$C$7:$C$1239,MATCH(B316,Historical!$B$7:$B$1261,0))*IF(AH316="n/a",1.03,IF(AH316&lt;0,1.01,IF(AH316&gt;10,1.1,(1+AH316/100))))</f>
        <v>1.2649999999999999</v>
      </c>
      <c r="AS316" s="886">
        <f t="shared" si="79"/>
        <v>1.27765</v>
      </c>
      <c r="AT316" s="886">
        <f t="shared" si="85"/>
        <v>1.4054150000000001</v>
      </c>
      <c r="AU316" s="886">
        <f t="shared" si="85"/>
        <v>1.5459565000000002</v>
      </c>
      <c r="AV316" s="886">
        <f t="shared" si="85"/>
        <v>1.7005521500000003</v>
      </c>
      <c r="AW316" s="651">
        <f t="shared" si="80"/>
        <v>7.1945736500000006</v>
      </c>
      <c r="AX316" s="747">
        <f t="shared" si="81"/>
        <v>18.022479083166335</v>
      </c>
      <c r="AY316" s="934">
        <v>0.7</v>
      </c>
      <c r="AZ316" s="872">
        <v>30.97</v>
      </c>
      <c r="BA316" s="872">
        <v>-13.65</v>
      </c>
      <c r="BB316" s="872">
        <v>10.52</v>
      </c>
      <c r="BC316" s="872">
        <v>8.7099999999999991</v>
      </c>
      <c r="BE316" s="624">
        <v>2010</v>
      </c>
      <c r="BF316" s="898">
        <f t="shared" si="82"/>
        <v>0</v>
      </c>
      <c r="BG316" s="882">
        <v>0.8</v>
      </c>
    </row>
    <row r="317" spans="1:59" ht="11.25" customHeight="1" x14ac:dyDescent="0.2">
      <c r="A317" s="863" t="s">
        <v>1285</v>
      </c>
      <c r="B317" s="875" t="s">
        <v>1286</v>
      </c>
      <c r="C317" s="932" t="s">
        <v>112</v>
      </c>
      <c r="D317" s="932" t="s">
        <v>4322</v>
      </c>
      <c r="E317" s="733">
        <v>9</v>
      </c>
      <c r="F317" s="1140">
        <v>420</v>
      </c>
      <c r="G317" s="1165" t="s">
        <v>106</v>
      </c>
      <c r="H317" s="1165" t="s">
        <v>106</v>
      </c>
      <c r="I317" s="865">
        <v>36.46</v>
      </c>
      <c r="J317" s="651">
        <f t="shared" si="69"/>
        <v>3.3461327482172241</v>
      </c>
      <c r="K317" s="877">
        <v>0.30499999999999999</v>
      </c>
      <c r="L317" s="887">
        <v>4</v>
      </c>
      <c r="M317" s="642">
        <f t="shared" si="70"/>
        <v>1.22</v>
      </c>
      <c r="N317" s="870" t="s">
        <v>119</v>
      </c>
      <c r="O317" s="734">
        <v>0.29499999999999998</v>
      </c>
      <c r="P317" s="866">
        <v>43601</v>
      </c>
      <c r="Q317" s="866">
        <v>43619</v>
      </c>
      <c r="R317" s="642">
        <f t="shared" si="71"/>
        <v>3.3898305084745797</v>
      </c>
      <c r="S317" s="701">
        <f>IF(INDEX(Historical!$D$7:$D$1237,MATCH(B317,Historical!$B$7:$B$1261,0))=0,"n/a",(INDEX(Historical!$C$7:$C$1239,MATCH(B317,Historical!$B$7:$B$1261,0))/INDEX(Historical!$D$7:$D$1237,MATCH(B317,Historical!$B$7:$B$1261,0))-1)*100)</f>
        <v>3.4188034188034289</v>
      </c>
      <c r="T317" s="701">
        <f>IF(INDEX(Historical!$F$7:$F$1230,MATCH(B317,Historical!$B$7:$B$1261,0))=0,"n/a",((INDEX(Historical!$C$7:$C$1239,MATCH(B317,Historical!$B$7:$B$1261,0))/INDEX(Historical!$F$7:$F$1230,MATCH(B317,Historical!$B$7:$B$1261,0)))^(1/3)-1)*100)</f>
        <v>3.5427330403113633</v>
      </c>
      <c r="U317" s="701">
        <f>IF(INDEX(Historical!$H$7:$H$1230,MATCH(B317,Historical!$B$7:$B$1261,0))=0,"n/a",((INDEX(Historical!$C$7:$C$1239,MATCH(B317,Historical!$B$7:$B$1261,0))/INDEX(Historical!$H$7:$H$1230,MATCH(B317,Historical!$B$7:$B$1261,0)))^(1/5)-1)*100)</f>
        <v>4.0950396969256841</v>
      </c>
      <c r="V317" s="701">
        <f>IF(INDEX(Historical!$O$7:$O$1230,MATCH(B317,Historical!$B$7:$B$1261,0))=0,"n/a",((INDEX(Historical!$C$7:$C$1239,MATCH(B317,Historical!$B$7:$B$1261,0))/INDEX(Historical!$O$7:$O$1230,MATCH(B317,Historical!$B$7:$B$1261,0)))^(1/10)-1)*100)</f>
        <v>3.4733933859090849</v>
      </c>
      <c r="W317" s="702">
        <f t="shared" si="72"/>
        <v>1.1789737705894483</v>
      </c>
      <c r="X317" s="703">
        <f t="shared" si="73"/>
        <v>0.30333627384634698</v>
      </c>
      <c r="Y317" s="665"/>
      <c r="Z317" s="651">
        <f t="shared" si="74"/>
        <v>78.709677419354847</v>
      </c>
      <c r="AA317" s="886">
        <f t="shared" si="75"/>
        <v>23.522580645161291</v>
      </c>
      <c r="AB317" s="887">
        <v>12</v>
      </c>
      <c r="AC317" s="865">
        <v>1.55</v>
      </c>
      <c r="AD317" s="865">
        <v>2.73</v>
      </c>
      <c r="AE317" s="865">
        <v>0.82</v>
      </c>
      <c r="AF317" s="865">
        <v>2.83</v>
      </c>
      <c r="AG317" s="865">
        <v>11.799999999999999</v>
      </c>
      <c r="AH317" s="865">
        <v>20.599999999999998</v>
      </c>
      <c r="AI317" s="865">
        <v>16.559999999999999</v>
      </c>
      <c r="AJ317" s="865">
        <v>13.5</v>
      </c>
      <c r="AK317" s="865">
        <v>9</v>
      </c>
      <c r="AL317" s="878">
        <v>1650</v>
      </c>
      <c r="AM317" s="872">
        <v>0.6</v>
      </c>
      <c r="AN317" s="865">
        <v>0.31</v>
      </c>
      <c r="AO317" s="739">
        <f t="shared" si="76"/>
        <v>-16.081408200018384</v>
      </c>
      <c r="AP317" s="740">
        <f t="shared" si="77"/>
        <v>7.4411724451429082</v>
      </c>
      <c r="AQ317" s="888">
        <f t="shared" si="78"/>
        <v>72.006334800406506</v>
      </c>
      <c r="AR317" s="651">
        <f>INDEX(Historical!$C$7:$C$1239,MATCH(B317,Historical!$B$7:$B$1261,0))*IF(AH317="n/a",1.03,IF(AH317&lt;0,1.01,IF(AH317&gt;10,1.1,(1+AH317/100))))</f>
        <v>1.331</v>
      </c>
      <c r="AS317" s="886">
        <f t="shared" si="79"/>
        <v>1.4641000000000002</v>
      </c>
      <c r="AT317" s="886">
        <f t="shared" si="85"/>
        <v>1.5958690000000002</v>
      </c>
      <c r="AU317" s="886">
        <f t="shared" si="85"/>
        <v>1.7394972100000003</v>
      </c>
      <c r="AV317" s="886">
        <f t="shared" si="85"/>
        <v>1.8960519589000004</v>
      </c>
      <c r="AW317" s="651">
        <f t="shared" si="80"/>
        <v>8.0265181689000009</v>
      </c>
      <c r="AX317" s="747">
        <f t="shared" si="81"/>
        <v>22.014586310751511</v>
      </c>
      <c r="AY317" s="934">
        <v>1.2</v>
      </c>
      <c r="AZ317" s="872">
        <v>119.57</v>
      </c>
      <c r="BA317" s="872">
        <v>-15.010000000000002</v>
      </c>
      <c r="BB317" s="872">
        <v>4</v>
      </c>
      <c r="BC317" s="872">
        <v>21.990000000000002</v>
      </c>
      <c r="BE317" s="624">
        <v>2011</v>
      </c>
      <c r="BF317" s="898">
        <f t="shared" si="82"/>
        <v>0</v>
      </c>
      <c r="BG317" s="882">
        <v>4.9000000000000004</v>
      </c>
    </row>
    <row r="318" spans="1:59" ht="11.25" customHeight="1" x14ac:dyDescent="0.2">
      <c r="A318" s="871" t="s">
        <v>3834</v>
      </c>
      <c r="B318" s="875" t="s">
        <v>3835</v>
      </c>
      <c r="C318" s="932" t="s">
        <v>108</v>
      </c>
      <c r="D318" s="932" t="s">
        <v>4334</v>
      </c>
      <c r="E318" s="733">
        <v>6</v>
      </c>
      <c r="F318" s="1140">
        <v>663</v>
      </c>
      <c r="G318" s="1140" t="s">
        <v>106</v>
      </c>
      <c r="H318" s="1140" t="s">
        <v>106</v>
      </c>
      <c r="I318" s="874">
        <v>9.36</v>
      </c>
      <c r="J318" s="651">
        <f t="shared" si="69"/>
        <v>5.8760683760683765</v>
      </c>
      <c r="K318" s="877">
        <v>0.13750000000000001</v>
      </c>
      <c r="L318" s="887">
        <v>4</v>
      </c>
      <c r="M318" s="642">
        <f t="shared" si="70"/>
        <v>0.55000000000000004</v>
      </c>
      <c r="N318" s="870" t="s">
        <v>303</v>
      </c>
      <c r="O318" s="734">
        <v>0.11</v>
      </c>
      <c r="P318" s="866">
        <v>43696</v>
      </c>
      <c r="Q318" s="866">
        <v>43718</v>
      </c>
      <c r="R318" s="642">
        <f t="shared" si="71"/>
        <v>25.000000000000011</v>
      </c>
      <c r="S318" s="701">
        <f>IF(INDEX(Historical!$D$7:$D$1237,MATCH(B318,Historical!$B$7:$B$1261,0))=0,"n/a",(INDEX(Historical!$C$7:$C$1239,MATCH(B318,Historical!$B$7:$B$1261,0))/INDEX(Historical!$D$7:$D$1237,MATCH(B318,Historical!$B$7:$B$1261,0))-1)*100)</f>
        <v>20.731707317073166</v>
      </c>
      <c r="T318" s="701">
        <f>IF(INDEX(Historical!$F$7:$F$1230,MATCH(B318,Historical!$B$7:$B$1261,0))=0,"n/a",((INDEX(Historical!$C$7:$C$1239,MATCH(B318,Historical!$B$7:$B$1261,0))/INDEX(Historical!$F$7:$F$1230,MATCH(B318,Historical!$B$7:$B$1261,0)))^(1/3)-1)*100)</f>
        <v>29.739714955348397</v>
      </c>
      <c r="U318" s="701">
        <f>IF(INDEX(Historical!$H$7:$H$1230,MATCH(B318,Historical!$B$7:$B$1261,0))=0,"n/a",((INDEX(Historical!$C$7:$C$1239,MATCH(B318,Historical!$B$7:$B$1261,0))/INDEX(Historical!$H$7:$H$1230,MATCH(B318,Historical!$B$7:$B$1261,0)))^(1/5)-1)*100)</f>
        <v>34.292356784634912</v>
      </c>
      <c r="V318" s="701">
        <f>IF(INDEX(Historical!$O$7:$O$1230,MATCH(B318,Historical!$B$7:$B$1261,0))=0,"n/a",((INDEX(Historical!$C$7:$C$1239,MATCH(B318,Historical!$B$7:$B$1261,0))/INDEX(Historical!$O$7:$O$1230,MATCH(B318,Historical!$B$7:$B$1261,0)))^(1/10)-1)*100)</f>
        <v>23.493868371626792</v>
      </c>
      <c r="W318" s="702">
        <f t="shared" si="72"/>
        <v>1.4596300720765636</v>
      </c>
      <c r="X318" s="703">
        <f t="shared" si="73"/>
        <v>3.2973419985225876</v>
      </c>
      <c r="Y318" s="664"/>
      <c r="Z318" s="651">
        <f t="shared" si="74"/>
        <v>46.610169491525426</v>
      </c>
      <c r="AA318" s="886">
        <f t="shared" si="75"/>
        <v>7.9322033898305087</v>
      </c>
      <c r="AB318" s="887">
        <v>9</v>
      </c>
      <c r="AC318" s="865">
        <v>1.18</v>
      </c>
      <c r="AD318" s="865" t="s">
        <v>136</v>
      </c>
      <c r="AE318" s="865">
        <v>1.89</v>
      </c>
      <c r="AF318" s="865">
        <v>0.88</v>
      </c>
      <c r="AG318" s="865">
        <v>11.5</v>
      </c>
      <c r="AH318" s="865">
        <v>-54.500000000000007</v>
      </c>
      <c r="AI318" s="865" t="s">
        <v>136</v>
      </c>
      <c r="AJ318" s="865">
        <v>10.4</v>
      </c>
      <c r="AK318" s="865" t="s">
        <v>136</v>
      </c>
      <c r="AL318" s="878">
        <v>68.510000000000005</v>
      </c>
      <c r="AM318" s="872">
        <v>44.5</v>
      </c>
      <c r="AN318" s="865">
        <v>0</v>
      </c>
      <c r="AO318" s="739">
        <f t="shared" si="76"/>
        <v>32.236221770872774</v>
      </c>
      <c r="AP318" s="740">
        <f t="shared" si="77"/>
        <v>40.168425160703286</v>
      </c>
      <c r="AQ318" s="888">
        <f t="shared" si="78"/>
        <v>-44.301051344249473</v>
      </c>
      <c r="AR318" s="651">
        <f>INDEX(Historical!$C$7:$C$1239,MATCH(B318,Historical!$B$7:$B$1261,0))*IF(AH318="n/a",1.03,IF(AH318&lt;0,1.01,IF(AH318&gt;10,1.1,(1+AH318/100))))</f>
        <v>0.49995000000000001</v>
      </c>
      <c r="AS318" s="886">
        <f t="shared" si="79"/>
        <v>0.51494850000000003</v>
      </c>
      <c r="AT318" s="886">
        <f t="shared" si="85"/>
        <v>0.53039695500000006</v>
      </c>
      <c r="AU318" s="886">
        <f t="shared" si="85"/>
        <v>0.54630886365000009</v>
      </c>
      <c r="AV318" s="886">
        <f t="shared" si="85"/>
        <v>0.56269812955950016</v>
      </c>
      <c r="AW318" s="651">
        <f t="shared" si="80"/>
        <v>2.6543024482095006</v>
      </c>
      <c r="AX318" s="747">
        <f t="shared" si="81"/>
        <v>28.357932138990392</v>
      </c>
      <c r="AY318" s="934">
        <v>1.02</v>
      </c>
      <c r="AZ318" s="872">
        <v>64.64</v>
      </c>
      <c r="BA318" s="872">
        <v>-21.34</v>
      </c>
      <c r="BB318" s="872">
        <v>7.0000000000000009</v>
      </c>
      <c r="BC318" s="872">
        <v>10.290000000000001</v>
      </c>
      <c r="BE318" s="624">
        <v>2014</v>
      </c>
      <c r="BF318" s="898">
        <f t="shared" si="82"/>
        <v>0</v>
      </c>
      <c r="BG318" s="882">
        <v>8.6999999999999993</v>
      </c>
    </row>
    <row r="319" spans="1:59" ht="11.25" customHeight="1" x14ac:dyDescent="0.2">
      <c r="A319" s="863" t="s">
        <v>1287</v>
      </c>
      <c r="B319" s="875" t="s">
        <v>1288</v>
      </c>
      <c r="C319" s="932" t="s">
        <v>108</v>
      </c>
      <c r="D319" s="932" t="s">
        <v>4338</v>
      </c>
      <c r="E319" s="733">
        <v>10</v>
      </c>
      <c r="F319" s="1140">
        <v>421</v>
      </c>
      <c r="G319" s="1139" t="s">
        <v>106</v>
      </c>
      <c r="H319" s="1139" t="s">
        <v>106</v>
      </c>
      <c r="I319" s="874">
        <v>18.510000000000002</v>
      </c>
      <c r="J319" s="651">
        <f t="shared" si="69"/>
        <v>3.0253916801728797</v>
      </c>
      <c r="K319" s="877">
        <v>0.14000000000000001</v>
      </c>
      <c r="L319" s="887">
        <v>4</v>
      </c>
      <c r="M319" s="642">
        <f t="shared" si="70"/>
        <v>0.56000000000000005</v>
      </c>
      <c r="N319" s="870" t="s">
        <v>790</v>
      </c>
      <c r="O319" s="734">
        <v>0.13</v>
      </c>
      <c r="P319" s="861">
        <v>44144</v>
      </c>
      <c r="Q319" s="861">
        <v>44167</v>
      </c>
      <c r="R319" s="642">
        <f t="shared" si="71"/>
        <v>7.6923076923076987</v>
      </c>
      <c r="S319" s="701">
        <f>IF(INDEX(Historical!$D$7:$D$1237,MATCH(B319,Historical!$B$7:$B$1261,0))=0,"n/a",(INDEX(Historical!$C$7:$C$1239,MATCH(B319,Historical!$B$7:$B$1261,0))/INDEX(Historical!$D$7:$D$1237,MATCH(B319,Historical!$B$7:$B$1261,0))-1)*100)</f>
        <v>10.869565217391308</v>
      </c>
      <c r="T319" s="701">
        <f>IF(INDEX(Historical!$F$7:$F$1230,MATCH(B319,Historical!$B$7:$B$1261,0))=0,"n/a",((INDEX(Historical!$C$7:$C$1239,MATCH(B319,Historical!$B$7:$B$1261,0))/INDEX(Historical!$F$7:$F$1230,MATCH(B319,Historical!$B$7:$B$1261,0)))^(1/3)-1)*100)</f>
        <v>14.192224550956389</v>
      </c>
      <c r="U319" s="701">
        <f>IF(INDEX(Historical!$H$7:$H$1230,MATCH(B319,Historical!$B$7:$B$1261,0))=0,"n/a",((INDEX(Historical!$C$7:$C$1239,MATCH(B319,Historical!$B$7:$B$1261,0))/INDEX(Historical!$H$7:$H$1230,MATCH(B319,Historical!$B$7:$B$1261,0)))^(1/5)-1)*100)</f>
        <v>23.852970009599229</v>
      </c>
      <c r="V319" s="701">
        <f>IF(INDEX(Historical!$O$7:$O$1230,MATCH(B319,Historical!$B$7:$B$1261,0))=0,"n/a",((INDEX(Historical!$C$7:$C$1239,MATCH(B319,Historical!$B$7:$B$1261,0))/INDEX(Historical!$O$7:$O$1230,MATCH(B319,Historical!$B$7:$B$1261,0)))^(1/10)-1)*100)</f>
        <v>25.050520646078112</v>
      </c>
      <c r="W319" s="702">
        <f t="shared" si="72"/>
        <v>0.95219458096706777</v>
      </c>
      <c r="X319" s="703">
        <f t="shared" si="73"/>
        <v>1.5692743427367914</v>
      </c>
      <c r="Y319" s="876"/>
      <c r="Z319" s="651">
        <f t="shared" si="74"/>
        <v>45.161290322580648</v>
      </c>
      <c r="AA319" s="886">
        <f t="shared" si="75"/>
        <v>14.927419354838712</v>
      </c>
      <c r="AB319" s="887">
        <v>12</v>
      </c>
      <c r="AC319" s="865">
        <v>1.24</v>
      </c>
      <c r="AD319" s="865">
        <v>3.11</v>
      </c>
      <c r="AE319" s="865">
        <v>4.72</v>
      </c>
      <c r="AF319" s="865">
        <v>1.26</v>
      </c>
      <c r="AG319" s="865">
        <v>8.3000000000000007</v>
      </c>
      <c r="AH319" s="865">
        <v>0</v>
      </c>
      <c r="AI319" s="865">
        <v>22.830000000000002</v>
      </c>
      <c r="AJ319" s="865">
        <v>15.2</v>
      </c>
      <c r="AK319" s="865">
        <v>5</v>
      </c>
      <c r="AL319" s="878">
        <v>3240</v>
      </c>
      <c r="AM319" s="872">
        <v>0.1</v>
      </c>
      <c r="AN319" s="865">
        <v>0.15</v>
      </c>
      <c r="AO319" s="739">
        <f t="shared" si="76"/>
        <v>11.950942334933398</v>
      </c>
      <c r="AP319" s="740">
        <f t="shared" si="77"/>
        <v>26.87836168977211</v>
      </c>
      <c r="AQ319" s="888">
        <f t="shared" si="78"/>
        <v>-8.570492516312445</v>
      </c>
      <c r="AR319" s="651">
        <f>INDEX(Historical!$C$7:$C$1239,MATCH(B319,Historical!$B$7:$B$1261,0))*IF(AH319="n/a",1.03,IF(AH319&lt;0,1.01,IF(AH319&gt;10,1.1,(1+AH319/100))))</f>
        <v>0.51</v>
      </c>
      <c r="AS319" s="886">
        <f t="shared" si="79"/>
        <v>0.56100000000000005</v>
      </c>
      <c r="AT319" s="886">
        <f t="shared" si="85"/>
        <v>0.58905000000000007</v>
      </c>
      <c r="AU319" s="886">
        <f t="shared" si="85"/>
        <v>0.61850250000000007</v>
      </c>
      <c r="AV319" s="886">
        <f t="shared" si="85"/>
        <v>0.64942762500000006</v>
      </c>
      <c r="AW319" s="651">
        <f t="shared" si="80"/>
        <v>2.9279801250000004</v>
      </c>
      <c r="AX319" s="747">
        <f t="shared" si="81"/>
        <v>15.818369124797407</v>
      </c>
      <c r="AY319" s="934">
        <v>1.55</v>
      </c>
      <c r="AZ319" s="872">
        <v>90.63</v>
      </c>
      <c r="BA319" s="872">
        <v>-12.02</v>
      </c>
      <c r="BB319" s="872">
        <v>8.68</v>
      </c>
      <c r="BC319" s="872">
        <v>18.72</v>
      </c>
      <c r="BE319" s="624">
        <v>2011</v>
      </c>
      <c r="BF319" s="898">
        <f t="shared" si="82"/>
        <v>0</v>
      </c>
      <c r="BG319" s="882">
        <v>1.3</v>
      </c>
    </row>
    <row r="320" spans="1:59" ht="11.25" customHeight="1" x14ac:dyDescent="0.2">
      <c r="A320" s="871" t="s">
        <v>1291</v>
      </c>
      <c r="B320" s="875" t="s">
        <v>1292</v>
      </c>
      <c r="C320" s="932" t="s">
        <v>112</v>
      </c>
      <c r="D320" s="932" t="s">
        <v>4360</v>
      </c>
      <c r="E320" s="733">
        <v>10</v>
      </c>
      <c r="F320" s="1140">
        <v>409</v>
      </c>
      <c r="G320" s="1190" t="s">
        <v>37</v>
      </c>
      <c r="H320" s="1190" t="s">
        <v>37</v>
      </c>
      <c r="I320" s="874">
        <v>203.92</v>
      </c>
      <c r="J320" s="651">
        <f t="shared" si="69"/>
        <v>1.8242448018830917</v>
      </c>
      <c r="K320" s="877">
        <v>0.93</v>
      </c>
      <c r="L320" s="887">
        <v>4</v>
      </c>
      <c r="M320" s="642">
        <f t="shared" si="70"/>
        <v>3.72</v>
      </c>
      <c r="N320" s="870" t="s">
        <v>248</v>
      </c>
      <c r="O320" s="734">
        <v>0.9</v>
      </c>
      <c r="P320" s="861">
        <v>44147</v>
      </c>
      <c r="Q320" s="861">
        <v>44169</v>
      </c>
      <c r="R320" s="642">
        <f t="shared" si="71"/>
        <v>3.3333333333333361</v>
      </c>
      <c r="S320" s="701">
        <f>IF(INDEX(Historical!$D$7:$D$1237,MATCH(B320,Historical!$B$7:$B$1261,0))=0,"n/a",(INDEX(Historical!$C$7:$C$1239,MATCH(B320,Historical!$B$7:$B$1261,0))/INDEX(Historical!$D$7:$D$1237,MATCH(B320,Historical!$B$7:$B$1261,0))-1)*100)</f>
        <v>9.9836333878887018</v>
      </c>
      <c r="T320" s="701">
        <f>IF(INDEX(Historical!$F$7:$F$1230,MATCH(B320,Historical!$B$7:$B$1261,0))=0,"n/a",((INDEX(Historical!$C$7:$C$1239,MATCH(B320,Historical!$B$7:$B$1261,0))/INDEX(Historical!$F$7:$F$1230,MATCH(B320,Historical!$B$7:$B$1261,0)))^(1/3)-1)*100)</f>
        <v>11.102644857564847</v>
      </c>
      <c r="U320" s="701">
        <f>IF(INDEX(Historical!$H$7:$H$1230,MATCH(B320,Historical!$B$7:$B$1261,0))=0,"n/a",((INDEX(Historical!$C$7:$C$1239,MATCH(B320,Historical!$B$7:$B$1261,0))/INDEX(Historical!$H$7:$H$1230,MATCH(B320,Historical!$B$7:$B$1261,0)))^(1/5)-1)*100)</f>
        <v>12.464571627241106</v>
      </c>
      <c r="V320" s="701">
        <f>IF(INDEX(Historical!$O$7:$O$1230,MATCH(B320,Historical!$B$7:$B$1261,0))=0,"n/a",((INDEX(Historical!$C$7:$C$1239,MATCH(B320,Historical!$B$7:$B$1261,0))/INDEX(Historical!$O$7:$O$1230,MATCH(B320,Historical!$B$7:$B$1261,0)))^(1/10)-1)*100)</f>
        <v>10.752972403706075</v>
      </c>
      <c r="W320" s="702">
        <f t="shared" si="72"/>
        <v>1.1591745202419677</v>
      </c>
      <c r="X320" s="703">
        <f t="shared" si="73"/>
        <v>1.4664201914401302</v>
      </c>
      <c r="Y320" s="654"/>
      <c r="Z320" s="651">
        <f t="shared" si="74"/>
        <v>55.274888558692425</v>
      </c>
      <c r="AA320" s="886">
        <f t="shared" si="75"/>
        <v>30.300148588410099</v>
      </c>
      <c r="AB320" s="887">
        <v>12</v>
      </c>
      <c r="AC320" s="865">
        <v>6.73</v>
      </c>
      <c r="AD320" s="865">
        <v>14.65</v>
      </c>
      <c r="AE320" s="865">
        <v>4.38</v>
      </c>
      <c r="AF320" s="865">
        <v>8.14</v>
      </c>
      <c r="AG320" s="865">
        <v>27.500000000000004</v>
      </c>
      <c r="AH320" s="865">
        <v>-4.3999999999999995</v>
      </c>
      <c r="AI320" s="865">
        <v>12.379999999999999</v>
      </c>
      <c r="AJ320" s="865">
        <v>8.5</v>
      </c>
      <c r="AK320" s="865">
        <v>2.12</v>
      </c>
      <c r="AL320" s="878">
        <v>145730</v>
      </c>
      <c r="AM320" s="872">
        <v>0.16999999999999998</v>
      </c>
      <c r="AN320" s="865">
        <v>1.23</v>
      </c>
      <c r="AO320" s="739">
        <f t="shared" si="76"/>
        <v>-16.011332159285899</v>
      </c>
      <c r="AP320" s="740">
        <f t="shared" si="77"/>
        <v>14.288816429124198</v>
      </c>
      <c r="AQ320" s="888">
        <f t="shared" si="78"/>
        <v>231.08791011831698</v>
      </c>
      <c r="AR320" s="651">
        <f>INDEX(Historical!$C$7:$C$1239,MATCH(B320,Historical!$B$7:$B$1261,0))*IF(AH320="n/a",1.03,IF(AH320&lt;0,1.01,IF(AH320&gt;10,1.1,(1+AH320/100))))</f>
        <v>3.3935999999999997</v>
      </c>
      <c r="AS320" s="886">
        <f t="shared" si="79"/>
        <v>3.7329599999999998</v>
      </c>
      <c r="AT320" s="886">
        <f t="shared" si="85"/>
        <v>3.8120987520000003</v>
      </c>
      <c r="AU320" s="886">
        <f t="shared" si="85"/>
        <v>3.8929152455424005</v>
      </c>
      <c r="AV320" s="886">
        <f t="shared" si="85"/>
        <v>3.9754450487479001</v>
      </c>
      <c r="AW320" s="651">
        <f t="shared" si="80"/>
        <v>18.8070190462903</v>
      </c>
      <c r="AX320" s="747">
        <f t="shared" si="81"/>
        <v>9.2227437457288648</v>
      </c>
      <c r="AY320" s="934">
        <v>1.1399999999999999</v>
      </c>
      <c r="AZ320" s="872">
        <v>101.74000000000001</v>
      </c>
      <c r="BA320" s="872">
        <v>-2.9000000000000004</v>
      </c>
      <c r="BB320" s="872">
        <v>13.780000000000001</v>
      </c>
      <c r="BC320" s="872">
        <v>30.509999999999998</v>
      </c>
      <c r="BE320" s="624">
        <v>2012</v>
      </c>
      <c r="BF320" s="898">
        <f t="shared" si="82"/>
        <v>0</v>
      </c>
      <c r="BG320" s="882">
        <v>8.2000000000000011</v>
      </c>
    </row>
    <row r="321" spans="1:59" ht="11.25" customHeight="1" x14ac:dyDescent="0.2">
      <c r="A321" s="863" t="s">
        <v>621</v>
      </c>
      <c r="B321" s="875" t="s">
        <v>622</v>
      </c>
      <c r="C321" s="932" t="s">
        <v>108</v>
      </c>
      <c r="D321" s="932" t="s">
        <v>4338</v>
      </c>
      <c r="E321" s="733">
        <v>16</v>
      </c>
      <c r="F321" s="1140">
        <v>249</v>
      </c>
      <c r="G321" s="1147" t="s">
        <v>106</v>
      </c>
      <c r="H321" s="1147" t="s">
        <v>106</v>
      </c>
      <c r="I321" s="874">
        <v>115.85</v>
      </c>
      <c r="J321" s="651">
        <f t="shared" si="69"/>
        <v>1.6573154941735002</v>
      </c>
      <c r="K321" s="877">
        <v>0.48</v>
      </c>
      <c r="L321" s="887">
        <v>4</v>
      </c>
      <c r="M321" s="642">
        <f t="shared" si="70"/>
        <v>1.92</v>
      </c>
      <c r="N321" s="870" t="s">
        <v>516</v>
      </c>
      <c r="O321" s="734">
        <v>0.46</v>
      </c>
      <c r="P321" s="861">
        <v>44148</v>
      </c>
      <c r="Q321" s="861">
        <v>44165</v>
      </c>
      <c r="R321" s="642">
        <f t="shared" si="71"/>
        <v>4.3478260869565135</v>
      </c>
      <c r="S321" s="701">
        <f>IF(INDEX(Historical!$D$7:$D$1237,MATCH(B321,Historical!$B$7:$B$1261,0))=0,"n/a",(INDEX(Historical!$C$7:$C$1239,MATCH(B321,Historical!$B$7:$B$1261,0))/INDEX(Historical!$D$7:$D$1237,MATCH(B321,Historical!$B$7:$B$1261,0))-1)*100)</f>
        <v>6.5868263473053856</v>
      </c>
      <c r="T321" s="701">
        <f>IF(INDEX(Historical!$F$7:$F$1230,MATCH(B321,Historical!$B$7:$B$1261,0))=0,"n/a",((INDEX(Historical!$C$7:$C$1239,MATCH(B321,Historical!$B$7:$B$1261,0))/INDEX(Historical!$F$7:$F$1230,MATCH(B321,Historical!$B$7:$B$1261,0)))^(1/3)-1)*100)</f>
        <v>14.045875999309576</v>
      </c>
      <c r="U321" s="701">
        <f>IF(INDEX(Historical!$H$7:$H$1230,MATCH(B321,Historical!$B$7:$B$1261,0))=0,"n/a",((INDEX(Historical!$C$7:$C$1239,MATCH(B321,Historical!$B$7:$B$1261,0))/INDEX(Historical!$H$7:$H$1230,MATCH(B321,Historical!$B$7:$B$1261,0)))^(1/5)-1)*100)</f>
        <v>11.346695461064794</v>
      </c>
      <c r="V321" s="701">
        <f>IF(INDEX(Historical!$O$7:$O$1230,MATCH(B321,Historical!$B$7:$B$1261,0))=0,"n/a",((INDEX(Historical!$C$7:$C$1239,MATCH(B321,Historical!$B$7:$B$1261,0))/INDEX(Historical!$O$7:$O$1230,MATCH(B321,Historical!$B$7:$B$1261,0)))^(1/10)-1)*100)</f>
        <v>11.963177647877821</v>
      </c>
      <c r="W321" s="702">
        <f t="shared" si="72"/>
        <v>0.94846835807688723</v>
      </c>
      <c r="X321" s="703" t="str">
        <f t="shared" si="73"/>
        <v>n/a</v>
      </c>
      <c r="Y321" s="665"/>
      <c r="Z321" s="651" t="str">
        <f t="shared" si="74"/>
        <v>n/a</v>
      </c>
      <c r="AA321" s="886" t="str">
        <f t="shared" si="75"/>
        <v>n/a</v>
      </c>
      <c r="AB321" s="887">
        <v>12</v>
      </c>
      <c r="AC321" s="865" t="s">
        <v>136</v>
      </c>
      <c r="AD321" s="865" t="s">
        <v>136</v>
      </c>
      <c r="AE321" s="865" t="s">
        <v>136</v>
      </c>
      <c r="AF321" s="865" t="s">
        <v>136</v>
      </c>
      <c r="AG321" s="865" t="s">
        <v>136</v>
      </c>
      <c r="AH321" s="865" t="s">
        <v>136</v>
      </c>
      <c r="AI321" s="865" t="s">
        <v>136</v>
      </c>
      <c r="AJ321" s="865" t="s">
        <v>136</v>
      </c>
      <c r="AK321" s="865" t="s">
        <v>136</v>
      </c>
      <c r="AL321" s="878" t="s">
        <v>136</v>
      </c>
      <c r="AM321" s="872" t="s">
        <v>136</v>
      </c>
      <c r="AN321" s="865" t="s">
        <v>136</v>
      </c>
      <c r="AO321" s="739" t="str">
        <f t="shared" si="76"/>
        <v>n/a</v>
      </c>
      <c r="AP321" s="740">
        <f t="shared" si="77"/>
        <v>13.004010955238295</v>
      </c>
      <c r="AQ321" s="888" t="str">
        <f t="shared" si="78"/>
        <v>n/a</v>
      </c>
      <c r="AR321" s="651">
        <f>INDEX(Historical!$C$7:$C$1239,MATCH(B321,Historical!$B$7:$B$1261,0))*IF(AH321="n/a",1.03,IF(AH321&lt;0,1.01,IF(AH321&gt;10,1.1,(1+AH321/100))))</f>
        <v>1.8334000000000001</v>
      </c>
      <c r="AS321" s="886">
        <f t="shared" si="79"/>
        <v>1.8884020000000001</v>
      </c>
      <c r="AT321" s="886">
        <f t="shared" si="85"/>
        <v>1.9450540600000001</v>
      </c>
      <c r="AU321" s="886">
        <f t="shared" si="85"/>
        <v>2.0034056818000003</v>
      </c>
      <c r="AV321" s="886">
        <f t="shared" si="85"/>
        <v>2.0635078522540002</v>
      </c>
      <c r="AW321" s="651">
        <f t="shared" si="80"/>
        <v>9.7337695940540012</v>
      </c>
      <c r="AX321" s="747">
        <f t="shared" si="81"/>
        <v>8.4020453984065622</v>
      </c>
      <c r="AY321" s="934" t="s">
        <v>136</v>
      </c>
      <c r="AZ321" s="872" t="s">
        <v>136</v>
      </c>
      <c r="BA321" s="872" t="s">
        <v>136</v>
      </c>
      <c r="BB321" s="872" t="s">
        <v>136</v>
      </c>
      <c r="BC321" s="872" t="s">
        <v>136</v>
      </c>
      <c r="BD321" s="907" t="s">
        <v>4265</v>
      </c>
      <c r="BE321" s="624">
        <v>2005</v>
      </c>
      <c r="BF321" s="898">
        <f t="shared" si="82"/>
        <v>1</v>
      </c>
      <c r="BG321" s="882" t="s">
        <v>136</v>
      </c>
    </row>
    <row r="322" spans="1:59" ht="11.25" customHeight="1" x14ac:dyDescent="0.2">
      <c r="A322" s="881" t="s">
        <v>4539</v>
      </c>
      <c r="B322" s="875" t="s">
        <v>4504</v>
      </c>
      <c r="C322" s="932" t="s">
        <v>4193</v>
      </c>
      <c r="D322" s="932" t="s">
        <v>4318</v>
      </c>
      <c r="E322" s="733">
        <v>5</v>
      </c>
      <c r="F322" s="1140">
        <v>721</v>
      </c>
      <c r="G322" s="1165" t="s">
        <v>106</v>
      </c>
      <c r="H322" s="1165" t="s">
        <v>106</v>
      </c>
      <c r="I322" s="874">
        <v>11.04</v>
      </c>
      <c r="J322" s="651">
        <f t="shared" si="69"/>
        <v>4.3478260869565215</v>
      </c>
      <c r="K322" s="877">
        <v>0.12</v>
      </c>
      <c r="L322" s="887">
        <v>4</v>
      </c>
      <c r="M322" s="642">
        <f t="shared" si="70"/>
        <v>0.48</v>
      </c>
      <c r="N322" s="870" t="s">
        <v>4517</v>
      </c>
      <c r="O322" s="734">
        <v>0.1125</v>
      </c>
      <c r="P322" s="619" t="s">
        <v>4512</v>
      </c>
      <c r="Q322" s="619" t="s">
        <v>4513</v>
      </c>
      <c r="R322" s="642">
        <f t="shared" si="71"/>
        <v>6.6666666666666599</v>
      </c>
      <c r="S322" s="701">
        <f>IF(INDEX(Historical!$D$7:$D$1237,MATCH(B322,Historical!$B$7:$B$1261,0))=0,"n/a",(INDEX(Historical!$C$7:$C$1239,MATCH(B322,Historical!$B$7:$B$1261,0))/INDEX(Historical!$D$7:$D$1237,MATCH(B322,Historical!$B$7:$B$1261,0))-1)*100)</f>
        <v>19.999999999999996</v>
      </c>
      <c r="T322" s="701">
        <f>IF(INDEX(Historical!$F$7:$F$1230,MATCH(B322,Historical!$B$7:$B$1261,0))=0,"n/a",((INDEX(Historical!$C$7:$C$1239,MATCH(B322,Historical!$B$7:$B$1261,0))/INDEX(Historical!$F$7:$F$1230,MATCH(B322,Historical!$B$7:$B$1261,0)))^(1/3)-1)*100)</f>
        <v>39.771438695554352</v>
      </c>
      <c r="U322" s="701" t="str">
        <f>IF(INDEX(Historical!$H$7:$H$1230,MATCH(B322,Historical!$B$7:$B$1261,0))=0,"n/a",((INDEX(Historical!$C$7:$C$1239,MATCH(B322,Historical!$B$7:$B$1261,0))/INDEX(Historical!$H$7:$H$1230,MATCH(B322,Historical!$B$7:$B$1261,0)))^(1/5)-1)*100)</f>
        <v>n/a</v>
      </c>
      <c r="V322" s="701" t="str">
        <f>IF(INDEX(Historical!$O$7:$O$1230,MATCH(B322,Historical!$B$7:$B$1261,0))=0,"n/a",((INDEX(Historical!$C$7:$C$1239,MATCH(B322,Historical!$B$7:$B$1261,0))/INDEX(Historical!$O$7:$O$1230,MATCH(B322,Historical!$B$7:$B$1261,0)))^(1/10)-1)*100)</f>
        <v>n/a</v>
      </c>
      <c r="W322" s="702" t="str">
        <f t="shared" si="72"/>
        <v>n/a</v>
      </c>
      <c r="X322" s="703" t="str">
        <f t="shared" si="73"/>
        <v>n/a</v>
      </c>
      <c r="Y322" s="876"/>
      <c r="Z322" s="651">
        <f t="shared" si="74"/>
        <v>600</v>
      </c>
      <c r="AA322" s="886">
        <f t="shared" si="75"/>
        <v>138</v>
      </c>
      <c r="AB322" s="887">
        <v>10</v>
      </c>
      <c r="AC322" s="865">
        <v>0.08</v>
      </c>
      <c r="AD322" s="865" t="s">
        <v>136</v>
      </c>
      <c r="AE322" s="865">
        <v>0.54</v>
      </c>
      <c r="AF322" s="865">
        <v>0.9</v>
      </c>
      <c r="AG322" s="865">
        <v>0</v>
      </c>
      <c r="AH322" s="865">
        <v>-36.799999999999997</v>
      </c>
      <c r="AI322" s="865">
        <v>16.03</v>
      </c>
      <c r="AJ322" s="865">
        <v>5.0999999999999996</v>
      </c>
      <c r="AK322" s="865">
        <v>-2.62</v>
      </c>
      <c r="AL322" s="878">
        <v>14460</v>
      </c>
      <c r="AM322" s="872">
        <v>0.1</v>
      </c>
      <c r="AN322" s="865">
        <v>1.2</v>
      </c>
      <c r="AO322" s="739" t="str">
        <f t="shared" si="76"/>
        <v>n/a</v>
      </c>
      <c r="AP322" s="740" t="str">
        <f t="shared" si="77"/>
        <v>n/a</v>
      </c>
      <c r="AQ322" s="888">
        <f t="shared" si="78"/>
        <v>134.94680248941458</v>
      </c>
      <c r="AR322" s="651">
        <f>INDEX(Historical!$C$7:$C$1239,MATCH(B322,Historical!$B$7:$B$1261,0))*IF(AH322="n/a",1.03,IF(AH322&lt;0,1.01,IF(AH322&gt;10,1.1,(1+AH322/100))))</f>
        <v>0.45450000000000002</v>
      </c>
      <c r="AS322" s="886">
        <f t="shared" si="79"/>
        <v>0.49995000000000006</v>
      </c>
      <c r="AT322" s="886">
        <f t="shared" si="85"/>
        <v>0.50494950000000005</v>
      </c>
      <c r="AU322" s="886">
        <f t="shared" si="85"/>
        <v>0.50999899500000001</v>
      </c>
      <c r="AV322" s="886">
        <f t="shared" si="85"/>
        <v>0.51509898495000006</v>
      </c>
      <c r="AW322" s="651">
        <f t="shared" si="80"/>
        <v>2.4844974799499999</v>
      </c>
      <c r="AX322" s="747">
        <f t="shared" si="81"/>
        <v>22.504506158967391</v>
      </c>
      <c r="AY322" s="934">
        <v>1.4</v>
      </c>
      <c r="AZ322" s="872">
        <v>48.59</v>
      </c>
      <c r="BA322" s="872">
        <v>-32.89</v>
      </c>
      <c r="BB322" s="872">
        <v>14.32</v>
      </c>
      <c r="BC322" s="872">
        <v>10.99</v>
      </c>
      <c r="BE322" s="624">
        <v>2016</v>
      </c>
      <c r="BF322" s="898">
        <f t="shared" si="82"/>
        <v>0</v>
      </c>
      <c r="BG322" s="882">
        <v>0</v>
      </c>
    </row>
    <row r="323" spans="1:59" s="773" customFormat="1" ht="11.25" customHeight="1" x14ac:dyDescent="0.2">
      <c r="A323" s="754" t="s">
        <v>1301</v>
      </c>
      <c r="B323" s="781" t="s">
        <v>1302</v>
      </c>
      <c r="C323" s="932" t="s">
        <v>4193</v>
      </c>
      <c r="D323" s="932" t="s">
        <v>4318</v>
      </c>
      <c r="E323" s="755">
        <v>11</v>
      </c>
      <c r="F323" s="1140">
        <v>346</v>
      </c>
      <c r="G323" s="1189" t="s">
        <v>106</v>
      </c>
      <c r="H323" s="1189" t="s">
        <v>106</v>
      </c>
      <c r="I323" s="756">
        <v>21.93</v>
      </c>
      <c r="J323" s="757">
        <f t="shared" si="69"/>
        <v>3.5348837209302326</v>
      </c>
      <c r="K323" s="758">
        <v>0.1938</v>
      </c>
      <c r="L323" s="759">
        <v>4</v>
      </c>
      <c r="M323" s="760">
        <f t="shared" si="70"/>
        <v>0.7752</v>
      </c>
      <c r="N323" s="761" t="s">
        <v>188</v>
      </c>
      <c r="O323" s="762">
        <v>0.1762</v>
      </c>
      <c r="P323" s="763">
        <v>44173</v>
      </c>
      <c r="Q323" s="763">
        <v>44202</v>
      </c>
      <c r="R323" s="760">
        <f t="shared" si="71"/>
        <v>9.9886492622020455</v>
      </c>
      <c r="S323" s="701">
        <f>IF(INDEX(Historical!$D$7:$D$1237,MATCH(B323,Historical!$B$7:$B$1261,0))=0,"n/a",(INDEX(Historical!$C$7:$C$1239,MATCH(B323,Historical!$B$7:$B$1261,0))/INDEX(Historical!$D$7:$D$1237,MATCH(B323,Historical!$B$7:$B$1261,0))-1)*100)</f>
        <v>15.003589375448678</v>
      </c>
      <c r="T323" s="701">
        <f>IF(INDEX(Historical!$F$7:$F$1230,MATCH(B323,Historical!$B$7:$B$1261,0))=0,"n/a",((INDEX(Historical!$C$7:$C$1239,MATCH(B323,Historical!$B$7:$B$1261,0))/INDEX(Historical!$F$7:$F$1230,MATCH(B323,Historical!$B$7:$B$1261,0)))^(1/3)-1)*100)</f>
        <v>9.2075003790599297</v>
      </c>
      <c r="U323" s="701">
        <f>IF(INDEX(Historical!$H$7:$H$1230,MATCH(B323,Historical!$B$7:$B$1261,0))=0,"n/a",((INDEX(Historical!$C$7:$C$1239,MATCH(B323,Historical!$B$7:$B$1261,0))/INDEX(Historical!$H$7:$H$1230,MATCH(B323,Historical!$B$7:$B$1261,0)))^(1/5)-1)*100)</f>
        <v>17.361393152666761</v>
      </c>
      <c r="V323" s="701">
        <f>IF(INDEX(Historical!$O$7:$O$1230,MATCH(B323,Historical!$B$7:$B$1261,0))=0,"n/a",((INDEX(Historical!$C$7:$C$1239,MATCH(B323,Historical!$B$7:$B$1261,0))/INDEX(Historical!$O$7:$O$1230,MATCH(B323,Historical!$B$7:$B$1261,0)))^(1/10)-1)*100)</f>
        <v>15.560412327708772</v>
      </c>
      <c r="W323" s="702">
        <f t="shared" si="72"/>
        <v>1.1157412019057453</v>
      </c>
      <c r="X323" s="703">
        <f t="shared" si="73"/>
        <v>3.0458584478362738</v>
      </c>
      <c r="Y323" s="764"/>
      <c r="Z323" s="757">
        <f t="shared" si="74"/>
        <v>38.76</v>
      </c>
      <c r="AA323" s="765">
        <f t="shared" si="75"/>
        <v>10.965</v>
      </c>
      <c r="AB323" s="759">
        <v>10</v>
      </c>
      <c r="AC323" s="766">
        <v>2</v>
      </c>
      <c r="AD323" s="766">
        <v>1.04</v>
      </c>
      <c r="AE323" s="766">
        <v>0.54</v>
      </c>
      <c r="AF323" s="775" t="s">
        <v>136</v>
      </c>
      <c r="AG323" s="1204">
        <v>-216.6</v>
      </c>
      <c r="AH323" s="766">
        <v>15.1</v>
      </c>
      <c r="AI323" s="766">
        <v>11.799999999999999</v>
      </c>
      <c r="AJ323" s="766">
        <v>5.7</v>
      </c>
      <c r="AK323" s="766">
        <v>10.74</v>
      </c>
      <c r="AL323" s="767">
        <v>30560</v>
      </c>
      <c r="AM323" s="768">
        <v>0.1</v>
      </c>
      <c r="AN323" s="766" t="s">
        <v>136</v>
      </c>
      <c r="AO323" s="769">
        <f t="shared" si="76"/>
        <v>9.9312768735969925</v>
      </c>
      <c r="AP323" s="770">
        <f t="shared" si="77"/>
        <v>20.896276873596992</v>
      </c>
      <c r="AQ323" s="771" t="str">
        <f t="shared" si="78"/>
        <v>n/a</v>
      </c>
      <c r="AR323" s="651">
        <f>INDEX(Historical!$C$7:$C$1239,MATCH(B323,Historical!$B$7:$B$1261,0))*IF(AH323="n/a",1.03,IF(AH323&lt;0,1.01,IF(AH323&gt;10,1.1,(1+AH323/100))))</f>
        <v>0.70488000000000006</v>
      </c>
      <c r="AS323" s="765">
        <f t="shared" si="79"/>
        <v>0.77536800000000017</v>
      </c>
      <c r="AT323" s="765">
        <f t="shared" si="85"/>
        <v>0.85290480000000024</v>
      </c>
      <c r="AU323" s="765">
        <f t="shared" si="85"/>
        <v>0.9381952800000003</v>
      </c>
      <c r="AV323" s="765">
        <f t="shared" si="85"/>
        <v>1.0320148080000004</v>
      </c>
      <c r="AW323" s="757">
        <f t="shared" si="80"/>
        <v>4.3033628880000014</v>
      </c>
      <c r="AX323" s="772">
        <f t="shared" si="81"/>
        <v>19.623177783857738</v>
      </c>
      <c r="AY323" s="935">
        <v>1.1000000000000001</v>
      </c>
      <c r="AZ323" s="768">
        <v>74.88</v>
      </c>
      <c r="BA323" s="768">
        <v>-8.36</v>
      </c>
      <c r="BB323" s="768">
        <v>13.459999999999999</v>
      </c>
      <c r="BC323" s="768">
        <v>22.66</v>
      </c>
      <c r="BD323" s="908"/>
      <c r="BE323" s="624">
        <v>2011</v>
      </c>
      <c r="BF323" s="898">
        <f t="shared" si="82"/>
        <v>0</v>
      </c>
      <c r="BG323" s="824">
        <v>9</v>
      </c>
    </row>
    <row r="324" spans="1:59" ht="11.25" customHeight="1" x14ac:dyDescent="0.2">
      <c r="A324" s="863" t="s">
        <v>1283</v>
      </c>
      <c r="B324" s="875" t="s">
        <v>1284</v>
      </c>
      <c r="C324" s="932" t="s">
        <v>153</v>
      </c>
      <c r="D324" s="932" t="s">
        <v>4324</v>
      </c>
      <c r="E324" s="733">
        <v>10</v>
      </c>
      <c r="F324" s="1140">
        <v>380</v>
      </c>
      <c r="G324" s="1165" t="s">
        <v>37</v>
      </c>
      <c r="H324" s="1165" t="s">
        <v>115</v>
      </c>
      <c r="I324" s="874">
        <v>94.86</v>
      </c>
      <c r="J324" s="651">
        <f t="shared" si="69"/>
        <v>0.92768290111743623</v>
      </c>
      <c r="K324" s="877">
        <v>0.22</v>
      </c>
      <c r="L324" s="887">
        <v>4</v>
      </c>
      <c r="M324" s="642">
        <f t="shared" si="70"/>
        <v>0.88</v>
      </c>
      <c r="N324" s="870" t="s">
        <v>318</v>
      </c>
      <c r="O324" s="734">
        <v>0.21</v>
      </c>
      <c r="P324" s="861">
        <v>43910</v>
      </c>
      <c r="Q324" s="861">
        <v>43921</v>
      </c>
      <c r="R324" s="642">
        <f t="shared" si="71"/>
        <v>4.7619047619047663</v>
      </c>
      <c r="S324" s="701">
        <f>IF(INDEX(Historical!$D$7:$D$1237,MATCH(B324,Historical!$B$7:$B$1261,0))=0,"n/a",(INDEX(Historical!$C$7:$C$1239,MATCH(B324,Historical!$B$7:$B$1261,0))/INDEX(Historical!$D$7:$D$1237,MATCH(B324,Historical!$B$7:$B$1261,0))-1)*100)</f>
        <v>4.9999999999999822</v>
      </c>
      <c r="T324" s="701">
        <f>IF(INDEX(Historical!$F$7:$F$1230,MATCH(B324,Historical!$B$7:$B$1261,0))=0,"n/a",((INDEX(Historical!$C$7:$C$1239,MATCH(B324,Historical!$B$7:$B$1261,0))/INDEX(Historical!$F$7:$F$1230,MATCH(B324,Historical!$B$7:$B$1261,0)))^(1/3)-1)*100)</f>
        <v>7.2976287935406337</v>
      </c>
      <c r="U324" s="701">
        <f>IF(INDEX(Historical!$H$7:$H$1230,MATCH(B324,Historical!$B$7:$B$1261,0))=0,"n/a",((INDEX(Historical!$C$7:$C$1239,MATCH(B324,Historical!$B$7:$B$1261,0))/INDEX(Historical!$H$7:$H$1230,MATCH(B324,Historical!$B$7:$B$1261,0)))^(1/5)-1)*100)</f>
        <v>6.6080231448029991</v>
      </c>
      <c r="V324" s="701">
        <f>IF(INDEX(Historical!$O$7:$O$1230,MATCH(B324,Historical!$B$7:$B$1261,0))=0,"n/a",((INDEX(Historical!$C$7:$C$1239,MATCH(B324,Historical!$B$7:$B$1261,0))/INDEX(Historical!$O$7:$O$1230,MATCH(B324,Historical!$B$7:$B$1261,0)))^(1/10)-1)*100)</f>
        <v>7.4359288518188515</v>
      </c>
      <c r="W324" s="702">
        <f t="shared" si="72"/>
        <v>0.88866142703700779</v>
      </c>
      <c r="X324" s="703">
        <f t="shared" si="73"/>
        <v>0.2039513316297222</v>
      </c>
      <c r="Y324" s="875"/>
      <c r="Z324" s="651">
        <f t="shared" si="74"/>
        <v>26.506024096385545</v>
      </c>
      <c r="AA324" s="886">
        <f t="shared" si="75"/>
        <v>28.572289156626507</v>
      </c>
      <c r="AB324" s="887">
        <v>9</v>
      </c>
      <c r="AC324" s="865">
        <v>3.32</v>
      </c>
      <c r="AD324" s="865">
        <v>5.24</v>
      </c>
      <c r="AE324" s="865">
        <v>2.21</v>
      </c>
      <c r="AF324" s="865">
        <v>3.69</v>
      </c>
      <c r="AG324" s="865">
        <v>13.600000000000001</v>
      </c>
      <c r="AH324" s="865">
        <v>48.5</v>
      </c>
      <c r="AI324" s="865">
        <v>14.799999999999999</v>
      </c>
      <c r="AJ324" s="865">
        <v>32.4</v>
      </c>
      <c r="AK324" s="865">
        <v>5.5</v>
      </c>
      <c r="AL324" s="878">
        <v>6380</v>
      </c>
      <c r="AM324" s="872">
        <v>0.2</v>
      </c>
      <c r="AN324" s="865">
        <v>1.0900000000000001</v>
      </c>
      <c r="AO324" s="739">
        <f t="shared" si="76"/>
        <v>-21.036583110706072</v>
      </c>
      <c r="AP324" s="740">
        <f t="shared" si="77"/>
        <v>7.5357060459204357</v>
      </c>
      <c r="AQ324" s="888">
        <f t="shared" si="78"/>
        <v>116.4683677050009</v>
      </c>
      <c r="AR324" s="651">
        <f>INDEX(Historical!$C$7:$C$1239,MATCH(B324,Historical!$B$7:$B$1261,0))*IF(AH324="n/a",1.03,IF(AH324&lt;0,1.01,IF(AH324&gt;10,1.1,(1+AH324/100))))</f>
        <v>0.92400000000000004</v>
      </c>
      <c r="AS324" s="886">
        <f t="shared" si="79"/>
        <v>1.0164000000000002</v>
      </c>
      <c r="AT324" s="886">
        <f t="shared" si="85"/>
        <v>1.0723020000000001</v>
      </c>
      <c r="AU324" s="886">
        <f t="shared" si="85"/>
        <v>1.1312786100000001</v>
      </c>
      <c r="AV324" s="886">
        <f t="shared" si="85"/>
        <v>1.1934989335499999</v>
      </c>
      <c r="AW324" s="651">
        <f t="shared" si="80"/>
        <v>5.3374795435500006</v>
      </c>
      <c r="AX324" s="747">
        <f t="shared" si="81"/>
        <v>5.6266914859266288</v>
      </c>
      <c r="AY324" s="934">
        <v>0.59</v>
      </c>
      <c r="AZ324" s="872">
        <v>31.22</v>
      </c>
      <c r="BA324" s="872">
        <v>-19.39</v>
      </c>
      <c r="BB324" s="872">
        <v>5.57</v>
      </c>
      <c r="BC324" s="872">
        <v>-3.64</v>
      </c>
      <c r="BE324" s="624">
        <v>2011</v>
      </c>
      <c r="BF324" s="898">
        <f t="shared" si="82"/>
        <v>0</v>
      </c>
      <c r="BG324" s="882">
        <v>4.8</v>
      </c>
    </row>
    <row r="325" spans="1:59" ht="11.25" customHeight="1" x14ac:dyDescent="0.2">
      <c r="A325" s="863" t="s">
        <v>253</v>
      </c>
      <c r="B325" s="875" t="s">
        <v>254</v>
      </c>
      <c r="C325" s="932" t="s">
        <v>128</v>
      </c>
      <c r="D325" s="932" t="s">
        <v>4327</v>
      </c>
      <c r="E325" s="733">
        <v>54</v>
      </c>
      <c r="F325" s="1140">
        <v>18</v>
      </c>
      <c r="G325" s="1129" t="s">
        <v>37</v>
      </c>
      <c r="H325" s="1129" t="s">
        <v>37</v>
      </c>
      <c r="I325" s="865">
        <v>47.18</v>
      </c>
      <c r="J325" s="651">
        <f t="shared" si="69"/>
        <v>2.0771513353115725</v>
      </c>
      <c r="K325" s="877">
        <v>0.245</v>
      </c>
      <c r="L325" s="887">
        <v>4</v>
      </c>
      <c r="M325" s="642">
        <f t="shared" si="70"/>
        <v>0.98</v>
      </c>
      <c r="N325" s="870" t="s">
        <v>107</v>
      </c>
      <c r="O325" s="734">
        <v>0.23250000000000001</v>
      </c>
      <c r="P325" s="861">
        <v>44204</v>
      </c>
      <c r="Q325" s="861">
        <v>44243</v>
      </c>
      <c r="R325" s="642">
        <f t="shared" si="71"/>
        <v>5.3763440860214979</v>
      </c>
      <c r="S325" s="701">
        <f>IF(INDEX(Historical!$D$7:$D$1237,MATCH(B325,Historical!$B$7:$B$1261,0))=0,"n/a",(INDEX(Historical!$C$7:$C$1239,MATCH(B325,Historical!$B$7:$B$1261,0))/INDEX(Historical!$D$7:$D$1237,MATCH(B325,Historical!$B$7:$B$1261,0))-1)*100)</f>
        <v>11.999999999999989</v>
      </c>
      <c r="T325" s="701">
        <f>IF(INDEX(Historical!$F$7:$F$1230,MATCH(B325,Historical!$B$7:$B$1261,0))=0,"n/a",((INDEX(Historical!$C$7:$C$1239,MATCH(B325,Historical!$B$7:$B$1261,0))/INDEX(Historical!$F$7:$F$1230,MATCH(B325,Historical!$B$7:$B$1261,0)))^(1/3)-1)*100)</f>
        <v>13.140240479934251</v>
      </c>
      <c r="U325" s="701">
        <f>IF(INDEX(Historical!$H$7:$H$1230,MATCH(B325,Historical!$B$7:$B$1261,0))=0,"n/a",((INDEX(Historical!$C$7:$C$1239,MATCH(B325,Historical!$B$7:$B$1261,0))/INDEX(Historical!$H$7:$H$1230,MATCH(B325,Historical!$B$7:$B$1261,0)))^(1/5)-1)*100)</f>
        <v>15.996225865400127</v>
      </c>
      <c r="V325" s="701">
        <f>IF(INDEX(Historical!$O$7:$O$1230,MATCH(B325,Historical!$B$7:$B$1261,0))=0,"n/a",((INDEX(Historical!$C$7:$C$1239,MATCH(B325,Historical!$B$7:$B$1261,0))/INDEX(Historical!$O$7:$O$1230,MATCH(B325,Historical!$B$7:$B$1261,0)))^(1/10)-1)*100)</f>
        <v>16.025264865483567</v>
      </c>
      <c r="W325" s="702">
        <f t="shared" si="72"/>
        <v>0.99818792386102861</v>
      </c>
      <c r="X325" s="703">
        <f t="shared" si="73"/>
        <v>1.5996225865400127</v>
      </c>
      <c r="Y325" s="661"/>
      <c r="Z325" s="651">
        <f t="shared" si="74"/>
        <v>59.036144578313255</v>
      </c>
      <c r="AA325" s="886">
        <f t="shared" si="75"/>
        <v>28.421686746987952</v>
      </c>
      <c r="AB325" s="887">
        <v>10</v>
      </c>
      <c r="AC325" s="865">
        <v>1.66</v>
      </c>
      <c r="AD325" s="865">
        <v>7.02</v>
      </c>
      <c r="AE325" s="865">
        <v>2.63</v>
      </c>
      <c r="AF325" s="865">
        <v>4.0599999999999996</v>
      </c>
      <c r="AG325" s="865">
        <v>15.1</v>
      </c>
      <c r="AH325" s="865">
        <v>4</v>
      </c>
      <c r="AI325" s="865">
        <v>4.97</v>
      </c>
      <c r="AJ325" s="865">
        <v>10</v>
      </c>
      <c r="AK325" s="865">
        <v>4.05</v>
      </c>
      <c r="AL325" s="878">
        <v>25290</v>
      </c>
      <c r="AM325" s="872">
        <v>0.2</v>
      </c>
      <c r="AN325" s="865">
        <v>0.21</v>
      </c>
      <c r="AO325" s="739">
        <f t="shared" si="76"/>
        <v>-10.348309546276251</v>
      </c>
      <c r="AP325" s="740">
        <f t="shared" si="77"/>
        <v>18.0733772007117</v>
      </c>
      <c r="AQ325" s="888">
        <f t="shared" si="78"/>
        <v>126.4627005763702</v>
      </c>
      <c r="AR325" s="651">
        <f>INDEX(Historical!$C$7:$C$1239,MATCH(B325,Historical!$B$7:$B$1261,0))*IF(AH325="n/a",1.03,IF(AH325&lt;0,1.01,IF(AH325&gt;10,1.1,(1+AH325/100))))</f>
        <v>0.87360000000000004</v>
      </c>
      <c r="AS325" s="886">
        <f t="shared" si="79"/>
        <v>0.91701792000000015</v>
      </c>
      <c r="AT325" s="886">
        <f t="shared" si="85"/>
        <v>0.9541571457600001</v>
      </c>
      <c r="AU325" s="886">
        <f t="shared" si="85"/>
        <v>0.99280051016328008</v>
      </c>
      <c r="AV325" s="886">
        <f t="shared" si="85"/>
        <v>1.0330089308248929</v>
      </c>
      <c r="AW325" s="651">
        <f t="shared" si="80"/>
        <v>4.7705845067481736</v>
      </c>
      <c r="AX325" s="747">
        <f t="shared" si="81"/>
        <v>10.111455080008847</v>
      </c>
      <c r="AY325" s="934">
        <v>-0.08</v>
      </c>
      <c r="AZ325" s="872">
        <v>20.94</v>
      </c>
      <c r="BA325" s="872">
        <v>-10.93</v>
      </c>
      <c r="BB325" s="872">
        <v>-4.66</v>
      </c>
      <c r="BC325" s="872">
        <v>-2.58</v>
      </c>
      <c r="BE325" s="624">
        <v>1967</v>
      </c>
      <c r="BF325" s="898">
        <f t="shared" si="82"/>
        <v>6</v>
      </c>
      <c r="BG325" s="882">
        <v>10.8</v>
      </c>
    </row>
    <row r="326" spans="1:59" ht="11.25" customHeight="1" x14ac:dyDescent="0.2">
      <c r="A326" s="863" t="s">
        <v>1281</v>
      </c>
      <c r="B326" s="875" t="s">
        <v>1282</v>
      </c>
      <c r="C326" s="932" t="s">
        <v>128</v>
      </c>
      <c r="D326" s="932" t="s">
        <v>4327</v>
      </c>
      <c r="E326" s="733">
        <v>11</v>
      </c>
      <c r="F326" s="1140">
        <v>323</v>
      </c>
      <c r="G326" s="1166" t="s">
        <v>115</v>
      </c>
      <c r="H326" s="1166" t="s">
        <v>115</v>
      </c>
      <c r="I326" s="874">
        <v>147.88999999999999</v>
      </c>
      <c r="J326" s="651">
        <f t="shared" si="69"/>
        <v>2.1745892217188456</v>
      </c>
      <c r="K326" s="877">
        <v>0.80400000000000005</v>
      </c>
      <c r="L326" s="887">
        <v>4</v>
      </c>
      <c r="M326" s="642">
        <f t="shared" si="70"/>
        <v>3.2160000000000002</v>
      </c>
      <c r="N326" s="870" t="s">
        <v>148</v>
      </c>
      <c r="O326" s="734">
        <v>0.77300000000000002</v>
      </c>
      <c r="P326" s="861">
        <v>44063</v>
      </c>
      <c r="Q326" s="861">
        <v>44089</v>
      </c>
      <c r="R326" s="642">
        <f t="shared" si="71"/>
        <v>4.0103492884864202</v>
      </c>
      <c r="S326" s="701">
        <f>IF(INDEX(Historical!$D$7:$D$1237,MATCH(B326,Historical!$B$7:$B$1261,0))=0,"n/a",(INDEX(Historical!$C$7:$C$1239,MATCH(B326,Historical!$B$7:$B$1261,0))/INDEX(Historical!$D$7:$D$1237,MATCH(B326,Historical!$B$7:$B$1261,0))-1)*100)</f>
        <v>8.4905660377358583</v>
      </c>
      <c r="T326" s="701">
        <f>IF(INDEX(Historical!$F$7:$F$1230,MATCH(B326,Historical!$B$7:$B$1261,0))=0,"n/a",((INDEX(Historical!$C$7:$C$1239,MATCH(B326,Historical!$B$7:$B$1261,0))/INDEX(Historical!$F$7:$F$1230,MATCH(B326,Historical!$B$7:$B$1261,0)))^(1/3)-1)*100)</f>
        <v>7.5720376237683906</v>
      </c>
      <c r="U326" s="701">
        <f>IF(INDEX(Historical!$H$7:$H$1230,MATCH(B326,Historical!$B$7:$B$1261,0))=0,"n/a",((INDEX(Historical!$C$7:$C$1239,MATCH(B326,Historical!$B$7:$B$1261,0))/INDEX(Historical!$H$7:$H$1230,MATCH(B326,Historical!$B$7:$B$1261,0)))^(1/5)-1)*100)</f>
        <v>7.9464101755928773</v>
      </c>
      <c r="V326" s="701">
        <f>IF(INDEX(Historical!$O$7:$O$1230,MATCH(B326,Historical!$B$7:$B$1261,0))=0,"n/a",((INDEX(Historical!$C$7:$C$1239,MATCH(B326,Historical!$B$7:$B$1261,0))/INDEX(Historical!$O$7:$O$1230,MATCH(B326,Historical!$B$7:$B$1261,0)))^(1/10)-1)*100)</f>
        <v>9.650956059196858</v>
      </c>
      <c r="W326" s="702">
        <f t="shared" si="72"/>
        <v>0.82338061916885041</v>
      </c>
      <c r="X326" s="703">
        <f t="shared" si="73"/>
        <v>1.0320013215055686</v>
      </c>
      <c r="Y326" s="670"/>
      <c r="Z326" s="651">
        <f t="shared" si="74"/>
        <v>56.421052631578952</v>
      </c>
      <c r="AA326" s="886">
        <f t="shared" si="75"/>
        <v>25.945614035087715</v>
      </c>
      <c r="AB326" s="887">
        <v>12</v>
      </c>
      <c r="AC326" s="865">
        <v>5.7</v>
      </c>
      <c r="AD326" s="865">
        <v>3.39</v>
      </c>
      <c r="AE326" s="865">
        <v>3.84</v>
      </c>
      <c r="AF326" s="865">
        <v>14.92</v>
      </c>
      <c r="AG326" s="867">
        <v>66.100000000000009</v>
      </c>
      <c r="AH326" s="865">
        <v>-1.6</v>
      </c>
      <c r="AI326" s="865">
        <v>5.46</v>
      </c>
      <c r="AJ326" s="865">
        <v>7.7</v>
      </c>
      <c r="AK326" s="865">
        <v>7.6700000000000008</v>
      </c>
      <c r="AL326" s="878">
        <v>30840</v>
      </c>
      <c r="AM326" s="873">
        <v>0.2</v>
      </c>
      <c r="AN326" s="865">
        <v>2.39</v>
      </c>
      <c r="AO326" s="739">
        <f t="shared" si="76"/>
        <v>-15.824614637775992</v>
      </c>
      <c r="AP326" s="740">
        <f t="shared" si="77"/>
        <v>10.120999397311722</v>
      </c>
      <c r="AQ326" s="888">
        <f t="shared" si="78"/>
        <v>314.78699294055809</v>
      </c>
      <c r="AR326" s="651">
        <f>INDEX(Historical!$C$7:$C$1239,MATCH(B326,Historical!$B$7:$B$1261,0))*IF(AH326="n/a",1.03,IF(AH326&lt;0,1.01,IF(AH326&gt;10,1.1,(1+AH326/100))))</f>
        <v>3.0199000000000003</v>
      </c>
      <c r="AS326" s="886">
        <f t="shared" si="79"/>
        <v>3.1847865400000002</v>
      </c>
      <c r="AT326" s="886">
        <f t="shared" si="85"/>
        <v>3.4290596676180001</v>
      </c>
      <c r="AU326" s="886">
        <f t="shared" si="85"/>
        <v>3.6920685441243006</v>
      </c>
      <c r="AV326" s="886">
        <f t="shared" si="85"/>
        <v>3.9752502014586346</v>
      </c>
      <c r="AW326" s="651">
        <f t="shared" si="80"/>
        <v>17.301064953200935</v>
      </c>
      <c r="AX326" s="747">
        <f t="shared" si="81"/>
        <v>11.698603660288684</v>
      </c>
      <c r="AY326" s="934">
        <v>0.3</v>
      </c>
      <c r="AZ326" s="872">
        <v>34.589999999999996</v>
      </c>
      <c r="BA326" s="872">
        <v>-8.61</v>
      </c>
      <c r="BB326" s="872">
        <v>1.78</v>
      </c>
      <c r="BC326" s="872">
        <v>5.0500000000000007</v>
      </c>
      <c r="BE326" s="624">
        <v>2010</v>
      </c>
      <c r="BF326" s="898">
        <f t="shared" si="82"/>
        <v>0</v>
      </c>
      <c r="BG326" s="882">
        <v>13.600000000000001</v>
      </c>
    </row>
    <row r="327" spans="1:59" ht="11.25" customHeight="1" x14ac:dyDescent="0.2">
      <c r="A327" s="880" t="s">
        <v>1269</v>
      </c>
      <c r="B327" s="875" t="s">
        <v>1270</v>
      </c>
      <c r="C327" s="932" t="s">
        <v>4319</v>
      </c>
      <c r="D327" s="932" t="s">
        <v>4320</v>
      </c>
      <c r="E327" s="733">
        <v>9</v>
      </c>
      <c r="F327" s="1140">
        <v>485</v>
      </c>
      <c r="G327" s="1165" t="s">
        <v>106</v>
      </c>
      <c r="H327" s="1165" t="s">
        <v>106</v>
      </c>
      <c r="I327" s="874">
        <v>26.03</v>
      </c>
      <c r="J327" s="651">
        <f t="shared" ref="J327:J390" si="86">(M327/I327)*100</f>
        <v>4.9174029965424513</v>
      </c>
      <c r="K327" s="877">
        <v>0.32</v>
      </c>
      <c r="L327" s="887">
        <v>4</v>
      </c>
      <c r="M327" s="642">
        <f t="shared" ref="M327:M390" si="87">K327*L327</f>
        <v>1.28</v>
      </c>
      <c r="N327" s="870" t="s">
        <v>584</v>
      </c>
      <c r="O327" s="734">
        <v>0.315</v>
      </c>
      <c r="P327" s="861">
        <v>44013</v>
      </c>
      <c r="Q327" s="861">
        <v>44113</v>
      </c>
      <c r="R327" s="642">
        <f t="shared" ref="R327:R390" si="88">(K327-O327)/O327*100</f>
        <v>1.5873015873015885</v>
      </c>
      <c r="S327" s="701">
        <f>IF(INDEX(Historical!$D$7:$D$1237,MATCH(B327,Historical!$B$7:$B$1261,0))=0,"n/a",(INDEX(Historical!$C$7:$C$1239,MATCH(B327,Historical!$B$7:$B$1261,0))/INDEX(Historical!$D$7:$D$1237,MATCH(B327,Historical!$B$7:$B$1261,0))-1)*100)</f>
        <v>1.6326530612244872</v>
      </c>
      <c r="T327" s="701">
        <f>IF(INDEX(Historical!$F$7:$F$1230,MATCH(B327,Historical!$B$7:$B$1261,0))=0,"n/a",((INDEX(Historical!$C$7:$C$1239,MATCH(B327,Historical!$B$7:$B$1261,0))/INDEX(Historical!$F$7:$F$1230,MATCH(B327,Historical!$B$7:$B$1261,0)))^(1/3)-1)*100)</f>
        <v>1.6600534473382167</v>
      </c>
      <c r="U327" s="701">
        <f>IF(INDEX(Historical!$H$7:$H$1230,MATCH(B327,Historical!$B$7:$B$1261,0))=0,"n/a",((INDEX(Historical!$C$7:$C$1239,MATCH(B327,Historical!$B$7:$B$1261,0))/INDEX(Historical!$H$7:$H$1230,MATCH(B327,Historical!$B$7:$B$1261,0)))^(1/5)-1)*100)</f>
        <v>1.5560225777011771</v>
      </c>
      <c r="V327" s="701" t="str">
        <f>IF(INDEX(Historical!$O$7:$O$1230,MATCH(B327,Historical!$B$7:$B$1261,0))=0,"n/a",((INDEX(Historical!$C$7:$C$1239,MATCH(B327,Historical!$B$7:$B$1261,0))/INDEX(Historical!$O$7:$O$1230,MATCH(B327,Historical!$B$7:$B$1261,0)))^(1/10)-1)*100)</f>
        <v>n/a</v>
      </c>
      <c r="W327" s="702" t="str">
        <f t="shared" ref="W327:W390" si="89">IF(OR(U327&lt;=0,U327="n/a",V327&lt;=0,V327="n/a"),"n/a",U327/V327)</f>
        <v>n/a</v>
      </c>
      <c r="X327" s="703" t="str">
        <f t="shared" ref="X327:X390" si="90">IF(OR(AJ327&lt;=0,AJ327="n/a",U327&lt;=0,U327="n/a"),"n/a",U327/AJ327)</f>
        <v>n/a</v>
      </c>
      <c r="Y327" s="660"/>
      <c r="Z327" s="651">
        <f t="shared" ref="Z327:Z390" si="91">IF(OR(AC327&lt;0.01,AC327="n/a"),"n/a",M327/AC327*100)</f>
        <v>853.33333333333337</v>
      </c>
      <c r="AA327" s="886">
        <f t="shared" ref="AA327:AA390" si="92">IF(OR(AC327&lt;0.01,AC327="n/a"),"n/a",I327/AC327)</f>
        <v>173.53333333333336</v>
      </c>
      <c r="AB327" s="887">
        <v>12</v>
      </c>
      <c r="AC327" s="865">
        <v>0.15</v>
      </c>
      <c r="AD327" s="865" t="s">
        <v>136</v>
      </c>
      <c r="AE327" s="865">
        <v>8.01</v>
      </c>
      <c r="AF327" s="865">
        <v>1.8</v>
      </c>
      <c r="AG327" s="865">
        <v>1</v>
      </c>
      <c r="AH327" s="865">
        <v>-85.8</v>
      </c>
      <c r="AI327" s="865">
        <v>26.669999999999998</v>
      </c>
      <c r="AJ327" s="865">
        <v>-17.399999999999999</v>
      </c>
      <c r="AK327" s="865" t="s">
        <v>136</v>
      </c>
      <c r="AL327" s="878">
        <v>5830</v>
      </c>
      <c r="AM327" s="872">
        <v>0.1</v>
      </c>
      <c r="AN327" s="865">
        <v>0.94</v>
      </c>
      <c r="AO327" s="739">
        <f t="shared" ref="AO327:AO390" si="93">IF(U327="n/a","n/a",IF(AA327&lt;0,"n/a",IF(AA327="n/a","n/a",J327+U327-AA327)))</f>
        <v>-167.05990775908973</v>
      </c>
      <c r="AP327" s="740">
        <f t="shared" ref="AP327:AP390" si="94">IF(U327="n/a","n/a",J327+U327)</f>
        <v>6.4734255742436284</v>
      </c>
      <c r="AQ327" s="888">
        <f t="shared" ref="AQ327:AQ390" si="95">IF(OR(AC327&lt;0.01,AF327="n/a"),"n/a",(I327/SQRT(22.5*AC327*(I327/AF327))-1)*100)</f>
        <v>272.59450702696444</v>
      </c>
      <c r="AR327" s="651">
        <f>INDEX(Historical!$C$7:$C$1239,MATCH(B327,Historical!$B$7:$B$1261,0))*IF(AH327="n/a",1.03,IF(AH327&lt;0,1.01,IF(AH327&gt;10,1.1,(1+AH327/100))))</f>
        <v>1.2574500000000002</v>
      </c>
      <c r="AS327" s="886">
        <f t="shared" ref="AS327:AS390" si="96">IF($AI327="n/a",1.03*AR327,IF($AI327&lt;0,1.01*AR327,IF($AI327&gt;10,1.1*AR327,(1+$AI327/100)*AR327)))</f>
        <v>1.3831950000000004</v>
      </c>
      <c r="AT327" s="886">
        <f t="shared" ref="AT327:AV346" si="97">IF($AK327="n/a",1.03*AS327,IF($AK327&lt;0,1.01*AS327,IF($AK327&gt;10,1.1*AS327,(1+$AK327/100)*AS327)))</f>
        <v>1.4246908500000004</v>
      </c>
      <c r="AU327" s="886">
        <f t="shared" si="97"/>
        <v>1.4674315755000005</v>
      </c>
      <c r="AV327" s="886">
        <f t="shared" si="97"/>
        <v>1.5114545227650005</v>
      </c>
      <c r="AW327" s="651">
        <f t="shared" ref="AW327:AW390" si="98">SUM(AR327:AV327)</f>
        <v>7.0442219482650019</v>
      </c>
      <c r="AX327" s="747">
        <f t="shared" ref="AX327:AX390" si="99">AW327/I327*100</f>
        <v>27.061936028678453</v>
      </c>
      <c r="AY327" s="934">
        <v>0.56999999999999995</v>
      </c>
      <c r="AZ327" s="872">
        <v>26.3</v>
      </c>
      <c r="BA327" s="872">
        <v>-23.93</v>
      </c>
      <c r="BB327" s="872">
        <v>-0.22999999999999998</v>
      </c>
      <c r="BC327" s="872">
        <v>-1.78</v>
      </c>
      <c r="BE327" s="624">
        <v>2012</v>
      </c>
      <c r="BF327" s="898">
        <f t="shared" ref="BF327:BF390" si="100">IF(BE327&gt;2008,0,IF(BE327&gt;2001,1,IF(BE327&gt;1990,2,IF(BE327&gt;1980,3,IF(BE327&gt;1973,4,IF(BE327&gt;1970,5,IF(BE327&gt;1960,6,IF(BE327&gt;1958,7,IF(BE327&gt;1953,8,9)))))))))</f>
        <v>0</v>
      </c>
      <c r="BG327" s="882">
        <v>0.5</v>
      </c>
    </row>
    <row r="328" spans="1:59" ht="11.25" customHeight="1" x14ac:dyDescent="0.2">
      <c r="A328" s="871" t="s">
        <v>1275</v>
      </c>
      <c r="B328" s="875" t="s">
        <v>1276</v>
      </c>
      <c r="C328" s="932" t="s">
        <v>108</v>
      </c>
      <c r="D328" s="932" t="s">
        <v>4338</v>
      </c>
      <c r="E328" s="733">
        <v>8</v>
      </c>
      <c r="F328" s="1140">
        <v>532</v>
      </c>
      <c r="G328" s="1166" t="s">
        <v>106</v>
      </c>
      <c r="H328" s="1166" t="s">
        <v>106</v>
      </c>
      <c r="I328" s="874">
        <v>8.42</v>
      </c>
      <c r="J328" s="651">
        <f t="shared" si="86"/>
        <v>6.1757719714964372</v>
      </c>
      <c r="K328" s="877">
        <v>0.13</v>
      </c>
      <c r="L328" s="887">
        <v>4</v>
      </c>
      <c r="M328" s="642">
        <f t="shared" si="87"/>
        <v>0.52</v>
      </c>
      <c r="N328" s="870" t="s">
        <v>440</v>
      </c>
      <c r="O328" s="734">
        <v>0.12</v>
      </c>
      <c r="P328" s="861">
        <v>43865</v>
      </c>
      <c r="Q328" s="861">
        <v>43879</v>
      </c>
      <c r="R328" s="642">
        <f t="shared" si="88"/>
        <v>8.333333333333341</v>
      </c>
      <c r="S328" s="701">
        <f>IF(INDEX(Historical!$D$7:$D$1237,MATCH(B328,Historical!$B$7:$B$1261,0))=0,"n/a",(INDEX(Historical!$C$7:$C$1239,MATCH(B328,Historical!$B$7:$B$1261,0))/INDEX(Historical!$D$7:$D$1237,MATCH(B328,Historical!$B$7:$B$1261,0))-1)*100)</f>
        <v>9.0909090909090828</v>
      </c>
      <c r="T328" s="701">
        <f>IF(INDEX(Historical!$F$7:$F$1230,MATCH(B328,Historical!$B$7:$B$1261,0))=0,"n/a",((INDEX(Historical!$C$7:$C$1239,MATCH(B328,Historical!$B$7:$B$1261,0))/INDEX(Historical!$F$7:$F$1230,MATCH(B328,Historical!$B$7:$B$1261,0)))^(1/3)-1)*100)</f>
        <v>10.064241629820891</v>
      </c>
      <c r="U328" s="701">
        <f>IF(INDEX(Historical!$H$7:$H$1230,MATCH(B328,Historical!$B$7:$B$1261,0))=0,"n/a",((INDEX(Historical!$C$7:$C$1239,MATCH(B328,Historical!$B$7:$B$1261,0))/INDEX(Historical!$H$7:$H$1230,MATCH(B328,Historical!$B$7:$B$1261,0)))^(1/5)-1)*100)</f>
        <v>21.672868378641152</v>
      </c>
      <c r="V328" s="701">
        <f>IF(INDEX(Historical!$O$7:$O$1230,MATCH(B328,Historical!$B$7:$B$1261,0))=0,"n/a",((INDEX(Historical!$C$7:$C$1239,MATCH(B328,Historical!$B$7:$B$1261,0))/INDEX(Historical!$O$7:$O$1230,MATCH(B328,Historical!$B$7:$B$1261,0)))^(1/10)-1)*100)</f>
        <v>37.41088103166372</v>
      </c>
      <c r="W328" s="702">
        <f t="shared" si="89"/>
        <v>0.5793199139121511</v>
      </c>
      <c r="X328" s="703">
        <f t="shared" si="90"/>
        <v>1.4352892965987518</v>
      </c>
      <c r="Y328" s="664"/>
      <c r="Z328" s="651">
        <f t="shared" si="91"/>
        <v>106.12244897959184</v>
      </c>
      <c r="AA328" s="886">
        <f t="shared" si="92"/>
        <v>17.183673469387756</v>
      </c>
      <c r="AB328" s="887">
        <v>12</v>
      </c>
      <c r="AC328" s="865">
        <v>0.49</v>
      </c>
      <c r="AD328" s="865">
        <v>2.61</v>
      </c>
      <c r="AE328" s="865">
        <v>3.46</v>
      </c>
      <c r="AF328" s="865">
        <v>0.92</v>
      </c>
      <c r="AG328" s="865">
        <v>5.0999999999999996</v>
      </c>
      <c r="AH328" s="865">
        <v>0.8</v>
      </c>
      <c r="AI328" s="865">
        <v>13.54</v>
      </c>
      <c r="AJ328" s="865">
        <v>15.1</v>
      </c>
      <c r="AK328" s="865">
        <v>7.0000000000000009</v>
      </c>
      <c r="AL328" s="878">
        <v>542.80999999999995</v>
      </c>
      <c r="AM328" s="872">
        <v>1.7000000000000002</v>
      </c>
      <c r="AN328" s="865">
        <v>7.0000000000000007E-2</v>
      </c>
      <c r="AO328" s="739">
        <f t="shared" si="93"/>
        <v>10.664966880749834</v>
      </c>
      <c r="AP328" s="740">
        <f t="shared" si="94"/>
        <v>27.84864035013759</v>
      </c>
      <c r="AQ328" s="888">
        <f t="shared" si="95"/>
        <v>-16.177490183558461</v>
      </c>
      <c r="AR328" s="651">
        <f>INDEX(Historical!$C$7:$C$1239,MATCH(B328,Historical!$B$7:$B$1261,0))*IF(AH328="n/a",1.03,IF(AH328&lt;0,1.01,IF(AH328&gt;10,1.1,(1+AH328/100))))</f>
        <v>0.48383999999999999</v>
      </c>
      <c r="AS328" s="886">
        <f t="shared" si="96"/>
        <v>0.53222400000000003</v>
      </c>
      <c r="AT328" s="886">
        <f t="shared" si="97"/>
        <v>0.56947968000000004</v>
      </c>
      <c r="AU328" s="886">
        <f t="shared" si="97"/>
        <v>0.60934325760000008</v>
      </c>
      <c r="AV328" s="886">
        <f t="shared" si="97"/>
        <v>0.6519972856320001</v>
      </c>
      <c r="AW328" s="651">
        <f t="shared" si="98"/>
        <v>2.8468842232320002</v>
      </c>
      <c r="AX328" s="747">
        <f t="shared" si="99"/>
        <v>33.810976522945367</v>
      </c>
      <c r="AY328" s="934">
        <v>1.27</v>
      </c>
      <c r="AZ328" s="872">
        <v>39.4</v>
      </c>
      <c r="BA328" s="872">
        <v>-35.92</v>
      </c>
      <c r="BB328" s="872">
        <v>12.9</v>
      </c>
      <c r="BC328" s="872">
        <v>9.27</v>
      </c>
      <c r="BE328" s="624">
        <v>2013</v>
      </c>
      <c r="BF328" s="898">
        <f t="shared" si="100"/>
        <v>0</v>
      </c>
      <c r="BG328" s="882">
        <v>0.70000000000000007</v>
      </c>
    </row>
    <row r="329" spans="1:59" ht="11.25" customHeight="1" x14ac:dyDescent="0.2">
      <c r="A329" s="881" t="s">
        <v>4571</v>
      </c>
      <c r="B329" s="875" t="s">
        <v>4566</v>
      </c>
      <c r="C329" s="932" t="s">
        <v>108</v>
      </c>
      <c r="D329" s="932" t="s">
        <v>4338</v>
      </c>
      <c r="E329" s="733">
        <v>5</v>
      </c>
      <c r="F329" s="1140">
        <v>726</v>
      </c>
      <c r="G329" s="1165" t="s">
        <v>106</v>
      </c>
      <c r="H329" s="1165" t="s">
        <v>106</v>
      </c>
      <c r="I329" s="874">
        <v>24.09</v>
      </c>
      <c r="J329" s="651">
        <f t="shared" si="86"/>
        <v>1.4943960149439601</v>
      </c>
      <c r="K329" s="877">
        <v>0.09</v>
      </c>
      <c r="L329" s="887">
        <v>4</v>
      </c>
      <c r="M329" s="642">
        <f t="shared" si="87"/>
        <v>0.36</v>
      </c>
      <c r="N329" s="870" t="s">
        <v>516</v>
      </c>
      <c r="O329" s="734">
        <v>0.08</v>
      </c>
      <c r="P329" s="861">
        <v>43874</v>
      </c>
      <c r="Q329" s="861">
        <v>43889</v>
      </c>
      <c r="R329" s="642">
        <f t="shared" si="88"/>
        <v>12.499999999999993</v>
      </c>
      <c r="S329" s="701">
        <f>IF(INDEX(Historical!$D$7:$D$1237,MATCH(B329,Historical!$B$7:$B$1261,0))=0,"n/a",(INDEX(Historical!$C$7:$C$1239,MATCH(B329,Historical!$B$7:$B$1261,0))/INDEX(Historical!$D$7:$D$1237,MATCH(B329,Historical!$B$7:$B$1261,0))-1)*100)</f>
        <v>14.285714285714279</v>
      </c>
      <c r="T329" s="701">
        <f>IF(INDEX(Historical!$F$7:$F$1230,MATCH(B329,Historical!$B$7:$B$1261,0))=0,"n/a",((INDEX(Historical!$C$7:$C$1239,MATCH(B329,Historical!$B$7:$B$1261,0))/INDEX(Historical!$F$7:$F$1230,MATCH(B329,Historical!$B$7:$B$1261,0)))^(1/3)-1)*100)</f>
        <v>74.716092947259767</v>
      </c>
      <c r="U329" s="701" t="str">
        <f>IF(INDEX(Historical!$H$7:$H$1230,MATCH(B329,Historical!$B$7:$B$1261,0))=0,"n/a",((INDEX(Historical!$C$7:$C$1239,MATCH(B329,Historical!$B$7:$B$1261,0))/INDEX(Historical!$H$7:$H$1230,MATCH(B329,Historical!$B$7:$B$1261,0)))^(1/5)-1)*100)</f>
        <v>n/a</v>
      </c>
      <c r="V329" s="701" t="str">
        <f>IF(INDEX(Historical!$O$7:$O$1230,MATCH(B329,Historical!$B$7:$B$1261,0))=0,"n/a",((INDEX(Historical!$C$7:$C$1239,MATCH(B329,Historical!$B$7:$B$1261,0))/INDEX(Historical!$O$7:$O$1230,MATCH(B329,Historical!$B$7:$B$1261,0)))^(1/10)-1)*100)</f>
        <v>n/a</v>
      </c>
      <c r="W329" s="702" t="str">
        <f t="shared" si="89"/>
        <v>n/a</v>
      </c>
      <c r="X329" s="703" t="str">
        <f t="shared" si="90"/>
        <v>n/a</v>
      </c>
      <c r="Y329" s="876"/>
      <c r="Z329" s="651">
        <f t="shared" si="91"/>
        <v>9.3994778067885107</v>
      </c>
      <c r="AA329" s="886">
        <f t="shared" si="92"/>
        <v>6.2898172323759791</v>
      </c>
      <c r="AB329" s="887">
        <v>12</v>
      </c>
      <c r="AC329" s="865">
        <v>3.83</v>
      </c>
      <c r="AD329" s="865">
        <v>0.43</v>
      </c>
      <c r="AE329" s="865">
        <v>4</v>
      </c>
      <c r="AF329" s="865">
        <v>0.93</v>
      </c>
      <c r="AG329" s="865">
        <v>17.100000000000001</v>
      </c>
      <c r="AH329" s="865">
        <v>90.9</v>
      </c>
      <c r="AI329" s="865">
        <v>-38.83</v>
      </c>
      <c r="AJ329" s="865">
        <v>15.8</v>
      </c>
      <c r="AK329" s="865">
        <v>15</v>
      </c>
      <c r="AL329" s="878">
        <v>2250</v>
      </c>
      <c r="AM329" s="872">
        <v>2.4</v>
      </c>
      <c r="AN329" s="865">
        <v>0.19</v>
      </c>
      <c r="AO329" s="739" t="str">
        <f t="shared" si="93"/>
        <v>n/a</v>
      </c>
      <c r="AP329" s="740" t="str">
        <f t="shared" si="94"/>
        <v>n/a</v>
      </c>
      <c r="AQ329" s="888">
        <f t="shared" si="95"/>
        <v>-49.011853115499434</v>
      </c>
      <c r="AR329" s="651">
        <f>INDEX(Historical!$C$7:$C$1239,MATCH(B329,Historical!$B$7:$B$1261,0))*IF(AH329="n/a",1.03,IF(AH329&lt;0,1.01,IF(AH329&gt;10,1.1,(1+AH329/100))))</f>
        <v>0.35200000000000004</v>
      </c>
      <c r="AS329" s="886">
        <f t="shared" si="96"/>
        <v>0.35552000000000006</v>
      </c>
      <c r="AT329" s="886">
        <f t="shared" si="97"/>
        <v>0.39107200000000009</v>
      </c>
      <c r="AU329" s="886">
        <f t="shared" si="97"/>
        <v>0.43017920000000015</v>
      </c>
      <c r="AV329" s="886">
        <f t="shared" si="97"/>
        <v>0.47319712000000019</v>
      </c>
      <c r="AW329" s="651">
        <f t="shared" si="98"/>
        <v>2.0019683200000005</v>
      </c>
      <c r="AX329" s="747">
        <f t="shared" si="99"/>
        <v>8.3103707762557093</v>
      </c>
      <c r="AY329" s="934">
        <v>1.23</v>
      </c>
      <c r="AZ329" s="872">
        <v>118.00999999999999</v>
      </c>
      <c r="BA329" s="872">
        <v>-8.33</v>
      </c>
      <c r="BB329" s="872">
        <v>8.6300000000000008</v>
      </c>
      <c r="BC329" s="872">
        <v>25.069999999999997</v>
      </c>
      <c r="BE329" s="624">
        <v>2016</v>
      </c>
      <c r="BF329" s="898">
        <f t="shared" si="100"/>
        <v>0</v>
      </c>
      <c r="BG329" s="882">
        <v>2.4</v>
      </c>
    </row>
    <row r="330" spans="1:59" s="773" customFormat="1" ht="11.25" customHeight="1" x14ac:dyDescent="0.2">
      <c r="A330" s="754" t="s">
        <v>623</v>
      </c>
      <c r="B330" s="774" t="s">
        <v>624</v>
      </c>
      <c r="C330" s="932" t="s">
        <v>112</v>
      </c>
      <c r="D330" s="932" t="s">
        <v>4362</v>
      </c>
      <c r="E330" s="755">
        <v>13</v>
      </c>
      <c r="F330" s="1140">
        <v>283</v>
      </c>
      <c r="G330" s="1189" t="s">
        <v>37</v>
      </c>
      <c r="H330" s="1189" t="s">
        <v>37</v>
      </c>
      <c r="I330" s="756">
        <v>161.59</v>
      </c>
      <c r="J330" s="757">
        <f t="shared" si="86"/>
        <v>2.425892691379417</v>
      </c>
      <c r="K330" s="758">
        <v>0.98</v>
      </c>
      <c r="L330" s="759">
        <v>4</v>
      </c>
      <c r="M330" s="760">
        <f t="shared" si="87"/>
        <v>3.92</v>
      </c>
      <c r="N330" s="761" t="s">
        <v>148</v>
      </c>
      <c r="O330" s="762">
        <v>0.91</v>
      </c>
      <c r="P330" s="763">
        <v>44162</v>
      </c>
      <c r="Q330" s="763">
        <v>44180</v>
      </c>
      <c r="R330" s="760">
        <f t="shared" si="88"/>
        <v>7.6923076923076872</v>
      </c>
      <c r="S330" s="701">
        <f>IF(INDEX(Historical!$D$7:$D$1237,MATCH(B330,Historical!$B$7:$B$1261,0))=0,"n/a",(INDEX(Historical!$C$7:$C$1239,MATCH(B330,Historical!$B$7:$B$1261,0))/INDEX(Historical!$D$7:$D$1237,MATCH(B330,Historical!$B$7:$B$1261,0))-1)*100)</f>
        <v>8.8888888888889017</v>
      </c>
      <c r="T330" s="701">
        <f>IF(INDEX(Historical!$F$7:$F$1230,MATCH(B330,Historical!$B$7:$B$1261,0))=0,"n/a",((INDEX(Historical!$C$7:$C$1239,MATCH(B330,Historical!$B$7:$B$1261,0))/INDEX(Historical!$F$7:$F$1230,MATCH(B330,Historical!$B$7:$B$1261,0)))^(1/3)-1)*100)</f>
        <v>9.8157887721507908</v>
      </c>
      <c r="U330" s="701">
        <f>IF(INDEX(Historical!$H$7:$H$1230,MATCH(B330,Historical!$B$7:$B$1261,0))=0,"n/a",((INDEX(Historical!$C$7:$C$1239,MATCH(B330,Historical!$B$7:$B$1261,0))/INDEX(Historical!$H$7:$H$1230,MATCH(B330,Historical!$B$7:$B$1261,0)))^(1/5)-1)*100)</f>
        <v>10.735119825473127</v>
      </c>
      <c r="V330" s="701">
        <f>IF(INDEX(Historical!$O$7:$O$1230,MATCH(B330,Historical!$B$7:$B$1261,0))=0,"n/a",((INDEX(Historical!$C$7:$C$1239,MATCH(B330,Historical!$B$7:$B$1261,0))/INDEX(Historical!$O$7:$O$1230,MATCH(B330,Historical!$B$7:$B$1261,0)))^(1/10)-1)*100)</f>
        <v>9.3746329125196972</v>
      </c>
      <c r="W330" s="702">
        <f t="shared" si="89"/>
        <v>1.1451242865346245</v>
      </c>
      <c r="X330" s="703">
        <f t="shared" si="90"/>
        <v>1.819511834825954</v>
      </c>
      <c r="Y330" s="774"/>
      <c r="Z330" s="757">
        <f t="shared" si="91"/>
        <v>57.647058823529406</v>
      </c>
      <c r="AA330" s="765">
        <f t="shared" si="92"/>
        <v>23.763235294117649</v>
      </c>
      <c r="AB330" s="759">
        <v>12</v>
      </c>
      <c r="AC330" s="766">
        <v>6.8</v>
      </c>
      <c r="AD330" s="766">
        <v>2.39</v>
      </c>
      <c r="AE330" s="766">
        <v>2.0699999999999998</v>
      </c>
      <c r="AF330" s="766">
        <v>4.3600000000000003</v>
      </c>
      <c r="AG330" s="766">
        <v>18.899999999999999</v>
      </c>
      <c r="AH330" s="766">
        <v>13.600000000000001</v>
      </c>
      <c r="AI330" s="766">
        <v>8.43</v>
      </c>
      <c r="AJ330" s="766">
        <v>5.8999999999999995</v>
      </c>
      <c r="AK330" s="766">
        <v>10</v>
      </c>
      <c r="AL330" s="767">
        <v>8820</v>
      </c>
      <c r="AM330" s="768">
        <v>0.3</v>
      </c>
      <c r="AN330" s="766">
        <v>0.72</v>
      </c>
      <c r="AO330" s="769">
        <f t="shared" si="93"/>
        <v>-10.602222777265105</v>
      </c>
      <c r="AP330" s="770">
        <f t="shared" si="94"/>
        <v>13.161012516852544</v>
      </c>
      <c r="AQ330" s="771">
        <f t="shared" si="95"/>
        <v>114.58767271454748</v>
      </c>
      <c r="AR330" s="651">
        <f>INDEX(Historical!$C$7:$C$1239,MATCH(B330,Historical!$B$7:$B$1261,0))*IF(AH330="n/a",1.03,IF(AH330&lt;0,1.01,IF(AH330&gt;10,1.1,(1+AH330/100))))</f>
        <v>3.7730000000000006</v>
      </c>
      <c r="AS330" s="765">
        <f t="shared" si="96"/>
        <v>4.0910639000000009</v>
      </c>
      <c r="AT330" s="765">
        <f t="shared" si="97"/>
        <v>4.5001702900000016</v>
      </c>
      <c r="AU330" s="765">
        <f t="shared" si="97"/>
        <v>4.9501873190000021</v>
      </c>
      <c r="AV330" s="765">
        <f t="shared" si="97"/>
        <v>5.4452060509000031</v>
      </c>
      <c r="AW330" s="757">
        <f t="shared" si="98"/>
        <v>22.759627559900011</v>
      </c>
      <c r="AX330" s="772">
        <f t="shared" si="99"/>
        <v>14.084799529611988</v>
      </c>
      <c r="AY330" s="935">
        <v>1.2</v>
      </c>
      <c r="AZ330" s="768">
        <v>88.73</v>
      </c>
      <c r="BA330" s="768">
        <v>-2.87</v>
      </c>
      <c r="BB330" s="768">
        <v>9.49</v>
      </c>
      <c r="BC330" s="768">
        <v>21.52</v>
      </c>
      <c r="BD330" s="908"/>
      <c r="BE330" s="624">
        <v>2009</v>
      </c>
      <c r="BF330" s="898">
        <f t="shared" si="100"/>
        <v>0</v>
      </c>
      <c r="BG330" s="824">
        <v>7.5</v>
      </c>
    </row>
    <row r="331" spans="1:59" ht="11.25" customHeight="1" x14ac:dyDescent="0.2">
      <c r="A331" s="863" t="s">
        <v>1303</v>
      </c>
      <c r="B331" s="875" t="s">
        <v>1304</v>
      </c>
      <c r="C331" s="932" t="s">
        <v>153</v>
      </c>
      <c r="D331" s="932" t="s">
        <v>4321</v>
      </c>
      <c r="E331" s="733">
        <v>10</v>
      </c>
      <c r="F331" s="1140">
        <v>395</v>
      </c>
      <c r="G331" s="1165" t="s">
        <v>106</v>
      </c>
      <c r="H331" s="1165" t="s">
        <v>106</v>
      </c>
      <c r="I331" s="874">
        <v>400.52</v>
      </c>
      <c r="J331" s="651">
        <f t="shared" si="86"/>
        <v>0.62418855487865776</v>
      </c>
      <c r="K331" s="877">
        <v>0.625</v>
      </c>
      <c r="L331" s="887">
        <v>4</v>
      </c>
      <c r="M331" s="642">
        <f t="shared" si="87"/>
        <v>2.5</v>
      </c>
      <c r="N331" s="870" t="s">
        <v>4057</v>
      </c>
      <c r="O331" s="734">
        <v>0.55000000000000004</v>
      </c>
      <c r="P331" s="861">
        <v>43920</v>
      </c>
      <c r="Q331" s="861">
        <v>43945</v>
      </c>
      <c r="R331" s="642">
        <f t="shared" si="88"/>
        <v>13.636363636363628</v>
      </c>
      <c r="S331" s="701">
        <f>IF(INDEX(Historical!$D$7:$D$1237,MATCH(B331,Historical!$B$7:$B$1261,0))=0,"n/a",(INDEX(Historical!$C$7:$C$1239,MATCH(B331,Historical!$B$7:$B$1261,0))/INDEX(Historical!$D$7:$D$1237,MATCH(B331,Historical!$B$7:$B$1261,0))-1)*100)</f>
        <v>13.157894736842103</v>
      </c>
      <c r="T331" s="701">
        <f>IF(INDEX(Historical!$F$7:$F$1230,MATCH(B331,Historical!$B$7:$B$1261,0))=0,"n/a",((INDEX(Historical!$C$7:$C$1239,MATCH(B331,Historical!$B$7:$B$1261,0))/INDEX(Historical!$F$7:$F$1230,MATCH(B331,Historical!$B$7:$B$1261,0)))^(1/3)-1)*100)</f>
        <v>22.836327477434494</v>
      </c>
      <c r="U331" s="701">
        <f>IF(INDEX(Historical!$H$7:$H$1230,MATCH(B331,Historical!$B$7:$B$1261,0))=0,"n/a",((INDEX(Historical!$C$7:$C$1239,MATCH(B331,Historical!$B$7:$B$1261,0))/INDEX(Historical!$H$7:$H$1230,MATCH(B331,Historical!$B$7:$B$1261,0)))^(1/5)-1)*100)</f>
        <v>14.342887420949847</v>
      </c>
      <c r="V331" s="701" t="str">
        <f>IF(INDEX(Historical!$O$7:$O$1230,MATCH(B331,Historical!$B$7:$B$1261,0))=0,"n/a",((INDEX(Historical!$C$7:$C$1239,MATCH(B331,Historical!$B$7:$B$1261,0))/INDEX(Historical!$O$7:$O$1230,MATCH(B331,Historical!$B$7:$B$1261,0)))^(1/10)-1)*100)</f>
        <v>n/a</v>
      </c>
      <c r="W331" s="702" t="str">
        <f t="shared" si="89"/>
        <v>n/a</v>
      </c>
      <c r="X331" s="703">
        <f t="shared" si="90"/>
        <v>0.64607600995269587</v>
      </c>
      <c r="Y331" s="664"/>
      <c r="Z331" s="651">
        <f t="shared" si="91"/>
        <v>8.0128205128205128</v>
      </c>
      <c r="AA331" s="886">
        <f t="shared" si="92"/>
        <v>12.837179487179487</v>
      </c>
      <c r="AB331" s="887">
        <v>12</v>
      </c>
      <c r="AC331" s="865">
        <v>31.2</v>
      </c>
      <c r="AD331" s="865">
        <v>1.0900000000000001</v>
      </c>
      <c r="AE331" s="865">
        <v>0.71</v>
      </c>
      <c r="AF331" s="865">
        <v>3.41</v>
      </c>
      <c r="AG331" s="865">
        <v>30.4</v>
      </c>
      <c r="AH331" s="865">
        <v>61.5</v>
      </c>
      <c r="AI331" s="865">
        <v>16.220000000000002</v>
      </c>
      <c r="AJ331" s="865">
        <v>22.2</v>
      </c>
      <c r="AK331" s="865">
        <v>11.97</v>
      </c>
      <c r="AL331" s="878">
        <v>53080</v>
      </c>
      <c r="AM331" s="872">
        <v>0.1</v>
      </c>
      <c r="AN331" s="865">
        <v>0.51</v>
      </c>
      <c r="AO331" s="739">
        <f t="shared" si="93"/>
        <v>2.1298964886490168</v>
      </c>
      <c r="AP331" s="740">
        <f t="shared" si="94"/>
        <v>14.967075975828504</v>
      </c>
      <c r="AQ331" s="888">
        <f t="shared" si="95"/>
        <v>39.482825786756614</v>
      </c>
      <c r="AR331" s="651">
        <f>INDEX(Historical!$C$7:$C$1239,MATCH(B331,Historical!$B$7:$B$1261,0))*IF(AH331="n/a",1.03,IF(AH331&lt;0,1.01,IF(AH331&gt;10,1.1,(1+AH331/100))))</f>
        <v>2.3650000000000002</v>
      </c>
      <c r="AS331" s="886">
        <f t="shared" si="96"/>
        <v>2.6015000000000006</v>
      </c>
      <c r="AT331" s="886">
        <f t="shared" si="97"/>
        <v>2.8616500000000009</v>
      </c>
      <c r="AU331" s="886">
        <f t="shared" si="97"/>
        <v>3.1478150000000014</v>
      </c>
      <c r="AV331" s="886">
        <f t="shared" si="97"/>
        <v>3.4625965000000019</v>
      </c>
      <c r="AW331" s="651">
        <f t="shared" si="98"/>
        <v>14.438561500000004</v>
      </c>
      <c r="AX331" s="747">
        <f t="shared" si="99"/>
        <v>3.6049539348846511</v>
      </c>
      <c r="AY331" s="934">
        <v>0.84</v>
      </c>
      <c r="AZ331" s="872">
        <v>92.33</v>
      </c>
      <c r="BA331" s="872">
        <v>-15.629999999999999</v>
      </c>
      <c r="BB331" s="872">
        <v>-4.46</v>
      </c>
      <c r="BC331" s="872">
        <v>4.26</v>
      </c>
      <c r="BE331" s="624">
        <v>2011</v>
      </c>
      <c r="BF331" s="898">
        <f t="shared" si="100"/>
        <v>0</v>
      </c>
      <c r="BG331" s="882">
        <v>11.799999999999999</v>
      </c>
    </row>
    <row r="332" spans="1:59" ht="11.25" customHeight="1" x14ac:dyDescent="0.2">
      <c r="A332" s="871" t="s">
        <v>1309</v>
      </c>
      <c r="B332" s="875" t="s">
        <v>1310</v>
      </c>
      <c r="C332" s="932" t="s">
        <v>112</v>
      </c>
      <c r="D332" s="932" t="s">
        <v>211</v>
      </c>
      <c r="E332" s="733">
        <v>8</v>
      </c>
      <c r="F332" s="1140">
        <v>556</v>
      </c>
      <c r="G332" s="1147" t="s">
        <v>106</v>
      </c>
      <c r="H332" s="1147" t="s">
        <v>106</v>
      </c>
      <c r="I332" s="874">
        <v>29.81</v>
      </c>
      <c r="J332" s="651">
        <f t="shared" si="86"/>
        <v>1.7443810801744384</v>
      </c>
      <c r="K332" s="877">
        <v>0.13</v>
      </c>
      <c r="L332" s="887">
        <v>4</v>
      </c>
      <c r="M332" s="642">
        <f t="shared" si="87"/>
        <v>0.52</v>
      </c>
      <c r="N332" s="870" t="s">
        <v>218</v>
      </c>
      <c r="O332" s="734">
        <v>0.12</v>
      </c>
      <c r="P332" s="861">
        <v>43917</v>
      </c>
      <c r="Q332" s="861">
        <v>43934</v>
      </c>
      <c r="R332" s="642">
        <f t="shared" si="88"/>
        <v>8.333333333333341</v>
      </c>
      <c r="S332" s="701">
        <f>IF(INDEX(Historical!$D$7:$D$1237,MATCH(B332,Historical!$B$7:$B$1261,0))=0,"n/a",(INDEX(Historical!$C$7:$C$1239,MATCH(B332,Historical!$B$7:$B$1261,0))/INDEX(Historical!$D$7:$D$1237,MATCH(B332,Historical!$B$7:$B$1261,0))-1)*100)</f>
        <v>9.302325581395344</v>
      </c>
      <c r="T332" s="701">
        <f>IF(INDEX(Historical!$F$7:$F$1230,MATCH(B332,Historical!$B$7:$B$1261,0))=0,"n/a",((INDEX(Historical!$C$7:$C$1239,MATCH(B332,Historical!$B$7:$B$1261,0))/INDEX(Historical!$F$7:$F$1230,MATCH(B332,Historical!$B$7:$B$1261,0)))^(1/3)-1)*100)</f>
        <v>10.325677865290107</v>
      </c>
      <c r="U332" s="701">
        <f>IF(INDEX(Historical!$H$7:$H$1230,MATCH(B332,Historical!$B$7:$B$1261,0))=0,"n/a",((INDEX(Historical!$C$7:$C$1239,MATCH(B332,Historical!$B$7:$B$1261,0))/INDEX(Historical!$H$7:$H$1230,MATCH(B332,Historical!$B$7:$B$1261,0)))^(1/5)-1)*100)</f>
        <v>12.570579552275095</v>
      </c>
      <c r="V332" s="701" t="str">
        <f>IF(INDEX(Historical!$O$7:$O$1230,MATCH(B332,Historical!$B$7:$B$1261,0))=0,"n/a",((INDEX(Historical!$C$7:$C$1239,MATCH(B332,Historical!$B$7:$B$1261,0))/INDEX(Historical!$O$7:$O$1230,MATCH(B332,Historical!$B$7:$B$1261,0)))^(1/10)-1)*100)</f>
        <v>n/a</v>
      </c>
      <c r="W332" s="702" t="str">
        <f t="shared" si="89"/>
        <v>n/a</v>
      </c>
      <c r="X332" s="703">
        <f t="shared" si="90"/>
        <v>6.616094501197419</v>
      </c>
      <c r="Y332" s="664"/>
      <c r="Z332" s="651" t="str">
        <f t="shared" si="91"/>
        <v>n/a</v>
      </c>
      <c r="AA332" s="886" t="str">
        <f t="shared" si="92"/>
        <v>n/a</v>
      </c>
      <c r="AB332" s="887">
        <v>6</v>
      </c>
      <c r="AC332" s="865">
        <v>-0.08</v>
      </c>
      <c r="AD332" s="865" t="s">
        <v>136</v>
      </c>
      <c r="AE332" s="865">
        <v>1.08</v>
      </c>
      <c r="AF332" s="865">
        <v>0.86</v>
      </c>
      <c r="AG332" s="865">
        <v>-0.2</v>
      </c>
      <c r="AH332" s="865">
        <v>-28.7</v>
      </c>
      <c r="AI332" s="865" t="s">
        <v>136</v>
      </c>
      <c r="AJ332" s="865">
        <v>1.9</v>
      </c>
      <c r="AK332" s="865" t="s">
        <v>136</v>
      </c>
      <c r="AL332" s="878">
        <v>200.98</v>
      </c>
      <c r="AM332" s="872">
        <v>0.1</v>
      </c>
      <c r="AN332" s="865">
        <v>0</v>
      </c>
      <c r="AO332" s="739" t="str">
        <f t="shared" si="93"/>
        <v>n/a</v>
      </c>
      <c r="AP332" s="740">
        <f t="shared" si="94"/>
        <v>14.314960632449534</v>
      </c>
      <c r="AQ332" s="888" t="str">
        <f t="shared" si="95"/>
        <v>n/a</v>
      </c>
      <c r="AR332" s="651">
        <f>INDEX(Historical!$C$7:$C$1239,MATCH(B332,Historical!$B$7:$B$1261,0))*IF(AH332="n/a",1.03,IF(AH332&lt;0,1.01,IF(AH332&gt;10,1.1,(1+AH332/100))))</f>
        <v>0.47469999999999996</v>
      </c>
      <c r="AS332" s="886">
        <f t="shared" si="96"/>
        <v>0.48894099999999996</v>
      </c>
      <c r="AT332" s="886">
        <f t="shared" si="97"/>
        <v>0.50360923000000002</v>
      </c>
      <c r="AU332" s="886">
        <f t="shared" si="97"/>
        <v>0.51871750690000007</v>
      </c>
      <c r="AV332" s="886">
        <f t="shared" si="97"/>
        <v>0.53427903210700012</v>
      </c>
      <c r="AW332" s="651">
        <f t="shared" si="98"/>
        <v>2.5202467690070001</v>
      </c>
      <c r="AX332" s="747">
        <f t="shared" si="99"/>
        <v>8.454366886974169</v>
      </c>
      <c r="AY332" s="934">
        <v>0.66</v>
      </c>
      <c r="AZ332" s="872">
        <v>46.2</v>
      </c>
      <c r="BA332" s="872">
        <v>-24.3</v>
      </c>
      <c r="BB332" s="872">
        <v>0.48</v>
      </c>
      <c r="BC332" s="872">
        <v>2.78</v>
      </c>
      <c r="BE332" s="624">
        <v>2013</v>
      </c>
      <c r="BF332" s="898">
        <f t="shared" si="100"/>
        <v>0</v>
      </c>
      <c r="BG332" s="882">
        <v>-0.2</v>
      </c>
    </row>
    <row r="333" spans="1:59" ht="11.25" customHeight="1" x14ac:dyDescent="0.2">
      <c r="A333" s="871" t="s">
        <v>4183</v>
      </c>
      <c r="B333" s="875" t="s">
        <v>4184</v>
      </c>
      <c r="C333" s="932" t="s">
        <v>108</v>
      </c>
      <c r="D333" s="932" t="s">
        <v>4338</v>
      </c>
      <c r="E333" s="733">
        <v>9</v>
      </c>
      <c r="F333" s="1140">
        <v>499</v>
      </c>
      <c r="G333" s="1140" t="s">
        <v>37</v>
      </c>
      <c r="H333" s="1140" t="s">
        <v>37</v>
      </c>
      <c r="I333" s="874">
        <v>22</v>
      </c>
      <c r="J333" s="651">
        <f t="shared" si="86"/>
        <v>2.3636363636363638</v>
      </c>
      <c r="K333" s="877">
        <v>0.13</v>
      </c>
      <c r="L333" s="887">
        <v>4</v>
      </c>
      <c r="M333" s="642">
        <f t="shared" si="87"/>
        <v>0.52</v>
      </c>
      <c r="N333" s="870" t="s">
        <v>145</v>
      </c>
      <c r="O333" s="734">
        <v>0.12</v>
      </c>
      <c r="P333" s="861">
        <v>44179</v>
      </c>
      <c r="Q333" s="861">
        <v>44197</v>
      </c>
      <c r="R333" s="642">
        <f t="shared" si="88"/>
        <v>8.333333333333341</v>
      </c>
      <c r="S333" s="701">
        <f>IF(INDEX(Historical!$D$7:$D$1237,MATCH(B333,Historical!$B$7:$B$1261,0))=0,"n/a",(INDEX(Historical!$C$7:$C$1239,MATCH(B333,Historical!$B$7:$B$1261,0))/INDEX(Historical!$D$7:$D$1237,MATCH(B333,Historical!$B$7:$B$1261,0))-1)*100)</f>
        <v>29.411764705882337</v>
      </c>
      <c r="T333" s="701">
        <f>IF(INDEX(Historical!$F$7:$F$1230,MATCH(B333,Historical!$B$7:$B$1261,0))=0,"n/a",((INDEX(Historical!$C$7:$C$1239,MATCH(B333,Historical!$B$7:$B$1261,0))/INDEX(Historical!$F$7:$F$1230,MATCH(B333,Historical!$B$7:$B$1261,0)))^(1/3)-1)*100)</f>
        <v>30.059144685138683</v>
      </c>
      <c r="U333" s="701">
        <f>IF(INDEX(Historical!$H$7:$H$1230,MATCH(B333,Historical!$B$7:$B$1261,0))=0,"n/a",((INDEX(Historical!$C$7:$C$1239,MATCH(B333,Historical!$B$7:$B$1261,0))/INDEX(Historical!$H$7:$H$1230,MATCH(B333,Historical!$B$7:$B$1261,0)))^(1/5)-1)*100)</f>
        <v>19.653676552950429</v>
      </c>
      <c r="V333" s="701">
        <f>IF(INDEX(Historical!$O$7:$O$1230,MATCH(B333,Historical!$B$7:$B$1261,0))=0,"n/a",((INDEX(Historical!$C$7:$C$1239,MATCH(B333,Historical!$B$7:$B$1261,0))/INDEX(Historical!$O$7:$O$1230,MATCH(B333,Historical!$B$7:$B$1261,0)))^(1/10)-1)*100)</f>
        <v>-0.67430279167030038</v>
      </c>
      <c r="W333" s="702" t="str">
        <f t="shared" si="89"/>
        <v>n/a</v>
      </c>
      <c r="X333" s="703">
        <f t="shared" si="90"/>
        <v>1.1983949117652699</v>
      </c>
      <c r="Y333" s="674"/>
      <c r="Z333" s="651">
        <f t="shared" si="91"/>
        <v>25.615763546798032</v>
      </c>
      <c r="AA333" s="886">
        <f t="shared" si="92"/>
        <v>10.837438423645322</v>
      </c>
      <c r="AB333" s="887">
        <v>12</v>
      </c>
      <c r="AC333" s="865">
        <v>2.0299999999999998</v>
      </c>
      <c r="AD333" s="865" t="s">
        <v>136</v>
      </c>
      <c r="AE333" s="865">
        <v>2.2799999999999998</v>
      </c>
      <c r="AF333" s="865">
        <v>1.17</v>
      </c>
      <c r="AG333" s="865">
        <v>11.1</v>
      </c>
      <c r="AH333" s="865">
        <v>57.499999999999993</v>
      </c>
      <c r="AI333" s="865" t="s">
        <v>136</v>
      </c>
      <c r="AJ333" s="865">
        <v>16.400000000000002</v>
      </c>
      <c r="AK333" s="865" t="s">
        <v>136</v>
      </c>
      <c r="AL333" s="878">
        <v>144.69999999999999</v>
      </c>
      <c r="AM333" s="872">
        <v>0.8</v>
      </c>
      <c r="AN333" s="865">
        <v>0.4</v>
      </c>
      <c r="AO333" s="739">
        <f t="shared" si="93"/>
        <v>11.179874492941471</v>
      </c>
      <c r="AP333" s="740">
        <f t="shared" si="94"/>
        <v>22.017312916586793</v>
      </c>
      <c r="AQ333" s="888">
        <f t="shared" si="95"/>
        <v>-24.93024590225723</v>
      </c>
      <c r="AR333" s="651">
        <f>INDEX(Historical!$C$7:$C$1239,MATCH(B333,Historical!$B$7:$B$1261,0))*IF(AH333="n/a",1.03,IF(AH333&lt;0,1.01,IF(AH333&gt;10,1.1,(1+AH333/100))))</f>
        <v>0.48400000000000004</v>
      </c>
      <c r="AS333" s="886">
        <f t="shared" si="96"/>
        <v>0.49852000000000007</v>
      </c>
      <c r="AT333" s="886">
        <f t="shared" si="97"/>
        <v>0.51347560000000014</v>
      </c>
      <c r="AU333" s="886">
        <f t="shared" si="97"/>
        <v>0.5288798680000002</v>
      </c>
      <c r="AV333" s="886">
        <f t="shared" si="97"/>
        <v>0.54474626404000026</v>
      </c>
      <c r="AW333" s="651">
        <f t="shared" si="98"/>
        <v>2.5696217320400008</v>
      </c>
      <c r="AX333" s="747">
        <f t="shared" si="99"/>
        <v>11.680098782000004</v>
      </c>
      <c r="AY333" s="934">
        <v>0.55000000000000004</v>
      </c>
      <c r="AZ333" s="872">
        <v>70.11</v>
      </c>
      <c r="BA333" s="872">
        <v>-11.98</v>
      </c>
      <c r="BB333" s="872">
        <v>12.94</v>
      </c>
      <c r="BC333" s="872">
        <v>18.329999999999998</v>
      </c>
      <c r="BE333" s="624">
        <v>2012</v>
      </c>
      <c r="BF333" s="898">
        <f t="shared" si="100"/>
        <v>0</v>
      </c>
      <c r="BG333" s="882">
        <v>0.8</v>
      </c>
    </row>
    <row r="334" spans="1:59" ht="11.25" customHeight="1" x14ac:dyDescent="0.2">
      <c r="A334" s="871" t="s">
        <v>607</v>
      </c>
      <c r="B334" s="875" t="s">
        <v>608</v>
      </c>
      <c r="C334" s="932" t="s">
        <v>123</v>
      </c>
      <c r="D334" s="932" t="s">
        <v>4174</v>
      </c>
      <c r="E334" s="733">
        <v>16</v>
      </c>
      <c r="F334" s="1140">
        <v>232</v>
      </c>
      <c r="G334" s="1140" t="s">
        <v>37</v>
      </c>
      <c r="H334" s="1140" t="s">
        <v>37</v>
      </c>
      <c r="I334" s="874">
        <v>50.18</v>
      </c>
      <c r="J334" s="651">
        <f t="shared" si="86"/>
        <v>1.8533280191311281</v>
      </c>
      <c r="K334" s="877">
        <v>0.23250000000000001</v>
      </c>
      <c r="L334" s="887">
        <v>4</v>
      </c>
      <c r="M334" s="642">
        <f t="shared" si="87"/>
        <v>0.93</v>
      </c>
      <c r="N334" s="870" t="s">
        <v>208</v>
      </c>
      <c r="O334" s="737">
        <v>0.23</v>
      </c>
      <c r="P334" s="861">
        <v>43881</v>
      </c>
      <c r="Q334" s="861">
        <v>43896</v>
      </c>
      <c r="R334" s="642">
        <f t="shared" si="88"/>
        <v>1.0869565217391313</v>
      </c>
      <c r="S334" s="701">
        <f>IF(INDEX(Historical!$D$7:$D$1237,MATCH(B334,Historical!$B$7:$B$1261,0))=0,"n/a",(INDEX(Historical!$C$7:$C$1239,MATCH(B334,Historical!$B$7:$B$1261,0))/INDEX(Historical!$D$7:$D$1237,MATCH(B334,Historical!$B$7:$B$1261,0))-1)*100)</f>
        <v>3.3707865168539408</v>
      </c>
      <c r="T334" s="701">
        <f>IF(INDEX(Historical!$F$7:$F$1230,MATCH(B334,Historical!$B$7:$B$1261,0))=0,"n/a",((INDEX(Historical!$C$7:$C$1239,MATCH(B334,Historical!$B$7:$B$1261,0))/INDEX(Historical!$F$7:$F$1230,MATCH(B334,Historical!$B$7:$B$1261,0)))^(1/3)-1)*100)</f>
        <v>3.9101547621242849</v>
      </c>
      <c r="U334" s="701">
        <f>IF(INDEX(Historical!$H$7:$H$1230,MATCH(B334,Historical!$B$7:$B$1261,0))=0,"n/a",((INDEX(Historical!$C$7:$C$1239,MATCH(B334,Historical!$B$7:$B$1261,0))/INDEX(Historical!$H$7:$H$1230,MATCH(B334,Historical!$B$7:$B$1261,0)))^(1/5)-1)*100)</f>
        <v>4.4506679342421807</v>
      </c>
      <c r="V334" s="701">
        <f>IF(INDEX(Historical!$O$7:$O$1230,MATCH(B334,Historical!$B$7:$B$1261,0))=0,"n/a",((INDEX(Historical!$C$7:$C$1239,MATCH(B334,Historical!$B$7:$B$1261,0))/INDEX(Historical!$O$7:$O$1230,MATCH(B334,Historical!$B$7:$B$1261,0)))^(1/10)-1)*100)</f>
        <v>5.472540459911901</v>
      </c>
      <c r="W334" s="702">
        <f t="shared" si="89"/>
        <v>0.81327273262659971</v>
      </c>
      <c r="X334" s="703">
        <f t="shared" si="90"/>
        <v>0.54946517706693587</v>
      </c>
      <c r="Y334" s="876" t="s">
        <v>4206</v>
      </c>
      <c r="Z334" s="651">
        <f t="shared" si="91"/>
        <v>29.712460063897765</v>
      </c>
      <c r="AA334" s="886">
        <f t="shared" si="92"/>
        <v>16.031948881789138</v>
      </c>
      <c r="AB334" s="887">
        <v>3</v>
      </c>
      <c r="AC334" s="865">
        <v>3.13</v>
      </c>
      <c r="AD334" s="865" t="s">
        <v>136</v>
      </c>
      <c r="AE334" s="865">
        <v>1.02</v>
      </c>
      <c r="AF334" s="865">
        <v>2.15</v>
      </c>
      <c r="AG334" s="865">
        <v>13.8</v>
      </c>
      <c r="AH334" s="865">
        <v>16.900000000000002</v>
      </c>
      <c r="AI334" s="865">
        <v>5.21</v>
      </c>
      <c r="AJ334" s="865">
        <v>8.1</v>
      </c>
      <c r="AK334" s="865" t="s">
        <v>136</v>
      </c>
      <c r="AL334" s="878">
        <v>552.44000000000005</v>
      </c>
      <c r="AM334" s="872">
        <v>1.4000000000000001</v>
      </c>
      <c r="AN334" s="865">
        <v>0.3</v>
      </c>
      <c r="AO334" s="739">
        <f t="shared" si="93"/>
        <v>-9.7279529284158279</v>
      </c>
      <c r="AP334" s="740">
        <f t="shared" si="94"/>
        <v>6.3039959533733088</v>
      </c>
      <c r="AQ334" s="888">
        <f t="shared" si="95"/>
        <v>23.771635766747011</v>
      </c>
      <c r="AR334" s="651">
        <f>INDEX(Historical!$C$7:$C$1239,MATCH(B334,Historical!$B$7:$B$1261,0))*IF(AH334="n/a",1.03,IF(AH334&lt;0,1.01,IF(AH334&gt;10,1.1,(1+AH334/100))))</f>
        <v>1.0120000000000002</v>
      </c>
      <c r="AS334" s="886">
        <f t="shared" si="96"/>
        <v>1.0647252000000003</v>
      </c>
      <c r="AT334" s="886">
        <f t="shared" si="97"/>
        <v>1.0966669560000002</v>
      </c>
      <c r="AU334" s="886">
        <f t="shared" si="97"/>
        <v>1.1295669646800002</v>
      </c>
      <c r="AV334" s="886">
        <f t="shared" si="97"/>
        <v>1.1634539736204002</v>
      </c>
      <c r="AW334" s="651">
        <f t="shared" si="98"/>
        <v>5.4664130943004006</v>
      </c>
      <c r="AX334" s="747">
        <f t="shared" si="99"/>
        <v>10.893609195497012</v>
      </c>
      <c r="AY334" s="934">
        <v>0.9</v>
      </c>
      <c r="AZ334" s="872">
        <v>87.1</v>
      </c>
      <c r="BA334" s="872">
        <v>-16.21</v>
      </c>
      <c r="BB334" s="872">
        <v>1.3</v>
      </c>
      <c r="BC334" s="872">
        <v>14.330000000000002</v>
      </c>
      <c r="BE334" s="624">
        <v>2005</v>
      </c>
      <c r="BF334" s="898">
        <f t="shared" si="100"/>
        <v>1</v>
      </c>
      <c r="BG334" s="882">
        <v>8.3000000000000007</v>
      </c>
    </row>
    <row r="335" spans="1:59" ht="11.25" customHeight="1" x14ac:dyDescent="0.2">
      <c r="A335" s="871" t="s">
        <v>1311</v>
      </c>
      <c r="B335" s="875" t="s">
        <v>1312</v>
      </c>
      <c r="C335" s="932" t="s">
        <v>112</v>
      </c>
      <c r="D335" s="932" t="s">
        <v>211</v>
      </c>
      <c r="E335" s="733">
        <v>8</v>
      </c>
      <c r="F335" s="1140">
        <v>497</v>
      </c>
      <c r="G335" s="1147" t="s">
        <v>106</v>
      </c>
      <c r="H335" s="1147" t="s">
        <v>106</v>
      </c>
      <c r="I335" s="874">
        <v>55.04</v>
      </c>
      <c r="J335" s="651">
        <f t="shared" si="86"/>
        <v>2.3074127906976742</v>
      </c>
      <c r="K335" s="877">
        <v>0.3175</v>
      </c>
      <c r="L335" s="887">
        <v>4</v>
      </c>
      <c r="M335" s="642">
        <f t="shared" si="87"/>
        <v>1.27</v>
      </c>
      <c r="N335" s="870" t="s">
        <v>148</v>
      </c>
      <c r="O335" s="734">
        <v>0.31</v>
      </c>
      <c r="P335" s="866">
        <v>43615</v>
      </c>
      <c r="Q335" s="866">
        <v>43630</v>
      </c>
      <c r="R335" s="642">
        <f t="shared" si="88"/>
        <v>2.4193548387096793</v>
      </c>
      <c r="S335" s="701">
        <f>IF(INDEX(Historical!$D$7:$D$1237,MATCH(B335,Historical!$B$7:$B$1261,0))=0,"n/a",(INDEX(Historical!$C$7:$C$1239,MATCH(B335,Historical!$B$7:$B$1261,0))/INDEX(Historical!$D$7:$D$1237,MATCH(B335,Historical!$B$7:$B$1261,0))-1)*100)</f>
        <v>2.4340770791074995</v>
      </c>
      <c r="T335" s="701">
        <f>IF(INDEX(Historical!$F$7:$F$1230,MATCH(B335,Historical!$B$7:$B$1261,0))=0,"n/a",((INDEX(Historical!$C$7:$C$1239,MATCH(B335,Historical!$B$7:$B$1261,0))/INDEX(Historical!$F$7:$F$1230,MATCH(B335,Historical!$B$7:$B$1261,0)))^(1/3)-1)*100)</f>
        <v>2.5687764964034576</v>
      </c>
      <c r="U335" s="701">
        <f>IF(INDEX(Historical!$H$7:$H$1230,MATCH(B335,Historical!$B$7:$B$1261,0))=0,"n/a",((INDEX(Historical!$C$7:$C$1239,MATCH(B335,Historical!$B$7:$B$1261,0))/INDEX(Historical!$H$7:$H$1230,MATCH(B335,Historical!$B$7:$B$1261,0)))^(1/5)-1)*100)</f>
        <v>3.267719041044459</v>
      </c>
      <c r="V335" s="701" t="str">
        <f>IF(INDEX(Historical!$O$7:$O$1230,MATCH(B335,Historical!$B$7:$B$1261,0))=0,"n/a",((INDEX(Historical!$C$7:$C$1239,MATCH(B335,Historical!$B$7:$B$1261,0))/INDEX(Historical!$O$7:$O$1230,MATCH(B335,Historical!$B$7:$B$1261,0)))^(1/10)-1)*100)</f>
        <v>n/a</v>
      </c>
      <c r="W335" s="702" t="str">
        <f t="shared" si="89"/>
        <v>n/a</v>
      </c>
      <c r="X335" s="703" t="str">
        <f t="shared" si="90"/>
        <v>n/a</v>
      </c>
      <c r="Y335" s="655"/>
      <c r="Z335" s="651">
        <f t="shared" si="91"/>
        <v>77.914110429447859</v>
      </c>
      <c r="AA335" s="886">
        <f t="shared" si="92"/>
        <v>33.766871165644176</v>
      </c>
      <c r="AB335" s="887">
        <v>12</v>
      </c>
      <c r="AC335" s="865">
        <v>1.63</v>
      </c>
      <c r="AD335" s="865">
        <v>2.34</v>
      </c>
      <c r="AE335" s="865">
        <v>0.34</v>
      </c>
      <c r="AF335" s="865">
        <v>1.69</v>
      </c>
      <c r="AG335" s="865">
        <v>5.0999999999999996</v>
      </c>
      <c r="AH335" s="865">
        <v>2.4</v>
      </c>
      <c r="AI335" s="865" t="s">
        <v>136</v>
      </c>
      <c r="AJ335" s="865">
        <v>-20.100000000000001</v>
      </c>
      <c r="AK335" s="865">
        <v>15</v>
      </c>
      <c r="AL335" s="878">
        <v>994.57</v>
      </c>
      <c r="AM335" s="872">
        <v>1.3</v>
      </c>
      <c r="AN335" s="865">
        <v>0.52</v>
      </c>
      <c r="AO335" s="739">
        <f t="shared" si="93"/>
        <v>-28.191739333902042</v>
      </c>
      <c r="AP335" s="740">
        <f t="shared" si="94"/>
        <v>5.5751318317421337</v>
      </c>
      <c r="AQ335" s="888">
        <f t="shared" si="95"/>
        <v>59.256623472848766</v>
      </c>
      <c r="AR335" s="651">
        <f>INDEX(Historical!$C$7:$C$1239,MATCH(B335,Historical!$B$7:$B$1261,0))*IF(AH335="n/a",1.03,IF(AH335&lt;0,1.01,IF(AH335&gt;10,1.1,(1+AH335/100))))</f>
        <v>1.2927999999999999</v>
      </c>
      <c r="AS335" s="886">
        <f t="shared" si="96"/>
        <v>1.3315839999999999</v>
      </c>
      <c r="AT335" s="886">
        <f t="shared" si="97"/>
        <v>1.4647424</v>
      </c>
      <c r="AU335" s="886">
        <f t="shared" si="97"/>
        <v>1.6112166400000001</v>
      </c>
      <c r="AV335" s="886">
        <f t="shared" si="97"/>
        <v>1.7723383040000003</v>
      </c>
      <c r="AW335" s="651">
        <f t="shared" si="98"/>
        <v>7.4726813439999997</v>
      </c>
      <c r="AX335" s="747">
        <f t="shared" si="99"/>
        <v>13.576819302325582</v>
      </c>
      <c r="AY335" s="934">
        <v>1.39</v>
      </c>
      <c r="AZ335" s="872">
        <v>81.95</v>
      </c>
      <c r="BA335" s="872">
        <v>-15.85</v>
      </c>
      <c r="BB335" s="872">
        <v>21.84</v>
      </c>
      <c r="BC335" s="872">
        <v>34.56</v>
      </c>
      <c r="BE335" s="624">
        <v>2012</v>
      </c>
      <c r="BF335" s="898">
        <f t="shared" si="100"/>
        <v>0</v>
      </c>
      <c r="BG335" s="882">
        <v>1.5</v>
      </c>
    </row>
    <row r="336" spans="1:59" ht="11.25" customHeight="1" x14ac:dyDescent="0.2">
      <c r="A336" s="871" t="s">
        <v>3841</v>
      </c>
      <c r="B336" s="875" t="s">
        <v>3842</v>
      </c>
      <c r="C336" s="932" t="s">
        <v>108</v>
      </c>
      <c r="D336" s="932" t="s">
        <v>4338</v>
      </c>
      <c r="E336" s="733">
        <v>7</v>
      </c>
      <c r="F336" s="1140">
        <v>606</v>
      </c>
      <c r="G336" s="1147" t="s">
        <v>115</v>
      </c>
      <c r="H336" s="1147" t="s">
        <v>115</v>
      </c>
      <c r="I336" s="874">
        <v>17.010000000000002</v>
      </c>
      <c r="J336" s="651">
        <f t="shared" si="86"/>
        <v>4.7031158142269245</v>
      </c>
      <c r="K336" s="877">
        <v>0.2</v>
      </c>
      <c r="L336" s="887">
        <v>4</v>
      </c>
      <c r="M336" s="642">
        <f t="shared" si="87"/>
        <v>0.8</v>
      </c>
      <c r="N336" s="870" t="s">
        <v>107</v>
      </c>
      <c r="O336" s="734">
        <v>0.18</v>
      </c>
      <c r="P336" s="861">
        <v>43865</v>
      </c>
      <c r="Q336" s="861">
        <v>43874</v>
      </c>
      <c r="R336" s="642">
        <f t="shared" si="88"/>
        <v>11.111111111111121</v>
      </c>
      <c r="S336" s="701">
        <f>IF(INDEX(Historical!$D$7:$D$1237,MATCH(B336,Historical!$B$7:$B$1261,0))=0,"n/a",(INDEX(Historical!$C$7:$C$1239,MATCH(B336,Historical!$B$7:$B$1261,0))/INDEX(Historical!$D$7:$D$1237,MATCH(B336,Historical!$B$7:$B$1261,0))-1)*100)</f>
        <v>19.999999999999996</v>
      </c>
      <c r="T336" s="701">
        <f>IF(INDEX(Historical!$F$7:$F$1230,MATCH(B336,Historical!$B$7:$B$1261,0))=0,"n/a",((INDEX(Historical!$C$7:$C$1239,MATCH(B336,Historical!$B$7:$B$1261,0))/INDEX(Historical!$F$7:$F$1230,MATCH(B336,Historical!$B$7:$B$1261,0)))^(1/3)-1)*100)</f>
        <v>28.415622034199274</v>
      </c>
      <c r="U336" s="701">
        <f>IF(INDEX(Historical!$H$7:$H$1230,MATCH(B336,Historical!$B$7:$B$1261,0))=0,"n/a",((INDEX(Historical!$C$7:$C$1239,MATCH(B336,Historical!$B$7:$B$1261,0))/INDEX(Historical!$H$7:$H$1230,MATCH(B336,Historical!$B$7:$B$1261,0)))^(1/5)-1)*100)</f>
        <v>31.95079107728942</v>
      </c>
      <c r="V336" s="701">
        <f>IF(INDEX(Historical!$O$7:$O$1230,MATCH(B336,Historical!$B$7:$B$1261,0))=0,"n/a",((INDEX(Historical!$C$7:$C$1239,MATCH(B336,Historical!$B$7:$B$1261,0))/INDEX(Historical!$O$7:$O$1230,MATCH(B336,Historical!$B$7:$B$1261,0)))^(1/10)-1)*100)</f>
        <v>33.5141362540313</v>
      </c>
      <c r="W336" s="702">
        <f t="shared" si="89"/>
        <v>0.95335266393583895</v>
      </c>
      <c r="X336" s="703">
        <f t="shared" si="90"/>
        <v>1.5142555012933376</v>
      </c>
      <c r="Y336" s="876"/>
      <c r="Z336" s="651">
        <f t="shared" si="91"/>
        <v>33.613445378151262</v>
      </c>
      <c r="AA336" s="886">
        <f t="shared" si="92"/>
        <v>7.147058823529413</v>
      </c>
      <c r="AB336" s="887">
        <v>12</v>
      </c>
      <c r="AC336" s="865">
        <v>2.38</v>
      </c>
      <c r="AD336" s="865">
        <v>0.94</v>
      </c>
      <c r="AE336" s="865">
        <v>2.81</v>
      </c>
      <c r="AF336" s="865">
        <v>1.05</v>
      </c>
      <c r="AG336" s="865">
        <v>15</v>
      </c>
      <c r="AH336" s="865">
        <v>19.5</v>
      </c>
      <c r="AI336" s="865">
        <v>-21</v>
      </c>
      <c r="AJ336" s="865">
        <v>21.099999999999998</v>
      </c>
      <c r="AK336" s="865">
        <v>8</v>
      </c>
      <c r="AL336" s="878">
        <v>396.45</v>
      </c>
      <c r="AM336" s="872">
        <v>0.6</v>
      </c>
      <c r="AN336" s="865">
        <v>0.21</v>
      </c>
      <c r="AO336" s="739">
        <f t="shared" si="93"/>
        <v>29.50684806798693</v>
      </c>
      <c r="AP336" s="740">
        <f t="shared" si="94"/>
        <v>36.653906891516343</v>
      </c>
      <c r="AQ336" s="888">
        <f t="shared" si="95"/>
        <v>-42.247994687222679</v>
      </c>
      <c r="AR336" s="651">
        <f>INDEX(Historical!$C$7:$C$1239,MATCH(B336,Historical!$B$7:$B$1261,0))*IF(AH336="n/a",1.03,IF(AH336&lt;0,1.01,IF(AH336&gt;10,1.1,(1+AH336/100))))</f>
        <v>0.79200000000000004</v>
      </c>
      <c r="AS336" s="886">
        <f t="shared" si="96"/>
        <v>0.79992000000000008</v>
      </c>
      <c r="AT336" s="886">
        <f t="shared" si="97"/>
        <v>0.86391360000000017</v>
      </c>
      <c r="AU336" s="886">
        <f t="shared" si="97"/>
        <v>0.93302668800000021</v>
      </c>
      <c r="AV336" s="886">
        <f t="shared" si="97"/>
        <v>1.0076688230400004</v>
      </c>
      <c r="AW336" s="651">
        <f t="shared" si="98"/>
        <v>4.3965291110400004</v>
      </c>
      <c r="AX336" s="747">
        <f t="shared" si="99"/>
        <v>25.846731987301585</v>
      </c>
      <c r="AY336" s="934">
        <v>1.1000000000000001</v>
      </c>
      <c r="AZ336" s="872">
        <v>85.09</v>
      </c>
      <c r="BA336" s="872">
        <v>-25.979999999999997</v>
      </c>
      <c r="BB336" s="872">
        <v>14.35</v>
      </c>
      <c r="BC336" s="872">
        <v>16.009999999999998</v>
      </c>
      <c r="BE336" s="624">
        <v>2014</v>
      </c>
      <c r="BF336" s="898">
        <f t="shared" si="100"/>
        <v>0</v>
      </c>
      <c r="BG336" s="882">
        <v>1.4000000000000001</v>
      </c>
    </row>
    <row r="337" spans="1:59" ht="11.25" customHeight="1" x14ac:dyDescent="0.2">
      <c r="A337" s="863" t="s">
        <v>627</v>
      </c>
      <c r="B337" s="875" t="s">
        <v>628</v>
      </c>
      <c r="C337" s="932" t="s">
        <v>4193</v>
      </c>
      <c r="D337" s="932" t="s">
        <v>4325</v>
      </c>
      <c r="E337" s="733">
        <v>25</v>
      </c>
      <c r="F337" s="1140">
        <v>136</v>
      </c>
      <c r="G337" s="1165" t="s">
        <v>115</v>
      </c>
      <c r="H337" s="1165" t="s">
        <v>115</v>
      </c>
      <c r="I337" s="865">
        <v>123.52</v>
      </c>
      <c r="J337" s="651">
        <f t="shared" si="86"/>
        <v>5.278497409326425</v>
      </c>
      <c r="K337" s="884">
        <v>1.63</v>
      </c>
      <c r="L337" s="887">
        <v>4</v>
      </c>
      <c r="M337" s="642">
        <f t="shared" si="87"/>
        <v>6.52</v>
      </c>
      <c r="N337" s="870" t="s">
        <v>226</v>
      </c>
      <c r="O337" s="735">
        <v>1.62</v>
      </c>
      <c r="P337" s="861">
        <v>43958</v>
      </c>
      <c r="Q337" s="861">
        <v>43992</v>
      </c>
      <c r="R337" s="642">
        <f t="shared" si="88"/>
        <v>0.6172839506172707</v>
      </c>
      <c r="S337" s="701">
        <f>IF(INDEX(Historical!$D$7:$D$1237,MATCH(B337,Historical!$B$7:$B$1261,0))=0,"n/a",(INDEX(Historical!$C$7:$C$1239,MATCH(B337,Historical!$B$7:$B$1261,0))/INDEX(Historical!$D$7:$D$1237,MATCH(B337,Historical!$B$7:$B$1261,0))-1)*100)</f>
        <v>3.5426731078904927</v>
      </c>
      <c r="T337" s="701">
        <f>IF(INDEX(Historical!$F$7:$F$1230,MATCH(B337,Historical!$B$7:$B$1261,0))=0,"n/a",((INDEX(Historical!$C$7:$C$1239,MATCH(B337,Historical!$B$7:$B$1261,0))/INDEX(Historical!$F$7:$F$1230,MATCH(B337,Historical!$B$7:$B$1261,0)))^(1/3)-1)*100)</f>
        <v>5.3455256425956499</v>
      </c>
      <c r="U337" s="701">
        <f>IF(INDEX(Historical!$H$7:$H$1230,MATCH(B337,Historical!$B$7:$B$1261,0))=0,"n/a",((INDEX(Historical!$C$7:$C$1239,MATCH(B337,Historical!$B$7:$B$1261,0))/INDEX(Historical!$H$7:$H$1230,MATCH(B337,Historical!$B$7:$B$1261,0)))^(1/5)-1)*100)</f>
        <v>8.6336592202783677</v>
      </c>
      <c r="V337" s="701">
        <f>IF(INDEX(Historical!$O$7:$O$1230,MATCH(B337,Historical!$B$7:$B$1261,0))=0,"n/a",((INDEX(Historical!$C$7:$C$1239,MATCH(B337,Historical!$B$7:$B$1261,0))/INDEX(Historical!$O$7:$O$1230,MATCH(B337,Historical!$B$7:$B$1261,0)))^(1/10)-1)*100)</f>
        <v>11.577660546940137</v>
      </c>
      <c r="W337" s="702">
        <f t="shared" si="89"/>
        <v>0.74571708034402162</v>
      </c>
      <c r="X337" s="703" t="str">
        <f t="shared" si="90"/>
        <v>n/a</v>
      </c>
      <c r="Y337" s="875"/>
      <c r="Z337" s="651">
        <f t="shared" si="91"/>
        <v>72.767857142857125</v>
      </c>
      <c r="AA337" s="886">
        <f t="shared" si="92"/>
        <v>13.785714285714285</v>
      </c>
      <c r="AB337" s="887">
        <v>12</v>
      </c>
      <c r="AC337" s="865">
        <v>8.9600000000000009</v>
      </c>
      <c r="AD337" s="865" t="s">
        <v>136</v>
      </c>
      <c r="AE337" s="865">
        <v>1.47</v>
      </c>
      <c r="AF337" s="865">
        <v>5.23</v>
      </c>
      <c r="AG337" s="867">
        <v>38.299999999999997</v>
      </c>
      <c r="AH337" s="865">
        <v>-8.6</v>
      </c>
      <c r="AI337" s="865">
        <v>38.24</v>
      </c>
      <c r="AJ337" s="865">
        <v>-7.1999999999999993</v>
      </c>
      <c r="AK337" s="865">
        <v>-1.0900000000000001</v>
      </c>
      <c r="AL337" s="878">
        <v>110670</v>
      </c>
      <c r="AM337" s="872">
        <v>0.1</v>
      </c>
      <c r="AN337" s="865">
        <v>3.08</v>
      </c>
      <c r="AO337" s="739">
        <f t="shared" si="93"/>
        <v>0.12644234389050801</v>
      </c>
      <c r="AP337" s="740">
        <f t="shared" si="94"/>
        <v>13.912156629604793</v>
      </c>
      <c r="AQ337" s="888">
        <f t="shared" si="95"/>
        <v>79.008734379434657</v>
      </c>
      <c r="AR337" s="651">
        <f>INDEX(Historical!$C$7:$C$1239,MATCH(B337,Historical!$B$7:$B$1261,0))*IF(AH337="n/a",1.03,IF(AH337&lt;0,1.01,IF(AH337&gt;10,1.1,(1+AH337/100))))</f>
        <v>6.4943</v>
      </c>
      <c r="AS337" s="886">
        <f t="shared" si="96"/>
        <v>7.1437300000000006</v>
      </c>
      <c r="AT337" s="886">
        <f t="shared" si="97"/>
        <v>7.2151673000000009</v>
      </c>
      <c r="AU337" s="886">
        <f t="shared" si="97"/>
        <v>7.2873189730000014</v>
      </c>
      <c r="AV337" s="886">
        <f t="shared" si="97"/>
        <v>7.3601921627300015</v>
      </c>
      <c r="AW337" s="651">
        <f t="shared" si="98"/>
        <v>35.500708435730004</v>
      </c>
      <c r="AX337" s="747">
        <f t="shared" si="99"/>
        <v>28.740858513382449</v>
      </c>
      <c r="AY337" s="934">
        <v>1.24</v>
      </c>
      <c r="AZ337" s="872">
        <v>36.4</v>
      </c>
      <c r="BA337" s="872">
        <v>-22.189999999999998</v>
      </c>
      <c r="BB337" s="872">
        <v>3.7800000000000002</v>
      </c>
      <c r="BC337" s="872">
        <v>1.54</v>
      </c>
      <c r="BE337" s="624">
        <v>1996</v>
      </c>
      <c r="BF337" s="898">
        <f t="shared" si="100"/>
        <v>2</v>
      </c>
      <c r="BG337" s="882">
        <v>5.0999999999999996</v>
      </c>
    </row>
    <row r="338" spans="1:59" s="773" customFormat="1" ht="11.25" customHeight="1" x14ac:dyDescent="0.2">
      <c r="A338" s="646" t="s">
        <v>1330</v>
      </c>
      <c r="B338" s="781" t="s">
        <v>1331</v>
      </c>
      <c r="C338" s="932" t="s">
        <v>108</v>
      </c>
      <c r="D338" s="932" t="s">
        <v>4338</v>
      </c>
      <c r="E338" s="755">
        <v>10</v>
      </c>
      <c r="F338" s="1140">
        <v>334</v>
      </c>
      <c r="G338" s="1189" t="s">
        <v>106</v>
      </c>
      <c r="H338" s="1189" t="s">
        <v>106</v>
      </c>
      <c r="I338" s="756">
        <v>32.409999999999997</v>
      </c>
      <c r="J338" s="757">
        <f t="shared" si="86"/>
        <v>3.3940141931502632</v>
      </c>
      <c r="K338" s="758">
        <v>0.55000000000000004</v>
      </c>
      <c r="L338" s="759">
        <v>2</v>
      </c>
      <c r="M338" s="760">
        <f t="shared" si="87"/>
        <v>1.1000000000000001</v>
      </c>
      <c r="N338" s="761" t="s">
        <v>609</v>
      </c>
      <c r="O338" s="762">
        <v>0.5</v>
      </c>
      <c r="P338" s="782">
        <v>43735</v>
      </c>
      <c r="Q338" s="782">
        <v>43753</v>
      </c>
      <c r="R338" s="760">
        <f t="shared" si="88"/>
        <v>10.000000000000009</v>
      </c>
      <c r="S338" s="701">
        <f>IF(INDEX(Historical!$D$7:$D$1237,MATCH(B338,Historical!$B$7:$B$1261,0))=0,"n/a",(INDEX(Historical!$C$7:$C$1239,MATCH(B338,Historical!$B$7:$B$1261,0))/INDEX(Historical!$D$7:$D$1237,MATCH(B338,Historical!$B$7:$B$1261,0))-1)*100)</f>
        <v>40.000000000000014</v>
      </c>
      <c r="T338" s="701">
        <f>IF(INDEX(Historical!$F$7:$F$1230,MATCH(B338,Historical!$B$7:$B$1261,0))=0,"n/a",((INDEX(Historical!$C$7:$C$1239,MATCH(B338,Historical!$B$7:$B$1261,0))/INDEX(Historical!$F$7:$F$1230,MATCH(B338,Historical!$B$7:$B$1261,0)))^(1/3)-1)*100)</f>
        <v>21.184133668365579</v>
      </c>
      <c r="U338" s="701">
        <f>IF(INDEX(Historical!$H$7:$H$1230,MATCH(B338,Historical!$B$7:$B$1261,0))=0,"n/a",((INDEX(Historical!$C$7:$C$1239,MATCH(B338,Historical!$B$7:$B$1261,0))/INDEX(Historical!$H$7:$H$1230,MATCH(B338,Historical!$B$7:$B$1261,0)))^(1/5)-1)*100)</f>
        <v>15.089894269502381</v>
      </c>
      <c r="V338" s="701">
        <f>IF(INDEX(Historical!$O$7:$O$1230,MATCH(B338,Historical!$B$7:$B$1261,0))=0,"n/a",((INDEX(Historical!$C$7:$C$1239,MATCH(B338,Historical!$B$7:$B$1261,0))/INDEX(Historical!$O$7:$O$1230,MATCH(B338,Historical!$B$7:$B$1261,0)))^(1/10)-1)*100)</f>
        <v>11.936323399923987</v>
      </c>
      <c r="W338" s="702">
        <f t="shared" si="89"/>
        <v>1.2641995163769169</v>
      </c>
      <c r="X338" s="703">
        <f t="shared" si="90"/>
        <v>2.3215221953080585</v>
      </c>
      <c r="Y338" s="774"/>
      <c r="Z338" s="757">
        <f t="shared" si="91"/>
        <v>41.509433962264161</v>
      </c>
      <c r="AA338" s="765">
        <f t="shared" si="92"/>
        <v>12.230188679245282</v>
      </c>
      <c r="AB338" s="759">
        <v>12</v>
      </c>
      <c r="AC338" s="766">
        <v>2.65</v>
      </c>
      <c r="AD338" s="766">
        <v>1.27</v>
      </c>
      <c r="AE338" s="766">
        <v>4.8600000000000003</v>
      </c>
      <c r="AF338" s="766">
        <v>0.99</v>
      </c>
      <c r="AG338" s="766">
        <v>8</v>
      </c>
      <c r="AH338" s="766">
        <v>-2.9000000000000004</v>
      </c>
      <c r="AI338" s="766" t="s">
        <v>136</v>
      </c>
      <c r="AJ338" s="766">
        <v>6.5</v>
      </c>
      <c r="AK338" s="766">
        <v>10</v>
      </c>
      <c r="AL338" s="767">
        <v>2170</v>
      </c>
      <c r="AM338" s="768">
        <v>6.1</v>
      </c>
      <c r="AN338" s="766">
        <v>0.06</v>
      </c>
      <c r="AO338" s="769">
        <f t="shared" si="93"/>
        <v>6.2537197834073606</v>
      </c>
      <c r="AP338" s="770">
        <f t="shared" si="94"/>
        <v>18.483908462652643</v>
      </c>
      <c r="AQ338" s="771">
        <f t="shared" si="95"/>
        <v>-26.642771188737481</v>
      </c>
      <c r="AR338" s="651">
        <f>INDEX(Historical!$C$7:$C$1239,MATCH(B338,Historical!$B$7:$B$1261,0))*IF(AH338="n/a",1.03,IF(AH338&lt;0,1.01,IF(AH338&gt;10,1.1,(1+AH338/100))))</f>
        <v>1.0605</v>
      </c>
      <c r="AS338" s="765">
        <f t="shared" si="96"/>
        <v>1.0923149999999999</v>
      </c>
      <c r="AT338" s="765">
        <f t="shared" si="97"/>
        <v>1.2015465000000001</v>
      </c>
      <c r="AU338" s="765">
        <f t="shared" si="97"/>
        <v>1.3217011500000002</v>
      </c>
      <c r="AV338" s="765">
        <f t="shared" si="97"/>
        <v>1.4538712650000003</v>
      </c>
      <c r="AW338" s="757">
        <f t="shared" si="98"/>
        <v>6.1299339150000005</v>
      </c>
      <c r="AX338" s="772">
        <f t="shared" si="99"/>
        <v>18.913711555075597</v>
      </c>
      <c r="AY338" s="935">
        <v>1.4</v>
      </c>
      <c r="AZ338" s="768">
        <v>107.75999999999999</v>
      </c>
      <c r="BA338" s="768">
        <v>-26.340000000000003</v>
      </c>
      <c r="BB338" s="768">
        <v>12.370000000000001</v>
      </c>
      <c r="BC338" s="768">
        <v>9.0399999999999991</v>
      </c>
      <c r="BD338" s="908"/>
      <c r="BE338" s="624">
        <v>2010</v>
      </c>
      <c r="BF338" s="898">
        <f t="shared" si="100"/>
        <v>0</v>
      </c>
      <c r="BG338" s="824">
        <v>1.3</v>
      </c>
    </row>
    <row r="339" spans="1:59" ht="11.25" customHeight="1" x14ac:dyDescent="0.2">
      <c r="A339" s="880" t="s">
        <v>4037</v>
      </c>
      <c r="B339" s="875" t="s">
        <v>4038</v>
      </c>
      <c r="C339" s="932" t="s">
        <v>108</v>
      </c>
      <c r="D339" s="932" t="s">
        <v>4338</v>
      </c>
      <c r="E339" s="733">
        <v>7</v>
      </c>
      <c r="F339" s="1140">
        <v>654</v>
      </c>
      <c r="G339" s="1165" t="s">
        <v>106</v>
      </c>
      <c r="H339" s="1165" t="s">
        <v>106</v>
      </c>
      <c r="I339" s="874">
        <v>56.11</v>
      </c>
      <c r="J339" s="651">
        <f t="shared" si="86"/>
        <v>2.1386562110140792</v>
      </c>
      <c r="K339" s="877">
        <v>0.3</v>
      </c>
      <c r="L339" s="887">
        <v>4</v>
      </c>
      <c r="M339" s="642">
        <f t="shared" si="87"/>
        <v>1.2</v>
      </c>
      <c r="N339" s="870" t="s">
        <v>168</v>
      </c>
      <c r="O339" s="734">
        <v>0.25</v>
      </c>
      <c r="P339" s="861">
        <v>44140</v>
      </c>
      <c r="Q339" s="861">
        <v>44154</v>
      </c>
      <c r="R339" s="642">
        <f t="shared" si="88"/>
        <v>19.999999999999996</v>
      </c>
      <c r="S339" s="701">
        <f>IF(INDEX(Historical!$D$7:$D$1237,MATCH(B339,Historical!$B$7:$B$1261,0))=0,"n/a",(INDEX(Historical!$C$7:$C$1239,MATCH(B339,Historical!$B$7:$B$1261,0))/INDEX(Historical!$D$7:$D$1237,MATCH(B339,Historical!$B$7:$B$1261,0))-1)*100)</f>
        <v>85.185185185185162</v>
      </c>
      <c r="T339" s="701">
        <f>IF(INDEX(Historical!$F$7:$F$1230,MATCH(B339,Historical!$B$7:$B$1261,0))=0,"n/a",((INDEX(Historical!$C$7:$C$1239,MATCH(B339,Historical!$B$7:$B$1261,0))/INDEX(Historical!$F$7:$F$1230,MATCH(B339,Historical!$B$7:$B$1261,0)))^(1/3)-1)*100)</f>
        <v>43.276081158318114</v>
      </c>
      <c r="U339" s="701">
        <f>IF(INDEX(Historical!$H$7:$H$1230,MATCH(B339,Historical!$B$7:$B$1261,0))=0,"n/a",((INDEX(Historical!$C$7:$C$1239,MATCH(B339,Historical!$B$7:$B$1261,0))/INDEX(Historical!$H$7:$H$1230,MATCH(B339,Historical!$B$7:$B$1261,0)))^(1/5)-1)*100)</f>
        <v>33.032499713098588</v>
      </c>
      <c r="V339" s="701" t="str">
        <f>IF(INDEX(Historical!$O$7:$O$1230,MATCH(B339,Historical!$B$7:$B$1261,0))=0,"n/a",((INDEX(Historical!$C$7:$C$1239,MATCH(B339,Historical!$B$7:$B$1261,0))/INDEX(Historical!$O$7:$O$1230,MATCH(B339,Historical!$B$7:$B$1261,0)))^(1/10)-1)*100)</f>
        <v>n/a</v>
      </c>
      <c r="W339" s="702" t="str">
        <f t="shared" si="89"/>
        <v>n/a</v>
      </c>
      <c r="X339" s="703">
        <f t="shared" si="90"/>
        <v>1.7204426933905514</v>
      </c>
      <c r="Y339" s="876"/>
      <c r="Z339" s="651">
        <f t="shared" si="91"/>
        <v>26.785714285714285</v>
      </c>
      <c r="AA339" s="886">
        <f t="shared" si="92"/>
        <v>12.524553571428569</v>
      </c>
      <c r="AB339" s="887">
        <v>12</v>
      </c>
      <c r="AC339" s="865">
        <v>4.4800000000000004</v>
      </c>
      <c r="AD339" s="865">
        <v>1.31</v>
      </c>
      <c r="AE339" s="865">
        <v>4.13</v>
      </c>
      <c r="AF339" s="865">
        <v>1.01</v>
      </c>
      <c r="AG339" s="865">
        <v>8</v>
      </c>
      <c r="AH339" s="865">
        <v>2.9000000000000004</v>
      </c>
      <c r="AI339" s="865">
        <v>2</v>
      </c>
      <c r="AJ339" s="865">
        <v>19.2</v>
      </c>
      <c r="AK339" s="865">
        <v>10</v>
      </c>
      <c r="AL339" s="878">
        <v>2580</v>
      </c>
      <c r="AM339" s="872">
        <v>3.5999999999999996</v>
      </c>
      <c r="AN339" s="865">
        <v>0.15</v>
      </c>
      <c r="AO339" s="739">
        <f t="shared" si="93"/>
        <v>22.646602352684098</v>
      </c>
      <c r="AP339" s="740">
        <f t="shared" si="94"/>
        <v>35.171155924112668</v>
      </c>
      <c r="AQ339" s="888">
        <f t="shared" si="95"/>
        <v>-25.019116192805946</v>
      </c>
      <c r="AR339" s="651">
        <f>INDEX(Historical!$C$7:$C$1239,MATCH(B339,Historical!$B$7:$B$1261,0))*IF(AH339="n/a",1.03,IF(AH339&lt;0,1.01,IF(AH339&gt;10,1.1,(1+AH339/100))))</f>
        <v>1.0289999999999999</v>
      </c>
      <c r="AS339" s="886">
        <f t="shared" si="96"/>
        <v>1.04958</v>
      </c>
      <c r="AT339" s="886">
        <f t="shared" si="97"/>
        <v>1.1545380000000001</v>
      </c>
      <c r="AU339" s="886">
        <f t="shared" si="97"/>
        <v>1.2699918000000001</v>
      </c>
      <c r="AV339" s="886">
        <f t="shared" si="97"/>
        <v>1.3969909800000002</v>
      </c>
      <c r="AW339" s="651">
        <f t="shared" si="98"/>
        <v>5.9001007799999998</v>
      </c>
      <c r="AX339" s="747">
        <f t="shared" si="99"/>
        <v>10.515239315630012</v>
      </c>
      <c r="AY339" s="934">
        <v>1.92</v>
      </c>
      <c r="AZ339" s="872">
        <v>175.72</v>
      </c>
      <c r="BA339" s="872">
        <v>-11.16</v>
      </c>
      <c r="BB339" s="872">
        <v>10.51</v>
      </c>
      <c r="BC339" s="872">
        <v>36.24</v>
      </c>
      <c r="BE339" s="624">
        <v>2014</v>
      </c>
      <c r="BF339" s="898">
        <f t="shared" si="100"/>
        <v>0</v>
      </c>
      <c r="BG339" s="882">
        <v>1.2</v>
      </c>
    </row>
    <row r="340" spans="1:59" ht="11.25" customHeight="1" x14ac:dyDescent="0.2">
      <c r="A340" s="871" t="s">
        <v>1326</v>
      </c>
      <c r="B340" s="875" t="s">
        <v>1327</v>
      </c>
      <c r="C340" s="932" t="s">
        <v>108</v>
      </c>
      <c r="D340" s="932" t="s">
        <v>4334</v>
      </c>
      <c r="E340" s="733">
        <v>8</v>
      </c>
      <c r="F340" s="1140">
        <v>553</v>
      </c>
      <c r="G340" s="1166" t="s">
        <v>106</v>
      </c>
      <c r="H340" s="1166" t="s">
        <v>106</v>
      </c>
      <c r="I340" s="874">
        <v>105.51</v>
      </c>
      <c r="J340" s="651">
        <f t="shared" si="86"/>
        <v>1.1373329542223485</v>
      </c>
      <c r="K340" s="877">
        <v>0.3</v>
      </c>
      <c r="L340" s="887">
        <v>4</v>
      </c>
      <c r="M340" s="642">
        <f t="shared" si="87"/>
        <v>1.2</v>
      </c>
      <c r="N340" s="870" t="s">
        <v>151</v>
      </c>
      <c r="O340" s="734">
        <v>0.27500000000000002</v>
      </c>
      <c r="P340" s="861">
        <v>43906</v>
      </c>
      <c r="Q340" s="861">
        <v>43921</v>
      </c>
      <c r="R340" s="642">
        <f t="shared" si="88"/>
        <v>9.0909090909090793</v>
      </c>
      <c r="S340" s="701">
        <f>IF(INDEX(Historical!$D$7:$D$1237,MATCH(B340,Historical!$B$7:$B$1261,0))=0,"n/a",(INDEX(Historical!$C$7:$C$1239,MATCH(B340,Historical!$B$7:$B$1261,0))/INDEX(Historical!$D$7:$D$1237,MATCH(B340,Historical!$B$7:$B$1261,0))-1)*100)</f>
        <v>14.583333333333348</v>
      </c>
      <c r="T340" s="701">
        <f>IF(INDEX(Historical!$F$7:$F$1230,MATCH(B340,Historical!$B$7:$B$1261,0))=0,"n/a",((INDEX(Historical!$C$7:$C$1239,MATCH(B340,Historical!$B$7:$B$1261,0))/INDEX(Historical!$F$7:$F$1230,MATCH(B340,Historical!$B$7:$B$1261,0)))^(1/3)-1)*100)</f>
        <v>17.389140861314466</v>
      </c>
      <c r="U340" s="701">
        <f>IF(INDEX(Historical!$H$7:$H$1230,MATCH(B340,Historical!$B$7:$B$1261,0))=0,"n/a",((INDEX(Historical!$C$7:$C$1239,MATCH(B340,Historical!$B$7:$B$1261,0))/INDEX(Historical!$H$7:$H$1230,MATCH(B340,Historical!$B$7:$B$1261,0)))^(1/5)-1)*100)</f>
        <v>16.165687838587317</v>
      </c>
      <c r="V340" s="701" t="str">
        <f>IF(INDEX(Historical!$O$7:$O$1230,MATCH(B340,Historical!$B$7:$B$1261,0))=0,"n/a",((INDEX(Historical!$C$7:$C$1239,MATCH(B340,Historical!$B$7:$B$1261,0))/INDEX(Historical!$O$7:$O$1230,MATCH(B340,Historical!$B$7:$B$1261,0)))^(1/10)-1)*100)</f>
        <v>n/a</v>
      </c>
      <c r="W340" s="702" t="str">
        <f t="shared" si="89"/>
        <v>n/a</v>
      </c>
      <c r="X340" s="703">
        <f t="shared" si="90"/>
        <v>1.0635320946439024</v>
      </c>
      <c r="Y340" s="661"/>
      <c r="Z340" s="651">
        <f t="shared" si="91"/>
        <v>33.057851239669425</v>
      </c>
      <c r="AA340" s="886">
        <f t="shared" si="92"/>
        <v>29.06611570247934</v>
      </c>
      <c r="AB340" s="887">
        <v>12</v>
      </c>
      <c r="AC340" s="865">
        <v>3.63</v>
      </c>
      <c r="AD340" s="865">
        <v>2.67</v>
      </c>
      <c r="AE340" s="865">
        <v>10.3</v>
      </c>
      <c r="AF340" s="865">
        <v>3.02</v>
      </c>
      <c r="AG340" s="865">
        <v>11.5</v>
      </c>
      <c r="AH340" s="865">
        <v>0.2</v>
      </c>
      <c r="AI340" s="865">
        <v>6.35</v>
      </c>
      <c r="AJ340" s="865">
        <v>15.2</v>
      </c>
      <c r="AK340" s="865">
        <v>10.83</v>
      </c>
      <c r="AL340" s="878">
        <v>58330</v>
      </c>
      <c r="AM340" s="872">
        <v>0.3</v>
      </c>
      <c r="AN340" s="865">
        <v>0.91</v>
      </c>
      <c r="AO340" s="739">
        <f t="shared" si="93"/>
        <v>-11.763094909669675</v>
      </c>
      <c r="AP340" s="740">
        <f t="shared" si="94"/>
        <v>17.303020792809665</v>
      </c>
      <c r="AQ340" s="888">
        <f t="shared" si="95"/>
        <v>97.517559749886658</v>
      </c>
      <c r="AR340" s="651">
        <f>INDEX(Historical!$C$7:$C$1239,MATCH(B340,Historical!$B$7:$B$1261,0))*IF(AH340="n/a",1.03,IF(AH340&lt;0,1.01,IF(AH340&gt;10,1.1,(1+AH340/100))))</f>
        <v>1.1022000000000001</v>
      </c>
      <c r="AS340" s="886">
        <f t="shared" si="96"/>
        <v>1.1721896999999999</v>
      </c>
      <c r="AT340" s="886">
        <f t="shared" si="97"/>
        <v>1.28940867</v>
      </c>
      <c r="AU340" s="886">
        <f t="shared" si="97"/>
        <v>1.4183495370000001</v>
      </c>
      <c r="AV340" s="886">
        <f t="shared" si="97"/>
        <v>1.5601844907000002</v>
      </c>
      <c r="AW340" s="651">
        <f t="shared" si="98"/>
        <v>6.5423323977000001</v>
      </c>
      <c r="AX340" s="747">
        <f t="shared" si="99"/>
        <v>6.2006751944839351</v>
      </c>
      <c r="AY340" s="934">
        <v>0.65</v>
      </c>
      <c r="AZ340" s="872">
        <v>66.13</v>
      </c>
      <c r="BA340" s="872">
        <v>-1.38</v>
      </c>
      <c r="BB340" s="872">
        <v>5.7299999999999995</v>
      </c>
      <c r="BC340" s="872">
        <v>11.5</v>
      </c>
      <c r="BE340" s="624">
        <v>2013</v>
      </c>
      <c r="BF340" s="898">
        <f t="shared" si="100"/>
        <v>0</v>
      </c>
      <c r="BG340" s="882">
        <v>1.7000000000000002</v>
      </c>
    </row>
    <row r="341" spans="1:59" ht="11.25" customHeight="1" x14ac:dyDescent="0.2">
      <c r="A341" s="871" t="s">
        <v>1313</v>
      </c>
      <c r="B341" s="875" t="s">
        <v>1314</v>
      </c>
      <c r="C341" s="932" t="s">
        <v>131</v>
      </c>
      <c r="D341" s="932" t="s">
        <v>4329</v>
      </c>
      <c r="E341" s="733">
        <v>9</v>
      </c>
      <c r="F341" s="1140">
        <v>513</v>
      </c>
      <c r="G341" s="1186" t="s">
        <v>37</v>
      </c>
      <c r="H341" s="1186" t="s">
        <v>37</v>
      </c>
      <c r="I341" s="874">
        <v>90.58</v>
      </c>
      <c r="J341" s="651">
        <f t="shared" si="86"/>
        <v>3.1353499668801055</v>
      </c>
      <c r="K341" s="877">
        <v>0.71</v>
      </c>
      <c r="L341" s="887">
        <v>4</v>
      </c>
      <c r="M341" s="642">
        <f t="shared" si="87"/>
        <v>2.84</v>
      </c>
      <c r="N341" s="870" t="s">
        <v>516</v>
      </c>
      <c r="O341" s="734">
        <v>0.67</v>
      </c>
      <c r="P341" s="861">
        <v>44139</v>
      </c>
      <c r="Q341" s="861">
        <v>44165</v>
      </c>
      <c r="R341" s="642">
        <f t="shared" si="88"/>
        <v>5.9701492537313312</v>
      </c>
      <c r="S341" s="701">
        <f>IF(INDEX(Historical!$D$7:$D$1237,MATCH(B341,Historical!$B$7:$B$1261,0))=0,"n/a",(INDEX(Historical!$C$7:$C$1239,MATCH(B341,Historical!$B$7:$B$1261,0))/INDEX(Historical!$D$7:$D$1237,MATCH(B341,Historical!$B$7:$B$1261,0))-1)*100)</f>
        <v>6.6666666666666652</v>
      </c>
      <c r="T341" s="701">
        <f>IF(INDEX(Historical!$F$7:$F$1230,MATCH(B341,Historical!$B$7:$B$1261,0))=0,"n/a",((INDEX(Historical!$C$7:$C$1239,MATCH(B341,Historical!$B$7:$B$1261,0))/INDEX(Historical!$F$7:$F$1230,MATCH(B341,Historical!$B$7:$B$1261,0)))^(1/3)-1)*100)</f>
        <v>7.1664579674248774</v>
      </c>
      <c r="U341" s="701">
        <f>IF(INDEX(Historical!$H$7:$H$1230,MATCH(B341,Historical!$B$7:$B$1261,0))=0,"n/a",((INDEX(Historical!$C$7:$C$1239,MATCH(B341,Historical!$B$7:$B$1261,0))/INDEX(Historical!$H$7:$H$1230,MATCH(B341,Historical!$B$7:$B$1261,0)))^(1/5)-1)*100)</f>
        <v>7.7818067712725814</v>
      </c>
      <c r="V341" s="701">
        <f>IF(INDEX(Historical!$O$7:$O$1230,MATCH(B341,Historical!$B$7:$B$1261,0))=0,"n/a",((INDEX(Historical!$C$7:$C$1239,MATCH(B341,Historical!$B$7:$B$1261,0))/INDEX(Historical!$O$7:$O$1230,MATCH(B341,Historical!$B$7:$B$1261,0)))^(1/10)-1)*100)</f>
        <v>7.871289892416522</v>
      </c>
      <c r="W341" s="702">
        <f t="shared" si="89"/>
        <v>0.98863170809778567</v>
      </c>
      <c r="X341" s="703">
        <f t="shared" si="90"/>
        <v>2.1616129920201619</v>
      </c>
      <c r="Y341" s="664"/>
      <c r="Z341" s="651">
        <f t="shared" si="91"/>
        <v>58.077709611451944</v>
      </c>
      <c r="AA341" s="886">
        <f t="shared" si="92"/>
        <v>18.52351738241309</v>
      </c>
      <c r="AB341" s="887">
        <v>12</v>
      </c>
      <c r="AC341" s="865">
        <v>4.8899999999999997</v>
      </c>
      <c r="AD341" s="865">
        <v>7.25</v>
      </c>
      <c r="AE341" s="865">
        <v>3.55</v>
      </c>
      <c r="AF341" s="865">
        <v>1.81</v>
      </c>
      <c r="AG341" s="865">
        <v>9.9</v>
      </c>
      <c r="AH341" s="865">
        <v>5.0999999999999996</v>
      </c>
      <c r="AI341" s="865">
        <v>2.9499999999999997</v>
      </c>
      <c r="AJ341" s="865">
        <v>3.5999999999999996</v>
      </c>
      <c r="AK341" s="865">
        <v>2.6</v>
      </c>
      <c r="AL341" s="878">
        <v>4710</v>
      </c>
      <c r="AM341" s="872">
        <v>0.3</v>
      </c>
      <c r="AN341" s="865">
        <v>0.78</v>
      </c>
      <c r="AO341" s="739">
        <f t="shared" si="93"/>
        <v>-7.6063606442604019</v>
      </c>
      <c r="AP341" s="740">
        <f t="shared" si="94"/>
        <v>10.917156738152688</v>
      </c>
      <c r="AQ341" s="888">
        <f t="shared" si="95"/>
        <v>22.07022835176604</v>
      </c>
      <c r="AR341" s="651">
        <f>INDEX(Historical!$C$7:$C$1239,MATCH(B341,Historical!$B$7:$B$1261,0))*IF(AH341="n/a",1.03,IF(AH341&lt;0,1.01,IF(AH341&gt;10,1.1,(1+AH341/100))))</f>
        <v>2.6905600000000001</v>
      </c>
      <c r="AS341" s="886">
        <f t="shared" si="96"/>
        <v>2.7699315200000001</v>
      </c>
      <c r="AT341" s="886">
        <f t="shared" si="97"/>
        <v>2.84194973952</v>
      </c>
      <c r="AU341" s="886">
        <f t="shared" si="97"/>
        <v>2.9158404327475198</v>
      </c>
      <c r="AV341" s="886">
        <f t="shared" si="97"/>
        <v>2.9916522839989552</v>
      </c>
      <c r="AW341" s="651">
        <f t="shared" si="98"/>
        <v>14.209933976266477</v>
      </c>
      <c r="AX341" s="747">
        <f t="shared" si="99"/>
        <v>15.687716909104083</v>
      </c>
      <c r="AY341" s="934">
        <v>0.44</v>
      </c>
      <c r="AZ341" s="872">
        <v>31.180000000000003</v>
      </c>
      <c r="BA341" s="872">
        <v>-20.25</v>
      </c>
      <c r="BB341" s="872">
        <v>3.09</v>
      </c>
      <c r="BC341" s="872">
        <v>0.11</v>
      </c>
      <c r="BE341" s="624">
        <v>2013</v>
      </c>
      <c r="BF341" s="898">
        <f t="shared" si="100"/>
        <v>0</v>
      </c>
      <c r="BG341" s="882">
        <v>3.5999999999999996</v>
      </c>
    </row>
    <row r="342" spans="1:59" ht="11.25" customHeight="1" x14ac:dyDescent="0.2">
      <c r="A342" s="863" t="s">
        <v>1315</v>
      </c>
      <c r="B342" s="875" t="s">
        <v>1316</v>
      </c>
      <c r="C342" s="932" t="s">
        <v>112</v>
      </c>
      <c r="D342" s="932" t="s">
        <v>211</v>
      </c>
      <c r="E342" s="733">
        <v>10</v>
      </c>
      <c r="F342" s="1140">
        <v>327</v>
      </c>
      <c r="G342" s="1165" t="s">
        <v>106</v>
      </c>
      <c r="H342" s="1165" t="s">
        <v>106</v>
      </c>
      <c r="I342" s="874">
        <v>193.15</v>
      </c>
      <c r="J342" s="651">
        <f t="shared" si="86"/>
        <v>1.0354646647683148</v>
      </c>
      <c r="K342" s="877">
        <v>0.5</v>
      </c>
      <c r="L342" s="887">
        <v>4</v>
      </c>
      <c r="M342" s="642">
        <f t="shared" si="87"/>
        <v>2</v>
      </c>
      <c r="N342" s="870" t="s">
        <v>208</v>
      </c>
      <c r="O342" s="734">
        <v>0.43</v>
      </c>
      <c r="P342" s="866">
        <v>43601</v>
      </c>
      <c r="Q342" s="866">
        <v>43616</v>
      </c>
      <c r="R342" s="642">
        <f t="shared" si="88"/>
        <v>16.279069767441861</v>
      </c>
      <c r="S342" s="701">
        <f>IF(INDEX(Historical!$D$7:$D$1237,MATCH(B342,Historical!$B$7:$B$1261,0))=0,"n/a",(INDEX(Historical!$C$7:$C$1239,MATCH(B342,Historical!$B$7:$B$1261,0))/INDEX(Historical!$D$7:$D$1237,MATCH(B342,Historical!$B$7:$B$1261,0))-1)*100)</f>
        <v>16.265060240963859</v>
      </c>
      <c r="T342" s="701">
        <f>IF(INDEX(Historical!$F$7:$F$1230,MATCH(B342,Historical!$B$7:$B$1261,0))=0,"n/a",((INDEX(Historical!$C$7:$C$1239,MATCH(B342,Historical!$B$7:$B$1261,0))/INDEX(Historical!$F$7:$F$1230,MATCH(B342,Historical!$B$7:$B$1261,0)))^(1/3)-1)*100)</f>
        <v>12.932125878756317</v>
      </c>
      <c r="U342" s="701">
        <f>IF(INDEX(Historical!$H$7:$H$1230,MATCH(B342,Historical!$B$7:$B$1261,0))=0,"n/a",((INDEX(Historical!$C$7:$C$1239,MATCH(B342,Historical!$B$7:$B$1261,0))/INDEX(Historical!$H$7:$H$1230,MATCH(B342,Historical!$B$7:$B$1261,0)))^(1/5)-1)*100)</f>
        <v>12.521290978061938</v>
      </c>
      <c r="V342" s="701">
        <f>IF(INDEX(Historical!$O$7:$O$1230,MATCH(B342,Historical!$B$7:$B$1261,0))=0,"n/a",((INDEX(Historical!$C$7:$C$1239,MATCH(B342,Historical!$B$7:$B$1261,0))/INDEX(Historical!$O$7:$O$1230,MATCH(B342,Historical!$B$7:$B$1261,0)))^(1/10)-1)*100)</f>
        <v>14.929523777857344</v>
      </c>
      <c r="W342" s="702">
        <f t="shared" si="89"/>
        <v>0.83869326070754069</v>
      </c>
      <c r="X342" s="703">
        <f t="shared" si="90"/>
        <v>1.2521290978061939</v>
      </c>
      <c r="Y342" s="664"/>
      <c r="Z342" s="651">
        <f t="shared" si="91"/>
        <v>40.816326530612237</v>
      </c>
      <c r="AA342" s="886">
        <f t="shared" si="92"/>
        <v>39.418367346938773</v>
      </c>
      <c r="AB342" s="887">
        <v>12</v>
      </c>
      <c r="AC342" s="865">
        <v>4.9000000000000004</v>
      </c>
      <c r="AD342" s="865">
        <v>3.02</v>
      </c>
      <c r="AE342" s="865">
        <v>6.19</v>
      </c>
      <c r="AF342" s="865">
        <v>6.05</v>
      </c>
      <c r="AG342" s="865">
        <v>16.3</v>
      </c>
      <c r="AH342" s="865">
        <v>6.3</v>
      </c>
      <c r="AI342" s="865">
        <v>10.100000000000001</v>
      </c>
      <c r="AJ342" s="865">
        <v>10</v>
      </c>
      <c r="AK342" s="865">
        <v>13</v>
      </c>
      <c r="AL342" s="878">
        <v>14510</v>
      </c>
      <c r="AM342" s="872">
        <v>0.2</v>
      </c>
      <c r="AN342" s="865">
        <v>0.44</v>
      </c>
      <c r="AO342" s="739">
        <f t="shared" si="93"/>
        <v>-25.861611704108519</v>
      </c>
      <c r="AP342" s="740">
        <f t="shared" si="94"/>
        <v>13.556755642830252</v>
      </c>
      <c r="AQ342" s="888">
        <f t="shared" si="95"/>
        <v>225.56352679212125</v>
      </c>
      <c r="AR342" s="651">
        <f>INDEX(Historical!$C$7:$C$1239,MATCH(B342,Historical!$B$7:$B$1261,0))*IF(AH342="n/a",1.03,IF(AH342&lt;0,1.01,IF(AH342&gt;10,1.1,(1+AH342/100))))</f>
        <v>2.05159</v>
      </c>
      <c r="AS342" s="886">
        <f t="shared" si="96"/>
        <v>2.2567490000000001</v>
      </c>
      <c r="AT342" s="886">
        <f t="shared" si="97"/>
        <v>2.4824239000000001</v>
      </c>
      <c r="AU342" s="886">
        <f t="shared" si="97"/>
        <v>2.7306662900000003</v>
      </c>
      <c r="AV342" s="886">
        <f t="shared" si="97"/>
        <v>3.0037329190000004</v>
      </c>
      <c r="AW342" s="651">
        <f t="shared" si="98"/>
        <v>12.525162109000002</v>
      </c>
      <c r="AX342" s="747">
        <f t="shared" si="99"/>
        <v>6.4846813921822424</v>
      </c>
      <c r="AY342" s="934">
        <v>1.07</v>
      </c>
      <c r="AZ342" s="872">
        <v>84.740000000000009</v>
      </c>
      <c r="BA342" s="872">
        <v>-3.18</v>
      </c>
      <c r="BB342" s="872">
        <v>3.7199999999999998</v>
      </c>
      <c r="BC342" s="872">
        <v>17.190000000000001</v>
      </c>
      <c r="BE342" s="624">
        <v>2010</v>
      </c>
      <c r="BF342" s="898">
        <f t="shared" si="100"/>
        <v>0</v>
      </c>
      <c r="BG342" s="882">
        <v>9.3000000000000007</v>
      </c>
    </row>
    <row r="343" spans="1:59" ht="11.25" customHeight="1" x14ac:dyDescent="0.2">
      <c r="A343" s="871" t="s">
        <v>629</v>
      </c>
      <c r="B343" s="875" t="s">
        <v>630</v>
      </c>
      <c r="C343" s="932" t="s">
        <v>123</v>
      </c>
      <c r="D343" s="932" t="s">
        <v>4174</v>
      </c>
      <c r="E343" s="733">
        <v>18</v>
      </c>
      <c r="F343" s="1140">
        <v>195</v>
      </c>
      <c r="G343" s="1129" t="s">
        <v>37</v>
      </c>
      <c r="H343" s="1129" t="s">
        <v>37</v>
      </c>
      <c r="I343" s="874">
        <v>112.1</v>
      </c>
      <c r="J343" s="651">
        <f t="shared" si="86"/>
        <v>2.7475468331846566</v>
      </c>
      <c r="K343" s="877">
        <v>0.77</v>
      </c>
      <c r="L343" s="887">
        <v>4</v>
      </c>
      <c r="M343" s="642">
        <f t="shared" si="87"/>
        <v>3.08</v>
      </c>
      <c r="N343" s="870" t="s">
        <v>584</v>
      </c>
      <c r="O343" s="734">
        <v>0.75</v>
      </c>
      <c r="P343" s="861">
        <v>44097</v>
      </c>
      <c r="Q343" s="861">
        <v>44109</v>
      </c>
      <c r="R343" s="642">
        <f t="shared" si="88"/>
        <v>2.6666666666666687</v>
      </c>
      <c r="S343" s="701">
        <f>IF(INDEX(Historical!$D$7:$D$1237,MATCH(B343,Historical!$B$7:$B$1261,0))=0,"n/a",(INDEX(Historical!$C$7:$C$1239,MATCH(B343,Historical!$B$7:$B$1261,0))/INDEX(Historical!$D$7:$D$1237,MATCH(B343,Historical!$B$7:$B$1261,0))-1)*100)</f>
        <v>5.7142857142857162</v>
      </c>
      <c r="T343" s="701">
        <f>IF(INDEX(Historical!$F$7:$F$1230,MATCH(B343,Historical!$B$7:$B$1261,0))=0,"n/a",((INDEX(Historical!$C$7:$C$1239,MATCH(B343,Historical!$B$7:$B$1261,0))/INDEX(Historical!$F$7:$F$1230,MATCH(B343,Historical!$B$7:$B$1261,0)))^(1/3)-1)*100)</f>
        <v>8.4595775991327393</v>
      </c>
      <c r="U343" s="701">
        <f>IF(INDEX(Historical!$H$7:$H$1230,MATCH(B343,Historical!$B$7:$B$1261,0))=0,"n/a",((INDEX(Historical!$C$7:$C$1239,MATCH(B343,Historical!$B$7:$B$1261,0))/INDEX(Historical!$H$7:$H$1230,MATCH(B343,Historical!$B$7:$B$1261,0)))^(1/5)-1)*100)</f>
        <v>12.535507187104278</v>
      </c>
      <c r="V343" s="701">
        <f>IF(INDEX(Historical!$O$7:$O$1230,MATCH(B343,Historical!$B$7:$B$1261,0))=0,"n/a",((INDEX(Historical!$C$7:$C$1239,MATCH(B343,Historical!$B$7:$B$1261,0))/INDEX(Historical!$O$7:$O$1230,MATCH(B343,Historical!$B$7:$B$1261,0)))^(1/10)-1)*100)</f>
        <v>11.462600467961238</v>
      </c>
      <c r="W343" s="702">
        <f t="shared" si="89"/>
        <v>1.0936006381921701</v>
      </c>
      <c r="X343" s="703" t="str">
        <f t="shared" si="90"/>
        <v>n/a</v>
      </c>
      <c r="Y343" s="661"/>
      <c r="Z343" s="651">
        <f t="shared" si="91"/>
        <v>94.769230769230774</v>
      </c>
      <c r="AA343" s="886">
        <f t="shared" si="92"/>
        <v>34.492307692307691</v>
      </c>
      <c r="AB343" s="887">
        <v>12</v>
      </c>
      <c r="AC343" s="865">
        <v>3.25</v>
      </c>
      <c r="AD343" s="865">
        <v>19.87</v>
      </c>
      <c r="AE343" s="865">
        <v>2.36</v>
      </c>
      <c r="AF343" s="865">
        <v>2.08</v>
      </c>
      <c r="AG343" s="865">
        <v>7.0000000000000009</v>
      </c>
      <c r="AH343" s="865">
        <v>-3.9</v>
      </c>
      <c r="AI343" s="865">
        <v>10.23</v>
      </c>
      <c r="AJ343" s="865">
        <v>-4.5999999999999996</v>
      </c>
      <c r="AK343" s="865">
        <v>1.7500000000000002</v>
      </c>
      <c r="AL343" s="878">
        <v>12020</v>
      </c>
      <c r="AM343" s="872">
        <v>0.2</v>
      </c>
      <c r="AN343" s="865">
        <v>0.71</v>
      </c>
      <c r="AO343" s="739">
        <f t="shared" si="93"/>
        <v>-19.209253672018754</v>
      </c>
      <c r="AP343" s="740">
        <f t="shared" si="94"/>
        <v>15.283054020288935</v>
      </c>
      <c r="AQ343" s="888">
        <f t="shared" si="95"/>
        <v>78.567136456354206</v>
      </c>
      <c r="AR343" s="651">
        <f>INDEX(Historical!$C$7:$C$1239,MATCH(B343,Historical!$B$7:$B$1261,0))*IF(AH343="n/a",1.03,IF(AH343&lt;0,1.01,IF(AH343&gt;10,1.1,(1+AH343/100))))</f>
        <v>2.9895999999999998</v>
      </c>
      <c r="AS343" s="886">
        <f t="shared" si="96"/>
        <v>3.2885599999999999</v>
      </c>
      <c r="AT343" s="886">
        <f t="shared" si="97"/>
        <v>3.3461098000000002</v>
      </c>
      <c r="AU343" s="886">
        <f t="shared" si="97"/>
        <v>3.4046667215000004</v>
      </c>
      <c r="AV343" s="886">
        <f t="shared" si="97"/>
        <v>3.4642483891262508</v>
      </c>
      <c r="AW343" s="651">
        <f t="shared" si="98"/>
        <v>16.493184910626251</v>
      </c>
      <c r="AX343" s="747">
        <f t="shared" si="99"/>
        <v>14.712921418935105</v>
      </c>
      <c r="AY343" s="934">
        <v>0.99</v>
      </c>
      <c r="AZ343" s="872">
        <v>21.66</v>
      </c>
      <c r="BA343" s="872">
        <v>-22.08</v>
      </c>
      <c r="BB343" s="872">
        <v>-1.3</v>
      </c>
      <c r="BC343" s="872">
        <v>-7.5399999999999991</v>
      </c>
      <c r="BE343" s="624">
        <v>2003</v>
      </c>
      <c r="BF343" s="898">
        <f t="shared" si="100"/>
        <v>1</v>
      </c>
      <c r="BG343" s="882">
        <v>3.2</v>
      </c>
    </row>
    <row r="344" spans="1:59" ht="11.25" customHeight="1" x14ac:dyDescent="0.2">
      <c r="A344" s="704" t="s">
        <v>3839</v>
      </c>
      <c r="B344" s="785" t="s">
        <v>3840</v>
      </c>
      <c r="C344" s="932" t="s">
        <v>108</v>
      </c>
      <c r="D344" s="932" t="s">
        <v>118</v>
      </c>
      <c r="E344" s="733">
        <v>7</v>
      </c>
      <c r="F344" s="1140">
        <v>636</v>
      </c>
      <c r="G344" s="1166" t="s">
        <v>106</v>
      </c>
      <c r="H344" s="1166" t="s">
        <v>106</v>
      </c>
      <c r="I344" s="883">
        <v>39.43</v>
      </c>
      <c r="J344" s="651">
        <f t="shared" si="86"/>
        <v>1.1159015977681968</v>
      </c>
      <c r="K344" s="863">
        <v>0.22</v>
      </c>
      <c r="L344" s="1190">
        <v>2</v>
      </c>
      <c r="M344" s="642">
        <f t="shared" si="87"/>
        <v>0.44</v>
      </c>
      <c r="N344" s="1190" t="s">
        <v>4173</v>
      </c>
      <c r="O344" s="604">
        <v>0.2</v>
      </c>
      <c r="P344" s="633">
        <v>43994</v>
      </c>
      <c r="Q344" s="633">
        <v>44011</v>
      </c>
      <c r="R344" s="642">
        <f t="shared" si="88"/>
        <v>9.9999999999999947</v>
      </c>
      <c r="S344" s="701">
        <f>IF(INDEX(Historical!$D$7:$D$1237,MATCH(B344,Historical!$B$7:$B$1261,0))=0,"n/a",(INDEX(Historical!$C$7:$C$1239,MATCH(B344,Historical!$B$7:$B$1261,0))/INDEX(Historical!$D$7:$D$1237,MATCH(B344,Historical!$B$7:$B$1261,0))-1)*100)</f>
        <v>39.999999999999993</v>
      </c>
      <c r="T344" s="701">
        <f>IF(INDEX(Historical!$F$7:$F$1230,MATCH(B344,Historical!$B$7:$B$1261,0))=0,"n/a",((INDEX(Historical!$C$7:$C$1239,MATCH(B344,Historical!$B$7:$B$1261,0))/INDEX(Historical!$F$7:$F$1230,MATCH(B344,Historical!$B$7:$B$1261,0)))^(1/3)-1)*100)</f>
        <v>32.63524026321307</v>
      </c>
      <c r="U344" s="701">
        <f>IF(INDEX(Historical!$H$7:$H$1230,MATCH(B344,Historical!$B$7:$B$1261,0))=0,"n/a",((INDEX(Historical!$C$7:$C$1239,MATCH(B344,Historical!$B$7:$B$1261,0))/INDEX(Historical!$H$7:$H$1230,MATCH(B344,Historical!$B$7:$B$1261,0)))^(1/5)-1)*100)</f>
        <v>37.972966146121493</v>
      </c>
      <c r="V344" s="701">
        <f>IF(INDEX(Historical!$O$7:$O$1230,MATCH(B344,Historical!$B$7:$B$1261,0))=0,"n/a",((INDEX(Historical!$C$7:$C$1239,MATCH(B344,Historical!$B$7:$B$1261,0))/INDEX(Historical!$O$7:$O$1230,MATCH(B344,Historical!$B$7:$B$1261,0)))^(1/10)-1)*100)</f>
        <v>21.481404403906691</v>
      </c>
      <c r="W344" s="702">
        <f t="shared" si="89"/>
        <v>1.7677133874550393</v>
      </c>
      <c r="X344" s="703" t="str">
        <f t="shared" si="90"/>
        <v>n/a</v>
      </c>
      <c r="Y344" s="652"/>
      <c r="Z344" s="651">
        <f t="shared" si="91"/>
        <v>157.14285714285714</v>
      </c>
      <c r="AA344" s="886">
        <f t="shared" si="92"/>
        <v>140.82142857142856</v>
      </c>
      <c r="AB344" s="887">
        <v>12</v>
      </c>
      <c r="AC344" s="882">
        <v>0.28000000000000003</v>
      </c>
      <c r="AD344" s="882" t="s">
        <v>136</v>
      </c>
      <c r="AE344" s="865">
        <v>1.46</v>
      </c>
      <c r="AF344" s="865">
        <v>1.28</v>
      </c>
      <c r="AG344" s="865">
        <v>0.89999999999999991</v>
      </c>
      <c r="AH344" s="865">
        <v>-57.9</v>
      </c>
      <c r="AI344" s="865" t="s">
        <v>136</v>
      </c>
      <c r="AJ344" s="681">
        <v>0</v>
      </c>
      <c r="AK344" s="681" t="s">
        <v>136</v>
      </c>
      <c r="AL344" s="882">
        <v>606.17999999999995</v>
      </c>
      <c r="AM344" s="882">
        <v>1</v>
      </c>
      <c r="AN344" s="882">
        <v>0</v>
      </c>
      <c r="AO344" s="739">
        <f t="shared" si="93"/>
        <v>-101.73256082753886</v>
      </c>
      <c r="AP344" s="740">
        <f t="shared" si="94"/>
        <v>39.088867743889693</v>
      </c>
      <c r="AQ344" s="888">
        <f t="shared" si="95"/>
        <v>183.04018448224983</v>
      </c>
      <c r="AR344" s="651">
        <f>INDEX(Historical!$C$7:$C$1239,MATCH(B344,Historical!$B$7:$B$1261,0))*IF(AH344="n/a",1.03,IF(AH344&lt;0,1.01,IF(AH344&gt;10,1.1,(1+AH344/100))))</f>
        <v>0.35349999999999998</v>
      </c>
      <c r="AS344" s="886">
        <f t="shared" si="96"/>
        <v>0.36410500000000001</v>
      </c>
      <c r="AT344" s="886">
        <f t="shared" si="97"/>
        <v>0.37502815</v>
      </c>
      <c r="AU344" s="886">
        <f t="shared" si="97"/>
        <v>0.38627899450000003</v>
      </c>
      <c r="AV344" s="886">
        <f t="shared" si="97"/>
        <v>0.39786736433500003</v>
      </c>
      <c r="AW344" s="651">
        <f t="shared" si="98"/>
        <v>1.8767795088350003</v>
      </c>
      <c r="AX344" s="747">
        <f t="shared" si="99"/>
        <v>4.7597755740172465</v>
      </c>
      <c r="AY344" s="729">
        <v>0.78</v>
      </c>
      <c r="AZ344" s="865">
        <v>79.23</v>
      </c>
      <c r="BA344" s="865">
        <v>-9.56</v>
      </c>
      <c r="BB344" s="865">
        <v>0.11</v>
      </c>
      <c r="BC344" s="865">
        <v>18.05</v>
      </c>
      <c r="BE344" s="624">
        <v>2014</v>
      </c>
      <c r="BF344" s="898">
        <f t="shared" si="100"/>
        <v>0</v>
      </c>
      <c r="BG344" s="882">
        <v>0.4</v>
      </c>
    </row>
    <row r="345" spans="1:59" ht="11.25" customHeight="1" x14ac:dyDescent="0.2">
      <c r="A345" s="871" t="s">
        <v>1317</v>
      </c>
      <c r="B345" s="875" t="s">
        <v>1318</v>
      </c>
      <c r="C345" s="932" t="s">
        <v>108</v>
      </c>
      <c r="D345" s="932" t="s">
        <v>4338</v>
      </c>
      <c r="E345" s="733">
        <v>10</v>
      </c>
      <c r="F345" s="1140">
        <v>387</v>
      </c>
      <c r="G345" s="1190" t="s">
        <v>37</v>
      </c>
      <c r="H345" s="1190" t="s">
        <v>37</v>
      </c>
      <c r="I345" s="874">
        <v>67.64</v>
      </c>
      <c r="J345" s="651">
        <f t="shared" si="86"/>
        <v>2.7202838557066826</v>
      </c>
      <c r="K345" s="877">
        <v>0.46</v>
      </c>
      <c r="L345" s="887">
        <v>4</v>
      </c>
      <c r="M345" s="642">
        <f t="shared" si="87"/>
        <v>1.84</v>
      </c>
      <c r="N345" s="870" t="s">
        <v>584</v>
      </c>
      <c r="O345" s="734">
        <v>0.44</v>
      </c>
      <c r="P345" s="861">
        <v>43917</v>
      </c>
      <c r="Q345" s="861">
        <v>43930</v>
      </c>
      <c r="R345" s="642">
        <f t="shared" si="88"/>
        <v>4.5454545454545494</v>
      </c>
      <c r="S345" s="701">
        <f>IF(INDEX(Historical!$D$7:$D$1237,MATCH(B345,Historical!$B$7:$B$1261,0))=0,"n/a",(INDEX(Historical!$C$7:$C$1239,MATCH(B345,Historical!$B$7:$B$1261,0))/INDEX(Historical!$D$7:$D$1237,MATCH(B345,Historical!$B$7:$B$1261,0))-1)*100)</f>
        <v>16.43835616438356</v>
      </c>
      <c r="T345" s="701">
        <f>IF(INDEX(Historical!$F$7:$F$1230,MATCH(B345,Historical!$B$7:$B$1261,0))=0,"n/a",((INDEX(Historical!$C$7:$C$1239,MATCH(B345,Historical!$B$7:$B$1261,0))/INDEX(Historical!$F$7:$F$1230,MATCH(B345,Historical!$B$7:$B$1261,0)))^(1/3)-1)*100)</f>
        <v>14.583871699202234</v>
      </c>
      <c r="U345" s="701">
        <f>IF(INDEX(Historical!$H$7:$H$1230,MATCH(B345,Historical!$B$7:$B$1261,0))=0,"n/a",((INDEX(Historical!$C$7:$C$1239,MATCH(B345,Historical!$B$7:$B$1261,0))/INDEX(Historical!$H$7:$H$1230,MATCH(B345,Historical!$B$7:$B$1261,0)))^(1/5)-1)*100)</f>
        <v>12.580769701763362</v>
      </c>
      <c r="V345" s="701">
        <f>IF(INDEX(Historical!$O$7:$O$1230,MATCH(B345,Historical!$B$7:$B$1261,0))=0,"n/a",((INDEX(Historical!$C$7:$C$1239,MATCH(B345,Historical!$B$7:$B$1261,0))/INDEX(Historical!$O$7:$O$1230,MATCH(B345,Historical!$B$7:$B$1261,0)))^(1/10)-1)*100)</f>
        <v>8.9711771877705626</v>
      </c>
      <c r="W345" s="702">
        <f t="shared" si="89"/>
        <v>1.4023543887766889</v>
      </c>
      <c r="X345" s="703">
        <f t="shared" si="90"/>
        <v>0.83871798011755749</v>
      </c>
      <c r="Y345" s="654"/>
      <c r="Z345" s="651">
        <f t="shared" si="91"/>
        <v>46.347607052896727</v>
      </c>
      <c r="AA345" s="886">
        <f t="shared" si="92"/>
        <v>17.037783375314859</v>
      </c>
      <c r="AB345" s="887">
        <v>12</v>
      </c>
      <c r="AC345" s="865">
        <v>3.97</v>
      </c>
      <c r="AD345" s="865">
        <v>7.15</v>
      </c>
      <c r="AE345" s="865">
        <v>5.59</v>
      </c>
      <c r="AF345" s="865">
        <v>1.38</v>
      </c>
      <c r="AG345" s="865">
        <v>7.9</v>
      </c>
      <c r="AH345" s="865">
        <v>14.299999999999999</v>
      </c>
      <c r="AI345" s="865">
        <v>-3.18</v>
      </c>
      <c r="AJ345" s="865">
        <v>15</v>
      </c>
      <c r="AK345" s="865">
        <v>2.5</v>
      </c>
      <c r="AL345" s="878">
        <v>2340</v>
      </c>
      <c r="AM345" s="872">
        <v>0.8</v>
      </c>
      <c r="AN345" s="865">
        <v>0.09</v>
      </c>
      <c r="AO345" s="739">
        <f t="shared" si="93"/>
        <v>-1.7367298178448145</v>
      </c>
      <c r="AP345" s="740">
        <f t="shared" si="94"/>
        <v>15.301053557470045</v>
      </c>
      <c r="AQ345" s="888">
        <f t="shared" si="95"/>
        <v>2.2244612125351892</v>
      </c>
      <c r="AR345" s="651">
        <f>INDEX(Historical!$C$7:$C$1239,MATCH(B345,Historical!$B$7:$B$1261,0))*IF(AH345="n/a",1.03,IF(AH345&lt;0,1.01,IF(AH345&gt;10,1.1,(1+AH345/100))))</f>
        <v>1.87</v>
      </c>
      <c r="AS345" s="886">
        <f t="shared" si="96"/>
        <v>1.8887</v>
      </c>
      <c r="AT345" s="886">
        <f t="shared" si="97"/>
        <v>1.9359175</v>
      </c>
      <c r="AU345" s="886">
        <f t="shared" si="97"/>
        <v>1.9843154374999998</v>
      </c>
      <c r="AV345" s="886">
        <f t="shared" si="97"/>
        <v>2.0339233234374996</v>
      </c>
      <c r="AW345" s="651">
        <f t="shared" si="98"/>
        <v>9.7128562609374995</v>
      </c>
      <c r="AX345" s="747">
        <f t="shared" si="99"/>
        <v>14.359633738819486</v>
      </c>
      <c r="AY345" s="934">
        <v>1.08</v>
      </c>
      <c r="AZ345" s="872">
        <v>37.340000000000003</v>
      </c>
      <c r="BA345" s="872">
        <v>-22.35</v>
      </c>
      <c r="BB345" s="872">
        <v>15.079999999999998</v>
      </c>
      <c r="BC345" s="872">
        <v>5.81</v>
      </c>
      <c r="BE345" s="624">
        <v>2011</v>
      </c>
      <c r="BF345" s="898">
        <f t="shared" si="100"/>
        <v>0</v>
      </c>
      <c r="BG345" s="882">
        <v>1.0999999999999999</v>
      </c>
    </row>
    <row r="346" spans="1:59" ht="11.25" customHeight="1" x14ac:dyDescent="0.2">
      <c r="A346" s="871" t="s">
        <v>1320</v>
      </c>
      <c r="B346" s="875" t="s">
        <v>1321</v>
      </c>
      <c r="C346" s="932" t="s">
        <v>128</v>
      </c>
      <c r="D346" s="932" t="s">
        <v>4327</v>
      </c>
      <c r="E346" s="733">
        <v>10</v>
      </c>
      <c r="F346" s="1140">
        <v>407</v>
      </c>
      <c r="G346" s="1186" t="s">
        <v>115</v>
      </c>
      <c r="H346" s="1186" t="s">
        <v>115</v>
      </c>
      <c r="I346" s="865">
        <v>77.150000000000006</v>
      </c>
      <c r="J346" s="651">
        <f t="shared" si="86"/>
        <v>3.3182112767336354</v>
      </c>
      <c r="K346" s="877">
        <v>0.64</v>
      </c>
      <c r="L346" s="887">
        <v>4</v>
      </c>
      <c r="M346" s="642">
        <f t="shared" si="87"/>
        <v>2.56</v>
      </c>
      <c r="N346" s="870" t="s">
        <v>410</v>
      </c>
      <c r="O346" s="734">
        <v>0.63</v>
      </c>
      <c r="P346" s="861">
        <v>44104</v>
      </c>
      <c r="Q346" s="861">
        <v>44130</v>
      </c>
      <c r="R346" s="642">
        <f t="shared" si="88"/>
        <v>1.5873015873015885</v>
      </c>
      <c r="S346" s="701">
        <f>IF(INDEX(Historical!$D$7:$D$1237,MATCH(B346,Historical!$B$7:$B$1261,0))=0,"n/a",(INDEX(Historical!$C$7:$C$1239,MATCH(B346,Historical!$B$7:$B$1261,0))/INDEX(Historical!$D$7:$D$1237,MATCH(B346,Historical!$B$7:$B$1261,0))-1)*100)</f>
        <v>3.2989690721649589</v>
      </c>
      <c r="T346" s="701">
        <f>IF(INDEX(Historical!$F$7:$F$1230,MATCH(B346,Historical!$B$7:$B$1261,0))=0,"n/a",((INDEX(Historical!$C$7:$C$1239,MATCH(B346,Historical!$B$7:$B$1261,0))/INDEX(Historical!$F$7:$F$1230,MATCH(B346,Historical!$B$7:$B$1261,0)))^(1/3)-1)*100)</f>
        <v>10.631465977814702</v>
      </c>
      <c r="U346" s="701">
        <f>IF(INDEX(Historical!$H$7:$H$1230,MATCH(B346,Historical!$B$7:$B$1261,0))=0,"n/a",((INDEX(Historical!$C$7:$C$1239,MATCH(B346,Historical!$B$7:$B$1261,0))/INDEX(Historical!$H$7:$H$1230,MATCH(B346,Historical!$B$7:$B$1261,0)))^(1/5)-1)*100)</f>
        <v>8.3177648451102648</v>
      </c>
      <c r="V346" s="701">
        <f>IF(INDEX(Historical!$O$7:$O$1230,MATCH(B346,Historical!$B$7:$B$1261,0))=0,"n/a",((INDEX(Historical!$C$7:$C$1239,MATCH(B346,Historical!$B$7:$B$1261,0))/INDEX(Historical!$O$7:$O$1230,MATCH(B346,Historical!$B$7:$B$1261,0)))^(1/10)-1)*100)</f>
        <v>16.161435501439914</v>
      </c>
      <c r="W346" s="702">
        <f t="shared" si="89"/>
        <v>0.5146674529232993</v>
      </c>
      <c r="X346" s="703">
        <f t="shared" si="90"/>
        <v>1.5693895934170312</v>
      </c>
      <c r="Y346" s="654"/>
      <c r="Z346" s="651">
        <f t="shared" si="91"/>
        <v>50.592885375494077</v>
      </c>
      <c r="AA346" s="886">
        <f t="shared" si="92"/>
        <v>15.247035573122531</v>
      </c>
      <c r="AB346" s="887">
        <v>12</v>
      </c>
      <c r="AC346" s="865">
        <v>5.0599999999999996</v>
      </c>
      <c r="AD346" s="865">
        <v>8.31</v>
      </c>
      <c r="AE346" s="865">
        <v>0.86</v>
      </c>
      <c r="AF346" s="865">
        <v>1.96</v>
      </c>
      <c r="AG346" s="865">
        <v>12.8</v>
      </c>
      <c r="AH346" s="865">
        <v>-1.4000000000000001</v>
      </c>
      <c r="AI346" s="865">
        <v>7.8</v>
      </c>
      <c r="AJ346" s="865">
        <v>5.3</v>
      </c>
      <c r="AK346" s="865">
        <v>1.9</v>
      </c>
      <c r="AL346" s="878">
        <v>5410</v>
      </c>
      <c r="AM346" s="872">
        <v>0.4</v>
      </c>
      <c r="AN346" s="865">
        <v>0.79</v>
      </c>
      <c r="AO346" s="739">
        <f t="shared" si="93"/>
        <v>-3.6110594512786314</v>
      </c>
      <c r="AP346" s="740">
        <f t="shared" si="94"/>
        <v>11.6359761218439</v>
      </c>
      <c r="AQ346" s="888">
        <f t="shared" si="95"/>
        <v>15.246961344989085</v>
      </c>
      <c r="AR346" s="651">
        <f>INDEX(Historical!$C$7:$C$1239,MATCH(B346,Historical!$B$7:$B$1261,0))*IF(AH346="n/a",1.03,IF(AH346&lt;0,1.01,IF(AH346&gt;10,1.1,(1+AH346/100))))</f>
        <v>2.5300500000000001</v>
      </c>
      <c r="AS346" s="886">
        <f t="shared" si="96"/>
        <v>2.7273939000000005</v>
      </c>
      <c r="AT346" s="886">
        <f t="shared" si="97"/>
        <v>2.7792143841000003</v>
      </c>
      <c r="AU346" s="886">
        <f t="shared" si="97"/>
        <v>2.8320194573979003</v>
      </c>
      <c r="AV346" s="886">
        <f t="shared" si="97"/>
        <v>2.8858278270884603</v>
      </c>
      <c r="AW346" s="651">
        <f t="shared" si="98"/>
        <v>13.75450556858636</v>
      </c>
      <c r="AX346" s="747">
        <f t="shared" si="99"/>
        <v>17.828263860772985</v>
      </c>
      <c r="AY346" s="934">
        <v>0.79</v>
      </c>
      <c r="AZ346" s="872">
        <v>30.520000000000003</v>
      </c>
      <c r="BA346" s="872">
        <v>-22.470000000000002</v>
      </c>
      <c r="BB346" s="872">
        <v>1.58</v>
      </c>
      <c r="BC346" s="872">
        <v>-3.71</v>
      </c>
      <c r="BE346" s="624">
        <v>2011</v>
      </c>
      <c r="BF346" s="898">
        <f t="shared" si="100"/>
        <v>0</v>
      </c>
      <c r="BG346" s="882">
        <v>5.5</v>
      </c>
    </row>
    <row r="347" spans="1:59" s="773" customFormat="1" ht="11.25" customHeight="1" x14ac:dyDescent="0.2">
      <c r="A347" s="1072" t="s">
        <v>2393</v>
      </c>
      <c r="B347" s="956" t="s">
        <v>2394</v>
      </c>
      <c r="C347" s="932" t="s">
        <v>4193</v>
      </c>
      <c r="D347" s="932" t="s">
        <v>4326</v>
      </c>
      <c r="E347" s="755">
        <v>6</v>
      </c>
      <c r="F347" s="1140">
        <v>682</v>
      </c>
      <c r="G347" s="1189" t="s">
        <v>106</v>
      </c>
      <c r="H347" s="1189" t="s">
        <v>106</v>
      </c>
      <c r="I347" s="756">
        <v>48.35</v>
      </c>
      <c r="J347" s="757">
        <f t="shared" si="86"/>
        <v>2.7300930713547054</v>
      </c>
      <c r="K347" s="758">
        <v>0.33</v>
      </c>
      <c r="L347" s="759">
        <v>4</v>
      </c>
      <c r="M347" s="760">
        <f t="shared" si="87"/>
        <v>1.32</v>
      </c>
      <c r="N347" s="761" t="s">
        <v>4408</v>
      </c>
      <c r="O347" s="762">
        <v>0.315</v>
      </c>
      <c r="P347" s="763">
        <v>43867</v>
      </c>
      <c r="Q347" s="763">
        <v>43890</v>
      </c>
      <c r="R347" s="760">
        <f t="shared" si="88"/>
        <v>4.7619047619047654</v>
      </c>
      <c r="S347" s="701">
        <f>IF(INDEX(Historical!$D$7:$D$1237,MATCH(B347,Historical!$B$7:$B$1261,0))=0,"n/a",(INDEX(Historical!$C$7:$C$1239,MATCH(B347,Historical!$B$7:$B$1261,0))/INDEX(Historical!$D$7:$D$1237,MATCH(B347,Historical!$B$7:$B$1261,0))-1)*100)</f>
        <v>5.0000000000000044</v>
      </c>
      <c r="T347" s="701">
        <f>IF(INDEX(Historical!$F$7:$F$1230,MATCH(B347,Historical!$B$7:$B$1261,0))=0,"n/a",((INDEX(Historical!$C$7:$C$1239,MATCH(B347,Historical!$B$7:$B$1261,0))/INDEX(Historical!$F$7:$F$1230,MATCH(B347,Historical!$B$7:$B$1261,0)))^(1/3)-1)*100)</f>
        <v>6.6053667550018957</v>
      </c>
      <c r="U347" s="701">
        <f>IF(INDEX(Historical!$H$7:$H$1230,MATCH(B347,Historical!$B$7:$B$1261,0))=0,"n/a",((INDEX(Historical!$C$7:$C$1239,MATCH(B347,Historical!$B$7:$B$1261,0))/INDEX(Historical!$H$7:$H$1230,MATCH(B347,Historical!$B$7:$B$1261,0)))^(1/5)-1)*100)</f>
        <v>6.9610375725068785</v>
      </c>
      <c r="V347" s="701">
        <f>IF(INDEX(Historical!$O$7:$O$1230,MATCH(B347,Historical!$B$7:$B$1261,0))=0,"n/a",((INDEX(Historical!$C$7:$C$1239,MATCH(B347,Historical!$B$7:$B$1261,0))/INDEX(Historical!$O$7:$O$1230,MATCH(B347,Historical!$B$7:$B$1261,0)))^(1/10)-1)*100)</f>
        <v>8.4471771197698544</v>
      </c>
      <c r="W347" s="702">
        <f t="shared" si="89"/>
        <v>0.82406672357031552</v>
      </c>
      <c r="X347" s="703">
        <f t="shared" si="90"/>
        <v>0.45796299819124203</v>
      </c>
      <c r="Y347" s="774"/>
      <c r="Z347" s="757">
        <f t="shared" si="91"/>
        <v>25.882352941176475</v>
      </c>
      <c r="AA347" s="765">
        <f t="shared" si="92"/>
        <v>9.4803921568627452</v>
      </c>
      <c r="AB347" s="759">
        <v>12</v>
      </c>
      <c r="AC347" s="766">
        <v>5.0999999999999996</v>
      </c>
      <c r="AD347" s="766">
        <v>1.17</v>
      </c>
      <c r="AE347" s="766">
        <v>2.4700000000000002</v>
      </c>
      <c r="AF347" s="766">
        <v>2.67</v>
      </c>
      <c r="AG347" s="766">
        <v>28.299999999999997</v>
      </c>
      <c r="AH347" s="766">
        <v>6.6000000000000005</v>
      </c>
      <c r="AI347" s="766">
        <v>-6.54</v>
      </c>
      <c r="AJ347" s="766">
        <v>15.2</v>
      </c>
      <c r="AK347" s="766">
        <v>7.9399999999999995</v>
      </c>
      <c r="AL347" s="767">
        <v>192810</v>
      </c>
      <c r="AM347" s="768">
        <v>0.05</v>
      </c>
      <c r="AN347" s="766">
        <v>0.49</v>
      </c>
      <c r="AO347" s="769">
        <f t="shared" si="93"/>
        <v>0.21073848699883868</v>
      </c>
      <c r="AP347" s="770">
        <f t="shared" si="94"/>
        <v>9.6911306438615838</v>
      </c>
      <c r="AQ347" s="771">
        <f t="shared" si="95"/>
        <v>6.0663252850645666</v>
      </c>
      <c r="AR347" s="651">
        <f>INDEX(Historical!$C$7:$C$1239,MATCH(B347,Historical!$B$7:$B$1261,0))*IF(AH347="n/a",1.03,IF(AH347&lt;0,1.01,IF(AH347&gt;10,1.1,(1+AH347/100))))</f>
        <v>1.3431600000000001</v>
      </c>
      <c r="AS347" s="765">
        <f t="shared" si="96"/>
        <v>1.3565916000000002</v>
      </c>
      <c r="AT347" s="765">
        <f t="shared" ref="AT347:AV366" si="101">IF($AK347="n/a",1.03*AS347,IF($AK347&lt;0,1.01*AS347,IF($AK347&gt;10,1.1*AS347,(1+$AK347/100)*AS347)))</f>
        <v>1.4643049730400002</v>
      </c>
      <c r="AU347" s="765">
        <f t="shared" si="101"/>
        <v>1.580570787899376</v>
      </c>
      <c r="AV347" s="765">
        <f t="shared" si="101"/>
        <v>1.7060681084585863</v>
      </c>
      <c r="AW347" s="757">
        <f t="shared" si="98"/>
        <v>7.4506954693979628</v>
      </c>
      <c r="AX347" s="772">
        <f t="shared" si="99"/>
        <v>15.409918240740355</v>
      </c>
      <c r="AY347" s="935">
        <v>0.71</v>
      </c>
      <c r="AZ347" s="768">
        <v>10.870000000000001</v>
      </c>
      <c r="BA347" s="768">
        <v>-30.220000000000002</v>
      </c>
      <c r="BB347" s="768">
        <v>-1.0900000000000001</v>
      </c>
      <c r="BC347" s="768">
        <v>-10.93</v>
      </c>
      <c r="BD347" s="908"/>
      <c r="BE347" s="624">
        <v>2015</v>
      </c>
      <c r="BF347" s="898">
        <f t="shared" si="100"/>
        <v>0</v>
      </c>
      <c r="BG347" s="824">
        <v>15.1</v>
      </c>
    </row>
    <row r="348" spans="1:59" ht="11.25" customHeight="1" x14ac:dyDescent="0.2">
      <c r="A348" s="863" t="s">
        <v>1336</v>
      </c>
      <c r="B348" s="875" t="s">
        <v>1337</v>
      </c>
      <c r="C348" s="932" t="s">
        <v>4193</v>
      </c>
      <c r="D348" s="932" t="s">
        <v>4367</v>
      </c>
      <c r="E348" s="733">
        <v>10</v>
      </c>
      <c r="F348" s="1140">
        <v>406</v>
      </c>
      <c r="G348" s="1165" t="s">
        <v>106</v>
      </c>
      <c r="H348" s="1165" t="s">
        <v>106</v>
      </c>
      <c r="I348" s="874">
        <v>352.02</v>
      </c>
      <c r="J348" s="651">
        <f t="shared" si="86"/>
        <v>0.67041645361059032</v>
      </c>
      <c r="K348" s="877">
        <v>0.59</v>
      </c>
      <c r="L348" s="887">
        <v>4</v>
      </c>
      <c r="M348" s="642">
        <f t="shared" si="87"/>
        <v>2.36</v>
      </c>
      <c r="N348" s="870" t="s">
        <v>378</v>
      </c>
      <c r="O348" s="734">
        <v>0.53</v>
      </c>
      <c r="P348" s="861">
        <v>44021</v>
      </c>
      <c r="Q348" s="861">
        <v>44123</v>
      </c>
      <c r="R348" s="642">
        <f t="shared" si="88"/>
        <v>11.320754716981121</v>
      </c>
      <c r="S348" s="701">
        <f>IF(INDEX(Historical!$D$7:$D$1237,MATCH(B348,Historical!$B$7:$B$1261,0))=0,"n/a",(INDEX(Historical!$C$7:$C$1239,MATCH(B348,Historical!$B$7:$B$1261,0))/INDEX(Historical!$D$7:$D$1237,MATCH(B348,Historical!$B$7:$B$1261,0))-1)*100)</f>
        <v>18.292682926829261</v>
      </c>
      <c r="T348" s="701">
        <f>IF(INDEX(Historical!$F$7:$F$1230,MATCH(B348,Historical!$B$7:$B$1261,0))=0,"n/a",((INDEX(Historical!$C$7:$C$1239,MATCH(B348,Historical!$B$7:$B$1261,0))/INDEX(Historical!$F$7:$F$1230,MATCH(B348,Historical!$B$7:$B$1261,0)))^(1/3)-1)*100)</f>
        <v>16.089608946568788</v>
      </c>
      <c r="U348" s="701">
        <f>IF(INDEX(Historical!$H$7:$H$1230,MATCH(B348,Historical!$B$7:$B$1261,0))=0,"n/a",((INDEX(Historical!$C$7:$C$1239,MATCH(B348,Historical!$B$7:$B$1261,0))/INDEX(Historical!$H$7:$H$1230,MATCH(B348,Historical!$B$7:$B$1261,0)))^(1/5)-1)*100)</f>
        <v>18.794839608701032</v>
      </c>
      <c r="V348" s="701" t="str">
        <f>IF(INDEX(Historical!$O$7:$O$1230,MATCH(B348,Historical!$B$7:$B$1261,0))=0,"n/a",((INDEX(Historical!$C$7:$C$1239,MATCH(B348,Historical!$B$7:$B$1261,0))/INDEX(Historical!$O$7:$O$1230,MATCH(B348,Historical!$B$7:$B$1261,0)))^(1/10)-1)*100)</f>
        <v>n/a</v>
      </c>
      <c r="W348" s="702" t="str">
        <f t="shared" si="89"/>
        <v>n/a</v>
      </c>
      <c r="X348" s="703">
        <f t="shared" si="90"/>
        <v>0.51072933719296287</v>
      </c>
      <c r="Y348" s="668"/>
      <c r="Z348" s="651">
        <f t="shared" si="91"/>
        <v>31.677852348993284</v>
      </c>
      <c r="AA348" s="886">
        <f t="shared" si="92"/>
        <v>47.251006711409396</v>
      </c>
      <c r="AB348" s="887">
        <v>7</v>
      </c>
      <c r="AC348" s="865">
        <v>7.45</v>
      </c>
      <c r="AD348" s="865">
        <v>6.27</v>
      </c>
      <c r="AE348" s="865">
        <v>11.75</v>
      </c>
      <c r="AF348" s="865">
        <v>17.77</v>
      </c>
      <c r="AG348" s="865">
        <v>41.8</v>
      </c>
      <c r="AH348" s="865">
        <v>17.299999999999997</v>
      </c>
      <c r="AI348" s="865">
        <v>12.989999999999998</v>
      </c>
      <c r="AJ348" s="865">
        <v>36.799999999999997</v>
      </c>
      <c r="AK348" s="865">
        <v>7.580000000000001</v>
      </c>
      <c r="AL348" s="878">
        <v>92080</v>
      </c>
      <c r="AM348" s="872">
        <v>0.2</v>
      </c>
      <c r="AN348" s="865">
        <v>0.45</v>
      </c>
      <c r="AO348" s="739">
        <f t="shared" si="93"/>
        <v>-27.785750649097771</v>
      </c>
      <c r="AP348" s="740">
        <f t="shared" si="94"/>
        <v>19.465256062311624</v>
      </c>
      <c r="AQ348" s="888">
        <f t="shared" si="95"/>
        <v>510.88292723155871</v>
      </c>
      <c r="AR348" s="651">
        <f>INDEX(Historical!$C$7:$C$1239,MATCH(B348,Historical!$B$7:$B$1261,0))*IF(AH348="n/a",1.03,IF(AH348&lt;0,1.01,IF(AH348&gt;10,1.1,(1+AH348/100))))</f>
        <v>2.1339999999999999</v>
      </c>
      <c r="AS348" s="886">
        <f t="shared" si="96"/>
        <v>2.3473999999999999</v>
      </c>
      <c r="AT348" s="886">
        <f t="shared" si="101"/>
        <v>2.5253329200000003</v>
      </c>
      <c r="AU348" s="886">
        <f t="shared" si="101"/>
        <v>2.7167531553360007</v>
      </c>
      <c r="AV348" s="886">
        <f t="shared" si="101"/>
        <v>2.9226830445104697</v>
      </c>
      <c r="AW348" s="651">
        <f t="shared" si="98"/>
        <v>12.646169119846471</v>
      </c>
      <c r="AX348" s="747">
        <f t="shared" si="99"/>
        <v>3.592457564867471</v>
      </c>
      <c r="AY348" s="934">
        <v>0.98</v>
      </c>
      <c r="AZ348" s="872">
        <v>87.570000000000007</v>
      </c>
      <c r="BA348" s="872">
        <v>-6.660000000000001</v>
      </c>
      <c r="BB348" s="872">
        <v>4.82</v>
      </c>
      <c r="BC348" s="872">
        <v>18.2</v>
      </c>
      <c r="BE348" s="624">
        <v>2011</v>
      </c>
      <c r="BF348" s="898">
        <f t="shared" si="100"/>
        <v>0</v>
      </c>
      <c r="BG348" s="882">
        <v>22.400000000000002</v>
      </c>
    </row>
    <row r="349" spans="1:59" ht="11.25" customHeight="1" x14ac:dyDescent="0.2">
      <c r="A349" s="704" t="s">
        <v>3843</v>
      </c>
      <c r="B349" s="785" t="s">
        <v>3844</v>
      </c>
      <c r="C349" s="932" t="s">
        <v>123</v>
      </c>
      <c r="D349" s="932" t="s">
        <v>4174</v>
      </c>
      <c r="E349" s="733">
        <v>6</v>
      </c>
      <c r="F349" s="1140">
        <v>667</v>
      </c>
      <c r="G349" s="1140" t="s">
        <v>106</v>
      </c>
      <c r="H349" s="1140" t="s">
        <v>106</v>
      </c>
      <c r="I349" s="883">
        <v>82.29</v>
      </c>
      <c r="J349" s="651">
        <f t="shared" si="86"/>
        <v>1.2638230647709321</v>
      </c>
      <c r="K349" s="863">
        <v>0.52</v>
      </c>
      <c r="L349" s="1190">
        <v>2</v>
      </c>
      <c r="M349" s="642">
        <f t="shared" si="87"/>
        <v>1.04</v>
      </c>
      <c r="N349" s="1190" t="s">
        <v>399</v>
      </c>
      <c r="O349" s="604">
        <v>0.5</v>
      </c>
      <c r="P349" s="938">
        <v>43786</v>
      </c>
      <c r="Q349" s="938">
        <v>43795</v>
      </c>
      <c r="R349" s="642">
        <f t="shared" si="88"/>
        <v>4.0000000000000036</v>
      </c>
      <c r="S349" s="701">
        <f>IF(INDEX(Historical!$D$7:$D$1237,MATCH(B349,Historical!$B$7:$B$1261,0))=0,"n/a",(INDEX(Historical!$C$7:$C$1239,MATCH(B349,Historical!$B$7:$B$1261,0))/INDEX(Historical!$D$7:$D$1237,MATCH(B349,Historical!$B$7:$B$1261,0))-1)*100)</f>
        <v>14.606741573033698</v>
      </c>
      <c r="T349" s="701">
        <f>IF(INDEX(Historical!$F$7:$F$1230,MATCH(B349,Historical!$B$7:$B$1261,0))=0,"n/a",((INDEX(Historical!$C$7:$C$1239,MATCH(B349,Historical!$B$7:$B$1261,0))/INDEX(Historical!$F$7:$F$1230,MATCH(B349,Historical!$B$7:$B$1261,0)))^(1/3)-1)*100)</f>
        <v>15.038123710576222</v>
      </c>
      <c r="U349" s="701">
        <f>IF(INDEX(Historical!$H$7:$H$1230,MATCH(B349,Historical!$B$7:$B$1261,0))=0,"n/a",((INDEX(Historical!$C$7:$C$1239,MATCH(B349,Historical!$B$7:$B$1261,0))/INDEX(Historical!$H$7:$H$1230,MATCH(B349,Historical!$B$7:$B$1261,0)))^(1/5)-1)*100)</f>
        <v>13.148160141522647</v>
      </c>
      <c r="V349" s="701">
        <f>IF(INDEX(Historical!$O$7:$O$1230,MATCH(B349,Historical!$B$7:$B$1261,0))=0,"n/a",((INDEX(Historical!$C$7:$C$1239,MATCH(B349,Historical!$B$7:$B$1261,0))/INDEX(Historical!$O$7:$O$1230,MATCH(B349,Historical!$B$7:$B$1261,0)))^(1/10)-1)*100)</f>
        <v>35.195742952188212</v>
      </c>
      <c r="W349" s="702">
        <f t="shared" si="89"/>
        <v>0.37357245617414053</v>
      </c>
      <c r="X349" s="703">
        <f t="shared" si="90"/>
        <v>2.1554360887742043</v>
      </c>
      <c r="Y349" s="652"/>
      <c r="Z349" s="651">
        <f t="shared" si="91"/>
        <v>71.232876712328775</v>
      </c>
      <c r="AA349" s="886">
        <f t="shared" si="92"/>
        <v>56.363013698630141</v>
      </c>
      <c r="AB349" s="887">
        <v>12</v>
      </c>
      <c r="AC349" s="882">
        <v>1.46</v>
      </c>
      <c r="AD349" s="882">
        <v>7.82</v>
      </c>
      <c r="AE349" s="865">
        <v>1.69</v>
      </c>
      <c r="AF349" s="865">
        <v>2.27</v>
      </c>
      <c r="AG349" s="865">
        <v>4</v>
      </c>
      <c r="AH349" s="865">
        <v>14.7</v>
      </c>
      <c r="AI349" s="865">
        <v>48.309999999999995</v>
      </c>
      <c r="AJ349" s="681">
        <v>6.1</v>
      </c>
      <c r="AK349" s="681">
        <v>7.5</v>
      </c>
      <c r="AL349" s="882">
        <v>2150</v>
      </c>
      <c r="AM349" s="882">
        <v>0.8</v>
      </c>
      <c r="AN349" s="882">
        <v>0</v>
      </c>
      <c r="AO349" s="739">
        <f t="shared" si="93"/>
        <v>-41.951030492336564</v>
      </c>
      <c r="AP349" s="740">
        <f t="shared" si="94"/>
        <v>14.411983206293579</v>
      </c>
      <c r="AQ349" s="888">
        <f t="shared" si="95"/>
        <v>138.46177526983269</v>
      </c>
      <c r="AR349" s="651">
        <f>INDEX(Historical!$C$7:$C$1239,MATCH(B349,Historical!$B$7:$B$1261,0))*IF(AH349="n/a",1.03,IF(AH349&lt;0,1.01,IF(AH349&gt;10,1.1,(1+AH349/100))))</f>
        <v>1.1220000000000001</v>
      </c>
      <c r="AS349" s="886">
        <f t="shared" si="96"/>
        <v>1.2342000000000002</v>
      </c>
      <c r="AT349" s="886">
        <f t="shared" si="101"/>
        <v>1.3267650000000002</v>
      </c>
      <c r="AU349" s="886">
        <f t="shared" si="101"/>
        <v>1.4262723750000001</v>
      </c>
      <c r="AV349" s="886">
        <f t="shared" si="101"/>
        <v>1.5332428031250001</v>
      </c>
      <c r="AW349" s="651">
        <f t="shared" si="98"/>
        <v>6.642480178125</v>
      </c>
      <c r="AX349" s="747">
        <f t="shared" si="99"/>
        <v>8.0720381311520235</v>
      </c>
      <c r="AY349" s="729">
        <v>1.4</v>
      </c>
      <c r="AZ349" s="865">
        <v>45.11</v>
      </c>
      <c r="BA349" s="865">
        <v>-23.7</v>
      </c>
      <c r="BB349" s="865">
        <v>16.509999999999998</v>
      </c>
      <c r="BC349" s="865">
        <v>10.8</v>
      </c>
      <c r="BE349" s="624">
        <v>2014</v>
      </c>
      <c r="BF349" s="898">
        <f t="shared" si="100"/>
        <v>0</v>
      </c>
      <c r="BG349" s="882">
        <v>2.7</v>
      </c>
    </row>
    <row r="350" spans="1:59" ht="11.25" customHeight="1" x14ac:dyDescent="0.2">
      <c r="A350" s="871" t="s">
        <v>1332</v>
      </c>
      <c r="B350" s="875" t="s">
        <v>1333</v>
      </c>
      <c r="C350" s="932" t="s">
        <v>123</v>
      </c>
      <c r="D350" s="932" t="s">
        <v>4341</v>
      </c>
      <c r="E350" s="733">
        <v>10</v>
      </c>
      <c r="F350" s="1140">
        <v>343</v>
      </c>
      <c r="G350" s="1140" t="s">
        <v>37</v>
      </c>
      <c r="H350" s="1140" t="s">
        <v>37</v>
      </c>
      <c r="I350" s="874">
        <v>49.48</v>
      </c>
      <c r="J350" s="651">
        <f t="shared" si="86"/>
        <v>4.143088116410671</v>
      </c>
      <c r="K350" s="877">
        <v>0.51249999999999996</v>
      </c>
      <c r="L350" s="887">
        <v>4</v>
      </c>
      <c r="M350" s="642">
        <f t="shared" si="87"/>
        <v>2.0499999999999998</v>
      </c>
      <c r="N350" s="870" t="s">
        <v>148</v>
      </c>
      <c r="O350" s="734">
        <v>0.5</v>
      </c>
      <c r="P350" s="866">
        <v>43783</v>
      </c>
      <c r="Q350" s="866">
        <v>43815</v>
      </c>
      <c r="R350" s="642">
        <f t="shared" si="88"/>
        <v>2.4999999999999911</v>
      </c>
      <c r="S350" s="701">
        <f>IF(INDEX(Historical!$D$7:$D$1237,MATCH(B350,Historical!$B$7:$B$1261,0))=0,"n/a",(INDEX(Historical!$C$7:$C$1239,MATCH(B350,Historical!$B$7:$B$1261,0))/INDEX(Historical!$D$7:$D$1237,MATCH(B350,Historical!$B$7:$B$1261,0))-1)*100)</f>
        <v>4.5454545454545414</v>
      </c>
      <c r="T350" s="701">
        <f>IF(INDEX(Historical!$F$7:$F$1230,MATCH(B350,Historical!$B$7:$B$1261,0))=0,"n/a",((INDEX(Historical!$C$7:$C$1239,MATCH(B350,Historical!$B$7:$B$1261,0))/INDEX(Historical!$F$7:$F$1230,MATCH(B350,Historical!$B$7:$B$1261,0)))^(1/3)-1)*100)</f>
        <v>4.128301283656044</v>
      </c>
      <c r="U350" s="701">
        <f>IF(INDEX(Historical!$H$7:$H$1230,MATCH(B350,Historical!$B$7:$B$1261,0))=0,"n/a",((INDEX(Historical!$C$7:$C$1239,MATCH(B350,Historical!$B$7:$B$1261,0))/INDEX(Historical!$H$7:$H$1230,MATCH(B350,Historical!$B$7:$B$1261,0)))^(1/5)-1)*100)</f>
        <v>6.9188240376148347</v>
      </c>
      <c r="V350" s="701">
        <f>IF(INDEX(Historical!$O$7:$O$1230,MATCH(B350,Historical!$B$7:$B$1261,0))=0,"n/a",((INDEX(Historical!$C$7:$C$1239,MATCH(B350,Historical!$B$7:$B$1261,0))/INDEX(Historical!$O$7:$O$1230,MATCH(B350,Historical!$B$7:$B$1261,0)))^(1/10)-1)*100)</f>
        <v>19.956888759929626</v>
      </c>
      <c r="W350" s="702">
        <f t="shared" si="89"/>
        <v>0.34668851046094784</v>
      </c>
      <c r="X350" s="703">
        <f t="shared" si="90"/>
        <v>0.3760230455225454</v>
      </c>
      <c r="Y350" s="661"/>
      <c r="Z350" s="651">
        <f t="shared" si="91"/>
        <v>164</v>
      </c>
      <c r="AA350" s="886">
        <f t="shared" si="92"/>
        <v>39.583999999999996</v>
      </c>
      <c r="AB350" s="887">
        <v>12</v>
      </c>
      <c r="AC350" s="865">
        <v>1.25</v>
      </c>
      <c r="AD350" s="865">
        <v>24.97</v>
      </c>
      <c r="AE350" s="865">
        <v>0.96</v>
      </c>
      <c r="AF350" s="865">
        <v>2.81</v>
      </c>
      <c r="AG350" s="865">
        <v>6.9</v>
      </c>
      <c r="AH350" s="865">
        <v>-21.8</v>
      </c>
      <c r="AI350" s="865">
        <v>26.38</v>
      </c>
      <c r="AJ350" s="865">
        <v>18.399999999999999</v>
      </c>
      <c r="AK350" s="865">
        <v>1.6199999999999999</v>
      </c>
      <c r="AL350" s="878">
        <v>20080</v>
      </c>
      <c r="AM350" s="872">
        <v>0.24</v>
      </c>
      <c r="AN350" s="865">
        <v>1.23</v>
      </c>
      <c r="AO350" s="739">
        <f t="shared" si="93"/>
        <v>-28.52208784597449</v>
      </c>
      <c r="AP350" s="740">
        <f t="shared" si="94"/>
        <v>11.061912154025507</v>
      </c>
      <c r="AQ350" s="888">
        <f t="shared" si="95"/>
        <v>122.34211876695289</v>
      </c>
      <c r="AR350" s="651">
        <f>INDEX(Historical!$C$7:$C$1239,MATCH(B350,Historical!$B$7:$B$1261,0))*IF(AH350="n/a",1.03,IF(AH350&lt;0,1.01,IF(AH350&gt;10,1.1,(1+AH350/100))))</f>
        <v>2.0326250000000003</v>
      </c>
      <c r="AS350" s="886">
        <f t="shared" si="96"/>
        <v>2.2358875000000005</v>
      </c>
      <c r="AT350" s="886">
        <f t="shared" si="101"/>
        <v>2.2721088775000005</v>
      </c>
      <c r="AU350" s="886">
        <f t="shared" si="101"/>
        <v>2.3089170413155005</v>
      </c>
      <c r="AV350" s="886">
        <f t="shared" si="101"/>
        <v>2.3463214973848117</v>
      </c>
      <c r="AW350" s="651">
        <f t="shared" si="98"/>
        <v>11.195859916200314</v>
      </c>
      <c r="AX350" s="747">
        <f t="shared" si="99"/>
        <v>22.627041059418584</v>
      </c>
      <c r="AY350" s="934">
        <v>1.1499999999999999</v>
      </c>
      <c r="AZ350" s="872">
        <v>87.570000000000007</v>
      </c>
      <c r="BA350" s="872">
        <v>-4.83</v>
      </c>
      <c r="BB350" s="872">
        <v>9.7199999999999989</v>
      </c>
      <c r="BC350" s="872">
        <v>31.78</v>
      </c>
      <c r="BE350" s="624">
        <v>2011</v>
      </c>
      <c r="BF350" s="898">
        <f t="shared" si="100"/>
        <v>0</v>
      </c>
      <c r="BG350" s="882">
        <v>1.5</v>
      </c>
    </row>
    <row r="351" spans="1:59" ht="11.25" customHeight="1" x14ac:dyDescent="0.2">
      <c r="A351" s="871" t="s">
        <v>1334</v>
      </c>
      <c r="B351" s="875" t="s">
        <v>1335</v>
      </c>
      <c r="C351" s="932" t="s">
        <v>4342</v>
      </c>
      <c r="D351" s="932" t="s">
        <v>519</v>
      </c>
      <c r="E351" s="733">
        <v>8</v>
      </c>
      <c r="F351" s="1140">
        <v>542</v>
      </c>
      <c r="G351" s="1147" t="s">
        <v>115</v>
      </c>
      <c r="H351" s="1147" t="s">
        <v>115</v>
      </c>
      <c r="I351" s="874">
        <v>22.28</v>
      </c>
      <c r="J351" s="651">
        <f t="shared" si="86"/>
        <v>4.5780969479353679</v>
      </c>
      <c r="K351" s="877">
        <v>0.255</v>
      </c>
      <c r="L351" s="887">
        <v>4</v>
      </c>
      <c r="M351" s="642">
        <f t="shared" si="87"/>
        <v>1.02</v>
      </c>
      <c r="N351" s="870" t="s">
        <v>148</v>
      </c>
      <c r="O351" s="734">
        <v>0.23499999999999999</v>
      </c>
      <c r="P351" s="861">
        <v>43889</v>
      </c>
      <c r="Q351" s="861">
        <v>43906</v>
      </c>
      <c r="R351" s="642">
        <f t="shared" si="88"/>
        <v>8.5106382978723492</v>
      </c>
      <c r="S351" s="701">
        <f>IF(INDEX(Historical!$D$7:$D$1237,MATCH(B351,Historical!$B$7:$B$1261,0))=0,"n/a",(INDEX(Historical!$C$7:$C$1239,MATCH(B351,Historical!$B$7:$B$1261,0))/INDEX(Historical!$D$7:$D$1237,MATCH(B351,Historical!$B$7:$B$1261,0))-1)*100)</f>
        <v>11.904761904761907</v>
      </c>
      <c r="T351" s="701">
        <f>IF(INDEX(Historical!$F$7:$F$1230,MATCH(B351,Historical!$B$7:$B$1261,0))=0,"n/a",((INDEX(Historical!$C$7:$C$1239,MATCH(B351,Historical!$B$7:$B$1261,0))/INDEX(Historical!$F$7:$F$1230,MATCH(B351,Historical!$B$7:$B$1261,0)))^(1/3)-1)*100)</f>
        <v>16.142775708728507</v>
      </c>
      <c r="U351" s="701">
        <f>IF(INDEX(Historical!$H$7:$H$1230,MATCH(B351,Historical!$B$7:$B$1261,0))=0,"n/a",((INDEX(Historical!$C$7:$C$1239,MATCH(B351,Historical!$B$7:$B$1261,0))/INDEX(Historical!$H$7:$H$1230,MATCH(B351,Historical!$B$7:$B$1261,0)))^(1/5)-1)*100)</f>
        <v>19.858503613188617</v>
      </c>
      <c r="V351" s="701" t="str">
        <f>IF(INDEX(Historical!$O$7:$O$1230,MATCH(B351,Historical!$B$7:$B$1261,0))=0,"n/a",((INDEX(Historical!$C$7:$C$1239,MATCH(B351,Historical!$B$7:$B$1261,0))/INDEX(Historical!$O$7:$O$1230,MATCH(B351,Historical!$B$7:$B$1261,0)))^(1/10)-1)*100)</f>
        <v>n/a</v>
      </c>
      <c r="W351" s="702" t="str">
        <f t="shared" si="89"/>
        <v>n/a</v>
      </c>
      <c r="X351" s="703">
        <f t="shared" si="90"/>
        <v>2.3641075729986447</v>
      </c>
      <c r="Y351" s="875"/>
      <c r="Z351" s="651">
        <f t="shared" si="91"/>
        <v>70.833333333333343</v>
      </c>
      <c r="AA351" s="886">
        <f t="shared" si="92"/>
        <v>15.472222222222223</v>
      </c>
      <c r="AB351" s="887">
        <v>12</v>
      </c>
      <c r="AC351" s="865">
        <v>1.44</v>
      </c>
      <c r="AD351" s="865">
        <v>14.39</v>
      </c>
      <c r="AE351" s="865">
        <v>0.96</v>
      </c>
      <c r="AF351" s="865">
        <v>3.26</v>
      </c>
      <c r="AG351" s="865">
        <v>21.7</v>
      </c>
      <c r="AH351" s="865">
        <v>5.4</v>
      </c>
      <c r="AI351" s="865">
        <v>12.94</v>
      </c>
      <c r="AJ351" s="865">
        <v>8.4</v>
      </c>
      <c r="AK351" s="865">
        <v>1.0999999999999999</v>
      </c>
      <c r="AL351" s="878">
        <v>9010</v>
      </c>
      <c r="AM351" s="872">
        <v>0.2</v>
      </c>
      <c r="AN351" s="865">
        <v>1.46</v>
      </c>
      <c r="AO351" s="739">
        <f t="shared" si="93"/>
        <v>8.9643783389017617</v>
      </c>
      <c r="AP351" s="740">
        <f t="shared" si="94"/>
        <v>24.436600561123985</v>
      </c>
      <c r="AQ351" s="888">
        <f t="shared" si="95"/>
        <v>49.724850523209852</v>
      </c>
      <c r="AR351" s="651">
        <f>INDEX(Historical!$C$7:$C$1239,MATCH(B351,Historical!$B$7:$B$1261,0))*IF(AH351="n/a",1.03,IF(AH351&lt;0,1.01,IF(AH351&gt;10,1.1,(1+AH351/100))))</f>
        <v>0.99075999999999997</v>
      </c>
      <c r="AS351" s="886">
        <f t="shared" si="96"/>
        <v>1.089836</v>
      </c>
      <c r="AT351" s="886">
        <f t="shared" si="101"/>
        <v>1.1018241959999999</v>
      </c>
      <c r="AU351" s="886">
        <f t="shared" si="101"/>
        <v>1.1139442621559998</v>
      </c>
      <c r="AV351" s="886">
        <f t="shared" si="101"/>
        <v>1.1261976490397156</v>
      </c>
      <c r="AW351" s="651">
        <f t="shared" si="98"/>
        <v>5.4225621071957155</v>
      </c>
      <c r="AX351" s="747">
        <f t="shared" si="99"/>
        <v>24.338250032296745</v>
      </c>
      <c r="AY351" s="934">
        <v>1.04</v>
      </c>
      <c r="AZ351" s="872">
        <v>91.57</v>
      </c>
      <c r="BA351" s="872">
        <v>-11.59</v>
      </c>
      <c r="BB351" s="872">
        <v>17.150000000000002</v>
      </c>
      <c r="BC351" s="872">
        <v>24.16</v>
      </c>
      <c r="BE351" s="624">
        <v>2013</v>
      </c>
      <c r="BF351" s="898">
        <f t="shared" si="100"/>
        <v>0</v>
      </c>
      <c r="BG351" s="882">
        <v>3.5000000000000004</v>
      </c>
    </row>
    <row r="352" spans="1:59" ht="11.25" customHeight="1" x14ac:dyDescent="0.2">
      <c r="A352" s="863" t="s">
        <v>1342</v>
      </c>
      <c r="B352" s="875" t="s">
        <v>1343</v>
      </c>
      <c r="C352" s="932" t="s">
        <v>4319</v>
      </c>
      <c r="D352" s="932" t="s">
        <v>4320</v>
      </c>
      <c r="E352" s="733">
        <v>10</v>
      </c>
      <c r="F352" s="1140">
        <v>347</v>
      </c>
      <c r="G352" s="1165" t="s">
        <v>106</v>
      </c>
      <c r="H352" s="1165" t="s">
        <v>106</v>
      </c>
      <c r="I352" s="874">
        <v>27.5</v>
      </c>
      <c r="J352" s="651">
        <f t="shared" si="86"/>
        <v>8.9963636363636379</v>
      </c>
      <c r="K352" s="877">
        <v>0.61850000000000005</v>
      </c>
      <c r="L352" s="887">
        <v>4</v>
      </c>
      <c r="M352" s="642">
        <f t="shared" si="87"/>
        <v>2.4740000000000002</v>
      </c>
      <c r="N352" s="870" t="s">
        <v>163</v>
      </c>
      <c r="O352" s="734">
        <v>0.61099999999999999</v>
      </c>
      <c r="P352" s="619">
        <v>43811</v>
      </c>
      <c r="Q352" s="619">
        <v>43831</v>
      </c>
      <c r="R352" s="642">
        <f t="shared" si="88"/>
        <v>1.2274959083469823</v>
      </c>
      <c r="S352" s="701">
        <f>IF(INDEX(Historical!$D$7:$D$1237,MATCH(B352,Historical!$B$7:$B$1261,0))=0,"n/a",(INDEX(Historical!$C$7:$C$1239,MATCH(B352,Historical!$B$7:$B$1261,0))/INDEX(Historical!$D$7:$D$1237,MATCH(B352,Historical!$B$7:$B$1261,0))-1)*100)</f>
        <v>4.0000000000000036</v>
      </c>
      <c r="T352" s="701">
        <f>IF(INDEX(Historical!$F$7:$F$1230,MATCH(B352,Historical!$B$7:$B$1261,0))=0,"n/a",((INDEX(Historical!$C$7:$C$1239,MATCH(B352,Historical!$B$7:$B$1261,0))/INDEX(Historical!$F$7:$F$1230,MATCH(B352,Historical!$B$7:$B$1261,0)))^(1/3)-1)*100)</f>
        <v>6.8223861639851613</v>
      </c>
      <c r="U352" s="701">
        <f>IF(INDEX(Historical!$H$7:$H$1230,MATCH(B352,Historical!$B$7:$B$1261,0))=0,"n/a",((INDEX(Historical!$C$7:$C$1239,MATCH(B352,Historical!$B$7:$B$1261,0))/INDEX(Historical!$H$7:$H$1230,MATCH(B352,Historical!$B$7:$B$1261,0)))^(1/5)-1)*100)</f>
        <v>10.403536876924523</v>
      </c>
      <c r="V352" s="701" t="str">
        <f>IF(INDEX(Historical!$O$7:$O$1230,MATCH(B352,Historical!$B$7:$B$1261,0))=0,"n/a",((INDEX(Historical!$C$7:$C$1239,MATCH(B352,Historical!$B$7:$B$1261,0))/INDEX(Historical!$O$7:$O$1230,MATCH(B352,Historical!$B$7:$B$1261,0)))^(1/10)-1)*100)</f>
        <v>n/a</v>
      </c>
      <c r="W352" s="702" t="str">
        <f t="shared" si="89"/>
        <v>n/a</v>
      </c>
      <c r="X352" s="703" t="str">
        <f t="shared" si="90"/>
        <v>n/a</v>
      </c>
      <c r="Y352" s="661"/>
      <c r="Z352" s="651">
        <f t="shared" si="91"/>
        <v>537.82608695652175</v>
      </c>
      <c r="AA352" s="886">
        <f t="shared" si="92"/>
        <v>59.782608695652172</v>
      </c>
      <c r="AB352" s="887">
        <v>12</v>
      </c>
      <c r="AC352" s="865">
        <v>0.46</v>
      </c>
      <c r="AD352" s="865">
        <v>7.22</v>
      </c>
      <c r="AE352" s="865">
        <v>1.86</v>
      </c>
      <c r="AF352" s="865">
        <v>8.19</v>
      </c>
      <c r="AG352" s="865">
        <v>11.700000000000001</v>
      </c>
      <c r="AH352" s="865">
        <v>-27.3</v>
      </c>
      <c r="AI352" s="865">
        <v>21.51</v>
      </c>
      <c r="AJ352" s="865">
        <v>-9.7000000000000011</v>
      </c>
      <c r="AK352" s="865">
        <v>8</v>
      </c>
      <c r="AL352" s="878">
        <v>7760</v>
      </c>
      <c r="AM352" s="872">
        <v>0.9900000000000001</v>
      </c>
      <c r="AN352" s="867">
        <v>9.68</v>
      </c>
      <c r="AO352" s="739">
        <f t="shared" si="93"/>
        <v>-40.382708182364013</v>
      </c>
      <c r="AP352" s="740">
        <f t="shared" si="94"/>
        <v>19.399900513288159</v>
      </c>
      <c r="AQ352" s="888">
        <f t="shared" si="95"/>
        <v>366.48547206978901</v>
      </c>
      <c r="AR352" s="651">
        <f>INDEX(Historical!$C$7:$C$1239,MATCH(B352,Historical!$B$7:$B$1261,0))*IF(AH352="n/a",1.03,IF(AH352&lt;0,1.01,IF(AH352&gt;10,1.1,(1+AH352/100))))</f>
        <v>2.4684400000000002</v>
      </c>
      <c r="AS352" s="886">
        <f t="shared" si="96"/>
        <v>2.7152840000000005</v>
      </c>
      <c r="AT352" s="886">
        <f t="shared" si="101"/>
        <v>2.9325067200000006</v>
      </c>
      <c r="AU352" s="886">
        <f t="shared" si="101"/>
        <v>3.167107257600001</v>
      </c>
      <c r="AV352" s="886">
        <f t="shared" si="101"/>
        <v>3.4204758382080014</v>
      </c>
      <c r="AW352" s="651">
        <f t="shared" si="98"/>
        <v>14.703813815808005</v>
      </c>
      <c r="AX352" s="747">
        <f t="shared" si="99"/>
        <v>53.468413875665469</v>
      </c>
      <c r="AY352" s="934">
        <v>0.79</v>
      </c>
      <c r="AZ352" s="872">
        <v>30.95</v>
      </c>
      <c r="BA352" s="872">
        <v>-20.27</v>
      </c>
      <c r="BB352" s="872">
        <v>2.19</v>
      </c>
      <c r="BC352" s="872">
        <v>0.97</v>
      </c>
      <c r="BE352" s="624">
        <v>2011</v>
      </c>
      <c r="BF352" s="898">
        <f t="shared" si="100"/>
        <v>0</v>
      </c>
      <c r="BG352" s="882">
        <v>1</v>
      </c>
    </row>
    <row r="353" spans="1:59" ht="11.25" customHeight="1" x14ac:dyDescent="0.2">
      <c r="A353" s="863" t="s">
        <v>633</v>
      </c>
      <c r="B353" s="875" t="s">
        <v>634</v>
      </c>
      <c r="C353" s="932" t="s">
        <v>108</v>
      </c>
      <c r="D353" s="932" t="s">
        <v>4338</v>
      </c>
      <c r="E353" s="733">
        <v>15</v>
      </c>
      <c r="F353" s="1140">
        <v>252</v>
      </c>
      <c r="G353" s="1166" t="s">
        <v>106</v>
      </c>
      <c r="H353" s="1166" t="s">
        <v>106</v>
      </c>
      <c r="I353" s="874">
        <v>19.600000000000001</v>
      </c>
      <c r="J353" s="651">
        <f t="shared" si="86"/>
        <v>5.5102040816326534</v>
      </c>
      <c r="K353" s="877">
        <v>0.27</v>
      </c>
      <c r="L353" s="887">
        <v>4</v>
      </c>
      <c r="M353" s="642">
        <f t="shared" si="87"/>
        <v>1.08</v>
      </c>
      <c r="N353" s="870" t="s">
        <v>151</v>
      </c>
      <c r="O353" s="734">
        <v>0.26</v>
      </c>
      <c r="P353" s="619">
        <v>43825</v>
      </c>
      <c r="Q353" s="619">
        <v>43830</v>
      </c>
      <c r="R353" s="642">
        <f t="shared" si="88"/>
        <v>3.8461538461538494</v>
      </c>
      <c r="S353" s="701">
        <f>IF(INDEX(Historical!$D$7:$D$1237,MATCH(B353,Historical!$B$7:$B$1261,0))=0,"n/a",(INDEX(Historical!$C$7:$C$1239,MATCH(B353,Historical!$B$7:$B$1261,0))/INDEX(Historical!$D$7:$D$1237,MATCH(B353,Historical!$B$7:$B$1261,0))-1)*100)</f>
        <v>0.96153846153845812</v>
      </c>
      <c r="T353" s="701">
        <f>IF(INDEX(Historical!$F$7:$F$1230,MATCH(B353,Historical!$B$7:$B$1261,0))=0,"n/a",((INDEX(Historical!$C$7:$C$1239,MATCH(B353,Historical!$B$7:$B$1261,0))/INDEX(Historical!$F$7:$F$1230,MATCH(B353,Historical!$B$7:$B$1261,0)))^(1/3)-1)*100)</f>
        <v>2.3264108093813185</v>
      </c>
      <c r="U353" s="701">
        <f>IF(INDEX(Historical!$H$7:$H$1230,MATCH(B353,Historical!$B$7:$B$1261,0))=0,"n/a",((INDEX(Historical!$C$7:$C$1239,MATCH(B353,Historical!$B$7:$B$1261,0))/INDEX(Historical!$H$7:$H$1230,MATCH(B353,Historical!$B$7:$B$1261,0)))^(1/5)-1)*100)</f>
        <v>3.3617511439721914</v>
      </c>
      <c r="V353" s="701">
        <f>IF(INDEX(Historical!$O$7:$O$1230,MATCH(B353,Historical!$B$7:$B$1261,0))=0,"n/a",((INDEX(Historical!$C$7:$C$1239,MATCH(B353,Historical!$B$7:$B$1261,0))/INDEX(Historical!$O$7:$O$1230,MATCH(B353,Historical!$B$7:$B$1261,0)))^(1/10)-1)*100)</f>
        <v>7.4884777101442701</v>
      </c>
      <c r="W353" s="702">
        <f t="shared" si="89"/>
        <v>0.44892316891298129</v>
      </c>
      <c r="X353" s="703" t="str">
        <f t="shared" si="90"/>
        <v>n/a</v>
      </c>
      <c r="Y353" s="673"/>
      <c r="Z353" s="651" t="str">
        <f t="shared" si="91"/>
        <v>n/a</v>
      </c>
      <c r="AA353" s="886" t="str">
        <f t="shared" si="92"/>
        <v>n/a</v>
      </c>
      <c r="AB353" s="887">
        <v>12</v>
      </c>
      <c r="AC353" s="865" t="s">
        <v>136</v>
      </c>
      <c r="AD353" s="865" t="s">
        <v>136</v>
      </c>
      <c r="AE353" s="865" t="s">
        <v>136</v>
      </c>
      <c r="AF353" s="865" t="s">
        <v>136</v>
      </c>
      <c r="AG353" s="865" t="s">
        <v>136</v>
      </c>
      <c r="AH353" s="865" t="s">
        <v>136</v>
      </c>
      <c r="AI353" s="865" t="s">
        <v>136</v>
      </c>
      <c r="AJ353" s="865" t="s">
        <v>136</v>
      </c>
      <c r="AK353" s="865" t="s">
        <v>136</v>
      </c>
      <c r="AL353" s="878" t="s">
        <v>136</v>
      </c>
      <c r="AM353" s="872" t="s">
        <v>136</v>
      </c>
      <c r="AN353" s="865" t="s">
        <v>136</v>
      </c>
      <c r="AO353" s="739" t="str">
        <f t="shared" si="93"/>
        <v>n/a</v>
      </c>
      <c r="AP353" s="740">
        <f t="shared" si="94"/>
        <v>8.8719552256048448</v>
      </c>
      <c r="AQ353" s="888" t="str">
        <f t="shared" si="95"/>
        <v>n/a</v>
      </c>
      <c r="AR353" s="651">
        <f>INDEX(Historical!$C$7:$C$1239,MATCH(B353,Historical!$B$7:$B$1261,0))*IF(AH353="n/a",1.03,IF(AH353&lt;0,1.01,IF(AH353&gt;10,1.1,(1+AH353/100))))</f>
        <v>1.0815000000000001</v>
      </c>
      <c r="AS353" s="886">
        <f t="shared" si="96"/>
        <v>1.1139450000000002</v>
      </c>
      <c r="AT353" s="886">
        <f t="shared" si="101"/>
        <v>1.1473633500000002</v>
      </c>
      <c r="AU353" s="886">
        <f t="shared" si="101"/>
        <v>1.1817842505000002</v>
      </c>
      <c r="AV353" s="886">
        <f t="shared" si="101"/>
        <v>1.2172377780150003</v>
      </c>
      <c r="AW353" s="651">
        <f t="shared" si="98"/>
        <v>5.7418303785150009</v>
      </c>
      <c r="AX353" s="747">
        <f t="shared" si="99"/>
        <v>29.295052951607147</v>
      </c>
      <c r="AY353" s="934" t="s">
        <v>136</v>
      </c>
      <c r="AZ353" s="872" t="s">
        <v>136</v>
      </c>
      <c r="BA353" s="872" t="s">
        <v>136</v>
      </c>
      <c r="BB353" s="872" t="s">
        <v>136</v>
      </c>
      <c r="BC353" s="872" t="s">
        <v>136</v>
      </c>
      <c r="BD353" s="907" t="s">
        <v>4265</v>
      </c>
      <c r="BE353" s="624">
        <v>2007</v>
      </c>
      <c r="BF353" s="898">
        <f t="shared" si="100"/>
        <v>1</v>
      </c>
      <c r="BG353" s="882" t="s">
        <v>136</v>
      </c>
    </row>
    <row r="354" spans="1:59" s="773" customFormat="1" ht="11.25" customHeight="1" x14ac:dyDescent="0.2">
      <c r="A354" s="646" t="s">
        <v>1340</v>
      </c>
      <c r="B354" s="781" t="s">
        <v>1341</v>
      </c>
      <c r="C354" s="932" t="s">
        <v>108</v>
      </c>
      <c r="D354" s="932" t="s">
        <v>4338</v>
      </c>
      <c r="E354" s="755">
        <v>9</v>
      </c>
      <c r="F354" s="1140">
        <v>461</v>
      </c>
      <c r="G354" s="1189" t="s">
        <v>106</v>
      </c>
      <c r="H354" s="1189" t="s">
        <v>106</v>
      </c>
      <c r="I354" s="756">
        <v>9.68</v>
      </c>
      <c r="J354" s="757">
        <f t="shared" si="86"/>
        <v>4.9586776859504136</v>
      </c>
      <c r="K354" s="758">
        <v>0.12</v>
      </c>
      <c r="L354" s="759">
        <v>4</v>
      </c>
      <c r="M354" s="760">
        <f t="shared" si="87"/>
        <v>0.48</v>
      </c>
      <c r="N354" s="761" t="s">
        <v>641</v>
      </c>
      <c r="O354" s="762">
        <v>0.11</v>
      </c>
      <c r="P354" s="763">
        <v>43868</v>
      </c>
      <c r="Q354" s="763">
        <v>43886</v>
      </c>
      <c r="R354" s="760">
        <f t="shared" si="88"/>
        <v>9.0909090909090864</v>
      </c>
      <c r="S354" s="701">
        <f>IF(INDEX(Historical!$D$7:$D$1237,MATCH(B354,Historical!$B$7:$B$1261,0))=0,"n/a",(INDEX(Historical!$C$7:$C$1239,MATCH(B354,Historical!$B$7:$B$1261,0))/INDEX(Historical!$D$7:$D$1237,MATCH(B354,Historical!$B$7:$B$1261,0))-1)*100)</f>
        <v>15.789473684210531</v>
      </c>
      <c r="T354" s="701">
        <f>IF(INDEX(Historical!$F$7:$F$1230,MATCH(B354,Historical!$B$7:$B$1261,0))=0,"n/a",((INDEX(Historical!$C$7:$C$1239,MATCH(B354,Historical!$B$7:$B$1261,0))/INDEX(Historical!$F$7:$F$1230,MATCH(B354,Historical!$B$7:$B$1261,0)))^(1/3)-1)*100)</f>
        <v>19.168034448193151</v>
      </c>
      <c r="U354" s="701">
        <f>IF(INDEX(Historical!$H$7:$H$1230,MATCH(B354,Historical!$B$7:$B$1261,0))=0,"n/a",((INDEX(Historical!$C$7:$C$1239,MATCH(B354,Historical!$B$7:$B$1261,0))/INDEX(Historical!$H$7:$H$1230,MATCH(B354,Historical!$B$7:$B$1261,0)))^(1/5)-1)*100)</f>
        <v>29.839292945512376</v>
      </c>
      <c r="V354" s="701" t="str">
        <f>IF(INDEX(Historical!$O$7:$O$1230,MATCH(B354,Historical!$B$7:$B$1261,0))=0,"n/a",((INDEX(Historical!$C$7:$C$1239,MATCH(B354,Historical!$B$7:$B$1261,0))/INDEX(Historical!$O$7:$O$1230,MATCH(B354,Historical!$B$7:$B$1261,0)))^(1/10)-1)*100)</f>
        <v>n/a</v>
      </c>
      <c r="W354" s="702" t="str">
        <f t="shared" si="89"/>
        <v>n/a</v>
      </c>
      <c r="X354" s="703">
        <f t="shared" si="90"/>
        <v>2.057882272104302</v>
      </c>
      <c r="Y354" s="933"/>
      <c r="Z354" s="757">
        <f t="shared" si="91"/>
        <v>59.259259259259252</v>
      </c>
      <c r="AA354" s="765">
        <f t="shared" si="92"/>
        <v>11.950617283950615</v>
      </c>
      <c r="AB354" s="759">
        <v>12</v>
      </c>
      <c r="AC354" s="766">
        <v>0.81</v>
      </c>
      <c r="AD354" s="766">
        <v>1.18</v>
      </c>
      <c r="AE354" s="766">
        <v>2.5</v>
      </c>
      <c r="AF354" s="1204">
        <v>0.88</v>
      </c>
      <c r="AG354" s="766">
        <v>7.3999999999999995</v>
      </c>
      <c r="AH354" s="766">
        <v>5.0999999999999996</v>
      </c>
      <c r="AI354" s="766">
        <v>18.48</v>
      </c>
      <c r="AJ354" s="766">
        <v>14.499999999999998</v>
      </c>
      <c r="AK354" s="766">
        <v>10.38</v>
      </c>
      <c r="AL354" s="767">
        <v>2500</v>
      </c>
      <c r="AM354" s="768">
        <v>1.7000000000000002</v>
      </c>
      <c r="AN354" s="766">
        <v>0</v>
      </c>
      <c r="AO354" s="769">
        <f t="shared" si="93"/>
        <v>22.847353347512176</v>
      </c>
      <c r="AP354" s="770">
        <f t="shared" si="94"/>
        <v>34.797970631462789</v>
      </c>
      <c r="AQ354" s="771">
        <f t="shared" si="95"/>
        <v>-31.633201008167909</v>
      </c>
      <c r="AR354" s="651">
        <f>INDEX(Historical!$C$7:$C$1239,MATCH(B354,Historical!$B$7:$B$1261,0))*IF(AH354="n/a",1.03,IF(AH354&lt;0,1.01,IF(AH354&gt;10,1.1,(1+AH354/100))))</f>
        <v>0.46243999999999996</v>
      </c>
      <c r="AS354" s="765">
        <f t="shared" si="96"/>
        <v>0.50868400000000003</v>
      </c>
      <c r="AT354" s="765">
        <f t="shared" si="101"/>
        <v>0.55955240000000006</v>
      </c>
      <c r="AU354" s="765">
        <f t="shared" si="101"/>
        <v>0.61550764000000013</v>
      </c>
      <c r="AV354" s="765">
        <f t="shared" si="101"/>
        <v>0.67705840400000017</v>
      </c>
      <c r="AW354" s="757">
        <f t="shared" si="98"/>
        <v>2.8232424440000004</v>
      </c>
      <c r="AX354" s="772">
        <f t="shared" si="99"/>
        <v>29.165727727272735</v>
      </c>
      <c r="AY354" s="935">
        <v>1.1599999999999999</v>
      </c>
      <c r="AZ354" s="768">
        <v>53.410000000000004</v>
      </c>
      <c r="BA354" s="768">
        <v>-22.99</v>
      </c>
      <c r="BB354" s="768">
        <v>17.02</v>
      </c>
      <c r="BC354" s="768">
        <v>13.96</v>
      </c>
      <c r="BD354" s="908"/>
      <c r="BE354" s="624">
        <v>2013</v>
      </c>
      <c r="BF354" s="898">
        <f t="shared" si="100"/>
        <v>0</v>
      </c>
      <c r="BG354" s="824">
        <v>0.70000000000000007</v>
      </c>
    </row>
    <row r="355" spans="1:59" ht="11.25" customHeight="1" x14ac:dyDescent="0.2">
      <c r="A355" s="880" t="s">
        <v>3951</v>
      </c>
      <c r="B355" s="875" t="s">
        <v>3952</v>
      </c>
      <c r="C355" s="932" t="s">
        <v>108</v>
      </c>
      <c r="D355" s="932" t="s">
        <v>4338</v>
      </c>
      <c r="E355" s="733">
        <v>7</v>
      </c>
      <c r="F355" s="1140">
        <v>646</v>
      </c>
      <c r="G355" s="1165" t="s">
        <v>106</v>
      </c>
      <c r="H355" s="1165" t="s">
        <v>106</v>
      </c>
      <c r="I355" s="874">
        <v>16.260000000000002</v>
      </c>
      <c r="J355" s="651">
        <f t="shared" si="86"/>
        <v>1.5990159901599015</v>
      </c>
      <c r="K355" s="877">
        <v>6.5000000000000002E-2</v>
      </c>
      <c r="L355" s="887">
        <v>4</v>
      </c>
      <c r="M355" s="642">
        <f t="shared" si="87"/>
        <v>0.26</v>
      </c>
      <c r="N355" s="870" t="s">
        <v>717</v>
      </c>
      <c r="O355" s="734">
        <v>0.06</v>
      </c>
      <c r="P355" s="861">
        <v>44106</v>
      </c>
      <c r="Q355" s="861">
        <v>44135</v>
      </c>
      <c r="R355" s="642">
        <f t="shared" si="88"/>
        <v>8.333333333333341</v>
      </c>
      <c r="S355" s="701">
        <f>IF(INDEX(Historical!$D$7:$D$1237,MATCH(B355,Historical!$B$7:$B$1261,0))=0,"n/a",(INDEX(Historical!$C$7:$C$1239,MATCH(B355,Historical!$B$7:$B$1261,0))/INDEX(Historical!$D$7:$D$1237,MATCH(B355,Historical!$B$7:$B$1261,0))-1)*100)</f>
        <v>50.231023102310225</v>
      </c>
      <c r="T355" s="701">
        <f>IF(INDEX(Historical!$F$7:$F$1230,MATCH(B355,Historical!$B$7:$B$1261,0))=0,"n/a",((INDEX(Historical!$C$7:$C$1239,MATCH(B355,Historical!$B$7:$B$1261,0))/INDEX(Historical!$F$7:$F$1230,MATCH(B355,Historical!$B$7:$B$1261,0)))^(1/3)-1)*100)</f>
        <v>80.659852375582403</v>
      </c>
      <c r="U355" s="701">
        <f>IF(INDEX(Historical!$H$7:$H$1230,MATCH(B355,Historical!$B$7:$B$1261,0))=0,"n/a",((INDEX(Historical!$C$7:$C$1239,MATCH(B355,Historical!$B$7:$B$1261,0))/INDEX(Historical!$H$7:$H$1230,MATCH(B355,Historical!$B$7:$B$1261,0)))^(1/5)-1)*100)</f>
        <v>101.80534698030654</v>
      </c>
      <c r="V355" s="701" t="str">
        <f>IF(INDEX(Historical!$O$7:$O$1230,MATCH(B355,Historical!$B$7:$B$1261,0))=0,"n/a",((INDEX(Historical!$C$7:$C$1239,MATCH(B355,Historical!$B$7:$B$1261,0))/INDEX(Historical!$O$7:$O$1230,MATCH(B355,Historical!$B$7:$B$1261,0)))^(1/10)-1)*100)</f>
        <v>n/a</v>
      </c>
      <c r="W355" s="702" t="str">
        <f t="shared" si="89"/>
        <v>n/a</v>
      </c>
      <c r="X355" s="703">
        <f t="shared" si="90"/>
        <v>8.3447005721562739</v>
      </c>
      <c r="Y355" s="876"/>
      <c r="Z355" s="651">
        <f t="shared" si="91"/>
        <v>21.848739495798323</v>
      </c>
      <c r="AA355" s="886">
        <f t="shared" si="92"/>
        <v>13.663865546218489</v>
      </c>
      <c r="AB355" s="887">
        <v>12</v>
      </c>
      <c r="AC355" s="865">
        <v>1.19</v>
      </c>
      <c r="AD355" s="865" t="s">
        <v>136</v>
      </c>
      <c r="AE355" s="865">
        <v>1.9</v>
      </c>
      <c r="AF355" s="865">
        <v>0.77</v>
      </c>
      <c r="AG355" s="865">
        <v>5.3</v>
      </c>
      <c r="AH355" s="865">
        <v>15.5</v>
      </c>
      <c r="AI355" s="865">
        <v>12.93</v>
      </c>
      <c r="AJ355" s="865">
        <v>12.2</v>
      </c>
      <c r="AK355" s="865" t="s">
        <v>136</v>
      </c>
      <c r="AL355" s="878">
        <v>179.43</v>
      </c>
      <c r="AM355" s="872">
        <v>2.1999999999999997</v>
      </c>
      <c r="AN355" s="865">
        <v>0.21</v>
      </c>
      <c r="AO355" s="739">
        <f t="shared" si="93"/>
        <v>89.740497424247948</v>
      </c>
      <c r="AP355" s="740">
        <f t="shared" si="94"/>
        <v>103.40436297046644</v>
      </c>
      <c r="AQ355" s="888">
        <f t="shared" si="95"/>
        <v>-31.618142527622517</v>
      </c>
      <c r="AR355" s="651">
        <f>INDEX(Historical!$C$7:$C$1239,MATCH(B355,Historical!$B$7:$B$1261,0))*IF(AH355="n/a",1.03,IF(AH355&lt;0,1.01,IF(AH355&gt;10,1.1,(1+AH355/100))))</f>
        <v>0.25036000000000003</v>
      </c>
      <c r="AS355" s="886">
        <f t="shared" si="96"/>
        <v>0.27539600000000003</v>
      </c>
      <c r="AT355" s="886">
        <f t="shared" si="101"/>
        <v>0.28365788000000003</v>
      </c>
      <c r="AU355" s="886">
        <f t="shared" si="101"/>
        <v>0.29216761640000005</v>
      </c>
      <c r="AV355" s="886">
        <f t="shared" si="101"/>
        <v>0.30093264489200006</v>
      </c>
      <c r="AW355" s="651">
        <f t="shared" si="98"/>
        <v>1.4025141412920001</v>
      </c>
      <c r="AX355" s="747">
        <f t="shared" si="99"/>
        <v>8.6255482244280444</v>
      </c>
      <c r="AY355" s="934">
        <v>0.78</v>
      </c>
      <c r="AZ355" s="872">
        <v>91.52</v>
      </c>
      <c r="BA355" s="872">
        <v>-38.550000000000004</v>
      </c>
      <c r="BB355" s="872">
        <v>13.719999999999999</v>
      </c>
      <c r="BC355" s="872">
        <v>14.92</v>
      </c>
      <c r="BE355" s="624">
        <v>2014</v>
      </c>
      <c r="BF355" s="898">
        <f t="shared" si="100"/>
        <v>0</v>
      </c>
      <c r="BG355" s="882">
        <v>0.6</v>
      </c>
    </row>
    <row r="356" spans="1:59" ht="11.25" customHeight="1" x14ac:dyDescent="0.2">
      <c r="A356" s="871" t="s">
        <v>1344</v>
      </c>
      <c r="B356" s="875" t="s">
        <v>1345</v>
      </c>
      <c r="C356" s="932" t="s">
        <v>112</v>
      </c>
      <c r="D356" s="932" t="s">
        <v>211</v>
      </c>
      <c r="E356" s="733">
        <v>8</v>
      </c>
      <c r="F356" s="1140">
        <v>554</v>
      </c>
      <c r="G356" s="1190" t="s">
        <v>37</v>
      </c>
      <c r="H356" s="1190" t="s">
        <v>37</v>
      </c>
      <c r="I356" s="874">
        <v>72.63</v>
      </c>
      <c r="J356" s="651">
        <f t="shared" si="86"/>
        <v>0.93074487126531757</v>
      </c>
      <c r="K356" s="877">
        <v>0.16900000000000001</v>
      </c>
      <c r="L356" s="887">
        <v>4</v>
      </c>
      <c r="M356" s="642">
        <f t="shared" si="87"/>
        <v>0.67600000000000005</v>
      </c>
      <c r="N356" s="870" t="s">
        <v>163</v>
      </c>
      <c r="O356" s="734">
        <v>0.14699999999999999</v>
      </c>
      <c r="P356" s="861">
        <v>43903</v>
      </c>
      <c r="Q356" s="861">
        <v>43927</v>
      </c>
      <c r="R356" s="642">
        <f t="shared" si="88"/>
        <v>14.965986394557836</v>
      </c>
      <c r="S356" s="701">
        <f>IF(INDEX(Historical!$D$7:$D$1237,MATCH(B356,Historical!$B$7:$B$1261,0))=0,"n/a",(INDEX(Historical!$C$7:$C$1239,MATCH(B356,Historical!$B$7:$B$1261,0))/INDEX(Historical!$D$7:$D$1237,MATCH(B356,Historical!$B$7:$B$1261,0))-1)*100)</f>
        <v>9.7014925373134275</v>
      </c>
      <c r="T356" s="701">
        <f>IF(INDEX(Historical!$F$7:$F$1230,MATCH(B356,Historical!$B$7:$B$1261,0))=0,"n/a",((INDEX(Historical!$C$7:$C$1239,MATCH(B356,Historical!$B$7:$B$1261,0))/INDEX(Historical!$F$7:$F$1230,MATCH(B356,Historical!$B$7:$B$1261,0)))^(1/3)-1)*100)</f>
        <v>5.8356260660274328</v>
      </c>
      <c r="U356" s="701">
        <f>IF(INDEX(Historical!$H$7:$H$1230,MATCH(B356,Historical!$B$7:$B$1261,0))=0,"n/a",((INDEX(Historical!$C$7:$C$1239,MATCH(B356,Historical!$B$7:$B$1261,0))/INDEX(Historical!$H$7:$H$1230,MATCH(B356,Historical!$B$7:$B$1261,0)))^(1/5)-1)*100)</f>
        <v>5.9704869331214994</v>
      </c>
      <c r="V356" s="701">
        <f>IF(INDEX(Historical!$O$7:$O$1230,MATCH(B356,Historical!$B$7:$B$1261,0))=0,"n/a",((INDEX(Historical!$C$7:$C$1239,MATCH(B356,Historical!$B$7:$B$1261,0))/INDEX(Historical!$O$7:$O$1230,MATCH(B356,Historical!$B$7:$B$1261,0)))^(1/10)-1)*100)</f>
        <v>6.0903696541140695</v>
      </c>
      <c r="W356" s="702">
        <f t="shared" si="89"/>
        <v>0.98031601892808118</v>
      </c>
      <c r="X356" s="703">
        <f t="shared" si="90"/>
        <v>0.4814908817033467</v>
      </c>
      <c r="Y356" s="671"/>
      <c r="Z356" s="651">
        <f t="shared" si="91"/>
        <v>40.238095238095248</v>
      </c>
      <c r="AA356" s="886">
        <f t="shared" si="92"/>
        <v>43.232142857142854</v>
      </c>
      <c r="AB356" s="887">
        <v>12</v>
      </c>
      <c r="AC356" s="865">
        <v>1.68</v>
      </c>
      <c r="AD356" s="865">
        <v>55.84</v>
      </c>
      <c r="AE356" s="865">
        <v>2.6</v>
      </c>
      <c r="AF356" s="865">
        <v>3.21</v>
      </c>
      <c r="AG356" s="865">
        <v>7.6</v>
      </c>
      <c r="AH356" s="865">
        <v>6.9</v>
      </c>
      <c r="AI356" s="865">
        <v>14.219999999999999</v>
      </c>
      <c r="AJ356" s="865">
        <v>12.4</v>
      </c>
      <c r="AK356" s="865">
        <v>0.8</v>
      </c>
      <c r="AL356" s="878">
        <v>6460</v>
      </c>
      <c r="AM356" s="872">
        <v>0.1</v>
      </c>
      <c r="AN356" s="865">
        <v>7.0000000000000007E-2</v>
      </c>
      <c r="AO356" s="739">
        <f t="shared" si="93"/>
        <v>-36.330911052756036</v>
      </c>
      <c r="AP356" s="740">
        <f t="shared" si="94"/>
        <v>6.9012318043868168</v>
      </c>
      <c r="AQ356" s="888">
        <f t="shared" si="95"/>
        <v>148.35027107466007</v>
      </c>
      <c r="AR356" s="651">
        <f>INDEX(Historical!$C$7:$C$1239,MATCH(B356,Historical!$B$7:$B$1261,0))*IF(AH356="n/a",1.03,IF(AH356&lt;0,1.01,IF(AH356&gt;10,1.1,(1+AH356/100))))</f>
        <v>0.62857199999999991</v>
      </c>
      <c r="AS356" s="886">
        <f t="shared" si="96"/>
        <v>0.69142919999999997</v>
      </c>
      <c r="AT356" s="886">
        <f t="shared" si="101"/>
        <v>0.69696063359999993</v>
      </c>
      <c r="AU356" s="886">
        <f t="shared" si="101"/>
        <v>0.70253631866879995</v>
      </c>
      <c r="AV356" s="886">
        <f t="shared" si="101"/>
        <v>0.70815660921815038</v>
      </c>
      <c r="AW356" s="651">
        <f t="shared" si="98"/>
        <v>3.4276547614869504</v>
      </c>
      <c r="AX356" s="747">
        <f t="shared" si="99"/>
        <v>4.7193374108315442</v>
      </c>
      <c r="AY356" s="934">
        <v>1.59</v>
      </c>
      <c r="AZ356" s="872">
        <v>105.10999999999999</v>
      </c>
      <c r="BA356" s="872">
        <v>-4.6500000000000004</v>
      </c>
      <c r="BB356" s="872">
        <v>11.73</v>
      </c>
      <c r="BC356" s="872">
        <v>24.81</v>
      </c>
      <c r="BD356" s="645"/>
      <c r="BE356" s="624">
        <v>2013</v>
      </c>
      <c r="BF356" s="898">
        <f t="shared" si="100"/>
        <v>0</v>
      </c>
      <c r="BG356" s="882">
        <v>3.6999999999999997</v>
      </c>
    </row>
    <row r="357" spans="1:59" ht="11.25" customHeight="1" x14ac:dyDescent="0.2">
      <c r="A357" s="863" t="s">
        <v>255</v>
      </c>
      <c r="B357" s="875" t="s">
        <v>256</v>
      </c>
      <c r="C357" s="932" t="s">
        <v>112</v>
      </c>
      <c r="D357" s="932" t="s">
        <v>211</v>
      </c>
      <c r="E357" s="733">
        <v>46</v>
      </c>
      <c r="F357" s="1140">
        <v>51</v>
      </c>
      <c r="G357" s="1166" t="s">
        <v>37</v>
      </c>
      <c r="H357" s="1166" t="s">
        <v>37</v>
      </c>
      <c r="I357" s="865">
        <v>211.09</v>
      </c>
      <c r="J357" s="651">
        <f t="shared" si="86"/>
        <v>2.1602160216021598</v>
      </c>
      <c r="K357" s="877">
        <v>1.1399999999999999</v>
      </c>
      <c r="L357" s="887">
        <v>4</v>
      </c>
      <c r="M357" s="642">
        <f t="shared" si="87"/>
        <v>4.5599999999999996</v>
      </c>
      <c r="N357" s="870" t="s">
        <v>127</v>
      </c>
      <c r="O357" s="734">
        <v>1.07</v>
      </c>
      <c r="P357" s="861">
        <v>44103</v>
      </c>
      <c r="Q357" s="861">
        <v>44118</v>
      </c>
      <c r="R357" s="642">
        <f t="shared" si="88"/>
        <v>6.5420560747663394</v>
      </c>
      <c r="S357" s="701">
        <f>IF(INDEX(Historical!$D$7:$D$1237,MATCH(B357,Historical!$B$7:$B$1261,0))=0,"n/a",(INDEX(Historical!$C$7:$C$1239,MATCH(B357,Historical!$B$7:$B$1261,0))/INDEX(Historical!$D$7:$D$1237,MATCH(B357,Historical!$B$7:$B$1261,0))-1)*100)</f>
        <v>21.856287425149713</v>
      </c>
      <c r="T357" s="701">
        <f>IF(INDEX(Historical!$F$7:$F$1230,MATCH(B357,Historical!$B$7:$B$1261,0))=0,"n/a",((INDEX(Historical!$C$7:$C$1239,MATCH(B357,Historical!$B$7:$B$1261,0))/INDEX(Historical!$F$7:$F$1230,MATCH(B357,Historical!$B$7:$B$1261,0)))^(1/3)-1)*100)</f>
        <v>20.954544713721202</v>
      </c>
      <c r="U357" s="701">
        <f>IF(INDEX(Historical!$H$7:$H$1230,MATCH(B357,Historical!$B$7:$B$1261,0))=0,"n/a",((INDEX(Historical!$C$7:$C$1239,MATCH(B357,Historical!$B$7:$B$1261,0))/INDEX(Historical!$H$7:$H$1230,MATCH(B357,Historical!$B$7:$B$1261,0)))^(1/5)-1)*100)</f>
        <v>18.456745225824921</v>
      </c>
      <c r="V357" s="701">
        <f>IF(INDEX(Historical!$O$7:$O$1230,MATCH(B357,Historical!$B$7:$B$1261,0))=0,"n/a",((INDEX(Historical!$C$7:$C$1239,MATCH(B357,Historical!$B$7:$B$1261,0))/INDEX(Historical!$O$7:$O$1230,MATCH(B357,Historical!$B$7:$B$1261,0)))^(1/10)-1)*100)</f>
        <v>12.620453650645791</v>
      </c>
      <c r="W357" s="702">
        <f t="shared" si="89"/>
        <v>1.4624470511708179</v>
      </c>
      <c r="X357" s="703">
        <f t="shared" si="90"/>
        <v>1.741202379794804</v>
      </c>
      <c r="Y357" s="659"/>
      <c r="Z357" s="651">
        <f t="shared" si="91"/>
        <v>69.195751138088013</v>
      </c>
      <c r="AA357" s="886">
        <f t="shared" si="92"/>
        <v>32.031866464339913</v>
      </c>
      <c r="AB357" s="887">
        <v>12</v>
      </c>
      <c r="AC357" s="865">
        <v>6.59</v>
      </c>
      <c r="AD357" s="865">
        <v>13.83</v>
      </c>
      <c r="AE357" s="865">
        <v>5.32</v>
      </c>
      <c r="AF357" s="865">
        <v>24.91</v>
      </c>
      <c r="AG357" s="865">
        <v>81.399999999999991</v>
      </c>
      <c r="AH357" s="865">
        <v>1.7999999999999998</v>
      </c>
      <c r="AI357" s="865">
        <v>19.07</v>
      </c>
      <c r="AJ357" s="865">
        <v>10.6</v>
      </c>
      <c r="AK357" s="865">
        <v>2.33</v>
      </c>
      <c r="AL357" s="878">
        <v>66820</v>
      </c>
      <c r="AM357" s="872">
        <v>0.2</v>
      </c>
      <c r="AN357" s="865">
        <v>2.95</v>
      </c>
      <c r="AO357" s="739">
        <f t="shared" si="93"/>
        <v>-11.414905216912832</v>
      </c>
      <c r="AP357" s="740">
        <f t="shared" si="94"/>
        <v>20.616961247427081</v>
      </c>
      <c r="AQ357" s="888">
        <f t="shared" si="95"/>
        <v>495.50680325499297</v>
      </c>
      <c r="AR357" s="651">
        <f>INDEX(Historical!$C$7:$C$1239,MATCH(B357,Historical!$B$7:$B$1261,0))*IF(AH357="n/a",1.03,IF(AH357&lt;0,1.01,IF(AH357&gt;10,1.1,(1+AH357/100))))</f>
        <v>4.1432600000000006</v>
      </c>
      <c r="AS357" s="886">
        <f t="shared" si="96"/>
        <v>4.5575860000000015</v>
      </c>
      <c r="AT357" s="886">
        <f t="shared" si="101"/>
        <v>4.6637777538000016</v>
      </c>
      <c r="AU357" s="886">
        <f t="shared" si="101"/>
        <v>4.7724437754635423</v>
      </c>
      <c r="AV357" s="886">
        <f t="shared" si="101"/>
        <v>4.8836417154318434</v>
      </c>
      <c r="AW357" s="651">
        <f t="shared" si="98"/>
        <v>23.020709244695389</v>
      </c>
      <c r="AX357" s="747">
        <f t="shared" si="99"/>
        <v>10.905637048034199</v>
      </c>
      <c r="AY357" s="934">
        <v>1.0900000000000001</v>
      </c>
      <c r="AZ357" s="872">
        <v>82.07</v>
      </c>
      <c r="BA357" s="872">
        <v>-6.05</v>
      </c>
      <c r="BB357" s="872">
        <v>4.22</v>
      </c>
      <c r="BC357" s="872">
        <v>17.39</v>
      </c>
      <c r="BE357" s="624">
        <v>1975</v>
      </c>
      <c r="BF357" s="898">
        <f t="shared" si="100"/>
        <v>4</v>
      </c>
      <c r="BG357" s="882">
        <v>14.399999999999999</v>
      </c>
    </row>
    <row r="358" spans="1:59" ht="11.25" customHeight="1" x14ac:dyDescent="0.2">
      <c r="A358" s="871" t="s">
        <v>639</v>
      </c>
      <c r="B358" s="875" t="s">
        <v>640</v>
      </c>
      <c r="C358" s="932" t="s">
        <v>112</v>
      </c>
      <c r="D358" s="932" t="s">
        <v>4356</v>
      </c>
      <c r="E358" s="733">
        <v>17</v>
      </c>
      <c r="F358" s="1140">
        <v>207</v>
      </c>
      <c r="G358" s="1140" t="s">
        <v>106</v>
      </c>
      <c r="H358" s="1140" t="s">
        <v>106</v>
      </c>
      <c r="I358" s="874">
        <v>135.28</v>
      </c>
      <c r="J358" s="651">
        <f t="shared" si="86"/>
        <v>0.7983441750443524</v>
      </c>
      <c r="K358" s="877">
        <v>0.27</v>
      </c>
      <c r="L358" s="887">
        <v>4</v>
      </c>
      <c r="M358" s="642">
        <f t="shared" si="87"/>
        <v>1.08</v>
      </c>
      <c r="N358" s="870" t="s">
        <v>432</v>
      </c>
      <c r="O358" s="734">
        <v>0.26</v>
      </c>
      <c r="P358" s="861">
        <v>43867</v>
      </c>
      <c r="Q358" s="861">
        <v>43881</v>
      </c>
      <c r="R358" s="642">
        <f t="shared" si="88"/>
        <v>3.8461538461538494</v>
      </c>
      <c r="S358" s="701">
        <f>IF(INDEX(Historical!$D$7:$D$1237,MATCH(B358,Historical!$B$7:$B$1261,0))=0,"n/a",(INDEX(Historical!$C$7:$C$1239,MATCH(B358,Historical!$B$7:$B$1261,0))/INDEX(Historical!$D$7:$D$1237,MATCH(B358,Historical!$B$7:$B$1261,0))-1)*100)</f>
        <v>8.3333333333333481</v>
      </c>
      <c r="T358" s="701">
        <f>IF(INDEX(Historical!$F$7:$F$1230,MATCH(B358,Historical!$B$7:$B$1261,0))=0,"n/a",((INDEX(Historical!$C$7:$C$1239,MATCH(B358,Historical!$B$7:$B$1261,0))/INDEX(Historical!$F$7:$F$1230,MATCH(B358,Historical!$B$7:$B$1261,0)))^(1/3)-1)*100)</f>
        <v>5.7264270346431223</v>
      </c>
      <c r="U358" s="701">
        <f>IF(INDEX(Historical!$H$7:$H$1230,MATCH(B358,Historical!$B$7:$B$1261,0))=0,"n/a",((INDEX(Historical!$C$7:$C$1239,MATCH(B358,Historical!$B$7:$B$1261,0))/INDEX(Historical!$H$7:$H$1230,MATCH(B358,Historical!$B$7:$B$1261,0)))^(1/5)-1)*100)</f>
        <v>5.387395206178347</v>
      </c>
      <c r="V358" s="701">
        <f>IF(INDEX(Historical!$O$7:$O$1230,MATCH(B358,Historical!$B$7:$B$1261,0))=0,"n/a",((INDEX(Historical!$C$7:$C$1239,MATCH(B358,Historical!$B$7:$B$1261,0))/INDEX(Historical!$O$7:$O$1230,MATCH(B358,Historical!$B$7:$B$1261,0)))^(1/10)-1)*100)</f>
        <v>8.9828262537239301</v>
      </c>
      <c r="W358" s="702">
        <f t="shared" si="89"/>
        <v>0.59974389507366266</v>
      </c>
      <c r="X358" s="703">
        <f t="shared" si="90"/>
        <v>0.63381120072686437</v>
      </c>
      <c r="Y358" s="661"/>
      <c r="Z358" s="651">
        <f t="shared" si="91"/>
        <v>23.225806451612904</v>
      </c>
      <c r="AA358" s="886">
        <f t="shared" si="92"/>
        <v>29.092473118279568</v>
      </c>
      <c r="AB358" s="887">
        <v>12</v>
      </c>
      <c r="AC358" s="865">
        <v>4.6500000000000004</v>
      </c>
      <c r="AD358" s="865">
        <v>2.4900000000000002</v>
      </c>
      <c r="AE358" s="865">
        <v>1.54</v>
      </c>
      <c r="AF358" s="865">
        <v>5.75</v>
      </c>
      <c r="AG358" s="865">
        <v>21.099999999999998</v>
      </c>
      <c r="AH358" s="865">
        <v>6.8000000000000007</v>
      </c>
      <c r="AI358" s="865">
        <v>30.2</v>
      </c>
      <c r="AJ358" s="865">
        <v>8.5</v>
      </c>
      <c r="AK358" s="865">
        <v>11.66</v>
      </c>
      <c r="AL358" s="878">
        <v>14360</v>
      </c>
      <c r="AM358" s="872">
        <v>1.9</v>
      </c>
      <c r="AN358" s="865">
        <v>0</v>
      </c>
      <c r="AO358" s="739">
        <f t="shared" si="93"/>
        <v>-22.906733737056868</v>
      </c>
      <c r="AP358" s="740">
        <f t="shared" si="94"/>
        <v>6.1857393812226995</v>
      </c>
      <c r="AQ358" s="888">
        <f t="shared" si="95"/>
        <v>172.66725381363642</v>
      </c>
      <c r="AR358" s="651">
        <f>INDEX(Historical!$C$7:$C$1239,MATCH(B358,Historical!$B$7:$B$1261,0))*IF(AH358="n/a",1.03,IF(AH358&lt;0,1.01,IF(AH358&gt;10,1.1,(1+AH358/100))))</f>
        <v>1.1107200000000002</v>
      </c>
      <c r="AS358" s="886">
        <f t="shared" si="96"/>
        <v>1.2217920000000002</v>
      </c>
      <c r="AT358" s="886">
        <f t="shared" si="101"/>
        <v>1.3439712000000004</v>
      </c>
      <c r="AU358" s="886">
        <f t="shared" si="101"/>
        <v>1.4783683200000006</v>
      </c>
      <c r="AV358" s="886">
        <f t="shared" si="101"/>
        <v>1.6262051520000007</v>
      </c>
      <c r="AW358" s="651">
        <f t="shared" si="98"/>
        <v>6.7810566720000018</v>
      </c>
      <c r="AX358" s="747">
        <f t="shared" si="99"/>
        <v>5.0126084210526329</v>
      </c>
      <c r="AY358" s="934">
        <v>1.01</v>
      </c>
      <c r="AZ358" s="872">
        <v>79.679999999999993</v>
      </c>
      <c r="BA358" s="872">
        <v>-6.2799999999999994</v>
      </c>
      <c r="BB358" s="872">
        <v>4.1900000000000004</v>
      </c>
      <c r="BC358" s="872">
        <v>14.510000000000002</v>
      </c>
      <c r="BE358" s="624">
        <v>2004</v>
      </c>
      <c r="BF358" s="898">
        <f t="shared" si="100"/>
        <v>1</v>
      </c>
      <c r="BG358" s="882">
        <v>9</v>
      </c>
    </row>
    <row r="359" spans="1:59" ht="11.25" customHeight="1" x14ac:dyDescent="0.2">
      <c r="A359" s="871" t="s">
        <v>637</v>
      </c>
      <c r="B359" s="875" t="s">
        <v>638</v>
      </c>
      <c r="C359" s="932" t="s">
        <v>128</v>
      </c>
      <c r="D359" s="932" t="s">
        <v>4327</v>
      </c>
      <c r="E359" s="733">
        <v>16</v>
      </c>
      <c r="F359" s="1140">
        <v>228</v>
      </c>
      <c r="G359" s="1129" t="s">
        <v>106</v>
      </c>
      <c r="H359" s="1129" t="s">
        <v>106</v>
      </c>
      <c r="I359" s="874">
        <v>145.38999999999999</v>
      </c>
      <c r="J359" s="651">
        <f t="shared" si="86"/>
        <v>1.5819519911960935</v>
      </c>
      <c r="K359" s="877">
        <v>0.57499999999999996</v>
      </c>
      <c r="L359" s="887">
        <v>4</v>
      </c>
      <c r="M359" s="642">
        <f t="shared" si="87"/>
        <v>2.2999999999999998</v>
      </c>
      <c r="N359" s="870" t="s">
        <v>264</v>
      </c>
      <c r="O359" s="734">
        <v>0.5</v>
      </c>
      <c r="P359" s="619">
        <v>43817</v>
      </c>
      <c r="Q359" s="619">
        <v>43836</v>
      </c>
      <c r="R359" s="642">
        <f t="shared" si="88"/>
        <v>14.999999999999991</v>
      </c>
      <c r="S359" s="701">
        <f>IF(INDEX(Historical!$D$7:$D$1237,MATCH(B359,Historical!$B$7:$B$1261,0))=0,"n/a",(INDEX(Historical!$C$7:$C$1239,MATCH(B359,Historical!$B$7:$B$1261,0))/INDEX(Historical!$D$7:$D$1237,MATCH(B359,Historical!$B$7:$B$1261,0))-1)*100)</f>
        <v>11.111111111111116</v>
      </c>
      <c r="T359" s="701">
        <f>IF(INDEX(Historical!$F$7:$F$1230,MATCH(B359,Historical!$B$7:$B$1261,0))=0,"n/a",((INDEX(Historical!$C$7:$C$1239,MATCH(B359,Historical!$B$7:$B$1261,0))/INDEX(Historical!$F$7:$F$1230,MATCH(B359,Historical!$B$7:$B$1261,0)))^(1/3)-1)*100)</f>
        <v>8.6346740846674042</v>
      </c>
      <c r="U359" s="701">
        <f>IF(INDEX(Historical!$H$7:$H$1230,MATCH(B359,Historical!$B$7:$B$1261,0))=0,"n/a",((INDEX(Historical!$C$7:$C$1239,MATCH(B359,Historical!$B$7:$B$1261,0))/INDEX(Historical!$H$7:$H$1230,MATCH(B359,Historical!$B$7:$B$1261,0)))^(1/5)-1)*100)</f>
        <v>9.3362073943278112</v>
      </c>
      <c r="V359" s="701">
        <f>IF(INDEX(Historical!$O$7:$O$1230,MATCH(B359,Historical!$B$7:$B$1261,0))=0,"n/a",((INDEX(Historical!$C$7:$C$1239,MATCH(B359,Historical!$B$7:$B$1261,0))/INDEX(Historical!$O$7:$O$1230,MATCH(B359,Historical!$B$7:$B$1261,0)))^(1/10)-1)*100)</f>
        <v>17.759658855587279</v>
      </c>
      <c r="W359" s="702">
        <f t="shared" si="89"/>
        <v>0.5256974511867154</v>
      </c>
      <c r="X359" s="703" t="str">
        <f t="shared" si="90"/>
        <v>n/a</v>
      </c>
      <c r="Y359" s="666"/>
      <c r="Z359" s="651">
        <f t="shared" si="91"/>
        <v>242.10526315789474</v>
      </c>
      <c r="AA359" s="886">
        <f t="shared" si="92"/>
        <v>153.04210526315788</v>
      </c>
      <c r="AB359" s="887">
        <v>9</v>
      </c>
      <c r="AC359" s="865">
        <v>0.95</v>
      </c>
      <c r="AD359" s="865">
        <v>26.87</v>
      </c>
      <c r="AE359" s="865">
        <v>2.85</v>
      </c>
      <c r="AF359" s="865">
        <v>3.58</v>
      </c>
      <c r="AG359" s="865">
        <v>2.1999999999999997</v>
      </c>
      <c r="AH359" s="865">
        <v>-80.600000000000009</v>
      </c>
      <c r="AI359" s="865">
        <v>45.31</v>
      </c>
      <c r="AJ359" s="865">
        <v>-23.7</v>
      </c>
      <c r="AK359" s="865">
        <v>6</v>
      </c>
      <c r="AL359" s="878">
        <v>2910</v>
      </c>
      <c r="AM359" s="872">
        <v>1.5</v>
      </c>
      <c r="AN359" s="865">
        <v>0</v>
      </c>
      <c r="AO359" s="739">
        <f t="shared" si="93"/>
        <v>-142.12394587763399</v>
      </c>
      <c r="AP359" s="740">
        <f t="shared" si="94"/>
        <v>10.918159385523905</v>
      </c>
      <c r="AQ359" s="888">
        <f t="shared" si="95"/>
        <v>393.46427849647512</v>
      </c>
      <c r="AR359" s="651">
        <f>INDEX(Historical!$C$7:$C$1239,MATCH(B359,Historical!$B$7:$B$1261,0))*IF(AH359="n/a",1.03,IF(AH359&lt;0,1.01,IF(AH359&gt;10,1.1,(1+AH359/100))))</f>
        <v>2.02</v>
      </c>
      <c r="AS359" s="886">
        <f t="shared" si="96"/>
        <v>2.2220000000000004</v>
      </c>
      <c r="AT359" s="886">
        <f t="shared" si="101"/>
        <v>2.3553200000000007</v>
      </c>
      <c r="AU359" s="886">
        <f t="shared" si="101"/>
        <v>2.4966392000000011</v>
      </c>
      <c r="AV359" s="886">
        <f t="shared" si="101"/>
        <v>2.6464375520000014</v>
      </c>
      <c r="AW359" s="651">
        <f t="shared" si="98"/>
        <v>11.740396752000004</v>
      </c>
      <c r="AX359" s="747">
        <f t="shared" si="99"/>
        <v>8.0751060953298062</v>
      </c>
      <c r="AY359" s="934">
        <v>0.62</v>
      </c>
      <c r="AZ359" s="872">
        <v>37.590000000000003</v>
      </c>
      <c r="BA359" s="872">
        <v>-23.400000000000002</v>
      </c>
      <c r="BB359" s="872">
        <v>3.82</v>
      </c>
      <c r="BC359" s="872">
        <v>8.6900000000000013</v>
      </c>
      <c r="BE359" s="624">
        <v>2005</v>
      </c>
      <c r="BF359" s="898">
        <f t="shared" si="100"/>
        <v>1</v>
      </c>
      <c r="BG359" s="882">
        <v>1.7000000000000002</v>
      </c>
    </row>
    <row r="360" spans="1:59" ht="11.25" customHeight="1" x14ac:dyDescent="0.2">
      <c r="A360" s="871" t="s">
        <v>257</v>
      </c>
      <c r="B360" s="875" t="s">
        <v>258</v>
      </c>
      <c r="C360" s="932" t="s">
        <v>4193</v>
      </c>
      <c r="D360" s="932" t="s">
        <v>4325</v>
      </c>
      <c r="E360" s="733">
        <v>30</v>
      </c>
      <c r="F360" s="1140">
        <v>92</v>
      </c>
      <c r="G360" s="1165" t="s">
        <v>37</v>
      </c>
      <c r="H360" s="1165" t="s">
        <v>106</v>
      </c>
      <c r="I360" s="865">
        <v>160.86000000000001</v>
      </c>
      <c r="J360" s="651">
        <f t="shared" si="86"/>
        <v>1.0692527663807037</v>
      </c>
      <c r="K360" s="884">
        <v>0.43</v>
      </c>
      <c r="L360" s="887">
        <v>4</v>
      </c>
      <c r="M360" s="642">
        <f t="shared" si="87"/>
        <v>1.72</v>
      </c>
      <c r="N360" s="870" t="s">
        <v>591</v>
      </c>
      <c r="O360" s="735">
        <v>0.4</v>
      </c>
      <c r="P360" s="861">
        <v>43889</v>
      </c>
      <c r="Q360" s="861">
        <v>43909</v>
      </c>
      <c r="R360" s="642">
        <f t="shared" si="88"/>
        <v>7.4999999999999929</v>
      </c>
      <c r="S360" s="701">
        <f>IF(INDEX(Historical!$D$7:$D$1237,MATCH(B360,Historical!$B$7:$B$1261,0))=0,"n/a",(INDEX(Historical!$C$7:$C$1239,MATCH(B360,Historical!$B$7:$B$1261,0))/INDEX(Historical!$D$7:$D$1237,MATCH(B360,Historical!$B$7:$B$1261,0))-1)*100)</f>
        <v>8.1081081081081141</v>
      </c>
      <c r="T360" s="701">
        <f>IF(INDEX(Historical!$F$7:$F$1230,MATCH(B360,Historical!$B$7:$B$1261,0))=0,"n/a",((INDEX(Historical!$C$7:$C$1239,MATCH(B360,Historical!$B$7:$B$1261,0))/INDEX(Historical!$F$7:$F$1230,MATCH(B360,Historical!$B$7:$B$1261,0)))^(1/3)-1)*100)</f>
        <v>12.624788044360603</v>
      </c>
      <c r="U360" s="701">
        <f>IF(INDEX(Historical!$H$7:$H$1230,MATCH(B360,Historical!$B$7:$B$1261,0))=0,"n/a",((INDEX(Historical!$C$7:$C$1239,MATCH(B360,Historical!$B$7:$B$1261,0))/INDEX(Historical!$H$7:$H$1230,MATCH(B360,Historical!$B$7:$B$1261,0)))^(1/5)-1)*100)</f>
        <v>12.700920209792542</v>
      </c>
      <c r="V360" s="701">
        <f>IF(INDEX(Historical!$O$7:$O$1230,MATCH(B360,Historical!$B$7:$B$1261,0))=0,"n/a",((INDEX(Historical!$C$7:$C$1239,MATCH(B360,Historical!$B$7:$B$1261,0))/INDEX(Historical!$O$7:$O$1230,MATCH(B360,Historical!$B$7:$B$1261,0)))^(1/10)-1)*100)</f>
        <v>16.751940226096163</v>
      </c>
      <c r="W360" s="702">
        <f t="shared" si="89"/>
        <v>0.7581760702564504</v>
      </c>
      <c r="X360" s="703">
        <f t="shared" si="90"/>
        <v>1.5302313505774146</v>
      </c>
      <c r="Y360" s="876" t="s">
        <v>152</v>
      </c>
      <c r="Z360" s="651">
        <f t="shared" si="91"/>
        <v>44.2159383033419</v>
      </c>
      <c r="AA360" s="886">
        <f t="shared" si="92"/>
        <v>41.352185089974299</v>
      </c>
      <c r="AB360" s="887">
        <v>6</v>
      </c>
      <c r="AC360" s="865">
        <v>3.89</v>
      </c>
      <c r="AD360" s="865">
        <v>5.8</v>
      </c>
      <c r="AE360" s="865">
        <v>7.04</v>
      </c>
      <c r="AF360" s="865">
        <v>7.82</v>
      </c>
      <c r="AG360" s="865">
        <v>19.600000000000001</v>
      </c>
      <c r="AH360" s="865">
        <v>9.7000000000000011</v>
      </c>
      <c r="AI360" s="865">
        <v>16.91</v>
      </c>
      <c r="AJ360" s="865">
        <v>8.3000000000000007</v>
      </c>
      <c r="AK360" s="865">
        <v>7.0000000000000009</v>
      </c>
      <c r="AL360" s="878">
        <v>12050</v>
      </c>
      <c r="AM360" s="872">
        <v>0.3</v>
      </c>
      <c r="AN360" s="865">
        <v>0</v>
      </c>
      <c r="AO360" s="739">
        <f t="shared" si="93"/>
        <v>-27.582012113801053</v>
      </c>
      <c r="AP360" s="740">
        <f t="shared" si="94"/>
        <v>13.770172976173246</v>
      </c>
      <c r="AQ360" s="888">
        <f t="shared" si="95"/>
        <v>279.10660324481529</v>
      </c>
      <c r="AR360" s="651">
        <f>INDEX(Historical!$C$7:$C$1239,MATCH(B360,Historical!$B$7:$B$1261,0))*IF(AH360="n/a",1.03,IF(AH360&lt;0,1.01,IF(AH360&gt;10,1.1,(1+AH360/100))))</f>
        <v>1.7552000000000001</v>
      </c>
      <c r="AS360" s="886">
        <f t="shared" si="96"/>
        <v>1.9307200000000002</v>
      </c>
      <c r="AT360" s="886">
        <f t="shared" si="101"/>
        <v>2.0658704000000006</v>
      </c>
      <c r="AU360" s="886">
        <f t="shared" si="101"/>
        <v>2.2104813280000006</v>
      </c>
      <c r="AV360" s="886">
        <f t="shared" si="101"/>
        <v>2.3652150209600009</v>
      </c>
      <c r="AW360" s="651">
        <f t="shared" si="98"/>
        <v>10.327486748960002</v>
      </c>
      <c r="AX360" s="747">
        <f t="shared" si="99"/>
        <v>6.4201708000497337</v>
      </c>
      <c r="AY360" s="934">
        <v>0.51</v>
      </c>
      <c r="AZ360" s="872">
        <v>30.099999999999998</v>
      </c>
      <c r="BA360" s="872">
        <v>-19.96</v>
      </c>
      <c r="BB360" s="872">
        <v>1</v>
      </c>
      <c r="BC360" s="872">
        <v>-4.3600000000000003</v>
      </c>
      <c r="BE360" s="624">
        <v>1991</v>
      </c>
      <c r="BF360" s="898">
        <f t="shared" si="100"/>
        <v>2</v>
      </c>
      <c r="BG360" s="882">
        <v>13</v>
      </c>
    </row>
    <row r="361" spans="1:59" ht="11.25" customHeight="1" x14ac:dyDescent="0.2">
      <c r="A361" s="863" t="s">
        <v>259</v>
      </c>
      <c r="B361" s="875" t="s">
        <v>260</v>
      </c>
      <c r="C361" s="932" t="s">
        <v>153</v>
      </c>
      <c r="D361" s="932" t="s">
        <v>4348</v>
      </c>
      <c r="E361" s="733">
        <v>58</v>
      </c>
      <c r="F361" s="1140">
        <v>11</v>
      </c>
      <c r="G361" s="1165" t="s">
        <v>37</v>
      </c>
      <c r="H361" s="1165" t="s">
        <v>37</v>
      </c>
      <c r="I361" s="865">
        <v>144.68</v>
      </c>
      <c r="J361" s="651">
        <f t="shared" si="86"/>
        <v>2.7923693668786287</v>
      </c>
      <c r="K361" s="877">
        <v>1.01</v>
      </c>
      <c r="L361" s="887">
        <v>4</v>
      </c>
      <c r="M361" s="642">
        <f t="shared" si="87"/>
        <v>4.04</v>
      </c>
      <c r="N361" s="870" t="s">
        <v>111</v>
      </c>
      <c r="O361" s="734">
        <v>0.95</v>
      </c>
      <c r="P361" s="861">
        <v>43973</v>
      </c>
      <c r="Q361" s="861">
        <v>43991</v>
      </c>
      <c r="R361" s="642">
        <f t="shared" si="88"/>
        <v>6.3157894736842159</v>
      </c>
      <c r="S361" s="701">
        <f>IF(INDEX(Historical!$D$7:$D$1237,MATCH(B361,Historical!$B$7:$B$1261,0))=0,"n/a",(INDEX(Historical!$C$7:$C$1239,MATCH(B361,Historical!$B$7:$B$1261,0))/INDEX(Historical!$D$7:$D$1237,MATCH(B361,Historical!$B$7:$B$1261,0))-1)*100)</f>
        <v>5.9322033898305149</v>
      </c>
      <c r="T361" s="701">
        <f>IF(INDEX(Historical!$F$7:$F$1230,MATCH(B361,Historical!$B$7:$B$1261,0))=0,"n/a",((INDEX(Historical!$C$7:$C$1239,MATCH(B361,Historical!$B$7:$B$1261,0))/INDEX(Historical!$F$7:$F$1230,MATCH(B361,Historical!$B$7:$B$1261,0)))^(1/3)-1)*100)</f>
        <v>5.983983294832651</v>
      </c>
      <c r="U361" s="701">
        <f>IF(INDEX(Historical!$H$7:$H$1230,MATCH(B361,Historical!$B$7:$B$1261,0))=0,"n/a",((INDEX(Historical!$C$7:$C$1239,MATCH(B361,Historical!$B$7:$B$1261,0))/INDEX(Historical!$H$7:$H$1230,MATCH(B361,Historical!$B$7:$B$1261,0)))^(1/5)-1)*100)</f>
        <v>6.322318187613063</v>
      </c>
      <c r="V361" s="701">
        <f>IF(INDEX(Historical!$O$7:$O$1230,MATCH(B361,Historical!$B$7:$B$1261,0))=0,"n/a",((INDEX(Historical!$C$7:$C$1239,MATCH(B361,Historical!$B$7:$B$1261,0))/INDEX(Historical!$O$7:$O$1230,MATCH(B361,Historical!$B$7:$B$1261,0)))^(1/10)-1)*100)</f>
        <v>6.867929644412607</v>
      </c>
      <c r="W361" s="702">
        <f t="shared" si="89"/>
        <v>0.9205566327774739</v>
      </c>
      <c r="X361" s="703" t="str">
        <f t="shared" si="90"/>
        <v>n/a</v>
      </c>
      <c r="Y361" s="875"/>
      <c r="Z361" s="651">
        <f t="shared" si="91"/>
        <v>64.64</v>
      </c>
      <c r="AA361" s="886">
        <f t="shared" si="92"/>
        <v>23.148800000000001</v>
      </c>
      <c r="AB361" s="887">
        <v>12</v>
      </c>
      <c r="AC361" s="865">
        <v>6.25</v>
      </c>
      <c r="AD361" s="865">
        <v>5.26</v>
      </c>
      <c r="AE361" s="865">
        <v>4.68</v>
      </c>
      <c r="AF361" s="865">
        <v>5.88</v>
      </c>
      <c r="AG361" s="865">
        <v>27.400000000000002</v>
      </c>
      <c r="AH361" s="865">
        <v>0.5</v>
      </c>
      <c r="AI361" s="865">
        <v>12.35</v>
      </c>
      <c r="AJ361" s="865">
        <v>-0.2</v>
      </c>
      <c r="AK361" s="865">
        <v>4.38</v>
      </c>
      <c r="AL361" s="878">
        <v>378240</v>
      </c>
      <c r="AM361" s="872">
        <v>0.08</v>
      </c>
      <c r="AN361" s="865">
        <v>0.59</v>
      </c>
      <c r="AO361" s="739">
        <f t="shared" si="93"/>
        <v>-14.03411244550831</v>
      </c>
      <c r="AP361" s="740">
        <f t="shared" si="94"/>
        <v>9.1146875544916917</v>
      </c>
      <c r="AQ361" s="888">
        <f t="shared" si="95"/>
        <v>145.95839214522988</v>
      </c>
      <c r="AR361" s="651">
        <f>INDEX(Historical!$C$7:$C$1239,MATCH(B361,Historical!$B$7:$B$1261,0))*IF(AH361="n/a",1.03,IF(AH361&lt;0,1.01,IF(AH361&gt;10,1.1,(1+AH361/100))))</f>
        <v>3.7687499999999998</v>
      </c>
      <c r="AS361" s="886">
        <f t="shared" si="96"/>
        <v>4.1456249999999999</v>
      </c>
      <c r="AT361" s="886">
        <f t="shared" si="101"/>
        <v>4.3272033749999999</v>
      </c>
      <c r="AU361" s="886">
        <f t="shared" si="101"/>
        <v>4.5167348828250002</v>
      </c>
      <c r="AV361" s="886">
        <f t="shared" si="101"/>
        <v>4.7145678706927354</v>
      </c>
      <c r="AW361" s="651">
        <f t="shared" si="98"/>
        <v>21.472881128517738</v>
      </c>
      <c r="AX361" s="747">
        <f t="shared" si="99"/>
        <v>14.841637495519585</v>
      </c>
      <c r="AY361" s="934">
        <v>0.67</v>
      </c>
      <c r="AZ361" s="872">
        <v>32.54</v>
      </c>
      <c r="BA361" s="872">
        <v>-7.85</v>
      </c>
      <c r="BB361" s="872">
        <v>-0.54999999999999993</v>
      </c>
      <c r="BC361" s="872">
        <v>-0.03</v>
      </c>
      <c r="BE361" s="624">
        <v>1963</v>
      </c>
      <c r="BF361" s="898">
        <f t="shared" si="100"/>
        <v>6</v>
      </c>
      <c r="BG361" s="882">
        <v>10.6</v>
      </c>
    </row>
    <row r="362" spans="1:59" ht="11.25" customHeight="1" x14ac:dyDescent="0.2">
      <c r="A362" s="871" t="s">
        <v>1350</v>
      </c>
      <c r="B362" s="875" t="s">
        <v>1351</v>
      </c>
      <c r="C362" s="932" t="s">
        <v>245</v>
      </c>
      <c r="D362" s="932" t="s">
        <v>4345</v>
      </c>
      <c r="E362" s="733">
        <v>8</v>
      </c>
      <c r="F362" s="1140">
        <v>569</v>
      </c>
      <c r="G362" s="1140" t="s">
        <v>106</v>
      </c>
      <c r="H362" s="1140" t="s">
        <v>106</v>
      </c>
      <c r="I362" s="874">
        <v>83.6</v>
      </c>
      <c r="J362" s="651">
        <f t="shared" si="86"/>
        <v>1.0047846889952152</v>
      </c>
      <c r="K362" s="877">
        <v>0.21</v>
      </c>
      <c r="L362" s="887">
        <v>4</v>
      </c>
      <c r="M362" s="642">
        <f t="shared" si="87"/>
        <v>0.84</v>
      </c>
      <c r="N362" s="870" t="s">
        <v>3949</v>
      </c>
      <c r="O362" s="734">
        <v>0.17</v>
      </c>
      <c r="P362" s="861">
        <v>44112</v>
      </c>
      <c r="Q362" s="861">
        <v>44127</v>
      </c>
      <c r="R362" s="642">
        <f t="shared" si="88"/>
        <v>23.52941176470587</v>
      </c>
      <c r="S362" s="701">
        <f>IF(INDEX(Historical!$D$7:$D$1237,MATCH(B362,Historical!$B$7:$B$1261,0))=0,"n/a",(INDEX(Historical!$C$7:$C$1239,MATCH(B362,Historical!$B$7:$B$1261,0))/INDEX(Historical!$D$7:$D$1237,MATCH(B362,Historical!$B$7:$B$1261,0))-1)*100)</f>
        <v>22.916666666666675</v>
      </c>
      <c r="T362" s="701">
        <f>IF(INDEX(Historical!$F$7:$F$1230,MATCH(B362,Historical!$B$7:$B$1261,0))=0,"n/a",((INDEX(Historical!$C$7:$C$1239,MATCH(B362,Historical!$B$7:$B$1261,0))/INDEX(Historical!$F$7:$F$1230,MATCH(B362,Historical!$B$7:$B$1261,0)))^(1/3)-1)*100)</f>
        <v>21.370374105343572</v>
      </c>
      <c r="U362" s="701">
        <f>IF(INDEX(Historical!$H$7:$H$1230,MATCH(B362,Historical!$B$7:$B$1261,0))=0,"n/a",((INDEX(Historical!$C$7:$C$1239,MATCH(B362,Historical!$B$7:$B$1261,0))/INDEX(Historical!$H$7:$H$1230,MATCH(B362,Historical!$B$7:$B$1261,0)))^(1/5)-1)*100)</f>
        <v>14.484357556762649</v>
      </c>
      <c r="V362" s="701" t="str">
        <f>IF(INDEX(Historical!$O$7:$O$1230,MATCH(B362,Historical!$B$7:$B$1261,0))=0,"n/a",((INDEX(Historical!$C$7:$C$1239,MATCH(B362,Historical!$B$7:$B$1261,0))/INDEX(Historical!$O$7:$O$1230,MATCH(B362,Historical!$B$7:$B$1261,0)))^(1/10)-1)*100)</f>
        <v>n/a</v>
      </c>
      <c r="W362" s="702" t="str">
        <f t="shared" si="89"/>
        <v>n/a</v>
      </c>
      <c r="X362" s="703">
        <f t="shared" si="90"/>
        <v>0.3603074019095186</v>
      </c>
      <c r="Y362" s="654"/>
      <c r="Z362" s="651">
        <f t="shared" si="91"/>
        <v>19.399538106235564</v>
      </c>
      <c r="AA362" s="886">
        <f t="shared" si="92"/>
        <v>19.307159353348727</v>
      </c>
      <c r="AB362" s="887">
        <v>9</v>
      </c>
      <c r="AC362" s="865">
        <v>4.33</v>
      </c>
      <c r="AD362" s="865">
        <v>1.4</v>
      </c>
      <c r="AE362" s="865">
        <v>1.59</v>
      </c>
      <c r="AF362" s="865">
        <v>2.36</v>
      </c>
      <c r="AG362" s="865">
        <v>12.8</v>
      </c>
      <c r="AH362" s="865">
        <v>4.5</v>
      </c>
      <c r="AI362" s="865">
        <v>13.919999999999998</v>
      </c>
      <c r="AJ362" s="865">
        <v>40.200000000000003</v>
      </c>
      <c r="AK362" s="865">
        <v>14.000000000000002</v>
      </c>
      <c r="AL362" s="878">
        <v>847.25</v>
      </c>
      <c r="AM362" s="872">
        <v>1.2</v>
      </c>
      <c r="AN362" s="865">
        <v>0</v>
      </c>
      <c r="AO362" s="739">
        <f t="shared" si="93"/>
        <v>-3.8180171075908618</v>
      </c>
      <c r="AP362" s="740">
        <f t="shared" si="94"/>
        <v>15.489142245757865</v>
      </c>
      <c r="AQ362" s="888">
        <f t="shared" si="95"/>
        <v>42.306236411953016</v>
      </c>
      <c r="AR362" s="651">
        <f>INDEX(Historical!$C$7:$C$1239,MATCH(B362,Historical!$B$7:$B$1261,0))*IF(AH362="n/a",1.03,IF(AH362&lt;0,1.01,IF(AH362&gt;10,1.1,(1+AH362/100))))</f>
        <v>0.61654999999999993</v>
      </c>
      <c r="AS362" s="886">
        <f t="shared" si="96"/>
        <v>0.67820499999999995</v>
      </c>
      <c r="AT362" s="886">
        <f t="shared" si="101"/>
        <v>0.74602550000000001</v>
      </c>
      <c r="AU362" s="886">
        <f t="shared" si="101"/>
        <v>0.82062805000000005</v>
      </c>
      <c r="AV362" s="886">
        <f t="shared" si="101"/>
        <v>0.90269085500000013</v>
      </c>
      <c r="AW362" s="651">
        <f t="shared" si="98"/>
        <v>3.7640994050000005</v>
      </c>
      <c r="AX362" s="747">
        <f t="shared" si="99"/>
        <v>4.5025112500000004</v>
      </c>
      <c r="AY362" s="934">
        <v>0.82</v>
      </c>
      <c r="AZ362" s="872">
        <v>71.45</v>
      </c>
      <c r="BA362" s="872">
        <v>-13.81</v>
      </c>
      <c r="BB362" s="872">
        <v>-2.83</v>
      </c>
      <c r="BC362" s="872">
        <v>7.51</v>
      </c>
      <c r="BE362" s="624">
        <v>2013</v>
      </c>
      <c r="BF362" s="898">
        <f t="shared" si="100"/>
        <v>0</v>
      </c>
      <c r="BG362" s="882">
        <v>9</v>
      </c>
    </row>
    <row r="363" spans="1:59" ht="11.25" customHeight="1" x14ac:dyDescent="0.2">
      <c r="A363" s="871" t="s">
        <v>1355</v>
      </c>
      <c r="B363" s="875" t="s">
        <v>1356</v>
      </c>
      <c r="C363" s="932" t="s">
        <v>108</v>
      </c>
      <c r="D363" s="932" t="s">
        <v>4338</v>
      </c>
      <c r="E363" s="733">
        <v>9</v>
      </c>
      <c r="F363" s="1140">
        <v>440</v>
      </c>
      <c r="G363" s="1190" t="s">
        <v>37</v>
      </c>
      <c r="H363" s="1190" t="s">
        <v>37</v>
      </c>
      <c r="I363" s="874">
        <v>117.88</v>
      </c>
      <c r="J363" s="651">
        <f t="shared" si="86"/>
        <v>3.0539531727180185</v>
      </c>
      <c r="K363" s="877">
        <v>0.9</v>
      </c>
      <c r="L363" s="887">
        <v>4</v>
      </c>
      <c r="M363" s="642">
        <f t="shared" si="87"/>
        <v>3.6</v>
      </c>
      <c r="N363" s="870" t="s">
        <v>160</v>
      </c>
      <c r="O363" s="734">
        <v>0.8</v>
      </c>
      <c r="P363" s="866">
        <v>43741</v>
      </c>
      <c r="Q363" s="866">
        <v>43769</v>
      </c>
      <c r="R363" s="642">
        <f t="shared" si="88"/>
        <v>12.499999999999996</v>
      </c>
      <c r="S363" s="701">
        <f>IF(INDEX(Historical!$D$7:$D$1237,MATCH(B363,Historical!$B$7:$B$1261,0))=0,"n/a",(INDEX(Historical!$C$7:$C$1239,MATCH(B363,Historical!$B$7:$B$1261,0))/INDEX(Historical!$D$7:$D$1237,MATCH(B363,Historical!$B$7:$B$1261,0))-1)*100)</f>
        <v>33.064516129032249</v>
      </c>
      <c r="T363" s="701">
        <f>IF(INDEX(Historical!$F$7:$F$1230,MATCH(B363,Historical!$B$7:$B$1261,0))=0,"n/a",((INDEX(Historical!$C$7:$C$1239,MATCH(B363,Historical!$B$7:$B$1261,0))/INDEX(Historical!$F$7:$F$1230,MATCH(B363,Historical!$B$7:$B$1261,0)))^(1/3)-1)*100)</f>
        <v>21.496949030504076</v>
      </c>
      <c r="U363" s="701">
        <f>IF(INDEX(Historical!$H$7:$H$1230,MATCH(B363,Historical!$B$7:$B$1261,0))=0,"n/a",((INDEX(Historical!$C$7:$C$1239,MATCH(B363,Historical!$B$7:$B$1261,0))/INDEX(Historical!$H$7:$H$1230,MATCH(B363,Historical!$B$7:$B$1261,0)))^(1/5)-1)*100)</f>
        <v>16.165687838587317</v>
      </c>
      <c r="V363" s="701">
        <f>IF(INDEX(Historical!$O$7:$O$1230,MATCH(B363,Historical!$B$7:$B$1261,0))=0,"n/a",((INDEX(Historical!$C$7:$C$1239,MATCH(B363,Historical!$B$7:$B$1261,0))/INDEX(Historical!$O$7:$O$1230,MATCH(B363,Historical!$B$7:$B$1261,0)))^(1/10)-1)*100)</f>
        <v>20.067040795605529</v>
      </c>
      <c r="W363" s="702">
        <f t="shared" si="89"/>
        <v>0.80558404217364388</v>
      </c>
      <c r="X363" s="703">
        <f t="shared" si="90"/>
        <v>1.0635320946439024</v>
      </c>
      <c r="Y363" s="876"/>
      <c r="Z363" s="651">
        <f t="shared" si="91"/>
        <v>46.997389033942561</v>
      </c>
      <c r="AA363" s="886">
        <f t="shared" si="92"/>
        <v>15.389033942558745</v>
      </c>
      <c r="AB363" s="887">
        <v>12</v>
      </c>
      <c r="AC363" s="865">
        <v>7.66</v>
      </c>
      <c r="AD363" s="865" t="s">
        <v>136</v>
      </c>
      <c r="AE363" s="865">
        <v>5.32</v>
      </c>
      <c r="AF363" s="865">
        <v>1.55</v>
      </c>
      <c r="AG363" s="865">
        <v>10.100000000000001</v>
      </c>
      <c r="AH363" s="865">
        <v>20.399999999999999</v>
      </c>
      <c r="AI363" s="865">
        <v>21.91</v>
      </c>
      <c r="AJ363" s="865">
        <v>15.2</v>
      </c>
      <c r="AK363" s="865">
        <v>-1.1100000000000001</v>
      </c>
      <c r="AL363" s="878">
        <v>371970</v>
      </c>
      <c r="AM363" s="872">
        <v>0.1</v>
      </c>
      <c r="AN363" s="865">
        <v>1.1599999999999999</v>
      </c>
      <c r="AO363" s="739">
        <f t="shared" si="93"/>
        <v>3.8306070687465894</v>
      </c>
      <c r="AP363" s="740">
        <f t="shared" si="94"/>
        <v>19.219641011305335</v>
      </c>
      <c r="AQ363" s="888">
        <f t="shared" si="95"/>
        <v>2.9627820805299132</v>
      </c>
      <c r="AR363" s="651">
        <f>INDEX(Historical!$C$7:$C$1239,MATCH(B363,Historical!$B$7:$B$1261,0))*IF(AH363="n/a",1.03,IF(AH363&lt;0,1.01,IF(AH363&gt;10,1.1,(1+AH363/100))))</f>
        <v>3.63</v>
      </c>
      <c r="AS363" s="886">
        <f t="shared" si="96"/>
        <v>3.9930000000000003</v>
      </c>
      <c r="AT363" s="886">
        <f t="shared" si="101"/>
        <v>4.0329300000000003</v>
      </c>
      <c r="AU363" s="886">
        <f t="shared" si="101"/>
        <v>4.0732593000000001</v>
      </c>
      <c r="AV363" s="886">
        <f t="shared" si="101"/>
        <v>4.1139918930000006</v>
      </c>
      <c r="AW363" s="651">
        <f t="shared" si="98"/>
        <v>19.843181193000003</v>
      </c>
      <c r="AX363" s="747">
        <f t="shared" si="99"/>
        <v>16.833373933661353</v>
      </c>
      <c r="AY363" s="934">
        <v>1.25</v>
      </c>
      <c r="AZ363" s="872">
        <v>53.269999999999996</v>
      </c>
      <c r="BA363" s="872">
        <v>-16.46</v>
      </c>
      <c r="BB363" s="872">
        <v>13.25</v>
      </c>
      <c r="BC363" s="872">
        <v>17.599999999999998</v>
      </c>
      <c r="BE363" s="624">
        <v>2011</v>
      </c>
      <c r="BF363" s="898">
        <f t="shared" si="100"/>
        <v>0</v>
      </c>
      <c r="BG363" s="882">
        <v>0.8</v>
      </c>
    </row>
    <row r="364" spans="1:59" ht="11.25" customHeight="1" x14ac:dyDescent="0.2">
      <c r="A364" s="863" t="s">
        <v>642</v>
      </c>
      <c r="B364" s="875" t="s">
        <v>643</v>
      </c>
      <c r="C364" s="932" t="s">
        <v>4342</v>
      </c>
      <c r="D364" s="932" t="s">
        <v>519</v>
      </c>
      <c r="E364" s="733">
        <v>27</v>
      </c>
      <c r="F364" s="1140">
        <v>115</v>
      </c>
      <c r="G364" s="1186" t="s">
        <v>106</v>
      </c>
      <c r="H364" s="1186" t="s">
        <v>106</v>
      </c>
      <c r="I364" s="865">
        <v>34.54</v>
      </c>
      <c r="J364" s="651">
        <f t="shared" si="86"/>
        <v>3.9664157498552406</v>
      </c>
      <c r="K364" s="884">
        <v>0.34250000000000003</v>
      </c>
      <c r="L364" s="887">
        <v>4</v>
      </c>
      <c r="M364" s="642">
        <f t="shared" si="87"/>
        <v>1.37</v>
      </c>
      <c r="N364" s="870" t="s">
        <v>423</v>
      </c>
      <c r="O364" s="735">
        <v>0.34</v>
      </c>
      <c r="P364" s="861">
        <v>44018</v>
      </c>
      <c r="Q364" s="861">
        <v>44034</v>
      </c>
      <c r="R364" s="642">
        <f t="shared" si="88"/>
        <v>0.73529411764705943</v>
      </c>
      <c r="S364" s="701">
        <f>IF(INDEX(Historical!$D$7:$D$1237,MATCH(B364,Historical!$B$7:$B$1261,0))=0,"n/a",(INDEX(Historical!$C$7:$C$1239,MATCH(B364,Historical!$B$7:$B$1261,0))/INDEX(Historical!$D$7:$D$1237,MATCH(B364,Historical!$B$7:$B$1261,0))-1)*100)</f>
        <v>3.0769230769230882</v>
      </c>
      <c r="T364" s="701">
        <f>IF(INDEX(Historical!$F$7:$F$1230,MATCH(B364,Historical!$B$7:$B$1261,0))=0,"n/a",((INDEX(Historical!$C$7:$C$1239,MATCH(B364,Historical!$B$7:$B$1261,0))/INDEX(Historical!$F$7:$F$1230,MATCH(B364,Historical!$B$7:$B$1261,0)))^(1/3)-1)*100)</f>
        <v>3.1767053684250257</v>
      </c>
      <c r="U364" s="701">
        <f>IF(INDEX(Historical!$H$7:$H$1230,MATCH(B364,Historical!$B$7:$B$1261,0))=0,"n/a",((INDEX(Historical!$C$7:$C$1239,MATCH(B364,Historical!$B$7:$B$1261,0))/INDEX(Historical!$H$7:$H$1230,MATCH(B364,Historical!$B$7:$B$1261,0)))^(1/5)-1)*100)</f>
        <v>4.4085846538828521</v>
      </c>
      <c r="V364" s="701">
        <f>IF(INDEX(Historical!$O$7:$O$1230,MATCH(B364,Historical!$B$7:$B$1261,0))=0,"n/a",((INDEX(Historical!$C$7:$C$1239,MATCH(B364,Historical!$B$7:$B$1261,0))/INDEX(Historical!$O$7:$O$1230,MATCH(B364,Historical!$B$7:$B$1261,0)))^(1/10)-1)*100)</f>
        <v>9.5143686643373258</v>
      </c>
      <c r="W364" s="702">
        <f t="shared" si="89"/>
        <v>0.46336071361282588</v>
      </c>
      <c r="X364" s="703" t="str">
        <f t="shared" si="90"/>
        <v>n/a</v>
      </c>
      <c r="Y364" s="876" t="s">
        <v>644</v>
      </c>
      <c r="Z364" s="651" t="str">
        <f t="shared" si="91"/>
        <v>n/a</v>
      </c>
      <c r="AA364" s="886" t="str">
        <f t="shared" si="92"/>
        <v>n/a</v>
      </c>
      <c r="AB364" s="887">
        <v>4</v>
      </c>
      <c r="AC364" s="865">
        <v>-1.1200000000000001</v>
      </c>
      <c r="AD364" s="865" t="s">
        <v>136</v>
      </c>
      <c r="AE364" s="865">
        <v>1.25</v>
      </c>
      <c r="AF364" s="865">
        <v>2.02</v>
      </c>
      <c r="AG364" s="865">
        <v>-5.8000000000000007</v>
      </c>
      <c r="AH364" s="865">
        <v>-145.4</v>
      </c>
      <c r="AI364" s="865">
        <v>12.559999999999999</v>
      </c>
      <c r="AJ364" s="865">
        <v>-19.600000000000001</v>
      </c>
      <c r="AK364" s="865">
        <v>2.6</v>
      </c>
      <c r="AL364" s="878">
        <v>2310</v>
      </c>
      <c r="AM364" s="872">
        <v>0.5</v>
      </c>
      <c r="AN364" s="865">
        <v>0.87</v>
      </c>
      <c r="AO364" s="739" t="str">
        <f t="shared" si="93"/>
        <v>n/a</v>
      </c>
      <c r="AP364" s="740">
        <f t="shared" si="94"/>
        <v>8.3750004037380918</v>
      </c>
      <c r="AQ364" s="888" t="str">
        <f t="shared" si="95"/>
        <v>n/a</v>
      </c>
      <c r="AR364" s="651">
        <f>INDEX(Historical!$C$7:$C$1239,MATCH(B364,Historical!$B$7:$B$1261,0))*IF(AH364="n/a",1.03,IF(AH364&lt;0,1.01,IF(AH364&gt;10,1.1,(1+AH364/100))))</f>
        <v>1.3534000000000002</v>
      </c>
      <c r="AS364" s="886">
        <f t="shared" si="96"/>
        <v>1.4887400000000004</v>
      </c>
      <c r="AT364" s="886">
        <f t="shared" si="101"/>
        <v>1.5274472400000005</v>
      </c>
      <c r="AU364" s="886">
        <f t="shared" si="101"/>
        <v>1.5671608682400007</v>
      </c>
      <c r="AV364" s="886">
        <f t="shared" si="101"/>
        <v>1.6079070508142408</v>
      </c>
      <c r="AW364" s="651">
        <f t="shared" si="98"/>
        <v>7.5446551590542423</v>
      </c>
      <c r="AX364" s="747">
        <f t="shared" si="99"/>
        <v>21.843240182554265</v>
      </c>
      <c r="AY364" s="934">
        <v>0.77</v>
      </c>
      <c r="AZ364" s="872">
        <v>15.129999999999999</v>
      </c>
      <c r="BA364" s="872">
        <v>-30.990000000000002</v>
      </c>
      <c r="BB364" s="872">
        <v>5.55</v>
      </c>
      <c r="BC364" s="872">
        <v>-3.1399999999999997</v>
      </c>
      <c r="BE364" s="624">
        <v>1994</v>
      </c>
      <c r="BF364" s="898">
        <f t="shared" si="100"/>
        <v>2</v>
      </c>
      <c r="BG364" s="882">
        <v>-1.9</v>
      </c>
    </row>
    <row r="365" spans="1:59" ht="11.25" customHeight="1" x14ac:dyDescent="0.2">
      <c r="A365" s="871" t="s">
        <v>645</v>
      </c>
      <c r="B365" s="875" t="s">
        <v>646</v>
      </c>
      <c r="C365" s="932" t="s">
        <v>128</v>
      </c>
      <c r="D365" s="932" t="s">
        <v>4327</v>
      </c>
      <c r="E365" s="733">
        <v>16</v>
      </c>
      <c r="F365" s="1140">
        <v>226</v>
      </c>
      <c r="G365" s="1186" t="s">
        <v>37</v>
      </c>
      <c r="H365" s="1186" t="s">
        <v>37</v>
      </c>
      <c r="I365" s="874">
        <v>63.91</v>
      </c>
      <c r="J365" s="651">
        <f t="shared" si="86"/>
        <v>3.5675168205288688</v>
      </c>
      <c r="K365" s="877">
        <v>0.56999999999999995</v>
      </c>
      <c r="L365" s="887">
        <v>4</v>
      </c>
      <c r="M365" s="642">
        <f t="shared" si="87"/>
        <v>2.2799999999999998</v>
      </c>
      <c r="N365" s="870" t="s">
        <v>148</v>
      </c>
      <c r="O365" s="734">
        <v>0.56000000000000005</v>
      </c>
      <c r="P365" s="866">
        <v>43707</v>
      </c>
      <c r="Q365" s="866">
        <v>43721</v>
      </c>
      <c r="R365" s="642">
        <f t="shared" si="88"/>
        <v>1.7857142857142672</v>
      </c>
      <c r="S365" s="701">
        <f>IF(INDEX(Historical!$D$7:$D$1237,MATCH(B365,Historical!$B$7:$B$1261,0))=0,"n/a",(INDEX(Historical!$C$7:$C$1239,MATCH(B365,Historical!$B$7:$B$1261,0))/INDEX(Historical!$D$7:$D$1237,MATCH(B365,Historical!$B$7:$B$1261,0))-1)*100)</f>
        <v>2.7272727272727115</v>
      </c>
      <c r="T365" s="701">
        <f>IF(INDEX(Historical!$F$7:$F$1230,MATCH(B365,Historical!$B$7:$B$1261,0))=0,"n/a",((INDEX(Historical!$C$7:$C$1239,MATCH(B365,Historical!$B$7:$B$1261,0))/INDEX(Historical!$F$7:$F$1230,MATCH(B365,Historical!$B$7:$B$1261,0)))^(1/3)-1)*100)</f>
        <v>3.472773603699264</v>
      </c>
      <c r="U365" s="701">
        <f>IF(INDEX(Historical!$H$7:$H$1230,MATCH(B365,Historical!$B$7:$B$1261,0))=0,"n/a",((INDEX(Historical!$C$7:$C$1239,MATCH(B365,Historical!$B$7:$B$1261,0))/INDEX(Historical!$H$7:$H$1230,MATCH(B365,Historical!$B$7:$B$1261,0)))^(1/5)-1)*100)</f>
        <v>3.5311332075272484</v>
      </c>
      <c r="V365" s="701">
        <f>IF(INDEX(Historical!$O$7:$O$1230,MATCH(B365,Historical!$B$7:$B$1261,0))=0,"n/a",((INDEX(Historical!$C$7:$C$1239,MATCH(B365,Historical!$B$7:$B$1261,0))/INDEX(Historical!$O$7:$O$1230,MATCH(B365,Historical!$B$7:$B$1261,0)))^(1/10)-1)*100)</f>
        <v>4.6832603331742106</v>
      </c>
      <c r="W365" s="702">
        <f t="shared" si="89"/>
        <v>0.75399037344010389</v>
      </c>
      <c r="X365" s="703">
        <f t="shared" si="90"/>
        <v>0.36031971505380084</v>
      </c>
      <c r="Y365" s="668"/>
      <c r="Z365" s="651">
        <f t="shared" si="91"/>
        <v>64.225352112676063</v>
      </c>
      <c r="AA365" s="886">
        <f t="shared" si="92"/>
        <v>18.002816901408451</v>
      </c>
      <c r="AB365" s="887">
        <v>12</v>
      </c>
      <c r="AC365" s="865">
        <v>3.55</v>
      </c>
      <c r="AD365" s="865">
        <v>10.06</v>
      </c>
      <c r="AE365" s="865">
        <v>1.61</v>
      </c>
      <c r="AF365" s="865">
        <v>7.16</v>
      </c>
      <c r="AG365" s="865">
        <v>42</v>
      </c>
      <c r="AH365" s="865">
        <v>-26.5</v>
      </c>
      <c r="AI365" s="865">
        <v>0.1</v>
      </c>
      <c r="AJ365" s="865">
        <v>9.8000000000000007</v>
      </c>
      <c r="AK365" s="865">
        <v>1.78</v>
      </c>
      <c r="AL365" s="878">
        <v>21740</v>
      </c>
      <c r="AM365" s="872">
        <v>17.7</v>
      </c>
      <c r="AN365" s="865">
        <v>2.8</v>
      </c>
      <c r="AO365" s="739">
        <f t="shared" si="93"/>
        <v>-10.904166873352334</v>
      </c>
      <c r="AP365" s="740">
        <f t="shared" si="94"/>
        <v>7.0986500280561167</v>
      </c>
      <c r="AQ365" s="888">
        <f t="shared" si="95"/>
        <v>139.3511311990394</v>
      </c>
      <c r="AR365" s="651">
        <f>INDEX(Historical!$C$7:$C$1239,MATCH(B365,Historical!$B$7:$B$1261,0))*IF(AH365="n/a",1.03,IF(AH365&lt;0,1.01,IF(AH365&gt;10,1.1,(1+AH365/100))))</f>
        <v>2.2826</v>
      </c>
      <c r="AS365" s="886">
        <f t="shared" si="96"/>
        <v>2.2848825999999995</v>
      </c>
      <c r="AT365" s="886">
        <f t="shared" si="101"/>
        <v>2.3255535102799998</v>
      </c>
      <c r="AU365" s="886">
        <f t="shared" si="101"/>
        <v>2.3669483627629839</v>
      </c>
      <c r="AV365" s="886">
        <f t="shared" si="101"/>
        <v>2.4090800436201651</v>
      </c>
      <c r="AW365" s="651">
        <f t="shared" si="98"/>
        <v>11.669064516663148</v>
      </c>
      <c r="AX365" s="747">
        <f t="shared" si="99"/>
        <v>18.258589448698402</v>
      </c>
      <c r="AY365" s="934">
        <v>0.57999999999999996</v>
      </c>
      <c r="AZ365" s="872">
        <v>21.36</v>
      </c>
      <c r="BA365" s="872">
        <v>-12.31</v>
      </c>
      <c r="BB365" s="872">
        <v>-1.18</v>
      </c>
      <c r="BC365" s="872">
        <v>-2.02</v>
      </c>
      <c r="BE365" s="624">
        <v>2004</v>
      </c>
      <c r="BF365" s="898">
        <f t="shared" si="100"/>
        <v>1</v>
      </c>
      <c r="BG365" s="882">
        <v>6.5</v>
      </c>
    </row>
    <row r="366" spans="1:59" ht="11.25" customHeight="1" x14ac:dyDescent="0.2">
      <c r="A366" s="871" t="s">
        <v>1357</v>
      </c>
      <c r="B366" s="875" t="s">
        <v>1358</v>
      </c>
      <c r="C366" s="932" t="s">
        <v>112</v>
      </c>
      <c r="D366" s="932" t="s">
        <v>211</v>
      </c>
      <c r="E366" s="733">
        <v>8</v>
      </c>
      <c r="F366" s="1140">
        <v>558</v>
      </c>
      <c r="G366" s="1136" t="s">
        <v>106</v>
      </c>
      <c r="H366" s="1136" t="s">
        <v>106</v>
      </c>
      <c r="I366" s="874">
        <v>127.91</v>
      </c>
      <c r="J366" s="651">
        <f t="shared" si="86"/>
        <v>0.75052771479946834</v>
      </c>
      <c r="K366" s="877">
        <v>0.24</v>
      </c>
      <c r="L366" s="887">
        <v>4</v>
      </c>
      <c r="M366" s="642">
        <f t="shared" si="87"/>
        <v>0.96</v>
      </c>
      <c r="N366" s="870" t="s">
        <v>690</v>
      </c>
      <c r="O366" s="734">
        <v>0.23</v>
      </c>
      <c r="P366" s="861">
        <v>43927</v>
      </c>
      <c r="Q366" s="861">
        <v>43956</v>
      </c>
      <c r="R366" s="642">
        <f t="shared" si="88"/>
        <v>4.3478260869565135</v>
      </c>
      <c r="S366" s="701">
        <f>IF(INDEX(Historical!$D$7:$D$1237,MATCH(B366,Historical!$B$7:$B$1261,0))=0,"n/a",(INDEX(Historical!$C$7:$C$1239,MATCH(B366,Historical!$B$7:$B$1261,0))/INDEX(Historical!$D$7:$D$1237,MATCH(B366,Historical!$B$7:$B$1261,0))-1)*100)</f>
        <v>4.5977011494252817</v>
      </c>
      <c r="T366" s="701">
        <f>IF(INDEX(Historical!$F$7:$F$1230,MATCH(B366,Historical!$B$7:$B$1261,0))=0,"n/a",((INDEX(Historical!$C$7:$C$1239,MATCH(B366,Historical!$B$7:$B$1261,0))/INDEX(Historical!$F$7:$F$1230,MATCH(B366,Historical!$B$7:$B$1261,0)))^(1/3)-1)*100)</f>
        <v>7.1362787323828947</v>
      </c>
      <c r="U366" s="701">
        <f>IF(INDEX(Historical!$H$7:$H$1230,MATCH(B366,Historical!$B$7:$B$1261,0))=0,"n/a",((INDEX(Historical!$C$7:$C$1239,MATCH(B366,Historical!$B$7:$B$1261,0))/INDEX(Historical!$H$7:$H$1230,MATCH(B366,Historical!$B$7:$B$1261,0)))^(1/5)-1)*100)</f>
        <v>9.6161916604832633</v>
      </c>
      <c r="V366" s="701" t="str">
        <f>IF(INDEX(Historical!$O$7:$O$1230,MATCH(B366,Historical!$B$7:$B$1261,0))=0,"n/a",((INDEX(Historical!$C$7:$C$1239,MATCH(B366,Historical!$B$7:$B$1261,0))/INDEX(Historical!$O$7:$O$1230,MATCH(B366,Historical!$B$7:$B$1261,0)))^(1/10)-1)*100)</f>
        <v>n/a</v>
      </c>
      <c r="W366" s="702" t="str">
        <f t="shared" si="89"/>
        <v>n/a</v>
      </c>
      <c r="X366" s="703">
        <f t="shared" si="90"/>
        <v>0.78821243118715278</v>
      </c>
      <c r="Y366" s="672"/>
      <c r="Z366" s="651">
        <f t="shared" si="91"/>
        <v>23.244552058111381</v>
      </c>
      <c r="AA366" s="886">
        <f t="shared" si="92"/>
        <v>30.970944309927361</v>
      </c>
      <c r="AB366" s="887">
        <v>12</v>
      </c>
      <c r="AC366" s="865">
        <v>4.13</v>
      </c>
      <c r="AD366" s="865">
        <v>3.98</v>
      </c>
      <c r="AE366" s="865">
        <v>2.33</v>
      </c>
      <c r="AF366" s="865">
        <v>3.28</v>
      </c>
      <c r="AG366" s="865">
        <v>10.9</v>
      </c>
      <c r="AH366" s="867">
        <v>-14.099999999999998</v>
      </c>
      <c r="AI366" s="867">
        <v>11.63</v>
      </c>
      <c r="AJ366" s="865">
        <v>12.2</v>
      </c>
      <c r="AK366" s="865">
        <v>8</v>
      </c>
      <c r="AL366" s="878">
        <v>1510</v>
      </c>
      <c r="AM366" s="872">
        <v>0.70000000000000007</v>
      </c>
      <c r="AN366" s="865">
        <v>0.56999999999999995</v>
      </c>
      <c r="AO366" s="739">
        <f t="shared" si="93"/>
        <v>-20.60422493464463</v>
      </c>
      <c r="AP366" s="740">
        <f t="shared" si="94"/>
        <v>10.366719375282731</v>
      </c>
      <c r="AQ366" s="888">
        <f t="shared" si="95"/>
        <v>112.4823624958204</v>
      </c>
      <c r="AR366" s="651">
        <f>INDEX(Historical!$C$7:$C$1239,MATCH(B366,Historical!$B$7:$B$1261,0))*IF(AH366="n/a",1.03,IF(AH366&lt;0,1.01,IF(AH366&gt;10,1.1,(1+AH366/100))))</f>
        <v>0.91910000000000003</v>
      </c>
      <c r="AS366" s="886">
        <f t="shared" si="96"/>
        <v>1.0110100000000002</v>
      </c>
      <c r="AT366" s="886">
        <f t="shared" si="101"/>
        <v>1.0918908000000003</v>
      </c>
      <c r="AU366" s="886">
        <f t="shared" si="101"/>
        <v>1.1792420640000003</v>
      </c>
      <c r="AV366" s="886">
        <f t="shared" si="101"/>
        <v>1.2735814291200005</v>
      </c>
      <c r="AW366" s="651">
        <f t="shared" si="98"/>
        <v>5.4748242931200011</v>
      </c>
      <c r="AX366" s="747">
        <f t="shared" si="99"/>
        <v>4.2802160058791348</v>
      </c>
      <c r="AY366" s="934">
        <v>1.4</v>
      </c>
      <c r="AZ366" s="872">
        <v>142.66</v>
      </c>
      <c r="BA366" s="872">
        <v>-7.6899999999999995</v>
      </c>
      <c r="BB366" s="872">
        <v>6.7</v>
      </c>
      <c r="BC366" s="872">
        <v>24.98</v>
      </c>
      <c r="BE366" s="624">
        <v>2013</v>
      </c>
      <c r="BF366" s="898">
        <f t="shared" si="100"/>
        <v>0</v>
      </c>
      <c r="BG366" s="882">
        <v>5.2</v>
      </c>
    </row>
    <row r="367" spans="1:59" ht="11.25" customHeight="1" x14ac:dyDescent="0.2">
      <c r="A367" s="863" t="s">
        <v>1359</v>
      </c>
      <c r="B367" s="875" t="s">
        <v>1360</v>
      </c>
      <c r="C367" s="932" t="s">
        <v>123</v>
      </c>
      <c r="D367" s="932" t="s">
        <v>4355</v>
      </c>
      <c r="E367" s="733">
        <v>9</v>
      </c>
      <c r="F367" s="1140">
        <v>456</v>
      </c>
      <c r="G367" s="1124" t="s">
        <v>106</v>
      </c>
      <c r="H367" s="1124" t="s">
        <v>106</v>
      </c>
      <c r="I367" s="874">
        <v>77.98</v>
      </c>
      <c r="J367" s="651">
        <f t="shared" si="86"/>
        <v>3.4367786611951785</v>
      </c>
      <c r="K367" s="877">
        <v>0.67</v>
      </c>
      <c r="L367" s="887">
        <v>4</v>
      </c>
      <c r="M367" s="642">
        <f t="shared" si="87"/>
        <v>2.68</v>
      </c>
      <c r="N367" s="870" t="s">
        <v>107</v>
      </c>
      <c r="O367" s="734">
        <v>0.6</v>
      </c>
      <c r="P367" s="619">
        <v>43853</v>
      </c>
      <c r="Q367" s="619">
        <v>43874</v>
      </c>
      <c r="R367" s="642">
        <f t="shared" si="88"/>
        <v>11.666666666666679</v>
      </c>
      <c r="S367" s="701">
        <f>IF(INDEX(Historical!$D$7:$D$1237,MATCH(B367,Historical!$B$7:$B$1261,0))=0,"n/a",(INDEX(Historical!$C$7:$C$1239,MATCH(B367,Historical!$B$7:$B$1261,0))/INDEX(Historical!$D$7:$D$1237,MATCH(B367,Historical!$B$7:$B$1261,0))-1)*100)</f>
        <v>9.0909090909090828</v>
      </c>
      <c r="T367" s="701">
        <f>IF(INDEX(Historical!$F$7:$F$1230,MATCH(B367,Historical!$B$7:$B$1261,0))=0,"n/a",((INDEX(Historical!$C$7:$C$1239,MATCH(B367,Historical!$B$7:$B$1261,0))/INDEX(Historical!$F$7:$F$1230,MATCH(B367,Historical!$B$7:$B$1261,0)))^(1/3)-1)*100)</f>
        <v>10.064241629820891</v>
      </c>
      <c r="U367" s="701">
        <f>IF(INDEX(Historical!$H$7:$H$1230,MATCH(B367,Historical!$B$7:$B$1261,0))=0,"n/a",((INDEX(Historical!$C$7:$C$1239,MATCH(B367,Historical!$B$7:$B$1261,0))/INDEX(Historical!$H$7:$H$1230,MATCH(B367,Historical!$B$7:$B$1261,0)))^(1/5)-1)*100)</f>
        <v>11.382417860287909</v>
      </c>
      <c r="V367" s="701">
        <f>IF(INDEX(Historical!$O$7:$O$1230,MATCH(B367,Historical!$B$7:$B$1261,0))=0,"n/a",((INDEX(Historical!$C$7:$C$1239,MATCH(B367,Historical!$B$7:$B$1261,0))/INDEX(Historical!$O$7:$O$1230,MATCH(B367,Historical!$B$7:$B$1261,0)))^(1/10)-1)*100)</f>
        <v>9.5958226385217227</v>
      </c>
      <c r="W367" s="702">
        <f t="shared" si="89"/>
        <v>1.186184685677081</v>
      </c>
      <c r="X367" s="703" t="str">
        <f t="shared" si="90"/>
        <v>n/a</v>
      </c>
      <c r="Y367" s="876"/>
      <c r="Z367" s="651">
        <f t="shared" si="91"/>
        <v>352.63157894736844</v>
      </c>
      <c r="AA367" s="886">
        <f t="shared" si="92"/>
        <v>102.60526315789474</v>
      </c>
      <c r="AB367" s="887">
        <v>12</v>
      </c>
      <c r="AC367" s="865">
        <v>0.76</v>
      </c>
      <c r="AD367" s="865">
        <v>18.73</v>
      </c>
      <c r="AE367" s="865">
        <v>0.99</v>
      </c>
      <c r="AF367" s="865">
        <v>1.76</v>
      </c>
      <c r="AG367" s="865">
        <v>1.7000000000000002</v>
      </c>
      <c r="AH367" s="867">
        <v>-29.7</v>
      </c>
      <c r="AI367" s="867">
        <v>67.800000000000011</v>
      </c>
      <c r="AJ367" s="865">
        <v>-0.2</v>
      </c>
      <c r="AK367" s="865">
        <v>5.64</v>
      </c>
      <c r="AL367" s="878">
        <v>1260</v>
      </c>
      <c r="AM367" s="872">
        <v>1.3</v>
      </c>
      <c r="AN367" s="865">
        <v>1.18</v>
      </c>
      <c r="AO367" s="739">
        <f t="shared" si="93"/>
        <v>-87.786066636411647</v>
      </c>
      <c r="AP367" s="740">
        <f t="shared" si="94"/>
        <v>14.819196521483088</v>
      </c>
      <c r="AQ367" s="888">
        <f t="shared" si="95"/>
        <v>183.30216546836402</v>
      </c>
      <c r="AR367" s="651">
        <f>INDEX(Historical!$C$7:$C$1239,MATCH(B367,Historical!$B$7:$B$1261,0))*IF(AH367="n/a",1.03,IF(AH367&lt;0,1.01,IF(AH367&gt;10,1.1,(1+AH367/100))))</f>
        <v>2.4239999999999999</v>
      </c>
      <c r="AS367" s="886">
        <f t="shared" si="96"/>
        <v>2.6664000000000003</v>
      </c>
      <c r="AT367" s="886">
        <f t="shared" ref="AT367:AV386" si="102">IF($AK367="n/a",1.03*AS367,IF($AK367&lt;0,1.01*AS367,IF($AK367&gt;10,1.1*AS367,(1+$AK367/100)*AS367)))</f>
        <v>2.8167849600000006</v>
      </c>
      <c r="AU367" s="886">
        <f t="shared" si="102"/>
        <v>2.9756516317440007</v>
      </c>
      <c r="AV367" s="886">
        <f t="shared" si="102"/>
        <v>3.1434783837743625</v>
      </c>
      <c r="AW367" s="651">
        <f t="shared" si="98"/>
        <v>14.026314975518364</v>
      </c>
      <c r="AX367" s="747">
        <f t="shared" si="99"/>
        <v>17.987067165322344</v>
      </c>
      <c r="AY367" s="934">
        <v>1.2</v>
      </c>
      <c r="AZ367" s="872">
        <v>54.449999999999996</v>
      </c>
      <c r="BA367" s="872">
        <v>-33.379999999999995</v>
      </c>
      <c r="BB367" s="872">
        <v>20.45</v>
      </c>
      <c r="BC367" s="872">
        <v>11.129999999999999</v>
      </c>
      <c r="BE367" s="624">
        <v>2012</v>
      </c>
      <c r="BF367" s="898">
        <f t="shared" si="100"/>
        <v>0</v>
      </c>
      <c r="BG367" s="882">
        <v>0.70000000000000007</v>
      </c>
    </row>
    <row r="368" spans="1:59" ht="11.25" customHeight="1" x14ac:dyDescent="0.2">
      <c r="A368" s="881" t="s">
        <v>4452</v>
      </c>
      <c r="B368" s="875" t="s">
        <v>4451</v>
      </c>
      <c r="C368" s="932" t="s">
        <v>112</v>
      </c>
      <c r="D368" s="932" t="s">
        <v>4322</v>
      </c>
      <c r="E368" s="733">
        <v>5</v>
      </c>
      <c r="F368" s="1140">
        <v>713</v>
      </c>
      <c r="G368" s="1186" t="s">
        <v>106</v>
      </c>
      <c r="H368" s="1186" t="s">
        <v>106</v>
      </c>
      <c r="I368" s="874">
        <v>10.93</v>
      </c>
      <c r="J368" s="651">
        <f t="shared" si="86"/>
        <v>3.2936870997255259</v>
      </c>
      <c r="K368" s="877">
        <v>0.09</v>
      </c>
      <c r="L368" s="887">
        <v>4</v>
      </c>
      <c r="M368" s="642">
        <f t="shared" si="87"/>
        <v>0.36</v>
      </c>
      <c r="N368" s="870" t="s">
        <v>489</v>
      </c>
      <c r="O368" s="734">
        <v>0.08</v>
      </c>
      <c r="P368" s="866">
        <v>43732</v>
      </c>
      <c r="Q368" s="866">
        <v>43753</v>
      </c>
      <c r="R368" s="642">
        <f t="shared" si="88"/>
        <v>12.499999999999993</v>
      </c>
      <c r="S368" s="701">
        <f>IF(INDEX(Historical!$D$7:$D$1237,MATCH(B368,Historical!$B$7:$B$1261,0))=0,"n/a",(INDEX(Historical!$C$7:$C$1239,MATCH(B368,Historical!$B$7:$B$1261,0))/INDEX(Historical!$D$7:$D$1237,MATCH(B368,Historical!$B$7:$B$1261,0))-1)*100)</f>
        <v>6.8965517241379226</v>
      </c>
      <c r="T368" s="701">
        <f>IF(INDEX(Historical!$F$7:$F$1230,MATCH(B368,Historical!$B$7:$B$1261,0))=0,"n/a",((INDEX(Historical!$C$7:$C$1239,MATCH(B368,Historical!$B$7:$B$1261,0))/INDEX(Historical!$F$7:$F$1230,MATCH(B368,Historical!$B$7:$B$1261,0)))^(1/3)-1)*100)</f>
        <v>11.273835644272513</v>
      </c>
      <c r="U368" s="701">
        <f>IF(INDEX(Historical!$H$7:$H$1230,MATCH(B368,Historical!$B$7:$B$1261,0))=0,"n/a",((INDEX(Historical!$C$7:$C$1239,MATCH(B368,Historical!$B$7:$B$1261,0))/INDEX(Historical!$H$7:$H$1230,MATCH(B368,Historical!$B$7:$B$1261,0)))^(1/5)-1)*100)</f>
        <v>9.1607069589288557</v>
      </c>
      <c r="V368" s="701">
        <f>IF(INDEX(Historical!$O$7:$O$1230,MATCH(B368,Historical!$B$7:$B$1261,0))=0,"n/a",((INDEX(Historical!$C$7:$C$1239,MATCH(B368,Historical!$B$7:$B$1261,0))/INDEX(Historical!$O$7:$O$1230,MATCH(B368,Historical!$B$7:$B$1261,0)))^(1/10)-1)*100)</f>
        <v>0</v>
      </c>
      <c r="W368" s="702" t="str">
        <f t="shared" si="89"/>
        <v>n/a</v>
      </c>
      <c r="X368" s="703">
        <f t="shared" si="90"/>
        <v>0.29455649385623328</v>
      </c>
      <c r="Y368" s="876"/>
      <c r="Z368" s="651">
        <f t="shared" si="91"/>
        <v>37.894736842105267</v>
      </c>
      <c r="AA368" s="886">
        <f t="shared" si="92"/>
        <v>11.505263157894737</v>
      </c>
      <c r="AB368" s="887">
        <v>6</v>
      </c>
      <c r="AC368" s="865">
        <v>0.95</v>
      </c>
      <c r="AD368" s="865">
        <v>0.73</v>
      </c>
      <c r="AE368" s="865">
        <v>0.64</v>
      </c>
      <c r="AF368" s="865">
        <v>1.75</v>
      </c>
      <c r="AG368" s="865">
        <v>14.6</v>
      </c>
      <c r="AH368" s="865">
        <v>4.3999999999999995</v>
      </c>
      <c r="AI368" s="865">
        <v>40</v>
      </c>
      <c r="AJ368" s="865">
        <v>31.1</v>
      </c>
      <c r="AK368" s="865">
        <v>17</v>
      </c>
      <c r="AL368" s="878">
        <v>434.52</v>
      </c>
      <c r="AM368" s="872">
        <v>2.1999999999999997</v>
      </c>
      <c r="AN368" s="865">
        <v>0</v>
      </c>
      <c r="AO368" s="739">
        <f t="shared" si="93"/>
        <v>0.9491309007596449</v>
      </c>
      <c r="AP368" s="740">
        <f t="shared" si="94"/>
        <v>12.454394058654382</v>
      </c>
      <c r="AQ368" s="888">
        <f t="shared" si="95"/>
        <v>-5.4032875217330467</v>
      </c>
      <c r="AR368" s="651">
        <f>INDEX(Historical!$C$7:$C$1239,MATCH(B368,Historical!$B$7:$B$1261,0))*IF(AH368="n/a",1.03,IF(AH368&lt;0,1.01,IF(AH368&gt;10,1.1,(1+AH368/100))))</f>
        <v>0.32363999999999998</v>
      </c>
      <c r="AS368" s="886">
        <f t="shared" si="96"/>
        <v>0.35600399999999999</v>
      </c>
      <c r="AT368" s="886">
        <f t="shared" si="102"/>
        <v>0.39160440000000002</v>
      </c>
      <c r="AU368" s="886">
        <f t="shared" si="102"/>
        <v>0.43076484000000004</v>
      </c>
      <c r="AV368" s="886">
        <f t="shared" si="102"/>
        <v>0.47384132400000006</v>
      </c>
      <c r="AW368" s="651">
        <f t="shared" si="98"/>
        <v>1.9758545640000003</v>
      </c>
      <c r="AX368" s="747">
        <f t="shared" si="99"/>
        <v>18.077351912168346</v>
      </c>
      <c r="AY368" s="934">
        <v>0.96</v>
      </c>
      <c r="AZ368" s="872">
        <v>33.46</v>
      </c>
      <c r="BA368" s="872">
        <v>-49.769999999999996</v>
      </c>
      <c r="BB368" s="872">
        <v>-0.80999999999999994</v>
      </c>
      <c r="BC368" s="872">
        <v>-5.96</v>
      </c>
      <c r="BE368" s="624">
        <v>2015</v>
      </c>
      <c r="BF368" s="898">
        <f t="shared" si="100"/>
        <v>0</v>
      </c>
      <c r="BG368" s="882">
        <v>9.1999999999999993</v>
      </c>
    </row>
    <row r="369" spans="1:59" ht="11.25" customHeight="1" x14ac:dyDescent="0.2">
      <c r="A369" s="863" t="s">
        <v>1369</v>
      </c>
      <c r="B369" s="875" t="s">
        <v>1370</v>
      </c>
      <c r="C369" s="932" t="s">
        <v>108</v>
      </c>
      <c r="D369" s="932" t="s">
        <v>4338</v>
      </c>
      <c r="E369" s="733">
        <v>9</v>
      </c>
      <c r="F369" s="1140">
        <v>435</v>
      </c>
      <c r="G369" s="1165" t="s">
        <v>37</v>
      </c>
      <c r="H369" s="1165" t="s">
        <v>115</v>
      </c>
      <c r="I369" s="874">
        <v>15.46</v>
      </c>
      <c r="J369" s="651">
        <f t="shared" si="86"/>
        <v>4.7865459249676583</v>
      </c>
      <c r="K369" s="877">
        <v>0.185</v>
      </c>
      <c r="L369" s="887">
        <v>4</v>
      </c>
      <c r="M369" s="642">
        <f t="shared" si="87"/>
        <v>0.74</v>
      </c>
      <c r="N369" s="870" t="s">
        <v>148</v>
      </c>
      <c r="O369" s="734">
        <v>0.17</v>
      </c>
      <c r="P369" s="866">
        <v>43703</v>
      </c>
      <c r="Q369" s="866">
        <v>43721</v>
      </c>
      <c r="R369" s="642">
        <f t="shared" si="88"/>
        <v>8.8235294117646959</v>
      </c>
      <c r="S369" s="701">
        <f>IF(INDEX(Historical!$D$7:$D$1237,MATCH(B369,Historical!$B$7:$B$1261,0))=0,"n/a",(INDEX(Historical!$C$7:$C$1239,MATCH(B369,Historical!$B$7:$B$1261,0))/INDEX(Historical!$D$7:$D$1237,MATCH(B369,Historical!$B$7:$B$1261,0))-1)*100)</f>
        <v>22.123893805309748</v>
      </c>
      <c r="T369" s="701">
        <f>IF(INDEX(Historical!$F$7:$F$1230,MATCH(B369,Historical!$B$7:$B$1261,0))=0,"n/a",((INDEX(Historical!$C$7:$C$1239,MATCH(B369,Historical!$B$7:$B$1261,0))/INDEX(Historical!$F$7:$F$1230,MATCH(B369,Historical!$B$7:$B$1261,0)))^(1/3)-1)*100)</f>
        <v>27.872861448303944</v>
      </c>
      <c r="U369" s="701">
        <f>IF(INDEX(Historical!$H$7:$H$1230,MATCH(B369,Historical!$B$7:$B$1261,0))=0,"n/a",((INDEX(Historical!$C$7:$C$1239,MATCH(B369,Historical!$B$7:$B$1261,0))/INDEX(Historical!$H$7:$H$1230,MATCH(B369,Historical!$B$7:$B$1261,0)))^(1/5)-1)*100)</f>
        <v>22.512898942832859</v>
      </c>
      <c r="V369" s="701">
        <f>IF(INDEX(Historical!$O$7:$O$1230,MATCH(B369,Historical!$B$7:$B$1261,0))=0,"n/a",((INDEX(Historical!$C$7:$C$1239,MATCH(B369,Historical!$B$7:$B$1261,0))/INDEX(Historical!$O$7:$O$1230,MATCH(B369,Historical!$B$7:$B$1261,0)))^(1/10)-1)*100)</f>
        <v>22.256155801944267</v>
      </c>
      <c r="W369" s="702">
        <f t="shared" si="89"/>
        <v>1.0115358260057725</v>
      </c>
      <c r="X369" s="703">
        <f t="shared" si="90"/>
        <v>2.5014332158703176</v>
      </c>
      <c r="Y369" s="875"/>
      <c r="Z369" s="651">
        <f t="shared" si="91"/>
        <v>64.912280701754383</v>
      </c>
      <c r="AA369" s="886">
        <f t="shared" si="92"/>
        <v>13.561403508771932</v>
      </c>
      <c r="AB369" s="887">
        <v>12</v>
      </c>
      <c r="AC369" s="865">
        <v>1.1399999999999999</v>
      </c>
      <c r="AD369" s="865" t="s">
        <v>136</v>
      </c>
      <c r="AE369" s="865">
        <v>3.33</v>
      </c>
      <c r="AF369" s="865">
        <v>1</v>
      </c>
      <c r="AG369" s="865">
        <v>7.1999999999999993</v>
      </c>
      <c r="AH369" s="865">
        <v>-5.5</v>
      </c>
      <c r="AI369" s="865">
        <v>24.07</v>
      </c>
      <c r="AJ369" s="865">
        <v>9</v>
      </c>
      <c r="AK369" s="865">
        <v>-12.6</v>
      </c>
      <c r="AL369" s="878">
        <v>16120.000000000002</v>
      </c>
      <c r="AM369" s="872">
        <v>0.1</v>
      </c>
      <c r="AN369" s="865">
        <v>0.8</v>
      </c>
      <c r="AO369" s="739">
        <f t="shared" si="93"/>
        <v>13.738041359028585</v>
      </c>
      <c r="AP369" s="740">
        <f t="shared" si="94"/>
        <v>27.299444867800517</v>
      </c>
      <c r="AQ369" s="888">
        <f t="shared" si="95"/>
        <v>-22.364373845874852</v>
      </c>
      <c r="AR369" s="651">
        <f>INDEX(Historical!$C$7:$C$1239,MATCH(B369,Historical!$B$7:$B$1261,0))*IF(AH369="n/a",1.03,IF(AH369&lt;0,1.01,IF(AH369&gt;10,1.1,(1+AH369/100))))</f>
        <v>0.69689999999999996</v>
      </c>
      <c r="AS369" s="886">
        <f t="shared" si="96"/>
        <v>0.76658999999999999</v>
      </c>
      <c r="AT369" s="886">
        <f t="shared" si="102"/>
        <v>0.7742559</v>
      </c>
      <c r="AU369" s="886">
        <f t="shared" si="102"/>
        <v>0.78199845899999998</v>
      </c>
      <c r="AV369" s="886">
        <f t="shared" si="102"/>
        <v>0.78981844358999997</v>
      </c>
      <c r="AW369" s="651">
        <f t="shared" si="98"/>
        <v>3.8095628025900004</v>
      </c>
      <c r="AX369" s="747">
        <f t="shared" si="99"/>
        <v>24.641415281953432</v>
      </c>
      <c r="AY369" s="934">
        <v>1.63</v>
      </c>
      <c r="AZ369" s="872">
        <v>107.52</v>
      </c>
      <c r="BA369" s="872">
        <v>-24.68</v>
      </c>
      <c r="BB369" s="872">
        <v>14.78</v>
      </c>
      <c r="BC369" s="872">
        <v>22.41</v>
      </c>
      <c r="BE369" s="624">
        <v>2011</v>
      </c>
      <c r="BF369" s="898">
        <f t="shared" si="100"/>
        <v>0</v>
      </c>
      <c r="BG369" s="882">
        <v>0.70000000000000007</v>
      </c>
    </row>
    <row r="370" spans="1:59" s="773" customFormat="1" ht="11.25" customHeight="1" x14ac:dyDescent="0.2">
      <c r="A370" s="646" t="s">
        <v>1377</v>
      </c>
      <c r="B370" s="781" t="s">
        <v>1378</v>
      </c>
      <c r="C370" s="932" t="s">
        <v>4193</v>
      </c>
      <c r="D370" s="932" t="s">
        <v>4326</v>
      </c>
      <c r="E370" s="755">
        <v>11</v>
      </c>
      <c r="F370" s="1140">
        <v>319</v>
      </c>
      <c r="G370" s="1189" t="s">
        <v>106</v>
      </c>
      <c r="H370" s="1189" t="s">
        <v>106</v>
      </c>
      <c r="I370" s="756">
        <v>251.97</v>
      </c>
      <c r="J370" s="757">
        <f t="shared" si="86"/>
        <v>1.4287415168472437</v>
      </c>
      <c r="K370" s="758">
        <v>0.9</v>
      </c>
      <c r="L370" s="759">
        <v>4</v>
      </c>
      <c r="M370" s="760">
        <f t="shared" si="87"/>
        <v>3.6</v>
      </c>
      <c r="N370" s="761" t="s">
        <v>119</v>
      </c>
      <c r="O370" s="762">
        <v>0.85</v>
      </c>
      <c r="P370" s="763">
        <v>44057</v>
      </c>
      <c r="Q370" s="763">
        <v>44075</v>
      </c>
      <c r="R370" s="760">
        <f t="shared" si="88"/>
        <v>5.8823529411764763</v>
      </c>
      <c r="S370" s="701">
        <f>IF(INDEX(Historical!$D$7:$D$1237,MATCH(B370,Historical!$B$7:$B$1261,0))=0,"n/a",(INDEX(Historical!$C$7:$C$1239,MATCH(B370,Historical!$B$7:$B$1261,0))/INDEX(Historical!$D$7:$D$1237,MATCH(B370,Historical!$B$7:$B$1261,0))-1)*100)</f>
        <v>9.1549295774647987</v>
      </c>
      <c r="T370" s="701">
        <f>IF(INDEX(Historical!$F$7:$F$1230,MATCH(B370,Historical!$B$7:$B$1261,0))=0,"n/a",((INDEX(Historical!$C$7:$C$1239,MATCH(B370,Historical!$B$7:$B$1261,0))/INDEX(Historical!$F$7:$F$1230,MATCH(B370,Historical!$B$7:$B$1261,0)))^(1/3)-1)*100)</f>
        <v>13.862522184714066</v>
      </c>
      <c r="U370" s="701">
        <f>IF(INDEX(Historical!$H$7:$H$1230,MATCH(B370,Historical!$B$7:$B$1261,0))=0,"n/a",((INDEX(Historical!$C$7:$C$1239,MATCH(B370,Historical!$B$7:$B$1261,0))/INDEX(Historical!$H$7:$H$1230,MATCH(B370,Historical!$B$7:$B$1261,0)))^(1/5)-1)*100)</f>
        <v>10.286313147852999</v>
      </c>
      <c r="V370" s="701">
        <f>IF(INDEX(Historical!$O$7:$O$1230,MATCH(B370,Historical!$B$7:$B$1261,0))=0,"n/a",((INDEX(Historical!$C$7:$C$1239,MATCH(B370,Historical!$B$7:$B$1261,0))/INDEX(Historical!$O$7:$O$1230,MATCH(B370,Historical!$B$7:$B$1261,0)))^(1/10)-1)*100)</f>
        <v>17.847681928814318</v>
      </c>
      <c r="W370" s="702">
        <f t="shared" si="89"/>
        <v>0.57633888753060902</v>
      </c>
      <c r="X370" s="703">
        <f t="shared" si="90"/>
        <v>0.36606096611576505</v>
      </c>
      <c r="Y370" s="778"/>
      <c r="Z370" s="757">
        <f t="shared" si="91"/>
        <v>43.795620437956202</v>
      </c>
      <c r="AA370" s="765">
        <f t="shared" si="92"/>
        <v>30.653284671532845</v>
      </c>
      <c r="AB370" s="759">
        <v>6</v>
      </c>
      <c r="AC370" s="766">
        <v>8.2200000000000006</v>
      </c>
      <c r="AD370" s="766">
        <v>2.6</v>
      </c>
      <c r="AE370" s="766">
        <v>6.48</v>
      </c>
      <c r="AF370" s="766">
        <v>14.37</v>
      </c>
      <c r="AG370" s="775">
        <v>49.7</v>
      </c>
      <c r="AH370" s="766">
        <v>4.5</v>
      </c>
      <c r="AI370" s="766">
        <v>5.7</v>
      </c>
      <c r="AJ370" s="766">
        <v>28.1</v>
      </c>
      <c r="AK370" s="766">
        <v>11.88</v>
      </c>
      <c r="AL370" s="767">
        <v>38450</v>
      </c>
      <c r="AM370" s="768">
        <v>0.3</v>
      </c>
      <c r="AN370" s="775">
        <v>0</v>
      </c>
      <c r="AO370" s="769">
        <f t="shared" si="93"/>
        <v>-18.938230006832601</v>
      </c>
      <c r="AP370" s="770">
        <f t="shared" si="94"/>
        <v>11.715054664700244</v>
      </c>
      <c r="AQ370" s="771">
        <f t="shared" si="95"/>
        <v>342.46164967771284</v>
      </c>
      <c r="AR370" s="651">
        <f>INDEX(Historical!$C$7:$C$1239,MATCH(B370,Historical!$B$7:$B$1261,0))*IF(AH370="n/a",1.03,IF(AH370&lt;0,1.01,IF(AH370&gt;10,1.1,(1+AH370/100))))</f>
        <v>3.2395</v>
      </c>
      <c r="AS370" s="765">
        <f t="shared" si="96"/>
        <v>3.4241514999999998</v>
      </c>
      <c r="AT370" s="765">
        <f t="shared" si="102"/>
        <v>3.7665666500000001</v>
      </c>
      <c r="AU370" s="765">
        <f t="shared" si="102"/>
        <v>4.1432233150000002</v>
      </c>
      <c r="AV370" s="765">
        <f t="shared" si="102"/>
        <v>4.5575456465000004</v>
      </c>
      <c r="AW370" s="757">
        <f t="shared" si="98"/>
        <v>19.130987111500001</v>
      </c>
      <c r="AX370" s="772">
        <f t="shared" si="99"/>
        <v>7.5925654290193281</v>
      </c>
      <c r="AY370" s="935">
        <v>1.24</v>
      </c>
      <c r="AZ370" s="768">
        <v>128.66999999999999</v>
      </c>
      <c r="BA370" s="768">
        <v>-1.66</v>
      </c>
      <c r="BB370" s="768">
        <v>18.420000000000002</v>
      </c>
      <c r="BC370" s="768">
        <v>35.82</v>
      </c>
      <c r="BD370" s="908"/>
      <c r="BE370" s="624">
        <v>2010</v>
      </c>
      <c r="BF370" s="898">
        <f t="shared" si="100"/>
        <v>0</v>
      </c>
      <c r="BG370" s="824">
        <v>14.099999999999998</v>
      </c>
    </row>
    <row r="371" spans="1:59" ht="11.25" customHeight="1" x14ac:dyDescent="0.2">
      <c r="A371" s="863" t="s">
        <v>262</v>
      </c>
      <c r="B371" s="875" t="s">
        <v>263</v>
      </c>
      <c r="C371" s="932" t="s">
        <v>128</v>
      </c>
      <c r="D371" s="932" t="s">
        <v>4353</v>
      </c>
      <c r="E371" s="733">
        <v>48</v>
      </c>
      <c r="F371" s="1140">
        <v>40</v>
      </c>
      <c r="G371" s="1165" t="s">
        <v>115</v>
      </c>
      <c r="H371" s="1165" t="s">
        <v>37</v>
      </c>
      <c r="I371" s="865">
        <v>139.31</v>
      </c>
      <c r="J371" s="651">
        <f t="shared" si="86"/>
        <v>3.072284832388199</v>
      </c>
      <c r="K371" s="877">
        <v>1.07</v>
      </c>
      <c r="L371" s="887">
        <v>4</v>
      </c>
      <c r="M371" s="642">
        <f t="shared" si="87"/>
        <v>4.28</v>
      </c>
      <c r="N371" s="870" t="s">
        <v>188</v>
      </c>
      <c r="O371" s="734">
        <v>1.03</v>
      </c>
      <c r="P371" s="861">
        <v>43895</v>
      </c>
      <c r="Q371" s="861">
        <v>43922</v>
      </c>
      <c r="R371" s="642">
        <f t="shared" si="88"/>
        <v>3.8834951456310711</v>
      </c>
      <c r="S371" s="701">
        <f>IF(INDEX(Historical!$D$7:$D$1237,MATCH(B371,Historical!$B$7:$B$1261,0))=0,"n/a",(INDEX(Historical!$C$7:$C$1239,MATCH(B371,Historical!$B$7:$B$1261,0))/INDEX(Historical!$D$7:$D$1237,MATCH(B371,Historical!$B$7:$B$1261,0))-1)*100)</f>
        <v>3.0226700251889005</v>
      </c>
      <c r="T371" s="701">
        <f>IF(INDEX(Historical!$F$7:$F$1230,MATCH(B371,Historical!$B$7:$B$1261,0))=0,"n/a",((INDEX(Historical!$C$7:$C$1239,MATCH(B371,Historical!$B$7:$B$1261,0))/INDEX(Historical!$F$7:$F$1230,MATCH(B371,Historical!$B$7:$B$1261,0)))^(1/3)-1)*100)</f>
        <v>3.9618441645456137</v>
      </c>
      <c r="U371" s="701">
        <f>IF(INDEX(Historical!$H$7:$H$1230,MATCH(B371,Historical!$B$7:$B$1261,0))=0,"n/a",((INDEX(Historical!$C$7:$C$1239,MATCH(B371,Historical!$B$7:$B$1261,0))/INDEX(Historical!$H$7:$H$1230,MATCH(B371,Historical!$B$7:$B$1261,0)))^(1/5)-1)*100)</f>
        <v>4.6658122225865295</v>
      </c>
      <c r="V371" s="701">
        <f>IF(INDEX(Historical!$O$7:$O$1230,MATCH(B371,Historical!$B$7:$B$1261,0))=0,"n/a",((INDEX(Historical!$C$7:$C$1239,MATCH(B371,Historical!$B$7:$B$1261,0))/INDEX(Historical!$O$7:$O$1230,MATCH(B371,Historical!$B$7:$B$1261,0)))^(1/10)-1)*100)</f>
        <v>6.0123398646766413</v>
      </c>
      <c r="W371" s="702">
        <f t="shared" si="89"/>
        <v>0.77603933370414491</v>
      </c>
      <c r="X371" s="703">
        <f t="shared" si="90"/>
        <v>0.47610328801903357</v>
      </c>
      <c r="Y371" s="876"/>
      <c r="Z371" s="651">
        <f t="shared" si="91"/>
        <v>62.209302325581397</v>
      </c>
      <c r="AA371" s="886">
        <f t="shared" si="92"/>
        <v>20.248546511627907</v>
      </c>
      <c r="AB371" s="887">
        <v>12</v>
      </c>
      <c r="AC371" s="865">
        <v>6.88</v>
      </c>
      <c r="AD371" s="865">
        <v>3.4</v>
      </c>
      <c r="AE371" s="865">
        <v>2.5299999999999998</v>
      </c>
      <c r="AF371" s="867">
        <v>144.26</v>
      </c>
      <c r="AG371" s="867" t="s">
        <v>136</v>
      </c>
      <c r="AH371" s="865">
        <v>42.9</v>
      </c>
      <c r="AI371" s="865">
        <v>2.33</v>
      </c>
      <c r="AJ371" s="865">
        <v>9.8000000000000007</v>
      </c>
      <c r="AK371" s="865">
        <v>6.04</v>
      </c>
      <c r="AL371" s="878">
        <v>47860</v>
      </c>
      <c r="AM371" s="872">
        <v>0.33999999999999997</v>
      </c>
      <c r="AN371" s="868">
        <v>25.07</v>
      </c>
      <c r="AO371" s="739">
        <f t="shared" si="93"/>
        <v>-12.510449456653179</v>
      </c>
      <c r="AP371" s="740">
        <f t="shared" si="94"/>
        <v>7.7380970549747286</v>
      </c>
      <c r="AQ371" s="888">
        <f t="shared" si="95"/>
        <v>1039.4063405061117</v>
      </c>
      <c r="AR371" s="651">
        <f>INDEX(Historical!$C$7:$C$1239,MATCH(B371,Historical!$B$7:$B$1261,0))*IF(AH371="n/a",1.03,IF(AH371&lt;0,1.01,IF(AH371&gt;10,1.1,(1+AH371/100))))</f>
        <v>4.4990000000000006</v>
      </c>
      <c r="AS371" s="886">
        <f t="shared" si="96"/>
        <v>4.6038267000000008</v>
      </c>
      <c r="AT371" s="886">
        <f t="shared" si="102"/>
        <v>4.8818978326800009</v>
      </c>
      <c r="AU371" s="886">
        <f t="shared" si="102"/>
        <v>5.1767644617738728</v>
      </c>
      <c r="AV371" s="886">
        <f t="shared" si="102"/>
        <v>5.4894410352650151</v>
      </c>
      <c r="AW371" s="651">
        <f t="shared" si="98"/>
        <v>24.650930029718893</v>
      </c>
      <c r="AX371" s="747">
        <f t="shared" si="99"/>
        <v>17.695018325833676</v>
      </c>
      <c r="AY371" s="934">
        <v>0.51</v>
      </c>
      <c r="AZ371" s="872">
        <v>25.89</v>
      </c>
      <c r="BA371" s="872">
        <v>-13.020000000000001</v>
      </c>
      <c r="BB371" s="872">
        <v>-2.6599999999999997</v>
      </c>
      <c r="BC371" s="872">
        <v>-2.0699999999999998</v>
      </c>
      <c r="BE371" s="624">
        <v>1973</v>
      </c>
      <c r="BF371" s="898">
        <f t="shared" si="100"/>
        <v>5</v>
      </c>
      <c r="BG371" s="882">
        <v>14.799999999999999</v>
      </c>
    </row>
    <row r="372" spans="1:59" ht="11.25" customHeight="1" x14ac:dyDescent="0.2">
      <c r="A372" s="881" t="s">
        <v>4568</v>
      </c>
      <c r="B372" s="875" t="s">
        <v>4563</v>
      </c>
      <c r="C372" s="932" t="s">
        <v>108</v>
      </c>
      <c r="D372" s="932" t="s">
        <v>118</v>
      </c>
      <c r="E372" s="733">
        <v>5</v>
      </c>
      <c r="F372" s="1140">
        <v>729</v>
      </c>
      <c r="G372" s="1140" t="s">
        <v>106</v>
      </c>
      <c r="H372" s="1140" t="s">
        <v>106</v>
      </c>
      <c r="I372" s="874">
        <v>240.16</v>
      </c>
      <c r="J372" s="651">
        <f t="shared" si="86"/>
        <v>0.14990006662225183</v>
      </c>
      <c r="K372" s="877">
        <v>0.09</v>
      </c>
      <c r="L372" s="887">
        <v>4</v>
      </c>
      <c r="M372" s="642">
        <f t="shared" si="87"/>
        <v>0.36</v>
      </c>
      <c r="N372" s="870" t="s">
        <v>148</v>
      </c>
      <c r="O372" s="734">
        <v>0.08</v>
      </c>
      <c r="P372" s="861">
        <v>43888</v>
      </c>
      <c r="Q372" s="861">
        <v>43902</v>
      </c>
      <c r="R372" s="642">
        <f t="shared" si="88"/>
        <v>12.499999999999993</v>
      </c>
      <c r="S372" s="701">
        <f>IF(INDEX(Historical!$D$7:$D$1237,MATCH(B372,Historical!$B$7:$B$1261,0))=0,"n/a",(INDEX(Historical!$C$7:$C$1239,MATCH(B372,Historical!$B$7:$B$1261,0))/INDEX(Historical!$D$7:$D$1237,MATCH(B372,Historical!$B$7:$B$1261,0))-1)*100)</f>
        <v>14.285714285714279</v>
      </c>
      <c r="T372" s="701">
        <f>IF(INDEX(Historical!$F$7:$F$1230,MATCH(B372,Historical!$B$7:$B$1261,0))=0,"n/a",((INDEX(Historical!$C$7:$C$1239,MATCH(B372,Historical!$B$7:$B$1261,0))/INDEX(Historical!$F$7:$F$1230,MATCH(B372,Historical!$B$7:$B$1261,0)))^(1/3)-1)*100)</f>
        <v>47.361259945615465</v>
      </c>
      <c r="U372" s="701" t="str">
        <f>IF(INDEX(Historical!$H$7:$H$1230,MATCH(B372,Historical!$B$7:$B$1261,0))=0,"n/a",((INDEX(Historical!$C$7:$C$1239,MATCH(B372,Historical!$B$7:$B$1261,0))/INDEX(Historical!$H$7:$H$1230,MATCH(B372,Historical!$B$7:$B$1261,0)))^(1/5)-1)*100)</f>
        <v>n/a</v>
      </c>
      <c r="V372" s="701" t="str">
        <f>IF(INDEX(Historical!$O$7:$O$1230,MATCH(B372,Historical!$B$7:$B$1261,0))=0,"n/a",((INDEX(Historical!$C$7:$C$1239,MATCH(B372,Historical!$B$7:$B$1261,0))/INDEX(Historical!$O$7:$O$1230,MATCH(B372,Historical!$B$7:$B$1261,0)))^(1/10)-1)*100)</f>
        <v>n/a</v>
      </c>
      <c r="W372" s="702" t="str">
        <f t="shared" si="89"/>
        <v>n/a</v>
      </c>
      <c r="X372" s="703" t="str">
        <f t="shared" si="90"/>
        <v>n/a</v>
      </c>
      <c r="Y372" s="876"/>
      <c r="Z372" s="651">
        <f t="shared" si="91"/>
        <v>12</v>
      </c>
      <c r="AA372" s="886">
        <f t="shared" si="92"/>
        <v>80.053333333333327</v>
      </c>
      <c r="AB372" s="887">
        <v>12</v>
      </c>
      <c r="AC372" s="865">
        <v>3</v>
      </c>
      <c r="AD372" s="865">
        <v>5.36</v>
      </c>
      <c r="AE372" s="865">
        <v>13.1</v>
      </c>
      <c r="AF372" s="865">
        <v>10.09</v>
      </c>
      <c r="AG372" s="865">
        <v>15.2</v>
      </c>
      <c r="AH372" s="865">
        <v>83.6</v>
      </c>
      <c r="AI372" s="865">
        <v>32.029999999999994</v>
      </c>
      <c r="AJ372" s="865">
        <v>35.799999999999997</v>
      </c>
      <c r="AK372" s="865">
        <v>15</v>
      </c>
      <c r="AL372" s="878">
        <v>5410</v>
      </c>
      <c r="AM372" s="872">
        <v>2.9000000000000004</v>
      </c>
      <c r="AN372" s="865">
        <v>0.08</v>
      </c>
      <c r="AO372" s="739" t="str">
        <f t="shared" si="93"/>
        <v>n/a</v>
      </c>
      <c r="AP372" s="740" t="str">
        <f t="shared" si="94"/>
        <v>n/a</v>
      </c>
      <c r="AQ372" s="888">
        <f t="shared" si="95"/>
        <v>499.16168596291766</v>
      </c>
      <c r="AR372" s="651">
        <f>INDEX(Historical!$C$7:$C$1239,MATCH(B372,Historical!$B$7:$B$1261,0))*IF(AH372="n/a",1.03,IF(AH372&lt;0,1.01,IF(AH372&gt;10,1.1,(1+AH372/100))))</f>
        <v>0.35200000000000004</v>
      </c>
      <c r="AS372" s="886">
        <f t="shared" si="96"/>
        <v>0.38720000000000004</v>
      </c>
      <c r="AT372" s="886">
        <f t="shared" si="102"/>
        <v>0.42592000000000008</v>
      </c>
      <c r="AU372" s="886">
        <f t="shared" si="102"/>
        <v>0.4685120000000001</v>
      </c>
      <c r="AV372" s="886">
        <f t="shared" si="102"/>
        <v>0.51536320000000013</v>
      </c>
      <c r="AW372" s="651">
        <f t="shared" si="98"/>
        <v>2.1489952000000003</v>
      </c>
      <c r="AX372" s="747">
        <f t="shared" si="99"/>
        <v>0.89481812125249849</v>
      </c>
      <c r="AY372" s="934">
        <v>0.87</v>
      </c>
      <c r="AZ372" s="872">
        <v>196.75</v>
      </c>
      <c r="BA372" s="872">
        <v>-1.37</v>
      </c>
      <c r="BB372" s="872">
        <v>16.16</v>
      </c>
      <c r="BC372" s="872">
        <v>47.870000000000005</v>
      </c>
      <c r="BE372" s="624">
        <v>2016</v>
      </c>
      <c r="BF372" s="898">
        <f t="shared" si="100"/>
        <v>0</v>
      </c>
      <c r="BG372" s="882">
        <v>5.4</v>
      </c>
    </row>
    <row r="373" spans="1:59" ht="11.25" customHeight="1" x14ac:dyDescent="0.2">
      <c r="A373" s="863" t="s">
        <v>186</v>
      </c>
      <c r="B373" s="875" t="s">
        <v>187</v>
      </c>
      <c r="C373" s="932" t="s">
        <v>128</v>
      </c>
      <c r="D373" s="932" t="s">
        <v>4346</v>
      </c>
      <c r="E373" s="733">
        <v>58</v>
      </c>
      <c r="F373" s="1140">
        <v>10</v>
      </c>
      <c r="G373" s="1190" t="s">
        <v>115</v>
      </c>
      <c r="H373" s="1190" t="s">
        <v>115</v>
      </c>
      <c r="I373" s="865">
        <v>51.6</v>
      </c>
      <c r="J373" s="651">
        <f t="shared" si="86"/>
        <v>3.1782945736434107</v>
      </c>
      <c r="K373" s="877">
        <v>0.41</v>
      </c>
      <c r="L373" s="887">
        <v>4</v>
      </c>
      <c r="M373" s="642">
        <f t="shared" si="87"/>
        <v>1.64</v>
      </c>
      <c r="N373" s="870" t="s">
        <v>163</v>
      </c>
      <c r="O373" s="734">
        <v>0.4</v>
      </c>
      <c r="P373" s="861">
        <v>43903</v>
      </c>
      <c r="Q373" s="861">
        <v>43922</v>
      </c>
      <c r="R373" s="642">
        <f t="shared" si="88"/>
        <v>2.4999999999999885</v>
      </c>
      <c r="S373" s="701">
        <f>IF(INDEX(Historical!$D$7:$D$1237,MATCH(B373,Historical!$B$7:$B$1261,0))=0,"n/a",(INDEX(Historical!$C$7:$C$1239,MATCH(B373,Historical!$B$7:$B$1261,0))/INDEX(Historical!$D$7:$D$1237,MATCH(B373,Historical!$B$7:$B$1261,0))-1)*100)</f>
        <v>2.5641025641025772</v>
      </c>
      <c r="T373" s="701">
        <f>IF(INDEX(Historical!$F$7:$F$1230,MATCH(B373,Historical!$B$7:$B$1261,0))=0,"n/a",((INDEX(Historical!$C$7:$C$1239,MATCH(B373,Historical!$B$7:$B$1261,0))/INDEX(Historical!$F$7:$F$1230,MATCH(B373,Historical!$B$7:$B$1261,0)))^(1/3)-1)*100)</f>
        <v>4.5515917149420382</v>
      </c>
      <c r="U373" s="701">
        <f>IF(INDEX(Historical!$H$7:$H$1230,MATCH(B373,Historical!$B$7:$B$1261,0))=0,"n/a",((INDEX(Historical!$C$7:$C$1239,MATCH(B373,Historical!$B$7:$B$1261,0))/INDEX(Historical!$H$7:$H$1230,MATCH(B373,Historical!$B$7:$B$1261,0)))^(1/5)-1)*100)</f>
        <v>5.5727976512114141</v>
      </c>
      <c r="V373" s="701">
        <f>IF(INDEX(Historical!$O$7:$O$1230,MATCH(B373,Historical!$B$7:$B$1261,0))=0,"n/a",((INDEX(Historical!$C$7:$C$1239,MATCH(B373,Historical!$B$7:$B$1261,0))/INDEX(Historical!$O$7:$O$1230,MATCH(B373,Historical!$B$7:$B$1261,0)))^(1/10)-1)*100)</f>
        <v>6.9130238595059845</v>
      </c>
      <c r="W373" s="702">
        <f t="shared" si="89"/>
        <v>0.80613024986863779</v>
      </c>
      <c r="X373" s="703">
        <f t="shared" si="90"/>
        <v>1.0514712549455498</v>
      </c>
      <c r="Y373" s="664"/>
      <c r="Z373" s="651">
        <f t="shared" si="91"/>
        <v>84.974093264248708</v>
      </c>
      <c r="AA373" s="886">
        <f t="shared" si="92"/>
        <v>26.73575129533679</v>
      </c>
      <c r="AB373" s="887">
        <v>12</v>
      </c>
      <c r="AC373" s="865">
        <v>1.93</v>
      </c>
      <c r="AD373" s="865">
        <v>8.18</v>
      </c>
      <c r="AE373" s="865">
        <v>6.8</v>
      </c>
      <c r="AF373" s="865">
        <v>12.17</v>
      </c>
      <c r="AG373" s="865">
        <v>45.5</v>
      </c>
      <c r="AH373" s="865">
        <v>38</v>
      </c>
      <c r="AI373" s="865">
        <v>11.4</v>
      </c>
      <c r="AJ373" s="865">
        <v>5.3</v>
      </c>
      <c r="AK373" s="865">
        <v>3.34</v>
      </c>
      <c r="AL373" s="878">
        <v>227460</v>
      </c>
      <c r="AM373" s="872">
        <v>0.70000000000000007</v>
      </c>
      <c r="AN373" s="865">
        <v>2.84</v>
      </c>
      <c r="AO373" s="739">
        <f t="shared" si="93"/>
        <v>-17.984659070481968</v>
      </c>
      <c r="AP373" s="740">
        <f t="shared" si="94"/>
        <v>8.7510922248548244</v>
      </c>
      <c r="AQ373" s="888">
        <f t="shared" si="95"/>
        <v>280.27714645695431</v>
      </c>
      <c r="AR373" s="651">
        <f>INDEX(Historical!$C$7:$C$1239,MATCH(B373,Historical!$B$7:$B$1261,0))*IF(AH373="n/a",1.03,IF(AH373&lt;0,1.01,IF(AH373&gt;10,1.1,(1+AH373/100))))</f>
        <v>1.7600000000000002</v>
      </c>
      <c r="AS373" s="886">
        <f t="shared" si="96"/>
        <v>1.9360000000000004</v>
      </c>
      <c r="AT373" s="886">
        <f t="shared" si="102"/>
        <v>2.0006624000000004</v>
      </c>
      <c r="AU373" s="886">
        <f t="shared" si="102"/>
        <v>2.0674845241600006</v>
      </c>
      <c r="AV373" s="886">
        <f t="shared" si="102"/>
        <v>2.1365385072669447</v>
      </c>
      <c r="AW373" s="651">
        <f t="shared" si="98"/>
        <v>9.9006854314269468</v>
      </c>
      <c r="AX373" s="747">
        <f t="shared" si="99"/>
        <v>19.187374867106485</v>
      </c>
      <c r="AY373" s="934">
        <v>0.59</v>
      </c>
      <c r="AZ373" s="872">
        <v>42.27</v>
      </c>
      <c r="BA373" s="872">
        <v>-14.19</v>
      </c>
      <c r="BB373" s="872">
        <v>2.12</v>
      </c>
      <c r="BC373" s="872">
        <v>6.4600000000000009</v>
      </c>
      <c r="BE373" s="624">
        <v>1963</v>
      </c>
      <c r="BF373" s="898">
        <f t="shared" si="100"/>
        <v>6</v>
      </c>
      <c r="BG373" s="882">
        <v>9</v>
      </c>
    </row>
    <row r="374" spans="1:59" ht="11.25" customHeight="1" x14ac:dyDescent="0.2">
      <c r="A374" s="871" t="s">
        <v>647</v>
      </c>
      <c r="B374" s="875" t="s">
        <v>648</v>
      </c>
      <c r="C374" s="932" t="s">
        <v>128</v>
      </c>
      <c r="D374" s="932" t="s">
        <v>4335</v>
      </c>
      <c r="E374" s="733">
        <v>15</v>
      </c>
      <c r="F374" s="1140">
        <v>255</v>
      </c>
      <c r="G374" s="1166" t="s">
        <v>106</v>
      </c>
      <c r="H374" s="1166" t="s">
        <v>106</v>
      </c>
      <c r="I374" s="874">
        <v>33</v>
      </c>
      <c r="J374" s="651">
        <f t="shared" si="86"/>
        <v>2.1818181818181817</v>
      </c>
      <c r="K374" s="877">
        <v>0.18</v>
      </c>
      <c r="L374" s="887">
        <v>4</v>
      </c>
      <c r="M374" s="642">
        <f t="shared" si="87"/>
        <v>0.72</v>
      </c>
      <c r="N374" s="870" t="s">
        <v>119</v>
      </c>
      <c r="O374" s="734">
        <v>0.16</v>
      </c>
      <c r="P374" s="861">
        <v>44056</v>
      </c>
      <c r="Q374" s="861">
        <v>44075</v>
      </c>
      <c r="R374" s="642">
        <f t="shared" si="88"/>
        <v>12.499999999999993</v>
      </c>
      <c r="S374" s="701">
        <f>IF(INDEX(Historical!$D$7:$D$1237,MATCH(B374,Historical!$B$7:$B$1261,0))=0,"n/a",(INDEX(Historical!$C$7:$C$1239,MATCH(B374,Historical!$B$7:$B$1261,0))/INDEX(Historical!$D$7:$D$1237,MATCH(B374,Historical!$B$7:$B$1261,0))-1)*100)</f>
        <v>13.207547169811317</v>
      </c>
      <c r="T374" s="701">
        <f>IF(INDEX(Historical!$F$7:$F$1230,MATCH(B374,Historical!$B$7:$B$1261,0))=0,"n/a",((INDEX(Historical!$C$7:$C$1239,MATCH(B374,Historical!$B$7:$B$1261,0))/INDEX(Historical!$F$7:$F$1230,MATCH(B374,Historical!$B$7:$B$1261,0)))^(1/3)-1)*100)</f>
        <v>10.064241629820891</v>
      </c>
      <c r="U374" s="701">
        <f>IF(INDEX(Historical!$H$7:$H$1230,MATCH(B374,Historical!$B$7:$B$1261,0))=0,"n/a",((INDEX(Historical!$C$7:$C$1239,MATCH(B374,Historical!$B$7:$B$1261,0))/INDEX(Historical!$H$7:$H$1230,MATCH(B374,Historical!$B$7:$B$1261,0)))^(1/5)-1)*100)</f>
        <v>12.030033714161736</v>
      </c>
      <c r="V374" s="701">
        <f>IF(INDEX(Historical!$O$7:$O$1230,MATCH(B374,Historical!$B$7:$B$1261,0))=0,"n/a",((INDEX(Historical!$C$7:$C$1239,MATCH(B374,Historical!$B$7:$B$1261,0))/INDEX(Historical!$O$7:$O$1230,MATCH(B374,Historical!$B$7:$B$1261,0)))^(1/10)-1)*100)</f>
        <v>12.639013480415162</v>
      </c>
      <c r="W374" s="702">
        <f t="shared" si="89"/>
        <v>0.95181746050061</v>
      </c>
      <c r="X374" s="703">
        <f t="shared" si="90"/>
        <v>3.7593855356755421</v>
      </c>
      <c r="Y374" s="664"/>
      <c r="Z374" s="651">
        <f t="shared" si="91"/>
        <v>22.01834862385321</v>
      </c>
      <c r="AA374" s="886">
        <f t="shared" si="92"/>
        <v>10.091743119266056</v>
      </c>
      <c r="AB374" s="887">
        <v>1</v>
      </c>
      <c r="AC374" s="865">
        <v>3.27</v>
      </c>
      <c r="AD374" s="865">
        <v>1.24</v>
      </c>
      <c r="AE374" s="865">
        <v>0.19</v>
      </c>
      <c r="AF374" s="865">
        <v>2.57</v>
      </c>
      <c r="AG374" s="865">
        <v>28.199999999999996</v>
      </c>
      <c r="AH374" s="865">
        <v>-45.800000000000004</v>
      </c>
      <c r="AI374" s="865">
        <v>-17.91</v>
      </c>
      <c r="AJ374" s="865">
        <v>3.2</v>
      </c>
      <c r="AK374" s="865">
        <v>7.99</v>
      </c>
      <c r="AL374" s="878">
        <v>25030</v>
      </c>
      <c r="AM374" s="872">
        <v>0.70000000000000007</v>
      </c>
      <c r="AN374" s="865">
        <v>1.37</v>
      </c>
      <c r="AO374" s="739">
        <f t="shared" si="93"/>
        <v>4.1201087767138613</v>
      </c>
      <c r="AP374" s="740">
        <f t="shared" si="94"/>
        <v>14.211851895979917</v>
      </c>
      <c r="AQ374" s="888">
        <f t="shared" si="95"/>
        <v>7.3639290068312047</v>
      </c>
      <c r="AR374" s="651">
        <f>INDEX(Historical!$C$7:$C$1239,MATCH(B374,Historical!$B$7:$B$1261,0))*IF(AH374="n/a",1.03,IF(AH374&lt;0,1.01,IF(AH374&gt;10,1.1,(1+AH374/100))))</f>
        <v>0.60599999999999998</v>
      </c>
      <c r="AS374" s="886">
        <f t="shared" si="96"/>
        <v>0.61205999999999994</v>
      </c>
      <c r="AT374" s="886">
        <f t="shared" si="102"/>
        <v>0.66096359399999993</v>
      </c>
      <c r="AU374" s="886">
        <f t="shared" si="102"/>
        <v>0.71377458516059999</v>
      </c>
      <c r="AV374" s="886">
        <f t="shared" si="102"/>
        <v>0.77080517451493202</v>
      </c>
      <c r="AW374" s="651">
        <f t="shared" si="98"/>
        <v>3.3636033536755319</v>
      </c>
      <c r="AX374" s="747">
        <f t="shared" si="99"/>
        <v>10.192737435380399</v>
      </c>
      <c r="AY374" s="934">
        <v>0.32</v>
      </c>
      <c r="AZ374" s="872">
        <v>25.71</v>
      </c>
      <c r="BA374" s="872">
        <v>-11.34</v>
      </c>
      <c r="BB374" s="872">
        <v>-0.27999999999999997</v>
      </c>
      <c r="BC374" s="872">
        <v>0.3</v>
      </c>
      <c r="BE374" s="624">
        <v>2006</v>
      </c>
      <c r="BF374" s="898">
        <f t="shared" si="100"/>
        <v>1</v>
      </c>
      <c r="BG374" s="882">
        <v>5.6000000000000005</v>
      </c>
    </row>
    <row r="375" spans="1:59" ht="11.25" customHeight="1" x14ac:dyDescent="0.2">
      <c r="A375" s="881" t="s">
        <v>4619</v>
      </c>
      <c r="B375" s="875" t="s">
        <v>4620</v>
      </c>
      <c r="C375" s="932" t="s">
        <v>4319</v>
      </c>
      <c r="D375" s="932" t="s">
        <v>4320</v>
      </c>
      <c r="E375" s="733">
        <v>5</v>
      </c>
      <c r="F375" s="1140">
        <v>739</v>
      </c>
      <c r="G375" s="1140" t="s">
        <v>106</v>
      </c>
      <c r="H375" s="1140" t="s">
        <v>106</v>
      </c>
      <c r="I375" s="874">
        <v>61.16</v>
      </c>
      <c r="J375" s="651">
        <f t="shared" si="86"/>
        <v>3.2701111837802483</v>
      </c>
      <c r="K375" s="13">
        <v>0.5</v>
      </c>
      <c r="L375" s="887">
        <v>4</v>
      </c>
      <c r="M375" s="642">
        <f t="shared" si="87"/>
        <v>2</v>
      </c>
      <c r="N375" s="870" t="s">
        <v>489</v>
      </c>
      <c r="O375" s="734">
        <v>0.48499999999999999</v>
      </c>
      <c r="P375" s="861">
        <v>44103</v>
      </c>
      <c r="Q375" s="861">
        <v>44118</v>
      </c>
      <c r="R375" s="642">
        <f t="shared" si="88"/>
        <v>3.092783505154642</v>
      </c>
      <c r="S375" s="701">
        <f>IF(INDEX(Historical!$D$7:$D$1237,MATCH(B375,Historical!$B$7:$B$1261,0))=0,"n/a",(INDEX(Historical!$C$7:$C$1239,MATCH(B375,Historical!$B$7:$B$1261,0))/INDEX(Historical!$D$7:$D$1237,MATCH(B375,Historical!$B$7:$B$1261,0))-1)*100)</f>
        <v>6.8181818181818121</v>
      </c>
      <c r="T375" s="701">
        <f>IF(INDEX(Historical!$F$7:$F$1230,MATCH(B375,Historical!$B$7:$B$1261,0))=0,"n/a",((INDEX(Historical!$C$7:$C$1239,MATCH(B375,Historical!$B$7:$B$1261,0))/INDEX(Historical!$F$7:$F$1230,MATCH(B375,Historical!$B$7:$B$1261,0)))^(1/3)-1)*100)</f>
        <v>9.0427048146833435</v>
      </c>
      <c r="U375" s="701">
        <f>IF(INDEX(Historical!$H$7:$H$1230,MATCH(B375,Historical!$B$7:$B$1261,0))=0,"n/a",((INDEX(Historical!$C$7:$C$1239,MATCH(B375,Historical!$B$7:$B$1261,0))/INDEX(Historical!$H$7:$H$1230,MATCH(B375,Historical!$B$7:$B$1261,0)))^(1/5)-1)*100)</f>
        <v>6.0732713038533337</v>
      </c>
      <c r="V375" s="701">
        <f>IF(INDEX(Historical!$O$7:$O$1230,MATCH(B375,Historical!$B$7:$B$1261,0))=0,"n/a",((INDEX(Historical!$C$7:$C$1239,MATCH(B375,Historical!$B$7:$B$1261,0))/INDEX(Historical!$O$7:$O$1230,MATCH(B375,Historical!$B$7:$B$1261,0)))^(1/10)-1)*100)</f>
        <v>0.10701010616800399</v>
      </c>
      <c r="W375" s="702">
        <f t="shared" si="89"/>
        <v>56.754184453554359</v>
      </c>
      <c r="X375" s="703">
        <f t="shared" si="90"/>
        <v>0.205873603520452</v>
      </c>
      <c r="Y375" s="876"/>
      <c r="Z375" s="651">
        <f t="shared" si="91"/>
        <v>123.45679012345678</v>
      </c>
      <c r="AA375" s="886">
        <f t="shared" si="92"/>
        <v>37.753086419753082</v>
      </c>
      <c r="AB375" s="887">
        <v>12</v>
      </c>
      <c r="AC375" s="865">
        <v>1.62</v>
      </c>
      <c r="AD375" s="865">
        <v>4.8600000000000003</v>
      </c>
      <c r="AE375" s="865">
        <v>8.2100000000000009</v>
      </c>
      <c r="AF375" s="865">
        <v>1.46</v>
      </c>
      <c r="AG375" s="865">
        <v>3.6999999999999997</v>
      </c>
      <c r="AH375" s="865">
        <v>-27</v>
      </c>
      <c r="AI375" s="865">
        <v>-8.6999999999999993</v>
      </c>
      <c r="AJ375" s="865">
        <v>29.5</v>
      </c>
      <c r="AK375" s="865">
        <v>8</v>
      </c>
      <c r="AL375" s="878">
        <v>7300</v>
      </c>
      <c r="AM375" s="872">
        <v>1.4000000000000001</v>
      </c>
      <c r="AN375" s="865">
        <v>0.79</v>
      </c>
      <c r="AO375" s="739">
        <f t="shared" si="93"/>
        <v>-28.409703932119498</v>
      </c>
      <c r="AP375" s="740">
        <f t="shared" si="94"/>
        <v>9.3433824876335816</v>
      </c>
      <c r="AQ375" s="888">
        <f t="shared" si="95"/>
        <v>56.51695850303178</v>
      </c>
      <c r="AR375" s="651">
        <f>INDEX(Historical!$C$7:$C$1239,MATCH(B375,Historical!$B$7:$B$1261,0))*IF(AH375="n/a",1.03,IF(AH375&lt;0,1.01,IF(AH375&gt;10,1.1,(1+AH375/100))))</f>
        <v>1.8987999999999998</v>
      </c>
      <c r="AS375" s="886">
        <f t="shared" si="96"/>
        <v>1.9177879999999998</v>
      </c>
      <c r="AT375" s="886">
        <f t="shared" si="102"/>
        <v>2.0712110400000001</v>
      </c>
      <c r="AU375" s="886">
        <f t="shared" si="102"/>
        <v>2.2369079232000004</v>
      </c>
      <c r="AV375" s="886">
        <f t="shared" si="102"/>
        <v>2.4158605570560008</v>
      </c>
      <c r="AW375" s="651">
        <f t="shared" si="98"/>
        <v>10.540567520256001</v>
      </c>
      <c r="AX375" s="747">
        <f t="shared" si="99"/>
        <v>17.234413865689994</v>
      </c>
      <c r="AY375" s="934">
        <v>0.99</v>
      </c>
      <c r="AZ375" s="872">
        <v>35.07</v>
      </c>
      <c r="BA375" s="872">
        <v>-31.269999999999996</v>
      </c>
      <c r="BB375" s="872">
        <v>12.950000000000001</v>
      </c>
      <c r="BC375" s="872">
        <v>2.5</v>
      </c>
      <c r="BD375" s="645"/>
      <c r="BE375" s="1190">
        <v>2016</v>
      </c>
      <c r="BF375" s="1125">
        <f t="shared" si="100"/>
        <v>0</v>
      </c>
      <c r="BG375" s="882">
        <v>1.9</v>
      </c>
    </row>
    <row r="376" spans="1:59" ht="11.25" customHeight="1" x14ac:dyDescent="0.2">
      <c r="A376" s="881" t="s">
        <v>4530</v>
      </c>
      <c r="B376" s="875" t="s">
        <v>4498</v>
      </c>
      <c r="C376" s="932" t="s">
        <v>108</v>
      </c>
      <c r="D376" s="932" t="s">
        <v>4331</v>
      </c>
      <c r="E376" s="733">
        <v>6</v>
      </c>
      <c r="F376" s="1140">
        <v>685</v>
      </c>
      <c r="G376" s="1140" t="s">
        <v>106</v>
      </c>
      <c r="H376" s="1140" t="s">
        <v>106</v>
      </c>
      <c r="I376" s="874">
        <v>9.89</v>
      </c>
      <c r="J376" s="651">
        <f t="shared" si="86"/>
        <v>3.2355915065722956</v>
      </c>
      <c r="K376" s="877">
        <v>0.08</v>
      </c>
      <c r="L376" s="887">
        <v>4</v>
      </c>
      <c r="M376" s="642">
        <f t="shared" si="87"/>
        <v>0.32</v>
      </c>
      <c r="N376" s="870" t="s">
        <v>325</v>
      </c>
      <c r="O376" s="734">
        <v>7.0000000000000007E-2</v>
      </c>
      <c r="P376" s="861">
        <v>43893</v>
      </c>
      <c r="Q376" s="861">
        <v>43908</v>
      </c>
      <c r="R376" s="642">
        <f t="shared" si="88"/>
        <v>14.285714285714276</v>
      </c>
      <c r="S376" s="701">
        <f>IF(INDEX(Historical!$D$7:$D$1237,MATCH(B376,Historical!$B$7:$B$1261,0))=0,"n/a",(INDEX(Historical!$C$7:$C$1239,MATCH(B376,Historical!$B$7:$B$1261,0))/INDEX(Historical!$D$7:$D$1237,MATCH(B376,Historical!$B$7:$B$1261,0))-1)*100)</f>
        <v>56.25</v>
      </c>
      <c r="T376" s="701">
        <f>IF(INDEX(Historical!$F$7:$F$1230,MATCH(B376,Historical!$B$7:$B$1261,0))=0,"n/a",((INDEX(Historical!$C$7:$C$1239,MATCH(B376,Historical!$B$7:$B$1261,0))/INDEX(Historical!$F$7:$F$1230,MATCH(B376,Historical!$B$7:$B$1261,0)))^(1/3)-1)*100)</f>
        <v>46.200886910643305</v>
      </c>
      <c r="U376" s="701" t="str">
        <f>IF(INDEX(Historical!$H$7:$H$1230,MATCH(B376,Historical!$B$7:$B$1261,0))=0,"n/a",((INDEX(Historical!$C$7:$C$1239,MATCH(B376,Historical!$B$7:$B$1261,0))/INDEX(Historical!$H$7:$H$1230,MATCH(B376,Historical!$B$7:$B$1261,0)))^(1/5)-1)*100)</f>
        <v>n/a</v>
      </c>
      <c r="V376" s="701">
        <f>IF(INDEX(Historical!$O$7:$O$1230,MATCH(B376,Historical!$B$7:$B$1261,0))=0,"n/a",((INDEX(Historical!$C$7:$C$1239,MATCH(B376,Historical!$B$7:$B$1261,0))/INDEX(Historical!$O$7:$O$1230,MATCH(B376,Historical!$B$7:$B$1261,0)))^(1/10)-1)*100)</f>
        <v>2.2565182563572872</v>
      </c>
      <c r="W376" s="702" t="str">
        <f t="shared" si="89"/>
        <v>n/a</v>
      </c>
      <c r="X376" s="703" t="str">
        <f t="shared" si="90"/>
        <v>n/a</v>
      </c>
      <c r="Y376" s="876"/>
      <c r="Z376" s="651">
        <f t="shared" si="91"/>
        <v>59.259259259259252</v>
      </c>
      <c r="AA376" s="886">
        <f t="shared" si="92"/>
        <v>18.314814814814813</v>
      </c>
      <c r="AB376" s="887">
        <v>6</v>
      </c>
      <c r="AC376" s="865">
        <v>0.54</v>
      </c>
      <c r="AD376" s="865">
        <v>4.7</v>
      </c>
      <c r="AE376" s="865">
        <v>3.98</v>
      </c>
      <c r="AF376" s="865">
        <v>0.78</v>
      </c>
      <c r="AG376" s="865">
        <v>4.1000000000000005</v>
      </c>
      <c r="AH376" s="865">
        <v>18</v>
      </c>
      <c r="AI376" s="865">
        <v>20.45</v>
      </c>
      <c r="AJ376" s="865">
        <v>54.800000000000004</v>
      </c>
      <c r="AK376" s="865">
        <v>4</v>
      </c>
      <c r="AL376" s="878">
        <v>931.76</v>
      </c>
      <c r="AM376" s="872">
        <v>0.70000000000000007</v>
      </c>
      <c r="AN376" s="865">
        <v>0</v>
      </c>
      <c r="AO376" s="739" t="str">
        <f t="shared" si="93"/>
        <v>n/a</v>
      </c>
      <c r="AP376" s="740" t="str">
        <f t="shared" si="94"/>
        <v>n/a</v>
      </c>
      <c r="AQ376" s="888">
        <f t="shared" si="95"/>
        <v>-20.318535389532812</v>
      </c>
      <c r="AR376" s="651">
        <f>INDEX(Historical!$C$7:$C$1239,MATCH(B376,Historical!$B$7:$B$1261,0))*IF(AH376="n/a",1.03,IF(AH376&lt;0,1.01,IF(AH376&gt;10,1.1,(1+AH376/100))))</f>
        <v>0.27500000000000002</v>
      </c>
      <c r="AS376" s="886">
        <f t="shared" si="96"/>
        <v>0.30250000000000005</v>
      </c>
      <c r="AT376" s="886">
        <f t="shared" si="102"/>
        <v>0.31460000000000005</v>
      </c>
      <c r="AU376" s="886">
        <f t="shared" si="102"/>
        <v>0.32718400000000009</v>
      </c>
      <c r="AV376" s="886">
        <f t="shared" si="102"/>
        <v>0.34027136000000008</v>
      </c>
      <c r="AW376" s="651">
        <f t="shared" si="98"/>
        <v>1.5595553600000003</v>
      </c>
      <c r="AX376" s="747">
        <f t="shared" si="99"/>
        <v>15.769012740141559</v>
      </c>
      <c r="AY376" s="934">
        <v>0.79</v>
      </c>
      <c r="AZ376" s="872">
        <v>43.13</v>
      </c>
      <c r="BA376" s="872">
        <v>-30.599999999999998</v>
      </c>
      <c r="BB376" s="872">
        <v>15.25</v>
      </c>
      <c r="BC376" s="872">
        <v>15.709999999999999</v>
      </c>
      <c r="BE376" s="624">
        <v>2015</v>
      </c>
      <c r="BF376" s="898">
        <f t="shared" si="100"/>
        <v>0</v>
      </c>
      <c r="BG376" s="882">
        <v>0.70000000000000007</v>
      </c>
    </row>
    <row r="377" spans="1:59" ht="11.25" customHeight="1" x14ac:dyDescent="0.2">
      <c r="A377" s="871" t="s">
        <v>1365</v>
      </c>
      <c r="B377" s="875" t="s">
        <v>1366</v>
      </c>
      <c r="C377" s="932" t="s">
        <v>4319</v>
      </c>
      <c r="D377" s="932" t="s">
        <v>4349</v>
      </c>
      <c r="E377" s="733">
        <v>10</v>
      </c>
      <c r="F377" s="1140">
        <v>348</v>
      </c>
      <c r="G377" s="1165" t="s">
        <v>106</v>
      </c>
      <c r="H377" s="1165" t="s">
        <v>106</v>
      </c>
      <c r="I377" s="874">
        <v>15.98</v>
      </c>
      <c r="J377" s="651">
        <f t="shared" si="86"/>
        <v>5.5068836045056315</v>
      </c>
      <c r="K377" s="877">
        <v>0.22</v>
      </c>
      <c r="L377" s="887">
        <v>4</v>
      </c>
      <c r="M377" s="642">
        <f t="shared" si="87"/>
        <v>0.88</v>
      </c>
      <c r="N377" s="870" t="s">
        <v>264</v>
      </c>
      <c r="O377" s="734">
        <v>0.21</v>
      </c>
      <c r="P377" s="619">
        <v>43824</v>
      </c>
      <c r="Q377" s="619">
        <v>43831</v>
      </c>
      <c r="R377" s="642">
        <f t="shared" si="88"/>
        <v>4.7619047619047663</v>
      </c>
      <c r="S377" s="701">
        <f>IF(INDEX(Historical!$D$7:$D$1237,MATCH(B377,Historical!$B$7:$B$1261,0))=0,"n/a",(INDEX(Historical!$C$7:$C$1239,MATCH(B377,Historical!$B$7:$B$1261,0))/INDEX(Historical!$D$7:$D$1237,MATCH(B377,Historical!$B$7:$B$1261,0))-1)*100)</f>
        <v>10.526315789473673</v>
      </c>
      <c r="T377" s="701">
        <f>IF(INDEX(Historical!$F$7:$F$1230,MATCH(B377,Historical!$B$7:$B$1261,0))=0,"n/a",((INDEX(Historical!$C$7:$C$1239,MATCH(B377,Historical!$B$7:$B$1261,0))/INDEX(Historical!$F$7:$F$1230,MATCH(B377,Historical!$B$7:$B$1261,0)))^(1/3)-1)*100)</f>
        <v>15.867554829548315</v>
      </c>
      <c r="U377" s="701">
        <f>IF(INDEX(Historical!$H$7:$H$1230,MATCH(B377,Historical!$B$7:$B$1261,0))=0,"n/a",((INDEX(Historical!$C$7:$C$1239,MATCH(B377,Historical!$B$7:$B$1261,0))/INDEX(Historical!$H$7:$H$1230,MATCH(B377,Historical!$B$7:$B$1261,0)))^(1/5)-1)*100)</f>
        <v>19.828486453496662</v>
      </c>
      <c r="V377" s="701" t="str">
        <f>IF(INDEX(Historical!$O$7:$O$1230,MATCH(B377,Historical!$B$7:$B$1261,0))=0,"n/a",((INDEX(Historical!$C$7:$C$1239,MATCH(B377,Historical!$B$7:$B$1261,0))/INDEX(Historical!$O$7:$O$1230,MATCH(B377,Historical!$B$7:$B$1261,0)))^(1/10)-1)*100)</f>
        <v>n/a</v>
      </c>
      <c r="W377" s="702" t="str">
        <f t="shared" si="89"/>
        <v>n/a</v>
      </c>
      <c r="X377" s="703">
        <f t="shared" si="90"/>
        <v>0.3122596291889238</v>
      </c>
      <c r="Y377" s="661"/>
      <c r="Z377" s="651">
        <f t="shared" si="91"/>
        <v>157.14285714285714</v>
      </c>
      <c r="AA377" s="886">
        <f t="shared" si="92"/>
        <v>28.535714285714285</v>
      </c>
      <c r="AB377" s="887">
        <v>12</v>
      </c>
      <c r="AC377" s="865">
        <v>0.56000000000000005</v>
      </c>
      <c r="AD377" s="865">
        <v>3.63</v>
      </c>
      <c r="AE377" s="865">
        <v>4.83</v>
      </c>
      <c r="AF377" s="865">
        <v>1.92</v>
      </c>
      <c r="AG377" s="865">
        <v>6.3</v>
      </c>
      <c r="AH377" s="867">
        <v>53.5</v>
      </c>
      <c r="AI377" s="867">
        <v>80.400000000000006</v>
      </c>
      <c r="AJ377" s="865">
        <v>63.5</v>
      </c>
      <c r="AK377" s="865">
        <v>8</v>
      </c>
      <c r="AL377" s="878">
        <v>2350</v>
      </c>
      <c r="AM377" s="872">
        <v>4.3999999999999995</v>
      </c>
      <c r="AN377" s="865">
        <v>4.3</v>
      </c>
      <c r="AO377" s="739">
        <f t="shared" si="93"/>
        <v>-3.2003442277119909</v>
      </c>
      <c r="AP377" s="740">
        <f t="shared" si="94"/>
        <v>25.335370058002294</v>
      </c>
      <c r="AQ377" s="888">
        <f t="shared" si="95"/>
        <v>56.046391148517706</v>
      </c>
      <c r="AR377" s="651">
        <f>INDEX(Historical!$C$7:$C$1239,MATCH(B377,Historical!$B$7:$B$1261,0))*IF(AH377="n/a",1.03,IF(AH377&lt;0,1.01,IF(AH377&gt;10,1.1,(1+AH377/100))))</f>
        <v>0.92400000000000004</v>
      </c>
      <c r="AS377" s="886">
        <f t="shared" si="96"/>
        <v>1.0164000000000002</v>
      </c>
      <c r="AT377" s="886">
        <f t="shared" si="102"/>
        <v>1.0977120000000002</v>
      </c>
      <c r="AU377" s="886">
        <f t="shared" si="102"/>
        <v>1.1855289600000003</v>
      </c>
      <c r="AV377" s="886">
        <f t="shared" si="102"/>
        <v>1.2803712768000004</v>
      </c>
      <c r="AW377" s="651">
        <f t="shared" si="98"/>
        <v>5.5040122368000013</v>
      </c>
      <c r="AX377" s="747">
        <f t="shared" si="99"/>
        <v>34.443130392991243</v>
      </c>
      <c r="AY377" s="934">
        <v>1.27</v>
      </c>
      <c r="AZ377" s="872">
        <v>45.540000000000006</v>
      </c>
      <c r="BA377" s="872">
        <v>-30.04</v>
      </c>
      <c r="BB377" s="872">
        <v>8.6300000000000008</v>
      </c>
      <c r="BC377" s="872">
        <v>5.46</v>
      </c>
      <c r="BE377" s="624">
        <v>2011</v>
      </c>
      <c r="BF377" s="898">
        <f t="shared" si="100"/>
        <v>0</v>
      </c>
      <c r="BG377" s="882">
        <v>1.0999999999999999</v>
      </c>
    </row>
    <row r="378" spans="1:59" s="773" customFormat="1" ht="11.25" customHeight="1" x14ac:dyDescent="0.2">
      <c r="A378" s="754" t="s">
        <v>743</v>
      </c>
      <c r="B378" s="781" t="s">
        <v>744</v>
      </c>
      <c r="C378" s="932" t="s">
        <v>123</v>
      </c>
      <c r="D378" s="932" t="s">
        <v>4174</v>
      </c>
      <c r="E378" s="755">
        <v>13</v>
      </c>
      <c r="F378" s="1140">
        <v>279</v>
      </c>
      <c r="G378" s="1189" t="s">
        <v>37</v>
      </c>
      <c r="H378" s="1189" t="s">
        <v>37</v>
      </c>
      <c r="I378" s="756">
        <v>247</v>
      </c>
      <c r="J378" s="757">
        <f t="shared" si="86"/>
        <v>0.63967611336032393</v>
      </c>
      <c r="K378" s="758">
        <v>0.39500000000000002</v>
      </c>
      <c r="L378" s="759">
        <v>4</v>
      </c>
      <c r="M378" s="760">
        <f t="shared" si="87"/>
        <v>1.58</v>
      </c>
      <c r="N378" s="761" t="s">
        <v>160</v>
      </c>
      <c r="O378" s="762">
        <v>0.38500000000000001</v>
      </c>
      <c r="P378" s="763">
        <v>44119</v>
      </c>
      <c r="Q378" s="763">
        <v>44134</v>
      </c>
      <c r="R378" s="760">
        <f t="shared" si="88"/>
        <v>2.5974025974025996</v>
      </c>
      <c r="S378" s="701">
        <f>IF(INDEX(Historical!$D$7:$D$1237,MATCH(B378,Historical!$B$7:$B$1261,0))=0,"n/a",(INDEX(Historical!$C$7:$C$1239,MATCH(B378,Historical!$B$7:$B$1261,0))/INDEX(Historical!$D$7:$D$1237,MATCH(B378,Historical!$B$7:$B$1261,0))-1)*100)</f>
        <v>4.1379310344827669</v>
      </c>
      <c r="T378" s="701">
        <f>IF(INDEX(Historical!$F$7:$F$1230,MATCH(B378,Historical!$B$7:$B$1261,0))=0,"n/a",((INDEX(Historical!$C$7:$C$1239,MATCH(B378,Historical!$B$7:$B$1261,0))/INDEX(Historical!$F$7:$F$1230,MATCH(B378,Historical!$B$7:$B$1261,0)))^(1/3)-1)*100)</f>
        <v>4.3218072561138854</v>
      </c>
      <c r="U378" s="701">
        <f>IF(INDEX(Historical!$H$7:$H$1230,MATCH(B378,Historical!$B$7:$B$1261,0))=0,"n/a",((INDEX(Historical!$C$7:$C$1239,MATCH(B378,Historical!$B$7:$B$1261,0))/INDEX(Historical!$H$7:$H$1230,MATCH(B378,Historical!$B$7:$B$1261,0)))^(1/5)-1)*100)</f>
        <v>6.5410205199840643</v>
      </c>
      <c r="V378" s="701">
        <f>IF(INDEX(Historical!$O$7:$O$1230,MATCH(B378,Historical!$B$7:$B$1261,0))=0,"n/a",((INDEX(Historical!$C$7:$C$1239,MATCH(B378,Historical!$B$7:$B$1261,0))/INDEX(Historical!$O$7:$O$1230,MATCH(B378,Historical!$B$7:$B$1261,0)))^(1/10)-1)*100)</f>
        <v>5.0797212386123114</v>
      </c>
      <c r="W378" s="702">
        <f t="shared" si="89"/>
        <v>1.2876731247108657</v>
      </c>
      <c r="X378" s="703" t="str">
        <f t="shared" si="90"/>
        <v>n/a</v>
      </c>
      <c r="Y378" s="781"/>
      <c r="Z378" s="757">
        <f t="shared" si="91"/>
        <v>438.88888888888891</v>
      </c>
      <c r="AA378" s="765">
        <f t="shared" si="92"/>
        <v>686.11111111111109</v>
      </c>
      <c r="AB378" s="759">
        <v>12</v>
      </c>
      <c r="AC378" s="766">
        <v>0.36</v>
      </c>
      <c r="AD378" s="766">
        <v>54.54</v>
      </c>
      <c r="AE378" s="766">
        <v>3.12</v>
      </c>
      <c r="AF378" s="766">
        <v>3.63</v>
      </c>
      <c r="AG378" s="766">
        <v>-3.1</v>
      </c>
      <c r="AH378" s="766">
        <v>-58.8</v>
      </c>
      <c r="AI378" s="766">
        <v>45.48</v>
      </c>
      <c r="AJ378" s="766">
        <v>-13.4</v>
      </c>
      <c r="AK378" s="766">
        <v>12.75</v>
      </c>
      <c r="AL378" s="767">
        <v>4450</v>
      </c>
      <c r="AM378" s="768">
        <v>25</v>
      </c>
      <c r="AN378" s="766">
        <v>0.72</v>
      </c>
      <c r="AO378" s="769">
        <f t="shared" si="93"/>
        <v>-678.9304144777667</v>
      </c>
      <c r="AP378" s="770">
        <f t="shared" si="94"/>
        <v>7.1806966333443878</v>
      </c>
      <c r="AQ378" s="771">
        <f t="shared" si="95"/>
        <v>952.10547281435913</v>
      </c>
      <c r="AR378" s="651">
        <f>INDEX(Historical!$C$7:$C$1239,MATCH(B378,Historical!$B$7:$B$1261,0))*IF(AH378="n/a",1.03,IF(AH378&lt;0,1.01,IF(AH378&gt;10,1.1,(1+AH378/100))))</f>
        <v>1.5251000000000001</v>
      </c>
      <c r="AS378" s="765">
        <f t="shared" si="96"/>
        <v>1.6776100000000003</v>
      </c>
      <c r="AT378" s="765">
        <f t="shared" si="102"/>
        <v>1.8453710000000005</v>
      </c>
      <c r="AU378" s="765">
        <f t="shared" si="102"/>
        <v>2.0299081000000005</v>
      </c>
      <c r="AV378" s="765">
        <f t="shared" si="102"/>
        <v>2.2328989100000007</v>
      </c>
      <c r="AW378" s="757">
        <f t="shared" si="98"/>
        <v>9.3108880100000029</v>
      </c>
      <c r="AX378" s="772">
        <f t="shared" si="99"/>
        <v>3.7695902874493941</v>
      </c>
      <c r="AY378" s="935">
        <v>1.56</v>
      </c>
      <c r="AZ378" s="768">
        <v>128.41</v>
      </c>
      <c r="BA378" s="768">
        <v>-9.2899999999999991</v>
      </c>
      <c r="BB378" s="768">
        <v>19.559999999999999</v>
      </c>
      <c r="BC378" s="768">
        <v>37.81</v>
      </c>
      <c r="BD378" s="908"/>
      <c r="BE378" s="624">
        <v>2008</v>
      </c>
      <c r="BF378" s="898">
        <f t="shared" si="100"/>
        <v>1</v>
      </c>
      <c r="BG378" s="824">
        <v>-1.3</v>
      </c>
    </row>
    <row r="379" spans="1:59" ht="11.25" customHeight="1" x14ac:dyDescent="0.2">
      <c r="A379" s="863" t="s">
        <v>1411</v>
      </c>
      <c r="B379" s="875" t="s">
        <v>1412</v>
      </c>
      <c r="C379" s="932" t="s">
        <v>245</v>
      </c>
      <c r="D379" s="932" t="s">
        <v>4317</v>
      </c>
      <c r="E379" s="733">
        <v>11</v>
      </c>
      <c r="F379" s="1140">
        <v>318</v>
      </c>
      <c r="G379" s="1165" t="s">
        <v>106</v>
      </c>
      <c r="H379" s="1165" t="s">
        <v>106</v>
      </c>
      <c r="I379" s="874">
        <v>289.3</v>
      </c>
      <c r="J379" s="651">
        <f t="shared" si="86"/>
        <v>0.42862080884894566</v>
      </c>
      <c r="K379" s="877">
        <v>0.31</v>
      </c>
      <c r="L379" s="887">
        <v>4</v>
      </c>
      <c r="M379" s="642">
        <f t="shared" si="87"/>
        <v>1.24</v>
      </c>
      <c r="N379" s="870" t="s">
        <v>987</v>
      </c>
      <c r="O379" s="734">
        <v>0.3</v>
      </c>
      <c r="P379" s="861">
        <v>44056</v>
      </c>
      <c r="Q379" s="861">
        <v>44071</v>
      </c>
      <c r="R379" s="642">
        <f t="shared" si="88"/>
        <v>3.3333333333333366</v>
      </c>
      <c r="S379" s="701">
        <f>IF(INDEX(Historical!$D$7:$D$1237,MATCH(B379,Historical!$B$7:$B$1261,0))=0,"n/a",(INDEX(Historical!$C$7:$C$1239,MATCH(B379,Historical!$B$7:$B$1261,0))/INDEX(Historical!$D$7:$D$1237,MATCH(B379,Historical!$B$7:$B$1261,0))-1)*100)</f>
        <v>4.3859649122807154</v>
      </c>
      <c r="T379" s="701">
        <f>IF(INDEX(Historical!$F$7:$F$1230,MATCH(B379,Historical!$B$7:$B$1261,0))=0,"n/a",((INDEX(Historical!$C$7:$C$1239,MATCH(B379,Historical!$B$7:$B$1261,0))/INDEX(Historical!$F$7:$F$1230,MATCH(B379,Historical!$B$7:$B$1261,0)))^(1/3)-1)*100)</f>
        <v>7.7972757146414162</v>
      </c>
      <c r="U379" s="701">
        <f>IF(INDEX(Historical!$H$7:$H$1230,MATCH(B379,Historical!$B$7:$B$1261,0))=0,"n/a",((INDEX(Historical!$C$7:$C$1239,MATCH(B379,Historical!$B$7:$B$1261,0))/INDEX(Historical!$H$7:$H$1230,MATCH(B379,Historical!$B$7:$B$1261,0)))^(1/5)-1)*100)</f>
        <v>14.299261735823322</v>
      </c>
      <c r="V379" s="701" t="str">
        <f>IF(INDEX(Historical!$O$7:$O$1230,MATCH(B379,Historical!$B$7:$B$1261,0))=0,"n/a",((INDEX(Historical!$C$7:$C$1239,MATCH(B379,Historical!$B$7:$B$1261,0))/INDEX(Historical!$O$7:$O$1230,MATCH(B379,Historical!$B$7:$B$1261,0)))^(1/10)-1)*100)</f>
        <v>n/a</v>
      </c>
      <c r="W379" s="702" t="str">
        <f t="shared" si="89"/>
        <v>n/a</v>
      </c>
      <c r="X379" s="703">
        <f t="shared" si="90"/>
        <v>0.80786789467928377</v>
      </c>
      <c r="Y379" s="661"/>
      <c r="Z379" s="651">
        <f t="shared" si="91"/>
        <v>8.2173624917163686</v>
      </c>
      <c r="AA379" s="886">
        <f t="shared" si="92"/>
        <v>19.17163684559311</v>
      </c>
      <c r="AB379" s="887">
        <v>12</v>
      </c>
      <c r="AC379" s="865">
        <v>15.09</v>
      </c>
      <c r="AD379" s="865">
        <v>0.92</v>
      </c>
      <c r="AE379" s="865">
        <v>0.64</v>
      </c>
      <c r="AF379" s="865">
        <v>4.09</v>
      </c>
      <c r="AG379" s="865">
        <v>22.8</v>
      </c>
      <c r="AH379" s="865">
        <v>13.8</v>
      </c>
      <c r="AI379" s="865">
        <v>10.07</v>
      </c>
      <c r="AJ379" s="865">
        <v>17.7</v>
      </c>
      <c r="AK379" s="865">
        <v>21.9</v>
      </c>
      <c r="AL379" s="878">
        <v>8010</v>
      </c>
      <c r="AM379" s="872">
        <v>1</v>
      </c>
      <c r="AN379" s="865">
        <v>2.04</v>
      </c>
      <c r="AO379" s="739">
        <f t="shared" si="93"/>
        <v>-4.4437543009208422</v>
      </c>
      <c r="AP379" s="740">
        <f t="shared" si="94"/>
        <v>14.727882544672267</v>
      </c>
      <c r="AQ379" s="888">
        <f t="shared" si="95"/>
        <v>86.680945523491502</v>
      </c>
      <c r="AR379" s="651">
        <f>INDEX(Historical!$C$7:$C$1239,MATCH(B379,Historical!$B$7:$B$1261,0))*IF(AH379="n/a",1.03,IF(AH379&lt;0,1.01,IF(AH379&gt;10,1.1,(1+AH379/100))))</f>
        <v>1.3089999999999999</v>
      </c>
      <c r="AS379" s="886">
        <f t="shared" si="96"/>
        <v>1.4399</v>
      </c>
      <c r="AT379" s="886">
        <f t="shared" si="102"/>
        <v>1.58389</v>
      </c>
      <c r="AU379" s="886">
        <f t="shared" si="102"/>
        <v>1.7422790000000001</v>
      </c>
      <c r="AV379" s="886">
        <f t="shared" si="102"/>
        <v>1.9165069000000003</v>
      </c>
      <c r="AW379" s="651">
        <f t="shared" si="98"/>
        <v>7.9915759000000008</v>
      </c>
      <c r="AX379" s="747">
        <f t="shared" si="99"/>
        <v>2.762383650190114</v>
      </c>
      <c r="AY379" s="934">
        <v>1.97</v>
      </c>
      <c r="AZ379" s="872">
        <v>419.02</v>
      </c>
      <c r="BA379" s="872">
        <v>-6.8500000000000005</v>
      </c>
      <c r="BB379" s="872">
        <v>11.89</v>
      </c>
      <c r="BC379" s="872">
        <v>61.71</v>
      </c>
      <c r="BE379" s="624">
        <v>2010</v>
      </c>
      <c r="BF379" s="898">
        <f t="shared" si="100"/>
        <v>0</v>
      </c>
      <c r="BG379" s="882">
        <v>5.8000000000000007</v>
      </c>
    </row>
    <row r="380" spans="1:59" ht="11.25" customHeight="1" x14ac:dyDescent="0.2">
      <c r="A380" s="863" t="s">
        <v>265</v>
      </c>
      <c r="B380" s="875" t="s">
        <v>266</v>
      </c>
      <c r="C380" s="932" t="s">
        <v>128</v>
      </c>
      <c r="D380" s="932" t="s">
        <v>4327</v>
      </c>
      <c r="E380" s="733">
        <v>58</v>
      </c>
      <c r="F380" s="1140">
        <v>13</v>
      </c>
      <c r="G380" s="1165" t="s">
        <v>37</v>
      </c>
      <c r="H380" s="1165" t="s">
        <v>37</v>
      </c>
      <c r="I380" s="865">
        <v>169.33</v>
      </c>
      <c r="J380" s="651">
        <f t="shared" si="86"/>
        <v>1.7716884190633675</v>
      </c>
      <c r="K380" s="877">
        <v>0.75</v>
      </c>
      <c r="L380" s="887">
        <v>4</v>
      </c>
      <c r="M380" s="642">
        <f t="shared" si="87"/>
        <v>3</v>
      </c>
      <c r="N380" s="870" t="s">
        <v>151</v>
      </c>
      <c r="O380" s="734">
        <v>0.7</v>
      </c>
      <c r="P380" s="861">
        <v>44169</v>
      </c>
      <c r="Q380" s="861">
        <v>44196</v>
      </c>
      <c r="R380" s="642">
        <f t="shared" si="88"/>
        <v>7.1428571428571495</v>
      </c>
      <c r="S380" s="701">
        <f>IF(INDEX(Historical!$D$7:$D$1237,MATCH(B380,Historical!$B$7:$B$1261,0))=0,"n/a",(INDEX(Historical!$C$7:$C$1239,MATCH(B380,Historical!$B$7:$B$1261,0))/INDEX(Historical!$D$7:$D$1237,MATCH(B380,Historical!$B$7:$B$1261,0))-1)*100)</f>
        <v>8.1632653061224367</v>
      </c>
      <c r="T380" s="701">
        <f>IF(INDEX(Historical!$F$7:$F$1230,MATCH(B380,Historical!$B$7:$B$1261,0))=0,"n/a",((INDEX(Historical!$C$7:$C$1239,MATCH(B380,Historical!$B$7:$B$1261,0))/INDEX(Historical!$F$7:$F$1230,MATCH(B380,Historical!$B$7:$B$1261,0)))^(1/3)-1)*100)</f>
        <v>8.9341387842532871</v>
      </c>
      <c r="U380" s="701">
        <f>IF(INDEX(Historical!$H$7:$H$1230,MATCH(B380,Historical!$B$7:$B$1261,0))=0,"n/a",((INDEX(Historical!$C$7:$C$1239,MATCH(B380,Historical!$B$7:$B$1261,0))/INDEX(Historical!$H$7:$H$1230,MATCH(B380,Historical!$B$7:$B$1261,0)))^(1/5)-1)*100)</f>
        <v>8.2842204447633137</v>
      </c>
      <c r="V380" s="701">
        <f>IF(INDEX(Historical!$O$7:$O$1230,MATCH(B380,Historical!$B$7:$B$1261,0))=0,"n/a",((INDEX(Historical!$C$7:$C$1239,MATCH(B380,Historical!$B$7:$B$1261,0))/INDEX(Historical!$O$7:$O$1230,MATCH(B380,Historical!$B$7:$B$1261,0)))^(1/10)-1)*100)</f>
        <v>8.659171412759914</v>
      </c>
      <c r="W380" s="702">
        <f t="shared" si="89"/>
        <v>0.95669897844450991</v>
      </c>
      <c r="X380" s="703">
        <f t="shared" si="90"/>
        <v>1.3807034074605522</v>
      </c>
      <c r="Y380" s="665"/>
      <c r="Z380" s="651">
        <f t="shared" si="91"/>
        <v>61.983471074380169</v>
      </c>
      <c r="AA380" s="886">
        <f t="shared" si="92"/>
        <v>34.985537190082646</v>
      </c>
      <c r="AB380" s="887">
        <v>6</v>
      </c>
      <c r="AC380" s="865">
        <v>4.84</v>
      </c>
      <c r="AD380" s="865">
        <v>11.76</v>
      </c>
      <c r="AE380" s="865">
        <v>3.5</v>
      </c>
      <c r="AF380" s="865">
        <v>5.85</v>
      </c>
      <c r="AG380" s="865" t="s">
        <v>136</v>
      </c>
      <c r="AH380" s="865">
        <v>-8.9</v>
      </c>
      <c r="AI380" s="865">
        <v>15.5</v>
      </c>
      <c r="AJ380" s="865">
        <v>6</v>
      </c>
      <c r="AK380" s="865">
        <v>3</v>
      </c>
      <c r="AL380" s="878">
        <v>4720</v>
      </c>
      <c r="AM380" s="872">
        <v>1.2</v>
      </c>
      <c r="AN380" s="865">
        <v>0</v>
      </c>
      <c r="AO380" s="739">
        <f t="shared" si="93"/>
        <v>-24.929628326255965</v>
      </c>
      <c r="AP380" s="740">
        <f t="shared" si="94"/>
        <v>10.055908863826682</v>
      </c>
      <c r="AQ380" s="888">
        <f t="shared" si="95"/>
        <v>201.59972926747608</v>
      </c>
      <c r="AR380" s="651">
        <f>INDEX(Historical!$C$7:$C$1239,MATCH(B380,Historical!$B$7:$B$1261,0))*IF(AH380="n/a",1.03,IF(AH380&lt;0,1.01,IF(AH380&gt;10,1.1,(1+AH380/100))))</f>
        <v>2.6764999999999999</v>
      </c>
      <c r="AS380" s="886">
        <f t="shared" si="96"/>
        <v>2.94415</v>
      </c>
      <c r="AT380" s="886">
        <f t="shared" si="102"/>
        <v>3.0324745000000002</v>
      </c>
      <c r="AU380" s="886">
        <f t="shared" si="102"/>
        <v>3.1234487350000002</v>
      </c>
      <c r="AV380" s="886">
        <f t="shared" si="102"/>
        <v>3.2171521970500003</v>
      </c>
      <c r="AW380" s="651">
        <f t="shared" si="98"/>
        <v>14.993725432050001</v>
      </c>
      <c r="AX380" s="747">
        <f t="shared" si="99"/>
        <v>8.8547365688596216</v>
      </c>
      <c r="AY380" s="934">
        <v>0.24</v>
      </c>
      <c r="AZ380" s="872">
        <v>47.82</v>
      </c>
      <c r="BA380" s="872">
        <v>-8.4599999999999991</v>
      </c>
      <c r="BB380" s="872">
        <v>-3.5000000000000004</v>
      </c>
      <c r="BC380" s="872">
        <v>6.76</v>
      </c>
      <c r="BE380" s="624">
        <v>1964</v>
      </c>
      <c r="BF380" s="898">
        <f t="shared" si="100"/>
        <v>6</v>
      </c>
      <c r="BG380" s="882" t="s">
        <v>136</v>
      </c>
    </row>
    <row r="381" spans="1:59" ht="11.25" customHeight="1" x14ac:dyDescent="0.2">
      <c r="A381" s="155" t="s">
        <v>3984</v>
      </c>
      <c r="B381" s="596" t="s">
        <v>3985</v>
      </c>
      <c r="C381" s="932" t="s">
        <v>4319</v>
      </c>
      <c r="D381" s="932" t="s">
        <v>4320</v>
      </c>
      <c r="E381" s="733">
        <v>6</v>
      </c>
      <c r="F381" s="1140">
        <v>698</v>
      </c>
      <c r="G381" s="1186" t="s">
        <v>106</v>
      </c>
      <c r="H381" s="1186" t="s">
        <v>106</v>
      </c>
      <c r="I381" s="874">
        <v>14.55</v>
      </c>
      <c r="J381" s="651">
        <f t="shared" si="86"/>
        <v>3.7030927835051548</v>
      </c>
      <c r="K381" s="877">
        <v>4.4900000000000002E-2</v>
      </c>
      <c r="L381" s="887">
        <v>12</v>
      </c>
      <c r="M381" s="642">
        <f t="shared" si="87"/>
        <v>0.53880000000000006</v>
      </c>
      <c r="N381" s="870" t="s">
        <v>717</v>
      </c>
      <c r="O381" s="734">
        <v>4.48E-2</v>
      </c>
      <c r="P381" s="861">
        <v>44154</v>
      </c>
      <c r="Q381" s="861">
        <v>44196</v>
      </c>
      <c r="R381" s="642">
        <f t="shared" si="88"/>
        <v>0.22321428571429211</v>
      </c>
      <c r="S381" s="701">
        <f>IF(INDEX(Historical!$D$7:$D$1237,MATCH(B381,Historical!$B$7:$B$1261,0))=0,"n/a",(INDEX(Historical!$C$7:$C$1239,MATCH(B381,Historical!$B$7:$B$1261,0))/INDEX(Historical!$D$7:$D$1237,MATCH(B381,Historical!$B$7:$B$1261,0))-1)*100)</f>
        <v>0.45121263395373479</v>
      </c>
      <c r="T381" s="701">
        <f>IF(INDEX(Historical!$F$7:$F$1230,MATCH(B381,Historical!$B$7:$B$1261,0))=0,"n/a",((INDEX(Historical!$C$7:$C$1239,MATCH(B381,Historical!$B$7:$B$1261,0))/INDEX(Historical!$F$7:$F$1230,MATCH(B381,Historical!$B$7:$B$1261,0)))^(1/3)-1)*100)</f>
        <v>2.5586468260214934</v>
      </c>
      <c r="U381" s="701">
        <f>IF(INDEX(Historical!$H$7:$H$1230,MATCH(B381,Historical!$B$7:$B$1261,0))=0,"n/a",((INDEX(Historical!$C$7:$C$1239,MATCH(B381,Historical!$B$7:$B$1261,0))/INDEX(Historical!$H$7:$H$1230,MATCH(B381,Historical!$B$7:$B$1261,0)))^(1/5)-1)*100)</f>
        <v>8.2172602588328925</v>
      </c>
      <c r="V381" s="701" t="str">
        <f>IF(INDEX(Historical!$O$7:$O$1230,MATCH(B381,Historical!$B$7:$B$1261,0))=0,"n/a",((INDEX(Historical!$C$7:$C$1239,MATCH(B381,Historical!$B$7:$B$1261,0))/INDEX(Historical!$O$7:$O$1230,MATCH(B381,Historical!$B$7:$B$1261,0)))^(1/10)-1)*100)</f>
        <v>n/a</v>
      </c>
      <c r="W381" s="702" t="str">
        <f t="shared" si="89"/>
        <v>n/a</v>
      </c>
      <c r="X381" s="703" t="str">
        <f t="shared" si="90"/>
        <v>n/a</v>
      </c>
      <c r="Y381" s="876"/>
      <c r="Z381" s="651" t="str">
        <f t="shared" si="91"/>
        <v>n/a</v>
      </c>
      <c r="AA381" s="886" t="str">
        <f t="shared" si="92"/>
        <v>n/a</v>
      </c>
      <c r="AB381" s="887">
        <v>12</v>
      </c>
      <c r="AC381" s="865">
        <v>-0.12</v>
      </c>
      <c r="AD381" s="865" t="s">
        <v>136</v>
      </c>
      <c r="AE381" s="865">
        <v>6.53</v>
      </c>
      <c r="AF381" s="865">
        <v>1.04</v>
      </c>
      <c r="AG381" s="865">
        <v>-0.89999999999999991</v>
      </c>
      <c r="AH381" s="865">
        <v>-187.79999999999998</v>
      </c>
      <c r="AI381" s="865">
        <v>27.3</v>
      </c>
      <c r="AJ381" s="865">
        <v>-47.5</v>
      </c>
      <c r="AK381" s="865">
        <v>10</v>
      </c>
      <c r="AL381" s="878">
        <v>362</v>
      </c>
      <c r="AM381" s="872">
        <v>10.6</v>
      </c>
      <c r="AN381" s="865">
        <v>1.68</v>
      </c>
      <c r="AO381" s="739" t="str">
        <f t="shared" si="93"/>
        <v>n/a</v>
      </c>
      <c r="AP381" s="740">
        <f t="shared" si="94"/>
        <v>11.920353042338046</v>
      </c>
      <c r="AQ381" s="888" t="str">
        <f t="shared" si="95"/>
        <v>n/a</v>
      </c>
      <c r="AR381" s="651">
        <f>INDEX(Historical!$C$7:$C$1239,MATCH(B381,Historical!$B$7:$B$1261,0))*IF(AH381="n/a",1.03,IF(AH381&lt;0,1.01,IF(AH381&gt;10,1.1,(1+AH381/100))))</f>
        <v>0.53964299999999998</v>
      </c>
      <c r="AS381" s="886">
        <f t="shared" si="96"/>
        <v>0.59360730000000006</v>
      </c>
      <c r="AT381" s="886">
        <f t="shared" si="102"/>
        <v>0.65296803000000014</v>
      </c>
      <c r="AU381" s="886">
        <f t="shared" si="102"/>
        <v>0.71826483300000021</v>
      </c>
      <c r="AV381" s="886">
        <f t="shared" si="102"/>
        <v>0.79009131630000029</v>
      </c>
      <c r="AW381" s="651">
        <f t="shared" si="98"/>
        <v>3.2945744793000005</v>
      </c>
      <c r="AX381" s="747">
        <f t="shared" si="99"/>
        <v>22.64312356907217</v>
      </c>
      <c r="AY381" s="934">
        <v>0.76</v>
      </c>
      <c r="AZ381" s="872">
        <v>51.4</v>
      </c>
      <c r="BA381" s="872">
        <v>-13.19</v>
      </c>
      <c r="BB381" s="872">
        <v>-0.09</v>
      </c>
      <c r="BC381" s="872">
        <v>1.22</v>
      </c>
      <c r="BE381" s="624">
        <v>2015</v>
      </c>
      <c r="BF381" s="898">
        <f t="shared" si="100"/>
        <v>0</v>
      </c>
      <c r="BG381" s="882">
        <v>-0.3</v>
      </c>
    </row>
    <row r="382" spans="1:59" ht="11.25" customHeight="1" x14ac:dyDescent="0.2">
      <c r="A382" s="863" t="s">
        <v>651</v>
      </c>
      <c r="B382" s="875" t="s">
        <v>652</v>
      </c>
      <c r="C382" s="1069" t="s">
        <v>108</v>
      </c>
      <c r="D382" s="1069" t="s">
        <v>4338</v>
      </c>
      <c r="E382" s="733">
        <v>17</v>
      </c>
      <c r="F382" s="1140">
        <v>209</v>
      </c>
      <c r="G382" s="1165" t="s">
        <v>106</v>
      </c>
      <c r="H382" s="1165" t="s">
        <v>106</v>
      </c>
      <c r="I382" s="874">
        <v>24.88</v>
      </c>
      <c r="J382" s="651">
        <f t="shared" si="86"/>
        <v>3.2154340836012865</v>
      </c>
      <c r="K382" s="877">
        <v>0.2</v>
      </c>
      <c r="L382" s="887">
        <v>4</v>
      </c>
      <c r="M382" s="642">
        <f t="shared" si="87"/>
        <v>0.8</v>
      </c>
      <c r="N382" s="870" t="s">
        <v>426</v>
      </c>
      <c r="O382" s="736">
        <v>0.19047619047619047</v>
      </c>
      <c r="P382" s="861">
        <v>43879</v>
      </c>
      <c r="Q382" s="861">
        <v>43894</v>
      </c>
      <c r="R382" s="642">
        <f t="shared" si="88"/>
        <v>5.0000000000000115</v>
      </c>
      <c r="S382" s="701">
        <f>IF(INDEX(Historical!$D$7:$D$1237,MATCH(B382,Historical!$B$7:$B$1261,0))=0,"n/a",(INDEX(Historical!$C$7:$C$1239,MATCH(B382,Historical!$B$7:$B$1261,0))/INDEX(Historical!$D$7:$D$1237,MATCH(B382,Historical!$B$7:$B$1261,0))-1)*100)</f>
        <v>5.0000000000000044</v>
      </c>
      <c r="T382" s="701">
        <f>IF(INDEX(Historical!$F$7:$F$1230,MATCH(B382,Historical!$B$7:$B$1261,0))=0,"n/a",((INDEX(Historical!$C$7:$C$1239,MATCH(B382,Historical!$B$7:$B$1261,0))/INDEX(Historical!$F$7:$F$1230,MATCH(B382,Historical!$B$7:$B$1261,0)))^(1/3)-1)*100)</f>
        <v>5.0000000000000044</v>
      </c>
      <c r="U382" s="701">
        <f>IF(INDEX(Historical!$H$7:$H$1230,MATCH(B382,Historical!$B$7:$B$1261,0))=0,"n/a",((INDEX(Historical!$C$7:$C$1239,MATCH(B382,Historical!$B$7:$B$1261,0))/INDEX(Historical!$H$7:$H$1230,MATCH(B382,Historical!$B$7:$B$1261,0)))^(1/5)-1)*100)</f>
        <v>6.0827032283832905</v>
      </c>
      <c r="V382" s="701">
        <f>IF(INDEX(Historical!$O$7:$O$1230,MATCH(B382,Historical!$B$7:$B$1261,0))=0,"n/a",((INDEX(Historical!$C$7:$C$1239,MATCH(B382,Historical!$B$7:$B$1261,0))/INDEX(Historical!$O$7:$O$1230,MATCH(B382,Historical!$B$7:$B$1261,0)))^(1/10)-1)*100)</f>
        <v>5.5399612205154103</v>
      </c>
      <c r="W382" s="702">
        <f t="shared" si="89"/>
        <v>1.0979685572270823</v>
      </c>
      <c r="X382" s="703">
        <f t="shared" si="90"/>
        <v>1.3824325519052933</v>
      </c>
      <c r="Y382" s="669" t="s">
        <v>437</v>
      </c>
      <c r="Z382" s="651">
        <f t="shared" si="91"/>
        <v>21.220159151193634</v>
      </c>
      <c r="AA382" s="886">
        <f t="shared" si="92"/>
        <v>6.5994694960212197</v>
      </c>
      <c r="AB382" s="887">
        <v>12</v>
      </c>
      <c r="AC382" s="865">
        <v>3.77</v>
      </c>
      <c r="AD382" s="865" t="s">
        <v>136</v>
      </c>
      <c r="AE382" s="865">
        <v>2.97</v>
      </c>
      <c r="AF382" s="865">
        <v>0.94</v>
      </c>
      <c r="AG382" s="865">
        <v>15</v>
      </c>
      <c r="AH382" s="865">
        <v>0.89999999999999991</v>
      </c>
      <c r="AI382" s="865" t="s">
        <v>136</v>
      </c>
      <c r="AJ382" s="865">
        <v>4.3999999999999995</v>
      </c>
      <c r="AK382" s="865" t="s">
        <v>136</v>
      </c>
      <c r="AL382" s="878">
        <v>113.39</v>
      </c>
      <c r="AM382" s="872">
        <v>15.4</v>
      </c>
      <c r="AN382" s="865">
        <v>0.25</v>
      </c>
      <c r="AO382" s="739">
        <f t="shared" si="93"/>
        <v>2.6986678159633577</v>
      </c>
      <c r="AP382" s="740">
        <f t="shared" si="94"/>
        <v>9.2981373119845774</v>
      </c>
      <c r="AQ382" s="888">
        <f t="shared" si="95"/>
        <v>-47.49179396932346</v>
      </c>
      <c r="AR382" s="651">
        <f>INDEX(Historical!$C$7:$C$1239,MATCH(B382,Historical!$B$7:$B$1261,0))*IF(AH382="n/a",1.03,IF(AH382&lt;0,1.01,IF(AH382&gt;10,1.1,(1+AH382/100))))</f>
        <v>0.80719999999999992</v>
      </c>
      <c r="AS382" s="886">
        <f t="shared" si="96"/>
        <v>0.83141599999999993</v>
      </c>
      <c r="AT382" s="886">
        <f t="shared" si="102"/>
        <v>0.85635847999999992</v>
      </c>
      <c r="AU382" s="886">
        <f t="shared" si="102"/>
        <v>0.88204923439999994</v>
      </c>
      <c r="AV382" s="886">
        <f t="shared" si="102"/>
        <v>0.90851071143199991</v>
      </c>
      <c r="AW382" s="651">
        <f t="shared" si="98"/>
        <v>4.2855344258320001</v>
      </c>
      <c r="AX382" s="747">
        <f t="shared" si="99"/>
        <v>17.224816824083604</v>
      </c>
      <c r="AY382" s="934">
        <v>0.48</v>
      </c>
      <c r="AZ382" s="872">
        <v>66.42</v>
      </c>
      <c r="BA382" s="872">
        <v>-10.440000000000001</v>
      </c>
      <c r="BB382" s="872">
        <v>7.91</v>
      </c>
      <c r="BC382" s="872">
        <v>10.51</v>
      </c>
      <c r="BE382" s="624">
        <v>2002</v>
      </c>
      <c r="BF382" s="898">
        <f t="shared" si="100"/>
        <v>1</v>
      </c>
      <c r="BG382" s="882">
        <v>1.6</v>
      </c>
    </row>
    <row r="383" spans="1:59" s="773" customFormat="1" ht="11.25" customHeight="1" x14ac:dyDescent="0.2">
      <c r="A383" s="754" t="s">
        <v>655</v>
      </c>
      <c r="B383" s="781" t="s">
        <v>656</v>
      </c>
      <c r="C383" s="932" t="s">
        <v>108</v>
      </c>
      <c r="D383" s="932" t="s">
        <v>4334</v>
      </c>
      <c r="E383" s="755">
        <v>12</v>
      </c>
      <c r="F383" s="1140">
        <v>281</v>
      </c>
      <c r="G383" s="1189" t="s">
        <v>106</v>
      </c>
      <c r="H383" s="1189" t="s">
        <v>106</v>
      </c>
      <c r="I383" s="756">
        <v>37.32</v>
      </c>
      <c r="J383" s="757">
        <f t="shared" si="86"/>
        <v>5.037513397642015</v>
      </c>
      <c r="K383" s="758">
        <v>0.47</v>
      </c>
      <c r="L383" s="759">
        <v>4</v>
      </c>
      <c r="M383" s="760">
        <f t="shared" si="87"/>
        <v>1.88</v>
      </c>
      <c r="N383" s="761" t="s">
        <v>236</v>
      </c>
      <c r="O383" s="762">
        <v>0.44</v>
      </c>
      <c r="P383" s="782">
        <v>43588</v>
      </c>
      <c r="Q383" s="782">
        <v>43602</v>
      </c>
      <c r="R383" s="760">
        <f t="shared" si="88"/>
        <v>6.8181818181818121</v>
      </c>
      <c r="S383" s="701">
        <f>IF(INDEX(Historical!$D$7:$D$1237,MATCH(B383,Historical!$B$7:$B$1261,0))=0,"n/a",(INDEX(Historical!$C$7:$C$1239,MATCH(B383,Historical!$B$7:$B$1261,0))/INDEX(Historical!$D$7:$D$1237,MATCH(B383,Historical!$B$7:$B$1261,0))-1)*100)</f>
        <v>6.9364161849710948</v>
      </c>
      <c r="T383" s="701">
        <f>IF(INDEX(Historical!$F$7:$F$1230,MATCH(B383,Historical!$B$7:$B$1261,0))=0,"n/a",((INDEX(Historical!$C$7:$C$1239,MATCH(B383,Historical!$B$7:$B$1261,0))/INDEX(Historical!$F$7:$F$1230,MATCH(B383,Historical!$B$7:$B$1261,0)))^(1/3)-1)*100)</f>
        <v>7.4802051385038482</v>
      </c>
      <c r="U383" s="701">
        <f>IF(INDEX(Historical!$H$7:$H$1230,MATCH(B383,Historical!$B$7:$B$1261,0))=0,"n/a",((INDEX(Historical!$C$7:$C$1239,MATCH(B383,Historical!$B$7:$B$1261,0))/INDEX(Historical!$H$7:$H$1230,MATCH(B383,Historical!$B$7:$B$1261,0)))^(1/5)-1)*100)</f>
        <v>9.043076613444212</v>
      </c>
      <c r="V383" s="701">
        <f>IF(INDEX(Historical!$O$7:$O$1230,MATCH(B383,Historical!$B$7:$B$1261,0))=0,"n/a",((INDEX(Historical!$C$7:$C$1239,MATCH(B383,Historical!$B$7:$B$1261,0))/INDEX(Historical!$O$7:$O$1230,MATCH(B383,Historical!$B$7:$B$1261,0)))^(1/10)-1)*100)</f>
        <v>15.184998625644308</v>
      </c>
      <c r="W383" s="702">
        <f t="shared" si="89"/>
        <v>0.59552699584525048</v>
      </c>
      <c r="X383" s="703" t="str">
        <f t="shared" si="90"/>
        <v>n/a</v>
      </c>
      <c r="Y383" s="774" t="s">
        <v>473</v>
      </c>
      <c r="Z383" s="757">
        <f t="shared" si="91"/>
        <v>74.308300395256921</v>
      </c>
      <c r="AA383" s="765">
        <f t="shared" si="92"/>
        <v>14.750988142292492</v>
      </c>
      <c r="AB383" s="759">
        <v>12</v>
      </c>
      <c r="AC383" s="766">
        <v>2.5299999999999998</v>
      </c>
      <c r="AD383" s="766">
        <v>3.62</v>
      </c>
      <c r="AE383" s="766">
        <v>1.75</v>
      </c>
      <c r="AF383" s="766">
        <v>5.86</v>
      </c>
      <c r="AG383" s="775">
        <v>47.8</v>
      </c>
      <c r="AH383" s="766">
        <v>-39.200000000000003</v>
      </c>
      <c r="AI383" s="766">
        <v>23.65</v>
      </c>
      <c r="AJ383" s="766">
        <v>-5</v>
      </c>
      <c r="AK383" s="766">
        <v>4.1399999999999997</v>
      </c>
      <c r="AL383" s="767">
        <v>4350</v>
      </c>
      <c r="AM383" s="768">
        <v>1</v>
      </c>
      <c r="AN383" s="766">
        <v>2.4300000000000002</v>
      </c>
      <c r="AO383" s="769">
        <f t="shared" si="93"/>
        <v>-0.6703981312062659</v>
      </c>
      <c r="AP383" s="770">
        <f t="shared" si="94"/>
        <v>14.080590011086226</v>
      </c>
      <c r="AQ383" s="771">
        <f t="shared" si="95"/>
        <v>96.005431346326617</v>
      </c>
      <c r="AR383" s="651">
        <f>INDEX(Historical!$C$7:$C$1239,MATCH(B383,Historical!$B$7:$B$1261,0))*IF(AH383="n/a",1.03,IF(AH383&lt;0,1.01,IF(AH383&gt;10,1.1,(1+AH383/100))))</f>
        <v>1.8685</v>
      </c>
      <c r="AS383" s="765">
        <f t="shared" si="96"/>
        <v>2.0553500000000002</v>
      </c>
      <c r="AT383" s="765">
        <f t="shared" si="102"/>
        <v>2.1404414900000006</v>
      </c>
      <c r="AU383" s="765">
        <f t="shared" si="102"/>
        <v>2.2290557676860008</v>
      </c>
      <c r="AV383" s="765">
        <f t="shared" si="102"/>
        <v>2.3213386764682014</v>
      </c>
      <c r="AW383" s="757">
        <f t="shared" si="98"/>
        <v>10.614685934154203</v>
      </c>
      <c r="AX383" s="772">
        <f t="shared" si="99"/>
        <v>28.442352449502152</v>
      </c>
      <c r="AY383" s="935">
        <v>1.66</v>
      </c>
      <c r="AZ383" s="768">
        <v>78.22</v>
      </c>
      <c r="BA383" s="768">
        <v>-16.97</v>
      </c>
      <c r="BB383" s="768">
        <v>5.16</v>
      </c>
      <c r="BC383" s="768">
        <v>20.919999999999998</v>
      </c>
      <c r="BD383" s="908"/>
      <c r="BE383" s="624">
        <v>2008</v>
      </c>
      <c r="BF383" s="898">
        <f t="shared" si="100"/>
        <v>1</v>
      </c>
      <c r="BG383" s="824">
        <v>5.3</v>
      </c>
    </row>
    <row r="384" spans="1:59" ht="11.25" customHeight="1" x14ac:dyDescent="0.2">
      <c r="A384" s="863" t="s">
        <v>1385</v>
      </c>
      <c r="B384" s="875" t="s">
        <v>1386</v>
      </c>
      <c r="C384" s="932" t="s">
        <v>108</v>
      </c>
      <c r="D384" s="932" t="s">
        <v>4338</v>
      </c>
      <c r="E384" s="733">
        <v>9</v>
      </c>
      <c r="F384" s="1140">
        <v>416</v>
      </c>
      <c r="G384" s="1166" t="s">
        <v>37</v>
      </c>
      <c r="H384" s="1166" t="s">
        <v>37</v>
      </c>
      <c r="I384" s="874">
        <v>12.02</v>
      </c>
      <c r="J384" s="651">
        <f t="shared" si="86"/>
        <v>4.1597337770382703</v>
      </c>
      <c r="K384" s="877">
        <v>0.125</v>
      </c>
      <c r="L384" s="887">
        <v>4</v>
      </c>
      <c r="M384" s="642">
        <f t="shared" si="87"/>
        <v>0.5</v>
      </c>
      <c r="N384" s="870" t="s">
        <v>107</v>
      </c>
      <c r="O384" s="734">
        <v>0.115</v>
      </c>
      <c r="P384" s="866">
        <v>43593</v>
      </c>
      <c r="Q384" s="866">
        <v>43602</v>
      </c>
      <c r="R384" s="642">
        <f t="shared" si="88"/>
        <v>8.6956521739130395</v>
      </c>
      <c r="S384" s="701">
        <f>IF(INDEX(Historical!$D$7:$D$1237,MATCH(B384,Historical!$B$7:$B$1261,0))=0,"n/a",(INDEX(Historical!$C$7:$C$1239,MATCH(B384,Historical!$B$7:$B$1261,0))/INDEX(Historical!$D$7:$D$1237,MATCH(B384,Historical!$B$7:$B$1261,0))-1)*100)</f>
        <v>10.1123595505618</v>
      </c>
      <c r="T384" s="701">
        <f>IF(INDEX(Historical!$F$7:$F$1230,MATCH(B384,Historical!$B$7:$B$1261,0))=0,"n/a",((INDEX(Historical!$C$7:$C$1239,MATCH(B384,Historical!$B$7:$B$1261,0))/INDEX(Historical!$F$7:$F$1230,MATCH(B384,Historical!$B$7:$B$1261,0)))^(1/3)-1)*100)</f>
        <v>9.8157887721507677</v>
      </c>
      <c r="U384" s="701">
        <f>IF(INDEX(Historical!$H$7:$H$1230,MATCH(B384,Historical!$B$7:$B$1261,0))=0,"n/a",((INDEX(Historical!$C$7:$C$1239,MATCH(B384,Historical!$B$7:$B$1261,0))/INDEX(Historical!$H$7:$H$1230,MATCH(B384,Historical!$B$7:$B$1261,0)))^(1/5)-1)*100)</f>
        <v>10.84272762737859</v>
      </c>
      <c r="V384" s="701">
        <f>IF(INDEX(Historical!$O$7:$O$1230,MATCH(B384,Historical!$B$7:$B$1261,0))=0,"n/a",((INDEX(Historical!$C$7:$C$1239,MATCH(B384,Historical!$B$7:$B$1261,0))/INDEX(Historical!$O$7:$O$1230,MATCH(B384,Historical!$B$7:$B$1261,0)))^(1/10)-1)*100)</f>
        <v>6.5776555439444939</v>
      </c>
      <c r="W384" s="702">
        <f t="shared" si="89"/>
        <v>1.6484182783576433</v>
      </c>
      <c r="X384" s="703">
        <f t="shared" si="90"/>
        <v>0.97682230877284593</v>
      </c>
      <c r="Y384" s="661"/>
      <c r="Z384" s="651">
        <f t="shared" si="91"/>
        <v>44.642857142857139</v>
      </c>
      <c r="AA384" s="886">
        <f t="shared" si="92"/>
        <v>10.732142857142856</v>
      </c>
      <c r="AB384" s="887">
        <v>12</v>
      </c>
      <c r="AC384" s="865">
        <v>1.1200000000000001</v>
      </c>
      <c r="AD384" s="865">
        <v>1.25</v>
      </c>
      <c r="AE384" s="865">
        <v>2.61</v>
      </c>
      <c r="AF384" s="865">
        <v>0.85</v>
      </c>
      <c r="AG384" s="865">
        <v>7.7</v>
      </c>
      <c r="AH384" s="865">
        <v>5.2</v>
      </c>
      <c r="AI384" s="865">
        <v>13.51</v>
      </c>
      <c r="AJ384" s="865">
        <v>11.1</v>
      </c>
      <c r="AK384" s="865">
        <v>9</v>
      </c>
      <c r="AL384" s="878">
        <v>653.05999999999995</v>
      </c>
      <c r="AM384" s="872">
        <v>1</v>
      </c>
      <c r="AN384" s="865">
        <v>0.16</v>
      </c>
      <c r="AO384" s="739">
        <f t="shared" si="93"/>
        <v>4.2703185472740035</v>
      </c>
      <c r="AP384" s="740">
        <f t="shared" si="94"/>
        <v>15.002461404416859</v>
      </c>
      <c r="AQ384" s="888">
        <f t="shared" si="95"/>
        <v>-36.326103626642428</v>
      </c>
      <c r="AR384" s="651">
        <f>INDEX(Historical!$C$7:$C$1239,MATCH(B384,Historical!$B$7:$B$1261,0))*IF(AH384="n/a",1.03,IF(AH384&lt;0,1.01,IF(AH384&gt;10,1.1,(1+AH384/100))))</f>
        <v>0.51548000000000005</v>
      </c>
      <c r="AS384" s="886">
        <f t="shared" si="96"/>
        <v>0.56702800000000009</v>
      </c>
      <c r="AT384" s="886">
        <f t="shared" si="102"/>
        <v>0.61806052000000011</v>
      </c>
      <c r="AU384" s="886">
        <f t="shared" si="102"/>
        <v>0.67368596680000015</v>
      </c>
      <c r="AV384" s="886">
        <f t="shared" si="102"/>
        <v>0.73431770381200023</v>
      </c>
      <c r="AW384" s="651">
        <f t="shared" si="98"/>
        <v>3.108572190612001</v>
      </c>
      <c r="AX384" s="747">
        <f t="shared" si="99"/>
        <v>25.86166547930117</v>
      </c>
      <c r="AY384" s="934">
        <v>1.02</v>
      </c>
      <c r="AZ384" s="872">
        <v>44.65</v>
      </c>
      <c r="BA384" s="872">
        <v>-31.819999999999997</v>
      </c>
      <c r="BB384" s="872">
        <v>8.4599999999999991</v>
      </c>
      <c r="BC384" s="872">
        <v>7.5600000000000005</v>
      </c>
      <c r="BE384" s="624">
        <v>2011</v>
      </c>
      <c r="BF384" s="898">
        <f t="shared" si="100"/>
        <v>0</v>
      </c>
      <c r="BG384" s="882">
        <v>0.8</v>
      </c>
    </row>
    <row r="385" spans="1:59" ht="11.25" customHeight="1" x14ac:dyDescent="0.2">
      <c r="A385" s="881" t="s">
        <v>4617</v>
      </c>
      <c r="B385" s="875" t="s">
        <v>4618</v>
      </c>
      <c r="C385" s="932" t="s">
        <v>245</v>
      </c>
      <c r="D385" s="932" t="s">
        <v>4333</v>
      </c>
      <c r="E385" s="733">
        <v>5</v>
      </c>
      <c r="F385" s="1140">
        <v>737</v>
      </c>
      <c r="G385" s="1124" t="s">
        <v>106</v>
      </c>
      <c r="H385" s="1124" t="s">
        <v>106</v>
      </c>
      <c r="I385" s="874">
        <v>125.78</v>
      </c>
      <c r="J385" s="651">
        <f t="shared" si="86"/>
        <v>2.3851168707266659</v>
      </c>
      <c r="K385" s="13">
        <v>0.75</v>
      </c>
      <c r="L385" s="887">
        <v>4</v>
      </c>
      <c r="M385" s="642">
        <f t="shared" si="87"/>
        <v>3</v>
      </c>
      <c r="N385" s="870" t="s">
        <v>325</v>
      </c>
      <c r="O385" s="734">
        <v>0.65</v>
      </c>
      <c r="P385" s="861">
        <v>44077</v>
      </c>
      <c r="Q385" s="861">
        <v>44092</v>
      </c>
      <c r="R385" s="642">
        <f t="shared" si="88"/>
        <v>15.38461538461538</v>
      </c>
      <c r="S385" s="701">
        <f>IF(INDEX(Historical!$D$7:$D$1237,MATCH(B385,Historical!$B$7:$B$1261,0))=0,"n/a",(INDEX(Historical!$C$7:$C$1239,MATCH(B385,Historical!$B$7:$B$1261,0))/INDEX(Historical!$D$7:$D$1237,MATCH(B385,Historical!$B$7:$B$1261,0))-1)*100)</f>
        <v>8.5106382978723296</v>
      </c>
      <c r="T385" s="701">
        <f>IF(INDEX(Historical!$F$7:$F$1230,MATCH(B385,Historical!$B$7:$B$1261,0))=0,"n/a",((INDEX(Historical!$C$7:$C$1239,MATCH(B385,Historical!$B$7:$B$1261,0))/INDEX(Historical!$F$7:$F$1230,MATCH(B385,Historical!$B$7:$B$1261,0)))^(1/3)-1)*100)</f>
        <v>32.347527341766494</v>
      </c>
      <c r="U385" s="701" t="str">
        <f>IF(INDEX(Historical!$H$7:$H$1230,MATCH(B385,Historical!$B$7:$B$1261,0))=0,"n/a",((INDEX(Historical!$C$7:$C$1239,MATCH(B385,Historical!$B$7:$B$1261,0))/INDEX(Historical!$H$7:$H$1230,MATCH(B385,Historical!$B$7:$B$1261,0)))^(1/5)-1)*100)</f>
        <v>n/a</v>
      </c>
      <c r="V385" s="701" t="str">
        <f>IF(INDEX(Historical!$O$7:$O$1230,MATCH(B385,Historical!$B$7:$B$1261,0))=0,"n/a",((INDEX(Historical!$C$7:$C$1239,MATCH(B385,Historical!$B$7:$B$1261,0))/INDEX(Historical!$O$7:$O$1230,MATCH(B385,Historical!$B$7:$B$1261,0)))^(1/10)-1)*100)</f>
        <v>n/a</v>
      </c>
      <c r="W385" s="702" t="str">
        <f t="shared" si="89"/>
        <v>n/a</v>
      </c>
      <c r="X385" s="703" t="str">
        <f t="shared" si="90"/>
        <v>n/a</v>
      </c>
      <c r="Y385" s="876"/>
      <c r="Z385" s="651">
        <f t="shared" si="91"/>
        <v>54.644808743169392</v>
      </c>
      <c r="AA385" s="886">
        <f t="shared" si="92"/>
        <v>22.910746812386154</v>
      </c>
      <c r="AB385" s="887">
        <v>12</v>
      </c>
      <c r="AC385" s="865">
        <v>5.49</v>
      </c>
      <c r="AD385" s="865">
        <v>1.17</v>
      </c>
      <c r="AE385" s="865">
        <v>1.24</v>
      </c>
      <c r="AF385" s="865">
        <v>3.67</v>
      </c>
      <c r="AG385" s="865">
        <v>16.8</v>
      </c>
      <c r="AH385" s="865">
        <v>-0.3</v>
      </c>
      <c r="AI385" s="865">
        <v>31.730000000000004</v>
      </c>
      <c r="AJ385" s="865">
        <v>17.899999999999999</v>
      </c>
      <c r="AK385" s="865">
        <v>20</v>
      </c>
      <c r="AL385" s="878">
        <v>3200</v>
      </c>
      <c r="AM385" s="872">
        <v>2.6</v>
      </c>
      <c r="AN385" s="865">
        <v>0.73</v>
      </c>
      <c r="AO385" s="739" t="str">
        <f t="shared" si="93"/>
        <v>n/a</v>
      </c>
      <c r="AP385" s="740" t="str">
        <f t="shared" si="94"/>
        <v>n/a</v>
      </c>
      <c r="AQ385" s="888">
        <f t="shared" si="95"/>
        <v>93.31314929289347</v>
      </c>
      <c r="AR385" s="651">
        <f>INDEX(Historical!$C$7:$C$1239,MATCH(B385,Historical!$B$7:$B$1261,0))*IF(AH385="n/a",1.03,IF(AH385&lt;0,1.01,IF(AH385&gt;10,1.1,(1+AH385/100))))</f>
        <v>2.5754999999999999</v>
      </c>
      <c r="AS385" s="886">
        <f t="shared" si="96"/>
        <v>2.8330500000000001</v>
      </c>
      <c r="AT385" s="886">
        <f t="shared" si="102"/>
        <v>3.1163550000000004</v>
      </c>
      <c r="AU385" s="886">
        <f t="shared" si="102"/>
        <v>3.4279905000000008</v>
      </c>
      <c r="AV385" s="886">
        <f t="shared" si="102"/>
        <v>3.7707895500000013</v>
      </c>
      <c r="AW385" s="651">
        <f t="shared" si="98"/>
        <v>15.723685050000002</v>
      </c>
      <c r="AX385" s="747">
        <f t="shared" si="99"/>
        <v>12.500942160915887</v>
      </c>
      <c r="AY385" s="934">
        <v>1.62</v>
      </c>
      <c r="AZ385" s="872">
        <v>127.49</v>
      </c>
      <c r="BA385" s="872">
        <v>-6.660000000000001</v>
      </c>
      <c r="BB385" s="872">
        <v>8.35</v>
      </c>
      <c r="BC385" s="872">
        <v>20.54</v>
      </c>
      <c r="BD385" s="645"/>
      <c r="BE385" s="1190">
        <v>2016</v>
      </c>
      <c r="BF385" s="1125">
        <f t="shared" si="100"/>
        <v>0</v>
      </c>
      <c r="BG385" s="882">
        <v>6.9</v>
      </c>
    </row>
    <row r="386" spans="1:59" ht="11.25" customHeight="1" x14ac:dyDescent="0.2">
      <c r="A386" s="863" t="s">
        <v>657</v>
      </c>
      <c r="B386" s="875" t="s">
        <v>658</v>
      </c>
      <c r="C386" s="932" t="s">
        <v>112</v>
      </c>
      <c r="D386" s="932" t="s">
        <v>211</v>
      </c>
      <c r="E386" s="733">
        <v>26</v>
      </c>
      <c r="F386" s="1140">
        <v>132</v>
      </c>
      <c r="G386" s="1115" t="s">
        <v>37</v>
      </c>
      <c r="H386" s="1115" t="s">
        <v>37</v>
      </c>
      <c r="I386" s="865">
        <v>115</v>
      </c>
      <c r="J386" s="651">
        <f t="shared" si="86"/>
        <v>1.7739130434782608</v>
      </c>
      <c r="K386" s="884">
        <v>0.51</v>
      </c>
      <c r="L386" s="887">
        <v>4</v>
      </c>
      <c r="M386" s="642">
        <f t="shared" si="87"/>
        <v>2.04</v>
      </c>
      <c r="N386" s="870" t="s">
        <v>463</v>
      </c>
      <c r="O386" s="735">
        <v>0.49</v>
      </c>
      <c r="P386" s="861">
        <v>44195</v>
      </c>
      <c r="Q386" s="861">
        <v>44211</v>
      </c>
      <c r="R386" s="642">
        <f t="shared" si="88"/>
        <v>4.0816326530612281</v>
      </c>
      <c r="S386" s="701">
        <f>IF(INDEX(Historical!$D$7:$D$1237,MATCH(B386,Historical!$B$7:$B$1261,0))=0,"n/a",(INDEX(Historical!$C$7:$C$1239,MATCH(B386,Historical!$B$7:$B$1261,0))/INDEX(Historical!$D$7:$D$1237,MATCH(B386,Historical!$B$7:$B$1261,0))-1)*100)</f>
        <v>20.512820512820507</v>
      </c>
      <c r="T386" s="701">
        <f>IF(INDEX(Historical!$F$7:$F$1230,MATCH(B386,Historical!$B$7:$B$1261,0))=0,"n/a",((INDEX(Historical!$C$7:$C$1239,MATCH(B386,Historical!$B$7:$B$1261,0))/INDEX(Historical!$F$7:$F$1230,MATCH(B386,Historical!$B$7:$B$1261,0)))^(1/3)-1)*100)</f>
        <v>13.670898594408598</v>
      </c>
      <c r="U386" s="701">
        <f>IF(INDEX(Historical!$H$7:$H$1230,MATCH(B386,Historical!$B$7:$B$1261,0))=0,"n/a",((INDEX(Historical!$C$7:$C$1239,MATCH(B386,Historical!$B$7:$B$1261,0))/INDEX(Historical!$H$7:$H$1230,MATCH(B386,Historical!$B$7:$B$1261,0)))^(1/5)-1)*100)</f>
        <v>15.36498246073117</v>
      </c>
      <c r="V386" s="701">
        <f>IF(INDEX(Historical!$O$7:$O$1230,MATCH(B386,Historical!$B$7:$B$1261,0))=0,"n/a",((INDEX(Historical!$C$7:$C$1239,MATCH(B386,Historical!$B$7:$B$1261,0))/INDEX(Historical!$O$7:$O$1230,MATCH(B386,Historical!$B$7:$B$1261,0)))^(1/10)-1)*100)</f>
        <v>13.286043385171364</v>
      </c>
      <c r="W386" s="702">
        <f t="shared" si="89"/>
        <v>1.1564754092162699</v>
      </c>
      <c r="X386" s="703">
        <f t="shared" si="90"/>
        <v>1.9206228075913963</v>
      </c>
      <c r="Y386" s="661"/>
      <c r="Z386" s="651">
        <f t="shared" si="91"/>
        <v>60.534124629080125</v>
      </c>
      <c r="AA386" s="886">
        <f t="shared" si="92"/>
        <v>34.124629080118694</v>
      </c>
      <c r="AB386" s="887">
        <v>12</v>
      </c>
      <c r="AC386" s="865">
        <v>3.37</v>
      </c>
      <c r="AD386" s="865">
        <v>7.26</v>
      </c>
      <c r="AE386" s="865">
        <v>2.52</v>
      </c>
      <c r="AF386" s="865">
        <v>9.6300000000000008</v>
      </c>
      <c r="AG386" s="865">
        <v>28.7</v>
      </c>
      <c r="AH386" s="865">
        <v>6.9</v>
      </c>
      <c r="AI386" s="865">
        <v>19.09</v>
      </c>
      <c r="AJ386" s="865">
        <v>8</v>
      </c>
      <c r="AK386" s="865">
        <v>4.7</v>
      </c>
      <c r="AL386" s="878">
        <v>6790</v>
      </c>
      <c r="AM386" s="872">
        <v>0.5</v>
      </c>
      <c r="AN386" s="865">
        <v>1.01</v>
      </c>
      <c r="AO386" s="739">
        <f t="shared" si="93"/>
        <v>-16.985733575909265</v>
      </c>
      <c r="AP386" s="740">
        <f t="shared" si="94"/>
        <v>17.13889550420943</v>
      </c>
      <c r="AQ386" s="888">
        <f t="shared" si="95"/>
        <v>282.16935050172196</v>
      </c>
      <c r="AR386" s="651">
        <f>INDEX(Historical!$C$7:$C$1239,MATCH(B386,Historical!$B$7:$B$1261,0))*IF(AH386="n/a",1.03,IF(AH386&lt;0,1.01,IF(AH386&gt;10,1.1,(1+AH386/100))))</f>
        <v>2.0097199999999997</v>
      </c>
      <c r="AS386" s="886">
        <f t="shared" si="96"/>
        <v>2.2106919999999999</v>
      </c>
      <c r="AT386" s="886">
        <f t="shared" si="102"/>
        <v>2.3145945239999999</v>
      </c>
      <c r="AU386" s="886">
        <f t="shared" si="102"/>
        <v>2.4233804666279997</v>
      </c>
      <c r="AV386" s="886">
        <f t="shared" si="102"/>
        <v>2.5372793485595153</v>
      </c>
      <c r="AW386" s="651">
        <f t="shared" si="98"/>
        <v>11.495666339187515</v>
      </c>
      <c r="AX386" s="747">
        <f t="shared" si="99"/>
        <v>9.9962315992934911</v>
      </c>
      <c r="AY386" s="934">
        <v>1.1499999999999999</v>
      </c>
      <c r="AZ386" s="872">
        <v>93.95</v>
      </c>
      <c r="BA386" s="872">
        <v>-2.9000000000000004</v>
      </c>
      <c r="BB386" s="872">
        <v>12.61</v>
      </c>
      <c r="BC386" s="872">
        <v>30.31</v>
      </c>
      <c r="BE386" s="624">
        <v>1996</v>
      </c>
      <c r="BF386" s="898">
        <f t="shared" si="100"/>
        <v>2</v>
      </c>
      <c r="BG386" s="882">
        <v>9</v>
      </c>
    </row>
    <row r="387" spans="1:59" ht="11.25" customHeight="1" x14ac:dyDescent="0.2">
      <c r="A387" s="863" t="s">
        <v>267</v>
      </c>
      <c r="B387" s="875" t="s">
        <v>268</v>
      </c>
      <c r="C387" s="932" t="s">
        <v>245</v>
      </c>
      <c r="D387" s="932" t="s">
        <v>4350</v>
      </c>
      <c r="E387" s="733">
        <v>48</v>
      </c>
      <c r="F387" s="1140">
        <v>38</v>
      </c>
      <c r="G387" s="1165" t="s">
        <v>106</v>
      </c>
      <c r="H387" s="1165" t="s">
        <v>106</v>
      </c>
      <c r="I387" s="865">
        <v>43.1</v>
      </c>
      <c r="J387" s="651">
        <f t="shared" si="86"/>
        <v>3.7122969837587005</v>
      </c>
      <c r="K387" s="877">
        <v>0.4</v>
      </c>
      <c r="L387" s="887">
        <v>4</v>
      </c>
      <c r="M387" s="642">
        <f t="shared" si="87"/>
        <v>1.6</v>
      </c>
      <c r="N387" s="870" t="s">
        <v>181</v>
      </c>
      <c r="O387" s="734">
        <v>0.38</v>
      </c>
      <c r="P387" s="1116">
        <v>43629</v>
      </c>
      <c r="Q387" s="1116">
        <v>43661</v>
      </c>
      <c r="R387" s="642">
        <f t="shared" si="88"/>
        <v>5.2631578947368469</v>
      </c>
      <c r="S387" s="701">
        <f>IF(INDEX(Historical!$D$7:$D$1237,MATCH(B387,Historical!$B$7:$B$1261,0))=0,"n/a",(INDEX(Historical!$C$7:$C$1239,MATCH(B387,Historical!$B$7:$B$1261,0))/INDEX(Historical!$D$7:$D$1237,MATCH(B387,Historical!$B$7:$B$1261,0))-1)*100)</f>
        <v>5.4054054054054168</v>
      </c>
      <c r="T387" s="701">
        <f>IF(INDEX(Historical!$F$7:$F$1230,MATCH(B387,Historical!$B$7:$B$1261,0))=0,"n/a",((INDEX(Historical!$C$7:$C$1239,MATCH(B387,Historical!$B$7:$B$1261,0))/INDEX(Historical!$F$7:$F$1230,MATCH(B387,Historical!$B$7:$B$1261,0)))^(1/3)-1)*100)</f>
        <v>5.7264270346431223</v>
      </c>
      <c r="U387" s="701">
        <f>IF(INDEX(Historical!$H$7:$H$1230,MATCH(B387,Historical!$B$7:$B$1261,0))=0,"n/a",((INDEX(Historical!$C$7:$C$1239,MATCH(B387,Historical!$B$7:$B$1261,0))/INDEX(Historical!$H$7:$H$1230,MATCH(B387,Historical!$B$7:$B$1261,0)))^(1/5)-1)*100)</f>
        <v>5.2126224443751035</v>
      </c>
      <c r="V387" s="701">
        <f>IF(INDEX(Historical!$O$7:$O$1230,MATCH(B387,Historical!$B$7:$B$1261,0))=0,"n/a",((INDEX(Historical!$C$7:$C$1239,MATCH(B387,Historical!$B$7:$B$1261,0))/INDEX(Historical!$O$7:$O$1230,MATCH(B387,Historical!$B$7:$B$1261,0)))^(1/10)-1)*100)</f>
        <v>4.4432367708736376</v>
      </c>
      <c r="W387" s="702">
        <f t="shared" si="89"/>
        <v>1.1731588283894643</v>
      </c>
      <c r="X387" s="703">
        <f t="shared" si="90"/>
        <v>0.53738375715207243</v>
      </c>
      <c r="Y387" s="875"/>
      <c r="Z387" s="651">
        <f t="shared" si="91"/>
        <v>94.117647058823536</v>
      </c>
      <c r="AA387" s="886">
        <f t="shared" si="92"/>
        <v>25.352941176470591</v>
      </c>
      <c r="AB387" s="887">
        <v>12</v>
      </c>
      <c r="AC387" s="865">
        <v>1.7</v>
      </c>
      <c r="AD387" s="865">
        <v>5.01</v>
      </c>
      <c r="AE387" s="865">
        <v>1.4</v>
      </c>
      <c r="AF387" s="865">
        <v>4.63</v>
      </c>
      <c r="AG387" s="865">
        <v>18.3</v>
      </c>
      <c r="AH387" s="865">
        <v>9.6</v>
      </c>
      <c r="AI387" s="865">
        <v>26.96</v>
      </c>
      <c r="AJ387" s="865">
        <v>9.7000000000000011</v>
      </c>
      <c r="AK387" s="865">
        <v>5.2</v>
      </c>
      <c r="AL387" s="878">
        <v>5940</v>
      </c>
      <c r="AM387" s="872">
        <v>1.4000000000000001</v>
      </c>
      <c r="AN387" s="865">
        <v>1.51</v>
      </c>
      <c r="AO387" s="739">
        <f t="shared" si="93"/>
        <v>-16.428021748336786</v>
      </c>
      <c r="AP387" s="740">
        <f t="shared" si="94"/>
        <v>8.9249194281338049</v>
      </c>
      <c r="AQ387" s="888">
        <f t="shared" si="95"/>
        <v>128.40910435936738</v>
      </c>
      <c r="AR387" s="651">
        <f>INDEX(Historical!$C$7:$C$1239,MATCH(B387,Historical!$B$7:$B$1261,0))*IF(AH387="n/a",1.03,IF(AH387&lt;0,1.01,IF(AH387&gt;10,1.1,(1+AH387/100))))</f>
        <v>1.7097600000000002</v>
      </c>
      <c r="AS387" s="886">
        <f t="shared" si="96"/>
        <v>1.8807360000000004</v>
      </c>
      <c r="AT387" s="886">
        <f t="shared" ref="AT387:AV406" si="103">IF($AK387="n/a",1.03*AS387,IF($AK387&lt;0,1.01*AS387,IF($AK387&gt;10,1.1*AS387,(1+$AK387/100)*AS387)))</f>
        <v>1.9785342720000005</v>
      </c>
      <c r="AU387" s="886">
        <f t="shared" si="103"/>
        <v>2.0814180541440006</v>
      </c>
      <c r="AV387" s="886">
        <f t="shared" si="103"/>
        <v>2.1896517929594888</v>
      </c>
      <c r="AW387" s="651">
        <f t="shared" si="98"/>
        <v>9.8401001191034894</v>
      </c>
      <c r="AX387" s="747">
        <f t="shared" si="99"/>
        <v>22.830858745019697</v>
      </c>
      <c r="AY387" s="934">
        <v>1.48</v>
      </c>
      <c r="AZ387" s="872">
        <v>95.64</v>
      </c>
      <c r="BA387" s="872">
        <v>-18.88</v>
      </c>
      <c r="BB387" s="872">
        <v>0.54999999999999993</v>
      </c>
      <c r="BC387" s="872">
        <v>16.900000000000002</v>
      </c>
      <c r="BE387" s="624">
        <v>1972</v>
      </c>
      <c r="BF387" s="898">
        <f t="shared" si="100"/>
        <v>5</v>
      </c>
      <c r="BG387" s="882">
        <v>4.9000000000000004</v>
      </c>
    </row>
    <row r="388" spans="1:59" ht="11.25" customHeight="1" x14ac:dyDescent="0.2">
      <c r="A388" s="863" t="s">
        <v>1413</v>
      </c>
      <c r="B388" s="875" t="s">
        <v>1414</v>
      </c>
      <c r="C388" s="932" t="s">
        <v>4193</v>
      </c>
      <c r="D388" s="932" t="s">
        <v>4337</v>
      </c>
      <c r="E388" s="733">
        <v>10</v>
      </c>
      <c r="F388" s="1140">
        <v>331</v>
      </c>
      <c r="G388" s="1165" t="s">
        <v>106</v>
      </c>
      <c r="H388" s="1165" t="s">
        <v>106</v>
      </c>
      <c r="I388" s="874">
        <v>240.53</v>
      </c>
      <c r="J388" s="651">
        <f t="shared" si="86"/>
        <v>0.79823722612563908</v>
      </c>
      <c r="K388" s="877">
        <v>0.48</v>
      </c>
      <c r="L388" s="887">
        <v>4</v>
      </c>
      <c r="M388" s="642">
        <f t="shared" si="87"/>
        <v>1.92</v>
      </c>
      <c r="N388" s="870" t="s">
        <v>426</v>
      </c>
      <c r="O388" s="734">
        <v>0.43</v>
      </c>
      <c r="P388" s="866">
        <v>43698</v>
      </c>
      <c r="Q388" s="866">
        <v>43713</v>
      </c>
      <c r="R388" s="642">
        <f t="shared" si="88"/>
        <v>11.627906976744184</v>
      </c>
      <c r="S388" s="701">
        <f>IF(INDEX(Historical!$D$7:$D$1237,MATCH(B388,Historical!$B$7:$B$1261,0))=0,"n/a",(INDEX(Historical!$C$7:$C$1239,MATCH(B388,Historical!$B$7:$B$1261,0))/INDEX(Historical!$D$7:$D$1237,MATCH(B388,Historical!$B$7:$B$1261,0))-1)*100)</f>
        <v>13.749999999999996</v>
      </c>
      <c r="T388" s="701">
        <f>IF(INDEX(Historical!$F$7:$F$1230,MATCH(B388,Historical!$B$7:$B$1261,0))=0,"n/a",((INDEX(Historical!$C$7:$C$1239,MATCH(B388,Historical!$B$7:$B$1261,0))/INDEX(Historical!$F$7:$F$1230,MATCH(B388,Historical!$B$7:$B$1261,0)))^(1/3)-1)*100)</f>
        <v>13.644886946224833</v>
      </c>
      <c r="U388" s="701">
        <f>IF(INDEX(Historical!$H$7:$H$1230,MATCH(B388,Historical!$B$7:$B$1261,0))=0,"n/a",((INDEX(Historical!$C$7:$C$1239,MATCH(B388,Historical!$B$7:$B$1261,0))/INDEX(Historical!$H$7:$H$1230,MATCH(B388,Historical!$B$7:$B$1261,0)))^(1/5)-1)*100)</f>
        <v>14.127080293376215</v>
      </c>
      <c r="V388" s="701" t="str">
        <f>IF(INDEX(Historical!$O$7:$O$1230,MATCH(B388,Historical!$B$7:$B$1261,0))=0,"n/a",((INDEX(Historical!$C$7:$C$1239,MATCH(B388,Historical!$B$7:$B$1261,0))/INDEX(Historical!$O$7:$O$1230,MATCH(B388,Historical!$B$7:$B$1261,0)))^(1/10)-1)*100)</f>
        <v>n/a</v>
      </c>
      <c r="W388" s="702" t="str">
        <f t="shared" si="89"/>
        <v>n/a</v>
      </c>
      <c r="X388" s="703">
        <f t="shared" si="90"/>
        <v>2.6161259802548544</v>
      </c>
      <c r="Y388" s="875"/>
      <c r="Z388" s="651">
        <f t="shared" si="91"/>
        <v>50.393700787401571</v>
      </c>
      <c r="AA388" s="886">
        <f t="shared" si="92"/>
        <v>63.131233595800524</v>
      </c>
      <c r="AB388" s="887">
        <v>12</v>
      </c>
      <c r="AC388" s="865">
        <v>3.81</v>
      </c>
      <c r="AD388" s="865">
        <v>5.31</v>
      </c>
      <c r="AE388" s="865">
        <v>4.22</v>
      </c>
      <c r="AF388" s="865">
        <v>3.86</v>
      </c>
      <c r="AG388" s="865">
        <v>6.3</v>
      </c>
      <c r="AH388" s="865">
        <v>-15.7</v>
      </c>
      <c r="AI388" s="865">
        <v>25.8</v>
      </c>
      <c r="AJ388" s="865">
        <v>5.4</v>
      </c>
      <c r="AK388" s="865">
        <v>12</v>
      </c>
      <c r="AL388" s="878">
        <v>5840</v>
      </c>
      <c r="AM388" s="872">
        <v>2.1999999999999997</v>
      </c>
      <c r="AN388" s="865">
        <v>0.47</v>
      </c>
      <c r="AO388" s="739">
        <f t="shared" si="93"/>
        <v>-48.205916076298671</v>
      </c>
      <c r="AP388" s="740">
        <f t="shared" si="94"/>
        <v>14.925317519501855</v>
      </c>
      <c r="AQ388" s="888">
        <f t="shared" si="95"/>
        <v>229.09746052552745</v>
      </c>
      <c r="AR388" s="651">
        <f>INDEX(Historical!$C$7:$C$1239,MATCH(B388,Historical!$B$7:$B$1261,0))*IF(AH388="n/a",1.03,IF(AH388&lt;0,1.01,IF(AH388&gt;10,1.1,(1+AH388/100))))</f>
        <v>1.8382000000000001</v>
      </c>
      <c r="AS388" s="886">
        <f t="shared" si="96"/>
        <v>2.0220200000000004</v>
      </c>
      <c r="AT388" s="886">
        <f t="shared" si="103"/>
        <v>2.2242220000000006</v>
      </c>
      <c r="AU388" s="886">
        <f t="shared" si="103"/>
        <v>2.446644200000001</v>
      </c>
      <c r="AV388" s="886">
        <f t="shared" si="103"/>
        <v>2.6913086200000014</v>
      </c>
      <c r="AW388" s="651">
        <f t="shared" si="98"/>
        <v>11.222394820000003</v>
      </c>
      <c r="AX388" s="747">
        <f t="shared" si="99"/>
        <v>4.6656944331268466</v>
      </c>
      <c r="AY388" s="934">
        <v>1.1599999999999999</v>
      </c>
      <c r="AZ388" s="872">
        <v>132.1</v>
      </c>
      <c r="BA388" s="872">
        <v>-1.53</v>
      </c>
      <c r="BB388" s="872">
        <v>19.950000000000003</v>
      </c>
      <c r="BC388" s="872">
        <v>40.92</v>
      </c>
      <c r="BE388" s="624">
        <v>2010</v>
      </c>
      <c r="BF388" s="898">
        <f t="shared" si="100"/>
        <v>0</v>
      </c>
      <c r="BG388" s="882">
        <v>3.5999999999999996</v>
      </c>
    </row>
    <row r="389" spans="1:59" ht="11.25" customHeight="1" x14ac:dyDescent="0.2">
      <c r="A389" s="871" t="s">
        <v>4443</v>
      </c>
      <c r="B389" s="875" t="s">
        <v>4442</v>
      </c>
      <c r="C389" s="932" t="s">
        <v>112</v>
      </c>
      <c r="D389" s="932" t="s">
        <v>4344</v>
      </c>
      <c r="E389" s="733">
        <v>19</v>
      </c>
      <c r="F389" s="1140">
        <v>169</v>
      </c>
      <c r="G389" s="1147" t="s">
        <v>37</v>
      </c>
      <c r="H389" s="1147" t="s">
        <v>37</v>
      </c>
      <c r="I389" s="874">
        <v>191.99</v>
      </c>
      <c r="J389" s="651">
        <f t="shared" si="86"/>
        <v>1.7709255690400538</v>
      </c>
      <c r="K389" s="877">
        <v>0.85</v>
      </c>
      <c r="L389" s="887">
        <v>4</v>
      </c>
      <c r="M389" s="642">
        <f t="shared" si="87"/>
        <v>3.4</v>
      </c>
      <c r="N389" s="870" t="s">
        <v>604</v>
      </c>
      <c r="O389" s="734">
        <v>0.75</v>
      </c>
      <c r="P389" s="861">
        <v>43902</v>
      </c>
      <c r="Q389" s="861">
        <v>43917</v>
      </c>
      <c r="R389" s="642">
        <f t="shared" si="88"/>
        <v>13.33333333333333</v>
      </c>
      <c r="S389" s="701">
        <f>IF(INDEX(Historical!$D$7:$D$1237,MATCH(B389,Historical!$B$7:$B$1261,0))=0,"n/a",(INDEX(Historical!$C$7:$C$1239,MATCH(B389,Historical!$B$7:$B$1261,0))/INDEX(Historical!$D$7:$D$1237,MATCH(B389,Historical!$B$7:$B$1261,0))-1)*100)</f>
        <v>14.342629482071722</v>
      </c>
      <c r="T389" s="701">
        <f>IF(INDEX(Historical!$F$7:$F$1230,MATCH(B389,Historical!$B$7:$B$1261,0))=0,"n/a",((INDEX(Historical!$C$7:$C$1239,MATCH(B389,Historical!$B$7:$B$1261,0))/INDEX(Historical!$F$7:$F$1230,MATCH(B389,Historical!$B$7:$B$1261,0)))^(1/3)-1)*100)</f>
        <v>11.687582878684765</v>
      </c>
      <c r="U389" s="701">
        <f>IF(INDEX(Historical!$H$7:$H$1230,MATCH(B389,Historical!$B$7:$B$1261,0))=0,"n/a",((INDEX(Historical!$C$7:$C$1239,MATCH(B389,Historical!$B$7:$B$1261,0))/INDEX(Historical!$H$7:$H$1230,MATCH(B389,Historical!$B$7:$B$1261,0)))^(1/5)-1)*100)</f>
        <v>10.025253760241037</v>
      </c>
      <c r="V389" s="701">
        <f>IF(INDEX(Historical!$O$7:$O$1230,MATCH(B389,Historical!$B$7:$B$1261,0))=0,"n/a",((INDEX(Historical!$C$7:$C$1239,MATCH(B389,Historical!$B$7:$B$1261,0))/INDEX(Historical!$O$7:$O$1230,MATCH(B389,Historical!$B$7:$B$1261,0)))^(1/10)-1)*100)</f>
        <v>13.073350509641957</v>
      </c>
      <c r="W389" s="702">
        <f t="shared" si="89"/>
        <v>0.76684655191086137</v>
      </c>
      <c r="X389" s="703">
        <f t="shared" si="90"/>
        <v>1.5189778424607632</v>
      </c>
      <c r="Y389" s="876"/>
      <c r="Z389" s="651">
        <f t="shared" si="91"/>
        <v>56.384742951907128</v>
      </c>
      <c r="AA389" s="886">
        <f t="shared" si="92"/>
        <v>31.839137645107794</v>
      </c>
      <c r="AB389" s="887">
        <v>6</v>
      </c>
      <c r="AC389" s="865">
        <v>6.03</v>
      </c>
      <c r="AD389" s="865">
        <v>2.37</v>
      </c>
      <c r="AE389" s="865">
        <v>2.23</v>
      </c>
      <c r="AF389" s="865">
        <v>1.95</v>
      </c>
      <c r="AG389" s="865">
        <v>6</v>
      </c>
      <c r="AH389" s="865">
        <v>-53.400000000000006</v>
      </c>
      <c r="AI389" s="865">
        <v>13.170000000000002</v>
      </c>
      <c r="AJ389" s="865">
        <v>6.6000000000000005</v>
      </c>
      <c r="AK389" s="865">
        <v>13.569999999999999</v>
      </c>
      <c r="AL389" s="878">
        <v>40970</v>
      </c>
      <c r="AM389" s="872">
        <v>0.2</v>
      </c>
      <c r="AN389" s="865">
        <v>0.33</v>
      </c>
      <c r="AO389" s="739">
        <f t="shared" si="93"/>
        <v>-20.042958315826702</v>
      </c>
      <c r="AP389" s="740">
        <f t="shared" si="94"/>
        <v>11.796179329281092</v>
      </c>
      <c r="AQ389" s="888">
        <f t="shared" si="95"/>
        <v>66.114175471049876</v>
      </c>
      <c r="AR389" s="651">
        <f>INDEX(Historical!$C$7:$C$1239,MATCH(B389,Historical!$B$7:$B$1261,0))*IF(AH389="n/a",1.03,IF(AH389&lt;0,1.01,IF(AH389&gt;10,1.1,(1+AH389/100))))</f>
        <v>2.8987000000000003</v>
      </c>
      <c r="AS389" s="886">
        <f t="shared" si="96"/>
        <v>3.1885700000000003</v>
      </c>
      <c r="AT389" s="886">
        <f t="shared" si="103"/>
        <v>3.5074270000000007</v>
      </c>
      <c r="AU389" s="886">
        <f t="shared" si="103"/>
        <v>3.8581697000000013</v>
      </c>
      <c r="AV389" s="886">
        <f t="shared" si="103"/>
        <v>4.2439866700000017</v>
      </c>
      <c r="AW389" s="651">
        <f t="shared" si="98"/>
        <v>17.696853370000003</v>
      </c>
      <c r="AX389" s="747">
        <f t="shared" si="99"/>
        <v>9.217591213084015</v>
      </c>
      <c r="AY389" s="934">
        <v>0.82</v>
      </c>
      <c r="AZ389" s="872">
        <v>35.19</v>
      </c>
      <c r="BA389" s="872">
        <v>-16.88</v>
      </c>
      <c r="BB389" s="872">
        <v>6.99</v>
      </c>
      <c r="BC389" s="872">
        <v>5.0299999999999994</v>
      </c>
      <c r="BE389" s="624">
        <v>2002</v>
      </c>
      <c r="BF389" s="898">
        <f t="shared" si="100"/>
        <v>1</v>
      </c>
      <c r="BG389" s="882">
        <v>3.5000000000000004</v>
      </c>
    </row>
    <row r="390" spans="1:59" ht="11.25" customHeight="1" x14ac:dyDescent="0.2">
      <c r="A390" s="863" t="s">
        <v>1401</v>
      </c>
      <c r="B390" s="875" t="s">
        <v>1402</v>
      </c>
      <c r="C390" s="932" t="s">
        <v>112</v>
      </c>
      <c r="D390" s="932" t="s">
        <v>1220</v>
      </c>
      <c r="E390" s="733">
        <v>10</v>
      </c>
      <c r="F390" s="1140">
        <v>330</v>
      </c>
      <c r="G390" s="1121" t="s">
        <v>106</v>
      </c>
      <c r="H390" s="1121" t="s">
        <v>106</v>
      </c>
      <c r="I390" s="874">
        <v>287.83</v>
      </c>
      <c r="J390" s="651">
        <f t="shared" si="86"/>
        <v>1.0700760865788834</v>
      </c>
      <c r="K390" s="877">
        <v>0.77</v>
      </c>
      <c r="L390" s="887">
        <v>4</v>
      </c>
      <c r="M390" s="642">
        <f t="shared" si="87"/>
        <v>3.08</v>
      </c>
      <c r="N390" s="870" t="s">
        <v>568</v>
      </c>
      <c r="O390" s="734">
        <v>0.64</v>
      </c>
      <c r="P390" s="1116">
        <v>43643</v>
      </c>
      <c r="Q390" s="1116">
        <v>43661</v>
      </c>
      <c r="R390" s="642">
        <f t="shared" si="88"/>
        <v>20.3125</v>
      </c>
      <c r="S390" s="701">
        <f>IF(INDEX(Historical!$D$7:$D$1237,MATCH(B390,Historical!$B$7:$B$1261,0))=0,"n/a",(INDEX(Historical!$C$7:$C$1239,MATCH(B390,Historical!$B$7:$B$1261,0))/INDEX(Historical!$D$7:$D$1237,MATCH(B390,Historical!$B$7:$B$1261,0))-1)*100)</f>
        <v>22.608695652173914</v>
      </c>
      <c r="T390" s="701">
        <f>IF(INDEX(Historical!$F$7:$F$1230,MATCH(B390,Historical!$B$7:$B$1261,0))=0,"n/a",((INDEX(Historical!$C$7:$C$1239,MATCH(B390,Historical!$B$7:$B$1261,0))/INDEX(Historical!$F$7:$F$1230,MATCH(B390,Historical!$B$7:$B$1261,0)))^(1/3)-1)*100)</f>
        <v>21.300895521799635</v>
      </c>
      <c r="U390" s="701">
        <f>IF(INDEX(Historical!$H$7:$H$1230,MATCH(B390,Historical!$B$7:$B$1261,0))=0,"n/a",((INDEX(Historical!$C$7:$C$1239,MATCH(B390,Historical!$B$7:$B$1261,0))/INDEX(Historical!$H$7:$H$1230,MATCH(B390,Historical!$B$7:$B$1261,0)))^(1/5)-1)*100)</f>
        <v>21.161619749413418</v>
      </c>
      <c r="V390" s="701">
        <f>IF(INDEX(Historical!$O$7:$O$1230,MATCH(B390,Historical!$B$7:$B$1261,0))=0,"n/a",((INDEX(Historical!$C$7:$C$1239,MATCH(B390,Historical!$B$7:$B$1261,0))/INDEX(Historical!$O$7:$O$1230,MATCH(B390,Historical!$B$7:$B$1261,0)))^(1/10)-1)*100)</f>
        <v>17.545527192670328</v>
      </c>
      <c r="W390" s="702">
        <f t="shared" si="89"/>
        <v>1.206097686152954</v>
      </c>
      <c r="X390" s="703">
        <f t="shared" si="90"/>
        <v>1.090805141722341</v>
      </c>
      <c r="Y390" s="875"/>
      <c r="Z390" s="651">
        <f t="shared" si="91"/>
        <v>33.225458468176917</v>
      </c>
      <c r="AA390" s="886">
        <f t="shared" si="92"/>
        <v>31.049622437971951</v>
      </c>
      <c r="AB390" s="887">
        <v>12</v>
      </c>
      <c r="AC390" s="865">
        <v>9.27</v>
      </c>
      <c r="AD390" s="865">
        <v>10.86</v>
      </c>
      <c r="AE390" s="865">
        <v>3.07</v>
      </c>
      <c r="AF390" s="867" t="s">
        <v>136</v>
      </c>
      <c r="AG390" s="865">
        <v>-172.2</v>
      </c>
      <c r="AH390" s="865">
        <v>16.900000000000002</v>
      </c>
      <c r="AI390" s="865">
        <v>12.889999999999999</v>
      </c>
      <c r="AJ390" s="865">
        <v>19.400000000000002</v>
      </c>
      <c r="AK390" s="865">
        <v>2.88</v>
      </c>
      <c r="AL390" s="878">
        <v>11060</v>
      </c>
      <c r="AM390" s="872">
        <v>1.0999999999999999</v>
      </c>
      <c r="AN390" s="868" t="s">
        <v>136</v>
      </c>
      <c r="AO390" s="739">
        <f t="shared" si="93"/>
        <v>-8.8179266019796501</v>
      </c>
      <c r="AP390" s="740">
        <f t="shared" si="94"/>
        <v>22.231695835992301</v>
      </c>
      <c r="AQ390" s="888" t="str">
        <f t="shared" si="95"/>
        <v>n/a</v>
      </c>
      <c r="AR390" s="651">
        <f>INDEX(Historical!$C$7:$C$1239,MATCH(B390,Historical!$B$7:$B$1261,0))*IF(AH390="n/a",1.03,IF(AH390&lt;0,1.01,IF(AH390&gt;10,1.1,(1+AH390/100))))</f>
        <v>3.1019999999999999</v>
      </c>
      <c r="AS390" s="886">
        <f t="shared" si="96"/>
        <v>3.4122000000000003</v>
      </c>
      <c r="AT390" s="886">
        <f t="shared" si="103"/>
        <v>3.5104713599999999</v>
      </c>
      <c r="AU390" s="886">
        <f t="shared" si="103"/>
        <v>3.6115729351679997</v>
      </c>
      <c r="AV390" s="886">
        <f t="shared" si="103"/>
        <v>3.715586235700838</v>
      </c>
      <c r="AW390" s="651">
        <f t="shared" si="98"/>
        <v>17.351830530868838</v>
      </c>
      <c r="AX390" s="747">
        <f t="shared" si="99"/>
        <v>6.0284996459260114</v>
      </c>
      <c r="AY390" s="934">
        <v>0.85</v>
      </c>
      <c r="AZ390" s="872">
        <v>76.160000000000011</v>
      </c>
      <c r="BA390" s="872">
        <v>-9.99</v>
      </c>
      <c r="BB390" s="872">
        <v>1.2</v>
      </c>
      <c r="BC390" s="872">
        <v>18.240000000000002</v>
      </c>
      <c r="BE390" s="624">
        <v>2010</v>
      </c>
      <c r="BF390" s="898">
        <f t="shared" si="100"/>
        <v>0</v>
      </c>
      <c r="BG390" s="882">
        <v>17.299999999999997</v>
      </c>
    </row>
    <row r="391" spans="1:59" ht="11.25" customHeight="1" x14ac:dyDescent="0.2">
      <c r="A391" s="863" t="s">
        <v>4376</v>
      </c>
      <c r="B391" s="875" t="s">
        <v>4377</v>
      </c>
      <c r="C391" s="932" t="s">
        <v>123</v>
      </c>
      <c r="D391" s="932" t="s">
        <v>4174</v>
      </c>
      <c r="E391" s="733">
        <v>27</v>
      </c>
      <c r="F391" s="1140">
        <v>113</v>
      </c>
      <c r="G391" s="1165" t="s">
        <v>37</v>
      </c>
      <c r="H391" s="1165" t="s">
        <v>37</v>
      </c>
      <c r="I391" s="865">
        <v>256.42</v>
      </c>
      <c r="J391" s="651">
        <f t="shared" ref="J391:J454" si="104">(M391/I391)*100</f>
        <v>1.5022229155292097</v>
      </c>
      <c r="K391" s="884">
        <v>0.96299999999999997</v>
      </c>
      <c r="L391" s="887">
        <v>4</v>
      </c>
      <c r="M391" s="642">
        <f t="shared" ref="M391:M454" si="105">K391*L391</f>
        <v>3.8519999999999999</v>
      </c>
      <c r="N391" s="870" t="s">
        <v>148</v>
      </c>
      <c r="O391" s="735">
        <v>0.875</v>
      </c>
      <c r="P391" s="861">
        <v>43895</v>
      </c>
      <c r="Q391" s="861">
        <v>43910</v>
      </c>
      <c r="R391" s="642">
        <f t="shared" ref="R391:R454" si="106">(K391-O391)/O391*100</f>
        <v>10.057142857142853</v>
      </c>
      <c r="S391" s="701">
        <f>IF(INDEX(Historical!$D$7:$D$1237,MATCH(B391,Historical!$B$7:$B$1261,0))=0,"n/a",(INDEX(Historical!$C$7:$C$1239,MATCH(B391,Historical!$B$7:$B$1261,0))/INDEX(Historical!$D$7:$D$1237,MATCH(B391,Historical!$B$7:$B$1261,0))-1)*100)</f>
        <v>6.0606060606060552</v>
      </c>
      <c r="T391" s="701">
        <f>IF(INDEX(Historical!$F$7:$F$1230,MATCH(B391,Historical!$B$7:$B$1261,0))=0,"n/a",((INDEX(Historical!$C$7:$C$1239,MATCH(B391,Historical!$B$7:$B$1261,0))/INDEX(Historical!$F$7:$F$1230,MATCH(B391,Historical!$B$7:$B$1261,0)))^(1/3)-1)*100)</f>
        <v>5.2726599609396629</v>
      </c>
      <c r="U391" s="701">
        <f>IF(INDEX(Historical!$H$7:$H$1230,MATCH(B391,Historical!$B$7:$B$1261,0))=0,"n/a",((INDEX(Historical!$C$7:$C$1239,MATCH(B391,Historical!$B$7:$B$1261,0))/INDEX(Historical!$H$7:$H$1230,MATCH(B391,Historical!$B$7:$B$1261,0)))^(1/5)-1)*100)</f>
        <v>6.1253020375036993</v>
      </c>
      <c r="V391" s="701">
        <f>IF(INDEX(Historical!$O$7:$O$1230,MATCH(B391,Historical!$B$7:$B$1261,0))=0,"n/a",((INDEX(Historical!$C$7:$C$1239,MATCH(B391,Historical!$B$7:$B$1261,0))/INDEX(Historical!$O$7:$O$1230,MATCH(B391,Historical!$B$7:$B$1261,0)))^(1/10)-1)*100)</f>
        <v>8.1421018250528618</v>
      </c>
      <c r="W391" s="702">
        <f t="shared" ref="W391:W454" si="107">IF(OR(U391&lt;=0,U391="n/a",V391&lt;=0,V391="n/a"),"n/a",U391/V391)</f>
        <v>0.75229985685716128</v>
      </c>
      <c r="X391" s="703" t="str">
        <f t="shared" ref="X391:X454" si="108">IF(OR(AJ391&lt;=0,AJ391="n/a",U391&lt;=0,U391="n/a"),"n/a",U391/AJ391)</f>
        <v>n/a</v>
      </c>
      <c r="Y391" s="670"/>
      <c r="Z391" s="651">
        <f t="shared" ref="Z391:Z454" si="109">IF(OR(AC391&lt;0.01,AC391="n/a"),"n/a",M391/AC391*100)</f>
        <v>91.933174224343659</v>
      </c>
      <c r="AA391" s="886">
        <f t="shared" ref="AA391:AA454" si="110">IF(OR(AC391&lt;0.01,AC391="n/a"),"n/a",I391/AC391)</f>
        <v>61.198090692124104</v>
      </c>
      <c r="AB391" s="887">
        <v>12</v>
      </c>
      <c r="AC391" s="865">
        <v>4.1900000000000004</v>
      </c>
      <c r="AD391" s="865">
        <v>5.25</v>
      </c>
      <c r="AE391" s="865">
        <v>4.91</v>
      </c>
      <c r="AF391" s="865">
        <v>2.93</v>
      </c>
      <c r="AG391" s="865">
        <v>4.8</v>
      </c>
      <c r="AH391" s="865">
        <v>-70.8</v>
      </c>
      <c r="AI391" s="865">
        <v>12.540000000000001</v>
      </c>
      <c r="AJ391" s="865">
        <v>-6.9</v>
      </c>
      <c r="AK391" s="865">
        <v>11.709999999999999</v>
      </c>
      <c r="AL391" s="878">
        <v>132820</v>
      </c>
      <c r="AM391" s="872">
        <v>0.1</v>
      </c>
      <c r="AN391" s="865">
        <v>0.39</v>
      </c>
      <c r="AO391" s="739">
        <f t="shared" ref="AO391:AO454" si="111">IF(U391="n/a","n/a",IF(AA391&lt;0,"n/a",IF(AA391="n/a","n/a",J391+U391-AA391)))</f>
        <v>-53.570565739091194</v>
      </c>
      <c r="AP391" s="740">
        <f t="shared" ref="AP391:AP454" si="112">IF(U391="n/a","n/a",J391+U391)</f>
        <v>7.6275249530329088</v>
      </c>
      <c r="AQ391" s="888">
        <f t="shared" ref="AQ391:AQ454" si="113">IF(OR(AC391&lt;0.01,AF391="n/a"),"n/a",(I391/SQRT(22.5*AC391*(I391/AF391))-1)*100)</f>
        <v>182.30039613301102</v>
      </c>
      <c r="AR391" s="651">
        <f>INDEX(Historical!$C$7:$C$1239,MATCH(B391,Historical!$B$7:$B$1261,0))*IF(AH391="n/a",1.03,IF(AH391&lt;0,1.01,IF(AH391&gt;10,1.1,(1+AH391/100))))</f>
        <v>3.5350000000000001</v>
      </c>
      <c r="AS391" s="886">
        <f t="shared" ref="AS391:AS454" si="114">IF($AI391="n/a",1.03*AR391,IF($AI391&lt;0,1.01*AR391,IF($AI391&gt;10,1.1*AR391,(1+$AI391/100)*AR391)))</f>
        <v>3.8885000000000005</v>
      </c>
      <c r="AT391" s="886">
        <f t="shared" si="103"/>
        <v>4.2773500000000011</v>
      </c>
      <c r="AU391" s="886">
        <f t="shared" si="103"/>
        <v>4.7050850000000013</v>
      </c>
      <c r="AV391" s="886">
        <f t="shared" si="103"/>
        <v>5.1755935000000015</v>
      </c>
      <c r="AW391" s="651">
        <f t="shared" ref="AW391:AW454" si="115">SUM(AR391:AV391)</f>
        <v>21.581528500000005</v>
      </c>
      <c r="AX391" s="747">
        <f t="shared" ref="AX391:AX454" si="116">AW391/I391*100</f>
        <v>8.4164762889010234</v>
      </c>
      <c r="AY391" s="934">
        <v>0.8</v>
      </c>
      <c r="AZ391" s="872">
        <v>74.78</v>
      </c>
      <c r="BA391" s="872">
        <v>-4.95</v>
      </c>
      <c r="BB391" s="872">
        <v>6.83</v>
      </c>
      <c r="BC391" s="872">
        <v>18</v>
      </c>
      <c r="BE391" s="624">
        <v>1994</v>
      </c>
      <c r="BF391" s="898">
        <f t="shared" ref="BF391:BF454" si="117">IF(BE391&gt;2008,0,IF(BE391&gt;2001,1,IF(BE391&gt;1990,2,IF(BE391&gt;1980,3,IF(BE391&gt;1973,4,IF(BE391&gt;1970,5,IF(BE391&gt;1960,6,IF(BE391&gt;1958,7,IF(BE391&gt;1953,8,9)))))))))</f>
        <v>2</v>
      </c>
      <c r="BG391" s="882">
        <v>2.6</v>
      </c>
    </row>
    <row r="392" spans="1:59" s="773" customFormat="1" ht="11.25" customHeight="1" x14ac:dyDescent="0.2">
      <c r="A392" s="754" t="s">
        <v>1387</v>
      </c>
      <c r="B392" s="781" t="s">
        <v>1388</v>
      </c>
      <c r="C392" s="932" t="s">
        <v>108</v>
      </c>
      <c r="D392" s="932" t="s">
        <v>4338</v>
      </c>
      <c r="E392" s="755">
        <v>8</v>
      </c>
      <c r="F392" s="1140">
        <v>491</v>
      </c>
      <c r="G392" s="1189" t="s">
        <v>37</v>
      </c>
      <c r="H392" s="1189" t="s">
        <v>37</v>
      </c>
      <c r="I392" s="756">
        <v>50.79</v>
      </c>
      <c r="J392" s="757">
        <f t="shared" si="104"/>
        <v>2.3626698168930891</v>
      </c>
      <c r="K392" s="758">
        <v>0.3</v>
      </c>
      <c r="L392" s="759">
        <v>4</v>
      </c>
      <c r="M392" s="760">
        <f t="shared" si="105"/>
        <v>1.2</v>
      </c>
      <c r="N392" s="761" t="s">
        <v>563</v>
      </c>
      <c r="O392" s="762">
        <v>0.26</v>
      </c>
      <c r="P392" s="782">
        <v>43579</v>
      </c>
      <c r="Q392" s="782">
        <v>43591</v>
      </c>
      <c r="R392" s="760">
        <f t="shared" si="106"/>
        <v>15.384615384615378</v>
      </c>
      <c r="S392" s="701">
        <f>IF(INDEX(Historical!$D$7:$D$1237,MATCH(B392,Historical!$B$7:$B$1261,0))=0,"n/a",(INDEX(Historical!$C$7:$C$1239,MATCH(B392,Historical!$B$7:$B$1261,0))/INDEX(Historical!$D$7:$D$1237,MATCH(B392,Historical!$B$7:$B$1261,0))-1)*100)</f>
        <v>15.999999999999993</v>
      </c>
      <c r="T392" s="701">
        <f>IF(INDEX(Historical!$F$7:$F$1230,MATCH(B392,Historical!$B$7:$B$1261,0))=0,"n/a",((INDEX(Historical!$C$7:$C$1239,MATCH(B392,Historical!$B$7:$B$1261,0))/INDEX(Historical!$F$7:$F$1230,MATCH(B392,Historical!$B$7:$B$1261,0)))^(1/3)-1)*100)</f>
        <v>16.871203704827998</v>
      </c>
      <c r="U392" s="701">
        <f>IF(INDEX(Historical!$H$7:$H$1230,MATCH(B392,Historical!$B$7:$B$1261,0))=0,"n/a",((INDEX(Historical!$C$7:$C$1239,MATCH(B392,Historical!$B$7:$B$1261,0))/INDEX(Historical!$H$7:$H$1230,MATCH(B392,Historical!$B$7:$B$1261,0)))^(1/5)-1)*100)</f>
        <v>16.237719058357094</v>
      </c>
      <c r="V392" s="701">
        <f>IF(INDEX(Historical!$O$7:$O$1230,MATCH(B392,Historical!$B$7:$B$1261,0))=0,"n/a",((INDEX(Historical!$C$7:$C$1239,MATCH(B392,Historical!$B$7:$B$1261,0))/INDEX(Historical!$O$7:$O$1230,MATCH(B392,Historical!$B$7:$B$1261,0)))^(1/10)-1)*100)</f>
        <v>10.870436121393068</v>
      </c>
      <c r="W392" s="702">
        <f t="shared" si="107"/>
        <v>1.4937504693488046</v>
      </c>
      <c r="X392" s="703">
        <f t="shared" si="108"/>
        <v>1.1435013421378235</v>
      </c>
      <c r="Y392" s="774"/>
      <c r="Z392" s="757">
        <f t="shared" si="109"/>
        <v>37.499999999999993</v>
      </c>
      <c r="AA392" s="765">
        <f t="shared" si="110"/>
        <v>15.871874999999999</v>
      </c>
      <c r="AB392" s="759">
        <v>12</v>
      </c>
      <c r="AC392" s="766">
        <v>3.2</v>
      </c>
      <c r="AD392" s="766">
        <v>1.67</v>
      </c>
      <c r="AE392" s="766">
        <v>7.13</v>
      </c>
      <c r="AF392" s="766">
        <v>2.13</v>
      </c>
      <c r="AG392" s="766">
        <v>13.3</v>
      </c>
      <c r="AH392" s="766">
        <v>8.6999999999999993</v>
      </c>
      <c r="AI392" s="766">
        <v>-6.01</v>
      </c>
      <c r="AJ392" s="766">
        <v>14.2</v>
      </c>
      <c r="AK392" s="766">
        <v>10</v>
      </c>
      <c r="AL392" s="767">
        <v>1390</v>
      </c>
      <c r="AM392" s="768">
        <v>1.9</v>
      </c>
      <c r="AN392" s="766">
        <v>0.02</v>
      </c>
      <c r="AO392" s="769">
        <f t="shared" si="111"/>
        <v>2.728513875250183</v>
      </c>
      <c r="AP392" s="770">
        <f t="shared" si="112"/>
        <v>18.600388875250182</v>
      </c>
      <c r="AQ392" s="771">
        <f t="shared" si="113"/>
        <v>22.578036368674148</v>
      </c>
      <c r="AR392" s="651">
        <f>INDEX(Historical!$C$7:$C$1239,MATCH(B392,Historical!$B$7:$B$1261,0))*IF(AH392="n/a",1.03,IF(AH392&lt;0,1.01,IF(AH392&gt;10,1.1,(1+AH392/100))))</f>
        <v>1.2609199999999998</v>
      </c>
      <c r="AS392" s="765">
        <f t="shared" si="114"/>
        <v>1.2735291999999998</v>
      </c>
      <c r="AT392" s="765">
        <f t="shared" si="103"/>
        <v>1.4008821199999999</v>
      </c>
      <c r="AU392" s="765">
        <f t="shared" si="103"/>
        <v>1.5409703320000001</v>
      </c>
      <c r="AV392" s="765">
        <f t="shared" si="103"/>
        <v>1.6950673652000003</v>
      </c>
      <c r="AW392" s="757">
        <f t="shared" si="115"/>
        <v>7.1713690172</v>
      </c>
      <c r="AX392" s="772">
        <f t="shared" si="116"/>
        <v>14.119647602283914</v>
      </c>
      <c r="AY392" s="935">
        <v>0.97</v>
      </c>
      <c r="AZ392" s="768">
        <v>66.58</v>
      </c>
      <c r="BA392" s="768">
        <v>-9.75</v>
      </c>
      <c r="BB392" s="768">
        <v>5.2</v>
      </c>
      <c r="BC392" s="768">
        <v>15.920000000000002</v>
      </c>
      <c r="BD392" s="908"/>
      <c r="BE392" s="624">
        <v>2012</v>
      </c>
      <c r="BF392" s="898">
        <f t="shared" si="117"/>
        <v>0</v>
      </c>
      <c r="BG392" s="824">
        <v>1.6</v>
      </c>
    </row>
    <row r="393" spans="1:59" ht="11.25" customHeight="1" x14ac:dyDescent="0.2">
      <c r="A393" s="13" t="s">
        <v>2210</v>
      </c>
      <c r="B393" s="596" t="s">
        <v>2211</v>
      </c>
      <c r="C393" s="932" t="s">
        <v>153</v>
      </c>
      <c r="D393" s="932" t="s">
        <v>4348</v>
      </c>
      <c r="E393" s="733">
        <v>6</v>
      </c>
      <c r="F393" s="1140">
        <v>683</v>
      </c>
      <c r="G393" s="1165" t="s">
        <v>106</v>
      </c>
      <c r="H393" s="1165" t="s">
        <v>106</v>
      </c>
      <c r="I393" s="874">
        <v>145.65</v>
      </c>
      <c r="J393" s="651">
        <f t="shared" si="104"/>
        <v>2.0322691383453484</v>
      </c>
      <c r="K393" s="877">
        <v>0.74</v>
      </c>
      <c r="L393" s="887">
        <v>4</v>
      </c>
      <c r="M393" s="642">
        <f t="shared" si="105"/>
        <v>2.96</v>
      </c>
      <c r="N393" s="870" t="s">
        <v>4409</v>
      </c>
      <c r="O393" s="734">
        <v>0.64500000000000002</v>
      </c>
      <c r="P393" s="861">
        <v>43873</v>
      </c>
      <c r="Q393" s="861">
        <v>43899</v>
      </c>
      <c r="R393" s="642">
        <f t="shared" si="106"/>
        <v>14.728682170542632</v>
      </c>
      <c r="S393" s="701">
        <f>IF(INDEX(Historical!$D$7:$D$1237,MATCH(B393,Historical!$B$7:$B$1261,0))=0,"n/a",(INDEX(Historical!$C$7:$C$1239,MATCH(B393,Historical!$B$7:$B$1261,0))/INDEX(Historical!$D$7:$D$1237,MATCH(B393,Historical!$B$7:$B$1261,0))-1)*100)</f>
        <v>14.666666666666671</v>
      </c>
      <c r="T393" s="701">
        <f>IF(INDEX(Historical!$F$7:$F$1230,MATCH(B393,Historical!$B$7:$B$1261,0))=0,"n/a",((INDEX(Historical!$C$7:$C$1239,MATCH(B393,Historical!$B$7:$B$1261,0))/INDEX(Historical!$F$7:$F$1230,MATCH(B393,Historical!$B$7:$B$1261,0)))^(1/3)-1)*100)</f>
        <v>8.1425267992054184</v>
      </c>
      <c r="U393" s="701">
        <f>IF(INDEX(Historical!$H$7:$H$1230,MATCH(B393,Historical!$B$7:$B$1261,0))=0,"n/a",((INDEX(Historical!$C$7:$C$1239,MATCH(B393,Historical!$B$7:$B$1261,0))/INDEX(Historical!$H$7:$H$1230,MATCH(B393,Historical!$B$7:$B$1261,0)))^(1/5)-1)*100)</f>
        <v>5.6507846722514632</v>
      </c>
      <c r="V393" s="701">
        <f>IF(INDEX(Historical!$O$7:$O$1230,MATCH(B393,Historical!$B$7:$B$1261,0))=0,"n/a",((INDEX(Historical!$C$7:$C$1239,MATCH(B393,Historical!$B$7:$B$1261,0))/INDEX(Historical!$O$7:$O$1230,MATCH(B393,Historical!$B$7:$B$1261,0)))^(1/10)-1)*100)</f>
        <v>2.7865675427735326</v>
      </c>
      <c r="W393" s="702">
        <f t="shared" si="107"/>
        <v>2.0278656754277384</v>
      </c>
      <c r="X393" s="703">
        <f t="shared" si="108"/>
        <v>0.3247577397845669</v>
      </c>
      <c r="Y393" s="876"/>
      <c r="Z393" s="651">
        <f t="shared" si="109"/>
        <v>48.445171849427169</v>
      </c>
      <c r="AA393" s="886">
        <f t="shared" si="110"/>
        <v>23.837970540098198</v>
      </c>
      <c r="AB393" s="887">
        <v>12</v>
      </c>
      <c r="AC393" s="865">
        <v>6.11</v>
      </c>
      <c r="AD393" s="865">
        <v>1.97</v>
      </c>
      <c r="AE393" s="865">
        <v>5.96</v>
      </c>
      <c r="AF393" s="865">
        <v>27.71</v>
      </c>
      <c r="AG393" s="865">
        <v>152.6</v>
      </c>
      <c r="AH393" s="865">
        <v>54.1</v>
      </c>
      <c r="AI393" s="865">
        <v>9.2899999999999991</v>
      </c>
      <c r="AJ393" s="865">
        <v>17.399999999999999</v>
      </c>
      <c r="AK393" s="865">
        <v>12.280000000000001</v>
      </c>
      <c r="AL393" s="878">
        <v>138470</v>
      </c>
      <c r="AM393" s="872">
        <v>11.700000000000001</v>
      </c>
      <c r="AN393" s="865">
        <v>3.51</v>
      </c>
      <c r="AO393" s="739">
        <f t="shared" si="111"/>
        <v>-16.154916729501387</v>
      </c>
      <c r="AP393" s="740">
        <f t="shared" si="112"/>
        <v>7.683053810596812</v>
      </c>
      <c r="AQ393" s="888">
        <f t="shared" si="113"/>
        <v>441.82824817304976</v>
      </c>
      <c r="AR393" s="651">
        <f>INDEX(Historical!$C$7:$C$1239,MATCH(B393,Historical!$B$7:$B$1261,0))*IF(AH393="n/a",1.03,IF(AH393&lt;0,1.01,IF(AH393&gt;10,1.1,(1+AH393/100))))</f>
        <v>2.8380000000000005</v>
      </c>
      <c r="AS393" s="886">
        <f t="shared" si="114"/>
        <v>3.1016502000000004</v>
      </c>
      <c r="AT393" s="886">
        <f t="shared" si="103"/>
        <v>3.4118152200000007</v>
      </c>
      <c r="AU393" s="886">
        <f t="shared" si="103"/>
        <v>3.752996742000001</v>
      </c>
      <c r="AV393" s="886">
        <f t="shared" si="103"/>
        <v>4.1282964162000013</v>
      </c>
      <c r="AW393" s="651">
        <f t="shared" si="115"/>
        <v>17.232758578200006</v>
      </c>
      <c r="AX393" s="747">
        <f t="shared" si="116"/>
        <v>11.83162277940268</v>
      </c>
      <c r="AY393" s="934">
        <v>0.33</v>
      </c>
      <c r="AZ393" s="872">
        <v>25.650000000000002</v>
      </c>
      <c r="BA393" s="872">
        <v>-14.7</v>
      </c>
      <c r="BB393" s="872">
        <v>0.86999999999999988</v>
      </c>
      <c r="BC393" s="872">
        <v>-2.1399999999999997</v>
      </c>
      <c r="BE393" s="624">
        <v>2015</v>
      </c>
      <c r="BF393" s="898">
        <f t="shared" si="117"/>
        <v>0</v>
      </c>
      <c r="BG393" s="882">
        <v>13.4</v>
      </c>
    </row>
    <row r="394" spans="1:59" ht="11.25" customHeight="1" x14ac:dyDescent="0.2">
      <c r="A394" s="871" t="s">
        <v>1399</v>
      </c>
      <c r="B394" s="875" t="s">
        <v>1400</v>
      </c>
      <c r="C394" s="932" t="s">
        <v>153</v>
      </c>
      <c r="D394" s="932" t="s">
        <v>4324</v>
      </c>
      <c r="E394" s="733">
        <v>10</v>
      </c>
      <c r="F394" s="1140">
        <v>368</v>
      </c>
      <c r="G394" s="1124" t="s">
        <v>106</v>
      </c>
      <c r="H394" s="1124" t="s">
        <v>106</v>
      </c>
      <c r="I394" s="874">
        <v>39.39</v>
      </c>
      <c r="J394" s="651">
        <f t="shared" si="104"/>
        <v>0.96471185580096463</v>
      </c>
      <c r="K394" s="877">
        <v>9.5000000000000001E-2</v>
      </c>
      <c r="L394" s="887">
        <v>4</v>
      </c>
      <c r="M394" s="642">
        <f t="shared" si="105"/>
        <v>0.38</v>
      </c>
      <c r="N394" s="870" t="s">
        <v>502</v>
      </c>
      <c r="O394" s="734">
        <v>8.5000000000000006E-2</v>
      </c>
      <c r="P394" s="861">
        <v>43892</v>
      </c>
      <c r="Q394" s="861">
        <v>43909</v>
      </c>
      <c r="R394" s="642">
        <f t="shared" si="106"/>
        <v>11.764705882352935</v>
      </c>
      <c r="S394" s="701">
        <f>IF(INDEX(Historical!$D$7:$D$1237,MATCH(B394,Historical!$B$7:$B$1261,0))=0,"n/a",(INDEX(Historical!$C$7:$C$1239,MATCH(B394,Historical!$B$7:$B$1261,0))/INDEX(Historical!$D$7:$D$1237,MATCH(B394,Historical!$B$7:$B$1261,0))-1)*100)</f>
        <v>21.42857142857142</v>
      </c>
      <c r="T394" s="701">
        <f>IF(INDEX(Historical!$F$7:$F$1230,MATCH(B394,Historical!$B$7:$B$1261,0))=0,"n/a",((INDEX(Historical!$C$7:$C$1239,MATCH(B394,Historical!$B$7:$B$1261,0))/INDEX(Historical!$F$7:$F$1230,MATCH(B394,Historical!$B$7:$B$1261,0)))^(1/3)-1)*100)</f>
        <v>24.780567401032737</v>
      </c>
      <c r="U394" s="701">
        <f>IF(INDEX(Historical!$H$7:$H$1230,MATCH(B394,Historical!$B$7:$B$1261,0))=0,"n/a",((INDEX(Historical!$C$7:$C$1239,MATCH(B394,Historical!$B$7:$B$1261,0))/INDEX(Historical!$H$7:$H$1230,MATCH(B394,Historical!$B$7:$B$1261,0)))^(1/5)-1)*100)</f>
        <v>20.28986284740084</v>
      </c>
      <c r="V394" s="701" t="str">
        <f>IF(INDEX(Historical!$O$7:$O$1230,MATCH(B394,Historical!$B$7:$B$1261,0))=0,"n/a",((INDEX(Historical!$C$7:$C$1239,MATCH(B394,Historical!$B$7:$B$1261,0))/INDEX(Historical!$O$7:$O$1230,MATCH(B394,Historical!$B$7:$B$1261,0)))^(1/10)-1)*100)</f>
        <v>n/a</v>
      </c>
      <c r="W394" s="702" t="str">
        <f t="shared" si="107"/>
        <v>n/a</v>
      </c>
      <c r="X394" s="703">
        <f t="shared" si="108"/>
        <v>0.65876178075976755</v>
      </c>
      <c r="Y394" s="875"/>
      <c r="Z394" s="651">
        <f t="shared" si="109"/>
        <v>41.304347826086953</v>
      </c>
      <c r="AA394" s="886">
        <f t="shared" si="110"/>
        <v>42.815217391304344</v>
      </c>
      <c r="AB394" s="887">
        <v>12</v>
      </c>
      <c r="AC394" s="865">
        <v>0.92</v>
      </c>
      <c r="AD394" s="865" t="s">
        <v>136</v>
      </c>
      <c r="AE394" s="865">
        <v>6.88</v>
      </c>
      <c r="AF394" s="865">
        <v>4.9800000000000004</v>
      </c>
      <c r="AG394" s="865">
        <v>12.3</v>
      </c>
      <c r="AH394" s="865">
        <v>-20.8</v>
      </c>
      <c r="AI394" s="865">
        <v>13.77</v>
      </c>
      <c r="AJ394" s="865">
        <v>30.8</v>
      </c>
      <c r="AK394" s="865">
        <v>-1.7999999999999998</v>
      </c>
      <c r="AL394" s="878">
        <v>839.49</v>
      </c>
      <c r="AM394" s="872">
        <v>14.499999999999998</v>
      </c>
      <c r="AN394" s="865">
        <v>0.37</v>
      </c>
      <c r="AO394" s="739">
        <f t="shared" si="111"/>
        <v>-21.56064268810254</v>
      </c>
      <c r="AP394" s="740">
        <f t="shared" si="112"/>
        <v>21.254574703201804</v>
      </c>
      <c r="AQ394" s="888">
        <f t="shared" si="113"/>
        <v>207.83818448348308</v>
      </c>
      <c r="AR394" s="651">
        <f>INDEX(Historical!$C$7:$C$1239,MATCH(B394,Historical!$B$7:$B$1261,0))*IF(AH394="n/a",1.03,IF(AH394&lt;0,1.01,IF(AH394&gt;10,1.1,(1+AH394/100))))</f>
        <v>0.34340000000000004</v>
      </c>
      <c r="AS394" s="886">
        <f t="shared" si="114"/>
        <v>0.37774000000000008</v>
      </c>
      <c r="AT394" s="886">
        <f t="shared" si="103"/>
        <v>0.38151740000000006</v>
      </c>
      <c r="AU394" s="886">
        <f t="shared" si="103"/>
        <v>0.38533257400000004</v>
      </c>
      <c r="AV394" s="886">
        <f t="shared" si="103"/>
        <v>0.38918589974000006</v>
      </c>
      <c r="AW394" s="651">
        <f t="shared" si="115"/>
        <v>1.8771758737400002</v>
      </c>
      <c r="AX394" s="747">
        <f t="shared" si="116"/>
        <v>4.7656153179487184</v>
      </c>
      <c r="AY394" s="934">
        <v>1.45</v>
      </c>
      <c r="AZ394" s="872">
        <v>109.96999999999998</v>
      </c>
      <c r="BA394" s="872">
        <v>-5.8999999999999995</v>
      </c>
      <c r="BB394" s="872">
        <v>14.219999999999999</v>
      </c>
      <c r="BC394" s="872">
        <v>34.74</v>
      </c>
      <c r="BE394" s="624">
        <v>2011</v>
      </c>
      <c r="BF394" s="898">
        <f t="shared" si="117"/>
        <v>0</v>
      </c>
      <c r="BG394" s="882">
        <v>8.4</v>
      </c>
    </row>
    <row r="395" spans="1:59" ht="11.25" customHeight="1" x14ac:dyDescent="0.2">
      <c r="A395" s="871" t="s">
        <v>661</v>
      </c>
      <c r="B395" s="875" t="s">
        <v>662</v>
      </c>
      <c r="C395" s="932" t="s">
        <v>112</v>
      </c>
      <c r="D395" s="932" t="s">
        <v>4344</v>
      </c>
      <c r="E395" s="733">
        <v>18</v>
      </c>
      <c r="F395" s="1140">
        <v>197</v>
      </c>
      <c r="G395" s="1186" t="s">
        <v>115</v>
      </c>
      <c r="H395" s="1186" t="s">
        <v>115</v>
      </c>
      <c r="I395" s="874">
        <v>365</v>
      </c>
      <c r="J395" s="651">
        <f t="shared" si="104"/>
        <v>2.849315068493151</v>
      </c>
      <c r="K395" s="877">
        <v>2.6</v>
      </c>
      <c r="L395" s="887">
        <v>4</v>
      </c>
      <c r="M395" s="642">
        <f t="shared" si="105"/>
        <v>10.4</v>
      </c>
      <c r="N395" s="870" t="s">
        <v>151</v>
      </c>
      <c r="O395" s="734">
        <v>2.4</v>
      </c>
      <c r="P395" s="861">
        <v>44165</v>
      </c>
      <c r="Q395" s="861">
        <v>44189</v>
      </c>
      <c r="R395" s="642">
        <f t="shared" si="106"/>
        <v>8.333333333333341</v>
      </c>
      <c r="S395" s="701">
        <f>IF(INDEX(Historical!$D$7:$D$1237,MATCH(B395,Historical!$B$7:$B$1261,0))=0,"n/a",(INDEX(Historical!$C$7:$C$1239,MATCH(B395,Historical!$B$7:$B$1261,0))/INDEX(Historical!$D$7:$D$1237,MATCH(B395,Historical!$B$7:$B$1261,0))-1)*100)</f>
        <v>9.7560975609756184</v>
      </c>
      <c r="T395" s="701">
        <f>IF(INDEX(Historical!$F$7:$F$1230,MATCH(B395,Historical!$B$7:$B$1261,0))=0,"n/a",((INDEX(Historical!$C$7:$C$1239,MATCH(B395,Historical!$B$7:$B$1261,0))/INDEX(Historical!$F$7:$F$1230,MATCH(B395,Historical!$B$7:$B$1261,0)))^(1/3)-1)*100)</f>
        <v>9.9557504391272431</v>
      </c>
      <c r="U395" s="701">
        <f>IF(INDEX(Historical!$H$7:$H$1230,MATCH(B395,Historical!$B$7:$B$1261,0))=0,"n/a",((INDEX(Historical!$C$7:$C$1239,MATCH(B395,Historical!$B$7:$B$1261,0))/INDEX(Historical!$H$7:$H$1230,MATCH(B395,Historical!$B$7:$B$1261,0)))^(1/5)-1)*100)</f>
        <v>10.391092901821718</v>
      </c>
      <c r="V395" s="701">
        <f>IF(INDEX(Historical!$O$7:$O$1230,MATCH(B395,Historical!$B$7:$B$1261,0))=0,"n/a",((INDEX(Historical!$C$7:$C$1239,MATCH(B395,Historical!$B$7:$B$1261,0))/INDEX(Historical!$O$7:$O$1230,MATCH(B395,Historical!$B$7:$B$1261,0)))^(1/10)-1)*100)</f>
        <v>14.42019015983278</v>
      </c>
      <c r="W395" s="702">
        <f t="shared" si="107"/>
        <v>0.72059333383591218</v>
      </c>
      <c r="X395" s="703">
        <f t="shared" si="108"/>
        <v>0.61851743463224507</v>
      </c>
      <c r="Y395" s="875"/>
      <c r="Z395" s="651">
        <f t="shared" si="109"/>
        <v>44.44444444444445</v>
      </c>
      <c r="AA395" s="886">
        <f t="shared" si="110"/>
        <v>15.5982905982906</v>
      </c>
      <c r="AB395" s="887">
        <v>12</v>
      </c>
      <c r="AC395" s="865">
        <v>23.4</v>
      </c>
      <c r="AD395" s="865">
        <v>1.97</v>
      </c>
      <c r="AE395" s="865">
        <v>1.65</v>
      </c>
      <c r="AF395" s="867">
        <v>21.11</v>
      </c>
      <c r="AG395" s="867">
        <v>171.2</v>
      </c>
      <c r="AH395" s="865">
        <v>25.8</v>
      </c>
      <c r="AI395" s="865">
        <v>6.6199999999999992</v>
      </c>
      <c r="AJ395" s="865">
        <v>16.8</v>
      </c>
      <c r="AK395" s="865">
        <v>8.1199999999999992</v>
      </c>
      <c r="AL395" s="878">
        <v>105850</v>
      </c>
      <c r="AM395" s="872">
        <v>0.08</v>
      </c>
      <c r="AN395" s="865">
        <v>2.56</v>
      </c>
      <c r="AO395" s="739">
        <f t="shared" si="111"/>
        <v>-2.3578826279757301</v>
      </c>
      <c r="AP395" s="740">
        <f t="shared" si="112"/>
        <v>13.24040797031487</v>
      </c>
      <c r="AQ395" s="888">
        <f t="shared" si="113"/>
        <v>282.55277894685594</v>
      </c>
      <c r="AR395" s="651">
        <f>INDEX(Historical!$C$7:$C$1239,MATCH(B395,Historical!$B$7:$B$1261,0))*IF(AH395="n/a",1.03,IF(AH395&lt;0,1.01,IF(AH395&gt;10,1.1,(1+AH395/100))))</f>
        <v>9.9</v>
      </c>
      <c r="AS395" s="886">
        <f t="shared" si="114"/>
        <v>10.555380000000001</v>
      </c>
      <c r="AT395" s="886">
        <f t="shared" si="103"/>
        <v>11.412476856000001</v>
      </c>
      <c r="AU395" s="886">
        <f t="shared" si="103"/>
        <v>12.339169976707201</v>
      </c>
      <c r="AV395" s="886">
        <f t="shared" si="103"/>
        <v>13.341110578815824</v>
      </c>
      <c r="AW395" s="651">
        <f t="shared" si="115"/>
        <v>57.548137411523022</v>
      </c>
      <c r="AX395" s="747">
        <f t="shared" si="116"/>
        <v>15.766612989458363</v>
      </c>
      <c r="AY395" s="934">
        <v>0.96</v>
      </c>
      <c r="AZ395" s="872">
        <v>37.159999999999997</v>
      </c>
      <c r="BA395" s="872">
        <v>-17.52</v>
      </c>
      <c r="BB395" s="872">
        <v>-2.8400000000000003</v>
      </c>
      <c r="BC395" s="872">
        <v>-2.83</v>
      </c>
      <c r="BE395" s="624">
        <v>2003</v>
      </c>
      <c r="BF395" s="898">
        <f t="shared" si="117"/>
        <v>1</v>
      </c>
      <c r="BG395" s="882">
        <v>13.3</v>
      </c>
    </row>
    <row r="396" spans="1:59" ht="11.25" customHeight="1" x14ac:dyDescent="0.2">
      <c r="A396" s="871" t="s">
        <v>1409</v>
      </c>
      <c r="B396" s="875" t="s">
        <v>1410</v>
      </c>
      <c r="C396" s="932" t="s">
        <v>108</v>
      </c>
      <c r="D396" s="932" t="s">
        <v>118</v>
      </c>
      <c r="E396" s="733">
        <v>11</v>
      </c>
      <c r="F396" s="1140">
        <v>357</v>
      </c>
      <c r="G396" s="1147" t="s">
        <v>115</v>
      </c>
      <c r="H396" s="1147" t="s">
        <v>115</v>
      </c>
      <c r="I396" s="874">
        <v>47.22</v>
      </c>
      <c r="J396" s="651">
        <f t="shared" si="104"/>
        <v>3.5578144853875475</v>
      </c>
      <c r="K396" s="877">
        <v>0.42</v>
      </c>
      <c r="L396" s="887">
        <v>4</v>
      </c>
      <c r="M396" s="642">
        <f t="shared" si="105"/>
        <v>1.68</v>
      </c>
      <c r="N396" s="870" t="s">
        <v>139</v>
      </c>
      <c r="O396" s="734">
        <v>0.4</v>
      </c>
      <c r="P396" s="861">
        <v>44204</v>
      </c>
      <c r="Q396" s="861">
        <v>44228</v>
      </c>
      <c r="R396" s="642">
        <f t="shared" si="106"/>
        <v>4.9999999999999902</v>
      </c>
      <c r="S396" s="701">
        <f>IF(INDEX(Historical!$D$7:$D$1237,MATCH(B396,Historical!$B$7:$B$1261,0))=0,"n/a",(INDEX(Historical!$C$7:$C$1239,MATCH(B396,Historical!$B$7:$B$1261,0))/INDEX(Historical!$D$7:$D$1237,MATCH(B396,Historical!$B$7:$B$1261,0))-1)*100)</f>
        <v>12.12121212121211</v>
      </c>
      <c r="T396" s="701">
        <f>IF(INDEX(Historical!$F$7:$F$1230,MATCH(B396,Historical!$B$7:$B$1261,0))=0,"n/a",((INDEX(Historical!$C$7:$C$1239,MATCH(B396,Historical!$B$7:$B$1261,0))/INDEX(Historical!$F$7:$F$1230,MATCH(B396,Historical!$B$7:$B$1261,0)))^(1/3)-1)*100)</f>
        <v>13.960384306101293</v>
      </c>
      <c r="U396" s="701">
        <f>IF(INDEX(Historical!$H$7:$H$1230,MATCH(B396,Historical!$B$7:$B$1261,0))=0,"n/a",((INDEX(Historical!$C$7:$C$1239,MATCH(B396,Historical!$B$7:$B$1261,0))/INDEX(Historical!$H$7:$H$1230,MATCH(B396,Historical!$B$7:$B$1261,0)))^(1/5)-1)*100)</f>
        <v>18.254138431828171</v>
      </c>
      <c r="V396" s="701">
        <f>IF(INDEX(Historical!$O$7:$O$1230,MATCH(B396,Historical!$B$7:$B$1261,0))=0,"n/a",((INDEX(Historical!$C$7:$C$1239,MATCH(B396,Historical!$B$7:$B$1261,0))/INDEX(Historical!$O$7:$O$1230,MATCH(B396,Historical!$B$7:$B$1261,0)))^(1/10)-1)*100)</f>
        <v>19.951324380539639</v>
      </c>
      <c r="W396" s="702">
        <f t="shared" si="107"/>
        <v>0.91493366974841583</v>
      </c>
      <c r="X396" s="703" t="str">
        <f t="shared" si="108"/>
        <v>n/a</v>
      </c>
      <c r="Y396" s="661"/>
      <c r="Z396" s="651">
        <f t="shared" si="109"/>
        <v>43.076923076923073</v>
      </c>
      <c r="AA396" s="886">
        <f t="shared" si="110"/>
        <v>12.107692307692307</v>
      </c>
      <c r="AB396" s="887">
        <v>12</v>
      </c>
      <c r="AC396" s="865">
        <v>3.9</v>
      </c>
      <c r="AD396" s="865">
        <v>0.73</v>
      </c>
      <c r="AE396" s="865">
        <v>0.55000000000000004</v>
      </c>
      <c r="AF396" s="865">
        <v>0.44</v>
      </c>
      <c r="AG396" s="865">
        <v>4</v>
      </c>
      <c r="AH396" s="865">
        <v>-41.8</v>
      </c>
      <c r="AI396" s="865">
        <v>108.31</v>
      </c>
      <c r="AJ396" s="865">
        <v>-5.3</v>
      </c>
      <c r="AK396" s="865">
        <v>17.28</v>
      </c>
      <c r="AL396" s="878">
        <v>9700</v>
      </c>
      <c r="AM396" s="872">
        <v>0.4</v>
      </c>
      <c r="AN396" s="865">
        <v>0.31</v>
      </c>
      <c r="AO396" s="739">
        <f t="shared" si="111"/>
        <v>9.7042606095234127</v>
      </c>
      <c r="AP396" s="740">
        <f t="shared" si="112"/>
        <v>21.81195291721572</v>
      </c>
      <c r="AQ396" s="888">
        <f t="shared" si="113"/>
        <v>-51.340710077863896</v>
      </c>
      <c r="AR396" s="651">
        <f>INDEX(Historical!$C$7:$C$1239,MATCH(B396,Historical!$B$7:$B$1261,0))*IF(AH396="n/a",1.03,IF(AH396&lt;0,1.01,IF(AH396&gt;10,1.1,(1+AH396/100))))</f>
        <v>1.4947999999999999</v>
      </c>
      <c r="AS396" s="886">
        <f t="shared" si="114"/>
        <v>1.64428</v>
      </c>
      <c r="AT396" s="886">
        <f t="shared" si="103"/>
        <v>1.8087080000000002</v>
      </c>
      <c r="AU396" s="886">
        <f t="shared" si="103"/>
        <v>1.9895788000000003</v>
      </c>
      <c r="AV396" s="886">
        <f t="shared" si="103"/>
        <v>2.1885366800000003</v>
      </c>
      <c r="AW396" s="651">
        <f t="shared" si="115"/>
        <v>9.1259034800000016</v>
      </c>
      <c r="AX396" s="747">
        <f t="shared" si="116"/>
        <v>19.326352138924189</v>
      </c>
      <c r="AY396" s="934">
        <v>2.33</v>
      </c>
      <c r="AZ396" s="872">
        <v>193.1</v>
      </c>
      <c r="BA396" s="872">
        <v>-23.79</v>
      </c>
      <c r="BB396" s="872">
        <v>28.24</v>
      </c>
      <c r="BC396" s="872">
        <v>30.099999999999998</v>
      </c>
      <c r="BE396" s="624">
        <v>2011</v>
      </c>
      <c r="BF396" s="898">
        <f t="shared" si="117"/>
        <v>0</v>
      </c>
      <c r="BG396" s="882">
        <v>0.2</v>
      </c>
    </row>
    <row r="397" spans="1:59" ht="11.25" customHeight="1" x14ac:dyDescent="0.2">
      <c r="A397" s="871" t="s">
        <v>659</v>
      </c>
      <c r="B397" s="875" t="s">
        <v>660</v>
      </c>
      <c r="C397" s="932" t="s">
        <v>112</v>
      </c>
      <c r="D397" s="932" t="s">
        <v>211</v>
      </c>
      <c r="E397" s="733">
        <v>18</v>
      </c>
      <c r="F397" s="1140">
        <v>189</v>
      </c>
      <c r="G397" s="1114" t="s">
        <v>106</v>
      </c>
      <c r="H397" s="1114" t="s">
        <v>106</v>
      </c>
      <c r="I397" s="874">
        <v>115.82</v>
      </c>
      <c r="J397" s="651">
        <f t="shared" si="104"/>
        <v>1.1051631842514247</v>
      </c>
      <c r="K397" s="877">
        <v>0.32</v>
      </c>
      <c r="L397" s="887">
        <v>4</v>
      </c>
      <c r="M397" s="642">
        <f t="shared" si="105"/>
        <v>1.28</v>
      </c>
      <c r="N397" s="870" t="s">
        <v>208</v>
      </c>
      <c r="O397" s="734">
        <v>0.31</v>
      </c>
      <c r="P397" s="861">
        <v>43965</v>
      </c>
      <c r="Q397" s="861">
        <v>43980</v>
      </c>
      <c r="R397" s="642">
        <f t="shared" si="106"/>
        <v>3.2258064516129057</v>
      </c>
      <c r="S397" s="701">
        <f>IF(INDEX(Historical!$D$7:$D$1237,MATCH(B397,Historical!$B$7:$B$1261,0))=0,"n/a",(INDEX(Historical!$C$7:$C$1239,MATCH(B397,Historical!$B$7:$B$1261,0))/INDEX(Historical!$D$7:$D$1237,MATCH(B397,Historical!$B$7:$B$1261,0))-1)*100)</f>
        <v>1.6393442622950838</v>
      </c>
      <c r="T397" s="701">
        <f>IF(INDEX(Historical!$F$7:$F$1230,MATCH(B397,Historical!$B$7:$B$1261,0))=0,"n/a",((INDEX(Historical!$C$7:$C$1239,MATCH(B397,Historical!$B$7:$B$1261,0))/INDEX(Historical!$F$7:$F$1230,MATCH(B397,Historical!$B$7:$B$1261,0)))^(1/3)-1)*100)</f>
        <v>2.8424177276338281</v>
      </c>
      <c r="U397" s="701">
        <f>IF(INDEX(Historical!$H$7:$H$1230,MATCH(B397,Historical!$B$7:$B$1261,0))=0,"n/a",((INDEX(Historical!$C$7:$C$1239,MATCH(B397,Historical!$B$7:$B$1261,0))/INDEX(Historical!$H$7:$H$1230,MATCH(B397,Historical!$B$7:$B$1261,0)))^(1/5)-1)*100)</f>
        <v>3.186567045409161</v>
      </c>
      <c r="V397" s="701">
        <f>IF(INDEX(Historical!$O$7:$O$1230,MATCH(B397,Historical!$B$7:$B$1261,0))=0,"n/a",((INDEX(Historical!$C$7:$C$1239,MATCH(B397,Historical!$B$7:$B$1261,0))/INDEX(Historical!$O$7:$O$1230,MATCH(B397,Historical!$B$7:$B$1261,0)))^(1/10)-1)*100)</f>
        <v>14.869835499703509</v>
      </c>
      <c r="W397" s="702">
        <f t="shared" si="107"/>
        <v>0.21429739726930391</v>
      </c>
      <c r="X397" s="703">
        <f t="shared" si="108"/>
        <v>0.3251599025927715</v>
      </c>
      <c r="Y397" s="673"/>
      <c r="Z397" s="651">
        <f t="shared" si="109"/>
        <v>36.158192090395481</v>
      </c>
      <c r="AA397" s="886">
        <f t="shared" si="110"/>
        <v>32.717514124293785</v>
      </c>
      <c r="AB397" s="887">
        <v>8</v>
      </c>
      <c r="AC397" s="865">
        <v>3.54</v>
      </c>
      <c r="AD397" s="865">
        <v>1.4</v>
      </c>
      <c r="AE397" s="865">
        <v>2.56</v>
      </c>
      <c r="AF397" s="865">
        <v>4.13</v>
      </c>
      <c r="AG397" s="865">
        <v>13.700000000000001</v>
      </c>
      <c r="AH397" s="865">
        <v>-10.4</v>
      </c>
      <c r="AI397" s="865">
        <v>17.580000000000002</v>
      </c>
      <c r="AJ397" s="865">
        <v>9.8000000000000007</v>
      </c>
      <c r="AK397" s="865">
        <v>22.900000000000002</v>
      </c>
      <c r="AL397" s="878">
        <v>1220</v>
      </c>
      <c r="AM397" s="872">
        <v>0.6</v>
      </c>
      <c r="AN397" s="865">
        <v>0.39</v>
      </c>
      <c r="AO397" s="739">
        <f t="shared" si="111"/>
        <v>-28.425783894633199</v>
      </c>
      <c r="AP397" s="740">
        <f t="shared" si="112"/>
        <v>4.2917302296605859</v>
      </c>
      <c r="AQ397" s="888">
        <f t="shared" si="113"/>
        <v>145.06083900700006</v>
      </c>
      <c r="AR397" s="651">
        <f>INDEX(Historical!$C$7:$C$1239,MATCH(B397,Historical!$B$7:$B$1261,0))*IF(AH397="n/a",1.03,IF(AH397&lt;0,1.01,IF(AH397&gt;10,1.1,(1+AH397/100))))</f>
        <v>1.2524</v>
      </c>
      <c r="AS397" s="886">
        <f t="shared" si="114"/>
        <v>1.37764</v>
      </c>
      <c r="AT397" s="886">
        <f t="shared" si="103"/>
        <v>1.5154040000000002</v>
      </c>
      <c r="AU397" s="886">
        <f t="shared" si="103"/>
        <v>1.6669444000000004</v>
      </c>
      <c r="AV397" s="886">
        <f t="shared" si="103"/>
        <v>1.8336388400000005</v>
      </c>
      <c r="AW397" s="651">
        <f t="shared" si="115"/>
        <v>7.6460272400000013</v>
      </c>
      <c r="AX397" s="747">
        <f t="shared" si="116"/>
        <v>6.6016467276808859</v>
      </c>
      <c r="AY397" s="934">
        <v>0.25</v>
      </c>
      <c r="AZ397" s="872">
        <v>61.17</v>
      </c>
      <c r="BA397" s="872">
        <v>-5.82</v>
      </c>
      <c r="BB397" s="872">
        <v>8.3000000000000007</v>
      </c>
      <c r="BC397" s="872">
        <v>18.23</v>
      </c>
      <c r="BE397" s="624">
        <v>2003</v>
      </c>
      <c r="BF397" s="898">
        <f t="shared" si="117"/>
        <v>1</v>
      </c>
      <c r="BG397" s="882">
        <v>7.1</v>
      </c>
    </row>
    <row r="398" spans="1:59" ht="11.25" customHeight="1" x14ac:dyDescent="0.2">
      <c r="A398" s="871" t="s">
        <v>404</v>
      </c>
      <c r="B398" s="875" t="s">
        <v>405</v>
      </c>
      <c r="C398" s="932" t="s">
        <v>131</v>
      </c>
      <c r="D398" s="932" t="s">
        <v>4329</v>
      </c>
      <c r="E398" s="733">
        <v>17</v>
      </c>
      <c r="F398" s="1140">
        <v>206</v>
      </c>
      <c r="G398" s="1165" t="s">
        <v>37</v>
      </c>
      <c r="H398" s="1165" t="s">
        <v>37</v>
      </c>
      <c r="I398" s="874">
        <v>52.6</v>
      </c>
      <c r="J398" s="651">
        <f t="shared" si="104"/>
        <v>2.8897338403041823</v>
      </c>
      <c r="K398" s="877">
        <v>0.38</v>
      </c>
      <c r="L398" s="887">
        <v>4</v>
      </c>
      <c r="M398" s="642">
        <f t="shared" si="105"/>
        <v>1.52</v>
      </c>
      <c r="N398" s="870" t="s">
        <v>107</v>
      </c>
      <c r="O398" s="734">
        <v>0.35499999999999998</v>
      </c>
      <c r="P398" s="619">
        <v>43860</v>
      </c>
      <c r="Q398" s="619">
        <v>43878</v>
      </c>
      <c r="R398" s="642">
        <f t="shared" si="106"/>
        <v>7.0422535211267681</v>
      </c>
      <c r="S398" s="701">
        <f>IF(INDEX(Historical!$D$7:$D$1237,MATCH(B398,Historical!$B$7:$B$1261,0))=0,"n/a",(INDEX(Historical!$C$7:$C$1239,MATCH(B398,Historical!$B$7:$B$1261,0))/INDEX(Historical!$D$7:$D$1237,MATCH(B398,Historical!$B$7:$B$1261,0))-1)*100)</f>
        <v>5.9701492537313383</v>
      </c>
      <c r="T398" s="701">
        <f>IF(INDEX(Historical!$F$7:$F$1230,MATCH(B398,Historical!$B$7:$B$1261,0))=0,"n/a",((INDEX(Historical!$C$7:$C$1239,MATCH(B398,Historical!$B$7:$B$1261,0))/INDEX(Historical!$F$7:$F$1230,MATCH(B398,Historical!$B$7:$B$1261,0)))^(1/3)-1)*100)</f>
        <v>6.5164848676112941</v>
      </c>
      <c r="U398" s="701">
        <f>IF(INDEX(Historical!$H$7:$H$1230,MATCH(B398,Historical!$B$7:$B$1261,0))=0,"n/a",((INDEX(Historical!$C$7:$C$1239,MATCH(B398,Historical!$B$7:$B$1261,0))/INDEX(Historical!$H$7:$H$1230,MATCH(B398,Historical!$B$7:$B$1261,0)))^(1/5)-1)*100)</f>
        <v>6.840923807777366</v>
      </c>
      <c r="V398" s="701">
        <f>IF(INDEX(Historical!$O$7:$O$1230,MATCH(B398,Historical!$B$7:$B$1261,0))=0,"n/a",((INDEX(Historical!$C$7:$C$1239,MATCH(B398,Historical!$B$7:$B$1261,0))/INDEX(Historical!$O$7:$O$1230,MATCH(B398,Historical!$B$7:$B$1261,0)))^(1/10)-1)*100)</f>
        <v>6.5915329557377556</v>
      </c>
      <c r="W398" s="702">
        <f t="shared" si="107"/>
        <v>1.0378350307453932</v>
      </c>
      <c r="X398" s="703">
        <f t="shared" si="108"/>
        <v>1.1401539679628943</v>
      </c>
      <c r="Y398" s="661"/>
      <c r="Z398" s="651">
        <f t="shared" si="109"/>
        <v>56.71641791044776</v>
      </c>
      <c r="AA398" s="886">
        <f t="shared" si="110"/>
        <v>19.626865671641792</v>
      </c>
      <c r="AB398" s="887">
        <v>12</v>
      </c>
      <c r="AC398" s="865">
        <v>2.68</v>
      </c>
      <c r="AD398" s="865">
        <v>3.34</v>
      </c>
      <c r="AE398" s="865">
        <v>3.84</v>
      </c>
      <c r="AF398" s="865">
        <v>2.31</v>
      </c>
      <c r="AG398" s="865">
        <v>12.1</v>
      </c>
      <c r="AH398" s="865">
        <v>7.5</v>
      </c>
      <c r="AI398" s="865">
        <v>5.54</v>
      </c>
      <c r="AJ398" s="865">
        <v>6</v>
      </c>
      <c r="AK398" s="865">
        <v>5.8999999999999995</v>
      </c>
      <c r="AL398" s="878">
        <v>13360</v>
      </c>
      <c r="AM398" s="872">
        <v>0.13</v>
      </c>
      <c r="AN398" s="865">
        <v>1.23</v>
      </c>
      <c r="AO398" s="739">
        <f t="shared" si="111"/>
        <v>-9.8962080235602432</v>
      </c>
      <c r="AP398" s="740">
        <f t="shared" si="112"/>
        <v>9.7306576480815483</v>
      </c>
      <c r="AQ398" s="888">
        <f t="shared" si="113"/>
        <v>41.951571869489726</v>
      </c>
      <c r="AR398" s="651">
        <f>INDEX(Historical!$C$7:$C$1239,MATCH(B398,Historical!$B$7:$B$1261,0))*IF(AH398="n/a",1.03,IF(AH398&lt;0,1.01,IF(AH398&gt;10,1.1,(1+AH398/100))))</f>
        <v>1.5265</v>
      </c>
      <c r="AS398" s="886">
        <f t="shared" si="114"/>
        <v>1.6110680999999998</v>
      </c>
      <c r="AT398" s="886">
        <f t="shared" si="103"/>
        <v>1.7061211178999998</v>
      </c>
      <c r="AU398" s="886">
        <f t="shared" si="103"/>
        <v>1.8067822638560997</v>
      </c>
      <c r="AV398" s="886">
        <f t="shared" si="103"/>
        <v>1.9133824174236096</v>
      </c>
      <c r="AW398" s="651">
        <f t="shared" si="115"/>
        <v>8.5638538991797084</v>
      </c>
      <c r="AX398" s="747">
        <f t="shared" si="116"/>
        <v>16.281091063079291</v>
      </c>
      <c r="AY398" s="934">
        <v>0.3</v>
      </c>
      <c r="AZ398" s="872">
        <v>39.67</v>
      </c>
      <c r="BA398" s="872">
        <v>-12.740000000000002</v>
      </c>
      <c r="BB398" s="872">
        <v>-2.87</v>
      </c>
      <c r="BC398" s="872">
        <v>1.73</v>
      </c>
      <c r="BE398" s="624">
        <v>2004</v>
      </c>
      <c r="BF398" s="898">
        <f t="shared" si="117"/>
        <v>1</v>
      </c>
      <c r="BG398" s="882">
        <v>3.9</v>
      </c>
    </row>
    <row r="399" spans="1:59" s="773" customFormat="1" ht="11.25" customHeight="1" x14ac:dyDescent="0.2">
      <c r="A399" s="776" t="s">
        <v>4256</v>
      </c>
      <c r="B399" s="956" t="s">
        <v>3849</v>
      </c>
      <c r="C399" s="932" t="s">
        <v>4193</v>
      </c>
      <c r="D399" s="932" t="s">
        <v>4318</v>
      </c>
      <c r="E399" s="755">
        <v>7</v>
      </c>
      <c r="F399" s="1140">
        <v>644</v>
      </c>
      <c r="G399" s="1189" t="s">
        <v>106</v>
      </c>
      <c r="H399" s="1189" t="s">
        <v>106</v>
      </c>
      <c r="I399" s="756">
        <v>90.3</v>
      </c>
      <c r="J399" s="757">
        <f t="shared" si="104"/>
        <v>0.97320044296788488</v>
      </c>
      <c r="K399" s="758">
        <v>0.87880000000000003</v>
      </c>
      <c r="L399" s="759">
        <v>1</v>
      </c>
      <c r="M399" s="760">
        <f t="shared" si="105"/>
        <v>0.87880000000000003</v>
      </c>
      <c r="N399" s="761" t="s">
        <v>4257</v>
      </c>
      <c r="O399" s="762">
        <v>0.73219999999999996</v>
      </c>
      <c r="P399" s="763">
        <v>44092</v>
      </c>
      <c r="Q399" s="763">
        <v>44096</v>
      </c>
      <c r="R399" s="760">
        <f t="shared" si="106"/>
        <v>20.021851953018309</v>
      </c>
      <c r="S399" s="701">
        <f>IF(INDEX(Historical!$D$7:$D$1237,MATCH(B399,Historical!$B$7:$B$1261,0))=0,"n/a",(INDEX(Historical!$C$7:$C$1239,MATCH(B399,Historical!$B$7:$B$1261,0))/INDEX(Historical!$D$7:$D$1237,MATCH(B399,Historical!$B$7:$B$1261,0))-1)*100)</f>
        <v>6.4863292611983647</v>
      </c>
      <c r="T399" s="701">
        <f>IF(INDEX(Historical!$F$7:$F$1230,MATCH(B399,Historical!$B$7:$B$1261,0))=0,"n/a",((INDEX(Historical!$C$7:$C$1239,MATCH(B399,Historical!$B$7:$B$1261,0))/INDEX(Historical!$F$7:$F$1230,MATCH(B399,Historical!$B$7:$B$1261,0)))^(1/3)-1)*100)</f>
        <v>8.8393531303163186</v>
      </c>
      <c r="U399" s="701">
        <f>IF(INDEX(Historical!$H$7:$H$1230,MATCH(B399,Historical!$B$7:$B$1261,0))=0,"n/a",((INDEX(Historical!$C$7:$C$1239,MATCH(B399,Historical!$B$7:$B$1261,0))/INDEX(Historical!$H$7:$H$1230,MATCH(B399,Historical!$B$7:$B$1261,0)))^(1/5)-1)*100)</f>
        <v>22.346392222509138</v>
      </c>
      <c r="V399" s="701" t="str">
        <f>IF(INDEX(Historical!$O$7:$O$1230,MATCH(B399,Historical!$B$7:$B$1261,0))=0,"n/a",((INDEX(Historical!$C$7:$C$1239,MATCH(B399,Historical!$B$7:$B$1261,0))/INDEX(Historical!$O$7:$O$1230,MATCH(B399,Historical!$B$7:$B$1261,0)))^(1/10)-1)*100)</f>
        <v>n/a</v>
      </c>
      <c r="W399" s="702" t="str">
        <f t="shared" si="107"/>
        <v>n/a</v>
      </c>
      <c r="X399" s="703">
        <f t="shared" si="108"/>
        <v>0.91960461821025252</v>
      </c>
      <c r="Y399" s="774" t="s">
        <v>4260</v>
      </c>
      <c r="Z399" s="757">
        <f t="shared" si="109"/>
        <v>22.361323155216283</v>
      </c>
      <c r="AA399" s="765">
        <f t="shared" si="110"/>
        <v>22.977099236641219</v>
      </c>
      <c r="AB399" s="759">
        <v>12</v>
      </c>
      <c r="AC399" s="766">
        <v>3.93</v>
      </c>
      <c r="AD399" s="766">
        <v>0.9</v>
      </c>
      <c r="AE399" s="766">
        <v>4.07</v>
      </c>
      <c r="AF399" s="766">
        <v>8.59</v>
      </c>
      <c r="AG399" s="766">
        <v>44.2</v>
      </c>
      <c r="AH399" s="766">
        <v>74.2</v>
      </c>
      <c r="AI399" s="766">
        <v>-8.5299999999999994</v>
      </c>
      <c r="AJ399" s="766">
        <v>24.3</v>
      </c>
      <c r="AK399" s="766">
        <v>24.62</v>
      </c>
      <c r="AL399" s="767">
        <v>14900</v>
      </c>
      <c r="AM399" s="768">
        <v>6.7</v>
      </c>
      <c r="AN399" s="766">
        <v>0</v>
      </c>
      <c r="AO399" s="769">
        <f t="shared" si="111"/>
        <v>0.34249342883580525</v>
      </c>
      <c r="AP399" s="770">
        <f t="shared" si="112"/>
        <v>23.319592665477025</v>
      </c>
      <c r="AQ399" s="771">
        <f t="shared" si="113"/>
        <v>196.17808639979359</v>
      </c>
      <c r="AR399" s="651">
        <f>INDEX(Historical!$C$7:$C$1239,MATCH(B399,Historical!$B$7:$B$1261,0))*IF(AH399="n/a",1.03,IF(AH399&lt;0,1.01,IF(AH399&gt;10,1.1,(1+AH399/100))))</f>
        <v>0.80542000000000002</v>
      </c>
      <c r="AS399" s="765">
        <f t="shared" si="114"/>
        <v>0.81347420000000004</v>
      </c>
      <c r="AT399" s="765">
        <f t="shared" si="103"/>
        <v>0.8948216200000001</v>
      </c>
      <c r="AU399" s="765">
        <f t="shared" si="103"/>
        <v>0.98430378200000024</v>
      </c>
      <c r="AV399" s="765">
        <f t="shared" si="103"/>
        <v>1.0827341602000002</v>
      </c>
      <c r="AW399" s="757">
        <f t="shared" si="115"/>
        <v>4.5807537622000005</v>
      </c>
      <c r="AX399" s="772">
        <f t="shared" si="116"/>
        <v>5.0728170124031013</v>
      </c>
      <c r="AY399" s="935">
        <v>0.83</v>
      </c>
      <c r="AZ399" s="768">
        <v>187.85</v>
      </c>
      <c r="BA399" s="768">
        <v>-5.65</v>
      </c>
      <c r="BB399" s="768">
        <v>10.52</v>
      </c>
      <c r="BC399" s="768">
        <v>42.93</v>
      </c>
      <c r="BD399" s="908"/>
      <c r="BE399" s="624">
        <v>2014</v>
      </c>
      <c r="BF399" s="898">
        <f t="shared" si="117"/>
        <v>0</v>
      </c>
      <c r="BG399" s="824">
        <v>25.7</v>
      </c>
    </row>
    <row r="400" spans="1:59" ht="11.25" customHeight="1" x14ac:dyDescent="0.2">
      <c r="A400" s="863" t="s">
        <v>269</v>
      </c>
      <c r="B400" s="875" t="s">
        <v>270</v>
      </c>
      <c r="C400" s="932" t="s">
        <v>245</v>
      </c>
      <c r="D400" s="932" t="s">
        <v>4317</v>
      </c>
      <c r="E400" s="733">
        <v>58</v>
      </c>
      <c r="F400" s="1140">
        <v>12</v>
      </c>
      <c r="G400" s="1165" t="s">
        <v>37</v>
      </c>
      <c r="H400" s="1165" t="s">
        <v>115</v>
      </c>
      <c r="I400" s="865">
        <v>155.82</v>
      </c>
      <c r="J400" s="651">
        <f t="shared" si="104"/>
        <v>1.5402387370042356</v>
      </c>
      <c r="K400" s="877">
        <v>0.6</v>
      </c>
      <c r="L400" s="887">
        <v>4</v>
      </c>
      <c r="M400" s="642">
        <f t="shared" si="105"/>
        <v>2.4</v>
      </c>
      <c r="N400" s="870" t="s">
        <v>271</v>
      </c>
      <c r="O400" s="734">
        <v>0.55000000000000004</v>
      </c>
      <c r="P400" s="861">
        <v>44124</v>
      </c>
      <c r="Q400" s="861">
        <v>44139</v>
      </c>
      <c r="R400" s="642">
        <f t="shared" si="106"/>
        <v>9.0909090909090793</v>
      </c>
      <c r="S400" s="701">
        <f>IF(INDEX(Historical!$D$7:$D$1237,MATCH(B400,Historical!$B$7:$B$1261,0))=0,"n/a",(INDEX(Historical!$C$7:$C$1239,MATCH(B400,Historical!$B$7:$B$1261,0))/INDEX(Historical!$D$7:$D$1237,MATCH(B400,Historical!$B$7:$B$1261,0))-1)*100)</f>
        <v>15.730337078651679</v>
      </c>
      <c r="T400" s="701">
        <f>IF(INDEX(Historical!$F$7:$F$1230,MATCH(B400,Historical!$B$7:$B$1261,0))=0,"n/a",((INDEX(Historical!$C$7:$C$1239,MATCH(B400,Historical!$B$7:$B$1261,0))/INDEX(Historical!$F$7:$F$1230,MATCH(B400,Historical!$B$7:$B$1261,0)))^(1/3)-1)*100)</f>
        <v>17.805497703104489</v>
      </c>
      <c r="U400" s="701">
        <f>IF(INDEX(Historical!$H$7:$H$1230,MATCH(B400,Historical!$B$7:$B$1261,0))=0,"n/a",((INDEX(Historical!$C$7:$C$1239,MATCH(B400,Historical!$B$7:$B$1261,0))/INDEX(Historical!$H$7:$H$1230,MATCH(B400,Historical!$B$7:$B$1261,0)))^(1/5)-1)*100)</f>
        <v>20.229398287186861</v>
      </c>
      <c r="V400" s="701">
        <f>IF(INDEX(Historical!$O$7:$O$1230,MATCH(B400,Historical!$B$7:$B$1261,0))=0,"n/a",((INDEX(Historical!$C$7:$C$1239,MATCH(B400,Historical!$B$7:$B$1261,0))/INDEX(Historical!$O$7:$O$1230,MATCH(B400,Historical!$B$7:$B$1261,0)))^(1/10)-1)*100)</f>
        <v>19.3932894022808</v>
      </c>
      <c r="W400" s="702">
        <f t="shared" si="107"/>
        <v>1.0431133093289335</v>
      </c>
      <c r="X400" s="703">
        <f t="shared" si="108"/>
        <v>1.3308814662622934</v>
      </c>
      <c r="Y400" s="875"/>
      <c r="Z400" s="651">
        <f t="shared" si="109"/>
        <v>33.898305084745758</v>
      </c>
      <c r="AA400" s="886">
        <f t="shared" si="110"/>
        <v>22.008474576271187</v>
      </c>
      <c r="AB400" s="887">
        <v>1</v>
      </c>
      <c r="AC400" s="865">
        <v>7.08</v>
      </c>
      <c r="AD400" s="865">
        <v>1.06</v>
      </c>
      <c r="AE400" s="865">
        <v>1.33</v>
      </c>
      <c r="AF400" s="865">
        <v>28.54</v>
      </c>
      <c r="AG400" s="865">
        <v>176.5</v>
      </c>
      <c r="AH400" s="865">
        <v>92.9</v>
      </c>
      <c r="AI400" s="865">
        <v>1</v>
      </c>
      <c r="AJ400" s="865">
        <v>15.2</v>
      </c>
      <c r="AK400" s="865">
        <v>20.580000000000002</v>
      </c>
      <c r="AL400" s="878">
        <v>113480</v>
      </c>
      <c r="AM400" s="872">
        <v>0.06</v>
      </c>
      <c r="AN400" s="865">
        <v>5.35</v>
      </c>
      <c r="AO400" s="739">
        <f t="shared" si="111"/>
        <v>-0.23883755208009205</v>
      </c>
      <c r="AP400" s="740">
        <f t="shared" si="112"/>
        <v>21.769637024191095</v>
      </c>
      <c r="AQ400" s="888">
        <f t="shared" si="113"/>
        <v>428.36093068060944</v>
      </c>
      <c r="AR400" s="651">
        <f>INDEX(Historical!$C$7:$C$1239,MATCH(B400,Historical!$B$7:$B$1261,0))*IF(AH400="n/a",1.03,IF(AH400&lt;0,1.01,IF(AH400&gt;10,1.1,(1+AH400/100))))</f>
        <v>2.2660000000000005</v>
      </c>
      <c r="AS400" s="886">
        <f t="shared" si="114"/>
        <v>2.2886600000000006</v>
      </c>
      <c r="AT400" s="886">
        <f t="shared" si="103"/>
        <v>2.517526000000001</v>
      </c>
      <c r="AU400" s="886">
        <f t="shared" si="103"/>
        <v>2.7692786000000016</v>
      </c>
      <c r="AV400" s="886">
        <f t="shared" si="103"/>
        <v>3.0462064600000018</v>
      </c>
      <c r="AW400" s="651">
        <f t="shared" si="115"/>
        <v>12.887671060000006</v>
      </c>
      <c r="AX400" s="747">
        <f t="shared" si="116"/>
        <v>8.27087091515852</v>
      </c>
      <c r="AY400" s="934">
        <v>1.35</v>
      </c>
      <c r="AZ400" s="872">
        <v>159.69999999999999</v>
      </c>
      <c r="BA400" s="872">
        <v>-13.750000000000002</v>
      </c>
      <c r="BB400" s="872">
        <v>-4.8599999999999994</v>
      </c>
      <c r="BC400" s="872">
        <v>15.68</v>
      </c>
      <c r="BE400" s="624">
        <v>1963</v>
      </c>
      <c r="BF400" s="898">
        <f t="shared" si="117"/>
        <v>6</v>
      </c>
      <c r="BG400" s="882">
        <v>11.4</v>
      </c>
    </row>
    <row r="401" spans="1:59" ht="11.25" customHeight="1" x14ac:dyDescent="0.2">
      <c r="A401" s="871" t="s">
        <v>1389</v>
      </c>
      <c r="B401" s="875" t="s">
        <v>1390</v>
      </c>
      <c r="C401" s="932" t="s">
        <v>4193</v>
      </c>
      <c r="D401" s="932" t="s">
        <v>4326</v>
      </c>
      <c r="E401" s="733">
        <v>7</v>
      </c>
      <c r="F401" s="1140">
        <v>645</v>
      </c>
      <c r="G401" s="1186" t="s">
        <v>106</v>
      </c>
      <c r="H401" s="1186" t="s">
        <v>106</v>
      </c>
      <c r="I401" s="874">
        <v>452.66</v>
      </c>
      <c r="J401" s="651">
        <f t="shared" si="104"/>
        <v>1.1487650775416427</v>
      </c>
      <c r="K401" s="877">
        <v>1.3</v>
      </c>
      <c r="L401" s="887">
        <v>4</v>
      </c>
      <c r="M401" s="642">
        <f t="shared" si="105"/>
        <v>5.2</v>
      </c>
      <c r="N401" s="870" t="s">
        <v>127</v>
      </c>
      <c r="O401" s="734">
        <v>1.1499999999999999</v>
      </c>
      <c r="P401" s="861">
        <v>44103</v>
      </c>
      <c r="Q401" s="861">
        <v>44118</v>
      </c>
      <c r="R401" s="642">
        <f t="shared" si="106"/>
        <v>13.043478260869579</v>
      </c>
      <c r="S401" s="701">
        <f>IF(INDEX(Historical!$D$7:$D$1237,MATCH(B401,Historical!$B$7:$B$1261,0))=0,"n/a",(INDEX(Historical!$C$7:$C$1239,MATCH(B401,Historical!$B$7:$B$1261,0))/INDEX(Historical!$D$7:$D$1237,MATCH(B401,Historical!$B$7:$B$1261,0))-1)*100)</f>
        <v>40.625</v>
      </c>
      <c r="T401" s="701">
        <f>IF(INDEX(Historical!$F$7:$F$1230,MATCH(B401,Historical!$B$7:$B$1261,0))=0,"n/a",((INDEX(Historical!$C$7:$C$1239,MATCH(B401,Historical!$B$7:$B$1261,0))/INDEX(Historical!$F$7:$F$1230,MATCH(B401,Historical!$B$7:$B$1261,0)))^(1/3)-1)*100)</f>
        <v>55.361625297692932</v>
      </c>
      <c r="U401" s="701">
        <f>IF(INDEX(Historical!$H$7:$H$1230,MATCH(B401,Historical!$B$7:$B$1261,0))=0,"n/a",((INDEX(Historical!$C$7:$C$1239,MATCH(B401,Historical!$B$7:$B$1261,0))/INDEX(Historical!$H$7:$H$1230,MATCH(B401,Historical!$B$7:$B$1261,0)))^(1/5)-1)*100)</f>
        <v>65.722700866999332</v>
      </c>
      <c r="V401" s="701" t="str">
        <f>IF(INDEX(Historical!$O$7:$O$1230,MATCH(B401,Historical!$B$7:$B$1261,0))=0,"n/a",((INDEX(Historical!$C$7:$C$1239,MATCH(B401,Historical!$B$7:$B$1261,0))/INDEX(Historical!$O$7:$O$1230,MATCH(B401,Historical!$B$7:$B$1261,0)))^(1/10)-1)*100)</f>
        <v>n/a</v>
      </c>
      <c r="W401" s="702" t="str">
        <f t="shared" si="107"/>
        <v>n/a</v>
      </c>
      <c r="X401" s="703">
        <f t="shared" si="108"/>
        <v>2.0222369497538257</v>
      </c>
      <c r="Y401" s="661"/>
      <c r="Z401" s="651">
        <f t="shared" si="109"/>
        <v>29.495178672716964</v>
      </c>
      <c r="AA401" s="886">
        <f t="shared" si="110"/>
        <v>25.675553034600117</v>
      </c>
      <c r="AB401" s="887">
        <v>6</v>
      </c>
      <c r="AC401" s="865">
        <v>17.63</v>
      </c>
      <c r="AD401" s="865">
        <v>1.46</v>
      </c>
      <c r="AE401" s="865">
        <v>5.82</v>
      </c>
      <c r="AF401" s="865">
        <v>12.24</v>
      </c>
      <c r="AG401" s="865">
        <v>53.5</v>
      </c>
      <c r="AH401" s="865">
        <v>10.199999999999999</v>
      </c>
      <c r="AI401" s="865">
        <v>11.72</v>
      </c>
      <c r="AJ401" s="865">
        <v>32.5</v>
      </c>
      <c r="AK401" s="865">
        <v>17.79</v>
      </c>
      <c r="AL401" s="878">
        <v>64340</v>
      </c>
      <c r="AM401" s="872">
        <v>0.3</v>
      </c>
      <c r="AN401" s="865">
        <v>1.08</v>
      </c>
      <c r="AO401" s="739">
        <f t="shared" si="111"/>
        <v>41.195912909940859</v>
      </c>
      <c r="AP401" s="740">
        <f t="shared" si="112"/>
        <v>66.871465944540972</v>
      </c>
      <c r="AQ401" s="888">
        <f t="shared" si="113"/>
        <v>273.73119820029024</v>
      </c>
      <c r="AR401" s="651">
        <f>INDEX(Historical!$C$7:$C$1239,MATCH(B401,Historical!$B$7:$B$1261,0))*IF(AH401="n/a",1.03,IF(AH401&lt;0,1.01,IF(AH401&gt;10,1.1,(1+AH401/100))))</f>
        <v>4.95</v>
      </c>
      <c r="AS401" s="886">
        <f t="shared" si="114"/>
        <v>5.4450000000000003</v>
      </c>
      <c r="AT401" s="886">
        <f t="shared" si="103"/>
        <v>5.9895000000000005</v>
      </c>
      <c r="AU401" s="886">
        <f t="shared" si="103"/>
        <v>6.5884500000000008</v>
      </c>
      <c r="AV401" s="886">
        <f t="shared" si="103"/>
        <v>7.2472950000000012</v>
      </c>
      <c r="AW401" s="651">
        <f t="shared" si="115"/>
        <v>30.220245000000002</v>
      </c>
      <c r="AX401" s="747">
        <f t="shared" si="116"/>
        <v>6.676146555913931</v>
      </c>
      <c r="AY401" s="934">
        <v>1.33</v>
      </c>
      <c r="AZ401" s="872">
        <v>149.56</v>
      </c>
      <c r="BA401" s="872">
        <v>-1.73</v>
      </c>
      <c r="BB401" s="872">
        <v>21.02</v>
      </c>
      <c r="BC401" s="872">
        <v>42.309999999999995</v>
      </c>
      <c r="BE401" s="624">
        <v>2014</v>
      </c>
      <c r="BF401" s="898">
        <f t="shared" si="117"/>
        <v>0</v>
      </c>
      <c r="BG401" s="882">
        <v>19.2</v>
      </c>
    </row>
    <row r="402" spans="1:59" ht="11.25" customHeight="1" x14ac:dyDescent="0.2">
      <c r="A402" s="871" t="s">
        <v>653</v>
      </c>
      <c r="B402" s="875" t="s">
        <v>654</v>
      </c>
      <c r="C402" s="932" t="s">
        <v>112</v>
      </c>
      <c r="D402" s="932" t="s">
        <v>4356</v>
      </c>
      <c r="E402" s="733">
        <v>16</v>
      </c>
      <c r="F402" s="1140">
        <v>239</v>
      </c>
      <c r="G402" s="1140" t="s">
        <v>106</v>
      </c>
      <c r="H402" s="1140" t="s">
        <v>106</v>
      </c>
      <c r="I402" s="874">
        <v>131.41999999999999</v>
      </c>
      <c r="J402" s="651">
        <f t="shared" si="104"/>
        <v>0.63917211992086442</v>
      </c>
      <c r="K402" s="877">
        <v>0.21</v>
      </c>
      <c r="L402" s="887">
        <v>4</v>
      </c>
      <c r="M402" s="642">
        <f t="shared" si="105"/>
        <v>0.84</v>
      </c>
      <c r="N402" s="870" t="s">
        <v>591</v>
      </c>
      <c r="O402" s="734">
        <v>0.185</v>
      </c>
      <c r="P402" s="861">
        <v>44050</v>
      </c>
      <c r="Q402" s="861">
        <v>44071</v>
      </c>
      <c r="R402" s="642">
        <f t="shared" si="106"/>
        <v>13.513513513513512</v>
      </c>
      <c r="S402" s="701">
        <f>IF(INDEX(Historical!$D$7:$D$1237,MATCH(B402,Historical!$B$7:$B$1261,0))=0,"n/a",(INDEX(Historical!$C$7:$C$1239,MATCH(B402,Historical!$B$7:$B$1261,0))/INDEX(Historical!$D$7:$D$1237,MATCH(B402,Historical!$B$7:$B$1261,0))-1)*100)</f>
        <v>11.111111111111093</v>
      </c>
      <c r="T402" s="701">
        <f>IF(INDEX(Historical!$F$7:$F$1230,MATCH(B402,Historical!$B$7:$B$1261,0))=0,"n/a",((INDEX(Historical!$C$7:$C$1239,MATCH(B402,Historical!$B$7:$B$1261,0))/INDEX(Historical!$F$7:$F$1230,MATCH(B402,Historical!$B$7:$B$1261,0)))^(1/3)-1)*100)</f>
        <v>27.215405814468284</v>
      </c>
      <c r="U402" s="701">
        <f>IF(INDEX(Historical!$H$7:$H$1230,MATCH(B402,Historical!$B$7:$B$1261,0))=0,"n/a",((INDEX(Historical!$C$7:$C$1239,MATCH(B402,Historical!$B$7:$B$1261,0))/INDEX(Historical!$H$7:$H$1230,MATCH(B402,Historical!$B$7:$B$1261,0)))^(1/5)-1)*100)</f>
        <v>21.905959874044001</v>
      </c>
      <c r="V402" s="701">
        <f>IF(INDEX(Historical!$O$7:$O$1230,MATCH(B402,Historical!$B$7:$B$1261,0))=0,"n/a",((INDEX(Historical!$C$7:$C$1239,MATCH(B402,Historical!$B$7:$B$1261,0))/INDEX(Historical!$O$7:$O$1230,MATCH(B402,Historical!$B$7:$B$1261,0)))^(1/10)-1)*100)</f>
        <v>15.203297938156513</v>
      </c>
      <c r="W402" s="702">
        <f t="shared" si="107"/>
        <v>1.4408689458795296</v>
      </c>
      <c r="X402" s="703">
        <f t="shared" si="108"/>
        <v>1.6595424147003031</v>
      </c>
      <c r="Y402" s="665"/>
      <c r="Z402" s="651">
        <f t="shared" si="109"/>
        <v>18.461538461538463</v>
      </c>
      <c r="AA402" s="886">
        <f t="shared" si="110"/>
        <v>28.88351648351648</v>
      </c>
      <c r="AB402" s="887">
        <v>12</v>
      </c>
      <c r="AC402" s="865">
        <v>4.55</v>
      </c>
      <c r="AD402" s="865">
        <v>5.62</v>
      </c>
      <c r="AE402" s="865">
        <v>1.3</v>
      </c>
      <c r="AF402" s="865">
        <v>7.09</v>
      </c>
      <c r="AG402" s="865">
        <v>26.200000000000003</v>
      </c>
      <c r="AH402" s="865">
        <v>11.700000000000001</v>
      </c>
      <c r="AI402" s="865">
        <v>26.369999999999997</v>
      </c>
      <c r="AJ402" s="865">
        <v>13.200000000000001</v>
      </c>
      <c r="AK402" s="865">
        <v>5.09</v>
      </c>
      <c r="AL402" s="878">
        <v>5000</v>
      </c>
      <c r="AM402" s="872">
        <v>0.70000000000000007</v>
      </c>
      <c r="AN402" s="865">
        <v>0.19</v>
      </c>
      <c r="AO402" s="739">
        <f t="shared" si="111"/>
        <v>-6.3383844895516148</v>
      </c>
      <c r="AP402" s="740">
        <f t="shared" si="112"/>
        <v>22.545131993964866</v>
      </c>
      <c r="AQ402" s="888">
        <f t="shared" si="113"/>
        <v>201.68720509688458</v>
      </c>
      <c r="AR402" s="651">
        <f>INDEX(Historical!$C$7:$C$1239,MATCH(B402,Historical!$B$7:$B$1261,0))*IF(AH402="n/a",1.03,IF(AH402&lt;0,1.01,IF(AH402&gt;10,1.1,(1+AH402/100))))</f>
        <v>0.77</v>
      </c>
      <c r="AS402" s="886">
        <f t="shared" si="114"/>
        <v>0.84700000000000009</v>
      </c>
      <c r="AT402" s="886">
        <f t="shared" si="103"/>
        <v>0.89011230000000008</v>
      </c>
      <c r="AU402" s="886">
        <f t="shared" si="103"/>
        <v>0.93541901607</v>
      </c>
      <c r="AV402" s="886">
        <f t="shared" si="103"/>
        <v>0.98303184398796295</v>
      </c>
      <c r="AW402" s="651">
        <f t="shared" si="115"/>
        <v>4.4255631600579628</v>
      </c>
      <c r="AX402" s="747">
        <f t="shared" si="116"/>
        <v>3.367495936735629</v>
      </c>
      <c r="AY402" s="934">
        <v>0.99</v>
      </c>
      <c r="AZ402" s="872">
        <v>54.069999999999993</v>
      </c>
      <c r="BA402" s="872">
        <v>-6.12</v>
      </c>
      <c r="BB402" s="872">
        <v>2.21</v>
      </c>
      <c r="BC402" s="872">
        <v>12.94</v>
      </c>
      <c r="BE402" s="624">
        <v>2005</v>
      </c>
      <c r="BF402" s="898">
        <f t="shared" si="117"/>
        <v>1</v>
      </c>
      <c r="BG402" s="882">
        <v>13.3</v>
      </c>
    </row>
    <row r="403" spans="1:59" ht="11.25" customHeight="1" x14ac:dyDescent="0.2">
      <c r="A403" s="871" t="s">
        <v>1419</v>
      </c>
      <c r="B403" s="875" t="s">
        <v>1420</v>
      </c>
      <c r="C403" s="932" t="s">
        <v>123</v>
      </c>
      <c r="D403" s="932" t="s">
        <v>4174</v>
      </c>
      <c r="E403" s="733">
        <v>9</v>
      </c>
      <c r="F403" s="1140">
        <v>425</v>
      </c>
      <c r="G403" s="1166" t="s">
        <v>106</v>
      </c>
      <c r="H403" s="1166" t="s">
        <v>106</v>
      </c>
      <c r="I403" s="874">
        <v>85.1</v>
      </c>
      <c r="J403" s="651">
        <f t="shared" si="104"/>
        <v>4.9353701527614575</v>
      </c>
      <c r="K403" s="877">
        <v>1.05</v>
      </c>
      <c r="L403" s="887">
        <v>4</v>
      </c>
      <c r="M403" s="642">
        <f t="shared" si="105"/>
        <v>4.2</v>
      </c>
      <c r="N403" s="870" t="s">
        <v>111</v>
      </c>
      <c r="O403" s="734">
        <v>1</v>
      </c>
      <c r="P403" s="1116">
        <v>43623</v>
      </c>
      <c r="Q403" s="1116">
        <v>43633</v>
      </c>
      <c r="R403" s="642">
        <f t="shared" si="106"/>
        <v>5.0000000000000044</v>
      </c>
      <c r="S403" s="701">
        <f>IF(INDEX(Historical!$D$7:$D$1237,MATCH(B403,Historical!$B$7:$B$1261,0))=0,"n/a",(INDEX(Historical!$C$7:$C$1239,MATCH(B403,Historical!$B$7:$B$1261,0))/INDEX(Historical!$D$7:$D$1237,MATCH(B403,Historical!$B$7:$B$1261,0))-1)*100)</f>
        <v>3.7500000000000089</v>
      </c>
      <c r="T403" s="701">
        <f>IF(INDEX(Historical!$F$7:$F$1230,MATCH(B403,Historical!$B$7:$B$1261,0))=0,"n/a",((INDEX(Historical!$C$7:$C$1239,MATCH(B403,Historical!$B$7:$B$1261,0))/INDEX(Historical!$F$7:$F$1230,MATCH(B403,Historical!$B$7:$B$1261,0)))^(1/3)-1)*100)</f>
        <v>7.6137968195897354</v>
      </c>
      <c r="U403" s="701">
        <f>IF(INDEX(Historical!$H$7:$H$1230,MATCH(B403,Historical!$B$7:$B$1261,0))=0,"n/a",((INDEX(Historical!$C$7:$C$1239,MATCH(B403,Historical!$B$7:$B$1261,0))/INDEX(Historical!$H$7:$H$1230,MATCH(B403,Historical!$B$7:$B$1261,0)))^(1/5)-1)*100)</f>
        <v>8.9775064658225148</v>
      </c>
      <c r="V403" s="701" t="str">
        <f>IF(INDEX(Historical!$O$7:$O$1230,MATCH(B403,Historical!$B$7:$B$1261,0))=0,"n/a",((INDEX(Historical!$C$7:$C$1239,MATCH(B403,Historical!$B$7:$B$1261,0))/INDEX(Historical!$O$7:$O$1230,MATCH(B403,Historical!$B$7:$B$1261,0)))^(1/10)-1)*100)</f>
        <v>n/a</v>
      </c>
      <c r="W403" s="702" t="str">
        <f t="shared" si="107"/>
        <v>n/a</v>
      </c>
      <c r="X403" s="703">
        <f t="shared" si="108"/>
        <v>2.3625017015322407</v>
      </c>
      <c r="Y403" s="663" t="s">
        <v>1421</v>
      </c>
      <c r="Z403" s="651">
        <f t="shared" si="109"/>
        <v>118.3098591549296</v>
      </c>
      <c r="AA403" s="886">
        <f t="shared" si="110"/>
        <v>23.971830985915492</v>
      </c>
      <c r="AB403" s="887">
        <v>12</v>
      </c>
      <c r="AC403" s="865">
        <v>3.55</v>
      </c>
      <c r="AD403" s="865" t="s">
        <v>136</v>
      </c>
      <c r="AE403" s="865">
        <v>1.07</v>
      </c>
      <c r="AF403" s="865">
        <v>4.0199999999999996</v>
      </c>
      <c r="AG403" s="865">
        <v>15.7</v>
      </c>
      <c r="AH403" s="865">
        <v>-20.3</v>
      </c>
      <c r="AI403" s="865">
        <v>51.5</v>
      </c>
      <c r="AJ403" s="865">
        <v>3.8</v>
      </c>
      <c r="AK403" s="865">
        <v>-4.07</v>
      </c>
      <c r="AL403" s="878">
        <v>29830</v>
      </c>
      <c r="AM403" s="872">
        <v>0.1</v>
      </c>
      <c r="AN403" s="865">
        <v>1.97</v>
      </c>
      <c r="AO403" s="739">
        <f t="shared" si="111"/>
        <v>-10.05895436733152</v>
      </c>
      <c r="AP403" s="740">
        <f t="shared" si="112"/>
        <v>13.912876618583972</v>
      </c>
      <c r="AQ403" s="888">
        <f t="shared" si="113"/>
        <v>106.9533072011712</v>
      </c>
      <c r="AR403" s="651">
        <f>INDEX(Historical!$C$7:$C$1239,MATCH(B403,Historical!$B$7:$B$1261,0))*IF(AH403="n/a",1.03,IF(AH403&lt;0,1.01,IF(AH403&gt;10,1.1,(1+AH403/100))))</f>
        <v>4.1915000000000004</v>
      </c>
      <c r="AS403" s="886">
        <f t="shared" si="114"/>
        <v>4.6106500000000006</v>
      </c>
      <c r="AT403" s="886">
        <f t="shared" si="103"/>
        <v>4.6567565000000002</v>
      </c>
      <c r="AU403" s="886">
        <f t="shared" si="103"/>
        <v>4.7033240650000003</v>
      </c>
      <c r="AV403" s="886">
        <f t="shared" si="103"/>
        <v>4.7503573056500006</v>
      </c>
      <c r="AW403" s="651">
        <f t="shared" si="115"/>
        <v>22.91258787065</v>
      </c>
      <c r="AX403" s="747">
        <f t="shared" si="116"/>
        <v>26.924310071269097</v>
      </c>
      <c r="AY403" s="934">
        <v>1.6</v>
      </c>
      <c r="AZ403" s="872">
        <v>152.44999999999999</v>
      </c>
      <c r="BA403" s="872">
        <v>-11.19</v>
      </c>
      <c r="BB403" s="872">
        <v>11.43</v>
      </c>
      <c r="BC403" s="872">
        <v>27.92</v>
      </c>
      <c r="BE403" s="624">
        <v>2011</v>
      </c>
      <c r="BF403" s="898">
        <f t="shared" si="117"/>
        <v>0</v>
      </c>
      <c r="BG403" s="882">
        <v>3.8</v>
      </c>
    </row>
    <row r="404" spans="1:59" ht="11.25" customHeight="1" x14ac:dyDescent="0.2">
      <c r="A404" s="863" t="s">
        <v>663</v>
      </c>
      <c r="B404" s="875" t="s">
        <v>664</v>
      </c>
      <c r="C404" s="932" t="s">
        <v>108</v>
      </c>
      <c r="D404" s="932" t="s">
        <v>4338</v>
      </c>
      <c r="E404" s="733">
        <v>20</v>
      </c>
      <c r="F404" s="1140">
        <v>161</v>
      </c>
      <c r="G404" s="1124" t="s">
        <v>106</v>
      </c>
      <c r="H404" s="1124" t="s">
        <v>106</v>
      </c>
      <c r="I404" s="874">
        <v>36</v>
      </c>
      <c r="J404" s="651">
        <f t="shared" si="104"/>
        <v>3.4444444444444446</v>
      </c>
      <c r="K404" s="877">
        <v>0.31</v>
      </c>
      <c r="L404" s="887">
        <v>4</v>
      </c>
      <c r="M404" s="642">
        <f t="shared" si="105"/>
        <v>1.24</v>
      </c>
      <c r="N404" s="870" t="s">
        <v>489</v>
      </c>
      <c r="O404" s="734">
        <v>0.3</v>
      </c>
      <c r="P404" s="866">
        <v>43735</v>
      </c>
      <c r="Q404" s="866">
        <v>43753</v>
      </c>
      <c r="R404" s="642">
        <f t="shared" si="106"/>
        <v>3.3333333333333366</v>
      </c>
      <c r="S404" s="701">
        <f>IF(INDEX(Historical!$D$7:$D$1237,MATCH(B404,Historical!$B$7:$B$1261,0))=0,"n/a",(INDEX(Historical!$C$7:$C$1239,MATCH(B404,Historical!$B$7:$B$1261,0))/INDEX(Historical!$D$7:$D$1237,MATCH(B404,Historical!$B$7:$B$1261,0))-1)*100)</f>
        <v>9.0090090090090058</v>
      </c>
      <c r="T404" s="701">
        <f>IF(INDEX(Historical!$F$7:$F$1230,MATCH(B404,Historical!$B$7:$B$1261,0))=0,"n/a",((INDEX(Historical!$C$7:$C$1239,MATCH(B404,Historical!$B$7:$B$1261,0))/INDEX(Historical!$F$7:$F$1230,MATCH(B404,Historical!$B$7:$B$1261,0)))^(1/3)-1)*100)</f>
        <v>8.3978300323569677</v>
      </c>
      <c r="U404" s="701">
        <f>IF(INDEX(Historical!$H$7:$H$1230,MATCH(B404,Historical!$B$7:$B$1261,0))=0,"n/a",((INDEX(Historical!$C$7:$C$1239,MATCH(B404,Historical!$B$7:$B$1261,0))/INDEX(Historical!$H$7:$H$1230,MATCH(B404,Historical!$B$7:$B$1261,0)))^(1/5)-1)*100)</f>
        <v>12.051831562628657</v>
      </c>
      <c r="V404" s="701">
        <f>IF(INDEX(Historical!$O$7:$O$1230,MATCH(B404,Historical!$B$7:$B$1261,0))=0,"n/a",((INDEX(Historical!$C$7:$C$1239,MATCH(B404,Historical!$B$7:$B$1261,0))/INDEX(Historical!$O$7:$O$1230,MATCH(B404,Historical!$B$7:$B$1261,0)))^(1/10)-1)*100)</f>
        <v>11.98815154641386</v>
      </c>
      <c r="W404" s="702">
        <f t="shared" si="107"/>
        <v>1.0053119128473018</v>
      </c>
      <c r="X404" s="703" t="str">
        <f t="shared" si="108"/>
        <v>n/a</v>
      </c>
      <c r="Y404" s="875"/>
      <c r="Z404" s="651" t="str">
        <f t="shared" si="109"/>
        <v>n/a</v>
      </c>
      <c r="AA404" s="886" t="str">
        <f t="shared" si="110"/>
        <v>n/a</v>
      </c>
      <c r="AB404" s="887">
        <v>12</v>
      </c>
      <c r="AC404" s="865" t="s">
        <v>136</v>
      </c>
      <c r="AD404" s="865" t="s">
        <v>136</v>
      </c>
      <c r="AE404" s="865" t="s">
        <v>136</v>
      </c>
      <c r="AF404" s="865" t="s">
        <v>136</v>
      </c>
      <c r="AG404" s="865" t="s">
        <v>136</v>
      </c>
      <c r="AH404" s="865" t="s">
        <v>136</v>
      </c>
      <c r="AI404" s="865" t="s">
        <v>136</v>
      </c>
      <c r="AJ404" s="865" t="s">
        <v>136</v>
      </c>
      <c r="AK404" s="865" t="s">
        <v>136</v>
      </c>
      <c r="AL404" s="878" t="s">
        <v>136</v>
      </c>
      <c r="AM404" s="872" t="s">
        <v>136</v>
      </c>
      <c r="AN404" s="865" t="s">
        <v>136</v>
      </c>
      <c r="AO404" s="739" t="str">
        <f t="shared" si="111"/>
        <v>n/a</v>
      </c>
      <c r="AP404" s="740">
        <f t="shared" si="112"/>
        <v>15.496276007073101</v>
      </c>
      <c r="AQ404" s="888" t="str">
        <f t="shared" si="113"/>
        <v>n/a</v>
      </c>
      <c r="AR404" s="651">
        <f>INDEX(Historical!$C$7:$C$1239,MATCH(B404,Historical!$B$7:$B$1261,0))*IF(AH404="n/a",1.03,IF(AH404&lt;0,1.01,IF(AH404&gt;10,1.1,(1+AH404/100))))</f>
        <v>1.2463</v>
      </c>
      <c r="AS404" s="886">
        <f t="shared" si="114"/>
        <v>1.2836890000000001</v>
      </c>
      <c r="AT404" s="886">
        <f t="shared" si="103"/>
        <v>1.32219967</v>
      </c>
      <c r="AU404" s="886">
        <f t="shared" si="103"/>
        <v>1.3618656601000001</v>
      </c>
      <c r="AV404" s="886">
        <f t="shared" si="103"/>
        <v>1.4027216299030001</v>
      </c>
      <c r="AW404" s="651">
        <f t="shared" si="115"/>
        <v>6.6167759600030003</v>
      </c>
      <c r="AX404" s="747">
        <f t="shared" si="116"/>
        <v>18.379933222230559</v>
      </c>
      <c r="AY404" s="934" t="s">
        <v>136</v>
      </c>
      <c r="AZ404" s="872" t="s">
        <v>136</v>
      </c>
      <c r="BA404" s="872" t="s">
        <v>136</v>
      </c>
      <c r="BB404" s="872" t="s">
        <v>136</v>
      </c>
      <c r="BC404" s="872" t="s">
        <v>136</v>
      </c>
      <c r="BD404" s="907" t="s">
        <v>4265</v>
      </c>
      <c r="BE404" s="624">
        <v>2001</v>
      </c>
      <c r="BF404" s="898">
        <f t="shared" si="117"/>
        <v>2</v>
      </c>
      <c r="BG404" s="882" t="s">
        <v>136</v>
      </c>
    </row>
    <row r="405" spans="1:59" ht="11.25" customHeight="1" x14ac:dyDescent="0.2">
      <c r="A405" s="863" t="s">
        <v>1450</v>
      </c>
      <c r="B405" s="875" t="s">
        <v>1451</v>
      </c>
      <c r="C405" s="932" t="s">
        <v>4193</v>
      </c>
      <c r="D405" s="932" t="s">
        <v>4325</v>
      </c>
      <c r="E405" s="733">
        <v>9</v>
      </c>
      <c r="F405" s="1140">
        <v>454</v>
      </c>
      <c r="G405" s="1166" t="s">
        <v>106</v>
      </c>
      <c r="H405" s="1166" t="s">
        <v>106</v>
      </c>
      <c r="I405" s="874">
        <v>336.51</v>
      </c>
      <c r="J405" s="651">
        <f t="shared" si="104"/>
        <v>0.47546878250274888</v>
      </c>
      <c r="K405" s="877">
        <v>0.4</v>
      </c>
      <c r="L405" s="887">
        <v>4</v>
      </c>
      <c r="M405" s="642">
        <f t="shared" si="105"/>
        <v>1.6</v>
      </c>
      <c r="N405" s="870" t="s">
        <v>271</v>
      </c>
      <c r="O405" s="734">
        <v>0.33</v>
      </c>
      <c r="P405" s="619">
        <v>43837</v>
      </c>
      <c r="Q405" s="619">
        <v>43867</v>
      </c>
      <c r="R405" s="642">
        <f t="shared" si="106"/>
        <v>21.212121212121211</v>
      </c>
      <c r="S405" s="701">
        <f>IF(INDEX(Historical!$D$7:$D$1237,MATCH(B405,Historical!$B$7:$B$1261,0))=0,"n/a",(INDEX(Historical!$C$7:$C$1239,MATCH(B405,Historical!$B$7:$B$1261,0))/INDEX(Historical!$D$7:$D$1237,MATCH(B405,Historical!$B$7:$B$1261,0))-1)*100)</f>
        <v>32.000000000000007</v>
      </c>
      <c r="T405" s="701">
        <f>IF(INDEX(Historical!$F$7:$F$1230,MATCH(B405,Historical!$B$7:$B$1261,0))=0,"n/a",((INDEX(Historical!$C$7:$C$1239,MATCH(B405,Historical!$B$7:$B$1261,0))/INDEX(Historical!$F$7:$F$1230,MATCH(B405,Historical!$B$7:$B$1261,0)))^(1/3)-1)*100)</f>
        <v>20.204330241367675</v>
      </c>
      <c r="U405" s="701">
        <f>IF(INDEX(Historical!$H$7:$H$1230,MATCH(B405,Historical!$B$7:$B$1261,0))=0,"n/a",((INDEX(Historical!$C$7:$C$1239,MATCH(B405,Historical!$B$7:$B$1261,0))/INDEX(Historical!$H$7:$H$1230,MATCH(B405,Historical!$B$7:$B$1261,0)))^(1/5)-1)*100)</f>
        <v>24.573093961551741</v>
      </c>
      <c r="V405" s="701">
        <f>IF(INDEX(Historical!$O$7:$O$1230,MATCH(B405,Historical!$B$7:$B$1261,0))=0,"n/a",((INDEX(Historical!$C$7:$C$1239,MATCH(B405,Historical!$B$7:$B$1261,0))/INDEX(Historical!$O$7:$O$1230,MATCH(B405,Historical!$B$7:$B$1261,0)))^(1/10)-1)*100)</f>
        <v>36.220436655374314</v>
      </c>
      <c r="W405" s="702">
        <f t="shared" si="107"/>
        <v>0.67843174270251749</v>
      </c>
      <c r="X405" s="703">
        <f t="shared" si="108"/>
        <v>1.1871059884807604</v>
      </c>
      <c r="Y405" s="661"/>
      <c r="Z405" s="651">
        <f t="shared" si="109"/>
        <v>24.096385542168676</v>
      </c>
      <c r="AA405" s="886">
        <f t="shared" si="110"/>
        <v>50.679216867469883</v>
      </c>
      <c r="AB405" s="887">
        <v>12</v>
      </c>
      <c r="AC405" s="865">
        <v>6.64</v>
      </c>
      <c r="AD405" s="865">
        <v>4.91</v>
      </c>
      <c r="AE405" s="865">
        <v>21.82</v>
      </c>
      <c r="AF405" s="865">
        <v>58.56</v>
      </c>
      <c r="AG405" s="865">
        <v>114.19999999999999</v>
      </c>
      <c r="AH405" s="865">
        <v>43.3</v>
      </c>
      <c r="AI405" s="865">
        <v>29.9</v>
      </c>
      <c r="AJ405" s="865">
        <v>20.7</v>
      </c>
      <c r="AK405" s="865">
        <v>10.4</v>
      </c>
      <c r="AL405" s="878">
        <v>340270</v>
      </c>
      <c r="AM405" s="872">
        <v>11.1</v>
      </c>
      <c r="AN405" s="865">
        <v>0</v>
      </c>
      <c r="AO405" s="739">
        <f t="shared" si="111"/>
        <v>-25.630654123415393</v>
      </c>
      <c r="AP405" s="740">
        <f t="shared" si="112"/>
        <v>25.04856274405449</v>
      </c>
      <c r="AQ405" s="888">
        <f t="shared" si="113"/>
        <v>1048.4820783701196</v>
      </c>
      <c r="AR405" s="651">
        <f>INDEX(Historical!$C$7:$C$1239,MATCH(B405,Historical!$B$7:$B$1261,0))*IF(AH405="n/a",1.03,IF(AH405&lt;0,1.01,IF(AH405&gt;10,1.1,(1+AH405/100))))</f>
        <v>1.4520000000000002</v>
      </c>
      <c r="AS405" s="886">
        <f t="shared" si="114"/>
        <v>1.5972000000000004</v>
      </c>
      <c r="AT405" s="886">
        <f t="shared" si="103"/>
        <v>1.7569200000000005</v>
      </c>
      <c r="AU405" s="886">
        <f t="shared" si="103"/>
        <v>1.9326120000000007</v>
      </c>
      <c r="AV405" s="886">
        <f t="shared" si="103"/>
        <v>2.1258732000000009</v>
      </c>
      <c r="AW405" s="651">
        <f t="shared" si="115"/>
        <v>8.8646052000000033</v>
      </c>
      <c r="AX405" s="747">
        <f t="shared" si="116"/>
        <v>2.6342769011322114</v>
      </c>
      <c r="AY405" s="934">
        <v>1.2</v>
      </c>
      <c r="AZ405" s="872">
        <v>68.260000000000005</v>
      </c>
      <c r="BA405" s="872">
        <v>-8.3699999999999992</v>
      </c>
      <c r="BB405" s="872">
        <v>1.95</v>
      </c>
      <c r="BC405" s="872">
        <v>10.45</v>
      </c>
      <c r="BE405" s="624">
        <v>2012</v>
      </c>
      <c r="BF405" s="898">
        <f t="shared" si="117"/>
        <v>0</v>
      </c>
      <c r="BG405" s="882">
        <v>21.8</v>
      </c>
    </row>
    <row r="406" spans="1:59" ht="11.25" customHeight="1" x14ac:dyDescent="0.2">
      <c r="A406" s="863" t="s">
        <v>1466</v>
      </c>
      <c r="B406" s="875" t="s">
        <v>1467</v>
      </c>
      <c r="C406" s="932" t="s">
        <v>4319</v>
      </c>
      <c r="D406" s="932" t="s">
        <v>4320</v>
      </c>
      <c r="E406" s="733">
        <v>10</v>
      </c>
      <c r="F406" s="1140">
        <v>354</v>
      </c>
      <c r="G406" s="1190" t="s">
        <v>37</v>
      </c>
      <c r="H406" s="1190" t="s">
        <v>37</v>
      </c>
      <c r="I406" s="874">
        <v>126.16</v>
      </c>
      <c r="J406" s="651">
        <f t="shared" si="104"/>
        <v>3.1705770450221946</v>
      </c>
      <c r="K406" s="877">
        <v>1</v>
      </c>
      <c r="L406" s="887">
        <v>4</v>
      </c>
      <c r="M406" s="642">
        <f t="shared" si="105"/>
        <v>4</v>
      </c>
      <c r="N406" s="870" t="s">
        <v>160</v>
      </c>
      <c r="O406" s="734">
        <v>0.96</v>
      </c>
      <c r="P406" s="619">
        <v>43843</v>
      </c>
      <c r="Q406" s="619">
        <v>43860</v>
      </c>
      <c r="R406" s="642">
        <f t="shared" si="106"/>
        <v>4.1666666666666705</v>
      </c>
      <c r="S406" s="701">
        <f>IF(INDEX(Historical!$D$7:$D$1237,MATCH(B406,Historical!$B$7:$B$1261,0))=0,"n/a",(INDEX(Historical!$C$7:$C$1239,MATCH(B406,Historical!$B$7:$B$1261,0))/INDEX(Historical!$D$7:$D$1237,MATCH(B406,Historical!$B$7:$B$1261,0))-1)*100)</f>
        <v>4.0650406504064929</v>
      </c>
      <c r="T406" s="701">
        <f>IF(INDEX(Historical!$F$7:$F$1230,MATCH(B406,Historical!$B$7:$B$1261,0))=0,"n/a",((INDEX(Historical!$C$7:$C$1239,MATCH(B406,Historical!$B$7:$B$1261,0))/INDEX(Historical!$F$7:$F$1230,MATCH(B406,Historical!$B$7:$B$1261,0)))^(1/3)-1)*100)</f>
        <v>5.3947861260881913</v>
      </c>
      <c r="U406" s="701">
        <f>IF(INDEX(Historical!$H$7:$H$1230,MATCH(B406,Historical!$B$7:$B$1261,0))=0,"n/a",((INDEX(Historical!$C$7:$C$1239,MATCH(B406,Historical!$B$7:$B$1261,0))/INDEX(Historical!$H$7:$H$1230,MATCH(B406,Historical!$B$7:$B$1261,0)))^(1/5)-1)*100)</f>
        <v>5.6305824683380745</v>
      </c>
      <c r="V406" s="701">
        <f>IF(INDEX(Historical!$O$7:$O$1230,MATCH(B406,Historical!$B$7:$B$1261,0))=0,"n/a",((INDEX(Historical!$C$7:$C$1239,MATCH(B406,Historical!$B$7:$B$1261,0))/INDEX(Historical!$O$7:$O$1230,MATCH(B406,Historical!$B$7:$B$1261,0)))^(1/10)-1)*100)</f>
        <v>4.5537494162228631</v>
      </c>
      <c r="W406" s="702">
        <f t="shared" si="107"/>
        <v>1.2364717409084836</v>
      </c>
      <c r="X406" s="703">
        <f t="shared" si="108"/>
        <v>0.60543897509011546</v>
      </c>
      <c r="Y406" s="661"/>
      <c r="Z406" s="651">
        <f t="shared" si="109"/>
        <v>153.25670498084293</v>
      </c>
      <c r="AA406" s="886">
        <f t="shared" si="110"/>
        <v>48.337164750957854</v>
      </c>
      <c r="AB406" s="887">
        <v>12</v>
      </c>
      <c r="AC406" s="865">
        <v>2.61</v>
      </c>
      <c r="AD406" s="865">
        <v>6.78</v>
      </c>
      <c r="AE406" s="865">
        <v>8.56</v>
      </c>
      <c r="AF406" s="865">
        <v>2.4</v>
      </c>
      <c r="AG406" s="865">
        <v>5.3</v>
      </c>
      <c r="AH406" s="865">
        <v>53.800000000000004</v>
      </c>
      <c r="AI406" s="865">
        <v>6.76</v>
      </c>
      <c r="AJ406" s="865">
        <v>9.3000000000000007</v>
      </c>
      <c r="AK406" s="865">
        <v>7.0000000000000009</v>
      </c>
      <c r="AL406" s="878">
        <v>14300</v>
      </c>
      <c r="AM406" s="872">
        <v>0.1</v>
      </c>
      <c r="AN406" s="865">
        <v>0.75</v>
      </c>
      <c r="AO406" s="739">
        <f t="shared" si="111"/>
        <v>-39.536005237597585</v>
      </c>
      <c r="AP406" s="740">
        <f t="shared" si="112"/>
        <v>8.8011595133602682</v>
      </c>
      <c r="AQ406" s="888">
        <f t="shared" si="113"/>
        <v>127.06748424426979</v>
      </c>
      <c r="AR406" s="651">
        <f>INDEX(Historical!$C$7:$C$1239,MATCH(B406,Historical!$B$7:$B$1261,0))*IF(AH406="n/a",1.03,IF(AH406&lt;0,1.01,IF(AH406&gt;10,1.1,(1+AH406/100))))</f>
        <v>4.2240000000000002</v>
      </c>
      <c r="AS406" s="886">
        <f t="shared" si="114"/>
        <v>4.5095424000000008</v>
      </c>
      <c r="AT406" s="886">
        <f t="shared" si="103"/>
        <v>4.8252103680000014</v>
      </c>
      <c r="AU406" s="886">
        <f t="shared" si="103"/>
        <v>5.1629750937600019</v>
      </c>
      <c r="AV406" s="886">
        <f t="shared" si="103"/>
        <v>5.5243833503232027</v>
      </c>
      <c r="AW406" s="651">
        <f t="shared" si="115"/>
        <v>24.246111212083203</v>
      </c>
      <c r="AX406" s="747">
        <f t="shared" si="116"/>
        <v>19.218540910021563</v>
      </c>
      <c r="AY406" s="934">
        <v>0.64</v>
      </c>
      <c r="AZ406" s="872">
        <v>53.849999999999994</v>
      </c>
      <c r="BA406" s="872">
        <v>-15.260000000000002</v>
      </c>
      <c r="BB406" s="872">
        <v>3.81</v>
      </c>
      <c r="BC406" s="872">
        <v>7.39</v>
      </c>
      <c r="BE406" s="624">
        <v>2011</v>
      </c>
      <c r="BF406" s="898">
        <f t="shared" si="117"/>
        <v>0</v>
      </c>
      <c r="BG406" s="882">
        <v>2.8000000000000003</v>
      </c>
    </row>
    <row r="407" spans="1:59" s="773" customFormat="1" ht="11.25" customHeight="1" x14ac:dyDescent="0.2">
      <c r="A407" s="646" t="s">
        <v>1432</v>
      </c>
      <c r="B407" s="781" t="s">
        <v>1433</v>
      </c>
      <c r="C407" s="932" t="s">
        <v>108</v>
      </c>
      <c r="D407" s="932" t="s">
        <v>4334</v>
      </c>
      <c r="E407" s="755">
        <v>9</v>
      </c>
      <c r="F407" s="1140">
        <v>428</v>
      </c>
      <c r="G407" s="1189" t="s">
        <v>106</v>
      </c>
      <c r="H407" s="1189" t="s">
        <v>106</v>
      </c>
      <c r="I407" s="756">
        <v>31.15</v>
      </c>
      <c r="J407" s="757">
        <f t="shared" si="104"/>
        <v>7.8972712680577857</v>
      </c>
      <c r="K407" s="758">
        <v>0.20499999999999999</v>
      </c>
      <c r="L407" s="759">
        <v>12</v>
      </c>
      <c r="M407" s="760">
        <f t="shared" si="105"/>
        <v>2.46</v>
      </c>
      <c r="N407" s="761" t="s">
        <v>1050</v>
      </c>
      <c r="O407" s="762">
        <v>0.2</v>
      </c>
      <c r="P407" s="1117">
        <v>43643</v>
      </c>
      <c r="Q407" s="1117">
        <v>43661</v>
      </c>
      <c r="R407" s="760">
        <f t="shared" si="106"/>
        <v>2.4999999999999885</v>
      </c>
      <c r="S407" s="701">
        <f>IF(INDEX(Historical!$D$7:$D$1237,MATCH(B407,Historical!$B$7:$B$1261,0))=0,"n/a",(INDEX(Historical!$C$7:$C$1239,MATCH(B407,Historical!$B$7:$B$1261,0))/INDEX(Historical!$D$7:$D$1237,MATCH(B407,Historical!$B$7:$B$1261,0))-1)*100)</f>
        <v>5.2287581699346442</v>
      </c>
      <c r="T407" s="701">
        <f>IF(INDEX(Historical!$F$7:$F$1230,MATCH(B407,Historical!$B$7:$B$1261,0))=0,"n/a",((INDEX(Historical!$C$7:$C$1239,MATCH(B407,Historical!$B$7:$B$1261,0))/INDEX(Historical!$F$7:$F$1230,MATCH(B407,Historical!$B$7:$B$1261,0)))^(1/3)-1)*100)</f>
        <v>3.5506011786452296</v>
      </c>
      <c r="U407" s="701">
        <f>IF(INDEX(Historical!$H$7:$H$1230,MATCH(B407,Historical!$B$7:$B$1261,0))=0,"n/a",((INDEX(Historical!$C$7:$C$1239,MATCH(B407,Historical!$B$7:$B$1261,0))/INDEX(Historical!$H$7:$H$1230,MATCH(B407,Historical!$B$7:$B$1261,0)))^(1/5)-1)*100)</f>
        <v>3.8950477489882784</v>
      </c>
      <c r="V407" s="701">
        <f>IF(INDEX(Historical!$O$7:$O$1230,MATCH(B407,Historical!$B$7:$B$1261,0))=0,"n/a",((INDEX(Historical!$C$7:$C$1239,MATCH(B407,Historical!$B$7:$B$1261,0))/INDEX(Historical!$O$7:$O$1230,MATCH(B407,Historical!$B$7:$B$1261,0)))^(1/10)-1)*100)</f>
        <v>4.8775630819696492</v>
      </c>
      <c r="W407" s="702">
        <f t="shared" si="107"/>
        <v>0.79856430014953017</v>
      </c>
      <c r="X407" s="703" t="str">
        <f t="shared" si="108"/>
        <v>n/a</v>
      </c>
      <c r="Y407" s="774"/>
      <c r="Z407" s="757" t="str">
        <f t="shared" si="109"/>
        <v>n/a</v>
      </c>
      <c r="AA407" s="765" t="str">
        <f t="shared" si="110"/>
        <v>n/a</v>
      </c>
      <c r="AB407" s="759">
        <v>12</v>
      </c>
      <c r="AC407" s="766">
        <v>-0.56000000000000005</v>
      </c>
      <c r="AD407" s="766" t="s">
        <v>136</v>
      </c>
      <c r="AE407" s="766">
        <v>9.76</v>
      </c>
      <c r="AF407" s="766">
        <v>1.5</v>
      </c>
      <c r="AG407" s="766">
        <v>-2.4</v>
      </c>
      <c r="AH407" s="766">
        <v>-26.400000000000002</v>
      </c>
      <c r="AI407" s="766">
        <v>8.35</v>
      </c>
      <c r="AJ407" s="766">
        <v>-2.2999999999999998</v>
      </c>
      <c r="AK407" s="766">
        <v>7.0000000000000009</v>
      </c>
      <c r="AL407" s="767">
        <v>2150</v>
      </c>
      <c r="AM407" s="768">
        <v>4.7</v>
      </c>
      <c r="AN407" s="766">
        <v>0.83</v>
      </c>
      <c r="AO407" s="769" t="str">
        <f t="shared" si="111"/>
        <v>n/a</v>
      </c>
      <c r="AP407" s="770">
        <f t="shared" si="112"/>
        <v>11.792319017046065</v>
      </c>
      <c r="AQ407" s="771" t="str">
        <f t="shared" si="113"/>
        <v>n/a</v>
      </c>
      <c r="AR407" s="651">
        <f>INDEX(Historical!$C$7:$C$1239,MATCH(B407,Historical!$B$7:$B$1261,0))*IF(AH407="n/a",1.03,IF(AH407&lt;0,1.01,IF(AH407&gt;10,1.1,(1+AH407/100))))</f>
        <v>2.4391500000000002</v>
      </c>
      <c r="AS407" s="765">
        <f t="shared" si="114"/>
        <v>2.6428190250000001</v>
      </c>
      <c r="AT407" s="765">
        <f t="shared" ref="AT407:AV426" si="118">IF($AK407="n/a",1.03*AS407,IF($AK407&lt;0,1.01*AS407,IF($AK407&gt;10,1.1*AS407,(1+$AK407/100)*AS407)))</f>
        <v>2.8278163567500001</v>
      </c>
      <c r="AU407" s="765">
        <f t="shared" si="118"/>
        <v>3.0257635017225004</v>
      </c>
      <c r="AV407" s="765">
        <f t="shared" si="118"/>
        <v>3.2375669468430757</v>
      </c>
      <c r="AW407" s="757">
        <f t="shared" si="115"/>
        <v>14.173115830315576</v>
      </c>
      <c r="AX407" s="772">
        <f t="shared" si="116"/>
        <v>45.499569278701692</v>
      </c>
      <c r="AY407" s="935">
        <v>1.47</v>
      </c>
      <c r="AZ407" s="768">
        <v>120.77</v>
      </c>
      <c r="BA407" s="768">
        <v>-30.930000000000003</v>
      </c>
      <c r="BB407" s="768">
        <v>3.42</v>
      </c>
      <c r="BC407" s="768">
        <v>4.24</v>
      </c>
      <c r="BD407" s="908"/>
      <c r="BE407" s="624">
        <v>2011</v>
      </c>
      <c r="BF407" s="898">
        <f t="shared" si="117"/>
        <v>0</v>
      </c>
      <c r="BG407" s="824">
        <v>-1.3</v>
      </c>
    </row>
    <row r="408" spans="1:59" ht="11.25" customHeight="1" x14ac:dyDescent="0.2">
      <c r="A408" s="871" t="s">
        <v>1440</v>
      </c>
      <c r="B408" s="875" t="s">
        <v>1441</v>
      </c>
      <c r="C408" s="932" t="s">
        <v>112</v>
      </c>
      <c r="D408" s="932" t="s">
        <v>4361</v>
      </c>
      <c r="E408" s="733">
        <v>10</v>
      </c>
      <c r="F408" s="1140">
        <v>423</v>
      </c>
      <c r="G408" s="1165" t="s">
        <v>106</v>
      </c>
      <c r="H408" s="1165" t="s">
        <v>106</v>
      </c>
      <c r="I408" s="874">
        <v>86.65</v>
      </c>
      <c r="J408" s="651">
        <f t="shared" si="104"/>
        <v>2.7005193306405073</v>
      </c>
      <c r="K408" s="877">
        <v>1.17</v>
      </c>
      <c r="L408" s="887">
        <v>2</v>
      </c>
      <c r="M408" s="642">
        <f t="shared" si="105"/>
        <v>2.34</v>
      </c>
      <c r="N408" s="870" t="s">
        <v>1354</v>
      </c>
      <c r="O408" s="734">
        <v>1.0900000000000001</v>
      </c>
      <c r="P408" s="861">
        <v>44165</v>
      </c>
      <c r="Q408" s="861">
        <v>44180</v>
      </c>
      <c r="R408" s="642">
        <f t="shared" si="106"/>
        <v>7.339449541284389</v>
      </c>
      <c r="S408" s="701">
        <f>IF(INDEX(Historical!$D$7:$D$1237,MATCH(B408,Historical!$B$7:$B$1261,0))=0,"n/a",(INDEX(Historical!$C$7:$C$1239,MATCH(B408,Historical!$B$7:$B$1261,0))/INDEX(Historical!$D$7:$D$1237,MATCH(B408,Historical!$B$7:$B$1261,0))-1)*100)</f>
        <v>7.9207920792079278</v>
      </c>
      <c r="T408" s="701">
        <f>IF(INDEX(Historical!$F$7:$F$1230,MATCH(B408,Historical!$B$7:$B$1261,0))=0,"n/a",((INDEX(Historical!$C$7:$C$1239,MATCH(B408,Historical!$B$7:$B$1261,0))/INDEX(Historical!$F$7:$F$1230,MATCH(B408,Historical!$B$7:$B$1261,0)))^(1/3)-1)*100)</f>
        <v>9.5089131016265824</v>
      </c>
      <c r="U408" s="701">
        <f>IF(INDEX(Historical!$H$7:$H$1230,MATCH(B408,Historical!$B$7:$B$1261,0))=0,"n/a",((INDEX(Historical!$C$7:$C$1239,MATCH(B408,Historical!$B$7:$B$1261,0))/INDEX(Historical!$H$7:$H$1230,MATCH(B408,Historical!$B$7:$B$1261,0)))^(1/5)-1)*100)</f>
        <v>17.33999991951427</v>
      </c>
      <c r="V408" s="701">
        <f>IF(INDEX(Historical!$O$7:$O$1230,MATCH(B408,Historical!$B$7:$B$1261,0))=0,"n/a",((INDEX(Historical!$C$7:$C$1239,MATCH(B408,Historical!$B$7:$B$1261,0))/INDEX(Historical!$O$7:$O$1230,MATCH(B408,Historical!$B$7:$B$1261,0)))^(1/10)-1)*100)</f>
        <v>11.409564708094022</v>
      </c>
      <c r="W408" s="702">
        <f t="shared" si="107"/>
        <v>1.5197775167717973</v>
      </c>
      <c r="X408" s="703">
        <f t="shared" si="108"/>
        <v>2.2230769127582399</v>
      </c>
      <c r="Y408" s="876"/>
      <c r="Z408" s="651">
        <f t="shared" si="109"/>
        <v>162.5</v>
      </c>
      <c r="AA408" s="886">
        <f t="shared" si="110"/>
        <v>60.173611111111114</v>
      </c>
      <c r="AB408" s="887">
        <v>12</v>
      </c>
      <c r="AC408" s="865">
        <v>1.44</v>
      </c>
      <c r="AD408" s="865">
        <v>20.98</v>
      </c>
      <c r="AE408" s="865">
        <v>0.28999999999999998</v>
      </c>
      <c r="AF408" s="865">
        <v>2.0299999999999998</v>
      </c>
      <c r="AG408" s="865">
        <v>3.3000000000000003</v>
      </c>
      <c r="AH408" s="865">
        <v>-9.1999999999999993</v>
      </c>
      <c r="AI408" s="865">
        <v>62.3</v>
      </c>
      <c r="AJ408" s="865">
        <v>7.8</v>
      </c>
      <c r="AK408" s="865">
        <v>3</v>
      </c>
      <c r="AL408" s="878">
        <v>5210</v>
      </c>
      <c r="AM408" s="872">
        <v>0.65</v>
      </c>
      <c r="AN408" s="865">
        <v>0.42</v>
      </c>
      <c r="AO408" s="739">
        <f t="shared" si="111"/>
        <v>-40.133091860956341</v>
      </c>
      <c r="AP408" s="740">
        <f t="shared" si="112"/>
        <v>20.040519250154777</v>
      </c>
      <c r="AQ408" s="888">
        <f t="shared" si="113"/>
        <v>133.00207968128194</v>
      </c>
      <c r="AR408" s="651">
        <f>INDEX(Historical!$C$7:$C$1239,MATCH(B408,Historical!$B$7:$B$1261,0))*IF(AH408="n/a",1.03,IF(AH408&lt;0,1.01,IF(AH408&gt;10,1.1,(1+AH408/100))))</f>
        <v>2.2018</v>
      </c>
      <c r="AS408" s="886">
        <f t="shared" si="114"/>
        <v>2.42198</v>
      </c>
      <c r="AT408" s="886">
        <f t="shared" si="118"/>
        <v>2.4946394000000001</v>
      </c>
      <c r="AU408" s="886">
        <f t="shared" si="118"/>
        <v>2.5694785820000003</v>
      </c>
      <c r="AV408" s="886">
        <f t="shared" si="118"/>
        <v>2.6465629394600003</v>
      </c>
      <c r="AW408" s="651">
        <f t="shared" si="115"/>
        <v>12.334460921460002</v>
      </c>
      <c r="AX408" s="747">
        <f t="shared" si="116"/>
        <v>14.234807757022505</v>
      </c>
      <c r="AY408" s="934">
        <v>2.11</v>
      </c>
      <c r="AZ408" s="872">
        <v>74.8</v>
      </c>
      <c r="BA408" s="872">
        <v>-14.2</v>
      </c>
      <c r="BB408" s="872">
        <v>12.97</v>
      </c>
      <c r="BC408" s="872">
        <v>20.48</v>
      </c>
      <c r="BE408" s="624">
        <v>2011</v>
      </c>
      <c r="BF408" s="898">
        <f t="shared" si="117"/>
        <v>0</v>
      </c>
      <c r="BG408" s="882">
        <v>1</v>
      </c>
    </row>
    <row r="409" spans="1:59" ht="11.25" customHeight="1" x14ac:dyDescent="0.2">
      <c r="A409" s="881" t="s">
        <v>4258</v>
      </c>
      <c r="B409" s="596" t="s">
        <v>2484</v>
      </c>
      <c r="C409" s="932" t="s">
        <v>112</v>
      </c>
      <c r="D409" s="932" t="s">
        <v>1220</v>
      </c>
      <c r="E409" s="733">
        <v>7</v>
      </c>
      <c r="F409" s="1140">
        <v>647</v>
      </c>
      <c r="G409" s="1166" t="s">
        <v>106</v>
      </c>
      <c r="H409" s="1166" t="s">
        <v>106</v>
      </c>
      <c r="I409" s="874">
        <v>53.67</v>
      </c>
      <c r="J409" s="651">
        <f t="shared" si="104"/>
        <v>1.0434134525805852</v>
      </c>
      <c r="K409" s="877">
        <v>0.14000000000000001</v>
      </c>
      <c r="L409" s="887">
        <v>4</v>
      </c>
      <c r="M409" s="642">
        <f t="shared" si="105"/>
        <v>0.56000000000000005</v>
      </c>
      <c r="N409" s="634" t="s">
        <v>918</v>
      </c>
      <c r="O409" s="734">
        <v>0.13500000000000001</v>
      </c>
      <c r="P409" s="861">
        <v>44112</v>
      </c>
      <c r="Q409" s="861">
        <v>44144</v>
      </c>
      <c r="R409" s="642">
        <f t="shared" si="106"/>
        <v>3.7037037037037068</v>
      </c>
      <c r="S409" s="701">
        <f>IF(INDEX(Historical!$D$7:$D$1237,MATCH(B409,Historical!$B$7:$B$1261,0))=0,"n/a",(INDEX(Historical!$C$7:$C$1239,MATCH(B409,Historical!$B$7:$B$1261,0))/INDEX(Historical!$D$7:$D$1237,MATCH(B409,Historical!$B$7:$B$1261,0))-1)*100)</f>
        <v>13.793103448275868</v>
      </c>
      <c r="T409" s="701">
        <f>IF(INDEX(Historical!$F$7:$F$1230,MATCH(B409,Historical!$B$7:$B$1261,0))=0,"n/a",((INDEX(Historical!$C$7:$C$1239,MATCH(B409,Historical!$B$7:$B$1261,0))/INDEX(Historical!$F$7:$F$1230,MATCH(B409,Historical!$B$7:$B$1261,0)))^(1/3)-1)*100)</f>
        <v>8.7380373002892142</v>
      </c>
      <c r="U409" s="701">
        <f>IF(INDEX(Historical!$H$7:$H$1230,MATCH(B409,Historical!$B$7:$B$1261,0))=0,"n/a",((INDEX(Historical!$C$7:$C$1239,MATCH(B409,Historical!$B$7:$B$1261,0))/INDEX(Historical!$H$7:$H$1230,MATCH(B409,Historical!$B$7:$B$1261,0)))^(1/5)-1)*100)</f>
        <v>8.4471771197698544</v>
      </c>
      <c r="V409" s="701">
        <f>IF(INDEX(Historical!$O$7:$O$1230,MATCH(B409,Historical!$B$7:$B$1261,0))=0,"n/a",((INDEX(Historical!$C$7:$C$1239,MATCH(B409,Historical!$B$7:$B$1261,0))/INDEX(Historical!$O$7:$O$1230,MATCH(B409,Historical!$B$7:$B$1261,0)))^(1/10)-1)*100)</f>
        <v>0.73600805301374805</v>
      </c>
      <c r="W409" s="702">
        <f t="shared" si="107"/>
        <v>11.477017248902394</v>
      </c>
      <c r="X409" s="703" t="str">
        <f t="shared" si="108"/>
        <v>n/a</v>
      </c>
      <c r="Y409" s="876"/>
      <c r="Z409" s="651">
        <f t="shared" si="109"/>
        <v>21.132075471698116</v>
      </c>
      <c r="AA409" s="886">
        <f t="shared" si="110"/>
        <v>20.252830188679248</v>
      </c>
      <c r="AB409" s="887">
        <v>12</v>
      </c>
      <c r="AC409" s="865">
        <v>2.65</v>
      </c>
      <c r="AD409" s="865">
        <v>1.1299999999999999</v>
      </c>
      <c r="AE409" s="865">
        <v>2.27</v>
      </c>
      <c r="AF409" s="865">
        <v>100.44</v>
      </c>
      <c r="AG409" s="865" t="s">
        <v>136</v>
      </c>
      <c r="AH409" s="865">
        <v>7.1</v>
      </c>
      <c r="AI409" s="865">
        <v>5.89</v>
      </c>
      <c r="AJ409" s="865">
        <v>-0.8</v>
      </c>
      <c r="AK409" s="865">
        <v>18.12</v>
      </c>
      <c r="AL409" s="878">
        <v>14170</v>
      </c>
      <c r="AM409" s="872">
        <v>0.2</v>
      </c>
      <c r="AN409" s="865">
        <v>19.8</v>
      </c>
      <c r="AO409" s="739">
        <f t="shared" si="111"/>
        <v>-10.762239616328808</v>
      </c>
      <c r="AP409" s="740">
        <f t="shared" si="112"/>
        <v>9.49059057235044</v>
      </c>
      <c r="AQ409" s="888">
        <f t="shared" si="113"/>
        <v>850.83454902661231</v>
      </c>
      <c r="AR409" s="651">
        <f>INDEX(Historical!$C$7:$C$1239,MATCH(B409,Historical!$B$7:$B$1261,0))*IF(AH409="n/a",1.03,IF(AH409&lt;0,1.01,IF(AH409&gt;10,1.1,(1+AH409/100))))</f>
        <v>0.53014499999999998</v>
      </c>
      <c r="AS409" s="886">
        <f t="shared" si="114"/>
        <v>0.5613705404999999</v>
      </c>
      <c r="AT409" s="886">
        <f t="shared" si="118"/>
        <v>0.61750759454999993</v>
      </c>
      <c r="AU409" s="886">
        <f t="shared" si="118"/>
        <v>0.67925835400500001</v>
      </c>
      <c r="AV409" s="886">
        <f t="shared" si="118"/>
        <v>0.74718418940550002</v>
      </c>
      <c r="AW409" s="651">
        <f t="shared" si="115"/>
        <v>3.1354656784604997</v>
      </c>
      <c r="AX409" s="747">
        <f t="shared" si="116"/>
        <v>5.8421197660899944</v>
      </c>
      <c r="AY409" s="934">
        <v>1.35</v>
      </c>
      <c r="AZ409" s="872">
        <v>98.48</v>
      </c>
      <c r="BA409" s="872">
        <v>-10.79</v>
      </c>
      <c r="BB409" s="872">
        <v>-3.3300000000000005</v>
      </c>
      <c r="BC409" s="872">
        <v>8.99</v>
      </c>
      <c r="BE409" s="624">
        <v>2014</v>
      </c>
      <c r="BF409" s="898">
        <f t="shared" si="117"/>
        <v>0</v>
      </c>
      <c r="BG409" s="882">
        <v>28.4</v>
      </c>
    </row>
    <row r="410" spans="1:59" ht="11.25" customHeight="1" x14ac:dyDescent="0.2">
      <c r="A410" s="863" t="s">
        <v>667</v>
      </c>
      <c r="B410" s="875" t="s">
        <v>668</v>
      </c>
      <c r="C410" s="932" t="s">
        <v>112</v>
      </c>
      <c r="D410" s="932" t="s">
        <v>4322</v>
      </c>
      <c r="E410" s="733">
        <v>26</v>
      </c>
      <c r="F410" s="1140">
        <v>131</v>
      </c>
      <c r="G410" s="1140" t="s">
        <v>106</v>
      </c>
      <c r="H410" s="1140" t="s">
        <v>106</v>
      </c>
      <c r="I410" s="865">
        <v>26.73</v>
      </c>
      <c r="J410" s="651">
        <f t="shared" si="104"/>
        <v>3.2173587729143285</v>
      </c>
      <c r="K410" s="884">
        <v>0.215</v>
      </c>
      <c r="L410" s="887">
        <v>4</v>
      </c>
      <c r="M410" s="642">
        <f t="shared" si="105"/>
        <v>0.86</v>
      </c>
      <c r="N410" s="870" t="s">
        <v>142</v>
      </c>
      <c r="O410" s="735">
        <v>0.21</v>
      </c>
      <c r="P410" s="861">
        <v>44162</v>
      </c>
      <c r="Q410" s="861">
        <v>44179</v>
      </c>
      <c r="R410" s="642">
        <f t="shared" si="106"/>
        <v>2.3809523809523832</v>
      </c>
      <c r="S410" s="701">
        <f>IF(INDEX(Historical!$D$7:$D$1237,MATCH(B410,Historical!$B$7:$B$1261,0))=0,"n/a",(INDEX(Historical!$C$7:$C$1239,MATCH(B410,Historical!$B$7:$B$1261,0))/INDEX(Historical!$D$7:$D$1237,MATCH(B410,Historical!$B$7:$B$1261,0))-1)*100)</f>
        <v>5.1948051948051965</v>
      </c>
      <c r="T410" s="701">
        <f>IF(INDEX(Historical!$F$7:$F$1230,MATCH(B410,Historical!$B$7:$B$1261,0))=0,"n/a",((INDEX(Historical!$C$7:$C$1239,MATCH(B410,Historical!$B$7:$B$1261,0))/INDEX(Historical!$F$7:$F$1230,MATCH(B410,Historical!$B$7:$B$1261,0)))^(1/3)-1)*100)</f>
        <v>9.319535187362149</v>
      </c>
      <c r="U410" s="701">
        <f>IF(INDEX(Historical!$H$7:$H$1230,MATCH(B410,Historical!$B$7:$B$1261,0))=0,"n/a",((INDEX(Historical!$C$7:$C$1239,MATCH(B410,Historical!$B$7:$B$1261,0))/INDEX(Historical!$H$7:$H$1230,MATCH(B410,Historical!$B$7:$B$1261,0)))^(1/5)-1)*100)</f>
        <v>11.981282593120568</v>
      </c>
      <c r="V410" s="701">
        <f>IF(INDEX(Historical!$O$7:$O$1230,MATCH(B410,Historical!$B$7:$B$1261,0))=0,"n/a",((INDEX(Historical!$C$7:$C$1239,MATCH(B410,Historical!$B$7:$B$1261,0))/INDEX(Historical!$O$7:$O$1230,MATCH(B410,Historical!$B$7:$B$1261,0)))^(1/10)-1)*100)</f>
        <v>11.821139737601305</v>
      </c>
      <c r="W410" s="702">
        <f t="shared" si="107"/>
        <v>1.013547158655935</v>
      </c>
      <c r="X410" s="703" t="str">
        <f t="shared" si="108"/>
        <v>n/a</v>
      </c>
      <c r="Y410" s="875"/>
      <c r="Z410" s="651" t="str">
        <f t="shared" si="109"/>
        <v>n/a</v>
      </c>
      <c r="AA410" s="886" t="str">
        <f t="shared" si="110"/>
        <v>n/a</v>
      </c>
      <c r="AB410" s="887">
        <v>9</v>
      </c>
      <c r="AC410" s="865">
        <v>-2.8</v>
      </c>
      <c r="AD410" s="865" t="s">
        <v>136</v>
      </c>
      <c r="AE410" s="865">
        <v>0.62</v>
      </c>
      <c r="AF410" s="865">
        <v>1.47</v>
      </c>
      <c r="AG410" s="865">
        <v>-13.900000000000002</v>
      </c>
      <c r="AH410" s="865">
        <v>-132.9</v>
      </c>
      <c r="AI410" s="865">
        <v>5.81</v>
      </c>
      <c r="AJ410" s="865">
        <v>-28.199999999999996</v>
      </c>
      <c r="AK410" s="865">
        <v>-10</v>
      </c>
      <c r="AL410" s="878">
        <v>925.39</v>
      </c>
      <c r="AM410" s="872">
        <v>2.1</v>
      </c>
      <c r="AN410" s="865">
        <v>1.37</v>
      </c>
      <c r="AO410" s="739" t="str">
        <f t="shared" si="111"/>
        <v>n/a</v>
      </c>
      <c r="AP410" s="740">
        <f t="shared" si="112"/>
        <v>15.198641366034897</v>
      </c>
      <c r="AQ410" s="888" t="str">
        <f t="shared" si="113"/>
        <v>n/a</v>
      </c>
      <c r="AR410" s="651">
        <f>INDEX(Historical!$C$7:$C$1239,MATCH(B410,Historical!$B$7:$B$1261,0))*IF(AH410="n/a",1.03,IF(AH410&lt;0,1.01,IF(AH410&gt;10,1.1,(1+AH410/100))))</f>
        <v>0.81810000000000005</v>
      </c>
      <c r="AS410" s="886">
        <f t="shared" si="114"/>
        <v>0.86563161000000011</v>
      </c>
      <c r="AT410" s="886">
        <f t="shared" si="118"/>
        <v>0.87428792610000017</v>
      </c>
      <c r="AU410" s="886">
        <f t="shared" si="118"/>
        <v>0.8830308053610002</v>
      </c>
      <c r="AV410" s="886">
        <f t="shared" si="118"/>
        <v>0.89186111341461016</v>
      </c>
      <c r="AW410" s="651">
        <f t="shared" si="115"/>
        <v>4.3329114548756102</v>
      </c>
      <c r="AX410" s="747">
        <f t="shared" si="116"/>
        <v>16.209919397215153</v>
      </c>
      <c r="AY410" s="934">
        <v>1.27</v>
      </c>
      <c r="AZ410" s="872">
        <v>57.14</v>
      </c>
      <c r="BA410" s="872">
        <v>-33.770000000000003</v>
      </c>
      <c r="BB410" s="872">
        <v>10.73</v>
      </c>
      <c r="BC410" s="872">
        <v>16.850000000000001</v>
      </c>
      <c r="BE410" s="624">
        <v>1996</v>
      </c>
      <c r="BF410" s="898">
        <f t="shared" si="117"/>
        <v>2</v>
      </c>
      <c r="BG410" s="882">
        <v>-4</v>
      </c>
    </row>
    <row r="411" spans="1:59" ht="11.25" customHeight="1" x14ac:dyDescent="0.2">
      <c r="A411" s="704" t="s">
        <v>3854</v>
      </c>
      <c r="B411" s="785" t="s">
        <v>3855</v>
      </c>
      <c r="C411" s="932" t="s">
        <v>112</v>
      </c>
      <c r="D411" s="932" t="s">
        <v>4368</v>
      </c>
      <c r="E411" s="733">
        <v>9</v>
      </c>
      <c r="F411" s="1140">
        <v>483</v>
      </c>
      <c r="G411" s="1147" t="s">
        <v>106</v>
      </c>
      <c r="H411" s="1147" t="s">
        <v>106</v>
      </c>
      <c r="I411" s="883">
        <v>58.13</v>
      </c>
      <c r="J411" s="651">
        <f t="shared" si="104"/>
        <v>1.5826595561672114</v>
      </c>
      <c r="K411" s="863">
        <v>0.23</v>
      </c>
      <c r="L411" s="1190">
        <v>4</v>
      </c>
      <c r="M411" s="642">
        <f t="shared" si="105"/>
        <v>0.92</v>
      </c>
      <c r="N411" s="1190" t="s">
        <v>4172</v>
      </c>
      <c r="O411" s="604">
        <v>0.22</v>
      </c>
      <c r="P411" s="633">
        <v>44048</v>
      </c>
      <c r="Q411" s="633">
        <v>44077</v>
      </c>
      <c r="R411" s="642">
        <f t="shared" si="106"/>
        <v>4.5454545454545494</v>
      </c>
      <c r="S411" s="701">
        <f>IF(INDEX(Historical!$D$7:$D$1237,MATCH(B411,Historical!$B$7:$B$1261,0))=0,"n/a",(INDEX(Historical!$C$7:$C$1239,MATCH(B411,Historical!$B$7:$B$1261,0))/INDEX(Historical!$D$7:$D$1237,MATCH(B411,Historical!$B$7:$B$1261,0))-1)*100)</f>
        <v>4.8780487804878092</v>
      </c>
      <c r="T411" s="701">
        <f>IF(INDEX(Historical!$F$7:$F$1230,MATCH(B411,Historical!$B$7:$B$1261,0))=0,"n/a",((INDEX(Historical!$C$7:$C$1239,MATCH(B411,Historical!$B$7:$B$1261,0))/INDEX(Historical!$F$7:$F$1230,MATCH(B411,Historical!$B$7:$B$1261,0)))^(1/3)-1)*100)</f>
        <v>5.1369991663735792</v>
      </c>
      <c r="U411" s="701">
        <f>IF(INDEX(Historical!$H$7:$H$1230,MATCH(B411,Historical!$B$7:$B$1261,0))=0,"n/a",((INDEX(Historical!$C$7:$C$1239,MATCH(B411,Historical!$B$7:$B$1261,0))/INDEX(Historical!$H$7:$H$1230,MATCH(B411,Historical!$B$7:$B$1261,0)))^(1/5)-1)*100)</f>
        <v>5.4364811125223733</v>
      </c>
      <c r="V411" s="701" t="str">
        <f>IF(INDEX(Historical!$O$7:$O$1230,MATCH(B411,Historical!$B$7:$B$1261,0))=0,"n/a",((INDEX(Historical!$C$7:$C$1239,MATCH(B411,Historical!$B$7:$B$1261,0))/INDEX(Historical!$O$7:$O$1230,MATCH(B411,Historical!$B$7:$B$1261,0)))^(1/10)-1)*100)</f>
        <v>n/a</v>
      </c>
      <c r="W411" s="702" t="str">
        <f t="shared" si="107"/>
        <v>n/a</v>
      </c>
      <c r="X411" s="703">
        <f t="shared" si="108"/>
        <v>2.1745924450089493</v>
      </c>
      <c r="Y411" s="652"/>
      <c r="Z411" s="651">
        <f t="shared" si="109"/>
        <v>32.508833922261481</v>
      </c>
      <c r="AA411" s="886">
        <f t="shared" si="110"/>
        <v>20.540636042402827</v>
      </c>
      <c r="AB411" s="887">
        <v>12</v>
      </c>
      <c r="AC411" s="882">
        <v>2.83</v>
      </c>
      <c r="AD411" s="882">
        <v>1.38</v>
      </c>
      <c r="AE411" s="865">
        <v>1.1599999999999999</v>
      </c>
      <c r="AF411" s="865">
        <v>2.84</v>
      </c>
      <c r="AG411" s="865">
        <v>14.899999999999999</v>
      </c>
      <c r="AH411" s="865">
        <v>-29.2</v>
      </c>
      <c r="AI411" s="865">
        <v>-6.4600000000000009</v>
      </c>
      <c r="AJ411" s="681">
        <v>2.5</v>
      </c>
      <c r="AK411" s="681">
        <v>15</v>
      </c>
      <c r="AL411" s="882">
        <v>2580</v>
      </c>
      <c r="AM411" s="882">
        <v>1.7000000000000002</v>
      </c>
      <c r="AN411" s="882">
        <v>0.91</v>
      </c>
      <c r="AO411" s="739">
        <f t="shared" si="111"/>
        <v>-13.521495373713243</v>
      </c>
      <c r="AP411" s="740">
        <f t="shared" si="112"/>
        <v>7.0191406686895847</v>
      </c>
      <c r="AQ411" s="888">
        <f t="shared" si="113"/>
        <v>61.018158203662139</v>
      </c>
      <c r="AR411" s="651">
        <f>INDEX(Historical!$C$7:$C$1239,MATCH(B411,Historical!$B$7:$B$1261,0))*IF(AH411="n/a",1.03,IF(AH411&lt;0,1.01,IF(AH411&gt;10,1.1,(1+AH411/100))))</f>
        <v>0.86860000000000004</v>
      </c>
      <c r="AS411" s="886">
        <f t="shared" si="114"/>
        <v>0.87728600000000001</v>
      </c>
      <c r="AT411" s="886">
        <f t="shared" si="118"/>
        <v>0.96501460000000006</v>
      </c>
      <c r="AU411" s="886">
        <f t="shared" si="118"/>
        <v>1.0615160600000002</v>
      </c>
      <c r="AV411" s="886">
        <f t="shared" si="118"/>
        <v>1.1676676660000003</v>
      </c>
      <c r="AW411" s="651">
        <f t="shared" si="115"/>
        <v>4.9400843260000009</v>
      </c>
      <c r="AX411" s="747">
        <f t="shared" si="116"/>
        <v>8.4983387682779998</v>
      </c>
      <c r="AY411" s="729">
        <v>1.07</v>
      </c>
      <c r="AZ411" s="865">
        <v>144.76</v>
      </c>
      <c r="BA411" s="865">
        <v>-6.2399999999999993</v>
      </c>
      <c r="BB411" s="865">
        <v>15.35</v>
      </c>
      <c r="BC411" s="865">
        <v>56.220000000000006</v>
      </c>
      <c r="BE411" s="624">
        <v>2012</v>
      </c>
      <c r="BF411" s="898">
        <f t="shared" si="117"/>
        <v>0</v>
      </c>
      <c r="BG411" s="882">
        <v>4.3999999999999995</v>
      </c>
    </row>
    <row r="412" spans="1:59" ht="11.25" customHeight="1" x14ac:dyDescent="0.2">
      <c r="A412" s="871" t="s">
        <v>1456</v>
      </c>
      <c r="B412" s="875" t="s">
        <v>1457</v>
      </c>
      <c r="C412" s="932" t="s">
        <v>108</v>
      </c>
      <c r="D412" s="932" t="s">
        <v>4338</v>
      </c>
      <c r="E412" s="733">
        <v>9</v>
      </c>
      <c r="F412" s="1140">
        <v>464</v>
      </c>
      <c r="G412" s="1147" t="s">
        <v>37</v>
      </c>
      <c r="H412" s="1147" t="s">
        <v>37</v>
      </c>
      <c r="I412" s="874">
        <v>24.83</v>
      </c>
      <c r="J412" s="651">
        <f t="shared" si="104"/>
        <v>4.5106725734997992</v>
      </c>
      <c r="K412" s="877">
        <v>0.28000000000000003</v>
      </c>
      <c r="L412" s="887">
        <v>4</v>
      </c>
      <c r="M412" s="642">
        <f t="shared" si="105"/>
        <v>1.1200000000000001</v>
      </c>
      <c r="N412" s="870" t="s">
        <v>706</v>
      </c>
      <c r="O412" s="734">
        <v>0.27</v>
      </c>
      <c r="P412" s="861">
        <v>43895</v>
      </c>
      <c r="Q412" s="861">
        <v>43907</v>
      </c>
      <c r="R412" s="642">
        <f t="shared" si="106"/>
        <v>3.7037037037037068</v>
      </c>
      <c r="S412" s="701">
        <f>IF(INDEX(Historical!$D$7:$D$1237,MATCH(B412,Historical!$B$7:$B$1261,0))=0,"n/a",(INDEX(Historical!$C$7:$C$1239,MATCH(B412,Historical!$B$7:$B$1261,0))/INDEX(Historical!$D$7:$D$1237,MATCH(B412,Historical!$B$7:$B$1261,0))-1)*100)</f>
        <v>13.978494623655923</v>
      </c>
      <c r="T412" s="701">
        <f>IF(INDEX(Historical!$F$7:$F$1230,MATCH(B412,Historical!$B$7:$B$1261,0))=0,"n/a",((INDEX(Historical!$C$7:$C$1239,MATCH(B412,Historical!$B$7:$B$1261,0))/INDEX(Historical!$F$7:$F$1230,MATCH(B412,Historical!$B$7:$B$1261,0)))^(1/3)-1)*100)</f>
        <v>17.108201121761944</v>
      </c>
      <c r="U412" s="701">
        <f>IF(INDEX(Historical!$H$7:$H$1230,MATCH(B412,Historical!$B$7:$B$1261,0))=0,"n/a",((INDEX(Historical!$C$7:$C$1239,MATCH(B412,Historical!$B$7:$B$1261,0))/INDEX(Historical!$H$7:$H$1230,MATCH(B412,Historical!$B$7:$B$1261,0)))^(1/5)-1)*100)</f>
        <v>17.169054553092657</v>
      </c>
      <c r="V412" s="701">
        <f>IF(INDEX(Historical!$O$7:$O$1230,MATCH(B412,Historical!$B$7:$B$1261,0))=0,"n/a",((INDEX(Historical!$C$7:$C$1239,MATCH(B412,Historical!$B$7:$B$1261,0))/INDEX(Historical!$O$7:$O$1230,MATCH(B412,Historical!$B$7:$B$1261,0)))^(1/10)-1)*100)</f>
        <v>31.226269392202433</v>
      </c>
      <c r="W412" s="702">
        <f t="shared" si="107"/>
        <v>0.54982727323104352</v>
      </c>
      <c r="X412" s="703">
        <f t="shared" si="108"/>
        <v>0.91813125952367158</v>
      </c>
      <c r="Y412" s="876"/>
      <c r="Z412" s="651">
        <f t="shared" si="109"/>
        <v>42.10526315789474</v>
      </c>
      <c r="AA412" s="886">
        <f t="shared" si="110"/>
        <v>9.3345864661654119</v>
      </c>
      <c r="AB412" s="887">
        <v>12</v>
      </c>
      <c r="AC412" s="865">
        <v>2.66</v>
      </c>
      <c r="AD412" s="865">
        <v>1.2</v>
      </c>
      <c r="AE412" s="865">
        <v>2.8</v>
      </c>
      <c r="AF412" s="865">
        <v>0.96</v>
      </c>
      <c r="AG412" s="865">
        <v>10.299999999999999</v>
      </c>
      <c r="AH412" s="865">
        <v>19.100000000000001</v>
      </c>
      <c r="AI412" s="865">
        <v>-26.57</v>
      </c>
      <c r="AJ412" s="865">
        <v>18.7</v>
      </c>
      <c r="AK412" s="865">
        <v>8</v>
      </c>
      <c r="AL412" s="878">
        <v>421.06</v>
      </c>
      <c r="AM412" s="872">
        <v>1</v>
      </c>
      <c r="AN412" s="865">
        <v>0.11</v>
      </c>
      <c r="AO412" s="739">
        <f t="shared" si="111"/>
        <v>12.345140660427045</v>
      </c>
      <c r="AP412" s="740">
        <f t="shared" si="112"/>
        <v>21.679727126592457</v>
      </c>
      <c r="AQ412" s="888">
        <f t="shared" si="113"/>
        <v>-36.890912760280102</v>
      </c>
      <c r="AR412" s="651">
        <f>INDEX(Historical!$C$7:$C$1239,MATCH(B412,Historical!$B$7:$B$1261,0))*IF(AH412="n/a",1.03,IF(AH412&lt;0,1.01,IF(AH412&gt;10,1.1,(1+AH412/100))))</f>
        <v>1.1660000000000001</v>
      </c>
      <c r="AS412" s="886">
        <f t="shared" si="114"/>
        <v>1.1776600000000002</v>
      </c>
      <c r="AT412" s="886">
        <f t="shared" si="118"/>
        <v>1.2718728000000001</v>
      </c>
      <c r="AU412" s="886">
        <f t="shared" si="118"/>
        <v>1.3736226240000002</v>
      </c>
      <c r="AV412" s="886">
        <f t="shared" si="118"/>
        <v>1.4835124339200003</v>
      </c>
      <c r="AW412" s="651">
        <f t="shared" si="115"/>
        <v>6.4726678579200012</v>
      </c>
      <c r="AX412" s="747">
        <f t="shared" si="116"/>
        <v>26.06793337865486</v>
      </c>
      <c r="AY412" s="934">
        <v>1.17</v>
      </c>
      <c r="AZ412" s="872">
        <v>45.29</v>
      </c>
      <c r="BA412" s="872">
        <v>-33.46</v>
      </c>
      <c r="BB412" s="872">
        <v>14.23</v>
      </c>
      <c r="BC412" s="872">
        <v>10.54</v>
      </c>
      <c r="BE412" s="624">
        <v>2012</v>
      </c>
      <c r="BF412" s="898">
        <f t="shared" si="117"/>
        <v>0</v>
      </c>
      <c r="BG412" s="882">
        <v>1.0999999999999999</v>
      </c>
    </row>
    <row r="413" spans="1:59" ht="11.25" customHeight="1" x14ac:dyDescent="0.2">
      <c r="A413" s="871" t="s">
        <v>3850</v>
      </c>
      <c r="B413" s="875" t="s">
        <v>3851</v>
      </c>
      <c r="C413" s="932" t="s">
        <v>108</v>
      </c>
      <c r="D413" s="932" t="s">
        <v>4338</v>
      </c>
      <c r="E413" s="733">
        <v>7</v>
      </c>
      <c r="F413" s="1140">
        <v>611</v>
      </c>
      <c r="G413" s="1139" t="s">
        <v>106</v>
      </c>
      <c r="H413" s="1139" t="s">
        <v>106</v>
      </c>
      <c r="I413" s="874">
        <v>7.76</v>
      </c>
      <c r="J413" s="651">
        <f t="shared" si="104"/>
        <v>4.1237113402061851</v>
      </c>
      <c r="K413" s="877">
        <v>0.08</v>
      </c>
      <c r="L413" s="887">
        <v>4</v>
      </c>
      <c r="M413" s="642">
        <f t="shared" si="105"/>
        <v>0.32</v>
      </c>
      <c r="N413" s="870" t="s">
        <v>513</v>
      </c>
      <c r="O413" s="734">
        <v>7.0000000000000007E-2</v>
      </c>
      <c r="P413" s="861">
        <v>43871</v>
      </c>
      <c r="Q413" s="861">
        <v>43888</v>
      </c>
      <c r="R413" s="642">
        <f t="shared" si="106"/>
        <v>14.285714285714276</v>
      </c>
      <c r="S413" s="701">
        <f>IF(INDEX(Historical!$D$7:$D$1237,MATCH(B413,Historical!$B$7:$B$1261,0))=0,"n/a",(INDEX(Historical!$C$7:$C$1239,MATCH(B413,Historical!$B$7:$B$1261,0))/INDEX(Historical!$D$7:$D$1237,MATCH(B413,Historical!$B$7:$B$1261,0))-1)*100)</f>
        <v>12.000000000000011</v>
      </c>
      <c r="T413" s="701">
        <f>IF(INDEX(Historical!$F$7:$F$1230,MATCH(B413,Historical!$B$7:$B$1261,0))=0,"n/a",((INDEX(Historical!$C$7:$C$1239,MATCH(B413,Historical!$B$7:$B$1261,0))/INDEX(Historical!$F$7:$F$1230,MATCH(B413,Historical!$B$7:$B$1261,0)))^(1/3)-1)*100)</f>
        <v>32.63524026321307</v>
      </c>
      <c r="U413" s="701">
        <f>IF(INDEX(Historical!$H$7:$H$1230,MATCH(B413,Historical!$B$7:$B$1261,0))=0,"n/a",((INDEX(Historical!$C$7:$C$1239,MATCH(B413,Historical!$B$7:$B$1261,0))/INDEX(Historical!$H$7:$H$1230,MATCH(B413,Historical!$B$7:$B$1261,0)))^(1/5)-1)*100)</f>
        <v>28.473515712343932</v>
      </c>
      <c r="V413" s="701" t="str">
        <f>IF(INDEX(Historical!$O$7:$O$1230,MATCH(B413,Historical!$B$7:$B$1261,0))=0,"n/a",((INDEX(Historical!$C$7:$C$1239,MATCH(B413,Historical!$B$7:$B$1261,0))/INDEX(Historical!$O$7:$O$1230,MATCH(B413,Historical!$B$7:$B$1261,0)))^(1/10)-1)*100)</f>
        <v>n/a</v>
      </c>
      <c r="W413" s="702" t="str">
        <f t="shared" si="107"/>
        <v>n/a</v>
      </c>
      <c r="X413" s="703">
        <f t="shared" si="108"/>
        <v>1.1481256335622554</v>
      </c>
      <c r="Y413" s="673"/>
      <c r="Z413" s="651">
        <f t="shared" si="109"/>
        <v>37.209302325581397</v>
      </c>
      <c r="AA413" s="886">
        <f t="shared" si="110"/>
        <v>9.0232558139534884</v>
      </c>
      <c r="AB413" s="887">
        <v>12</v>
      </c>
      <c r="AC413" s="865">
        <v>0.86</v>
      </c>
      <c r="AD413" s="865">
        <v>1.18</v>
      </c>
      <c r="AE413" s="865">
        <v>4.16</v>
      </c>
      <c r="AF413" s="865">
        <v>1.18</v>
      </c>
      <c r="AG413" s="865">
        <v>13</v>
      </c>
      <c r="AH413" s="865">
        <v>21.099999999999998</v>
      </c>
      <c r="AI413" s="865">
        <v>-9.26</v>
      </c>
      <c r="AJ413" s="865">
        <v>24.8</v>
      </c>
      <c r="AK413" s="865">
        <v>8</v>
      </c>
      <c r="AL413" s="878">
        <v>284.08999999999997</v>
      </c>
      <c r="AM413" s="872">
        <v>2.2999999999999998</v>
      </c>
      <c r="AN413" s="865">
        <v>0.09</v>
      </c>
      <c r="AO413" s="739">
        <f t="shared" si="111"/>
        <v>23.573971238596627</v>
      </c>
      <c r="AP413" s="740">
        <f t="shared" si="112"/>
        <v>32.597227052550117</v>
      </c>
      <c r="AQ413" s="888">
        <f t="shared" si="113"/>
        <v>-31.209038512105824</v>
      </c>
      <c r="AR413" s="651">
        <f>INDEX(Historical!$C$7:$C$1239,MATCH(B413,Historical!$B$7:$B$1261,0))*IF(AH413="n/a",1.03,IF(AH413&lt;0,1.01,IF(AH413&gt;10,1.1,(1+AH413/100))))</f>
        <v>0.30800000000000005</v>
      </c>
      <c r="AS413" s="886">
        <f t="shared" si="114"/>
        <v>0.31108000000000008</v>
      </c>
      <c r="AT413" s="886">
        <f t="shared" si="118"/>
        <v>0.33596640000000011</v>
      </c>
      <c r="AU413" s="886">
        <f t="shared" si="118"/>
        <v>0.36284371200000015</v>
      </c>
      <c r="AV413" s="886">
        <f t="shared" si="118"/>
        <v>0.39187120896000022</v>
      </c>
      <c r="AW413" s="651">
        <f t="shared" si="115"/>
        <v>1.7097613209600007</v>
      </c>
      <c r="AX413" s="747">
        <f t="shared" si="116"/>
        <v>22.03300671340207</v>
      </c>
      <c r="AY413" s="934">
        <v>0.85</v>
      </c>
      <c r="AZ413" s="872">
        <v>29.12</v>
      </c>
      <c r="BA413" s="872">
        <v>-32.049999999999997</v>
      </c>
      <c r="BB413" s="872">
        <v>6.52</v>
      </c>
      <c r="BC413" s="872">
        <v>3.58</v>
      </c>
      <c r="BE413" s="624">
        <v>2014</v>
      </c>
      <c r="BF413" s="898">
        <f t="shared" si="117"/>
        <v>0</v>
      </c>
      <c r="BG413" s="882">
        <v>1.3</v>
      </c>
    </row>
    <row r="414" spans="1:59" ht="11.25" customHeight="1" x14ac:dyDescent="0.2">
      <c r="A414" s="863" t="s">
        <v>274</v>
      </c>
      <c r="B414" s="875" t="s">
        <v>275</v>
      </c>
      <c r="C414" s="932" t="s">
        <v>245</v>
      </c>
      <c r="D414" s="932" t="s">
        <v>4352</v>
      </c>
      <c r="E414" s="733">
        <v>45</v>
      </c>
      <c r="F414" s="1140">
        <v>57</v>
      </c>
      <c r="G414" s="1165" t="s">
        <v>37</v>
      </c>
      <c r="H414" s="1165" t="s">
        <v>115</v>
      </c>
      <c r="I414" s="865">
        <v>217.44</v>
      </c>
      <c r="J414" s="651">
        <f t="shared" si="104"/>
        <v>2.3730684326710816</v>
      </c>
      <c r="K414" s="877">
        <v>1.29</v>
      </c>
      <c r="L414" s="887">
        <v>4</v>
      </c>
      <c r="M414" s="642">
        <f t="shared" si="105"/>
        <v>5.16</v>
      </c>
      <c r="N414" s="870" t="s">
        <v>148</v>
      </c>
      <c r="O414" s="734">
        <v>1.25</v>
      </c>
      <c r="P414" s="861">
        <v>44165</v>
      </c>
      <c r="Q414" s="861">
        <v>44180</v>
      </c>
      <c r="R414" s="642">
        <f t="shared" si="106"/>
        <v>3.2000000000000028</v>
      </c>
      <c r="S414" s="701">
        <f>IF(INDEX(Historical!$D$7:$D$1237,MATCH(B414,Historical!$B$7:$B$1261,0))=0,"n/a",(INDEX(Historical!$C$7:$C$1239,MATCH(B414,Historical!$B$7:$B$1261,0))/INDEX(Historical!$D$7:$D$1237,MATCH(B414,Historical!$B$7:$B$1261,0))-1)*100)</f>
        <v>12.887828162291171</v>
      </c>
      <c r="T414" s="701">
        <f>IF(INDEX(Historical!$F$7:$F$1230,MATCH(B414,Historical!$B$7:$B$1261,0))=0,"n/a",((INDEX(Historical!$C$7:$C$1239,MATCH(B414,Historical!$B$7:$B$1261,0))/INDEX(Historical!$F$7:$F$1230,MATCH(B414,Historical!$B$7:$B$1261,0)))^(1/3)-1)*100)</f>
        <v>9.4253588741905592</v>
      </c>
      <c r="U414" s="701">
        <f>IF(INDEX(Historical!$H$7:$H$1230,MATCH(B414,Historical!$B$7:$B$1261,0))=0,"n/a",((INDEX(Historical!$C$7:$C$1239,MATCH(B414,Historical!$B$7:$B$1261,0))/INDEX(Historical!$H$7:$H$1230,MATCH(B414,Historical!$B$7:$B$1261,0)))^(1/5)-1)*100)</f>
        <v>7.5963302873188976</v>
      </c>
      <c r="V414" s="701">
        <f>IF(INDEX(Historical!$O$7:$O$1230,MATCH(B414,Historical!$B$7:$B$1261,0))=0,"n/a",((INDEX(Historical!$C$7:$C$1239,MATCH(B414,Historical!$B$7:$B$1261,0))/INDEX(Historical!$O$7:$O$1230,MATCH(B414,Historical!$B$7:$B$1261,0)))^(1/10)-1)*100)</f>
        <v>8.7203214942733531</v>
      </c>
      <c r="W414" s="702">
        <f t="shared" si="107"/>
        <v>0.871106677925512</v>
      </c>
      <c r="X414" s="703">
        <f t="shared" si="108"/>
        <v>0.72346002736370452</v>
      </c>
      <c r="Y414" s="813"/>
      <c r="Z414" s="651">
        <f t="shared" si="109"/>
        <v>78.778625954198475</v>
      </c>
      <c r="AA414" s="886">
        <f t="shared" si="110"/>
        <v>33.196946564885494</v>
      </c>
      <c r="AB414" s="887">
        <v>12</v>
      </c>
      <c r="AC414" s="865">
        <v>6.55</v>
      </c>
      <c r="AD414" s="865">
        <v>6.02</v>
      </c>
      <c r="AE414" s="865">
        <v>8.49</v>
      </c>
      <c r="AF414" s="865" t="s">
        <v>136</v>
      </c>
      <c r="AG414" s="868">
        <v>-55.600000000000009</v>
      </c>
      <c r="AH414" s="865">
        <v>4</v>
      </c>
      <c r="AI414" s="865">
        <v>34.260000000000005</v>
      </c>
      <c r="AJ414" s="865">
        <v>10.5</v>
      </c>
      <c r="AK414" s="865">
        <v>5.53</v>
      </c>
      <c r="AL414" s="878">
        <v>163430</v>
      </c>
      <c r="AM414" s="872">
        <v>0.06</v>
      </c>
      <c r="AN414" s="865" t="s">
        <v>136</v>
      </c>
      <c r="AO414" s="739">
        <f t="shared" si="111"/>
        <v>-23.227547844895515</v>
      </c>
      <c r="AP414" s="740">
        <f t="shared" si="112"/>
        <v>9.9693987199899787</v>
      </c>
      <c r="AQ414" s="888" t="str">
        <f t="shared" si="113"/>
        <v>n/a</v>
      </c>
      <c r="AR414" s="651">
        <f>INDEX(Historical!$C$7:$C$1239,MATCH(B414,Historical!$B$7:$B$1261,0))*IF(AH414="n/a",1.03,IF(AH414&lt;0,1.01,IF(AH414&gt;10,1.1,(1+AH414/100))))</f>
        <v>4.9192000000000009</v>
      </c>
      <c r="AS414" s="886">
        <f t="shared" si="114"/>
        <v>5.4111200000000013</v>
      </c>
      <c r="AT414" s="886">
        <f t="shared" si="118"/>
        <v>5.7103549360000008</v>
      </c>
      <c r="AU414" s="886">
        <f t="shared" si="118"/>
        <v>6.0261375639608001</v>
      </c>
      <c r="AV414" s="886">
        <f t="shared" si="118"/>
        <v>6.3593829712478316</v>
      </c>
      <c r="AW414" s="651">
        <f t="shared" si="115"/>
        <v>28.426195471208636</v>
      </c>
      <c r="AX414" s="747">
        <f t="shared" si="116"/>
        <v>13.073121537531565</v>
      </c>
      <c r="AY414" s="934">
        <v>0.59</v>
      </c>
      <c r="AZ414" s="872">
        <v>75.03</v>
      </c>
      <c r="BA414" s="872">
        <v>-6.2399999999999993</v>
      </c>
      <c r="BB414" s="872">
        <v>-1.1599999999999999</v>
      </c>
      <c r="BC414" s="872">
        <v>9.74</v>
      </c>
      <c r="BE414" s="624">
        <v>1976</v>
      </c>
      <c r="BF414" s="898">
        <f t="shared" si="117"/>
        <v>4</v>
      </c>
      <c r="BG414" s="882">
        <v>9.9</v>
      </c>
    </row>
    <row r="415" spans="1:59" s="773" customFormat="1" ht="11.25" customHeight="1" x14ac:dyDescent="0.2">
      <c r="A415" s="754" t="s">
        <v>675</v>
      </c>
      <c r="B415" s="781" t="s">
        <v>676</v>
      </c>
      <c r="C415" s="932" t="s">
        <v>4193</v>
      </c>
      <c r="D415" s="932" t="s">
        <v>4326</v>
      </c>
      <c r="E415" s="755">
        <v>19</v>
      </c>
      <c r="F415" s="1140">
        <v>173</v>
      </c>
      <c r="G415" s="1189" t="s">
        <v>106</v>
      </c>
      <c r="H415" s="1189" t="s">
        <v>106</v>
      </c>
      <c r="I415" s="756">
        <v>134.38999999999999</v>
      </c>
      <c r="J415" s="757">
        <f t="shared" si="104"/>
        <v>1.096807798199271</v>
      </c>
      <c r="K415" s="758">
        <v>0.36849999999999999</v>
      </c>
      <c r="L415" s="759">
        <v>4</v>
      </c>
      <c r="M415" s="760">
        <f t="shared" si="105"/>
        <v>1.474</v>
      </c>
      <c r="N415" s="761" t="s">
        <v>790</v>
      </c>
      <c r="O415" s="762">
        <v>0.36799999999999999</v>
      </c>
      <c r="P415" s="763">
        <v>44154</v>
      </c>
      <c r="Q415" s="763">
        <v>44169</v>
      </c>
      <c r="R415" s="760">
        <f t="shared" si="106"/>
        <v>0.13586956521739144</v>
      </c>
      <c r="S415" s="701">
        <f>IF(INDEX(Historical!$D$7:$D$1237,MATCH(B415,Historical!$B$7:$B$1261,0))=0,"n/a",(INDEX(Historical!$C$7:$C$1239,MATCH(B415,Historical!$B$7:$B$1261,0))/INDEX(Historical!$D$7:$D$1237,MATCH(B415,Historical!$B$7:$B$1261,0))-1)*100)</f>
        <v>0.54982817869415612</v>
      </c>
      <c r="T415" s="701">
        <f>IF(INDEX(Historical!$F$7:$F$1230,MATCH(B415,Historical!$B$7:$B$1261,0))=0,"n/a",((INDEX(Historical!$C$7:$C$1239,MATCH(B415,Historical!$B$7:$B$1261,0))/INDEX(Historical!$F$7:$F$1230,MATCH(B415,Historical!$B$7:$B$1261,0)))^(1/3)-1)*100)</f>
        <v>0.55287923822167073</v>
      </c>
      <c r="U415" s="701">
        <f>IF(INDEX(Historical!$H$7:$H$1230,MATCH(B415,Historical!$B$7:$B$1261,0))=0,"n/a",((INDEX(Historical!$C$7:$C$1239,MATCH(B415,Historical!$B$7:$B$1261,0))/INDEX(Historical!$H$7:$H$1230,MATCH(B415,Historical!$B$7:$B$1261,0)))^(1/5)-1)*100)</f>
        <v>0.55597589981715156</v>
      </c>
      <c r="V415" s="701">
        <f>IF(INDEX(Historical!$O$7:$O$1230,MATCH(B415,Historical!$B$7:$B$1261,0))=0,"n/a",((INDEX(Historical!$C$7:$C$1239,MATCH(B415,Historical!$B$7:$B$1261,0))/INDEX(Historical!$O$7:$O$1230,MATCH(B415,Historical!$B$7:$B$1261,0)))^(1/10)-1)*100)</f>
        <v>0.75496299467809891</v>
      </c>
      <c r="W415" s="702">
        <f t="shared" si="107"/>
        <v>0.73642801532836522</v>
      </c>
      <c r="X415" s="703">
        <f t="shared" si="108"/>
        <v>8.9673532228572828E-2</v>
      </c>
      <c r="Y415" s="774"/>
      <c r="Z415" s="757">
        <f t="shared" si="109"/>
        <v>62.723404255319146</v>
      </c>
      <c r="AA415" s="765">
        <f t="shared" si="110"/>
        <v>57.187234042553186</v>
      </c>
      <c r="AB415" s="759">
        <v>3</v>
      </c>
      <c r="AC415" s="766">
        <v>2.35</v>
      </c>
      <c r="AD415" s="766">
        <v>5.61</v>
      </c>
      <c r="AE415" s="766">
        <v>6.56</v>
      </c>
      <c r="AF415" s="766">
        <v>6.26</v>
      </c>
      <c r="AG415" s="766">
        <v>11</v>
      </c>
      <c r="AH415" s="766">
        <v>50.8</v>
      </c>
      <c r="AI415" s="766">
        <v>13.18</v>
      </c>
      <c r="AJ415" s="766">
        <v>6.2</v>
      </c>
      <c r="AK415" s="766">
        <v>10.100000000000001</v>
      </c>
      <c r="AL415" s="767">
        <v>34350</v>
      </c>
      <c r="AM415" s="768">
        <v>2.06</v>
      </c>
      <c r="AN415" s="766">
        <v>1.69</v>
      </c>
      <c r="AO415" s="769">
        <f t="shared" si="111"/>
        <v>-55.534450344536765</v>
      </c>
      <c r="AP415" s="770">
        <f t="shared" si="112"/>
        <v>1.6527836980164226</v>
      </c>
      <c r="AQ415" s="771">
        <f t="shared" si="113"/>
        <v>298.88293192441148</v>
      </c>
      <c r="AR415" s="651">
        <f>INDEX(Historical!$C$7:$C$1239,MATCH(B415,Historical!$B$7:$B$1261,0))*IF(AH415="n/a",1.03,IF(AH415&lt;0,1.01,IF(AH415&gt;10,1.1,(1+AH415/100))))</f>
        <v>1.6093000000000002</v>
      </c>
      <c r="AS415" s="765">
        <f t="shared" si="114"/>
        <v>1.7702300000000004</v>
      </c>
      <c r="AT415" s="765">
        <f t="shared" si="118"/>
        <v>1.9472530000000006</v>
      </c>
      <c r="AU415" s="765">
        <f t="shared" si="118"/>
        <v>2.1419783000000008</v>
      </c>
      <c r="AV415" s="765">
        <f t="shared" si="118"/>
        <v>2.356176130000001</v>
      </c>
      <c r="AW415" s="757">
        <f t="shared" si="115"/>
        <v>9.8249374300000039</v>
      </c>
      <c r="AX415" s="772">
        <f t="shared" si="116"/>
        <v>7.3107652578316875</v>
      </c>
      <c r="AY415" s="935">
        <v>1.68</v>
      </c>
      <c r="AZ415" s="768">
        <v>152.85</v>
      </c>
      <c r="BA415" s="768">
        <v>-0.67</v>
      </c>
      <c r="BB415" s="768">
        <v>18.39</v>
      </c>
      <c r="BC415" s="768">
        <v>36.25</v>
      </c>
      <c r="BD415" s="908"/>
      <c r="BE415" s="624">
        <v>2002</v>
      </c>
      <c r="BF415" s="898">
        <f t="shared" si="117"/>
        <v>1</v>
      </c>
      <c r="BG415" s="824">
        <v>3.5000000000000004</v>
      </c>
    </row>
    <row r="416" spans="1:59" ht="11.25" customHeight="1" x14ac:dyDescent="0.2">
      <c r="A416" s="871" t="s">
        <v>671</v>
      </c>
      <c r="B416" s="875" t="s">
        <v>672</v>
      </c>
      <c r="C416" s="932" t="s">
        <v>153</v>
      </c>
      <c r="D416" s="932" t="s">
        <v>4321</v>
      </c>
      <c r="E416" s="733">
        <v>13</v>
      </c>
      <c r="F416" s="1140">
        <v>276</v>
      </c>
      <c r="G416" s="1165" t="s">
        <v>115</v>
      </c>
      <c r="H416" s="1165" t="s">
        <v>115</v>
      </c>
      <c r="I416" s="874">
        <v>179.91</v>
      </c>
      <c r="J416" s="651">
        <f t="shared" si="104"/>
        <v>0.93380023345005836</v>
      </c>
      <c r="K416" s="877">
        <v>0.42</v>
      </c>
      <c r="L416" s="887">
        <v>4</v>
      </c>
      <c r="M416" s="642">
        <f t="shared" si="105"/>
        <v>1.68</v>
      </c>
      <c r="N416" s="870" t="s">
        <v>163</v>
      </c>
      <c r="O416" s="734">
        <v>0.41</v>
      </c>
      <c r="P416" s="861">
        <v>44074</v>
      </c>
      <c r="Q416" s="861">
        <v>44105</v>
      </c>
      <c r="R416" s="642">
        <f t="shared" si="106"/>
        <v>2.4390243902439046</v>
      </c>
      <c r="S416" s="701">
        <f>IF(INDEX(Historical!$D$7:$D$1237,MATCH(B416,Historical!$B$7:$B$1261,0))=0,"n/a",(INDEX(Historical!$C$7:$C$1239,MATCH(B416,Historical!$B$7:$B$1261,0))/INDEX(Historical!$D$7:$D$1237,MATCH(B416,Historical!$B$7:$B$1261,0))-1)*100)</f>
        <v>12.056737588652489</v>
      </c>
      <c r="T416" s="701">
        <f>IF(INDEX(Historical!$F$7:$F$1230,MATCH(B416,Historical!$B$7:$B$1261,0))=0,"n/a",((INDEX(Historical!$C$7:$C$1239,MATCH(B416,Historical!$B$7:$B$1261,0))/INDEX(Historical!$F$7:$F$1230,MATCH(B416,Historical!$B$7:$B$1261,0)))^(1/3)-1)*100)</f>
        <v>12.15354911010289</v>
      </c>
      <c r="U416" s="701">
        <f>IF(INDEX(Historical!$H$7:$H$1230,MATCH(B416,Historical!$B$7:$B$1261,0))=0,"n/a",((INDEX(Historical!$C$7:$C$1239,MATCH(B416,Historical!$B$7:$B$1261,0))/INDEX(Historical!$H$7:$H$1230,MATCH(B416,Historical!$B$7:$B$1261,0)))^(1/5)-1)*100)</f>
        <v>10.478347805926491</v>
      </c>
      <c r="V416" s="701">
        <f>IF(INDEX(Historical!$O$7:$O$1230,MATCH(B416,Historical!$B$7:$B$1261,0))=0,"n/a",((INDEX(Historical!$C$7:$C$1239,MATCH(B416,Historical!$B$7:$B$1261,0))/INDEX(Historical!$O$7:$O$1230,MATCH(B416,Historical!$B$7:$B$1261,0)))^(1/10)-1)*100)</f>
        <v>12.652694769125716</v>
      </c>
      <c r="W416" s="702">
        <f t="shared" si="107"/>
        <v>0.8281514726408381</v>
      </c>
      <c r="X416" s="703" t="str">
        <f t="shared" si="108"/>
        <v>n/a</v>
      </c>
      <c r="Y416" s="664"/>
      <c r="Z416" s="651">
        <f t="shared" si="109"/>
        <v>12.923076923076923</v>
      </c>
      <c r="AA416" s="886">
        <f t="shared" si="110"/>
        <v>13.839230769230769</v>
      </c>
      <c r="AB416" s="887">
        <v>3</v>
      </c>
      <c r="AC416" s="865">
        <v>13</v>
      </c>
      <c r="AD416" s="865">
        <v>1.48</v>
      </c>
      <c r="AE416" s="865">
        <v>0.12</v>
      </c>
      <c r="AF416" s="865">
        <v>4.95</v>
      </c>
      <c r="AG416" s="865">
        <v>39.4</v>
      </c>
      <c r="AH416" s="865">
        <v>9.4</v>
      </c>
      <c r="AI416" s="865">
        <v>8.129999999999999</v>
      </c>
      <c r="AJ416" s="865">
        <v>-8</v>
      </c>
      <c r="AK416" s="865">
        <v>9.34</v>
      </c>
      <c r="AL416" s="878">
        <v>28820</v>
      </c>
      <c r="AM416" s="872">
        <v>0.05</v>
      </c>
      <c r="AN416" s="865">
        <v>1.29</v>
      </c>
      <c r="AO416" s="739">
        <f t="shared" si="111"/>
        <v>-2.4270827298542184</v>
      </c>
      <c r="AP416" s="740">
        <f t="shared" si="112"/>
        <v>11.41214803937655</v>
      </c>
      <c r="AQ416" s="888">
        <f t="shared" si="113"/>
        <v>74.488703623781021</v>
      </c>
      <c r="AR416" s="651">
        <f>INDEX(Historical!$C$7:$C$1239,MATCH(B416,Historical!$B$7:$B$1261,0))*IF(AH416="n/a",1.03,IF(AH416&lt;0,1.01,IF(AH416&gt;10,1.1,(1+AH416/100))))</f>
        <v>1.7285200000000003</v>
      </c>
      <c r="AS416" s="886">
        <f t="shared" si="114"/>
        <v>1.8690486760000002</v>
      </c>
      <c r="AT416" s="886">
        <f t="shared" si="118"/>
        <v>2.0436178223384003</v>
      </c>
      <c r="AU416" s="886">
        <f t="shared" si="118"/>
        <v>2.2344917269448068</v>
      </c>
      <c r="AV416" s="886">
        <f t="shared" si="118"/>
        <v>2.4431932542414514</v>
      </c>
      <c r="AW416" s="651">
        <f t="shared" si="115"/>
        <v>10.31887147952466</v>
      </c>
      <c r="AX416" s="747">
        <f t="shared" si="116"/>
        <v>5.7355741645959979</v>
      </c>
      <c r="AY416" s="934">
        <v>0.93</v>
      </c>
      <c r="AZ416" s="872">
        <v>59.78</v>
      </c>
      <c r="BA416" s="872">
        <v>-4.1300000000000008</v>
      </c>
      <c r="BB416" s="872">
        <v>12.94</v>
      </c>
      <c r="BC416" s="872">
        <v>19.93</v>
      </c>
      <c r="BE416" s="624">
        <v>2008</v>
      </c>
      <c r="BF416" s="898">
        <f t="shared" si="117"/>
        <v>1</v>
      </c>
      <c r="BG416" s="882">
        <v>3.6999999999999997</v>
      </c>
    </row>
    <row r="417" spans="1:59" ht="11.25" customHeight="1" x14ac:dyDescent="0.2">
      <c r="A417" s="863" t="s">
        <v>1476</v>
      </c>
      <c r="B417" s="875" t="s">
        <v>1477</v>
      </c>
      <c r="C417" s="932" t="s">
        <v>108</v>
      </c>
      <c r="D417" s="932" t="s">
        <v>4334</v>
      </c>
      <c r="E417" s="733">
        <v>11</v>
      </c>
      <c r="F417" s="1140">
        <v>305</v>
      </c>
      <c r="G417" s="1147" t="s">
        <v>106</v>
      </c>
      <c r="H417" s="1147" t="s">
        <v>106</v>
      </c>
      <c r="I417" s="874">
        <v>282.33999999999997</v>
      </c>
      <c r="J417" s="651">
        <f t="shared" si="104"/>
        <v>0.79336969611107189</v>
      </c>
      <c r="K417" s="877">
        <v>0.56000000000000005</v>
      </c>
      <c r="L417" s="887">
        <v>4</v>
      </c>
      <c r="M417" s="642">
        <f t="shared" si="105"/>
        <v>2.2400000000000002</v>
      </c>
      <c r="N417" s="870" t="s">
        <v>111</v>
      </c>
      <c r="O417" s="734">
        <v>0.5</v>
      </c>
      <c r="P417" s="861">
        <v>43885</v>
      </c>
      <c r="Q417" s="861">
        <v>43908</v>
      </c>
      <c r="R417" s="642">
        <f t="shared" si="106"/>
        <v>12.000000000000011</v>
      </c>
      <c r="S417" s="701">
        <f>IF(INDEX(Historical!$D$7:$D$1237,MATCH(B417,Historical!$B$7:$B$1261,0))=0,"n/a",(INDEX(Historical!$C$7:$C$1239,MATCH(B417,Historical!$B$7:$B$1261,0))/INDEX(Historical!$D$7:$D$1237,MATCH(B417,Historical!$B$7:$B$1261,0))-1)*100)</f>
        <v>13.636363636363647</v>
      </c>
      <c r="T417" s="701">
        <f>IF(INDEX(Historical!$F$7:$F$1230,MATCH(B417,Historical!$B$7:$B$1261,0))=0,"n/a",((INDEX(Historical!$C$7:$C$1239,MATCH(B417,Historical!$B$7:$B$1261,0))/INDEX(Historical!$F$7:$F$1230,MATCH(B417,Historical!$B$7:$B$1261,0)))^(1/3)-1)*100)</f>
        <v>11.060352259318783</v>
      </c>
      <c r="U417" s="701">
        <f>IF(INDEX(Historical!$H$7:$H$1230,MATCH(B417,Historical!$B$7:$B$1261,0))=0,"n/a",((INDEX(Historical!$C$7:$C$1239,MATCH(B417,Historical!$B$7:$B$1261,0))/INDEX(Historical!$H$7:$H$1230,MATCH(B417,Historical!$B$7:$B$1261,0)))^(1/5)-1)*100)</f>
        <v>12.295510705682089</v>
      </c>
      <c r="V417" s="701">
        <f>IF(INDEX(Historical!$O$7:$O$1230,MATCH(B417,Historical!$B$7:$B$1261,0))=0,"n/a",((INDEX(Historical!$C$7:$C$1239,MATCH(B417,Historical!$B$7:$B$1261,0))/INDEX(Historical!$O$7:$O$1230,MATCH(B417,Historical!$B$7:$B$1261,0)))^(1/10)-1)*100)</f>
        <v>17.461894308801895</v>
      </c>
      <c r="W417" s="702">
        <f t="shared" si="107"/>
        <v>0.70413384070732676</v>
      </c>
      <c r="X417" s="703">
        <f t="shared" si="108"/>
        <v>1.2295510705682089</v>
      </c>
      <c r="Y417" s="661"/>
      <c r="Z417" s="651">
        <f t="shared" si="109"/>
        <v>23.28482328482329</v>
      </c>
      <c r="AA417" s="886">
        <f t="shared" si="110"/>
        <v>29.349272349272351</v>
      </c>
      <c r="AB417" s="887">
        <v>12</v>
      </c>
      <c r="AC417" s="865">
        <v>9.6199999999999992</v>
      </c>
      <c r="AD417" s="865">
        <v>2.89</v>
      </c>
      <c r="AE417" s="865">
        <v>9.77</v>
      </c>
      <c r="AF417" s="865">
        <v>34.78</v>
      </c>
      <c r="AG417" s="868">
        <v>195.4</v>
      </c>
      <c r="AH417" s="865">
        <v>15.4</v>
      </c>
      <c r="AI417" s="865">
        <v>1.8399999999999999</v>
      </c>
      <c r="AJ417" s="865">
        <v>10</v>
      </c>
      <c r="AK417" s="865">
        <v>9.98</v>
      </c>
      <c r="AL417" s="878">
        <v>51940</v>
      </c>
      <c r="AM417" s="873">
        <v>0.3</v>
      </c>
      <c r="AN417" s="865">
        <v>0</v>
      </c>
      <c r="AO417" s="739">
        <f t="shared" si="111"/>
        <v>-16.260391947479192</v>
      </c>
      <c r="AP417" s="740">
        <f t="shared" si="112"/>
        <v>13.08888040179316</v>
      </c>
      <c r="AQ417" s="888">
        <f t="shared" si="113"/>
        <v>573.55365778424061</v>
      </c>
      <c r="AR417" s="651">
        <f>INDEX(Historical!$C$7:$C$1239,MATCH(B417,Historical!$B$7:$B$1261,0))*IF(AH417="n/a",1.03,IF(AH417&lt;0,1.01,IF(AH417&gt;10,1.1,(1+AH417/100))))</f>
        <v>2.2000000000000002</v>
      </c>
      <c r="AS417" s="886">
        <f t="shared" si="114"/>
        <v>2.2404800000000002</v>
      </c>
      <c r="AT417" s="886">
        <f t="shared" si="118"/>
        <v>2.4640799040000005</v>
      </c>
      <c r="AU417" s="886">
        <f t="shared" si="118"/>
        <v>2.7099950784192011</v>
      </c>
      <c r="AV417" s="886">
        <f t="shared" si="118"/>
        <v>2.9804525872454377</v>
      </c>
      <c r="AW417" s="651">
        <f t="shared" si="115"/>
        <v>12.59500756966464</v>
      </c>
      <c r="AX417" s="747">
        <f t="shared" si="116"/>
        <v>4.4609363071703063</v>
      </c>
      <c r="AY417" s="934">
        <v>1.1599999999999999</v>
      </c>
      <c r="AZ417" s="872">
        <v>71.960000000000008</v>
      </c>
      <c r="BA417" s="872">
        <v>-7.7200000000000006</v>
      </c>
      <c r="BB417" s="872">
        <v>0.88</v>
      </c>
      <c r="BC417" s="872">
        <v>6.36</v>
      </c>
      <c r="BE417" s="624">
        <v>2010</v>
      </c>
      <c r="BF417" s="898">
        <f t="shared" si="117"/>
        <v>0</v>
      </c>
      <c r="BG417" s="882">
        <v>16.400000000000002</v>
      </c>
    </row>
    <row r="418" spans="1:59" ht="11.25" customHeight="1" x14ac:dyDescent="0.2">
      <c r="A418" s="871" t="s">
        <v>285</v>
      </c>
      <c r="B418" s="875" t="s">
        <v>286</v>
      </c>
      <c r="C418" s="932" t="s">
        <v>108</v>
      </c>
      <c r="D418" s="932" t="s">
        <v>118</v>
      </c>
      <c r="E418" s="733">
        <v>34</v>
      </c>
      <c r="F418" s="1140">
        <v>84</v>
      </c>
      <c r="G418" s="1165" t="s">
        <v>106</v>
      </c>
      <c r="H418" s="1165" t="s">
        <v>106</v>
      </c>
      <c r="I418" s="865">
        <v>44.47</v>
      </c>
      <c r="J418" s="651">
        <f t="shared" si="104"/>
        <v>5.6892286935012368</v>
      </c>
      <c r="K418" s="884">
        <v>0.63249999999999995</v>
      </c>
      <c r="L418" s="887">
        <v>4</v>
      </c>
      <c r="M418" s="642">
        <f t="shared" si="105"/>
        <v>2.5299999999999998</v>
      </c>
      <c r="N418" s="870" t="s">
        <v>287</v>
      </c>
      <c r="O418" s="735">
        <v>0.63</v>
      </c>
      <c r="P418" s="861">
        <v>44180</v>
      </c>
      <c r="Q418" s="861">
        <v>44195</v>
      </c>
      <c r="R418" s="642">
        <f t="shared" si="106"/>
        <v>0.39682539682538837</v>
      </c>
      <c r="S418" s="701">
        <f>IF(INDEX(Historical!$D$7:$D$1237,MATCH(B418,Historical!$B$7:$B$1261,0))=0,"n/a",(INDEX(Historical!$C$7:$C$1239,MATCH(B418,Historical!$B$7:$B$1261,0))/INDEX(Historical!$D$7:$D$1237,MATCH(B418,Historical!$B$7:$B$1261,0))-1)*100)</f>
        <v>0.39960039960040827</v>
      </c>
      <c r="T418" s="701">
        <f>IF(INDEX(Historical!$F$7:$F$1230,MATCH(B418,Historical!$B$7:$B$1261,0))=0,"n/a",((INDEX(Historical!$C$7:$C$1239,MATCH(B418,Historical!$B$7:$B$1261,0))/INDEX(Historical!$F$7:$F$1230,MATCH(B418,Historical!$B$7:$B$1261,0)))^(1/3)-1)*100)</f>
        <v>0.40120790759770042</v>
      </c>
      <c r="U418" s="701">
        <f>IF(INDEX(Historical!$H$7:$H$1230,MATCH(B418,Historical!$B$7:$B$1261,0))=0,"n/a",((INDEX(Historical!$C$7:$C$1239,MATCH(B418,Historical!$B$7:$B$1261,0))/INDEX(Historical!$H$7:$H$1230,MATCH(B418,Historical!$B$7:$B$1261,0)))^(1/5)-1)*100)</f>
        <v>0.40283278526862532</v>
      </c>
      <c r="V418" s="701">
        <f>IF(INDEX(Historical!$O$7:$O$1230,MATCH(B418,Historical!$B$7:$B$1261,0))=0,"n/a",((INDEX(Historical!$C$7:$C$1239,MATCH(B418,Historical!$B$7:$B$1261,0))/INDEX(Historical!$O$7:$O$1230,MATCH(B418,Historical!$B$7:$B$1261,0)))^(1/10)-1)*100)</f>
        <v>0.75695055325406546</v>
      </c>
      <c r="W418" s="702">
        <f t="shared" si="107"/>
        <v>0.53217846732112384</v>
      </c>
      <c r="X418" s="703">
        <f t="shared" si="108"/>
        <v>3.2750632948668722E-2</v>
      </c>
      <c r="Y418" s="875"/>
      <c r="Z418" s="651">
        <f t="shared" si="109"/>
        <v>58.429561200923786</v>
      </c>
      <c r="AA418" s="886">
        <f t="shared" si="110"/>
        <v>10.270207852193995</v>
      </c>
      <c r="AB418" s="887">
        <v>12</v>
      </c>
      <c r="AC418" s="865">
        <v>4.33</v>
      </c>
      <c r="AD418" s="865">
        <v>0.28000000000000003</v>
      </c>
      <c r="AE418" s="865">
        <v>0.69</v>
      </c>
      <c r="AF418" s="865">
        <v>1.34</v>
      </c>
      <c r="AG418" s="865">
        <v>13.4</v>
      </c>
      <c r="AH418" s="865">
        <v>86.5</v>
      </c>
      <c r="AI418" s="865">
        <v>-28.87</v>
      </c>
      <c r="AJ418" s="865">
        <v>12.3</v>
      </c>
      <c r="AK418" s="865">
        <v>37.9</v>
      </c>
      <c r="AL418" s="878">
        <v>2560</v>
      </c>
      <c r="AM418" s="872">
        <v>52.09</v>
      </c>
      <c r="AN418" s="865">
        <v>0.2</v>
      </c>
      <c r="AO418" s="739">
        <f t="shared" si="111"/>
        <v>-4.1781463734241324</v>
      </c>
      <c r="AP418" s="740">
        <f t="shared" si="112"/>
        <v>6.0920614787698621</v>
      </c>
      <c r="AQ418" s="888">
        <f t="shared" si="113"/>
        <v>-21.792076212928247</v>
      </c>
      <c r="AR418" s="651">
        <f>INDEX(Historical!$C$7:$C$1239,MATCH(B418,Historical!$B$7:$B$1261,0))*IF(AH418="n/a",1.03,IF(AH418&lt;0,1.01,IF(AH418&gt;10,1.1,(1+AH418/100))))</f>
        <v>2.7637500000000004</v>
      </c>
      <c r="AS418" s="886">
        <f t="shared" si="114"/>
        <v>2.7913875000000004</v>
      </c>
      <c r="AT418" s="886">
        <f t="shared" si="118"/>
        <v>3.0705262500000008</v>
      </c>
      <c r="AU418" s="886">
        <f t="shared" si="118"/>
        <v>3.3775788750000011</v>
      </c>
      <c r="AV418" s="886">
        <f t="shared" si="118"/>
        <v>3.7153367625000016</v>
      </c>
      <c r="AW418" s="651">
        <f t="shared" si="115"/>
        <v>15.718579387500004</v>
      </c>
      <c r="AX418" s="747">
        <f t="shared" si="116"/>
        <v>35.346479396222179</v>
      </c>
      <c r="AY418" s="934">
        <v>0.43</v>
      </c>
      <c r="AZ418" s="872">
        <v>32.940000000000005</v>
      </c>
      <c r="BA418" s="872">
        <v>-17.599999999999998</v>
      </c>
      <c r="BB418" s="872">
        <v>5.13</v>
      </c>
      <c r="BC418" s="872">
        <v>6.18</v>
      </c>
      <c r="BE418" s="624">
        <v>1988</v>
      </c>
      <c r="BF418" s="898">
        <f t="shared" si="117"/>
        <v>3</v>
      </c>
      <c r="BG418" s="882">
        <v>4</v>
      </c>
    </row>
    <row r="419" spans="1:59" ht="11.25" customHeight="1" x14ac:dyDescent="0.2">
      <c r="A419" s="704" t="s">
        <v>3864</v>
      </c>
      <c r="B419" s="785" t="s">
        <v>3865</v>
      </c>
      <c r="C419" s="932" t="s">
        <v>128</v>
      </c>
      <c r="D419" s="932" t="s">
        <v>4327</v>
      </c>
      <c r="E419" s="733">
        <v>9</v>
      </c>
      <c r="F419" s="1140">
        <v>486</v>
      </c>
      <c r="G419" s="1166" t="s">
        <v>106</v>
      </c>
      <c r="H419" s="1166" t="s">
        <v>106</v>
      </c>
      <c r="I419" s="883">
        <v>57.45</v>
      </c>
      <c r="J419" s="651">
        <f t="shared" si="104"/>
        <v>2.1932114882506526</v>
      </c>
      <c r="K419" s="863">
        <v>0.315</v>
      </c>
      <c r="L419" s="1190">
        <v>4</v>
      </c>
      <c r="M419" s="642">
        <f t="shared" si="105"/>
        <v>1.26</v>
      </c>
      <c r="N419" s="1190" t="s">
        <v>127</v>
      </c>
      <c r="O419" s="604">
        <v>0.28499999999999998</v>
      </c>
      <c r="P419" s="633">
        <v>44103</v>
      </c>
      <c r="Q419" s="633">
        <v>44118</v>
      </c>
      <c r="R419" s="642">
        <f t="shared" si="106"/>
        <v>10.526315789473696</v>
      </c>
      <c r="S419" s="701">
        <f>IF(INDEX(Historical!$D$7:$D$1237,MATCH(B419,Historical!$B$7:$B$1261,0))=0,"n/a",(INDEX(Historical!$C$7:$C$1239,MATCH(B419,Historical!$B$7:$B$1261,0))/INDEX(Historical!$D$7:$D$1237,MATCH(B419,Historical!$B$7:$B$1261,0))-1)*100)</f>
        <v>15.760869565217384</v>
      </c>
      <c r="T419" s="701">
        <f>IF(INDEX(Historical!$F$7:$F$1230,MATCH(B419,Historical!$B$7:$B$1261,0))=0,"n/a",((INDEX(Historical!$C$7:$C$1239,MATCH(B419,Historical!$B$7:$B$1261,0))/INDEX(Historical!$F$7:$F$1230,MATCH(B419,Historical!$B$7:$B$1261,0)))^(1/3)-1)*100)</f>
        <v>13.938991329382011</v>
      </c>
      <c r="U419" s="701">
        <f>IF(INDEX(Historical!$H$7:$H$1230,MATCH(B419,Historical!$B$7:$B$1261,0))=0,"n/a",((INDEX(Historical!$C$7:$C$1239,MATCH(B419,Historical!$B$7:$B$1261,0))/INDEX(Historical!$H$7:$H$1230,MATCH(B419,Historical!$B$7:$B$1261,0)))^(1/5)-1)*100)</f>
        <v>12.923498036123981</v>
      </c>
      <c r="V419" s="701" t="str">
        <f>IF(INDEX(Historical!$O$7:$O$1230,MATCH(B419,Historical!$B$7:$B$1261,0))=0,"n/a",((INDEX(Historical!$C$7:$C$1239,MATCH(B419,Historical!$B$7:$B$1261,0))/INDEX(Historical!$O$7:$O$1230,MATCH(B419,Historical!$B$7:$B$1261,0)))^(1/10)-1)*100)</f>
        <v>n/a</v>
      </c>
      <c r="W419" s="702" t="str">
        <f t="shared" si="107"/>
        <v>n/a</v>
      </c>
      <c r="X419" s="703">
        <f t="shared" si="108"/>
        <v>0.82315274115439374</v>
      </c>
      <c r="Y419" s="652"/>
      <c r="Z419" s="651">
        <f t="shared" si="109"/>
        <v>58.064516129032263</v>
      </c>
      <c r="AA419" s="886">
        <f t="shared" si="110"/>
        <v>26.474654377880185</v>
      </c>
      <c r="AB419" s="887">
        <v>12</v>
      </c>
      <c r="AC419" s="882">
        <v>2.17</v>
      </c>
      <c r="AD419" s="882">
        <v>4.1500000000000004</v>
      </c>
      <c r="AE419" s="865">
        <v>3.14</v>
      </c>
      <c r="AF419" s="865">
        <v>3.05</v>
      </c>
      <c r="AG419" s="865">
        <v>11.799999999999999</v>
      </c>
      <c r="AH419" s="865">
        <v>16.2</v>
      </c>
      <c r="AI419" s="865">
        <v>8.5400000000000009</v>
      </c>
      <c r="AJ419" s="681">
        <v>15.7</v>
      </c>
      <c r="AK419" s="681">
        <v>6.4</v>
      </c>
      <c r="AL419" s="882">
        <v>82220</v>
      </c>
      <c r="AM419" s="882">
        <v>0.11</v>
      </c>
      <c r="AN419" s="882">
        <v>0.75</v>
      </c>
      <c r="AO419" s="739">
        <f t="shared" si="111"/>
        <v>-11.357944853505552</v>
      </c>
      <c r="AP419" s="740">
        <f t="shared" si="112"/>
        <v>15.116709524374633</v>
      </c>
      <c r="AQ419" s="888">
        <f t="shared" si="113"/>
        <v>89.440927001925047</v>
      </c>
      <c r="AR419" s="651">
        <f>INDEX(Historical!$C$7:$C$1239,MATCH(B419,Historical!$B$7:$B$1261,0))*IF(AH419="n/a",1.03,IF(AH419&lt;0,1.01,IF(AH419&gt;10,1.1,(1+AH419/100))))</f>
        <v>1.1715</v>
      </c>
      <c r="AS419" s="886">
        <f t="shared" si="114"/>
        <v>1.2715460999999999</v>
      </c>
      <c r="AT419" s="886">
        <f t="shared" si="118"/>
        <v>1.3529250503999999</v>
      </c>
      <c r="AU419" s="886">
        <f t="shared" si="118"/>
        <v>1.4395122536256</v>
      </c>
      <c r="AV419" s="886">
        <f t="shared" si="118"/>
        <v>1.5316410378576384</v>
      </c>
      <c r="AW419" s="651">
        <f t="shared" si="115"/>
        <v>6.7671244418832384</v>
      </c>
      <c r="AX419" s="747">
        <f t="shared" si="116"/>
        <v>11.779154816158814</v>
      </c>
      <c r="AY419" s="729">
        <v>0.62</v>
      </c>
      <c r="AZ419" s="865">
        <v>39.479999999999997</v>
      </c>
      <c r="BA419" s="865">
        <v>-4.1900000000000004</v>
      </c>
      <c r="BB419" s="865">
        <v>1.4500000000000002</v>
      </c>
      <c r="BC419" s="865">
        <v>6.36</v>
      </c>
      <c r="BE419" s="624">
        <v>2012</v>
      </c>
      <c r="BF419" s="898">
        <f t="shared" si="117"/>
        <v>0</v>
      </c>
      <c r="BG419" s="882">
        <v>4.8</v>
      </c>
    </row>
    <row r="420" spans="1:59" ht="11.25" customHeight="1" x14ac:dyDescent="0.2">
      <c r="A420" s="871" t="s">
        <v>281</v>
      </c>
      <c r="B420" s="875" t="s">
        <v>282</v>
      </c>
      <c r="C420" s="932" t="s">
        <v>153</v>
      </c>
      <c r="D420" s="932" t="s">
        <v>4324</v>
      </c>
      <c r="E420" s="733">
        <v>43</v>
      </c>
      <c r="F420" s="1140">
        <v>61</v>
      </c>
      <c r="G420" s="1190" t="s">
        <v>115</v>
      </c>
      <c r="H420" s="1190" t="s">
        <v>115</v>
      </c>
      <c r="I420" s="865">
        <v>113.7</v>
      </c>
      <c r="J420" s="651">
        <f t="shared" si="104"/>
        <v>2.0404573438874229</v>
      </c>
      <c r="K420" s="877">
        <v>0.57999999999999996</v>
      </c>
      <c r="L420" s="887">
        <v>4</v>
      </c>
      <c r="M420" s="642">
        <f t="shared" si="105"/>
        <v>2.3199999999999998</v>
      </c>
      <c r="N420" s="870" t="s">
        <v>283</v>
      </c>
      <c r="O420" s="734">
        <v>0.54</v>
      </c>
      <c r="P420" s="861">
        <v>44007</v>
      </c>
      <c r="Q420" s="861">
        <v>44029</v>
      </c>
      <c r="R420" s="642">
        <f t="shared" si="106"/>
        <v>7.4074074074073932</v>
      </c>
      <c r="S420" s="701">
        <f>IF(INDEX(Historical!$D$7:$D$1237,MATCH(B420,Historical!$B$7:$B$1261,0))=0,"n/a",(INDEX(Historical!$C$7:$C$1239,MATCH(B420,Historical!$B$7:$B$1261,0))/INDEX(Historical!$D$7:$D$1237,MATCH(B420,Historical!$B$7:$B$1261,0))-1)*100)</f>
        <v>8.3333333333333481</v>
      </c>
      <c r="T420" s="701">
        <f>IF(INDEX(Historical!$F$7:$F$1230,MATCH(B420,Historical!$B$7:$B$1261,0))=0,"n/a",((INDEX(Historical!$C$7:$C$1239,MATCH(B420,Historical!$B$7:$B$1261,0))/INDEX(Historical!$F$7:$F$1230,MATCH(B420,Historical!$B$7:$B$1261,0)))^(1/3)-1)*100)</f>
        <v>8.6882943668610721</v>
      </c>
      <c r="U420" s="701">
        <f>IF(INDEX(Historical!$H$7:$H$1230,MATCH(B420,Historical!$B$7:$B$1261,0))=0,"n/a",((INDEX(Historical!$C$7:$C$1239,MATCH(B420,Historical!$B$7:$B$1261,0))/INDEX(Historical!$H$7:$H$1230,MATCH(B420,Historical!$B$7:$B$1261,0)))^(1/5)-1)*100)</f>
        <v>12.195514544619957</v>
      </c>
      <c r="V420" s="701">
        <f>IF(INDEX(Historical!$O$7:$O$1230,MATCH(B420,Historical!$B$7:$B$1261,0))=0,"n/a",((INDEX(Historical!$C$7:$C$1239,MATCH(B420,Historical!$B$7:$B$1261,0))/INDEX(Historical!$O$7:$O$1230,MATCH(B420,Historical!$B$7:$B$1261,0)))^(1/10)-1)*100)</f>
        <v>10.234964816349468</v>
      </c>
      <c r="W420" s="702">
        <f t="shared" si="107"/>
        <v>1.1915541248504031</v>
      </c>
      <c r="X420" s="703">
        <f t="shared" si="108"/>
        <v>1.5838330577428517</v>
      </c>
      <c r="Y420" s="663" t="s">
        <v>284</v>
      </c>
      <c r="Z420" s="651">
        <f t="shared" si="109"/>
        <v>89.575289575289574</v>
      </c>
      <c r="AA420" s="886">
        <f t="shared" si="110"/>
        <v>43.899613899613904</v>
      </c>
      <c r="AB420" s="887">
        <v>4</v>
      </c>
      <c r="AC420" s="865">
        <v>2.59</v>
      </c>
      <c r="AD420" s="865">
        <v>4.41</v>
      </c>
      <c r="AE420" s="865">
        <v>5.47</v>
      </c>
      <c r="AF420" s="865">
        <v>3.06</v>
      </c>
      <c r="AG420" s="865">
        <v>9.4</v>
      </c>
      <c r="AH420" s="865">
        <v>2.2999999999999998</v>
      </c>
      <c r="AI420" s="865">
        <v>38.78</v>
      </c>
      <c r="AJ420" s="865">
        <v>7.7</v>
      </c>
      <c r="AK420" s="865">
        <v>10.029999999999999</v>
      </c>
      <c r="AL420" s="878">
        <v>152460</v>
      </c>
      <c r="AM420" s="872">
        <v>0.1</v>
      </c>
      <c r="AN420" s="865">
        <v>0.56999999999999995</v>
      </c>
      <c r="AO420" s="739">
        <f t="shared" si="111"/>
        <v>-29.663642011106525</v>
      </c>
      <c r="AP420" s="740">
        <f t="shared" si="112"/>
        <v>14.235971888507381</v>
      </c>
      <c r="AQ420" s="888">
        <f t="shared" si="113"/>
        <v>144.34294527052523</v>
      </c>
      <c r="AR420" s="651">
        <f>INDEX(Historical!$C$7:$C$1239,MATCH(B420,Historical!$B$7:$B$1261,0))*IF(AH420="n/a",1.03,IF(AH420&lt;0,1.01,IF(AH420&gt;10,1.1,(1+AH420/100))))</f>
        <v>2.12784</v>
      </c>
      <c r="AS420" s="886">
        <f t="shared" si="114"/>
        <v>2.340624</v>
      </c>
      <c r="AT420" s="886">
        <f t="shared" si="118"/>
        <v>2.5746864</v>
      </c>
      <c r="AU420" s="886">
        <f t="shared" si="118"/>
        <v>2.8321550400000004</v>
      </c>
      <c r="AV420" s="886">
        <f t="shared" si="118"/>
        <v>3.1153705440000006</v>
      </c>
      <c r="AW420" s="651">
        <f t="shared" si="115"/>
        <v>12.990675984000001</v>
      </c>
      <c r="AX420" s="747">
        <f t="shared" si="116"/>
        <v>11.425396643799472</v>
      </c>
      <c r="AY420" s="934">
        <v>0.7</v>
      </c>
      <c r="AZ420" s="872">
        <v>57.63</v>
      </c>
      <c r="BA420" s="872">
        <v>-6.92</v>
      </c>
      <c r="BB420" s="872">
        <v>6.1</v>
      </c>
      <c r="BC420" s="872">
        <v>14.02</v>
      </c>
      <c r="BE420" s="624">
        <v>1978</v>
      </c>
      <c r="BF420" s="898">
        <f t="shared" si="117"/>
        <v>4</v>
      </c>
      <c r="BG420" s="882">
        <v>5.2</v>
      </c>
    </row>
    <row r="421" spans="1:59" ht="11.25" customHeight="1" x14ac:dyDescent="0.2">
      <c r="A421" s="871" t="s">
        <v>279</v>
      </c>
      <c r="B421" s="875" t="s">
        <v>280</v>
      </c>
      <c r="C421" s="932" t="s">
        <v>131</v>
      </c>
      <c r="D421" s="932" t="s">
        <v>4328</v>
      </c>
      <c r="E421" s="733">
        <v>29</v>
      </c>
      <c r="F421" s="1140">
        <v>98</v>
      </c>
      <c r="G421" s="1165" t="s">
        <v>37</v>
      </c>
      <c r="H421" s="1165" t="s">
        <v>37</v>
      </c>
      <c r="I421" s="865">
        <v>24.94</v>
      </c>
      <c r="J421" s="651">
        <f t="shared" si="104"/>
        <v>3.4081796311146753</v>
      </c>
      <c r="K421" s="884">
        <v>0.21249999999999999</v>
      </c>
      <c r="L421" s="887">
        <v>4</v>
      </c>
      <c r="M421" s="642">
        <f t="shared" si="105"/>
        <v>0.85</v>
      </c>
      <c r="N421" s="870" t="s">
        <v>145</v>
      </c>
      <c r="O421" s="735">
        <v>0.20749999999999999</v>
      </c>
      <c r="P421" s="861">
        <v>44174</v>
      </c>
      <c r="Q421" s="861">
        <v>44197</v>
      </c>
      <c r="R421" s="642">
        <f t="shared" si="106"/>
        <v>2.4096385542168699</v>
      </c>
      <c r="S421" s="701">
        <f>IF(INDEX(Historical!$D$7:$D$1237,MATCH(B421,Historical!$B$7:$B$1261,0))=0,"n/a",(INDEX(Historical!$C$7:$C$1239,MATCH(B421,Historical!$B$7:$B$1261,0))/INDEX(Historical!$D$7:$D$1237,MATCH(B421,Historical!$B$7:$B$1261,0))-1)*100)</f>
        <v>3.1645569620253111</v>
      </c>
      <c r="T421" s="701">
        <f>IF(INDEX(Historical!$F$7:$F$1230,MATCH(B421,Historical!$B$7:$B$1261,0))=0,"n/a",((INDEX(Historical!$C$7:$C$1239,MATCH(B421,Historical!$B$7:$B$1261,0))/INDEX(Historical!$F$7:$F$1230,MATCH(B421,Historical!$B$7:$B$1261,0)))^(1/3)-1)*100)</f>
        <v>2.8092320468116938</v>
      </c>
      <c r="U421" s="701">
        <f>IF(INDEX(Historical!$H$7:$H$1230,MATCH(B421,Historical!$B$7:$B$1261,0))=0,"n/a",((INDEX(Historical!$C$7:$C$1239,MATCH(B421,Historical!$B$7:$B$1261,0))/INDEX(Historical!$H$7:$H$1230,MATCH(B421,Historical!$B$7:$B$1261,0)))^(1/5)-1)*100)</f>
        <v>2.79686070125027</v>
      </c>
      <c r="V421" s="701">
        <f>IF(INDEX(Historical!$O$7:$O$1230,MATCH(B421,Historical!$B$7:$B$1261,0))=0,"n/a",((INDEX(Historical!$C$7:$C$1239,MATCH(B421,Historical!$B$7:$B$1261,0))/INDEX(Historical!$O$7:$O$1230,MATCH(B421,Historical!$B$7:$B$1261,0)))^(1/10)-1)*100)</f>
        <v>2.7724220986734105</v>
      </c>
      <c r="W421" s="702">
        <f t="shared" si="107"/>
        <v>1.0088148924323439</v>
      </c>
      <c r="X421" s="703">
        <f t="shared" si="108"/>
        <v>0.23307172510418916</v>
      </c>
      <c r="Y421" s="659"/>
      <c r="Z421" s="651">
        <f t="shared" si="109"/>
        <v>45.698924731182792</v>
      </c>
      <c r="AA421" s="886">
        <f t="shared" si="110"/>
        <v>13.408602150537634</v>
      </c>
      <c r="AB421" s="887">
        <v>12</v>
      </c>
      <c r="AC421" s="865">
        <v>1.86</v>
      </c>
      <c r="AD421" s="865">
        <v>1.67</v>
      </c>
      <c r="AE421" s="865">
        <v>0.94</v>
      </c>
      <c r="AF421" s="865">
        <v>1.7</v>
      </c>
      <c r="AG421" s="865">
        <v>12.9</v>
      </c>
      <c r="AH421" s="867">
        <v>25.7</v>
      </c>
      <c r="AI421" s="867">
        <v>2.73</v>
      </c>
      <c r="AJ421" s="865">
        <v>12</v>
      </c>
      <c r="AK421" s="865">
        <v>8.2000000000000011</v>
      </c>
      <c r="AL421" s="878">
        <v>5190</v>
      </c>
      <c r="AM421" s="872">
        <v>0.3</v>
      </c>
      <c r="AN421" s="865">
        <v>0.78</v>
      </c>
      <c r="AO421" s="739">
        <f t="shared" si="111"/>
        <v>-7.2035618181726893</v>
      </c>
      <c r="AP421" s="740">
        <f t="shared" si="112"/>
        <v>6.2050403323649448</v>
      </c>
      <c r="AQ421" s="888">
        <f t="shared" si="113"/>
        <v>0.65258986768736982</v>
      </c>
      <c r="AR421" s="651">
        <f>INDEX(Historical!$C$7:$C$1239,MATCH(B421,Historical!$B$7:$B$1261,0))*IF(AH421="n/a",1.03,IF(AH421&lt;0,1.01,IF(AH421&gt;10,1.1,(1+AH421/100))))</f>
        <v>0.89649999999999996</v>
      </c>
      <c r="AS421" s="886">
        <f t="shared" si="114"/>
        <v>0.92097445</v>
      </c>
      <c r="AT421" s="886">
        <f t="shared" si="118"/>
        <v>0.99649435490000005</v>
      </c>
      <c r="AU421" s="886">
        <f t="shared" si="118"/>
        <v>1.0782068920018002</v>
      </c>
      <c r="AV421" s="886">
        <f t="shared" si="118"/>
        <v>1.1666198571459478</v>
      </c>
      <c r="AW421" s="651">
        <f t="shared" si="115"/>
        <v>5.0587955540477481</v>
      </c>
      <c r="AX421" s="747">
        <f t="shared" si="116"/>
        <v>20.283863488563544</v>
      </c>
      <c r="AY421" s="934">
        <v>0.73</v>
      </c>
      <c r="AZ421" s="872">
        <v>66.27</v>
      </c>
      <c r="BA421" s="872">
        <v>-22.59</v>
      </c>
      <c r="BB421" s="872">
        <v>4.8099999999999996</v>
      </c>
      <c r="BC421" s="872">
        <v>7.71</v>
      </c>
      <c r="BE421" s="624">
        <v>1992</v>
      </c>
      <c r="BF421" s="898">
        <f t="shared" si="117"/>
        <v>2</v>
      </c>
      <c r="BG421" s="882">
        <v>4.7</v>
      </c>
    </row>
    <row r="422" spans="1:59" s="773" customFormat="1" ht="11.25" customHeight="1" x14ac:dyDescent="0.2">
      <c r="A422" s="928" t="s">
        <v>4540</v>
      </c>
      <c r="B422" s="781" t="s">
        <v>4505</v>
      </c>
      <c r="C422" s="932" t="s">
        <v>128</v>
      </c>
      <c r="D422" s="932" t="s">
        <v>191</v>
      </c>
      <c r="E422" s="755">
        <v>5</v>
      </c>
      <c r="F422" s="1140">
        <v>722</v>
      </c>
      <c r="G422" s="1189" t="s">
        <v>106</v>
      </c>
      <c r="H422" s="1189" t="s">
        <v>106</v>
      </c>
      <c r="I422" s="756">
        <v>204.14</v>
      </c>
      <c r="J422" s="757">
        <f t="shared" si="104"/>
        <v>2.2141667483099829</v>
      </c>
      <c r="K422" s="758">
        <v>1.1299999999999999</v>
      </c>
      <c r="L422" s="759">
        <v>4</v>
      </c>
      <c r="M422" s="760">
        <f t="shared" si="105"/>
        <v>4.5199999999999996</v>
      </c>
      <c r="N422" s="761" t="s">
        <v>4518</v>
      </c>
      <c r="O422" s="762">
        <v>0.75</v>
      </c>
      <c r="P422" s="777" t="s">
        <v>4514</v>
      </c>
      <c r="Q422" s="777" t="s">
        <v>4515</v>
      </c>
      <c r="R422" s="760">
        <f t="shared" si="106"/>
        <v>50.66666666666665</v>
      </c>
      <c r="S422" s="701">
        <f>IF(INDEX(Historical!$D$7:$D$1237,MATCH(B422,Historical!$B$7:$B$1261,0))=0,"n/a",(INDEX(Historical!$C$7:$C$1239,MATCH(B422,Historical!$B$7:$B$1261,0))/INDEX(Historical!$D$7:$D$1237,MATCH(B422,Historical!$B$7:$B$1261,0))-1)*100)</f>
        <v>56.25</v>
      </c>
      <c r="T422" s="701">
        <f>IF(INDEX(Historical!$F$7:$F$1230,MATCH(B422,Historical!$B$7:$B$1261,0))=0,"n/a",((INDEX(Historical!$C$7:$C$1239,MATCH(B422,Historical!$B$7:$B$1261,0))/INDEX(Historical!$F$7:$F$1230,MATCH(B422,Historical!$B$7:$B$1261,0)))^(1/3)-1)*100)</f>
        <v>44.224957030740832</v>
      </c>
      <c r="U422" s="701" t="str">
        <f>IF(INDEX(Historical!$H$7:$H$1230,MATCH(B422,Historical!$B$7:$B$1261,0))=0,"n/a",((INDEX(Historical!$C$7:$C$1239,MATCH(B422,Historical!$B$7:$B$1261,0))/INDEX(Historical!$H$7:$H$1230,MATCH(B422,Historical!$B$7:$B$1261,0)))^(1/5)-1)*100)</f>
        <v>n/a</v>
      </c>
      <c r="V422" s="701" t="str">
        <f>IF(INDEX(Historical!$O$7:$O$1230,MATCH(B422,Historical!$B$7:$B$1261,0))=0,"n/a",((INDEX(Historical!$C$7:$C$1239,MATCH(B422,Historical!$B$7:$B$1261,0))/INDEX(Historical!$O$7:$O$1230,MATCH(B422,Historical!$B$7:$B$1261,0)))^(1/10)-1)*100)</f>
        <v>n/a</v>
      </c>
      <c r="W422" s="702" t="str">
        <f t="shared" si="107"/>
        <v>n/a</v>
      </c>
      <c r="X422" s="703" t="str">
        <f t="shared" si="108"/>
        <v>n/a</v>
      </c>
      <c r="Y422" s="774"/>
      <c r="Z422" s="757">
        <f t="shared" si="109"/>
        <v>56.570713391739666</v>
      </c>
      <c r="AA422" s="765">
        <f t="shared" si="110"/>
        <v>25.549436795994993</v>
      </c>
      <c r="AB422" s="759">
        <v>12</v>
      </c>
      <c r="AC422" s="766">
        <v>7.99</v>
      </c>
      <c r="AD422" s="766">
        <v>1.29</v>
      </c>
      <c r="AE422" s="766">
        <v>2.72</v>
      </c>
      <c r="AF422" s="766">
        <v>17.34</v>
      </c>
      <c r="AG422" s="766">
        <v>80.2</v>
      </c>
      <c r="AH422" s="766">
        <v>39.200000000000003</v>
      </c>
      <c r="AI422" s="766">
        <v>15.03</v>
      </c>
      <c r="AJ422" s="766">
        <v>31.3</v>
      </c>
      <c r="AK422" s="766">
        <v>20</v>
      </c>
      <c r="AL422" s="767">
        <v>2290</v>
      </c>
      <c r="AM422" s="768">
        <v>2.7</v>
      </c>
      <c r="AN422" s="766">
        <v>0</v>
      </c>
      <c r="AO422" s="769" t="str">
        <f t="shared" si="111"/>
        <v>n/a</v>
      </c>
      <c r="AP422" s="770" t="str">
        <f t="shared" si="112"/>
        <v>n/a</v>
      </c>
      <c r="AQ422" s="771">
        <f t="shared" si="113"/>
        <v>343.73527345456932</v>
      </c>
      <c r="AR422" s="651">
        <f>INDEX(Historical!$C$7:$C$1239,MATCH(B422,Historical!$B$7:$B$1261,0))*IF(AH422="n/a",1.03,IF(AH422&lt;0,1.01,IF(AH422&gt;10,1.1,(1+AH422/100))))</f>
        <v>3.3000000000000003</v>
      </c>
      <c r="AS422" s="765">
        <f t="shared" si="114"/>
        <v>3.6300000000000008</v>
      </c>
      <c r="AT422" s="765">
        <f t="shared" si="118"/>
        <v>3.9930000000000012</v>
      </c>
      <c r="AU422" s="765">
        <f t="shared" si="118"/>
        <v>4.3923000000000014</v>
      </c>
      <c r="AV422" s="765">
        <f t="shared" si="118"/>
        <v>4.8315300000000017</v>
      </c>
      <c r="AW422" s="757">
        <f t="shared" si="115"/>
        <v>20.146830000000005</v>
      </c>
      <c r="AX422" s="772">
        <f t="shared" si="116"/>
        <v>9.8691241304986796</v>
      </c>
      <c r="AY422" s="935">
        <v>1.5</v>
      </c>
      <c r="AZ422" s="768">
        <v>316.36</v>
      </c>
      <c r="BA422" s="768">
        <v>-1.08</v>
      </c>
      <c r="BB422" s="768">
        <v>23.880000000000003</v>
      </c>
      <c r="BC422" s="768">
        <v>60.17</v>
      </c>
      <c r="BD422" s="908"/>
      <c r="BE422" s="624">
        <v>2016</v>
      </c>
      <c r="BF422" s="898">
        <f t="shared" si="117"/>
        <v>0</v>
      </c>
      <c r="BG422" s="824">
        <v>42.6</v>
      </c>
    </row>
    <row r="423" spans="1:59" ht="11.25" customHeight="1" x14ac:dyDescent="0.2">
      <c r="A423" s="871" t="s">
        <v>1462</v>
      </c>
      <c r="B423" s="875" t="s">
        <v>1463</v>
      </c>
      <c r="C423" s="932" t="s">
        <v>108</v>
      </c>
      <c r="D423" s="932" t="s">
        <v>118</v>
      </c>
      <c r="E423" s="733">
        <v>8</v>
      </c>
      <c r="F423" s="1140">
        <v>563</v>
      </c>
      <c r="G423" s="1165" t="s">
        <v>106</v>
      </c>
      <c r="H423" s="1165" t="s">
        <v>106</v>
      </c>
      <c r="I423" s="874">
        <v>46.17</v>
      </c>
      <c r="J423" s="651">
        <f t="shared" si="104"/>
        <v>3.9852718215291314</v>
      </c>
      <c r="K423" s="877">
        <v>0.46</v>
      </c>
      <c r="L423" s="887">
        <v>4</v>
      </c>
      <c r="M423" s="642">
        <f t="shared" si="105"/>
        <v>1.84</v>
      </c>
      <c r="N423" s="870" t="s">
        <v>261</v>
      </c>
      <c r="O423" s="734">
        <v>0.44</v>
      </c>
      <c r="P423" s="861">
        <v>43958</v>
      </c>
      <c r="Q423" s="861">
        <v>43994</v>
      </c>
      <c r="R423" s="642">
        <f t="shared" si="106"/>
        <v>4.5454545454545494</v>
      </c>
      <c r="S423" s="701">
        <f>IF(INDEX(Historical!$D$7:$D$1237,MATCH(B423,Historical!$B$7:$B$1261,0))=0,"n/a",(INDEX(Historical!$C$7:$C$1239,MATCH(B423,Historical!$B$7:$B$1261,0))/INDEX(Historical!$D$7:$D$1237,MATCH(B423,Historical!$B$7:$B$1261,0))-1)*100)</f>
        <v>4.8192771084337505</v>
      </c>
      <c r="T423" s="701">
        <f>IF(INDEX(Historical!$F$7:$F$1230,MATCH(B423,Historical!$B$7:$B$1261,0))=0,"n/a",((INDEX(Historical!$C$7:$C$1239,MATCH(B423,Historical!$B$7:$B$1261,0))/INDEX(Historical!$F$7:$F$1230,MATCH(B423,Historical!$B$7:$B$1261,0)))^(1/3)-1)*100)</f>
        <v>3.3767552838620318</v>
      </c>
      <c r="U423" s="701">
        <f>IF(INDEX(Historical!$H$7:$H$1230,MATCH(B423,Historical!$B$7:$B$1261,0))=0,"n/a",((INDEX(Historical!$C$7:$C$1239,MATCH(B423,Historical!$B$7:$B$1261,0))/INDEX(Historical!$H$7:$H$1230,MATCH(B423,Historical!$B$7:$B$1261,0)))^(1/5)-1)*100)</f>
        <v>8.0601967854472498</v>
      </c>
      <c r="V423" s="701">
        <f>IF(INDEX(Historical!$O$7:$O$1230,MATCH(B423,Historical!$B$7:$B$1261,0))=0,"n/a",((INDEX(Historical!$C$7:$C$1239,MATCH(B423,Historical!$B$7:$B$1261,0))/INDEX(Historical!$O$7:$O$1230,MATCH(B423,Historical!$B$7:$B$1261,0)))^(1/10)-1)*100)</f>
        <v>10.187114654947504</v>
      </c>
      <c r="W423" s="702">
        <f t="shared" si="107"/>
        <v>0.79121488846036614</v>
      </c>
      <c r="X423" s="703">
        <f t="shared" si="108"/>
        <v>3.5044333849770655</v>
      </c>
      <c r="Y423" s="668"/>
      <c r="Z423" s="651">
        <f t="shared" si="109"/>
        <v>30.213464696223319</v>
      </c>
      <c r="AA423" s="886">
        <f t="shared" si="110"/>
        <v>7.5812807881773407</v>
      </c>
      <c r="AB423" s="887">
        <v>12</v>
      </c>
      <c r="AC423" s="865">
        <v>6.09</v>
      </c>
      <c r="AD423" s="865">
        <v>2.13</v>
      </c>
      <c r="AE423" s="865">
        <v>0.65</v>
      </c>
      <c r="AF423" s="865">
        <v>0.59</v>
      </c>
      <c r="AG423" s="865">
        <v>7.9</v>
      </c>
      <c r="AH423" s="865">
        <v>23.3</v>
      </c>
      <c r="AI423" s="865">
        <v>11.110000000000001</v>
      </c>
      <c r="AJ423" s="865">
        <v>2.2999999999999998</v>
      </c>
      <c r="AK423" s="865">
        <v>3.66</v>
      </c>
      <c r="AL423" s="878">
        <v>42980</v>
      </c>
      <c r="AM423" s="872">
        <v>0.1</v>
      </c>
      <c r="AN423" s="865">
        <v>0.25</v>
      </c>
      <c r="AO423" s="739">
        <f t="shared" si="111"/>
        <v>4.4641878187990409</v>
      </c>
      <c r="AP423" s="740">
        <f t="shared" si="112"/>
        <v>12.045468606976382</v>
      </c>
      <c r="AQ423" s="888">
        <f t="shared" si="113"/>
        <v>-55.413227347491244</v>
      </c>
      <c r="AR423" s="651">
        <f>INDEX(Historical!$C$7:$C$1239,MATCH(B423,Historical!$B$7:$B$1261,0))*IF(AH423="n/a",1.03,IF(AH423&lt;0,1.01,IF(AH423&gt;10,1.1,(1+AH423/100))))</f>
        <v>1.9140000000000001</v>
      </c>
      <c r="AS423" s="886">
        <f t="shared" si="114"/>
        <v>2.1054000000000004</v>
      </c>
      <c r="AT423" s="886">
        <f t="shared" si="118"/>
        <v>2.1824576400000004</v>
      </c>
      <c r="AU423" s="886">
        <f t="shared" si="118"/>
        <v>2.2623355896240005</v>
      </c>
      <c r="AV423" s="886">
        <f t="shared" si="118"/>
        <v>2.3451370722042388</v>
      </c>
      <c r="AW423" s="651">
        <f t="shared" si="115"/>
        <v>10.80933030182824</v>
      </c>
      <c r="AX423" s="747">
        <f t="shared" si="116"/>
        <v>23.412021446454926</v>
      </c>
      <c r="AY423" s="934">
        <v>1.39</v>
      </c>
      <c r="AZ423" s="872">
        <v>102.06</v>
      </c>
      <c r="BA423" s="872">
        <v>-13.34</v>
      </c>
      <c r="BB423" s="872">
        <v>13.55</v>
      </c>
      <c r="BC423" s="872">
        <v>22.71</v>
      </c>
      <c r="BE423" s="624">
        <v>2013</v>
      </c>
      <c r="BF423" s="898">
        <f t="shared" si="117"/>
        <v>0</v>
      </c>
      <c r="BG423" s="882">
        <v>0.70000000000000007</v>
      </c>
    </row>
    <row r="424" spans="1:59" ht="11.25" customHeight="1" x14ac:dyDescent="0.2">
      <c r="A424" s="704" t="s">
        <v>4168</v>
      </c>
      <c r="B424" s="785" t="s">
        <v>4165</v>
      </c>
      <c r="C424" s="932" t="s">
        <v>108</v>
      </c>
      <c r="D424" s="932" t="s">
        <v>118</v>
      </c>
      <c r="E424" s="733">
        <v>7</v>
      </c>
      <c r="F424" s="1140">
        <v>620</v>
      </c>
      <c r="G424" s="1165" t="s">
        <v>106</v>
      </c>
      <c r="H424" s="1165" t="s">
        <v>106</v>
      </c>
      <c r="I424" s="883">
        <v>17.059999999999999</v>
      </c>
      <c r="J424" s="651">
        <f t="shared" si="104"/>
        <v>6.5650644783118413</v>
      </c>
      <c r="K424" s="863">
        <v>0.28000000000000003</v>
      </c>
      <c r="L424" s="1190">
        <v>4</v>
      </c>
      <c r="M424" s="642">
        <f t="shared" si="105"/>
        <v>1.1200000000000001</v>
      </c>
      <c r="N424" s="1190" t="s">
        <v>325</v>
      </c>
      <c r="O424" s="604">
        <v>0.25</v>
      </c>
      <c r="P424" s="633">
        <v>43885</v>
      </c>
      <c r="Q424" s="633">
        <v>43909</v>
      </c>
      <c r="R424" s="642">
        <f t="shared" si="106"/>
        <v>12.000000000000011</v>
      </c>
      <c r="S424" s="701">
        <f>IF(INDEX(Historical!$D$7:$D$1237,MATCH(B424,Historical!$B$7:$B$1261,0))=0,"n/a",(INDEX(Historical!$C$7:$C$1239,MATCH(B424,Historical!$B$7:$B$1261,0))/INDEX(Historical!$D$7:$D$1237,MATCH(B424,Historical!$B$7:$B$1261,0))-1)*100)</f>
        <v>9.8901098901098763</v>
      </c>
      <c r="T424" s="701">
        <f>IF(INDEX(Historical!$F$7:$F$1230,MATCH(B424,Historical!$B$7:$B$1261,0))=0,"n/a",((INDEX(Historical!$C$7:$C$1239,MATCH(B424,Historical!$B$7:$B$1261,0))/INDEX(Historical!$F$7:$F$1230,MATCH(B424,Historical!$B$7:$B$1261,0)))^(1/3)-1)*100)</f>
        <v>10.557809853526301</v>
      </c>
      <c r="U424" s="701">
        <f>IF(INDEX(Historical!$H$7:$H$1230,MATCH(B424,Historical!$B$7:$B$1261,0))=0,"n/a",((INDEX(Historical!$C$7:$C$1239,MATCH(B424,Historical!$B$7:$B$1261,0))/INDEX(Historical!$H$7:$H$1230,MATCH(B424,Historical!$B$7:$B$1261,0)))^(1/5)-1)*100)</f>
        <v>11.898696853861001</v>
      </c>
      <c r="V424" s="701">
        <f>IF(INDEX(Historical!$O$7:$O$1230,MATCH(B424,Historical!$B$7:$B$1261,0))=0,"n/a",((INDEX(Historical!$C$7:$C$1239,MATCH(B424,Historical!$B$7:$B$1261,0))/INDEX(Historical!$O$7:$O$1230,MATCH(B424,Historical!$B$7:$B$1261,0)))^(1/10)-1)*100)</f>
        <v>2.5157373502909142</v>
      </c>
      <c r="W424" s="702">
        <f t="shared" si="107"/>
        <v>4.729705528474609</v>
      </c>
      <c r="X424" s="703">
        <f t="shared" si="108"/>
        <v>1.3075491048198902</v>
      </c>
      <c r="Y424" s="673" t="s">
        <v>4621</v>
      </c>
      <c r="Z424" s="651">
        <f t="shared" si="109"/>
        <v>55.172413793103459</v>
      </c>
      <c r="AA424" s="886">
        <f t="shared" si="110"/>
        <v>8.4039408866995071</v>
      </c>
      <c r="AB424" s="887">
        <v>12</v>
      </c>
      <c r="AC424" s="882">
        <v>2.0299999999999998</v>
      </c>
      <c r="AD424" s="882">
        <v>0.96</v>
      </c>
      <c r="AE424" s="865">
        <v>0.6</v>
      </c>
      <c r="AF424" s="865">
        <v>0.9</v>
      </c>
      <c r="AG424" s="865">
        <v>10.7</v>
      </c>
      <c r="AH424" s="865">
        <v>27.6</v>
      </c>
      <c r="AI424" s="865">
        <v>15.43</v>
      </c>
      <c r="AJ424" s="681">
        <v>9.1</v>
      </c>
      <c r="AK424" s="681">
        <v>8.82</v>
      </c>
      <c r="AL424" s="882">
        <v>33240</v>
      </c>
      <c r="AM424" s="882">
        <v>0.01</v>
      </c>
      <c r="AN424" s="882">
        <v>0.3</v>
      </c>
      <c r="AO424" s="739">
        <f t="shared" si="111"/>
        <v>10.059820445473337</v>
      </c>
      <c r="AP424" s="740">
        <f t="shared" si="112"/>
        <v>18.463761332172844</v>
      </c>
      <c r="AQ424" s="888">
        <f t="shared" si="113"/>
        <v>-42.020897258755355</v>
      </c>
      <c r="AR424" s="651">
        <f>INDEX(Historical!$C$7:$C$1239,MATCH(B424,Historical!$B$7:$B$1261,0))*IF(AH424="n/a",1.03,IF(AH424&lt;0,1.01,IF(AH424&gt;10,1.1,(1+AH424/100))))</f>
        <v>1.1000000000000001</v>
      </c>
      <c r="AS424" s="886">
        <f t="shared" si="114"/>
        <v>1.2100000000000002</v>
      </c>
      <c r="AT424" s="886">
        <f t="shared" si="118"/>
        <v>1.3167220000000002</v>
      </c>
      <c r="AU424" s="886">
        <f t="shared" si="118"/>
        <v>1.4328568804000004</v>
      </c>
      <c r="AV424" s="886">
        <f t="shared" si="118"/>
        <v>1.5592348572512804</v>
      </c>
      <c r="AW424" s="651">
        <f t="shared" si="115"/>
        <v>6.6188137376512817</v>
      </c>
      <c r="AX424" s="747">
        <f t="shared" si="116"/>
        <v>38.797266926443626</v>
      </c>
      <c r="AY424" s="729">
        <v>1.4</v>
      </c>
      <c r="AZ424" s="865">
        <v>97.91</v>
      </c>
      <c r="BA424" s="865">
        <v>-19.64</v>
      </c>
      <c r="BB424" s="865">
        <v>15.079999999999998</v>
      </c>
      <c r="BC424" s="865">
        <v>22.27</v>
      </c>
      <c r="BE424" s="624">
        <v>2014</v>
      </c>
      <c r="BF424" s="898">
        <f t="shared" si="117"/>
        <v>0</v>
      </c>
      <c r="BG424" s="882">
        <v>0.6</v>
      </c>
    </row>
    <row r="425" spans="1:59" ht="11.25" customHeight="1" x14ac:dyDescent="0.2">
      <c r="A425" s="880" t="s">
        <v>1424</v>
      </c>
      <c r="B425" s="875" t="s">
        <v>1425</v>
      </c>
      <c r="C425" s="932" t="s">
        <v>108</v>
      </c>
      <c r="D425" s="932" t="s">
        <v>4338</v>
      </c>
      <c r="E425" s="733">
        <v>7</v>
      </c>
      <c r="F425" s="1140">
        <v>589</v>
      </c>
      <c r="G425" s="1129" t="s">
        <v>106</v>
      </c>
      <c r="H425" s="1129" t="s">
        <v>106</v>
      </c>
      <c r="I425" s="874">
        <v>12.17</v>
      </c>
      <c r="J425" s="651">
        <f t="shared" si="104"/>
        <v>4.6014790468364835</v>
      </c>
      <c r="K425" s="877">
        <v>0.14000000000000001</v>
      </c>
      <c r="L425" s="887">
        <v>4</v>
      </c>
      <c r="M425" s="642">
        <f t="shared" si="105"/>
        <v>0.56000000000000005</v>
      </c>
      <c r="N425" s="870" t="s">
        <v>618</v>
      </c>
      <c r="O425" s="734">
        <v>0.12</v>
      </c>
      <c r="P425" s="866">
        <v>43734</v>
      </c>
      <c r="Q425" s="866">
        <v>43746</v>
      </c>
      <c r="R425" s="642">
        <f t="shared" si="106"/>
        <v>16.666666666666682</v>
      </c>
      <c r="S425" s="701">
        <f>IF(INDEX(Historical!$D$7:$D$1237,MATCH(B425,Historical!$B$7:$B$1261,0))=0,"n/a",(INDEX(Historical!$C$7:$C$1239,MATCH(B425,Historical!$B$7:$B$1261,0))/INDEX(Historical!$D$7:$D$1237,MATCH(B425,Historical!$B$7:$B$1261,0))-1)*100)</f>
        <v>4.1666666666666741</v>
      </c>
      <c r="T425" s="701">
        <f>IF(INDEX(Historical!$F$7:$F$1230,MATCH(B425,Historical!$B$7:$B$1261,0))=0,"n/a",((INDEX(Historical!$C$7:$C$1239,MATCH(B425,Historical!$B$7:$B$1261,0))/INDEX(Historical!$F$7:$F$1230,MATCH(B425,Historical!$B$7:$B$1261,0)))^(1/3)-1)*100)</f>
        <v>7.7217345015941907</v>
      </c>
      <c r="U425" s="701">
        <f>IF(INDEX(Historical!$H$7:$H$1230,MATCH(B425,Historical!$B$7:$B$1261,0))=0,"n/a",((INDEX(Historical!$C$7:$C$1239,MATCH(B425,Historical!$B$7:$B$1261,0))/INDEX(Historical!$H$7:$H$1230,MATCH(B425,Historical!$B$7:$B$1261,0)))^(1/5)-1)*100)</f>
        <v>20.112443398143132</v>
      </c>
      <c r="V425" s="701" t="str">
        <f>IF(INDEX(Historical!$O$7:$O$1230,MATCH(B425,Historical!$B$7:$B$1261,0))=0,"n/a",((INDEX(Historical!$C$7:$C$1239,MATCH(B425,Historical!$B$7:$B$1261,0))/INDEX(Historical!$O$7:$O$1230,MATCH(B425,Historical!$B$7:$B$1261,0)))^(1/10)-1)*100)</f>
        <v>n/a</v>
      </c>
      <c r="W425" s="702" t="str">
        <f t="shared" si="107"/>
        <v>n/a</v>
      </c>
      <c r="X425" s="703">
        <f t="shared" si="108"/>
        <v>0.59504270408707483</v>
      </c>
      <c r="Y425" s="673"/>
      <c r="Z425" s="651">
        <f t="shared" si="109"/>
        <v>45.528455284552848</v>
      </c>
      <c r="AA425" s="886">
        <f t="shared" si="110"/>
        <v>9.8943089430894311</v>
      </c>
      <c r="AB425" s="887">
        <v>12</v>
      </c>
      <c r="AC425" s="865">
        <v>1.23</v>
      </c>
      <c r="AD425" s="865">
        <v>1.01</v>
      </c>
      <c r="AE425" s="865">
        <v>2.19</v>
      </c>
      <c r="AF425" s="865">
        <v>0.79</v>
      </c>
      <c r="AG425" s="865">
        <v>8</v>
      </c>
      <c r="AH425" s="865">
        <v>37.299999999999997</v>
      </c>
      <c r="AI425" s="865">
        <v>-23.189999999999998</v>
      </c>
      <c r="AJ425" s="865">
        <v>33.800000000000004</v>
      </c>
      <c r="AK425" s="865">
        <v>10</v>
      </c>
      <c r="AL425" s="878">
        <v>136.9</v>
      </c>
      <c r="AM425" s="872">
        <v>3</v>
      </c>
      <c r="AN425" s="865">
        <v>0.38</v>
      </c>
      <c r="AO425" s="739">
        <f t="shared" si="111"/>
        <v>14.819613501890185</v>
      </c>
      <c r="AP425" s="740">
        <f t="shared" si="112"/>
        <v>24.713922444979616</v>
      </c>
      <c r="AQ425" s="888">
        <f t="shared" si="113"/>
        <v>-41.0593365605312</v>
      </c>
      <c r="AR425" s="651">
        <f>INDEX(Historical!$C$7:$C$1239,MATCH(B425,Historical!$B$7:$B$1261,0))*IF(AH425="n/a",1.03,IF(AH425&lt;0,1.01,IF(AH425&gt;10,1.1,(1+AH425/100))))</f>
        <v>0.55000000000000004</v>
      </c>
      <c r="AS425" s="886">
        <f t="shared" si="114"/>
        <v>0.5555000000000001</v>
      </c>
      <c r="AT425" s="886">
        <f t="shared" si="118"/>
        <v>0.6110500000000002</v>
      </c>
      <c r="AU425" s="886">
        <f t="shared" si="118"/>
        <v>0.67215500000000028</v>
      </c>
      <c r="AV425" s="886">
        <f t="shared" si="118"/>
        <v>0.73937050000000037</v>
      </c>
      <c r="AW425" s="651">
        <f t="shared" si="115"/>
        <v>3.1280755000000013</v>
      </c>
      <c r="AX425" s="747">
        <f t="shared" si="116"/>
        <v>25.703167625308147</v>
      </c>
      <c r="AY425" s="934">
        <v>1</v>
      </c>
      <c r="AZ425" s="872">
        <v>86.66</v>
      </c>
      <c r="BA425" s="872">
        <v>-31.44</v>
      </c>
      <c r="BB425" s="872">
        <v>12.520000000000001</v>
      </c>
      <c r="BC425" s="872">
        <v>16.28</v>
      </c>
      <c r="BE425" s="624">
        <v>2014</v>
      </c>
      <c r="BF425" s="898">
        <f t="shared" si="117"/>
        <v>0</v>
      </c>
      <c r="BG425" s="882">
        <v>0.89999999999999991</v>
      </c>
    </row>
    <row r="426" spans="1:59" ht="11.25" customHeight="1" x14ac:dyDescent="0.2">
      <c r="A426" s="863" t="s">
        <v>1430</v>
      </c>
      <c r="B426" s="875" t="s">
        <v>1431</v>
      </c>
      <c r="C426" s="932" t="s">
        <v>245</v>
      </c>
      <c r="D426" s="932" t="s">
        <v>4333</v>
      </c>
      <c r="E426" s="733">
        <v>11</v>
      </c>
      <c r="F426" s="1140">
        <v>306</v>
      </c>
      <c r="G426" s="1123" t="s">
        <v>106</v>
      </c>
      <c r="H426" s="1123" t="s">
        <v>106</v>
      </c>
      <c r="I426" s="874">
        <v>61.42</v>
      </c>
      <c r="J426" s="651">
        <f t="shared" si="104"/>
        <v>2.6050146532074243</v>
      </c>
      <c r="K426" s="877">
        <v>0.4</v>
      </c>
      <c r="L426" s="887">
        <v>4</v>
      </c>
      <c r="M426" s="642">
        <f t="shared" si="105"/>
        <v>1.6</v>
      </c>
      <c r="N426" s="870" t="s">
        <v>594</v>
      </c>
      <c r="O426" s="734">
        <v>0.36499999999999999</v>
      </c>
      <c r="P426" s="861">
        <v>43895</v>
      </c>
      <c r="Q426" s="861">
        <v>43910</v>
      </c>
      <c r="R426" s="642">
        <f t="shared" si="106"/>
        <v>9.5890410958904209</v>
      </c>
      <c r="S426" s="701">
        <f>IF(INDEX(Historical!$D$7:$D$1237,MATCH(B426,Historical!$B$7:$B$1261,0))=0,"n/a",(INDEX(Historical!$C$7:$C$1239,MATCH(B426,Historical!$B$7:$B$1261,0))/INDEX(Historical!$D$7:$D$1237,MATCH(B426,Historical!$B$7:$B$1261,0))-1)*100)</f>
        <v>10.606060606060597</v>
      </c>
      <c r="T426" s="701">
        <f>IF(INDEX(Historical!$F$7:$F$1230,MATCH(B426,Historical!$B$7:$B$1261,0))=0,"n/a",((INDEX(Historical!$C$7:$C$1239,MATCH(B426,Historical!$B$7:$B$1261,0))/INDEX(Historical!$F$7:$F$1230,MATCH(B426,Historical!$B$7:$B$1261,0)))^(1/3)-1)*100)</f>
        <v>13.444719403828165</v>
      </c>
      <c r="U426" s="701">
        <f>IF(INDEX(Historical!$H$7:$H$1230,MATCH(B426,Historical!$B$7:$B$1261,0))=0,"n/a",((INDEX(Historical!$C$7:$C$1239,MATCH(B426,Historical!$B$7:$B$1261,0))/INDEX(Historical!$H$7:$H$1230,MATCH(B426,Historical!$B$7:$B$1261,0)))^(1/5)-1)*100)</f>
        <v>13.948300628553811</v>
      </c>
      <c r="V426" s="701">
        <f>IF(INDEX(Historical!$O$7:$O$1230,MATCH(B426,Historical!$B$7:$B$1261,0))=0,"n/a",((INDEX(Historical!$C$7:$C$1239,MATCH(B426,Historical!$B$7:$B$1261,0))/INDEX(Historical!$O$7:$O$1230,MATCH(B426,Historical!$B$7:$B$1261,0)))^(1/10)-1)*100)</f>
        <v>41.616557862603209</v>
      </c>
      <c r="W426" s="702">
        <f t="shared" si="107"/>
        <v>0.33516228503577911</v>
      </c>
      <c r="X426" s="703">
        <f t="shared" si="108"/>
        <v>2.9677235379901723</v>
      </c>
      <c r="Y426" s="876" t="s">
        <v>817</v>
      </c>
      <c r="Z426" s="651">
        <f t="shared" si="109"/>
        <v>107.38255033557047</v>
      </c>
      <c r="AA426" s="886">
        <f t="shared" si="110"/>
        <v>41.221476510067113</v>
      </c>
      <c r="AB426" s="887">
        <v>12</v>
      </c>
      <c r="AC426" s="865">
        <v>1.49</v>
      </c>
      <c r="AD426" s="865">
        <v>4.33</v>
      </c>
      <c r="AE426" s="865">
        <v>0.57999999999999996</v>
      </c>
      <c r="AF426" s="865">
        <v>1.81</v>
      </c>
      <c r="AG426" s="865">
        <v>4.5</v>
      </c>
      <c r="AH426" s="865">
        <v>-15.8</v>
      </c>
      <c r="AI426" s="865">
        <v>105.66</v>
      </c>
      <c r="AJ426" s="865">
        <v>4.7</v>
      </c>
      <c r="AK426" s="865">
        <v>9.6100000000000012</v>
      </c>
      <c r="AL426" s="878">
        <v>18300</v>
      </c>
      <c r="AM426" s="872">
        <v>1.6</v>
      </c>
      <c r="AN426" s="865">
        <v>0.39</v>
      </c>
      <c r="AO426" s="739">
        <f t="shared" si="111"/>
        <v>-24.668161228305877</v>
      </c>
      <c r="AP426" s="740">
        <f t="shared" si="112"/>
        <v>16.553315281761236</v>
      </c>
      <c r="AQ426" s="888">
        <f t="shared" si="113"/>
        <v>82.099938962978953</v>
      </c>
      <c r="AR426" s="651">
        <f>INDEX(Historical!$C$7:$C$1239,MATCH(B426,Historical!$B$7:$B$1261,0))*IF(AH426="n/a",1.03,IF(AH426&lt;0,1.01,IF(AH426&gt;10,1.1,(1+AH426/100))))</f>
        <v>1.4745999999999999</v>
      </c>
      <c r="AS426" s="886">
        <f t="shared" si="114"/>
        <v>1.6220600000000001</v>
      </c>
      <c r="AT426" s="886">
        <f t="shared" si="118"/>
        <v>1.7779399660000001</v>
      </c>
      <c r="AU426" s="886">
        <f t="shared" si="118"/>
        <v>1.9487999967326004</v>
      </c>
      <c r="AV426" s="886">
        <f t="shared" si="118"/>
        <v>2.1360796764186034</v>
      </c>
      <c r="AW426" s="651">
        <f t="shared" si="115"/>
        <v>8.9594796391512048</v>
      </c>
      <c r="AX426" s="747">
        <f t="shared" si="116"/>
        <v>14.587234840689034</v>
      </c>
      <c r="AY426" s="934">
        <v>1.6</v>
      </c>
      <c r="AZ426" s="872">
        <v>169.98</v>
      </c>
      <c r="BA426" s="872">
        <v>-3.4000000000000004</v>
      </c>
      <c r="BB426" s="872">
        <v>15.14</v>
      </c>
      <c r="BC426" s="872">
        <v>34.89</v>
      </c>
      <c r="BE426" s="624">
        <v>2011</v>
      </c>
      <c r="BF426" s="898">
        <f t="shared" si="117"/>
        <v>0</v>
      </c>
      <c r="BG426" s="882">
        <v>1.7999999999999998</v>
      </c>
    </row>
    <row r="427" spans="1:59" ht="11.25" customHeight="1" x14ac:dyDescent="0.2">
      <c r="A427" s="863" t="s">
        <v>288</v>
      </c>
      <c r="B427" s="875" t="s">
        <v>289</v>
      </c>
      <c r="C427" s="932" t="s">
        <v>131</v>
      </c>
      <c r="D427" s="932" t="s">
        <v>4329</v>
      </c>
      <c r="E427" s="733">
        <v>45</v>
      </c>
      <c r="F427" s="1140">
        <v>56</v>
      </c>
      <c r="G427" s="1106" t="s">
        <v>37</v>
      </c>
      <c r="H427" s="1106" t="s">
        <v>37</v>
      </c>
      <c r="I427" s="865">
        <v>68.67</v>
      </c>
      <c r="J427" s="651">
        <f t="shared" si="104"/>
        <v>2.1552351827581187</v>
      </c>
      <c r="K427" s="877">
        <v>0.37</v>
      </c>
      <c r="L427" s="887">
        <v>4</v>
      </c>
      <c r="M427" s="642">
        <f t="shared" si="105"/>
        <v>1.48</v>
      </c>
      <c r="N427" s="870" t="s">
        <v>148</v>
      </c>
      <c r="O427" s="734">
        <v>0.35249999999999998</v>
      </c>
      <c r="P427" s="861">
        <v>44074</v>
      </c>
      <c r="Q427" s="861">
        <v>44089</v>
      </c>
      <c r="R427" s="642">
        <f t="shared" si="106"/>
        <v>4.9645390070922026</v>
      </c>
      <c r="S427" s="701">
        <f>IF(INDEX(Historical!$D$7:$D$1237,MATCH(B427,Historical!$B$7:$B$1261,0))=0,"n/a",(INDEX(Historical!$C$7:$C$1239,MATCH(B427,Historical!$B$7:$B$1261,0))/INDEX(Historical!$D$7:$D$1237,MATCH(B427,Historical!$B$7:$B$1261,0))-1)*100)</f>
        <v>4.5454545454545414</v>
      </c>
      <c r="T427" s="701">
        <f>IF(INDEX(Historical!$F$7:$F$1230,MATCH(B427,Historical!$B$7:$B$1261,0))=0,"n/a",((INDEX(Historical!$C$7:$C$1239,MATCH(B427,Historical!$B$7:$B$1261,0))/INDEX(Historical!$F$7:$F$1230,MATCH(B427,Historical!$B$7:$B$1261,0)))^(1/3)-1)*100)</f>
        <v>4.6238457750613193</v>
      </c>
      <c r="U427" s="701">
        <f>IF(INDEX(Historical!$H$7:$H$1230,MATCH(B427,Historical!$B$7:$B$1261,0))=0,"n/a",((INDEX(Historical!$C$7:$C$1239,MATCH(B427,Historical!$B$7:$B$1261,0))/INDEX(Historical!$H$7:$H$1230,MATCH(B427,Historical!$B$7:$B$1261,0)))^(1/5)-1)*100)</f>
        <v>4.4795491178031499</v>
      </c>
      <c r="V427" s="701">
        <f>IF(INDEX(Historical!$O$7:$O$1230,MATCH(B427,Historical!$B$7:$B$1261,0))=0,"n/a",((INDEX(Historical!$C$7:$C$1239,MATCH(B427,Historical!$B$7:$B$1261,0))/INDEX(Historical!$O$7:$O$1230,MATCH(B427,Historical!$B$7:$B$1261,0)))^(1/10)-1)*100)</f>
        <v>3.5513583374495283</v>
      </c>
      <c r="W427" s="702">
        <f t="shared" si="107"/>
        <v>1.2613621865655547</v>
      </c>
      <c r="X427" s="703">
        <f t="shared" si="108"/>
        <v>2.7997181986269686</v>
      </c>
      <c r="Y427" s="664"/>
      <c r="Z427" s="651">
        <f t="shared" si="109"/>
        <v>56.060606060606055</v>
      </c>
      <c r="AA427" s="886">
        <f t="shared" si="110"/>
        <v>26.011363636363637</v>
      </c>
      <c r="AB427" s="887">
        <v>12</v>
      </c>
      <c r="AC427" s="865">
        <v>2.64</v>
      </c>
      <c r="AD427" s="865">
        <v>5.6</v>
      </c>
      <c r="AE427" s="865">
        <v>4.8099999999999996</v>
      </c>
      <c r="AF427" s="865">
        <v>2.64</v>
      </c>
      <c r="AG427" s="865">
        <v>10.199999999999999</v>
      </c>
      <c r="AH427" s="865">
        <v>3.2</v>
      </c>
      <c r="AI427" s="865">
        <v>7.1</v>
      </c>
      <c r="AJ427" s="865">
        <v>1.6</v>
      </c>
      <c r="AK427" s="865">
        <v>4.8</v>
      </c>
      <c r="AL427" s="878">
        <v>2610</v>
      </c>
      <c r="AM427" s="872">
        <v>0.18</v>
      </c>
      <c r="AN427" s="865">
        <v>0.56999999999999995</v>
      </c>
      <c r="AO427" s="739">
        <f t="shared" si="111"/>
        <v>-19.376579335802369</v>
      </c>
      <c r="AP427" s="740">
        <f t="shared" si="112"/>
        <v>6.6347843005612681</v>
      </c>
      <c r="AQ427" s="888">
        <f t="shared" si="113"/>
        <v>74.699742415379646</v>
      </c>
      <c r="AR427" s="651">
        <f>INDEX(Historical!$C$7:$C$1239,MATCH(B427,Historical!$B$7:$B$1261,0))*IF(AH427="n/a",1.03,IF(AH427&lt;0,1.01,IF(AH427&gt;10,1.1,(1+AH427/100))))</f>
        <v>1.4241599999999999</v>
      </c>
      <c r="AS427" s="886">
        <f t="shared" si="114"/>
        <v>1.5252753599999997</v>
      </c>
      <c r="AT427" s="886">
        <f t="shared" ref="AT427:AV446" si="119">IF($AK427="n/a",1.03*AS427,IF($AK427&lt;0,1.01*AS427,IF($AK427&gt;10,1.1*AS427,(1+$AK427/100)*AS427)))</f>
        <v>1.5984885772799997</v>
      </c>
      <c r="AU427" s="886">
        <f t="shared" si="119"/>
        <v>1.6752160289894398</v>
      </c>
      <c r="AV427" s="886">
        <f t="shared" si="119"/>
        <v>1.755626398380933</v>
      </c>
      <c r="AW427" s="651">
        <f t="shared" si="115"/>
        <v>7.9787663646503724</v>
      </c>
      <c r="AX427" s="747">
        <f t="shared" si="116"/>
        <v>11.618998637906468</v>
      </c>
      <c r="AY427" s="934">
        <v>0.51</v>
      </c>
      <c r="AZ427" s="872">
        <v>45.519999999999996</v>
      </c>
      <c r="BA427" s="872">
        <v>-17.52</v>
      </c>
      <c r="BB427" s="872">
        <v>2.4</v>
      </c>
      <c r="BC427" s="872">
        <v>3.2399999999999998</v>
      </c>
      <c r="BE427" s="624">
        <v>1976</v>
      </c>
      <c r="BF427" s="898">
        <f t="shared" si="117"/>
        <v>4</v>
      </c>
      <c r="BG427" s="882">
        <v>4.3999999999999995</v>
      </c>
    </row>
    <row r="428" spans="1:59" ht="11.25" customHeight="1" x14ac:dyDescent="0.2">
      <c r="A428" s="881" t="s">
        <v>4579</v>
      </c>
      <c r="B428" s="875" t="s">
        <v>4574</v>
      </c>
      <c r="C428" s="932" t="s">
        <v>4319</v>
      </c>
      <c r="D428" s="932" t="s">
        <v>4320</v>
      </c>
      <c r="E428" s="733">
        <v>5</v>
      </c>
      <c r="F428" s="1140">
        <v>736</v>
      </c>
      <c r="G428" s="1165" t="s">
        <v>106</v>
      </c>
      <c r="H428" s="1165" t="s">
        <v>106</v>
      </c>
      <c r="I428" s="874">
        <v>30.57</v>
      </c>
      <c r="J428" s="651">
        <f t="shared" si="104"/>
        <v>6.3788027477919522</v>
      </c>
      <c r="K428" s="877">
        <v>0.48749999999999999</v>
      </c>
      <c r="L428" s="887">
        <v>4</v>
      </c>
      <c r="M428" s="642">
        <f t="shared" si="105"/>
        <v>1.95</v>
      </c>
      <c r="N428" s="870" t="s">
        <v>489</v>
      </c>
      <c r="O428" s="734">
        <v>0.47499999999999998</v>
      </c>
      <c r="P428" s="861">
        <v>44011</v>
      </c>
      <c r="Q428" s="861">
        <v>44027</v>
      </c>
      <c r="R428" s="642">
        <f t="shared" si="106"/>
        <v>2.6315789473684239</v>
      </c>
      <c r="S428" s="701">
        <f>IF(INDEX(Historical!$D$7:$D$1237,MATCH(B428,Historical!$B$7:$B$1261,0))=0,"n/a",(INDEX(Historical!$C$7:$C$1239,MATCH(B428,Historical!$B$7:$B$1261,0))/INDEX(Historical!$D$7:$D$1237,MATCH(B428,Historical!$B$7:$B$1261,0))-1)*100)</f>
        <v>8.3455344070278326</v>
      </c>
      <c r="T428" s="701">
        <f>IF(INDEX(Historical!$F$7:$F$1230,MATCH(B428,Historical!$B$7:$B$1261,0))=0,"n/a",((INDEX(Historical!$C$7:$C$1239,MATCH(B428,Historical!$B$7:$B$1261,0))/INDEX(Historical!$F$7:$F$1230,MATCH(B428,Historical!$B$7:$B$1261,0)))^(1/3)-1)*100)</f>
        <v>41.665350531211899</v>
      </c>
      <c r="U428" s="701" t="str">
        <f>IF(INDEX(Historical!$H$7:$H$1230,MATCH(B428,Historical!$B$7:$B$1261,0))=0,"n/a",((INDEX(Historical!$C$7:$C$1239,MATCH(B428,Historical!$B$7:$B$1261,0))/INDEX(Historical!$H$7:$H$1230,MATCH(B428,Historical!$B$7:$B$1261,0)))^(1/5)-1)*100)</f>
        <v>n/a</v>
      </c>
      <c r="V428" s="701" t="str">
        <f>IF(INDEX(Historical!$O$7:$O$1230,MATCH(B428,Historical!$B$7:$B$1261,0))=0,"n/a",((INDEX(Historical!$C$7:$C$1239,MATCH(B428,Historical!$B$7:$B$1261,0))/INDEX(Historical!$O$7:$O$1230,MATCH(B428,Historical!$B$7:$B$1261,0)))^(1/10)-1)*100)</f>
        <v>n/a</v>
      </c>
      <c r="W428" s="702" t="str">
        <f t="shared" si="107"/>
        <v>n/a</v>
      </c>
      <c r="X428" s="703" t="str">
        <f t="shared" si="108"/>
        <v>n/a</v>
      </c>
      <c r="Y428" s="876"/>
      <c r="Z428" s="651">
        <f t="shared" si="109"/>
        <v>397.9591836734694</v>
      </c>
      <c r="AA428" s="886">
        <f t="shared" si="110"/>
        <v>62.387755102040821</v>
      </c>
      <c r="AB428" s="887">
        <v>12</v>
      </c>
      <c r="AC428" s="865">
        <v>0.49</v>
      </c>
      <c r="AD428" s="865">
        <v>4.8600000000000003</v>
      </c>
      <c r="AE428" s="865">
        <v>17.25</v>
      </c>
      <c r="AF428" s="865">
        <v>1.6</v>
      </c>
      <c r="AG428" s="865">
        <v>2.2999999999999998</v>
      </c>
      <c r="AH428" s="865">
        <v>10.7</v>
      </c>
      <c r="AI428" s="865">
        <v>141.23000000000002</v>
      </c>
      <c r="AJ428" s="865">
        <v>16.989999999999998</v>
      </c>
      <c r="AK428" s="865">
        <v>12.94</v>
      </c>
      <c r="AL428" s="878">
        <v>14210</v>
      </c>
      <c r="AM428" s="872">
        <v>0.1</v>
      </c>
      <c r="AN428" s="865">
        <v>1.4</v>
      </c>
      <c r="AO428" s="739" t="str">
        <f t="shared" si="111"/>
        <v>n/a</v>
      </c>
      <c r="AP428" s="740" t="str">
        <f t="shared" si="112"/>
        <v>n/a</v>
      </c>
      <c r="AQ428" s="888">
        <f t="shared" si="113"/>
        <v>110.62911918901466</v>
      </c>
      <c r="AR428" s="651">
        <f>INDEX(Historical!$C$7:$C$1239,MATCH(B428,Historical!$B$7:$B$1261,0))*IF(AH428="n/a",1.03,IF(AH428&lt;0,1.01,IF(AH428&gt;10,1.1,(1+AH428/100))))</f>
        <v>2.0350000000000001</v>
      </c>
      <c r="AS428" s="886">
        <f t="shared" si="114"/>
        <v>2.2385000000000002</v>
      </c>
      <c r="AT428" s="886">
        <f t="shared" si="119"/>
        <v>2.4623500000000003</v>
      </c>
      <c r="AU428" s="886">
        <f t="shared" si="119"/>
        <v>2.7085850000000007</v>
      </c>
      <c r="AV428" s="886">
        <f t="shared" si="119"/>
        <v>2.9794435000000008</v>
      </c>
      <c r="AW428" s="651">
        <f t="shared" si="115"/>
        <v>12.423878500000002</v>
      </c>
      <c r="AX428" s="747">
        <f t="shared" si="116"/>
        <v>40.640754007196605</v>
      </c>
      <c r="AY428" s="934">
        <v>0.8</v>
      </c>
      <c r="AZ428" s="872">
        <v>167.45000000000002</v>
      </c>
      <c r="BA428" s="872">
        <v>-11.06</v>
      </c>
      <c r="BB428" s="872">
        <v>7.5200000000000005</v>
      </c>
      <c r="BC428" s="872">
        <v>13.77</v>
      </c>
      <c r="BE428" s="624">
        <v>2016</v>
      </c>
      <c r="BF428" s="898">
        <f t="shared" si="117"/>
        <v>0</v>
      </c>
      <c r="BG428" s="882">
        <v>0.5</v>
      </c>
    </row>
    <row r="429" spans="1:59" ht="11.25" customHeight="1" x14ac:dyDescent="0.2">
      <c r="A429" s="871" t="s">
        <v>276</v>
      </c>
      <c r="B429" s="875" t="s">
        <v>277</v>
      </c>
      <c r="C429" s="932" t="s">
        <v>112</v>
      </c>
      <c r="D429" s="932" t="s">
        <v>4322</v>
      </c>
      <c r="E429" s="733">
        <v>28</v>
      </c>
      <c r="F429" s="1140">
        <v>103</v>
      </c>
      <c r="G429" s="1147" t="s">
        <v>106</v>
      </c>
      <c r="H429" s="1147" t="s">
        <v>106</v>
      </c>
      <c r="I429" s="865">
        <v>63.64</v>
      </c>
      <c r="J429" s="651">
        <f t="shared" si="104"/>
        <v>2.6398491514770583</v>
      </c>
      <c r="K429" s="884">
        <v>0.42</v>
      </c>
      <c r="L429" s="887">
        <v>4</v>
      </c>
      <c r="M429" s="642">
        <f t="shared" si="105"/>
        <v>1.68</v>
      </c>
      <c r="N429" s="870" t="s">
        <v>717</v>
      </c>
      <c r="O429" s="735">
        <v>0.375</v>
      </c>
      <c r="P429" s="861">
        <v>43935</v>
      </c>
      <c r="Q429" s="861">
        <v>43951</v>
      </c>
      <c r="R429" s="642">
        <f t="shared" si="106"/>
        <v>11.999999999999995</v>
      </c>
      <c r="S429" s="701">
        <f>IF(INDEX(Historical!$D$7:$D$1237,MATCH(B429,Historical!$B$7:$B$1261,0))=0,"n/a",(INDEX(Historical!$C$7:$C$1239,MATCH(B429,Historical!$B$7:$B$1261,0))/INDEX(Historical!$D$7:$D$1237,MATCH(B429,Historical!$B$7:$B$1261,0))-1)*100)</f>
        <v>14.453125</v>
      </c>
      <c r="T429" s="701">
        <f>IF(INDEX(Historical!$F$7:$F$1230,MATCH(B429,Historical!$B$7:$B$1261,0))=0,"n/a",((INDEX(Historical!$C$7:$C$1239,MATCH(B429,Historical!$B$7:$B$1261,0))/INDEX(Historical!$F$7:$F$1230,MATCH(B429,Historical!$B$7:$B$1261,0)))^(1/3)-1)*100)</f>
        <v>13.011817849157147</v>
      </c>
      <c r="U429" s="701">
        <f>IF(INDEX(Historical!$H$7:$H$1230,MATCH(B429,Historical!$B$7:$B$1261,0))=0,"n/a",((INDEX(Historical!$C$7:$C$1239,MATCH(B429,Historical!$B$7:$B$1261,0))/INDEX(Historical!$H$7:$H$1230,MATCH(B429,Historical!$B$7:$B$1261,0)))^(1/5)-1)*100)</f>
        <v>8.4842277526471896</v>
      </c>
      <c r="V429" s="701">
        <f>IF(INDEX(Historical!$O$7:$O$1230,MATCH(B429,Historical!$B$7:$B$1261,0))=0,"n/a",((INDEX(Historical!$C$7:$C$1239,MATCH(B429,Historical!$B$7:$B$1261,0))/INDEX(Historical!$O$7:$O$1230,MATCH(B429,Historical!$B$7:$B$1261,0)))^(1/10)-1)*100)</f>
        <v>5.4712073135550154</v>
      </c>
      <c r="W429" s="702">
        <f t="shared" si="107"/>
        <v>1.5507048566095021</v>
      </c>
      <c r="X429" s="703">
        <f t="shared" si="108"/>
        <v>0.48205839503677222</v>
      </c>
      <c r="Y429" s="875"/>
      <c r="Z429" s="651">
        <f t="shared" si="109"/>
        <v>42.531645569620252</v>
      </c>
      <c r="AA429" s="886">
        <f t="shared" si="110"/>
        <v>16.111392405063292</v>
      </c>
      <c r="AB429" s="887">
        <v>12</v>
      </c>
      <c r="AC429" s="865">
        <v>3.95</v>
      </c>
      <c r="AD429" s="865">
        <v>1.64</v>
      </c>
      <c r="AE429" s="865">
        <v>2.78</v>
      </c>
      <c r="AF429" s="865">
        <v>2.36</v>
      </c>
      <c r="AG429" s="865">
        <v>15.1</v>
      </c>
      <c r="AH429" s="865">
        <v>21.5</v>
      </c>
      <c r="AI429" s="865">
        <v>6.32</v>
      </c>
      <c r="AJ429" s="865">
        <v>17.599999999999998</v>
      </c>
      <c r="AK429" s="865">
        <v>10</v>
      </c>
      <c r="AL429" s="878">
        <v>1590</v>
      </c>
      <c r="AM429" s="872">
        <v>0.6</v>
      </c>
      <c r="AN429" s="865">
        <v>0.38</v>
      </c>
      <c r="AO429" s="739">
        <f t="shared" si="111"/>
        <v>-4.9873155009390437</v>
      </c>
      <c r="AP429" s="740">
        <f t="shared" si="112"/>
        <v>11.124076904124248</v>
      </c>
      <c r="AQ429" s="888">
        <f t="shared" si="113"/>
        <v>29.99638640439095</v>
      </c>
      <c r="AR429" s="651">
        <f>INDEX(Historical!$C$7:$C$1239,MATCH(B429,Historical!$B$7:$B$1261,0))*IF(AH429="n/a",1.03,IF(AH429&lt;0,1.01,IF(AH429&gt;10,1.1,(1+AH429/100))))</f>
        <v>1.6115000000000002</v>
      </c>
      <c r="AS429" s="886">
        <f t="shared" si="114"/>
        <v>1.7133468000000001</v>
      </c>
      <c r="AT429" s="886">
        <f t="shared" si="119"/>
        <v>1.8846814800000002</v>
      </c>
      <c r="AU429" s="886">
        <f t="shared" si="119"/>
        <v>2.0731496280000004</v>
      </c>
      <c r="AV429" s="886">
        <f t="shared" si="119"/>
        <v>2.2804645908000007</v>
      </c>
      <c r="AW429" s="651">
        <f t="shared" si="115"/>
        <v>9.5631424988000013</v>
      </c>
      <c r="AX429" s="747">
        <f t="shared" si="116"/>
        <v>15.026936673161536</v>
      </c>
      <c r="AY429" s="934">
        <v>1.04</v>
      </c>
      <c r="AZ429" s="872">
        <v>43.59</v>
      </c>
      <c r="BA429" s="872">
        <v>-24.19</v>
      </c>
      <c r="BB429" s="872">
        <v>1.9800000000000002</v>
      </c>
      <c r="BC429" s="872">
        <v>7.7</v>
      </c>
      <c r="BE429" s="624">
        <v>1993</v>
      </c>
      <c r="BF429" s="898">
        <f t="shared" si="117"/>
        <v>2</v>
      </c>
      <c r="BG429" s="882">
        <v>7.3999999999999995</v>
      </c>
    </row>
    <row r="430" spans="1:59" ht="11.25" customHeight="1" x14ac:dyDescent="0.2">
      <c r="A430" s="863" t="s">
        <v>272</v>
      </c>
      <c r="B430" s="875" t="s">
        <v>273</v>
      </c>
      <c r="C430" s="932" t="s">
        <v>128</v>
      </c>
      <c r="D430" s="932" t="s">
        <v>4327</v>
      </c>
      <c r="E430" s="733">
        <v>34</v>
      </c>
      <c r="F430" s="1140">
        <v>85</v>
      </c>
      <c r="G430" s="1124" t="s">
        <v>37</v>
      </c>
      <c r="H430" s="1124" t="s">
        <v>37</v>
      </c>
      <c r="I430" s="865">
        <v>186.98</v>
      </c>
      <c r="J430" s="651">
        <f t="shared" si="104"/>
        <v>1.4547010375441225</v>
      </c>
      <c r="K430" s="884">
        <v>0.68</v>
      </c>
      <c r="L430" s="887">
        <v>4</v>
      </c>
      <c r="M430" s="642">
        <f t="shared" si="105"/>
        <v>2.72</v>
      </c>
      <c r="N430" s="870" t="s">
        <v>218</v>
      </c>
      <c r="O430" s="735">
        <v>0.62</v>
      </c>
      <c r="P430" s="861">
        <v>44195</v>
      </c>
      <c r="Q430" s="861">
        <v>44207</v>
      </c>
      <c r="R430" s="642">
        <f t="shared" si="106"/>
        <v>9.6774193548387171</v>
      </c>
      <c r="S430" s="701">
        <f>IF(INDEX(Historical!$D$7:$D$1237,MATCH(B430,Historical!$B$7:$B$1261,0))=0,"n/a",(INDEX(Historical!$C$7:$C$1239,MATCH(B430,Historical!$B$7:$B$1261,0))/INDEX(Historical!$D$7:$D$1237,MATCH(B430,Historical!$B$7:$B$1261,0))-1)*100)</f>
        <v>9.6153846153846025</v>
      </c>
      <c r="T430" s="701">
        <f>IF(INDEX(Historical!$F$7:$F$1230,MATCH(B430,Historical!$B$7:$B$1261,0))=0,"n/a",((INDEX(Historical!$C$7:$C$1239,MATCH(B430,Historical!$B$7:$B$1261,0))/INDEX(Historical!$F$7:$F$1230,MATCH(B430,Historical!$B$7:$B$1261,0)))^(1/3)-1)*100)</f>
        <v>9.8505241180611556</v>
      </c>
      <c r="U430" s="701">
        <f>IF(INDEX(Historical!$H$7:$H$1230,MATCH(B430,Historical!$B$7:$B$1261,0))=0,"n/a",((INDEX(Historical!$C$7:$C$1239,MATCH(B430,Historical!$B$7:$B$1261,0))/INDEX(Historical!$H$7:$H$1230,MATCH(B430,Historical!$B$7:$B$1261,0)))^(1/5)-1)*100)</f>
        <v>9.0271416315252928</v>
      </c>
      <c r="V430" s="701">
        <f>IF(INDEX(Historical!$O$7:$O$1230,MATCH(B430,Historical!$B$7:$B$1261,0))=0,"n/a",((INDEX(Historical!$C$7:$C$1239,MATCH(B430,Historical!$B$7:$B$1261,0))/INDEX(Historical!$O$7:$O$1230,MATCH(B430,Historical!$B$7:$B$1261,0)))^(1/10)-1)*100)</f>
        <v>9.0351088313816561</v>
      </c>
      <c r="W430" s="702">
        <f t="shared" si="107"/>
        <v>0.99911819547444847</v>
      </c>
      <c r="X430" s="703">
        <f t="shared" si="108"/>
        <v>0.96033421611971193</v>
      </c>
      <c r="Y430" s="875" t="s">
        <v>3973</v>
      </c>
      <c r="Z430" s="651">
        <f t="shared" si="109"/>
        <v>48.141592920353979</v>
      </c>
      <c r="AA430" s="886">
        <f t="shared" si="110"/>
        <v>33.093805309734506</v>
      </c>
      <c r="AB430" s="887">
        <v>11</v>
      </c>
      <c r="AC430" s="869">
        <v>5.65</v>
      </c>
      <c r="AD430" s="869">
        <v>6.87</v>
      </c>
      <c r="AE430" s="869">
        <v>4.4800000000000004</v>
      </c>
      <c r="AF430" s="869">
        <v>6.32</v>
      </c>
      <c r="AG430" s="865">
        <v>20.8</v>
      </c>
      <c r="AH430" s="869">
        <v>10.199999999999999</v>
      </c>
      <c r="AI430" s="869">
        <v>1.8599999999999999</v>
      </c>
      <c r="AJ430" s="865">
        <v>9.4</v>
      </c>
      <c r="AK430" s="865">
        <v>4.8</v>
      </c>
      <c r="AL430" s="705">
        <v>24760</v>
      </c>
      <c r="AM430" s="872">
        <v>0.22</v>
      </c>
      <c r="AN430" s="865">
        <v>1.06</v>
      </c>
      <c r="AO430" s="739">
        <f t="shared" si="111"/>
        <v>-22.611962640665091</v>
      </c>
      <c r="AP430" s="740">
        <f t="shared" si="112"/>
        <v>10.481842669069415</v>
      </c>
      <c r="AQ430" s="888">
        <f t="shared" si="113"/>
        <v>204.88821234276239</v>
      </c>
      <c r="AR430" s="651">
        <f>INDEX(Historical!$C$7:$C$1239,MATCH(B430,Historical!$B$7:$B$1261,0))*IF(AH430="n/a",1.03,IF(AH430&lt;0,1.01,IF(AH430&gt;10,1.1,(1+AH430/100))))</f>
        <v>2.508</v>
      </c>
      <c r="AS430" s="886">
        <f t="shared" si="114"/>
        <v>2.5546487999999998</v>
      </c>
      <c r="AT430" s="886">
        <f t="shared" si="119"/>
        <v>2.6772719424</v>
      </c>
      <c r="AU430" s="886">
        <f t="shared" si="119"/>
        <v>2.8057809956352</v>
      </c>
      <c r="AV430" s="886">
        <f t="shared" si="119"/>
        <v>2.9404584834256897</v>
      </c>
      <c r="AW430" s="651">
        <f t="shared" si="115"/>
        <v>13.48616022146089</v>
      </c>
      <c r="AX430" s="747">
        <f t="shared" si="116"/>
        <v>7.2126217892078781</v>
      </c>
      <c r="AY430" s="934">
        <v>0.43</v>
      </c>
      <c r="AZ430" s="872">
        <v>66.61</v>
      </c>
      <c r="BA430" s="872">
        <v>-11.41</v>
      </c>
      <c r="BB430" s="872">
        <v>-1.6199999999999999</v>
      </c>
      <c r="BC430" s="872">
        <v>5.8999999999999995</v>
      </c>
      <c r="BE430" s="624">
        <v>1987</v>
      </c>
      <c r="BF430" s="898">
        <f t="shared" si="117"/>
        <v>3</v>
      </c>
      <c r="BG430" s="882">
        <v>7.1999999999999993</v>
      </c>
    </row>
    <row r="431" spans="1:59" ht="11.25" customHeight="1" x14ac:dyDescent="0.2">
      <c r="A431" s="863" t="s">
        <v>1444</v>
      </c>
      <c r="B431" s="875" t="s">
        <v>1445</v>
      </c>
      <c r="C431" s="932" t="s">
        <v>108</v>
      </c>
      <c r="D431" s="932" t="s">
        <v>4334</v>
      </c>
      <c r="E431" s="733">
        <v>12</v>
      </c>
      <c r="F431" s="1140">
        <v>284</v>
      </c>
      <c r="G431" s="1147" t="s">
        <v>106</v>
      </c>
      <c r="H431" s="1147" t="s">
        <v>106</v>
      </c>
      <c r="I431" s="874">
        <v>539.17999999999995</v>
      </c>
      <c r="J431" s="651">
        <f t="shared" si="104"/>
        <v>0.44512036796617088</v>
      </c>
      <c r="K431" s="877">
        <v>0.6</v>
      </c>
      <c r="L431" s="887">
        <v>4</v>
      </c>
      <c r="M431" s="642">
        <f t="shared" si="105"/>
        <v>2.4</v>
      </c>
      <c r="N431" s="870" t="s">
        <v>513</v>
      </c>
      <c r="O431" s="734">
        <v>0.51</v>
      </c>
      <c r="P431" s="861">
        <v>43872</v>
      </c>
      <c r="Q431" s="861">
        <v>43887</v>
      </c>
      <c r="R431" s="642">
        <f t="shared" si="106"/>
        <v>17.647058823529406</v>
      </c>
      <c r="S431" s="701">
        <f>IF(INDEX(Historical!$D$7:$D$1237,MATCH(B431,Historical!$B$7:$B$1261,0))=0,"n/a",(INDEX(Historical!$C$7:$C$1239,MATCH(B431,Historical!$B$7:$B$1261,0))/INDEX(Historical!$D$7:$D$1237,MATCH(B431,Historical!$B$7:$B$1261,0))-1)*100)</f>
        <v>21.428571428571441</v>
      </c>
      <c r="T431" s="701">
        <f>IF(INDEX(Historical!$F$7:$F$1230,MATCH(B431,Historical!$B$7:$B$1261,0))=0,"n/a",((INDEX(Historical!$C$7:$C$1239,MATCH(B431,Historical!$B$7:$B$1261,0))/INDEX(Historical!$F$7:$F$1230,MATCH(B431,Historical!$B$7:$B$1261,0)))^(1/3)-1)*100)</f>
        <v>25.179230069318905</v>
      </c>
      <c r="U431" s="701">
        <f>IF(INDEX(Historical!$H$7:$H$1230,MATCH(B431,Historical!$B$7:$B$1261,0))=0,"n/a",((INDEX(Historical!$C$7:$C$1239,MATCH(B431,Historical!$B$7:$B$1261,0))/INDEX(Historical!$H$7:$H$1230,MATCH(B431,Historical!$B$7:$B$1261,0)))^(1/5)-1)*100)</f>
        <v>26.092727406616344</v>
      </c>
      <c r="V431" s="701">
        <f>IF(INDEX(Historical!$O$7:$O$1230,MATCH(B431,Historical!$B$7:$B$1261,0))=0,"n/a",((INDEX(Historical!$C$7:$C$1239,MATCH(B431,Historical!$B$7:$B$1261,0))/INDEX(Historical!$O$7:$O$1230,MATCH(B431,Historical!$B$7:$B$1261,0)))^(1/10)-1)*100)</f>
        <v>40.104863953506012</v>
      </c>
      <c r="W431" s="702">
        <f t="shared" si="107"/>
        <v>0.650612540086557</v>
      </c>
      <c r="X431" s="703">
        <f t="shared" si="108"/>
        <v>1.1700774621801051</v>
      </c>
      <c r="Y431" s="875"/>
      <c r="Z431" s="651">
        <f t="shared" si="109"/>
        <v>33.057851239669425</v>
      </c>
      <c r="AA431" s="886">
        <f t="shared" si="110"/>
        <v>74.267217630853992</v>
      </c>
      <c r="AB431" s="887">
        <v>12</v>
      </c>
      <c r="AC431" s="865">
        <v>7.26</v>
      </c>
      <c r="AD431" s="865">
        <v>3.77</v>
      </c>
      <c r="AE431" s="865">
        <v>30.15</v>
      </c>
      <c r="AF431" s="865">
        <v>22.24</v>
      </c>
      <c r="AG431" s="865">
        <v>33.300000000000004</v>
      </c>
      <c r="AH431" s="865">
        <v>18.5</v>
      </c>
      <c r="AI431" s="865">
        <v>7.19</v>
      </c>
      <c r="AJ431" s="865">
        <v>22.3</v>
      </c>
      <c r="AK431" s="865">
        <v>19.489999999999998</v>
      </c>
      <c r="AL431" s="878">
        <v>19520</v>
      </c>
      <c r="AM431" s="872">
        <v>2.8000000000000003</v>
      </c>
      <c r="AN431" s="865">
        <v>0</v>
      </c>
      <c r="AO431" s="739">
        <f t="shared" si="111"/>
        <v>-47.729369856271475</v>
      </c>
      <c r="AP431" s="740">
        <f t="shared" si="112"/>
        <v>26.537847774582517</v>
      </c>
      <c r="AQ431" s="888">
        <f t="shared" si="113"/>
        <v>756.79063178564297</v>
      </c>
      <c r="AR431" s="651">
        <f>INDEX(Historical!$C$7:$C$1239,MATCH(B431,Historical!$B$7:$B$1261,0))*IF(AH431="n/a",1.03,IF(AH431&lt;0,1.01,IF(AH431&gt;10,1.1,(1+AH431/100))))</f>
        <v>2.2440000000000002</v>
      </c>
      <c r="AS431" s="886">
        <f t="shared" si="114"/>
        <v>2.4053436000000006</v>
      </c>
      <c r="AT431" s="886">
        <f t="shared" si="119"/>
        <v>2.6458779600000009</v>
      </c>
      <c r="AU431" s="886">
        <f t="shared" si="119"/>
        <v>2.9104657560000011</v>
      </c>
      <c r="AV431" s="886">
        <f t="shared" si="119"/>
        <v>3.2015123316000014</v>
      </c>
      <c r="AW431" s="651">
        <f t="shared" si="115"/>
        <v>13.407199647600004</v>
      </c>
      <c r="AX431" s="747">
        <f t="shared" si="116"/>
        <v>2.4865906835565128</v>
      </c>
      <c r="AY431" s="934">
        <v>0.36</v>
      </c>
      <c r="AZ431" s="872">
        <v>95.71</v>
      </c>
      <c r="BA431" s="872">
        <v>-11.09</v>
      </c>
      <c r="BB431" s="872">
        <v>3.37</v>
      </c>
      <c r="BC431" s="872">
        <v>15.049999999999999</v>
      </c>
      <c r="BE431" s="624">
        <v>2009</v>
      </c>
      <c r="BF431" s="898">
        <f t="shared" si="117"/>
        <v>0</v>
      </c>
      <c r="BG431" s="882">
        <v>26.3</v>
      </c>
    </row>
    <row r="432" spans="1:59" ht="11.25" customHeight="1" x14ac:dyDescent="0.2">
      <c r="A432" s="881" t="s">
        <v>4625</v>
      </c>
      <c r="B432" s="875" t="s">
        <v>2480</v>
      </c>
      <c r="C432" s="932" t="s">
        <v>123</v>
      </c>
      <c r="D432" s="932" t="s">
        <v>4371</v>
      </c>
      <c r="E432" s="733">
        <v>5</v>
      </c>
      <c r="F432" s="1140">
        <v>738</v>
      </c>
      <c r="G432" s="1140" t="s">
        <v>106</v>
      </c>
      <c r="H432" s="1140" t="s">
        <v>106</v>
      </c>
      <c r="I432" s="874">
        <v>265.63</v>
      </c>
      <c r="J432" s="651">
        <f t="shared" si="104"/>
        <v>0.85833678424876692</v>
      </c>
      <c r="K432" s="877">
        <v>0.56999999999999995</v>
      </c>
      <c r="L432" s="887">
        <v>4</v>
      </c>
      <c r="M432" s="642">
        <f t="shared" si="105"/>
        <v>2.2799999999999998</v>
      </c>
      <c r="N432" s="870" t="s">
        <v>318</v>
      </c>
      <c r="O432" s="734">
        <v>0.55000000000000004</v>
      </c>
      <c r="P432" s="861">
        <v>44074</v>
      </c>
      <c r="Q432" s="861">
        <v>44104</v>
      </c>
      <c r="R432" s="642">
        <f t="shared" si="106"/>
        <v>3.6363636363636189</v>
      </c>
      <c r="S432" s="701">
        <f>IF(INDEX(Historical!$D$7:$D$1237,MATCH(B432,Historical!$B$7:$B$1261,0))=0,"n/a",(INDEX(Historical!$C$7:$C$1239,MATCH(B432,Historical!$B$7:$B$1261,0))/INDEX(Historical!$D$7:$D$1237,MATCH(B432,Historical!$B$7:$B$1261,0))-1)*100)</f>
        <v>11.956521739130444</v>
      </c>
      <c r="T432" s="701">
        <f>IF(INDEX(Historical!$F$7:$F$1230,MATCH(B432,Historical!$B$7:$B$1261,0))=0,"n/a",((INDEX(Historical!$C$7:$C$1239,MATCH(B432,Historical!$B$7:$B$1261,0))/INDEX(Historical!$F$7:$F$1230,MATCH(B432,Historical!$B$7:$B$1261,0)))^(1/3)-1)*100)</f>
        <v>7.896607754199958</v>
      </c>
      <c r="U432" s="701">
        <f>IF(INDEX(Historical!$H$7:$H$1230,MATCH(B432,Historical!$B$7:$B$1261,0))=0,"n/a",((INDEX(Historical!$C$7:$C$1239,MATCH(B432,Historical!$B$7:$B$1261,0))/INDEX(Historical!$H$7:$H$1230,MATCH(B432,Historical!$B$7:$B$1261,0)))^(1/5)-1)*100)</f>
        <v>5.1839431183418716</v>
      </c>
      <c r="V432" s="701">
        <f>IF(INDEX(Historical!$O$7:$O$1230,MATCH(B432,Historical!$B$7:$B$1261,0))=0,"n/a",((INDEX(Historical!$C$7:$C$1239,MATCH(B432,Historical!$B$7:$B$1261,0))/INDEX(Historical!$O$7:$O$1230,MATCH(B432,Historical!$B$7:$B$1261,0)))^(1/10)-1)*100)</f>
        <v>2.5592234361892396</v>
      </c>
      <c r="W432" s="702">
        <f t="shared" si="107"/>
        <v>2.0255922343618882</v>
      </c>
      <c r="X432" s="703">
        <f t="shared" si="108"/>
        <v>0.1781423752007516</v>
      </c>
      <c r="Y432" s="876"/>
      <c r="Z432" s="651">
        <f t="shared" si="109"/>
        <v>21.268656716417908</v>
      </c>
      <c r="AA432" s="886">
        <f t="shared" si="110"/>
        <v>24.77891791044776</v>
      </c>
      <c r="AB432" s="887">
        <v>12</v>
      </c>
      <c r="AC432" s="865">
        <v>10.72</v>
      </c>
      <c r="AD432" s="865">
        <v>3.91</v>
      </c>
      <c r="AE432" s="865">
        <v>3.65</v>
      </c>
      <c r="AF432" s="865">
        <v>2.93</v>
      </c>
      <c r="AG432" s="865">
        <v>12.2</v>
      </c>
      <c r="AH432" s="865">
        <v>31.2</v>
      </c>
      <c r="AI432" s="865">
        <v>-2.92</v>
      </c>
      <c r="AJ432" s="865">
        <v>29.099999999999998</v>
      </c>
      <c r="AK432" s="865">
        <v>6.47</v>
      </c>
      <c r="AL432" s="878">
        <v>16980</v>
      </c>
      <c r="AM432" s="872">
        <v>0.2</v>
      </c>
      <c r="AN432" s="865">
        <v>0.46</v>
      </c>
      <c r="AO432" s="739">
        <f t="shared" si="111"/>
        <v>-18.73663800785712</v>
      </c>
      <c r="AP432" s="740">
        <f t="shared" si="112"/>
        <v>6.0422799025906384</v>
      </c>
      <c r="AQ432" s="888">
        <f t="shared" si="113"/>
        <v>79.632005905421295</v>
      </c>
      <c r="AR432" s="651">
        <f>INDEX(Historical!$C$7:$C$1239,MATCH(B432,Historical!$B$7:$B$1261,0))*IF(AH432="n/a",1.03,IF(AH432&lt;0,1.01,IF(AH432&gt;10,1.1,(1+AH432/100))))</f>
        <v>2.2660000000000005</v>
      </c>
      <c r="AS432" s="886">
        <f t="shared" si="114"/>
        <v>2.2886600000000006</v>
      </c>
      <c r="AT432" s="886">
        <f t="shared" si="119"/>
        <v>2.4367363020000004</v>
      </c>
      <c r="AU432" s="886">
        <f t="shared" si="119"/>
        <v>2.5943931407394003</v>
      </c>
      <c r="AV432" s="886">
        <f t="shared" si="119"/>
        <v>2.7622503769452393</v>
      </c>
      <c r="AW432" s="651">
        <f t="shared" si="115"/>
        <v>12.348039819684642</v>
      </c>
      <c r="AX432" s="747">
        <f t="shared" si="116"/>
        <v>4.6485863116683515</v>
      </c>
      <c r="AY432" s="934">
        <v>0.73</v>
      </c>
      <c r="AZ432" s="872">
        <v>96.65</v>
      </c>
      <c r="BA432" s="872">
        <v>-5.74</v>
      </c>
      <c r="BB432" s="872">
        <v>4.01</v>
      </c>
      <c r="BC432" s="872">
        <v>22.28</v>
      </c>
      <c r="BE432" s="624">
        <v>2016</v>
      </c>
      <c r="BF432" s="898">
        <f t="shared" si="117"/>
        <v>0</v>
      </c>
      <c r="BG432" s="882">
        <v>6.5</v>
      </c>
    </row>
    <row r="433" spans="1:59" ht="11.25" customHeight="1" x14ac:dyDescent="0.2">
      <c r="A433" s="863" t="s">
        <v>1448</v>
      </c>
      <c r="B433" s="875" t="s">
        <v>1449</v>
      </c>
      <c r="C433" s="932" t="s">
        <v>108</v>
      </c>
      <c r="D433" s="932" t="s">
        <v>118</v>
      </c>
      <c r="E433" s="733">
        <v>11</v>
      </c>
      <c r="F433" s="1140">
        <v>317</v>
      </c>
      <c r="G433" s="1166" t="s">
        <v>115</v>
      </c>
      <c r="H433" s="1166" t="s">
        <v>115</v>
      </c>
      <c r="I433" s="874">
        <v>114.64</v>
      </c>
      <c r="J433" s="651">
        <f t="shared" si="104"/>
        <v>1.6224703419399862</v>
      </c>
      <c r="K433" s="877">
        <v>0.46500000000000002</v>
      </c>
      <c r="L433" s="887">
        <v>4</v>
      </c>
      <c r="M433" s="642">
        <f t="shared" si="105"/>
        <v>1.86</v>
      </c>
      <c r="N433" s="870" t="s">
        <v>107</v>
      </c>
      <c r="O433" s="734">
        <v>0.45500000000000002</v>
      </c>
      <c r="P433" s="861">
        <v>44036</v>
      </c>
      <c r="Q433" s="861">
        <v>44057</v>
      </c>
      <c r="R433" s="642">
        <f t="shared" si="106"/>
        <v>2.1978021978021998</v>
      </c>
      <c r="S433" s="701">
        <f>IF(INDEX(Historical!$D$7:$D$1237,MATCH(B433,Historical!$B$7:$B$1261,0))=0,"n/a",(INDEX(Historical!$C$7:$C$1239,MATCH(B433,Historical!$B$7:$B$1261,0))/INDEX(Historical!$D$7:$D$1237,MATCH(B433,Historical!$B$7:$B$1261,0))-1)*100)</f>
        <v>10.126582278480999</v>
      </c>
      <c r="T433" s="701">
        <f>IF(INDEX(Historical!$F$7:$F$1230,MATCH(B433,Historical!$B$7:$B$1261,0))=0,"n/a",((INDEX(Historical!$C$7:$C$1239,MATCH(B433,Historical!$B$7:$B$1261,0))/INDEX(Historical!$F$7:$F$1230,MATCH(B433,Historical!$B$7:$B$1261,0)))^(1/3)-1)*100)</f>
        <v>10.205169109781931</v>
      </c>
      <c r="U433" s="701">
        <f>IF(INDEX(Historical!$H$7:$H$1230,MATCH(B433,Historical!$B$7:$B$1261,0))=0,"n/a",((INDEX(Historical!$C$7:$C$1239,MATCH(B433,Historical!$B$7:$B$1261,0))/INDEX(Historical!$H$7:$H$1230,MATCH(B433,Historical!$B$7:$B$1261,0)))^(1/5)-1)*100)</f>
        <v>10.420237420114752</v>
      </c>
      <c r="V433" s="701">
        <f>IF(INDEX(Historical!$O$7:$O$1230,MATCH(B433,Historical!$B$7:$B$1261,0))=0,"n/a",((INDEX(Historical!$C$7:$C$1239,MATCH(B433,Historical!$B$7:$B$1261,0))/INDEX(Historical!$O$7:$O$1230,MATCH(B433,Historical!$B$7:$B$1261,0)))^(1/10)-1)*100)</f>
        <v>8.0801468581459535</v>
      </c>
      <c r="W433" s="702">
        <f t="shared" si="107"/>
        <v>1.2896099047518734</v>
      </c>
      <c r="X433" s="703">
        <f t="shared" si="108"/>
        <v>1.8607566821633483</v>
      </c>
      <c r="Y433" s="664"/>
      <c r="Z433" s="651">
        <f t="shared" si="109"/>
        <v>46.733668341708544</v>
      </c>
      <c r="AA433" s="886">
        <f t="shared" si="110"/>
        <v>28.804020100502512</v>
      </c>
      <c r="AB433" s="887">
        <v>12</v>
      </c>
      <c r="AC433" s="865">
        <v>3.98</v>
      </c>
      <c r="AD433" s="865">
        <v>4.49</v>
      </c>
      <c r="AE433" s="865">
        <v>3.42</v>
      </c>
      <c r="AF433" s="865">
        <v>6.75</v>
      </c>
      <c r="AG433" s="865">
        <v>25.5</v>
      </c>
      <c r="AH433" s="865">
        <v>5.8999999999999995</v>
      </c>
      <c r="AI433" s="865">
        <v>6.6000000000000005</v>
      </c>
      <c r="AJ433" s="865">
        <v>5.6000000000000005</v>
      </c>
      <c r="AK433" s="865">
        <v>6.4</v>
      </c>
      <c r="AL433" s="878">
        <v>58440</v>
      </c>
      <c r="AM433" s="872">
        <v>0.2</v>
      </c>
      <c r="AN433" s="865">
        <v>1.48</v>
      </c>
      <c r="AO433" s="739">
        <f t="shared" si="111"/>
        <v>-16.761312338447773</v>
      </c>
      <c r="AP433" s="740">
        <f t="shared" si="112"/>
        <v>12.042707762054738</v>
      </c>
      <c r="AQ433" s="888">
        <f t="shared" si="113"/>
        <v>193.95928340759633</v>
      </c>
      <c r="AR433" s="651">
        <f>INDEX(Historical!$C$7:$C$1239,MATCH(B433,Historical!$B$7:$B$1261,0))*IF(AH433="n/a",1.03,IF(AH433&lt;0,1.01,IF(AH433&gt;10,1.1,(1+AH433/100))))</f>
        <v>1.84266</v>
      </c>
      <c r="AS433" s="886">
        <f t="shared" si="114"/>
        <v>1.9642755600000001</v>
      </c>
      <c r="AT433" s="886">
        <f t="shared" si="119"/>
        <v>2.0899891958400003</v>
      </c>
      <c r="AU433" s="886">
        <f t="shared" si="119"/>
        <v>2.2237485043737606</v>
      </c>
      <c r="AV433" s="886">
        <f t="shared" si="119"/>
        <v>2.3660684086536814</v>
      </c>
      <c r="AW433" s="651">
        <f t="shared" si="115"/>
        <v>10.486741668867444</v>
      </c>
      <c r="AX433" s="747">
        <f t="shared" si="116"/>
        <v>9.1475415813568066</v>
      </c>
      <c r="AY433" s="934">
        <v>0.86</v>
      </c>
      <c r="AZ433" s="872">
        <v>54.22</v>
      </c>
      <c r="BA433" s="872">
        <v>-5.2299999999999995</v>
      </c>
      <c r="BB433" s="872">
        <v>1.6099999999999999</v>
      </c>
      <c r="BC433" s="872">
        <v>6.6199999999999992</v>
      </c>
      <c r="BE433" s="624">
        <v>2010</v>
      </c>
      <c r="BF433" s="898">
        <f t="shared" si="117"/>
        <v>0</v>
      </c>
      <c r="BG433" s="882">
        <v>6.4</v>
      </c>
    </row>
    <row r="434" spans="1:59" ht="11.25" customHeight="1" x14ac:dyDescent="0.2">
      <c r="A434" s="863" t="s">
        <v>109</v>
      </c>
      <c r="B434" s="875" t="s">
        <v>110</v>
      </c>
      <c r="C434" s="932" t="s">
        <v>112</v>
      </c>
      <c r="D434" s="932" t="s">
        <v>4360</v>
      </c>
      <c r="E434" s="733">
        <v>62</v>
      </c>
      <c r="F434" s="1140">
        <v>8</v>
      </c>
      <c r="G434" s="1166" t="s">
        <v>37</v>
      </c>
      <c r="H434" s="1166" t="s">
        <v>37</v>
      </c>
      <c r="I434" s="865">
        <v>172.73</v>
      </c>
      <c r="J434" s="651">
        <f t="shared" si="104"/>
        <v>3.4041567764719503</v>
      </c>
      <c r="K434" s="877">
        <v>1.47</v>
      </c>
      <c r="L434" s="887">
        <v>4</v>
      </c>
      <c r="M434" s="642">
        <f t="shared" si="105"/>
        <v>5.88</v>
      </c>
      <c r="N434" s="870" t="s">
        <v>111</v>
      </c>
      <c r="O434" s="734">
        <v>1.44</v>
      </c>
      <c r="P434" s="861">
        <v>43874</v>
      </c>
      <c r="Q434" s="861">
        <v>43902</v>
      </c>
      <c r="R434" s="642">
        <f t="shared" si="106"/>
        <v>2.0833333333333353</v>
      </c>
      <c r="S434" s="701">
        <f>IF(INDEX(Historical!$D$7:$D$1237,MATCH(B434,Historical!$B$7:$B$1261,0))=0,"n/a",(INDEX(Historical!$C$7:$C$1239,MATCH(B434,Historical!$B$7:$B$1261,0))/INDEX(Historical!$D$7:$D$1237,MATCH(B434,Historical!$B$7:$B$1261,0))-1)*100)</f>
        <v>5.8823529411764497</v>
      </c>
      <c r="T434" s="701">
        <f>IF(INDEX(Historical!$F$7:$F$1230,MATCH(B434,Historical!$B$7:$B$1261,0))=0,"n/a",((INDEX(Historical!$C$7:$C$1239,MATCH(B434,Historical!$B$7:$B$1261,0))/INDEX(Historical!$F$7:$F$1230,MATCH(B434,Historical!$B$7:$B$1261,0)))^(1/3)-1)*100)</f>
        <v>9.0636022289195104</v>
      </c>
      <c r="U434" s="701">
        <f>IF(INDEX(Historical!$H$7:$H$1230,MATCH(B434,Historical!$B$7:$B$1261,0))=0,"n/a",((INDEX(Historical!$C$7:$C$1239,MATCH(B434,Historical!$B$7:$B$1261,0))/INDEX(Historical!$H$7:$H$1230,MATCH(B434,Historical!$B$7:$B$1261,0)))^(1/5)-1)*100)</f>
        <v>10.98883056567086</v>
      </c>
      <c r="V434" s="701">
        <f>IF(INDEX(Historical!$O$7:$O$1230,MATCH(B434,Historical!$B$7:$B$1261,0))=0,"n/a",((INDEX(Historical!$C$7:$C$1239,MATCH(B434,Historical!$B$7:$B$1261,0))/INDEX(Historical!$O$7:$O$1230,MATCH(B434,Historical!$B$7:$B$1261,0)))^(1/10)-1)*100)</f>
        <v>10.937718880294355</v>
      </c>
      <c r="W434" s="702">
        <f t="shared" si="107"/>
        <v>1.0046729748621157</v>
      </c>
      <c r="X434" s="703">
        <f t="shared" si="108"/>
        <v>12.20981173963429</v>
      </c>
      <c r="Y434" s="875"/>
      <c r="Z434" s="651">
        <f t="shared" si="109"/>
        <v>68.933177022274322</v>
      </c>
      <c r="AA434" s="886">
        <f t="shared" si="110"/>
        <v>20.24970691676436</v>
      </c>
      <c r="AB434" s="887">
        <v>12</v>
      </c>
      <c r="AC434" s="865">
        <v>8.5299999999999994</v>
      </c>
      <c r="AD434" s="865">
        <v>5.66</v>
      </c>
      <c r="AE434" s="865">
        <v>3.22</v>
      </c>
      <c r="AF434" s="865">
        <v>8.6</v>
      </c>
      <c r="AG434" s="865">
        <v>46.2</v>
      </c>
      <c r="AH434" s="865">
        <v>-14.899999999999999</v>
      </c>
      <c r="AI434" s="865">
        <v>10.040000000000001</v>
      </c>
      <c r="AJ434" s="865">
        <v>0.89999999999999991</v>
      </c>
      <c r="AK434" s="865">
        <v>3.66</v>
      </c>
      <c r="AL434" s="878">
        <v>102170</v>
      </c>
      <c r="AM434" s="872">
        <v>0.19</v>
      </c>
      <c r="AN434" s="865">
        <v>1.65</v>
      </c>
      <c r="AO434" s="739">
        <f t="shared" si="111"/>
        <v>-5.8567195746215504</v>
      </c>
      <c r="AP434" s="740">
        <f t="shared" si="112"/>
        <v>14.39298734214281</v>
      </c>
      <c r="AQ434" s="888">
        <f t="shared" si="113"/>
        <v>178.20654156713096</v>
      </c>
      <c r="AR434" s="651">
        <f>INDEX(Historical!$C$7:$C$1239,MATCH(B434,Historical!$B$7:$B$1261,0))*IF(AH434="n/a",1.03,IF(AH434&lt;0,1.01,IF(AH434&gt;10,1.1,(1+AH434/100))))</f>
        <v>5.8175999999999997</v>
      </c>
      <c r="AS434" s="886">
        <f t="shared" si="114"/>
        <v>6.3993599999999997</v>
      </c>
      <c r="AT434" s="886">
        <f t="shared" si="119"/>
        <v>6.6335765759999994</v>
      </c>
      <c r="AU434" s="886">
        <f t="shared" si="119"/>
        <v>6.8763654786815991</v>
      </c>
      <c r="AV434" s="886">
        <f t="shared" si="119"/>
        <v>7.1280404552013454</v>
      </c>
      <c r="AW434" s="651">
        <f t="shared" si="115"/>
        <v>32.854942509882946</v>
      </c>
      <c r="AX434" s="747">
        <f t="shared" si="116"/>
        <v>19.020982174424216</v>
      </c>
      <c r="AY434" s="934">
        <v>0.95</v>
      </c>
      <c r="AZ434" s="872">
        <v>51.459999999999994</v>
      </c>
      <c r="BA434" s="872">
        <v>-5.38</v>
      </c>
      <c r="BB434" s="872">
        <v>3.7699999999999996</v>
      </c>
      <c r="BC434" s="872">
        <v>10.48</v>
      </c>
      <c r="BE434" s="624">
        <v>1959</v>
      </c>
      <c r="BF434" s="898">
        <f t="shared" si="117"/>
        <v>7</v>
      </c>
      <c r="BG434" s="882">
        <v>10.9</v>
      </c>
    </row>
    <row r="435" spans="1:59" ht="11.25" customHeight="1" x14ac:dyDescent="0.2">
      <c r="A435" s="863" t="s">
        <v>665</v>
      </c>
      <c r="B435" s="875" t="s">
        <v>666</v>
      </c>
      <c r="C435" s="932" t="s">
        <v>178</v>
      </c>
      <c r="D435" s="932" t="s">
        <v>4336</v>
      </c>
      <c r="E435" s="733">
        <v>20</v>
      </c>
      <c r="F435" s="1140">
        <v>163</v>
      </c>
      <c r="G435" s="1123" t="s">
        <v>106</v>
      </c>
      <c r="H435" s="1123" t="s">
        <v>106</v>
      </c>
      <c r="I435" s="874">
        <v>41.15</v>
      </c>
      <c r="J435" s="651">
        <f t="shared" si="104"/>
        <v>9.987849331713246</v>
      </c>
      <c r="K435" s="884">
        <v>1.0275000000000001</v>
      </c>
      <c r="L435" s="887">
        <v>4</v>
      </c>
      <c r="M435" s="642">
        <f t="shared" si="105"/>
        <v>4.1100000000000003</v>
      </c>
      <c r="N435" s="870" t="s">
        <v>107</v>
      </c>
      <c r="O435" s="735">
        <v>1.02</v>
      </c>
      <c r="P435" s="861">
        <v>43867</v>
      </c>
      <c r="Q435" s="861">
        <v>43874</v>
      </c>
      <c r="R435" s="642">
        <f t="shared" si="106"/>
        <v>0.73529411764706487</v>
      </c>
      <c r="S435" s="701">
        <f>IF(INDEX(Historical!$D$7:$D$1237,MATCH(B435,Historical!$B$7:$B$1261,0))=0,"n/a",(INDEX(Historical!$C$7:$C$1239,MATCH(B435,Historical!$B$7:$B$1261,0))/INDEX(Historical!$D$7:$D$1237,MATCH(B435,Historical!$B$7:$B$1261,0))-1)*100)</f>
        <v>6.3941990771259061</v>
      </c>
      <c r="T435" s="701">
        <f>IF(INDEX(Historical!$F$7:$F$1230,MATCH(B435,Historical!$B$7:$B$1261,0))=0,"n/a",((INDEX(Historical!$C$7:$C$1239,MATCH(B435,Historical!$B$7:$B$1261,0))/INDEX(Historical!$F$7:$F$1230,MATCH(B435,Historical!$B$7:$B$1261,0)))^(1/3)-1)*100)</f>
        <v>7.5332931324033625</v>
      </c>
      <c r="U435" s="701">
        <f>IF(INDEX(Historical!$H$7:$H$1230,MATCH(B435,Historical!$B$7:$B$1261,0))=0,"n/a",((INDEX(Historical!$C$7:$C$1239,MATCH(B435,Historical!$B$7:$B$1261,0))/INDEX(Historical!$H$7:$H$1230,MATCH(B435,Historical!$B$7:$B$1261,0)))^(1/5)-1)*100)</f>
        <v>10.003666760709006</v>
      </c>
      <c r="V435" s="701">
        <f>IF(INDEX(Historical!$O$7:$O$1230,MATCH(B435,Historical!$B$7:$B$1261,0))=0,"n/a",((INDEX(Historical!$C$7:$C$1239,MATCH(B435,Historical!$B$7:$B$1261,0))/INDEX(Historical!$O$7:$O$1230,MATCH(B435,Historical!$B$7:$B$1261,0)))^(1/10)-1)*100)</f>
        <v>11.008317284809666</v>
      </c>
      <c r="W435" s="702">
        <f t="shared" si="107"/>
        <v>0.90873713955474622</v>
      </c>
      <c r="X435" s="703">
        <f t="shared" si="108"/>
        <v>2.5650427591561553</v>
      </c>
      <c r="Y435" s="876"/>
      <c r="Z435" s="651">
        <f t="shared" si="109"/>
        <v>101.48148148148148</v>
      </c>
      <c r="AA435" s="886">
        <f t="shared" si="110"/>
        <v>10.160493827160494</v>
      </c>
      <c r="AB435" s="887">
        <v>12</v>
      </c>
      <c r="AC435" s="865">
        <v>4.05</v>
      </c>
      <c r="AD435" s="865" t="s">
        <v>136</v>
      </c>
      <c r="AE435" s="865">
        <v>3.75</v>
      </c>
      <c r="AF435" s="865">
        <v>4.01</v>
      </c>
      <c r="AG435" s="865">
        <v>36.4</v>
      </c>
      <c r="AH435" s="865">
        <v>-23.599999999999998</v>
      </c>
      <c r="AI435" s="865">
        <v>8.2000000000000011</v>
      </c>
      <c r="AJ435" s="865">
        <v>3.9</v>
      </c>
      <c r="AK435" s="865">
        <v>-0.4</v>
      </c>
      <c r="AL435" s="878">
        <v>9680</v>
      </c>
      <c r="AM435" s="872">
        <v>0.28999999999999998</v>
      </c>
      <c r="AN435" s="865">
        <v>0</v>
      </c>
      <c r="AO435" s="739">
        <f t="shared" si="111"/>
        <v>9.8310222652617583</v>
      </c>
      <c r="AP435" s="740">
        <f t="shared" si="112"/>
        <v>19.991516092422252</v>
      </c>
      <c r="AQ435" s="888">
        <f t="shared" si="113"/>
        <v>34.566927168294747</v>
      </c>
      <c r="AR435" s="651">
        <f>INDEX(Historical!$C$7:$C$1239,MATCH(B435,Historical!$B$7:$B$1261,0))*IF(AH435="n/a",1.03,IF(AH435&lt;0,1.01,IF(AH435&gt;10,1.1,(1+AH435/100))))</f>
        <v>4.0753500000000003</v>
      </c>
      <c r="AS435" s="886">
        <f t="shared" si="114"/>
        <v>4.409528700000001</v>
      </c>
      <c r="AT435" s="886">
        <f t="shared" si="119"/>
        <v>4.4536239870000012</v>
      </c>
      <c r="AU435" s="886">
        <f t="shared" si="119"/>
        <v>4.4981602268700014</v>
      </c>
      <c r="AV435" s="886">
        <f t="shared" si="119"/>
        <v>4.5431418291387011</v>
      </c>
      <c r="AW435" s="651">
        <f t="shared" si="115"/>
        <v>21.979804743008707</v>
      </c>
      <c r="AX435" s="747">
        <f t="shared" si="116"/>
        <v>53.413863287992001</v>
      </c>
      <c r="AY435" s="934">
        <v>1.07</v>
      </c>
      <c r="AZ435" s="872">
        <v>86.88</v>
      </c>
      <c r="BA435" s="872">
        <v>-37.019999999999996</v>
      </c>
      <c r="BB435" s="872">
        <v>10.57</v>
      </c>
      <c r="BC435" s="872">
        <v>0.44999999999999996</v>
      </c>
      <c r="BE435" s="624">
        <v>2001</v>
      </c>
      <c r="BF435" s="898">
        <f t="shared" si="117"/>
        <v>2</v>
      </c>
      <c r="BG435" s="882">
        <v>11.200000000000001</v>
      </c>
    </row>
    <row r="436" spans="1:59" ht="11.25" customHeight="1" x14ac:dyDescent="0.2">
      <c r="A436" s="880" t="s">
        <v>4006</v>
      </c>
      <c r="B436" s="875" t="s">
        <v>4007</v>
      </c>
      <c r="C436" s="932" t="s">
        <v>108</v>
      </c>
      <c r="D436" s="932" t="s">
        <v>4338</v>
      </c>
      <c r="E436" s="733">
        <v>7</v>
      </c>
      <c r="F436" s="1140">
        <v>626</v>
      </c>
      <c r="G436" s="1166" t="s">
        <v>106</v>
      </c>
      <c r="H436" s="1166" t="s">
        <v>106</v>
      </c>
      <c r="I436" s="874">
        <v>25.24</v>
      </c>
      <c r="J436" s="651">
        <f t="shared" si="104"/>
        <v>4.1204437400950873</v>
      </c>
      <c r="K436" s="877">
        <v>0.26</v>
      </c>
      <c r="L436" s="887">
        <v>4</v>
      </c>
      <c r="M436" s="642">
        <f t="shared" si="105"/>
        <v>1.04</v>
      </c>
      <c r="N436" s="870" t="s">
        <v>163</v>
      </c>
      <c r="O436" s="734">
        <v>0.25</v>
      </c>
      <c r="P436" s="861">
        <v>43909</v>
      </c>
      <c r="Q436" s="861">
        <v>43921</v>
      </c>
      <c r="R436" s="642">
        <f t="shared" si="106"/>
        <v>4.0000000000000036</v>
      </c>
      <c r="S436" s="701">
        <f>IF(INDEX(Historical!$D$7:$D$1237,MATCH(B436,Historical!$B$7:$B$1261,0))=0,"n/a",(INDEX(Historical!$C$7:$C$1239,MATCH(B436,Historical!$B$7:$B$1261,0))/INDEX(Historical!$D$7:$D$1237,MATCH(B436,Historical!$B$7:$B$1261,0))-1)*100)</f>
        <v>102.02020202020203</v>
      </c>
      <c r="T436" s="701">
        <f>IF(INDEX(Historical!$F$7:$F$1230,MATCH(B436,Historical!$B$7:$B$1261,0))=0,"n/a",((INDEX(Historical!$C$7:$C$1239,MATCH(B436,Historical!$B$7:$B$1261,0))/INDEX(Historical!$F$7:$F$1230,MATCH(B436,Historical!$B$7:$B$1261,0)))^(1/3)-1)*100)</f>
        <v>39.73904110806712</v>
      </c>
      <c r="U436" s="701">
        <f>IF(INDEX(Historical!$H$7:$H$1230,MATCH(B436,Historical!$B$7:$B$1261,0))=0,"n/a",((INDEX(Historical!$C$7:$C$1239,MATCH(B436,Historical!$B$7:$B$1261,0))/INDEX(Historical!$H$7:$H$1230,MATCH(B436,Historical!$B$7:$B$1261,0)))^(1/5)-1)*100)</f>
        <v>42.455283243741725</v>
      </c>
      <c r="V436" s="701">
        <f>IF(INDEX(Historical!$O$7:$O$1230,MATCH(B436,Historical!$B$7:$B$1261,0))=0,"n/a",((INDEX(Historical!$C$7:$C$1239,MATCH(B436,Historical!$B$7:$B$1261,0))/INDEX(Historical!$O$7:$O$1230,MATCH(B436,Historical!$B$7:$B$1261,0)))^(1/10)-1)*100)</f>
        <v>6.6441472562884796</v>
      </c>
      <c r="W436" s="702">
        <f t="shared" si="107"/>
        <v>6.3898769256745647</v>
      </c>
      <c r="X436" s="703" t="str">
        <f t="shared" si="108"/>
        <v>n/a</v>
      </c>
      <c r="Y436" s="876"/>
      <c r="Z436" s="651" t="str">
        <f t="shared" si="109"/>
        <v>n/a</v>
      </c>
      <c r="AA436" s="886" t="str">
        <f t="shared" si="110"/>
        <v>n/a</v>
      </c>
      <c r="AB436" s="887">
        <v>12</v>
      </c>
      <c r="AC436" s="865" t="s">
        <v>136</v>
      </c>
      <c r="AD436" s="865" t="s">
        <v>136</v>
      </c>
      <c r="AE436" s="865" t="s">
        <v>136</v>
      </c>
      <c r="AF436" s="865" t="s">
        <v>136</v>
      </c>
      <c r="AG436" s="865" t="s">
        <v>136</v>
      </c>
      <c r="AH436" s="865" t="s">
        <v>136</v>
      </c>
      <c r="AI436" s="865" t="s">
        <v>136</v>
      </c>
      <c r="AJ436" s="865" t="s">
        <v>136</v>
      </c>
      <c r="AK436" s="865" t="s">
        <v>136</v>
      </c>
      <c r="AL436" s="878" t="s">
        <v>136</v>
      </c>
      <c r="AM436" s="872" t="s">
        <v>136</v>
      </c>
      <c r="AN436" s="865" t="s">
        <v>136</v>
      </c>
      <c r="AO436" s="739" t="str">
        <f t="shared" si="111"/>
        <v>n/a</v>
      </c>
      <c r="AP436" s="740">
        <f t="shared" si="112"/>
        <v>46.575726983836816</v>
      </c>
      <c r="AQ436" s="888" t="str">
        <f t="shared" si="113"/>
        <v>n/a</v>
      </c>
      <c r="AR436" s="651">
        <f>INDEX(Historical!$C$7:$C$1239,MATCH(B436,Historical!$B$7:$B$1261,0))*IF(AH436="n/a",1.03,IF(AH436&lt;0,1.01,IF(AH436&gt;10,1.1,(1+AH436/100))))</f>
        <v>1.03</v>
      </c>
      <c r="AS436" s="886">
        <f t="shared" si="114"/>
        <v>1.0609</v>
      </c>
      <c r="AT436" s="886">
        <f t="shared" si="119"/>
        <v>1.092727</v>
      </c>
      <c r="AU436" s="886">
        <f t="shared" si="119"/>
        <v>1.1255088100000001</v>
      </c>
      <c r="AV436" s="886">
        <f t="shared" si="119"/>
        <v>1.1592740743000001</v>
      </c>
      <c r="AW436" s="651">
        <f t="shared" si="115"/>
        <v>5.4684098842999997</v>
      </c>
      <c r="AX436" s="747">
        <f t="shared" si="116"/>
        <v>21.665649303882724</v>
      </c>
      <c r="AY436" s="934" t="s">
        <v>136</v>
      </c>
      <c r="AZ436" s="872" t="s">
        <v>136</v>
      </c>
      <c r="BA436" s="872" t="s">
        <v>136</v>
      </c>
      <c r="BB436" s="872" t="s">
        <v>136</v>
      </c>
      <c r="BC436" s="872" t="s">
        <v>136</v>
      </c>
      <c r="BD436" s="907" t="s">
        <v>4265</v>
      </c>
      <c r="BE436" s="624">
        <v>2014</v>
      </c>
      <c r="BF436" s="898">
        <f t="shared" si="117"/>
        <v>0</v>
      </c>
      <c r="BG436" s="882" t="s">
        <v>136</v>
      </c>
    </row>
    <row r="437" spans="1:59" ht="11.25" customHeight="1" x14ac:dyDescent="0.2">
      <c r="A437" s="871" t="s">
        <v>4132</v>
      </c>
      <c r="B437" s="875" t="s">
        <v>681</v>
      </c>
      <c r="C437" s="932" t="s">
        <v>245</v>
      </c>
      <c r="D437" s="932" t="s">
        <v>4317</v>
      </c>
      <c r="E437" s="733">
        <v>15</v>
      </c>
      <c r="F437" s="1140">
        <v>245</v>
      </c>
      <c r="G437" s="1129" t="s">
        <v>106</v>
      </c>
      <c r="H437" s="1129" t="s">
        <v>106</v>
      </c>
      <c r="I437" s="874">
        <v>47.01</v>
      </c>
      <c r="J437" s="651">
        <f t="shared" si="104"/>
        <v>1.8719421399702192</v>
      </c>
      <c r="K437" s="877">
        <v>0.22</v>
      </c>
      <c r="L437" s="887">
        <v>4</v>
      </c>
      <c r="M437" s="642">
        <f t="shared" si="105"/>
        <v>0.88</v>
      </c>
      <c r="N437" s="870" t="s">
        <v>111</v>
      </c>
      <c r="O437" s="734">
        <v>0.2</v>
      </c>
      <c r="P437" s="866">
        <v>43616</v>
      </c>
      <c r="Q437" s="866">
        <v>43633</v>
      </c>
      <c r="R437" s="642">
        <f t="shared" si="106"/>
        <v>9.9999999999999947</v>
      </c>
      <c r="S437" s="701">
        <f>IF(INDEX(Historical!$D$7:$D$1237,MATCH(B437,Historical!$B$7:$B$1261,0))=0,"n/a",(INDEX(Historical!$C$7:$C$1239,MATCH(B437,Historical!$B$7:$B$1261,0))/INDEX(Historical!$D$7:$D$1237,MATCH(B437,Historical!$B$7:$B$1261,0))-1)*100)</f>
        <v>10.256410256410241</v>
      </c>
      <c r="T437" s="701">
        <f>IF(INDEX(Historical!$F$7:$F$1230,MATCH(B437,Historical!$B$7:$B$1261,0))=0,"n/a",((INDEX(Historical!$C$7:$C$1239,MATCH(B437,Historical!$B$7:$B$1261,0))/INDEX(Historical!$F$7:$F$1230,MATCH(B437,Historical!$B$7:$B$1261,0)))^(1/3)-1)*100)</f>
        <v>9.2240238124367213</v>
      </c>
      <c r="U437" s="701">
        <f>IF(INDEX(Historical!$H$7:$H$1230,MATCH(B437,Historical!$B$7:$B$1261,0))=0,"n/a",((INDEX(Historical!$C$7:$C$1239,MATCH(B437,Historical!$B$7:$B$1261,0))/INDEX(Historical!$H$7:$H$1230,MATCH(B437,Historical!$B$7:$B$1261,0)))^(1/5)-1)*100)</f>
        <v>11.456573996486764</v>
      </c>
      <c r="V437" s="701">
        <f>IF(INDEX(Historical!$O$7:$O$1230,MATCH(B437,Historical!$B$7:$B$1261,0))=0,"n/a",((INDEX(Historical!$C$7:$C$1239,MATCH(B437,Historical!$B$7:$B$1261,0))/INDEX(Historical!$O$7:$O$1230,MATCH(B437,Historical!$B$7:$B$1261,0)))^(1/10)-1)*100)</f>
        <v>16.928447094594866</v>
      </c>
      <c r="W437" s="702">
        <f t="shared" si="107"/>
        <v>0.67676461594311077</v>
      </c>
      <c r="X437" s="703" t="str">
        <f t="shared" si="108"/>
        <v>n/a</v>
      </c>
      <c r="Y437" s="661"/>
      <c r="Z437" s="651">
        <f t="shared" si="109"/>
        <v>97.777777777777771</v>
      </c>
      <c r="AA437" s="886">
        <f t="shared" si="110"/>
        <v>52.233333333333327</v>
      </c>
      <c r="AB437" s="887">
        <v>3</v>
      </c>
      <c r="AC437" s="865">
        <v>0.9</v>
      </c>
      <c r="AD437" s="865">
        <v>2.95</v>
      </c>
      <c r="AE437" s="865">
        <v>1.37</v>
      </c>
      <c r="AF437" s="865">
        <v>2.15</v>
      </c>
      <c r="AG437" s="865">
        <v>4.1000000000000005</v>
      </c>
      <c r="AH437" s="865">
        <v>-28.000000000000004</v>
      </c>
      <c r="AI437" s="865">
        <v>62.580000000000005</v>
      </c>
      <c r="AJ437" s="865">
        <v>-1.9</v>
      </c>
      <c r="AK437" s="865">
        <v>18</v>
      </c>
      <c r="AL437" s="878">
        <v>1580</v>
      </c>
      <c r="AM437" s="872">
        <v>2.1</v>
      </c>
      <c r="AN437" s="865">
        <v>0.86</v>
      </c>
      <c r="AO437" s="739">
        <f t="shared" si="111"/>
        <v>-38.904817196876344</v>
      </c>
      <c r="AP437" s="740">
        <f t="shared" si="112"/>
        <v>13.328516136456983</v>
      </c>
      <c r="AQ437" s="888">
        <f t="shared" si="113"/>
        <v>123.40960554965368</v>
      </c>
      <c r="AR437" s="651">
        <f>INDEX(Historical!$C$7:$C$1239,MATCH(B437,Historical!$B$7:$B$1261,0))*IF(AH437="n/a",1.03,IF(AH437&lt;0,1.01,IF(AH437&gt;10,1.1,(1+AH437/100))))</f>
        <v>0.86860000000000004</v>
      </c>
      <c r="AS437" s="886">
        <f t="shared" si="114"/>
        <v>0.95546000000000009</v>
      </c>
      <c r="AT437" s="886">
        <f t="shared" si="119"/>
        <v>1.0510060000000001</v>
      </c>
      <c r="AU437" s="886">
        <f t="shared" si="119"/>
        <v>1.1561066000000002</v>
      </c>
      <c r="AV437" s="886">
        <f t="shared" si="119"/>
        <v>1.2717172600000004</v>
      </c>
      <c r="AW437" s="651">
        <f t="shared" si="115"/>
        <v>5.3028898600000005</v>
      </c>
      <c r="AX437" s="747">
        <f t="shared" si="116"/>
        <v>11.280344309721338</v>
      </c>
      <c r="AY437" s="934">
        <v>1.1000000000000001</v>
      </c>
      <c r="AZ437" s="872">
        <v>26.740000000000002</v>
      </c>
      <c r="BA437" s="872">
        <v>-42.35</v>
      </c>
      <c r="BB437" s="872">
        <v>9.31</v>
      </c>
      <c r="BC437" s="872">
        <v>-6.419999999999999</v>
      </c>
      <c r="BE437" s="624">
        <v>2005</v>
      </c>
      <c r="BF437" s="898">
        <f t="shared" si="117"/>
        <v>1</v>
      </c>
      <c r="BG437" s="882">
        <v>1.6</v>
      </c>
    </row>
    <row r="438" spans="1:59" ht="11.25" customHeight="1" x14ac:dyDescent="0.2">
      <c r="A438" s="863" t="s">
        <v>124</v>
      </c>
      <c r="B438" s="875" t="s">
        <v>125</v>
      </c>
      <c r="C438" s="932" t="s">
        <v>128</v>
      </c>
      <c r="D438" s="932" t="s">
        <v>126</v>
      </c>
      <c r="E438" s="733">
        <v>51</v>
      </c>
      <c r="F438" s="1140">
        <v>28</v>
      </c>
      <c r="G438" s="1190" t="s">
        <v>115</v>
      </c>
      <c r="H438" s="1190" t="s">
        <v>115</v>
      </c>
      <c r="I438" s="865">
        <v>39.83</v>
      </c>
      <c r="J438" s="651">
        <f t="shared" si="104"/>
        <v>8.6367060005021337</v>
      </c>
      <c r="K438" s="877">
        <v>0.86</v>
      </c>
      <c r="L438" s="887">
        <v>4</v>
      </c>
      <c r="M438" s="642">
        <f t="shared" si="105"/>
        <v>3.44</v>
      </c>
      <c r="N438" s="870" t="s">
        <v>127</v>
      </c>
      <c r="O438" s="734">
        <v>0.84</v>
      </c>
      <c r="P438" s="861">
        <v>44088</v>
      </c>
      <c r="Q438" s="861">
        <v>44113</v>
      </c>
      <c r="R438" s="642">
        <f t="shared" si="106"/>
        <v>2.3809523809523832</v>
      </c>
      <c r="S438" s="701">
        <f>IF(INDEX(Historical!$D$7:$D$1237,MATCH(B438,Historical!$B$7:$B$1261,0))=0,"n/a",(INDEX(Historical!$C$7:$C$1239,MATCH(B438,Historical!$B$7:$B$1261,0))/INDEX(Historical!$D$7:$D$1237,MATCH(B438,Historical!$B$7:$B$1261,0))-1)*100)</f>
        <v>14.685314685314687</v>
      </c>
      <c r="T438" s="701">
        <f>IF(INDEX(Historical!$F$7:$F$1230,MATCH(B438,Historical!$B$7:$B$1261,0))=0,"n/a",((INDEX(Historical!$C$7:$C$1239,MATCH(B438,Historical!$B$7:$B$1261,0))/INDEX(Historical!$F$7:$F$1230,MATCH(B438,Historical!$B$7:$B$1261,0)))^(1/3)-1)*100)</f>
        <v>12.478013610416184</v>
      </c>
      <c r="U438" s="701">
        <f>IF(INDEX(Historical!$H$7:$H$1230,MATCH(B438,Historical!$B$7:$B$1261,0))=0,"n/a",((INDEX(Historical!$C$7:$C$1239,MATCH(B438,Historical!$B$7:$B$1261,0))/INDEX(Historical!$H$7:$H$1230,MATCH(B438,Historical!$B$7:$B$1261,0)))^(1/5)-1)*100)</f>
        <v>10.846900650337087</v>
      </c>
      <c r="V438" s="701">
        <f>IF(INDEX(Historical!$O$7:$O$1230,MATCH(B438,Historical!$B$7:$B$1261,0))=0,"n/a",((INDEX(Historical!$C$7:$C$1239,MATCH(B438,Historical!$B$7:$B$1261,0))/INDEX(Historical!$O$7:$O$1230,MATCH(B438,Historical!$B$7:$B$1261,0)))^(1/10)-1)*100)</f>
        <v>9.6965702282410415</v>
      </c>
      <c r="W438" s="702">
        <f t="shared" si="107"/>
        <v>1.1186327118784469</v>
      </c>
      <c r="X438" s="703" t="str">
        <f t="shared" si="108"/>
        <v>n/a</v>
      </c>
      <c r="Y438" s="812"/>
      <c r="Z438" s="651">
        <f t="shared" si="109"/>
        <v>731.91489361702122</v>
      </c>
      <c r="AA438" s="886">
        <f t="shared" si="110"/>
        <v>84.744680851063833</v>
      </c>
      <c r="AB438" s="887">
        <v>12</v>
      </c>
      <c r="AC438" s="865">
        <v>0.47</v>
      </c>
      <c r="AD438" s="865">
        <v>15.4</v>
      </c>
      <c r="AE438" s="865">
        <v>2.9</v>
      </c>
      <c r="AF438" s="865">
        <v>23.89</v>
      </c>
      <c r="AG438" s="867">
        <v>13.4</v>
      </c>
      <c r="AH438" s="865">
        <v>-117.19999999999999</v>
      </c>
      <c r="AI438" s="865">
        <v>5.1499999999999995</v>
      </c>
      <c r="AJ438" s="865">
        <v>-17.7</v>
      </c>
      <c r="AK438" s="865">
        <v>5.6000000000000005</v>
      </c>
      <c r="AL438" s="878">
        <v>75040</v>
      </c>
      <c r="AM438" s="872">
        <v>0.1</v>
      </c>
      <c r="AN438" s="865">
        <v>9.32</v>
      </c>
      <c r="AO438" s="739">
        <f t="shared" si="111"/>
        <v>-65.261074200224613</v>
      </c>
      <c r="AP438" s="740">
        <f t="shared" si="112"/>
        <v>19.483606650839221</v>
      </c>
      <c r="AQ438" s="888">
        <f t="shared" si="113"/>
        <v>848.57798262730921</v>
      </c>
      <c r="AR438" s="651">
        <f>INDEX(Historical!$C$7:$C$1239,MATCH(B438,Historical!$B$7:$B$1261,0))*IF(AH438="n/a",1.03,IF(AH438&lt;0,1.01,IF(AH438&gt;10,1.1,(1+AH438/100))))</f>
        <v>3.3127999999999997</v>
      </c>
      <c r="AS438" s="886">
        <f t="shared" si="114"/>
        <v>3.4834092000000001</v>
      </c>
      <c r="AT438" s="886">
        <f t="shared" si="119"/>
        <v>3.6784801152000002</v>
      </c>
      <c r="AU438" s="886">
        <f t="shared" si="119"/>
        <v>3.8844750016512002</v>
      </c>
      <c r="AV438" s="886">
        <f t="shared" si="119"/>
        <v>4.1020056017436675</v>
      </c>
      <c r="AW438" s="651">
        <f t="shared" si="115"/>
        <v>18.461169918594866</v>
      </c>
      <c r="AX438" s="747">
        <f t="shared" si="116"/>
        <v>46.34991192215633</v>
      </c>
      <c r="AY438" s="934">
        <v>0.56999999999999995</v>
      </c>
      <c r="AZ438" s="872">
        <v>28.689999999999998</v>
      </c>
      <c r="BA438" s="872">
        <v>-23.07</v>
      </c>
      <c r="BB438" s="872">
        <v>1.95</v>
      </c>
      <c r="BC438" s="872">
        <v>-0.55999999999999994</v>
      </c>
      <c r="BE438" s="624">
        <v>1970</v>
      </c>
      <c r="BF438" s="898">
        <f t="shared" si="117"/>
        <v>6</v>
      </c>
      <c r="BG438" s="882">
        <v>1.5</v>
      </c>
    </row>
    <row r="439" spans="1:59" ht="11.25" customHeight="1" x14ac:dyDescent="0.2">
      <c r="A439" s="863" t="s">
        <v>1468</v>
      </c>
      <c r="B439" s="875" t="s">
        <v>1469</v>
      </c>
      <c r="C439" s="932" t="s">
        <v>108</v>
      </c>
      <c r="D439" s="932" t="s">
        <v>4338</v>
      </c>
      <c r="E439" s="733">
        <v>10</v>
      </c>
      <c r="F439" s="1140">
        <v>367</v>
      </c>
      <c r="G439" s="1165" t="s">
        <v>106</v>
      </c>
      <c r="H439" s="1165" t="s">
        <v>106</v>
      </c>
      <c r="I439" s="874">
        <v>23.26</v>
      </c>
      <c r="J439" s="651">
        <f t="shared" si="104"/>
        <v>3.7833190025795354</v>
      </c>
      <c r="K439" s="877">
        <v>0.22</v>
      </c>
      <c r="L439" s="887">
        <v>4</v>
      </c>
      <c r="M439" s="642">
        <f t="shared" si="105"/>
        <v>0.88</v>
      </c>
      <c r="N439" s="870" t="s">
        <v>148</v>
      </c>
      <c r="O439" s="734">
        <v>0.20250000000000001</v>
      </c>
      <c r="P439" s="861">
        <v>43889</v>
      </c>
      <c r="Q439" s="861">
        <v>43905</v>
      </c>
      <c r="R439" s="642">
        <f t="shared" si="106"/>
        <v>8.6419753086419693</v>
      </c>
      <c r="S439" s="701">
        <f>IF(INDEX(Historical!$D$7:$D$1237,MATCH(B439,Historical!$B$7:$B$1261,0))=0,"n/a",(INDEX(Historical!$C$7:$C$1239,MATCH(B439,Historical!$B$7:$B$1261,0))/INDEX(Historical!$D$7:$D$1237,MATCH(B439,Historical!$B$7:$B$1261,0))-1)*100)</f>
        <v>3.8461538461538547</v>
      </c>
      <c r="T439" s="701">
        <f>IF(INDEX(Historical!$F$7:$F$1230,MATCH(B439,Historical!$B$7:$B$1261,0))=0,"n/a",((INDEX(Historical!$C$7:$C$1239,MATCH(B439,Historical!$B$7:$B$1261,0))/INDEX(Historical!$F$7:$F$1230,MATCH(B439,Historical!$B$7:$B$1261,0)))^(1/3)-1)*100)</f>
        <v>8.1687177730556328</v>
      </c>
      <c r="U439" s="701">
        <f>IF(INDEX(Historical!$H$7:$H$1230,MATCH(B439,Historical!$B$7:$B$1261,0))=0,"n/a",((INDEX(Historical!$C$7:$C$1239,MATCH(B439,Historical!$B$7:$B$1261,0))/INDEX(Historical!$H$7:$H$1230,MATCH(B439,Historical!$B$7:$B$1261,0)))^(1/5)-1)*100)</f>
        <v>6.9082954178721234</v>
      </c>
      <c r="V439" s="701">
        <f>IF(INDEX(Historical!$O$7:$O$1230,MATCH(B439,Historical!$B$7:$B$1261,0))=0,"n/a",((INDEX(Historical!$C$7:$C$1239,MATCH(B439,Historical!$B$7:$B$1261,0))/INDEX(Historical!$O$7:$O$1230,MATCH(B439,Historical!$B$7:$B$1261,0)))^(1/10)-1)*100)</f>
        <v>10.350921459993479</v>
      </c>
      <c r="W439" s="702">
        <f t="shared" si="107"/>
        <v>0.66740873694895908</v>
      </c>
      <c r="X439" s="703">
        <f t="shared" si="108"/>
        <v>1.1708975284529024</v>
      </c>
      <c r="Y439" s="876"/>
      <c r="Z439" s="651">
        <f t="shared" si="109"/>
        <v>439.99999999999994</v>
      </c>
      <c r="AA439" s="886">
        <f t="shared" si="110"/>
        <v>116.3</v>
      </c>
      <c r="AB439" s="887">
        <v>12</v>
      </c>
      <c r="AC439" s="865">
        <v>0.2</v>
      </c>
      <c r="AD439" s="865">
        <v>15.42</v>
      </c>
      <c r="AE439" s="865">
        <v>2.09</v>
      </c>
      <c r="AF439" s="865">
        <v>0.79</v>
      </c>
      <c r="AG439" s="865">
        <v>0.6</v>
      </c>
      <c r="AH439" s="865">
        <v>18.2</v>
      </c>
      <c r="AI439" s="865">
        <v>8360.7100000000009</v>
      </c>
      <c r="AJ439" s="865">
        <v>5.8999999999999995</v>
      </c>
      <c r="AK439" s="865">
        <v>8</v>
      </c>
      <c r="AL439" s="878">
        <v>396.24</v>
      </c>
      <c r="AM439" s="872">
        <v>0.2</v>
      </c>
      <c r="AN439" s="865">
        <v>0.28999999999999998</v>
      </c>
      <c r="AO439" s="739">
        <f t="shared" si="111"/>
        <v>-105.60838557954834</v>
      </c>
      <c r="AP439" s="740">
        <f t="shared" si="112"/>
        <v>10.691614420451659</v>
      </c>
      <c r="AQ439" s="888">
        <f t="shared" si="113"/>
        <v>102.07479363399639</v>
      </c>
      <c r="AR439" s="651">
        <f>INDEX(Historical!$C$7:$C$1239,MATCH(B439,Historical!$B$7:$B$1261,0))*IF(AH439="n/a",1.03,IF(AH439&lt;0,1.01,IF(AH439&gt;10,1.1,(1+AH439/100))))</f>
        <v>0.89100000000000013</v>
      </c>
      <c r="AS439" s="886">
        <f t="shared" si="114"/>
        <v>0.98010000000000019</v>
      </c>
      <c r="AT439" s="886">
        <f t="shared" si="119"/>
        <v>1.0585080000000002</v>
      </c>
      <c r="AU439" s="886">
        <f t="shared" si="119"/>
        <v>1.1431886400000004</v>
      </c>
      <c r="AV439" s="886">
        <f t="shared" si="119"/>
        <v>1.2346437312000005</v>
      </c>
      <c r="AW439" s="651">
        <f t="shared" si="115"/>
        <v>5.3074403712000011</v>
      </c>
      <c r="AX439" s="747">
        <f t="shared" si="116"/>
        <v>22.817886376612211</v>
      </c>
      <c r="AY439" s="934">
        <v>1.08</v>
      </c>
      <c r="AZ439" s="872">
        <v>52.52</v>
      </c>
      <c r="BA439" s="872">
        <v>-40.400000000000006</v>
      </c>
      <c r="BB439" s="872">
        <v>10.58</v>
      </c>
      <c r="BC439" s="872">
        <v>12.76</v>
      </c>
      <c r="BE439" s="624">
        <v>2011</v>
      </c>
      <c r="BF439" s="898">
        <f t="shared" si="117"/>
        <v>0</v>
      </c>
      <c r="BG439" s="882">
        <v>0.1</v>
      </c>
    </row>
    <row r="440" spans="1:59" s="773" customFormat="1" ht="11.25" customHeight="1" x14ac:dyDescent="0.2">
      <c r="A440" s="646" t="s">
        <v>1478</v>
      </c>
      <c r="B440" s="781" t="s">
        <v>1479</v>
      </c>
      <c r="C440" s="932" t="s">
        <v>108</v>
      </c>
      <c r="D440" s="932" t="s">
        <v>4334</v>
      </c>
      <c r="E440" s="755">
        <v>10</v>
      </c>
      <c r="F440" s="1140">
        <v>355</v>
      </c>
      <c r="G440" s="1189" t="s">
        <v>106</v>
      </c>
      <c r="H440" s="1189" t="s">
        <v>106</v>
      </c>
      <c r="I440" s="756">
        <v>200.1</v>
      </c>
      <c r="J440" s="757">
        <f t="shared" si="104"/>
        <v>0.59970014992503751</v>
      </c>
      <c r="K440" s="758">
        <v>0.3</v>
      </c>
      <c r="L440" s="759">
        <v>4</v>
      </c>
      <c r="M440" s="760">
        <f t="shared" si="105"/>
        <v>1.2</v>
      </c>
      <c r="N440" s="761" t="s">
        <v>160</v>
      </c>
      <c r="O440" s="762">
        <v>0.28000000000000003</v>
      </c>
      <c r="P440" s="777">
        <v>43831</v>
      </c>
      <c r="Q440" s="777">
        <v>43860</v>
      </c>
      <c r="R440" s="760">
        <f t="shared" si="106"/>
        <v>7.1428571428571281</v>
      </c>
      <c r="S440" s="701">
        <f>IF(INDEX(Historical!$D$7:$D$1237,MATCH(B440,Historical!$B$7:$B$1261,0))=0,"n/a",(INDEX(Historical!$C$7:$C$1239,MATCH(B440,Historical!$B$7:$B$1261,0))/INDEX(Historical!$D$7:$D$1237,MATCH(B440,Historical!$B$7:$B$1261,0))-1)*100)</f>
        <v>19.999999999999996</v>
      </c>
      <c r="T440" s="701">
        <f>IF(INDEX(Historical!$F$7:$F$1230,MATCH(B440,Historical!$B$7:$B$1261,0))=0,"n/a",((INDEX(Historical!$C$7:$C$1239,MATCH(B440,Historical!$B$7:$B$1261,0))/INDEX(Historical!$F$7:$F$1230,MATCH(B440,Historical!$B$7:$B$1261,0)))^(1/3)-1)*100)</f>
        <v>10.891823393038823</v>
      </c>
      <c r="U440" s="701">
        <f>IF(INDEX(Historical!$H$7:$H$1230,MATCH(B440,Historical!$B$7:$B$1261,0))=0,"n/a",((INDEX(Historical!$C$7:$C$1239,MATCH(B440,Historical!$B$7:$B$1261,0))/INDEX(Historical!$H$7:$H$1230,MATCH(B440,Historical!$B$7:$B$1261,0)))^(1/5)-1)*100)</f>
        <v>12.030033714161736</v>
      </c>
      <c r="V440" s="701" t="str">
        <f>IF(INDEX(Historical!$O$7:$O$1230,MATCH(B440,Historical!$B$7:$B$1261,0))=0,"n/a",((INDEX(Historical!$C$7:$C$1239,MATCH(B440,Historical!$B$7:$B$1261,0))/INDEX(Historical!$O$7:$O$1230,MATCH(B440,Historical!$B$7:$B$1261,0)))^(1/10)-1)*100)</f>
        <v>n/a</v>
      </c>
      <c r="W440" s="702" t="str">
        <f t="shared" si="107"/>
        <v>n/a</v>
      </c>
      <c r="X440" s="703">
        <f t="shared" si="108"/>
        <v>0.79669097444779702</v>
      </c>
      <c r="Y440" s="764"/>
      <c r="Z440" s="757">
        <f t="shared" si="109"/>
        <v>29.484029484029485</v>
      </c>
      <c r="AA440" s="765">
        <f t="shared" si="110"/>
        <v>49.164619164619161</v>
      </c>
      <c r="AB440" s="759">
        <v>12</v>
      </c>
      <c r="AC440" s="766">
        <v>4.07</v>
      </c>
      <c r="AD440" s="766">
        <v>3.07</v>
      </c>
      <c r="AE440" s="766">
        <v>6.32</v>
      </c>
      <c r="AF440" s="766">
        <v>7.27</v>
      </c>
      <c r="AG440" s="766">
        <v>16.100000000000001</v>
      </c>
      <c r="AH440" s="766">
        <v>-16.2</v>
      </c>
      <c r="AI440" s="766" t="s">
        <v>136</v>
      </c>
      <c r="AJ440" s="766">
        <v>15.1</v>
      </c>
      <c r="AK440" s="766">
        <v>16</v>
      </c>
      <c r="AL440" s="767">
        <v>8470</v>
      </c>
      <c r="AM440" s="768">
        <v>46.1</v>
      </c>
      <c r="AN440" s="766">
        <v>0.41</v>
      </c>
      <c r="AO440" s="769">
        <f t="shared" si="111"/>
        <v>-36.534885300532387</v>
      </c>
      <c r="AP440" s="770">
        <f t="shared" si="112"/>
        <v>12.629733864086774</v>
      </c>
      <c r="AQ440" s="771">
        <f t="shared" si="113"/>
        <v>298.56787032618075</v>
      </c>
      <c r="AR440" s="651">
        <f>INDEX(Historical!$C$7:$C$1239,MATCH(B440,Historical!$B$7:$B$1261,0))*IF(AH440="n/a",1.03,IF(AH440&lt;0,1.01,IF(AH440&gt;10,1.1,(1+AH440/100))))</f>
        <v>1.212</v>
      </c>
      <c r="AS440" s="765">
        <f t="shared" si="114"/>
        <v>1.2483599999999999</v>
      </c>
      <c r="AT440" s="765">
        <f t="shared" si="119"/>
        <v>1.3731960000000001</v>
      </c>
      <c r="AU440" s="765">
        <f t="shared" si="119"/>
        <v>1.5105156000000002</v>
      </c>
      <c r="AV440" s="765">
        <f t="shared" si="119"/>
        <v>1.6615671600000004</v>
      </c>
      <c r="AW440" s="757">
        <f t="shared" si="115"/>
        <v>7.0056387600000001</v>
      </c>
      <c r="AX440" s="772">
        <f t="shared" si="116"/>
        <v>3.5010688455772114</v>
      </c>
      <c r="AY440" s="935">
        <v>1.01</v>
      </c>
      <c r="AZ440" s="768">
        <v>95.05</v>
      </c>
      <c r="BA440" s="768">
        <v>-7.3</v>
      </c>
      <c r="BB440" s="768">
        <v>8.36</v>
      </c>
      <c r="BC440" s="768">
        <v>28.64</v>
      </c>
      <c r="BD440" s="908"/>
      <c r="BE440" s="624">
        <v>2011</v>
      </c>
      <c r="BF440" s="898">
        <f t="shared" si="117"/>
        <v>0</v>
      </c>
      <c r="BG440" s="824">
        <v>7.3</v>
      </c>
    </row>
    <row r="441" spans="1:59" ht="11.25" customHeight="1" x14ac:dyDescent="0.2">
      <c r="A441" s="871" t="s">
        <v>1464</v>
      </c>
      <c r="B441" s="875" t="s">
        <v>1465</v>
      </c>
      <c r="C441" s="932" t="s">
        <v>108</v>
      </c>
      <c r="D441" s="932" t="s">
        <v>4338</v>
      </c>
      <c r="E441" s="733">
        <v>6</v>
      </c>
      <c r="F441" s="1140">
        <v>657</v>
      </c>
      <c r="G441" s="1165" t="s">
        <v>37</v>
      </c>
      <c r="H441" s="1165" t="s">
        <v>37</v>
      </c>
      <c r="I441" s="874">
        <v>23.24</v>
      </c>
      <c r="J441" s="651">
        <f t="shared" si="104"/>
        <v>3.0981067125645438</v>
      </c>
      <c r="K441" s="877">
        <v>0.18</v>
      </c>
      <c r="L441" s="887">
        <v>4</v>
      </c>
      <c r="M441" s="642">
        <f t="shared" si="105"/>
        <v>0.72</v>
      </c>
      <c r="N441" s="870" t="s">
        <v>463</v>
      </c>
      <c r="O441" s="734">
        <v>0.15</v>
      </c>
      <c r="P441" s="866">
        <v>43592</v>
      </c>
      <c r="Q441" s="866">
        <v>43612</v>
      </c>
      <c r="R441" s="642">
        <f t="shared" si="106"/>
        <v>20</v>
      </c>
      <c r="S441" s="701">
        <f>IF(INDEX(Historical!$D$7:$D$1237,MATCH(B441,Historical!$B$7:$B$1261,0))=0,"n/a",(INDEX(Historical!$C$7:$C$1239,MATCH(B441,Historical!$B$7:$B$1261,0))/INDEX(Historical!$D$7:$D$1237,MATCH(B441,Historical!$B$7:$B$1261,0))-1)*100)</f>
        <v>14.999999999999991</v>
      </c>
      <c r="T441" s="701">
        <f>IF(INDEX(Historical!$F$7:$F$1230,MATCH(B441,Historical!$B$7:$B$1261,0))=0,"n/a",((INDEX(Historical!$C$7:$C$1239,MATCH(B441,Historical!$B$7:$B$1261,0))/INDEX(Historical!$F$7:$F$1230,MATCH(B441,Historical!$B$7:$B$1261,0)))^(1/3)-1)*100)</f>
        <v>12.858935886850031</v>
      </c>
      <c r="U441" s="701">
        <f>IF(INDEX(Historical!$H$7:$H$1230,MATCH(B441,Historical!$B$7:$B$1261,0))=0,"n/a",((INDEX(Historical!$C$7:$C$1239,MATCH(B441,Historical!$B$7:$B$1261,0))/INDEX(Historical!$H$7:$H$1230,MATCH(B441,Historical!$B$7:$B$1261,0)))^(1/5)-1)*100)</f>
        <v>14.539744306223357</v>
      </c>
      <c r="V441" s="701">
        <f>IF(INDEX(Historical!$O$7:$O$1230,MATCH(B441,Historical!$B$7:$B$1261,0))=0,"n/a",((INDEX(Historical!$C$7:$C$1239,MATCH(B441,Historical!$B$7:$B$1261,0))/INDEX(Historical!$O$7:$O$1230,MATCH(B441,Historical!$B$7:$B$1261,0)))^(1/10)-1)*100)</f>
        <v>2.8690134245166421</v>
      </c>
      <c r="W441" s="702">
        <f t="shared" si="107"/>
        <v>5.0678550967996756</v>
      </c>
      <c r="X441" s="703">
        <f t="shared" si="108"/>
        <v>2.2718350478473992</v>
      </c>
      <c r="Y441" s="675"/>
      <c r="Z441" s="651">
        <f t="shared" si="109"/>
        <v>28.235294117647058</v>
      </c>
      <c r="AA441" s="886">
        <f t="shared" si="110"/>
        <v>9.113725490196078</v>
      </c>
      <c r="AB441" s="887">
        <v>12</v>
      </c>
      <c r="AC441" s="865">
        <v>2.5499999999999998</v>
      </c>
      <c r="AD441" s="865" t="s">
        <v>136</v>
      </c>
      <c r="AE441" s="865">
        <v>2.0299999999999998</v>
      </c>
      <c r="AF441" s="865">
        <v>0.8</v>
      </c>
      <c r="AG441" s="865">
        <v>8.9</v>
      </c>
      <c r="AH441" s="865">
        <v>40.5</v>
      </c>
      <c r="AI441" s="865">
        <v>-5.67</v>
      </c>
      <c r="AJ441" s="865">
        <v>6.4</v>
      </c>
      <c r="AK441" s="865" t="s">
        <v>136</v>
      </c>
      <c r="AL441" s="878">
        <v>203.21</v>
      </c>
      <c r="AM441" s="872">
        <v>5.2</v>
      </c>
      <c r="AN441" s="865">
        <v>0.47</v>
      </c>
      <c r="AO441" s="739">
        <f t="shared" si="111"/>
        <v>8.5241255285918207</v>
      </c>
      <c r="AP441" s="740">
        <f t="shared" si="112"/>
        <v>17.637851018787899</v>
      </c>
      <c r="AQ441" s="888">
        <f t="shared" si="113"/>
        <v>-43.0751747490825</v>
      </c>
      <c r="AR441" s="651">
        <f>INDEX(Historical!$C$7:$C$1239,MATCH(B441,Historical!$B$7:$B$1261,0))*IF(AH441="n/a",1.03,IF(AH441&lt;0,1.01,IF(AH441&gt;10,1.1,(1+AH441/100))))</f>
        <v>0.75900000000000001</v>
      </c>
      <c r="AS441" s="886">
        <f t="shared" si="114"/>
        <v>0.76658999999999999</v>
      </c>
      <c r="AT441" s="886">
        <f t="shared" si="119"/>
        <v>0.7895877</v>
      </c>
      <c r="AU441" s="886">
        <f t="shared" si="119"/>
        <v>0.81327533100000005</v>
      </c>
      <c r="AV441" s="886">
        <f t="shared" si="119"/>
        <v>0.83767359093000004</v>
      </c>
      <c r="AW441" s="651">
        <f t="shared" si="115"/>
        <v>3.9661266219300004</v>
      </c>
      <c r="AX441" s="747">
        <f t="shared" si="116"/>
        <v>17.065949319836491</v>
      </c>
      <c r="AY441" s="934">
        <v>0.71</v>
      </c>
      <c r="AZ441" s="872">
        <v>49.94</v>
      </c>
      <c r="BA441" s="872">
        <v>-22.06</v>
      </c>
      <c r="BB441" s="872">
        <v>15.790000000000001</v>
      </c>
      <c r="BC441" s="872">
        <v>18.96</v>
      </c>
      <c r="BE441" s="624">
        <v>2014</v>
      </c>
      <c r="BF441" s="898">
        <f t="shared" si="117"/>
        <v>0</v>
      </c>
      <c r="BG441" s="882">
        <v>0.8</v>
      </c>
    </row>
    <row r="442" spans="1:59" ht="11.25" customHeight="1" x14ac:dyDescent="0.2">
      <c r="A442" s="871" t="s">
        <v>1442</v>
      </c>
      <c r="B442" s="875" t="s">
        <v>1443</v>
      </c>
      <c r="C442" s="932" t="s">
        <v>178</v>
      </c>
      <c r="D442" s="932" t="s">
        <v>4336</v>
      </c>
      <c r="E442" s="733">
        <v>10</v>
      </c>
      <c r="F442" s="1140">
        <v>366</v>
      </c>
      <c r="G442" s="1165" t="s">
        <v>37</v>
      </c>
      <c r="H442" s="1165" t="s">
        <v>37</v>
      </c>
      <c r="I442" s="874">
        <v>38.880000000000003</v>
      </c>
      <c r="J442" s="651">
        <f t="shared" si="104"/>
        <v>5.9670781893004108</v>
      </c>
      <c r="K442" s="877">
        <v>0.57999999999999996</v>
      </c>
      <c r="L442" s="887">
        <v>4</v>
      </c>
      <c r="M442" s="642">
        <f t="shared" si="105"/>
        <v>2.3199999999999998</v>
      </c>
      <c r="N442" s="870" t="s">
        <v>111</v>
      </c>
      <c r="O442" s="734">
        <v>0.53</v>
      </c>
      <c r="P442" s="861">
        <v>43879</v>
      </c>
      <c r="Q442" s="861">
        <v>43899</v>
      </c>
      <c r="R442" s="642">
        <f t="shared" si="106"/>
        <v>9.4339622641509298</v>
      </c>
      <c r="S442" s="701">
        <f>IF(INDEX(Historical!$D$7:$D$1237,MATCH(B442,Historical!$B$7:$B$1261,0))=0,"n/a",(INDEX(Historical!$C$7:$C$1239,MATCH(B442,Historical!$B$7:$B$1261,0))/INDEX(Historical!$D$7:$D$1237,MATCH(B442,Historical!$B$7:$B$1261,0))-1)*100)</f>
        <v>15.217391304347828</v>
      </c>
      <c r="T442" s="701">
        <f>IF(INDEX(Historical!$F$7:$F$1230,MATCH(B442,Historical!$B$7:$B$1261,0))=0,"n/a",((INDEX(Historical!$C$7:$C$1239,MATCH(B442,Historical!$B$7:$B$1261,0))/INDEX(Historical!$F$7:$F$1230,MATCH(B442,Historical!$B$7:$B$1261,0)))^(1/3)-1)*100)</f>
        <v>15.948637819501933</v>
      </c>
      <c r="U442" s="701">
        <f>IF(INDEX(Historical!$H$7:$H$1230,MATCH(B442,Historical!$B$7:$B$1261,0))=0,"n/a",((INDEX(Historical!$C$7:$C$1239,MATCH(B442,Historical!$B$7:$B$1261,0))/INDEX(Historical!$H$7:$H$1230,MATCH(B442,Historical!$B$7:$B$1261,0)))^(1/5)-1)*100)</f>
        <v>18.170645193625703</v>
      </c>
      <c r="V442" s="701" t="str">
        <f>IF(INDEX(Historical!$O$7:$O$1230,MATCH(B442,Historical!$B$7:$B$1261,0))=0,"n/a",((INDEX(Historical!$C$7:$C$1239,MATCH(B442,Historical!$B$7:$B$1261,0))/INDEX(Historical!$O$7:$O$1230,MATCH(B442,Historical!$B$7:$B$1261,0)))^(1/10)-1)*100)</f>
        <v>n/a</v>
      </c>
      <c r="W442" s="702" t="str">
        <f t="shared" si="107"/>
        <v>n/a</v>
      </c>
      <c r="X442" s="703" t="str">
        <f t="shared" si="108"/>
        <v>n/a</v>
      </c>
      <c r="Y442" s="876"/>
      <c r="Z442" s="651" t="str">
        <f t="shared" si="109"/>
        <v>n/a</v>
      </c>
      <c r="AA442" s="886" t="str">
        <f t="shared" si="110"/>
        <v>n/a</v>
      </c>
      <c r="AB442" s="887">
        <v>12</v>
      </c>
      <c r="AC442" s="865">
        <v>-16.239999999999998</v>
      </c>
      <c r="AD442" s="865" t="s">
        <v>136</v>
      </c>
      <c r="AE442" s="865">
        <v>0.33</v>
      </c>
      <c r="AF442" s="865">
        <v>1.2</v>
      </c>
      <c r="AG442" s="865">
        <v>-74.400000000000006</v>
      </c>
      <c r="AH442" s="865">
        <v>-24.8</v>
      </c>
      <c r="AI442" s="865">
        <v>68.5</v>
      </c>
      <c r="AJ442" s="865">
        <v>-2</v>
      </c>
      <c r="AK442" s="865">
        <v>-6.83</v>
      </c>
      <c r="AL442" s="878">
        <v>26990</v>
      </c>
      <c r="AM442" s="872">
        <v>0.1</v>
      </c>
      <c r="AN442" s="865">
        <v>1.42</v>
      </c>
      <c r="AO442" s="739" t="str">
        <f t="shared" si="111"/>
        <v>n/a</v>
      </c>
      <c r="AP442" s="740">
        <f t="shared" si="112"/>
        <v>24.137723382926112</v>
      </c>
      <c r="AQ442" s="888" t="str">
        <f t="shared" si="113"/>
        <v>n/a</v>
      </c>
      <c r="AR442" s="651">
        <f>INDEX(Historical!$C$7:$C$1239,MATCH(B442,Historical!$B$7:$B$1261,0))*IF(AH442="n/a",1.03,IF(AH442&lt;0,1.01,IF(AH442&gt;10,1.1,(1+AH442/100))))</f>
        <v>2.1412</v>
      </c>
      <c r="AS442" s="886">
        <f t="shared" si="114"/>
        <v>2.3553200000000003</v>
      </c>
      <c r="AT442" s="886">
        <f t="shared" si="119"/>
        <v>2.3788732000000001</v>
      </c>
      <c r="AU442" s="886">
        <f t="shared" si="119"/>
        <v>2.402661932</v>
      </c>
      <c r="AV442" s="886">
        <f t="shared" si="119"/>
        <v>2.4266885513199998</v>
      </c>
      <c r="AW442" s="651">
        <f t="shared" si="115"/>
        <v>11.70474368332</v>
      </c>
      <c r="AX442" s="747">
        <f t="shared" si="116"/>
        <v>30.10479342417695</v>
      </c>
      <c r="AY442" s="934">
        <v>2.31</v>
      </c>
      <c r="AZ442" s="872">
        <v>154.78</v>
      </c>
      <c r="BA442" s="872">
        <v>-37.44</v>
      </c>
      <c r="BB442" s="872">
        <v>20.190000000000001</v>
      </c>
      <c r="BC442" s="872">
        <v>14.71</v>
      </c>
      <c r="BE442" s="624">
        <v>2011</v>
      </c>
      <c r="BF442" s="898">
        <f t="shared" si="117"/>
        <v>0</v>
      </c>
      <c r="BG442" s="882">
        <v>-21.9</v>
      </c>
    </row>
    <row r="443" spans="1:59" ht="11.25" customHeight="1" x14ac:dyDescent="0.2">
      <c r="A443" s="871" t="s">
        <v>1482</v>
      </c>
      <c r="B443" s="875" t="s">
        <v>1483</v>
      </c>
      <c r="C443" s="932" t="s">
        <v>178</v>
      </c>
      <c r="D443" s="932" t="s">
        <v>4336</v>
      </c>
      <c r="E443" s="733">
        <v>8</v>
      </c>
      <c r="F443" s="1140">
        <v>530</v>
      </c>
      <c r="G443" s="1140" t="s">
        <v>106</v>
      </c>
      <c r="H443" s="1140" t="s">
        <v>106</v>
      </c>
      <c r="I443" s="874">
        <v>21.04</v>
      </c>
      <c r="J443" s="651">
        <f t="shared" si="104"/>
        <v>13.070342205323193</v>
      </c>
      <c r="K443" s="877">
        <v>0.6875</v>
      </c>
      <c r="L443" s="887">
        <v>4</v>
      </c>
      <c r="M443" s="642">
        <f t="shared" si="105"/>
        <v>2.75</v>
      </c>
      <c r="N443" s="870" t="s">
        <v>107</v>
      </c>
      <c r="O443" s="734">
        <v>0.67749999999999999</v>
      </c>
      <c r="P443" s="861">
        <v>43864</v>
      </c>
      <c r="Q443" s="861">
        <v>43874</v>
      </c>
      <c r="R443" s="642">
        <f t="shared" si="106"/>
        <v>1.4760147601476028</v>
      </c>
      <c r="S443" s="701">
        <f>IF(INDEX(Historical!$D$7:$D$1237,MATCH(B443,Historical!$B$7:$B$1261,0))=0,"n/a",(INDEX(Historical!$C$7:$C$1239,MATCH(B443,Historical!$B$7:$B$1261,0))/INDEX(Historical!$D$7:$D$1237,MATCH(B443,Historical!$B$7:$B$1261,0))-1)*100)</f>
        <v>6.425702811244971</v>
      </c>
      <c r="T443" s="701">
        <f>IF(INDEX(Historical!$F$7:$F$1230,MATCH(B443,Historical!$B$7:$B$1261,0))=0,"n/a",((INDEX(Historical!$C$7:$C$1239,MATCH(B443,Historical!$B$7:$B$1261,0))/INDEX(Historical!$F$7:$F$1230,MATCH(B443,Historical!$B$7:$B$1261,0)))^(1/3)-1)*100)</f>
        <v>9.2907178862168927</v>
      </c>
      <c r="U443" s="701">
        <f>IF(INDEX(Historical!$H$7:$H$1230,MATCH(B443,Historical!$B$7:$B$1261,0))=0,"n/a",((INDEX(Historical!$C$7:$C$1239,MATCH(B443,Historical!$B$7:$B$1261,0))/INDEX(Historical!$H$7:$H$1230,MATCH(B443,Historical!$B$7:$B$1261,0)))^(1/5)-1)*100)</f>
        <v>14.611504917865293</v>
      </c>
      <c r="V443" s="701" t="str">
        <f>IF(INDEX(Historical!$O$7:$O$1230,MATCH(B443,Historical!$B$7:$B$1261,0))=0,"n/a",((INDEX(Historical!$C$7:$C$1239,MATCH(B443,Historical!$B$7:$B$1261,0))/INDEX(Historical!$O$7:$O$1230,MATCH(B443,Historical!$B$7:$B$1261,0)))^(1/10)-1)*100)</f>
        <v>n/a</v>
      </c>
      <c r="W443" s="702" t="str">
        <f t="shared" si="107"/>
        <v>n/a</v>
      </c>
      <c r="X443" s="703" t="str">
        <f t="shared" si="108"/>
        <v>n/a</v>
      </c>
      <c r="Y443" s="876"/>
      <c r="Z443" s="651" t="str">
        <f t="shared" si="109"/>
        <v>n/a</v>
      </c>
      <c r="AA443" s="886" t="str">
        <f t="shared" si="110"/>
        <v>n/a</v>
      </c>
      <c r="AB443" s="887">
        <v>12</v>
      </c>
      <c r="AC443" s="865">
        <v>-1.99</v>
      </c>
      <c r="AD443" s="865" t="s">
        <v>136</v>
      </c>
      <c r="AE443" s="865">
        <v>3.03</v>
      </c>
      <c r="AF443" s="865">
        <v>1.85</v>
      </c>
      <c r="AG443" s="865">
        <v>-16</v>
      </c>
      <c r="AH443" s="865">
        <v>-55.000000000000007</v>
      </c>
      <c r="AI443" s="865">
        <v>402.50000000000006</v>
      </c>
      <c r="AJ443" s="865">
        <v>-7.8</v>
      </c>
      <c r="AK443" s="865">
        <v>4.51</v>
      </c>
      <c r="AL443" s="878">
        <v>23160</v>
      </c>
      <c r="AM443" s="872">
        <v>0.1</v>
      </c>
      <c r="AN443" s="865">
        <v>1.74</v>
      </c>
      <c r="AO443" s="739" t="str">
        <f t="shared" si="111"/>
        <v>n/a</v>
      </c>
      <c r="AP443" s="740">
        <f t="shared" si="112"/>
        <v>27.681847123188486</v>
      </c>
      <c r="AQ443" s="888" t="str">
        <f t="shared" si="113"/>
        <v>n/a</v>
      </c>
      <c r="AR443" s="651">
        <f>INDEX(Historical!$C$7:$C$1239,MATCH(B443,Historical!$B$7:$B$1261,0))*IF(AH443="n/a",1.03,IF(AH443&lt;0,1.01,IF(AH443&gt;10,1.1,(1+AH443/100))))</f>
        <v>2.6764999999999999</v>
      </c>
      <c r="AS443" s="886">
        <f t="shared" si="114"/>
        <v>2.94415</v>
      </c>
      <c r="AT443" s="886">
        <f t="shared" si="119"/>
        <v>3.076931165</v>
      </c>
      <c r="AU443" s="886">
        <f t="shared" si="119"/>
        <v>3.2157007605414996</v>
      </c>
      <c r="AV443" s="886">
        <f t="shared" si="119"/>
        <v>3.3607288648419211</v>
      </c>
      <c r="AW443" s="651">
        <f t="shared" si="115"/>
        <v>15.27401079038342</v>
      </c>
      <c r="AX443" s="747">
        <f t="shared" si="116"/>
        <v>72.595108319312828</v>
      </c>
      <c r="AY443" s="934">
        <v>2.0499999999999998</v>
      </c>
      <c r="AZ443" s="872">
        <v>206.26000000000002</v>
      </c>
      <c r="BA443" s="872">
        <v>-23.1</v>
      </c>
      <c r="BB443" s="872">
        <v>17.14</v>
      </c>
      <c r="BC443" s="872">
        <v>20.119999999999997</v>
      </c>
      <c r="BE443" s="624">
        <v>2013</v>
      </c>
      <c r="BF443" s="898">
        <f t="shared" si="117"/>
        <v>0</v>
      </c>
      <c r="BG443" s="882">
        <v>-5.6000000000000005</v>
      </c>
    </row>
    <row r="444" spans="1:59" ht="11.25" customHeight="1" x14ac:dyDescent="0.2">
      <c r="A444" s="871" t="s">
        <v>3856</v>
      </c>
      <c r="B444" s="875" t="s">
        <v>3857</v>
      </c>
      <c r="C444" s="932" t="s">
        <v>4319</v>
      </c>
      <c r="D444" s="932" t="s">
        <v>4320</v>
      </c>
      <c r="E444" s="733">
        <v>7</v>
      </c>
      <c r="F444" s="1140">
        <v>630</v>
      </c>
      <c r="G444" s="1147" t="s">
        <v>106</v>
      </c>
      <c r="H444" s="1147" t="s">
        <v>106</v>
      </c>
      <c r="I444" s="874">
        <v>19.399999999999999</v>
      </c>
      <c r="J444" s="651">
        <f t="shared" si="104"/>
        <v>5.5670103092783512</v>
      </c>
      <c r="K444" s="877">
        <v>0.27</v>
      </c>
      <c r="L444" s="887">
        <v>4</v>
      </c>
      <c r="M444" s="642">
        <f t="shared" si="105"/>
        <v>1.08</v>
      </c>
      <c r="N444" s="870" t="s">
        <v>463</v>
      </c>
      <c r="O444" s="734">
        <v>0.26</v>
      </c>
      <c r="P444" s="861">
        <v>43901</v>
      </c>
      <c r="Q444" s="861">
        <v>43930</v>
      </c>
      <c r="R444" s="642">
        <f t="shared" si="106"/>
        <v>3.8461538461538494</v>
      </c>
      <c r="S444" s="701">
        <f>IF(INDEX(Historical!$D$7:$D$1237,MATCH(B444,Historical!$B$7:$B$1261,0))=0,"n/a",(INDEX(Historical!$C$7:$C$1239,MATCH(B444,Historical!$B$7:$B$1261,0))/INDEX(Historical!$D$7:$D$1237,MATCH(B444,Historical!$B$7:$B$1261,0))-1)*100)</f>
        <v>2.020202020202011</v>
      </c>
      <c r="T444" s="701">
        <f>IF(INDEX(Historical!$F$7:$F$1230,MATCH(B444,Historical!$B$7:$B$1261,0))=0,"n/a",((INDEX(Historical!$C$7:$C$1239,MATCH(B444,Historical!$B$7:$B$1261,0))/INDEX(Historical!$F$7:$F$1230,MATCH(B444,Historical!$B$7:$B$1261,0)))^(1/3)-1)*100)</f>
        <v>3.9185204456611222</v>
      </c>
      <c r="U444" s="701">
        <f>IF(INDEX(Historical!$H$7:$H$1230,MATCH(B444,Historical!$B$7:$B$1261,0))=0,"n/a",((INDEX(Historical!$C$7:$C$1239,MATCH(B444,Historical!$B$7:$B$1261,0))/INDEX(Historical!$H$7:$H$1230,MATCH(B444,Historical!$B$7:$B$1261,0)))^(1/5)-1)*100)</f>
        <v>3.7548525504527142</v>
      </c>
      <c r="V444" s="701">
        <f>IF(INDEX(Historical!$O$7:$O$1230,MATCH(B444,Historical!$B$7:$B$1261,0))=0,"n/a",((INDEX(Historical!$C$7:$C$1239,MATCH(B444,Historical!$B$7:$B$1261,0))/INDEX(Historical!$O$7:$O$1230,MATCH(B444,Historical!$B$7:$B$1261,0)))^(1/10)-1)*100)</f>
        <v>2.3583175136269841</v>
      </c>
      <c r="W444" s="702">
        <f t="shared" si="107"/>
        <v>1.5921743059431905</v>
      </c>
      <c r="X444" s="703">
        <f t="shared" si="108"/>
        <v>0.15325928777358017</v>
      </c>
      <c r="Y444" s="876"/>
      <c r="Z444" s="651">
        <f t="shared" si="109"/>
        <v>125.58139534883721</v>
      </c>
      <c r="AA444" s="886">
        <f t="shared" si="110"/>
        <v>22.558139534883718</v>
      </c>
      <c r="AB444" s="887">
        <v>12</v>
      </c>
      <c r="AC444" s="865">
        <v>0.86</v>
      </c>
      <c r="AD444" s="865" t="s">
        <v>136</v>
      </c>
      <c r="AE444" s="865">
        <v>9.0399999999999991</v>
      </c>
      <c r="AF444" s="865">
        <v>1.44</v>
      </c>
      <c r="AG444" s="865">
        <v>5.7</v>
      </c>
      <c r="AH444" s="865">
        <v>-68.600000000000009</v>
      </c>
      <c r="AI444" s="865">
        <v>28.110000000000003</v>
      </c>
      <c r="AJ444" s="865">
        <v>24.5</v>
      </c>
      <c r="AK444" s="865" t="s">
        <v>136</v>
      </c>
      <c r="AL444" s="878">
        <v>10600</v>
      </c>
      <c r="AM444" s="872">
        <v>1.2</v>
      </c>
      <c r="AN444" s="865">
        <v>1.1399999999999999</v>
      </c>
      <c r="AO444" s="739">
        <f t="shared" si="111"/>
        <v>-13.236276675152652</v>
      </c>
      <c r="AP444" s="740">
        <f t="shared" si="112"/>
        <v>9.3218628597310662</v>
      </c>
      <c r="AQ444" s="888">
        <f t="shared" si="113"/>
        <v>20.154938734642023</v>
      </c>
      <c r="AR444" s="651">
        <f>INDEX(Historical!$C$7:$C$1239,MATCH(B444,Historical!$B$7:$B$1261,0))*IF(AH444="n/a",1.03,IF(AH444&lt;0,1.01,IF(AH444&gt;10,1.1,(1+AH444/100))))</f>
        <v>1.0201</v>
      </c>
      <c r="AS444" s="886">
        <f t="shared" si="114"/>
        <v>1.1221100000000002</v>
      </c>
      <c r="AT444" s="886">
        <f t="shared" si="119"/>
        <v>1.1557733000000001</v>
      </c>
      <c r="AU444" s="886">
        <f t="shared" si="119"/>
        <v>1.1904464990000001</v>
      </c>
      <c r="AV444" s="886">
        <f t="shared" si="119"/>
        <v>1.2261598939700002</v>
      </c>
      <c r="AW444" s="651">
        <f t="shared" si="115"/>
        <v>5.7145896929700006</v>
      </c>
      <c r="AX444" s="747">
        <f t="shared" si="116"/>
        <v>29.456647901907225</v>
      </c>
      <c r="AY444" s="934">
        <v>0.59</v>
      </c>
      <c r="AZ444" s="872">
        <v>57.089999999999996</v>
      </c>
      <c r="BA444" s="872">
        <v>-20.13</v>
      </c>
      <c r="BB444" s="872">
        <v>5.47</v>
      </c>
      <c r="BC444" s="872">
        <v>4.79</v>
      </c>
      <c r="BE444" s="624">
        <v>2014</v>
      </c>
      <c r="BF444" s="898">
        <f t="shared" si="117"/>
        <v>0</v>
      </c>
      <c r="BG444" s="882">
        <v>2.6</v>
      </c>
    </row>
    <row r="445" spans="1:59" ht="11.25" customHeight="1" x14ac:dyDescent="0.2">
      <c r="A445" s="871" t="s">
        <v>1458</v>
      </c>
      <c r="B445" s="875" t="s">
        <v>1459</v>
      </c>
      <c r="C445" s="932" t="s">
        <v>153</v>
      </c>
      <c r="D445" s="932" t="s">
        <v>4348</v>
      </c>
      <c r="E445" s="733">
        <v>10</v>
      </c>
      <c r="F445" s="1140">
        <v>450</v>
      </c>
      <c r="G445" s="1136" t="s">
        <v>115</v>
      </c>
      <c r="H445" s="1136" t="s">
        <v>115</v>
      </c>
      <c r="I445" s="874">
        <v>80.39</v>
      </c>
      <c r="J445" s="651">
        <f t="shared" si="104"/>
        <v>3.23423311357134</v>
      </c>
      <c r="K445" s="877">
        <v>0.65</v>
      </c>
      <c r="L445" s="887">
        <v>4</v>
      </c>
      <c r="M445" s="642">
        <f t="shared" si="105"/>
        <v>2.6</v>
      </c>
      <c r="N445" s="870" t="s">
        <v>597</v>
      </c>
      <c r="O445" s="734">
        <v>0.61</v>
      </c>
      <c r="P445" s="861">
        <v>44179</v>
      </c>
      <c r="Q445" s="861">
        <v>44204</v>
      </c>
      <c r="R445" s="642">
        <f t="shared" si="106"/>
        <v>6.5573770491803334</v>
      </c>
      <c r="S445" s="701">
        <f>IF(INDEX(Historical!$D$7:$D$1237,MATCH(B445,Historical!$B$7:$B$1261,0))=0,"n/a",(INDEX(Historical!$C$7:$C$1239,MATCH(B445,Historical!$B$7:$B$1261,0))/INDEX(Historical!$D$7:$D$1237,MATCH(B445,Historical!$B$7:$B$1261,0))-1)*100)</f>
        <v>14.583333333333348</v>
      </c>
      <c r="T445" s="701">
        <f>IF(INDEX(Historical!$F$7:$F$1230,MATCH(B445,Historical!$B$7:$B$1261,0))=0,"n/a",((INDEX(Historical!$C$7:$C$1239,MATCH(B445,Historical!$B$7:$B$1261,0))/INDEX(Historical!$F$7:$F$1230,MATCH(B445,Historical!$B$7:$B$1261,0)))^(1/3)-1)*100)</f>
        <v>6.1373611981101694</v>
      </c>
      <c r="U445" s="701">
        <f>IF(INDEX(Historical!$H$7:$H$1230,MATCH(B445,Historical!$B$7:$B$1261,0))=0,"n/a",((INDEX(Historical!$C$7:$C$1239,MATCH(B445,Historical!$B$7:$B$1261,0))/INDEX(Historical!$H$7:$H$1230,MATCH(B445,Historical!$B$7:$B$1261,0)))^(1/5)-1)*100)</f>
        <v>4.5639552591273169</v>
      </c>
      <c r="V445" s="701">
        <f>IF(INDEX(Historical!$O$7:$O$1230,MATCH(B445,Historical!$B$7:$B$1261,0))=0,"n/a",((INDEX(Historical!$C$7:$C$1239,MATCH(B445,Historical!$B$7:$B$1261,0))/INDEX(Historical!$O$7:$O$1230,MATCH(B445,Historical!$B$7:$B$1261,0)))^(1/10)-1)*100)</f>
        <v>3.7666770183517162</v>
      </c>
      <c r="W445" s="702">
        <f t="shared" si="107"/>
        <v>1.2116662078779685</v>
      </c>
      <c r="X445" s="703" t="str">
        <f t="shared" si="108"/>
        <v>n/a</v>
      </c>
      <c r="Y445" s="661"/>
      <c r="Z445" s="651">
        <f t="shared" si="109"/>
        <v>57.142857142857153</v>
      </c>
      <c r="AA445" s="886">
        <f t="shared" si="110"/>
        <v>17.668131868131869</v>
      </c>
      <c r="AB445" s="887">
        <v>12</v>
      </c>
      <c r="AC445" s="865">
        <v>4.55</v>
      </c>
      <c r="AD445" s="865">
        <v>2.62</v>
      </c>
      <c r="AE445" s="865">
        <v>4.28</v>
      </c>
      <c r="AF445" s="865">
        <v>6.92</v>
      </c>
      <c r="AG445" s="865">
        <v>42.3</v>
      </c>
      <c r="AH445" s="865">
        <v>58.9</v>
      </c>
      <c r="AI445" s="865">
        <v>6.67</v>
      </c>
      <c r="AJ445" s="865">
        <v>-1.0999999999999999</v>
      </c>
      <c r="AK445" s="865">
        <v>6.7</v>
      </c>
      <c r="AL445" s="878">
        <v>202550</v>
      </c>
      <c r="AM445" s="872">
        <v>0.08</v>
      </c>
      <c r="AN445" s="865">
        <v>0.98</v>
      </c>
      <c r="AO445" s="739">
        <f t="shared" si="111"/>
        <v>-9.8699434954332119</v>
      </c>
      <c r="AP445" s="740">
        <f t="shared" si="112"/>
        <v>7.7981883726986574</v>
      </c>
      <c r="AQ445" s="888">
        <f t="shared" si="113"/>
        <v>133.1079602315655</v>
      </c>
      <c r="AR445" s="651">
        <f>INDEX(Historical!$C$7:$C$1239,MATCH(B445,Historical!$B$7:$B$1261,0))*IF(AH445="n/a",1.03,IF(AH445&lt;0,1.01,IF(AH445&gt;10,1.1,(1+AH445/100))))</f>
        <v>2.4200000000000004</v>
      </c>
      <c r="AS445" s="886">
        <f t="shared" si="114"/>
        <v>2.5814140000000005</v>
      </c>
      <c r="AT445" s="886">
        <f t="shared" si="119"/>
        <v>2.7543687380000006</v>
      </c>
      <c r="AU445" s="886">
        <f t="shared" si="119"/>
        <v>2.9389114434460004</v>
      </c>
      <c r="AV445" s="886">
        <f t="shared" si="119"/>
        <v>3.1358185101568825</v>
      </c>
      <c r="AW445" s="651">
        <f t="shared" si="115"/>
        <v>13.830512691602884</v>
      </c>
      <c r="AX445" s="747">
        <f t="shared" si="116"/>
        <v>17.204270048019509</v>
      </c>
      <c r="AY445" s="934">
        <v>0.44</v>
      </c>
      <c r="AZ445" s="872">
        <v>23.200000000000003</v>
      </c>
      <c r="BA445" s="872">
        <v>-13.22</v>
      </c>
      <c r="BB445" s="872">
        <v>0.16999999999999998</v>
      </c>
      <c r="BC445" s="872">
        <v>0.76</v>
      </c>
      <c r="BE445" s="624">
        <v>2012</v>
      </c>
      <c r="BF445" s="898">
        <f t="shared" si="117"/>
        <v>0</v>
      </c>
      <c r="BG445" s="882">
        <v>13.200000000000001</v>
      </c>
    </row>
    <row r="446" spans="1:59" ht="11.25" customHeight="1" x14ac:dyDescent="0.2">
      <c r="A446" s="863" t="s">
        <v>4191</v>
      </c>
      <c r="B446" s="875" t="s">
        <v>4187</v>
      </c>
      <c r="C446" s="932" t="s">
        <v>108</v>
      </c>
      <c r="D446" s="932" t="s">
        <v>4334</v>
      </c>
      <c r="E446" s="733">
        <v>6</v>
      </c>
      <c r="F446" s="1140">
        <v>661</v>
      </c>
      <c r="G446" s="1115" t="s">
        <v>106</v>
      </c>
      <c r="H446" s="1115" t="s">
        <v>106</v>
      </c>
      <c r="I446" s="879">
        <v>61.83</v>
      </c>
      <c r="J446" s="651">
        <f t="shared" si="104"/>
        <v>2.2642730066310852</v>
      </c>
      <c r="K446" s="884">
        <v>0.35</v>
      </c>
      <c r="L446" s="624">
        <v>4</v>
      </c>
      <c r="M446" s="642">
        <f t="shared" si="105"/>
        <v>1.4</v>
      </c>
      <c r="N446" s="624" t="s">
        <v>556</v>
      </c>
      <c r="O446" s="735">
        <v>0.3</v>
      </c>
      <c r="P446" s="938">
        <v>43676</v>
      </c>
      <c r="Q446" s="938">
        <v>43692</v>
      </c>
      <c r="R446" s="642">
        <f t="shared" si="106"/>
        <v>16.666666666666664</v>
      </c>
      <c r="S446" s="701">
        <f>IF(INDEX(Historical!$D$7:$D$1237,MATCH(B446,Historical!$B$7:$B$1261,0))=0,"n/a",(INDEX(Historical!$C$7:$C$1239,MATCH(B446,Historical!$B$7:$B$1261,0))/INDEX(Historical!$D$7:$D$1237,MATCH(B446,Historical!$B$7:$B$1261,0))-1)*100)</f>
        <v>18.181818181818166</v>
      </c>
      <c r="T446" s="701">
        <f>IF(INDEX(Historical!$F$7:$F$1230,MATCH(B446,Historical!$B$7:$B$1261,0))=0,"n/a",((INDEX(Historical!$C$7:$C$1239,MATCH(B446,Historical!$B$7:$B$1261,0))/INDEX(Historical!$F$7:$F$1230,MATCH(B446,Historical!$B$7:$B$1261,0)))^(1/3)-1)*100)</f>
        <v>22.917892127880691</v>
      </c>
      <c r="U446" s="701">
        <f>IF(INDEX(Historical!$H$7:$H$1230,MATCH(B446,Historical!$B$7:$B$1261,0))=0,"n/a",((INDEX(Historical!$C$7:$C$1239,MATCH(B446,Historical!$B$7:$B$1261,0))/INDEX(Historical!$H$7:$H$1230,MATCH(B446,Historical!$B$7:$B$1261,0)))^(1/5)-1)*100)</f>
        <v>30.009492078866451</v>
      </c>
      <c r="V446" s="701">
        <f>IF(INDEX(Historical!$O$7:$O$1230,MATCH(B446,Historical!$B$7:$B$1261,0))=0,"n/a",((INDEX(Historical!$C$7:$C$1239,MATCH(B446,Historical!$B$7:$B$1261,0))/INDEX(Historical!$O$7:$O$1230,MATCH(B446,Historical!$B$7:$B$1261,0)))^(1/10)-1)*100)</f>
        <v>11.518313140192028</v>
      </c>
      <c r="W446" s="702">
        <f t="shared" si="107"/>
        <v>2.6053721333683195</v>
      </c>
      <c r="X446" s="703">
        <f t="shared" si="108"/>
        <v>1.1367231848055472</v>
      </c>
      <c r="Y446" s="875"/>
      <c r="Z446" s="651">
        <f t="shared" si="109"/>
        <v>23.608768971332207</v>
      </c>
      <c r="AA446" s="886">
        <f t="shared" si="110"/>
        <v>10.426644182124789</v>
      </c>
      <c r="AB446" s="1190">
        <v>12</v>
      </c>
      <c r="AC446" s="879">
        <v>5.93</v>
      </c>
      <c r="AD446" s="879">
        <v>2.9</v>
      </c>
      <c r="AE446" s="879">
        <v>2.23</v>
      </c>
      <c r="AF446" s="879">
        <v>1.23</v>
      </c>
      <c r="AG446" s="879">
        <v>12.1</v>
      </c>
      <c r="AH446" s="879">
        <v>9.7000000000000011</v>
      </c>
      <c r="AI446" s="879">
        <v>-9.86</v>
      </c>
      <c r="AJ446" s="879">
        <v>26.400000000000002</v>
      </c>
      <c r="AK446" s="879">
        <v>3.71</v>
      </c>
      <c r="AL446" s="879">
        <v>114850</v>
      </c>
      <c r="AM446" s="879">
        <v>0.1</v>
      </c>
      <c r="AN446" s="879">
        <v>6.16</v>
      </c>
      <c r="AO446" s="739">
        <f t="shared" si="111"/>
        <v>21.847120903372748</v>
      </c>
      <c r="AP446" s="740">
        <f t="shared" si="112"/>
        <v>32.273765085497537</v>
      </c>
      <c r="AQ446" s="888">
        <f t="shared" si="113"/>
        <v>-24.502325734089315</v>
      </c>
      <c r="AR446" s="651">
        <f>INDEX(Historical!$C$7:$C$1239,MATCH(B446,Historical!$B$7:$B$1261,0))*IF(AH446="n/a",1.03,IF(AH446&lt;0,1.01,IF(AH446&gt;10,1.1,(1+AH446/100))))</f>
        <v>1.4260999999999999</v>
      </c>
      <c r="AS446" s="886">
        <f t="shared" si="114"/>
        <v>1.440361</v>
      </c>
      <c r="AT446" s="886">
        <f t="shared" si="119"/>
        <v>1.4937983930999998</v>
      </c>
      <c r="AU446" s="886">
        <f t="shared" si="119"/>
        <v>1.5492183134840096</v>
      </c>
      <c r="AV446" s="886">
        <f t="shared" si="119"/>
        <v>1.6066943129142663</v>
      </c>
      <c r="AW446" s="651">
        <f t="shared" si="115"/>
        <v>7.516172019498276</v>
      </c>
      <c r="AX446" s="747">
        <f t="shared" si="116"/>
        <v>12.156189583532713</v>
      </c>
      <c r="AY446" s="729">
        <v>1.61</v>
      </c>
      <c r="AZ446" s="882">
        <v>127.32000000000001</v>
      </c>
      <c r="BA446" s="882">
        <v>-3.3300000000000005</v>
      </c>
      <c r="BB446" s="882">
        <v>18.82</v>
      </c>
      <c r="BC446" s="882">
        <v>32.33</v>
      </c>
      <c r="BE446" s="624">
        <v>2014</v>
      </c>
      <c r="BF446" s="898">
        <f t="shared" si="117"/>
        <v>0</v>
      </c>
      <c r="BG446" s="882">
        <v>1</v>
      </c>
    </row>
    <row r="447" spans="1:59" ht="11.25" customHeight="1" x14ac:dyDescent="0.2">
      <c r="A447" s="863" t="s">
        <v>292</v>
      </c>
      <c r="B447" s="875" t="s">
        <v>293</v>
      </c>
      <c r="C447" s="932" t="s">
        <v>112</v>
      </c>
      <c r="D447" s="932" t="s">
        <v>4322</v>
      </c>
      <c r="E447" s="733">
        <v>49</v>
      </c>
      <c r="F447" s="1140">
        <v>32</v>
      </c>
      <c r="G447" s="1147" t="s">
        <v>106</v>
      </c>
      <c r="H447" s="1147" t="s">
        <v>106</v>
      </c>
      <c r="I447" s="865">
        <v>149.44</v>
      </c>
      <c r="J447" s="651">
        <f t="shared" si="104"/>
        <v>1.1509635974304069</v>
      </c>
      <c r="K447" s="877">
        <v>0.43</v>
      </c>
      <c r="L447" s="887">
        <v>4</v>
      </c>
      <c r="M447" s="642">
        <f t="shared" si="105"/>
        <v>1.72</v>
      </c>
      <c r="N447" s="870" t="s">
        <v>294</v>
      </c>
      <c r="O447" s="734">
        <v>0.42</v>
      </c>
      <c r="P447" s="861">
        <v>43972</v>
      </c>
      <c r="Q447" s="861">
        <v>43992</v>
      </c>
      <c r="R447" s="642">
        <f t="shared" si="106"/>
        <v>2.3809523809523832</v>
      </c>
      <c r="S447" s="701">
        <f>IF(INDEX(Historical!$D$7:$D$1237,MATCH(B447,Historical!$B$7:$B$1261,0))=0,"n/a",(INDEX(Historical!$C$7:$C$1239,MATCH(B447,Historical!$B$7:$B$1261,0))/INDEX(Historical!$D$7:$D$1237,MATCH(B447,Historical!$B$7:$B$1261,0))-1)*100)</f>
        <v>10.067114093959727</v>
      </c>
      <c r="T447" s="701">
        <f>IF(INDEX(Historical!$F$7:$F$1230,MATCH(B447,Historical!$B$7:$B$1261,0))=0,"n/a",((INDEX(Historical!$C$7:$C$1239,MATCH(B447,Historical!$B$7:$B$1261,0))/INDEX(Historical!$F$7:$F$1230,MATCH(B447,Historical!$B$7:$B$1261,0)))^(1/3)-1)*100)</f>
        <v>7.7765268480218808</v>
      </c>
      <c r="U447" s="701">
        <f>IF(INDEX(Historical!$H$7:$H$1230,MATCH(B447,Historical!$B$7:$B$1261,0))=0,"n/a",((INDEX(Historical!$C$7:$C$1239,MATCH(B447,Historical!$B$7:$B$1261,0))/INDEX(Historical!$H$7:$H$1230,MATCH(B447,Historical!$B$7:$B$1261,0)))^(1/5)-1)*100)</f>
        <v>5.9223841048812176</v>
      </c>
      <c r="V447" s="701">
        <f>IF(INDEX(Historical!$O$7:$O$1230,MATCH(B447,Historical!$B$7:$B$1261,0))=0,"n/a",((INDEX(Historical!$C$7:$C$1239,MATCH(B447,Historical!$B$7:$B$1261,0))/INDEX(Historical!$O$7:$O$1230,MATCH(B447,Historical!$B$7:$B$1261,0)))^(1/10)-1)*100)</f>
        <v>5.5011664891012169</v>
      </c>
      <c r="W447" s="702">
        <f t="shared" si="107"/>
        <v>1.0765687816601275</v>
      </c>
      <c r="X447" s="703">
        <f t="shared" si="108"/>
        <v>0.67299819373650205</v>
      </c>
      <c r="Y447" s="664"/>
      <c r="Z447" s="651">
        <f t="shared" si="109"/>
        <v>48.725212464589234</v>
      </c>
      <c r="AA447" s="886">
        <f t="shared" si="110"/>
        <v>42.334277620396605</v>
      </c>
      <c r="AB447" s="887">
        <v>12</v>
      </c>
      <c r="AC447" s="865">
        <v>3.53</v>
      </c>
      <c r="AD447" s="865">
        <v>2.34</v>
      </c>
      <c r="AE447" s="865">
        <v>4.3899999999999997</v>
      </c>
      <c r="AF447" s="865">
        <v>7.53</v>
      </c>
      <c r="AG447" s="865">
        <v>20.599999999999998</v>
      </c>
      <c r="AH447" s="865">
        <v>11</v>
      </c>
      <c r="AI447" s="865">
        <v>11.82</v>
      </c>
      <c r="AJ447" s="865">
        <v>8.7999999999999989</v>
      </c>
      <c r="AK447" s="865">
        <v>18</v>
      </c>
      <c r="AL447" s="878">
        <v>5870</v>
      </c>
      <c r="AM447" s="872">
        <v>3</v>
      </c>
      <c r="AN447" s="865">
        <v>0.44</v>
      </c>
      <c r="AO447" s="739">
        <f t="shared" si="111"/>
        <v>-35.260929918084983</v>
      </c>
      <c r="AP447" s="740">
        <f t="shared" si="112"/>
        <v>7.073347702311624</v>
      </c>
      <c r="AQ447" s="888">
        <f t="shared" si="113"/>
        <v>276.40233231157583</v>
      </c>
      <c r="AR447" s="651">
        <f>INDEX(Historical!$C$7:$C$1239,MATCH(B447,Historical!$B$7:$B$1261,0))*IF(AH447="n/a",1.03,IF(AH447&lt;0,1.01,IF(AH447&gt;10,1.1,(1+AH447/100))))</f>
        <v>1.804</v>
      </c>
      <c r="AS447" s="886">
        <f t="shared" si="114"/>
        <v>1.9844000000000002</v>
      </c>
      <c r="AT447" s="886">
        <f t="shared" ref="AT447:AV466" si="120">IF($AK447="n/a",1.03*AS447,IF($AK447&lt;0,1.01*AS447,IF($AK447&gt;10,1.1*AS447,(1+$AK447/100)*AS447)))</f>
        <v>2.1828400000000006</v>
      </c>
      <c r="AU447" s="886">
        <f t="shared" si="120"/>
        <v>2.4011240000000007</v>
      </c>
      <c r="AV447" s="886">
        <f t="shared" si="120"/>
        <v>2.6412364000000008</v>
      </c>
      <c r="AW447" s="651">
        <f t="shared" si="115"/>
        <v>11.013600400000001</v>
      </c>
      <c r="AX447" s="747">
        <f t="shared" si="116"/>
        <v>7.3699146145610293</v>
      </c>
      <c r="AY447" s="934">
        <v>0.99</v>
      </c>
      <c r="AZ447" s="872">
        <v>78.820000000000007</v>
      </c>
      <c r="BA447" s="872">
        <v>-1.81</v>
      </c>
      <c r="BB447" s="872">
        <v>6.93</v>
      </c>
      <c r="BC447" s="872">
        <v>22.66</v>
      </c>
      <c r="BE447" s="624">
        <v>1972</v>
      </c>
      <c r="BF447" s="898">
        <f t="shared" si="117"/>
        <v>5</v>
      </c>
      <c r="BG447" s="882">
        <v>8.6</v>
      </c>
    </row>
    <row r="448" spans="1:59" ht="11.25" customHeight="1" x14ac:dyDescent="0.2">
      <c r="A448" s="881" t="s">
        <v>4569</v>
      </c>
      <c r="B448" s="875" t="s">
        <v>4564</v>
      </c>
      <c r="C448" s="932" t="s">
        <v>108</v>
      </c>
      <c r="D448" s="932" t="s">
        <v>4338</v>
      </c>
      <c r="E448" s="733">
        <v>5</v>
      </c>
      <c r="F448" s="1140">
        <v>724</v>
      </c>
      <c r="G448" s="1124" t="s">
        <v>106</v>
      </c>
      <c r="H448" s="1124" t="s">
        <v>106</v>
      </c>
      <c r="I448" s="874">
        <v>16.95</v>
      </c>
      <c r="J448" s="651">
        <f t="shared" si="104"/>
        <v>6.3126843657817124</v>
      </c>
      <c r="K448" s="877">
        <v>0.26750000000000002</v>
      </c>
      <c r="L448" s="887">
        <v>4</v>
      </c>
      <c r="M448" s="642">
        <f t="shared" si="105"/>
        <v>1.07</v>
      </c>
      <c r="N448" s="870" t="s">
        <v>987</v>
      </c>
      <c r="O448" s="734">
        <v>0.24249999999999999</v>
      </c>
      <c r="P448" s="861">
        <v>43874</v>
      </c>
      <c r="Q448" s="861">
        <v>43882</v>
      </c>
      <c r="R448" s="642">
        <f t="shared" si="106"/>
        <v>10.309278350515473</v>
      </c>
      <c r="S448" s="701">
        <f>IF(INDEX(Historical!$D$7:$D$1237,MATCH(B448,Historical!$B$7:$B$1261,0))=0,"n/a",(INDEX(Historical!$C$7:$C$1239,MATCH(B448,Historical!$B$7:$B$1261,0))/INDEX(Historical!$D$7:$D$1237,MATCH(B448,Historical!$B$7:$B$1261,0))-1)*100)</f>
        <v>10.22727272727273</v>
      </c>
      <c r="T448" s="701">
        <f>IF(INDEX(Historical!$F$7:$F$1230,MATCH(B448,Historical!$B$7:$B$1261,0))=0,"n/a",((INDEX(Historical!$C$7:$C$1239,MATCH(B448,Historical!$B$7:$B$1261,0))/INDEX(Historical!$F$7:$F$1230,MATCH(B448,Historical!$B$7:$B$1261,0)))^(1/3)-1)*100)</f>
        <v>39.152093485560279</v>
      </c>
      <c r="U448" s="701" t="str">
        <f>IF(INDEX(Historical!$H$7:$H$1230,MATCH(B448,Historical!$B$7:$B$1261,0))=0,"n/a",((INDEX(Historical!$C$7:$C$1239,MATCH(B448,Historical!$B$7:$B$1261,0))/INDEX(Historical!$H$7:$H$1230,MATCH(B448,Historical!$B$7:$B$1261,0)))^(1/5)-1)*100)</f>
        <v>n/a</v>
      </c>
      <c r="V448" s="701" t="str">
        <f>IF(INDEX(Historical!$O$7:$O$1230,MATCH(B448,Historical!$B$7:$B$1261,0))=0,"n/a",((INDEX(Historical!$C$7:$C$1239,MATCH(B448,Historical!$B$7:$B$1261,0))/INDEX(Historical!$O$7:$O$1230,MATCH(B448,Historical!$B$7:$B$1261,0)))^(1/10)-1)*100)</f>
        <v>n/a</v>
      </c>
      <c r="W448" s="702" t="str">
        <f t="shared" si="107"/>
        <v>n/a</v>
      </c>
      <c r="X448" s="703" t="str">
        <f t="shared" si="108"/>
        <v>n/a</v>
      </c>
      <c r="Y448" s="876"/>
      <c r="Z448" s="651">
        <f t="shared" si="109"/>
        <v>96.396396396396383</v>
      </c>
      <c r="AA448" s="886">
        <f t="shared" si="110"/>
        <v>15.270270270270268</v>
      </c>
      <c r="AB448" s="887">
        <v>12</v>
      </c>
      <c r="AC448" s="865">
        <v>1.1100000000000001</v>
      </c>
      <c r="AD448" s="865">
        <v>2.31</v>
      </c>
      <c r="AE448" s="865">
        <v>1.68</v>
      </c>
      <c r="AF448" s="865">
        <v>0.67</v>
      </c>
      <c r="AG448" s="865">
        <v>2.4</v>
      </c>
      <c r="AH448" s="865">
        <v>36.199999999999996</v>
      </c>
      <c r="AI448" s="865">
        <v>66.81</v>
      </c>
      <c r="AJ448" s="865">
        <v>60.3</v>
      </c>
      <c r="AK448" s="865">
        <v>7.0000000000000009</v>
      </c>
      <c r="AL448" s="878">
        <v>413.97</v>
      </c>
      <c r="AM448" s="872">
        <v>3.6999999999999997</v>
      </c>
      <c r="AN448" s="865">
        <v>0.35</v>
      </c>
      <c r="AO448" s="739" t="str">
        <f t="shared" si="111"/>
        <v>n/a</v>
      </c>
      <c r="AP448" s="740" t="str">
        <f t="shared" si="112"/>
        <v>n/a</v>
      </c>
      <c r="AQ448" s="888">
        <f t="shared" si="113"/>
        <v>-32.567462251913234</v>
      </c>
      <c r="AR448" s="651">
        <f>INDEX(Historical!$C$7:$C$1239,MATCH(B448,Historical!$B$7:$B$1261,0))*IF(AH448="n/a",1.03,IF(AH448&lt;0,1.01,IF(AH448&gt;10,1.1,(1+AH448/100))))</f>
        <v>1.0669999999999999</v>
      </c>
      <c r="AS448" s="886">
        <f t="shared" si="114"/>
        <v>1.1737</v>
      </c>
      <c r="AT448" s="886">
        <f t="shared" si="120"/>
        <v>1.2558590000000001</v>
      </c>
      <c r="AU448" s="886">
        <f t="shared" si="120"/>
        <v>1.3437691300000001</v>
      </c>
      <c r="AV448" s="886">
        <f t="shared" si="120"/>
        <v>1.4378329691000002</v>
      </c>
      <c r="AW448" s="651">
        <f t="shared" si="115"/>
        <v>6.2781610991000001</v>
      </c>
      <c r="AX448" s="747">
        <f t="shared" si="116"/>
        <v>37.03929851976401</v>
      </c>
      <c r="AY448" s="934">
        <v>1.1200000000000001</v>
      </c>
      <c r="AZ448" s="872">
        <v>35.82</v>
      </c>
      <c r="BA448" s="872">
        <v>-42.54</v>
      </c>
      <c r="BB448" s="872">
        <v>12.22</v>
      </c>
      <c r="BC448" s="872">
        <v>6.21</v>
      </c>
      <c r="BE448" s="624">
        <v>2016</v>
      </c>
      <c r="BF448" s="898">
        <f t="shared" si="117"/>
        <v>0</v>
      </c>
      <c r="BG448" s="882">
        <v>0.2</v>
      </c>
    </row>
    <row r="449" spans="1:59" ht="11.25" customHeight="1" x14ac:dyDescent="0.2">
      <c r="A449" s="880" t="s">
        <v>4210</v>
      </c>
      <c r="B449" s="875" t="s">
        <v>4208</v>
      </c>
      <c r="C449" s="932" t="s">
        <v>108</v>
      </c>
      <c r="D449" s="932" t="s">
        <v>4334</v>
      </c>
      <c r="E449" s="733">
        <v>7</v>
      </c>
      <c r="F449" s="1140">
        <v>642</v>
      </c>
      <c r="G449" s="1166" t="s">
        <v>106</v>
      </c>
      <c r="H449" s="1166" t="s">
        <v>106</v>
      </c>
      <c r="I449" s="874">
        <v>409.42</v>
      </c>
      <c r="J449" s="651">
        <f t="shared" si="104"/>
        <v>0.76205363685213223</v>
      </c>
      <c r="K449" s="877">
        <v>0.78</v>
      </c>
      <c r="L449" s="887">
        <v>4</v>
      </c>
      <c r="M449" s="642">
        <f t="shared" si="105"/>
        <v>3.12</v>
      </c>
      <c r="N449" s="870" t="s">
        <v>516</v>
      </c>
      <c r="O449" s="734">
        <v>0.68</v>
      </c>
      <c r="P449" s="861">
        <v>44056</v>
      </c>
      <c r="Q449" s="861">
        <v>44074</v>
      </c>
      <c r="R449" s="642">
        <f t="shared" si="106"/>
        <v>14.705882352941172</v>
      </c>
      <c r="S449" s="701">
        <f>IF(INDEX(Historical!$D$7:$D$1237,MATCH(B449,Historical!$B$7:$B$1261,0))=0,"n/a",(INDEX(Historical!$C$7:$C$1239,MATCH(B449,Historical!$B$7:$B$1261,0))/INDEX(Historical!$D$7:$D$1237,MATCH(B449,Historical!$B$7:$B$1261,0))-1)*100)</f>
        <v>31.25</v>
      </c>
      <c r="T449" s="701">
        <f>IF(INDEX(Historical!$F$7:$F$1230,MATCH(B449,Historical!$B$7:$B$1261,0))=0,"n/a",((INDEX(Historical!$C$7:$C$1239,MATCH(B449,Historical!$B$7:$B$1261,0))/INDEX(Historical!$F$7:$F$1230,MATCH(B449,Historical!$B$7:$B$1261,0)))^(1/3)-1)*100)</f>
        <v>36.081842319067349</v>
      </c>
      <c r="U449" s="701">
        <f>IF(INDEX(Historical!$H$7:$H$1230,MATCH(B449,Historical!$B$7:$B$1261,0))=0,"n/a",((INDEX(Historical!$C$7:$C$1239,MATCH(B449,Historical!$B$7:$B$1261,0))/INDEX(Historical!$H$7:$H$1230,MATCH(B449,Historical!$B$7:$B$1261,0)))^(1/5)-1)*100)</f>
        <v>69.521820307243544</v>
      </c>
      <c r="V449" s="701" t="str">
        <f>IF(INDEX(Historical!$O$7:$O$1230,MATCH(B449,Historical!$B$7:$B$1261,0))=0,"n/a",((INDEX(Historical!$C$7:$C$1239,MATCH(B449,Historical!$B$7:$B$1261,0))/INDEX(Historical!$O$7:$O$1230,MATCH(B449,Historical!$B$7:$B$1261,0)))^(1/10)-1)*100)</f>
        <v>n/a</v>
      </c>
      <c r="W449" s="702" t="str">
        <f t="shared" si="107"/>
        <v>n/a</v>
      </c>
      <c r="X449" s="703">
        <f t="shared" si="108"/>
        <v>2.2354283056991493</v>
      </c>
      <c r="Y449" s="661"/>
      <c r="Z449" s="651">
        <f t="shared" si="109"/>
        <v>47.129909365558916</v>
      </c>
      <c r="AA449" s="886">
        <f t="shared" si="110"/>
        <v>61.84592145015106</v>
      </c>
      <c r="AB449" s="887">
        <v>12</v>
      </c>
      <c r="AC449" s="865">
        <v>6.62</v>
      </c>
      <c r="AD449" s="865">
        <v>4.1100000000000003</v>
      </c>
      <c r="AE449" s="865">
        <v>20.190000000000001</v>
      </c>
      <c r="AF449" s="865" t="s">
        <v>136</v>
      </c>
      <c r="AG449" s="865">
        <v>-201.5</v>
      </c>
      <c r="AH449" s="865">
        <v>19</v>
      </c>
      <c r="AI449" s="865">
        <v>8.57</v>
      </c>
      <c r="AJ449" s="865">
        <v>31.1</v>
      </c>
      <c r="AK449" s="865">
        <v>14.799999999999999</v>
      </c>
      <c r="AL449" s="878">
        <v>33490</v>
      </c>
      <c r="AM449" s="872">
        <v>0.4</v>
      </c>
      <c r="AN449" s="865" t="s">
        <v>136</v>
      </c>
      <c r="AO449" s="739">
        <f t="shared" si="111"/>
        <v>8.4379524939446142</v>
      </c>
      <c r="AP449" s="740">
        <f t="shared" si="112"/>
        <v>70.283873944095674</v>
      </c>
      <c r="AQ449" s="888" t="str">
        <f t="shared" si="113"/>
        <v>n/a</v>
      </c>
      <c r="AR449" s="651">
        <f>INDEX(Historical!$C$7:$C$1239,MATCH(B449,Historical!$B$7:$B$1261,0))*IF(AH449="n/a",1.03,IF(AH449&lt;0,1.01,IF(AH449&gt;10,1.1,(1+AH449/100))))</f>
        <v>2.7720000000000002</v>
      </c>
      <c r="AS449" s="886">
        <f t="shared" si="114"/>
        <v>3.0095604000000007</v>
      </c>
      <c r="AT449" s="886">
        <f t="shared" si="120"/>
        <v>3.3105164400000011</v>
      </c>
      <c r="AU449" s="886">
        <f t="shared" si="120"/>
        <v>3.6415680840000015</v>
      </c>
      <c r="AV449" s="886">
        <f t="shared" si="120"/>
        <v>4.0057248924000017</v>
      </c>
      <c r="AW449" s="651">
        <f t="shared" si="115"/>
        <v>16.739369816400007</v>
      </c>
      <c r="AX449" s="747">
        <f t="shared" si="116"/>
        <v>4.0885569382052678</v>
      </c>
      <c r="AY449" s="934">
        <v>0.88</v>
      </c>
      <c r="AZ449" s="872">
        <v>87.25</v>
      </c>
      <c r="BA449" s="872">
        <v>-6.39</v>
      </c>
      <c r="BB449" s="872">
        <v>11.03</v>
      </c>
      <c r="BC449" s="872">
        <v>20.43</v>
      </c>
      <c r="BE449" s="624">
        <v>2014</v>
      </c>
      <c r="BF449" s="898">
        <f t="shared" si="117"/>
        <v>0</v>
      </c>
      <c r="BG449" s="882">
        <v>13.900000000000002</v>
      </c>
    </row>
    <row r="450" spans="1:59" s="773" customFormat="1" ht="11.25" customHeight="1" x14ac:dyDescent="0.2">
      <c r="A450" s="646" t="s">
        <v>290</v>
      </c>
      <c r="B450" s="781" t="s">
        <v>291</v>
      </c>
      <c r="C450" s="932" t="s">
        <v>131</v>
      </c>
      <c r="D450" s="932" t="s">
        <v>4340</v>
      </c>
      <c r="E450" s="755">
        <v>48</v>
      </c>
      <c r="F450" s="1140">
        <v>42</v>
      </c>
      <c r="G450" s="1189" t="s">
        <v>37</v>
      </c>
      <c r="H450" s="1189" t="s">
        <v>37</v>
      </c>
      <c r="I450" s="766">
        <v>68.489999999999995</v>
      </c>
      <c r="J450" s="757">
        <f t="shared" si="104"/>
        <v>1.5914732077675575</v>
      </c>
      <c r="K450" s="758">
        <v>0.27250000000000002</v>
      </c>
      <c r="L450" s="759">
        <v>4</v>
      </c>
      <c r="M450" s="760">
        <f t="shared" si="105"/>
        <v>1.0900000000000001</v>
      </c>
      <c r="N450" s="761" t="s">
        <v>119</v>
      </c>
      <c r="O450" s="762">
        <v>0.25624999999999998</v>
      </c>
      <c r="P450" s="763">
        <v>44147</v>
      </c>
      <c r="Q450" s="763">
        <v>44166</v>
      </c>
      <c r="R450" s="760">
        <f t="shared" si="106"/>
        <v>6.3414634146341626</v>
      </c>
      <c r="S450" s="701">
        <f>IF(INDEX(Historical!$D$7:$D$1237,MATCH(B450,Historical!$B$7:$B$1261,0))=0,"n/a",(INDEX(Historical!$C$7:$C$1239,MATCH(B450,Historical!$B$7:$B$1261,0))/INDEX(Historical!$D$7:$D$1237,MATCH(B450,Historical!$B$7:$B$1261,0))-1)*100)</f>
        <v>7.1275720164609035</v>
      </c>
      <c r="T450" s="701">
        <f>IF(INDEX(Historical!$F$7:$F$1230,MATCH(B450,Historical!$B$7:$B$1261,0))=0,"n/a",((INDEX(Historical!$C$7:$C$1239,MATCH(B450,Historical!$B$7:$B$1261,0))/INDEX(Historical!$F$7:$F$1230,MATCH(B450,Historical!$B$7:$B$1261,0)))^(1/3)-1)*100)</f>
        <v>6.5284048832540797</v>
      </c>
      <c r="U450" s="701">
        <f>IF(INDEX(Historical!$H$7:$H$1230,MATCH(B450,Historical!$B$7:$B$1261,0))=0,"n/a",((INDEX(Historical!$C$7:$C$1239,MATCH(B450,Historical!$B$7:$B$1261,0))/INDEX(Historical!$H$7:$H$1230,MATCH(B450,Historical!$B$7:$B$1261,0)))^(1/5)-1)*100)</f>
        <v>5.0654176065469292</v>
      </c>
      <c r="V450" s="701">
        <f>IF(INDEX(Historical!$O$7:$O$1230,MATCH(B450,Historical!$B$7:$B$1261,0))=0,"n/a",((INDEX(Historical!$C$7:$C$1239,MATCH(B450,Historical!$B$7:$B$1261,0))/INDEX(Historical!$O$7:$O$1230,MATCH(B450,Historical!$B$7:$B$1261,0)))^(1/10)-1)*100)</f>
        <v>3.1989773004620581</v>
      </c>
      <c r="W450" s="702">
        <f t="shared" si="107"/>
        <v>1.5834490622410118</v>
      </c>
      <c r="X450" s="703">
        <f t="shared" si="108"/>
        <v>0.41182256963796171</v>
      </c>
      <c r="Y450" s="781"/>
      <c r="Z450" s="757">
        <f t="shared" si="109"/>
        <v>50</v>
      </c>
      <c r="AA450" s="765">
        <f t="shared" si="110"/>
        <v>31.417431192660544</v>
      </c>
      <c r="AB450" s="759">
        <v>12</v>
      </c>
      <c r="AC450" s="766">
        <v>2.1800000000000002</v>
      </c>
      <c r="AD450" s="766">
        <v>11.85</v>
      </c>
      <c r="AE450" s="766">
        <v>8.9</v>
      </c>
      <c r="AF450" s="766">
        <v>3.55</v>
      </c>
      <c r="AG450" s="766">
        <v>11.5</v>
      </c>
      <c r="AH450" s="766">
        <v>2.6</v>
      </c>
      <c r="AI450" s="766">
        <v>2.8000000000000003</v>
      </c>
      <c r="AJ450" s="766">
        <v>12.3</v>
      </c>
      <c r="AK450" s="766">
        <v>2.7</v>
      </c>
      <c r="AL450" s="824">
        <v>1240</v>
      </c>
      <c r="AM450" s="768">
        <v>0.70000000000000007</v>
      </c>
      <c r="AN450" s="766">
        <v>0.81</v>
      </c>
      <c r="AO450" s="769">
        <f t="shared" si="111"/>
        <v>-24.760540378346057</v>
      </c>
      <c r="AP450" s="770">
        <f t="shared" si="112"/>
        <v>6.6568908143144867</v>
      </c>
      <c r="AQ450" s="771">
        <f t="shared" si="113"/>
        <v>122.64259424162796</v>
      </c>
      <c r="AR450" s="651">
        <f>INDEX(Historical!$C$7:$C$1239,MATCH(B450,Historical!$B$7:$B$1261,0))*IF(AH450="n/a",1.03,IF(AH450&lt;0,1.01,IF(AH450&gt;10,1.1,(1+AH450/100))))</f>
        <v>1.0015811999999999</v>
      </c>
      <c r="AS450" s="765">
        <f t="shared" si="114"/>
        <v>1.0296254735999999</v>
      </c>
      <c r="AT450" s="765">
        <f t="shared" si="120"/>
        <v>1.0574253613871998</v>
      </c>
      <c r="AU450" s="765">
        <f t="shared" si="120"/>
        <v>1.085975846144654</v>
      </c>
      <c r="AV450" s="765">
        <f t="shared" si="120"/>
        <v>1.1152971939905596</v>
      </c>
      <c r="AW450" s="757">
        <f t="shared" si="115"/>
        <v>5.2899050751224133</v>
      </c>
      <c r="AX450" s="772">
        <f t="shared" si="116"/>
        <v>7.7236166960467418</v>
      </c>
      <c r="AY450" s="935">
        <v>0.26</v>
      </c>
      <c r="AZ450" s="768">
        <v>40.380000000000003</v>
      </c>
      <c r="BA450" s="768">
        <v>-7.37</v>
      </c>
      <c r="BB450" s="768">
        <v>2.73</v>
      </c>
      <c r="BC450" s="768">
        <v>6.3100000000000005</v>
      </c>
      <c r="BD450" s="908"/>
      <c r="BE450" s="624">
        <v>1974</v>
      </c>
      <c r="BF450" s="898">
        <f t="shared" si="117"/>
        <v>4</v>
      </c>
      <c r="BG450" s="824">
        <v>4.1000000000000005</v>
      </c>
    </row>
    <row r="451" spans="1:59" ht="11.25" customHeight="1" x14ac:dyDescent="0.2">
      <c r="A451" s="871" t="s">
        <v>677</v>
      </c>
      <c r="B451" s="875" t="s">
        <v>678</v>
      </c>
      <c r="C451" s="932" t="s">
        <v>4193</v>
      </c>
      <c r="D451" s="932" t="s">
        <v>4367</v>
      </c>
      <c r="E451" s="733">
        <v>19</v>
      </c>
      <c r="F451" s="1140">
        <v>174</v>
      </c>
      <c r="G451" s="1165" t="s">
        <v>37</v>
      </c>
      <c r="H451" s="1165" t="s">
        <v>115</v>
      </c>
      <c r="I451" s="874">
        <v>214.07</v>
      </c>
      <c r="J451" s="651">
        <f t="shared" si="104"/>
        <v>1.0463866959405803</v>
      </c>
      <c r="K451" s="877">
        <v>0.56000000000000005</v>
      </c>
      <c r="L451" s="887">
        <v>4</v>
      </c>
      <c r="M451" s="642">
        <f t="shared" si="105"/>
        <v>2.2400000000000002</v>
      </c>
      <c r="N451" s="870" t="s">
        <v>135</v>
      </c>
      <c r="O451" s="734">
        <v>0.51</v>
      </c>
      <c r="P451" s="861">
        <v>44153</v>
      </c>
      <c r="Q451" s="861">
        <v>44175</v>
      </c>
      <c r="R451" s="642">
        <f t="shared" si="106"/>
        <v>9.8039215686274588</v>
      </c>
      <c r="S451" s="701">
        <f>IF(INDEX(Historical!$D$7:$D$1237,MATCH(B451,Historical!$B$7:$B$1261,0))=0,"n/a",(INDEX(Historical!$C$7:$C$1239,MATCH(B451,Historical!$B$7:$B$1261,0))/INDEX(Historical!$D$7:$D$1237,MATCH(B451,Historical!$B$7:$B$1261,0))-1)*100)</f>
        <v>9.8837209302325526</v>
      </c>
      <c r="T451" s="701">
        <f>IF(INDEX(Historical!$F$7:$F$1230,MATCH(B451,Historical!$B$7:$B$1261,0))=0,"n/a",((INDEX(Historical!$C$7:$C$1239,MATCH(B451,Historical!$B$7:$B$1261,0))/INDEX(Historical!$F$7:$F$1230,MATCH(B451,Historical!$B$7:$B$1261,0)))^(1/3)-1)*100)</f>
        <v>8.7380373002892142</v>
      </c>
      <c r="U451" s="701">
        <f>IF(INDEX(Historical!$H$7:$H$1230,MATCH(B451,Historical!$B$7:$B$1261,0))=0,"n/a",((INDEX(Historical!$C$7:$C$1239,MATCH(B451,Historical!$B$7:$B$1261,0))/INDEX(Historical!$H$7:$H$1230,MATCH(B451,Historical!$B$7:$B$1261,0)))^(1/5)-1)*100)</f>
        <v>10.446712334725806</v>
      </c>
      <c r="V451" s="701">
        <f>IF(INDEX(Historical!$O$7:$O$1230,MATCH(B451,Historical!$B$7:$B$1261,0))=0,"n/a",((INDEX(Historical!$C$7:$C$1239,MATCH(B451,Historical!$B$7:$B$1261,0))/INDEX(Historical!$O$7:$O$1230,MATCH(B451,Historical!$B$7:$B$1261,0)))^(1/10)-1)*100)</f>
        <v>13.774738514996132</v>
      </c>
      <c r="W451" s="702">
        <f t="shared" si="107"/>
        <v>0.7583964169884454</v>
      </c>
      <c r="X451" s="703">
        <f t="shared" si="108"/>
        <v>0.33376077746727811</v>
      </c>
      <c r="Y451" s="875" t="s">
        <v>152</v>
      </c>
      <c r="Z451" s="651">
        <f t="shared" si="109"/>
        <v>36.12903225806452</v>
      </c>
      <c r="AA451" s="886">
        <f t="shared" si="110"/>
        <v>34.527419354838706</v>
      </c>
      <c r="AB451" s="887">
        <v>6</v>
      </c>
      <c r="AC451" s="865">
        <v>6.2</v>
      </c>
      <c r="AD451" s="865">
        <v>2.39</v>
      </c>
      <c r="AE451" s="865">
        <v>10.99</v>
      </c>
      <c r="AF451" s="865">
        <v>13.2</v>
      </c>
      <c r="AG451" s="865">
        <v>40.699999999999996</v>
      </c>
      <c r="AH451" s="865">
        <v>13.4</v>
      </c>
      <c r="AI451" s="865">
        <v>10.37</v>
      </c>
      <c r="AJ451" s="865">
        <v>31.3</v>
      </c>
      <c r="AK451" s="865">
        <v>14.530000000000001</v>
      </c>
      <c r="AL451" s="878">
        <v>1616960</v>
      </c>
      <c r="AM451" s="872">
        <v>0.1</v>
      </c>
      <c r="AN451" s="865">
        <v>0.6</v>
      </c>
      <c r="AO451" s="739">
        <f t="shared" si="111"/>
        <v>-23.03432032417232</v>
      </c>
      <c r="AP451" s="740">
        <f t="shared" si="112"/>
        <v>11.493099030666386</v>
      </c>
      <c r="AQ451" s="888">
        <f t="shared" si="113"/>
        <v>350.06761738104836</v>
      </c>
      <c r="AR451" s="651">
        <f>INDEX(Historical!$C$7:$C$1239,MATCH(B451,Historical!$B$7:$B$1261,0))*IF(AH451="n/a",1.03,IF(AH451&lt;0,1.01,IF(AH451&gt;10,1.1,(1+AH451/100))))</f>
        <v>2.0790000000000002</v>
      </c>
      <c r="AS451" s="886">
        <f t="shared" si="114"/>
        <v>2.2869000000000006</v>
      </c>
      <c r="AT451" s="886">
        <f t="shared" si="120"/>
        <v>2.5155900000000009</v>
      </c>
      <c r="AU451" s="886">
        <f t="shared" si="120"/>
        <v>2.7671490000000012</v>
      </c>
      <c r="AV451" s="886">
        <f t="shared" si="120"/>
        <v>3.0438639000000016</v>
      </c>
      <c r="AW451" s="651">
        <f t="shared" si="115"/>
        <v>12.692502900000004</v>
      </c>
      <c r="AX451" s="747">
        <f t="shared" si="116"/>
        <v>5.9291366842621596</v>
      </c>
      <c r="AY451" s="934">
        <v>0.82</v>
      </c>
      <c r="AZ451" s="872">
        <v>61.539999999999992</v>
      </c>
      <c r="BA451" s="872">
        <v>-8.07</v>
      </c>
      <c r="BB451" s="872">
        <v>0.96</v>
      </c>
      <c r="BC451" s="872">
        <v>10.52</v>
      </c>
      <c r="BE451" s="624">
        <v>2002</v>
      </c>
      <c r="BF451" s="898">
        <f t="shared" si="117"/>
        <v>1</v>
      </c>
      <c r="BG451" s="882">
        <v>16.2</v>
      </c>
    </row>
    <row r="452" spans="1:59" ht="11.25" customHeight="1" x14ac:dyDescent="0.2">
      <c r="A452" s="871" t="s">
        <v>1480</v>
      </c>
      <c r="B452" s="875" t="s">
        <v>1481</v>
      </c>
      <c r="C452" s="932" t="s">
        <v>4193</v>
      </c>
      <c r="D452" s="932" t="s">
        <v>4359</v>
      </c>
      <c r="E452" s="733">
        <v>11</v>
      </c>
      <c r="F452" s="1140">
        <v>353</v>
      </c>
      <c r="G452" s="1140" t="s">
        <v>106</v>
      </c>
      <c r="H452" s="1140" t="s">
        <v>106</v>
      </c>
      <c r="I452" s="874">
        <v>171.53</v>
      </c>
      <c r="J452" s="651">
        <f t="shared" si="104"/>
        <v>1.6556870518276687</v>
      </c>
      <c r="K452" s="877">
        <v>0.71</v>
      </c>
      <c r="L452" s="887">
        <v>4</v>
      </c>
      <c r="M452" s="642">
        <f t="shared" si="105"/>
        <v>2.84</v>
      </c>
      <c r="N452" s="870" t="s">
        <v>463</v>
      </c>
      <c r="O452" s="734">
        <v>0.64</v>
      </c>
      <c r="P452" s="861">
        <v>44179</v>
      </c>
      <c r="Q452" s="861">
        <v>44211</v>
      </c>
      <c r="R452" s="642">
        <f t="shared" si="106"/>
        <v>10.937499999999991</v>
      </c>
      <c r="S452" s="701">
        <f>IF(INDEX(Historical!$D$7:$D$1237,MATCH(B452,Historical!$B$7:$B$1261,0))=0,"n/a",(INDEX(Historical!$C$7:$C$1239,MATCH(B452,Historical!$B$7:$B$1261,0))/INDEX(Historical!$D$7:$D$1237,MATCH(B452,Historical!$B$7:$B$1261,0))-1)*100)</f>
        <v>12.98076923076923</v>
      </c>
      <c r="T452" s="701">
        <f>IF(INDEX(Historical!$F$7:$F$1230,MATCH(B452,Historical!$B$7:$B$1261,0))=0,"n/a",((INDEX(Historical!$C$7:$C$1239,MATCH(B452,Historical!$B$7:$B$1261,0))/INDEX(Historical!$F$7:$F$1230,MATCH(B452,Historical!$B$7:$B$1261,0)))^(1/3)-1)*100)</f>
        <v>12.739128009226185</v>
      </c>
      <c r="U452" s="701">
        <f>IF(INDEX(Historical!$H$7:$H$1230,MATCH(B452,Historical!$B$7:$B$1261,0))=0,"n/a",((INDEX(Historical!$C$7:$C$1239,MATCH(B452,Historical!$B$7:$B$1261,0))/INDEX(Historical!$H$7:$H$1230,MATCH(B452,Historical!$B$7:$B$1261,0)))^(1/5)-1)*100)</f>
        <v>13.097453967051752</v>
      </c>
      <c r="V452" s="701">
        <f>IF(INDEX(Historical!$O$7:$O$1230,MATCH(B452,Historical!$B$7:$B$1261,0))=0,"n/a",((INDEX(Historical!$C$7:$C$1239,MATCH(B452,Historical!$B$7:$B$1261,0))/INDEX(Historical!$O$7:$O$1230,MATCH(B452,Historical!$B$7:$B$1261,0)))^(1/10)-1)*100)</f>
        <v>27.80378284429905</v>
      </c>
      <c r="W452" s="702">
        <f t="shared" si="107"/>
        <v>0.47106733786540428</v>
      </c>
      <c r="X452" s="703">
        <f t="shared" si="108"/>
        <v>0.43369052871032293</v>
      </c>
      <c r="Y452" s="661"/>
      <c r="Z452" s="651">
        <f t="shared" si="109"/>
        <v>63.534675615212535</v>
      </c>
      <c r="AA452" s="886">
        <f t="shared" si="110"/>
        <v>38.373601789709177</v>
      </c>
      <c r="AB452" s="887">
        <v>12</v>
      </c>
      <c r="AC452" s="865">
        <v>4.47</v>
      </c>
      <c r="AD452" s="865">
        <v>6.6</v>
      </c>
      <c r="AE452" s="865">
        <v>3.88</v>
      </c>
      <c r="AF452" s="865" t="s">
        <v>136</v>
      </c>
      <c r="AG452" s="868">
        <v>-96.5</v>
      </c>
      <c r="AH452" s="867">
        <v>-4.1000000000000005</v>
      </c>
      <c r="AI452" s="867">
        <v>13.459999999999999</v>
      </c>
      <c r="AJ452" s="865">
        <v>30.2</v>
      </c>
      <c r="AK452" s="865">
        <v>5.88</v>
      </c>
      <c r="AL452" s="878">
        <v>29180</v>
      </c>
      <c r="AM452" s="872">
        <v>0.1</v>
      </c>
      <c r="AN452" s="865" t="s">
        <v>136</v>
      </c>
      <c r="AO452" s="739">
        <f t="shared" si="111"/>
        <v>-23.620460770829755</v>
      </c>
      <c r="AP452" s="740">
        <f t="shared" si="112"/>
        <v>14.753141018879422</v>
      </c>
      <c r="AQ452" s="888" t="str">
        <f t="shared" si="113"/>
        <v>n/a</v>
      </c>
      <c r="AR452" s="651">
        <f>INDEX(Historical!$C$7:$C$1239,MATCH(B452,Historical!$B$7:$B$1261,0))*IF(AH452="n/a",1.03,IF(AH452&lt;0,1.01,IF(AH452&gt;10,1.1,(1+AH452/100))))</f>
        <v>2.3734999999999999</v>
      </c>
      <c r="AS452" s="886">
        <f t="shared" si="114"/>
        <v>2.6108500000000001</v>
      </c>
      <c r="AT452" s="886">
        <f t="shared" si="120"/>
        <v>2.7643679799999998</v>
      </c>
      <c r="AU452" s="886">
        <f t="shared" si="120"/>
        <v>2.9269128172239998</v>
      </c>
      <c r="AV452" s="886">
        <f t="shared" si="120"/>
        <v>3.0990152908767707</v>
      </c>
      <c r="AW452" s="651">
        <f t="shared" si="115"/>
        <v>13.774646088100772</v>
      </c>
      <c r="AX452" s="747">
        <f t="shared" si="116"/>
        <v>8.0304588632313703</v>
      </c>
      <c r="AY452" s="934">
        <v>0.77</v>
      </c>
      <c r="AZ452" s="872">
        <v>42.03</v>
      </c>
      <c r="BA452" s="872">
        <v>-8.51</v>
      </c>
      <c r="BB452" s="872">
        <v>4.1399999999999997</v>
      </c>
      <c r="BC452" s="872">
        <v>13.4</v>
      </c>
      <c r="BE452" s="624">
        <v>2011</v>
      </c>
      <c r="BF452" s="898">
        <f t="shared" si="117"/>
        <v>0</v>
      </c>
      <c r="BG452" s="882">
        <v>7.3999999999999995</v>
      </c>
    </row>
    <row r="453" spans="1:59" ht="11.25" customHeight="1" x14ac:dyDescent="0.2">
      <c r="A453" s="871" t="s">
        <v>682</v>
      </c>
      <c r="B453" s="875" t="s">
        <v>683</v>
      </c>
      <c r="C453" s="932" t="s">
        <v>112</v>
      </c>
      <c r="D453" s="932" t="s">
        <v>4332</v>
      </c>
      <c r="E453" s="733">
        <v>17</v>
      </c>
      <c r="F453" s="1140">
        <v>199</v>
      </c>
      <c r="G453" s="1165" t="s">
        <v>106</v>
      </c>
      <c r="H453" s="1165" t="s">
        <v>106</v>
      </c>
      <c r="I453" s="874">
        <v>83.32</v>
      </c>
      <c r="J453" s="651">
        <f t="shared" si="104"/>
        <v>3.6005760921747481</v>
      </c>
      <c r="K453" s="877">
        <v>0.75</v>
      </c>
      <c r="L453" s="887">
        <v>4</v>
      </c>
      <c r="M453" s="642">
        <f t="shared" si="105"/>
        <v>3</v>
      </c>
      <c r="N453" s="870" t="s">
        <v>717</v>
      </c>
      <c r="O453" s="734">
        <v>0.63</v>
      </c>
      <c r="P453" s="866">
        <v>43668</v>
      </c>
      <c r="Q453" s="866">
        <v>43683</v>
      </c>
      <c r="R453" s="642">
        <f t="shared" si="106"/>
        <v>19.047619047619047</v>
      </c>
      <c r="S453" s="701">
        <f>IF(INDEX(Historical!$D$7:$D$1237,MATCH(B453,Historical!$B$7:$B$1261,0))=0,"n/a",(INDEX(Historical!$C$7:$C$1239,MATCH(B453,Historical!$B$7:$B$1261,0))/INDEX(Historical!$D$7:$D$1237,MATCH(B453,Historical!$B$7:$B$1261,0))-1)*100)</f>
        <v>16.455696202531623</v>
      </c>
      <c r="T453" s="701">
        <f>IF(INDEX(Historical!$F$7:$F$1230,MATCH(B453,Historical!$B$7:$B$1261,0))=0,"n/a",((INDEX(Historical!$C$7:$C$1239,MATCH(B453,Historical!$B$7:$B$1261,0))/INDEX(Historical!$F$7:$F$1230,MATCH(B453,Historical!$B$7:$B$1261,0)))^(1/3)-1)*100)</f>
        <v>16.623645096110362</v>
      </c>
      <c r="U453" s="701">
        <f>IF(INDEX(Historical!$H$7:$H$1230,MATCH(B453,Historical!$B$7:$B$1261,0))=0,"n/a",((INDEX(Historical!$C$7:$C$1239,MATCH(B453,Historical!$B$7:$B$1261,0))/INDEX(Historical!$H$7:$H$1230,MATCH(B453,Historical!$B$7:$B$1261,0)))^(1/5)-1)*100)</f>
        <v>14.704077470518939</v>
      </c>
      <c r="V453" s="701">
        <f>IF(INDEX(Historical!$O$7:$O$1230,MATCH(B453,Historical!$B$7:$B$1261,0))=0,"n/a",((INDEX(Historical!$C$7:$C$1239,MATCH(B453,Historical!$B$7:$B$1261,0))/INDEX(Historical!$O$7:$O$1230,MATCH(B453,Historical!$B$7:$B$1261,0)))^(1/10)-1)*100)</f>
        <v>13.183184633250011</v>
      </c>
      <c r="W453" s="702">
        <f t="shared" si="107"/>
        <v>1.1153661182468009</v>
      </c>
      <c r="X453" s="703">
        <f t="shared" si="108"/>
        <v>3.8694940711891945</v>
      </c>
      <c r="Y453" s="663"/>
      <c r="Z453" s="651">
        <f t="shared" si="109"/>
        <v>66.518847006651896</v>
      </c>
      <c r="AA453" s="886">
        <f t="shared" si="110"/>
        <v>18.474501108647448</v>
      </c>
      <c r="AB453" s="887">
        <v>8</v>
      </c>
      <c r="AC453" s="865">
        <v>4.51</v>
      </c>
      <c r="AD453" s="865">
        <v>2.93</v>
      </c>
      <c r="AE453" s="865">
        <v>1.43</v>
      </c>
      <c r="AF453" s="865">
        <v>3.53</v>
      </c>
      <c r="AG453" s="865">
        <v>18.7</v>
      </c>
      <c r="AH453" s="865">
        <v>-13.200000000000001</v>
      </c>
      <c r="AI453" s="865">
        <v>8.24</v>
      </c>
      <c r="AJ453" s="865">
        <v>3.8</v>
      </c>
      <c r="AK453" s="865">
        <v>6.32</v>
      </c>
      <c r="AL453" s="878">
        <v>4560</v>
      </c>
      <c r="AM453" s="872">
        <v>0.8</v>
      </c>
      <c r="AN453" s="865">
        <v>0.47</v>
      </c>
      <c r="AO453" s="739">
        <f t="shared" si="111"/>
        <v>-0.16984754595376117</v>
      </c>
      <c r="AP453" s="740">
        <f t="shared" si="112"/>
        <v>18.304653562693687</v>
      </c>
      <c r="AQ453" s="888">
        <f t="shared" si="113"/>
        <v>70.24817037819362</v>
      </c>
      <c r="AR453" s="651">
        <f>INDEX(Historical!$C$7:$C$1239,MATCH(B453,Historical!$B$7:$B$1261,0))*IF(AH453="n/a",1.03,IF(AH453&lt;0,1.01,IF(AH453&gt;10,1.1,(1+AH453/100))))</f>
        <v>2.7875999999999999</v>
      </c>
      <c r="AS453" s="886">
        <f t="shared" si="114"/>
        <v>3.0172982400000001</v>
      </c>
      <c r="AT453" s="886">
        <f t="shared" si="120"/>
        <v>3.2079914887680001</v>
      </c>
      <c r="AU453" s="886">
        <f t="shared" si="120"/>
        <v>3.4107365508581373</v>
      </c>
      <c r="AV453" s="886">
        <f t="shared" si="120"/>
        <v>3.6262951008723712</v>
      </c>
      <c r="AW453" s="651">
        <f t="shared" si="115"/>
        <v>16.04992138049851</v>
      </c>
      <c r="AX453" s="747">
        <f t="shared" si="116"/>
        <v>19.262987734635757</v>
      </c>
      <c r="AY453" s="934">
        <v>0.96</v>
      </c>
      <c r="AZ453" s="872">
        <v>93.22</v>
      </c>
      <c r="BA453" s="872">
        <v>-1.1599999999999999</v>
      </c>
      <c r="BB453" s="872">
        <v>22.03</v>
      </c>
      <c r="BC453" s="872">
        <v>31.69</v>
      </c>
      <c r="BE453" s="624">
        <v>2003</v>
      </c>
      <c r="BF453" s="898">
        <f t="shared" si="117"/>
        <v>1</v>
      </c>
      <c r="BG453" s="882">
        <v>10.199999999999999</v>
      </c>
    </row>
    <row r="454" spans="1:59" ht="11.25" customHeight="1" x14ac:dyDescent="0.2">
      <c r="A454" s="871" t="s">
        <v>1452</v>
      </c>
      <c r="B454" s="875" t="s">
        <v>1453</v>
      </c>
      <c r="C454" s="932" t="s">
        <v>123</v>
      </c>
      <c r="D454" s="932" t="s">
        <v>4355</v>
      </c>
      <c r="E454" s="733">
        <v>8</v>
      </c>
      <c r="F454" s="1140">
        <v>562</v>
      </c>
      <c r="G454" s="1140" t="s">
        <v>106</v>
      </c>
      <c r="H454" s="1140" t="s">
        <v>106</v>
      </c>
      <c r="I454" s="874">
        <v>58.3</v>
      </c>
      <c r="J454" s="651">
        <f t="shared" si="104"/>
        <v>0.78902229845626071</v>
      </c>
      <c r="K454" s="877">
        <v>0.115</v>
      </c>
      <c r="L454" s="887">
        <v>4</v>
      </c>
      <c r="M454" s="642">
        <f t="shared" si="105"/>
        <v>0.46</v>
      </c>
      <c r="N454" s="870" t="s">
        <v>994</v>
      </c>
      <c r="O454" s="734">
        <v>0.11</v>
      </c>
      <c r="P454" s="861">
        <v>43979</v>
      </c>
      <c r="Q454" s="861">
        <v>43992</v>
      </c>
      <c r="R454" s="642">
        <f t="shared" si="106"/>
        <v>4.5454545454545494</v>
      </c>
      <c r="S454" s="701">
        <f>IF(INDEX(Historical!$D$7:$D$1237,MATCH(B454,Historical!$B$7:$B$1261,0))=0,"n/a",(INDEX(Historical!$C$7:$C$1239,MATCH(B454,Historical!$B$7:$B$1261,0))/INDEX(Historical!$D$7:$D$1237,MATCH(B454,Historical!$B$7:$B$1261,0))-1)*100)</f>
        <v>4.8192771084337505</v>
      </c>
      <c r="T454" s="701">
        <f>IF(INDEX(Historical!$F$7:$F$1230,MATCH(B454,Historical!$B$7:$B$1261,0))=0,"n/a",((INDEX(Historical!$C$7:$C$1239,MATCH(B454,Historical!$B$7:$B$1261,0))/INDEX(Historical!$F$7:$F$1230,MATCH(B454,Historical!$B$7:$B$1261,0)))^(1/3)-1)*100)</f>
        <v>5.0717574498580165</v>
      </c>
      <c r="U454" s="701">
        <f>IF(INDEX(Historical!$H$7:$H$1230,MATCH(B454,Historical!$B$7:$B$1261,0))=0,"n/a",((INDEX(Historical!$C$7:$C$1239,MATCH(B454,Historical!$B$7:$B$1261,0))/INDEX(Historical!$H$7:$H$1230,MATCH(B454,Historical!$B$7:$B$1261,0)))^(1/5)-1)*100)</f>
        <v>5.3631849129711417</v>
      </c>
      <c r="V454" s="701" t="str">
        <f>IF(INDEX(Historical!$O$7:$O$1230,MATCH(B454,Historical!$B$7:$B$1261,0))=0,"n/a",((INDEX(Historical!$C$7:$C$1239,MATCH(B454,Historical!$B$7:$B$1261,0))/INDEX(Historical!$O$7:$O$1230,MATCH(B454,Historical!$B$7:$B$1261,0)))^(1/10)-1)*100)</f>
        <v>n/a</v>
      </c>
      <c r="W454" s="702" t="str">
        <f t="shared" si="107"/>
        <v>n/a</v>
      </c>
      <c r="X454" s="703">
        <f t="shared" si="108"/>
        <v>1.3407962282427854</v>
      </c>
      <c r="Y454" s="876"/>
      <c r="Z454" s="651">
        <f t="shared" si="109"/>
        <v>38.333333333333336</v>
      </c>
      <c r="AA454" s="886">
        <f t="shared" si="110"/>
        <v>48.583333333333336</v>
      </c>
      <c r="AB454" s="887">
        <v>12</v>
      </c>
      <c r="AC454" s="865">
        <v>1.2</v>
      </c>
      <c r="AD454" s="865">
        <v>4.2</v>
      </c>
      <c r="AE454" s="865">
        <v>1.1000000000000001</v>
      </c>
      <c r="AF454" s="865">
        <v>2.0099999999999998</v>
      </c>
      <c r="AG454" s="865">
        <v>4.1000000000000005</v>
      </c>
      <c r="AH454" s="865">
        <v>418.70000000000005</v>
      </c>
      <c r="AI454" s="865">
        <v>42.4</v>
      </c>
      <c r="AJ454" s="865">
        <v>4</v>
      </c>
      <c r="AK454" s="865">
        <v>12</v>
      </c>
      <c r="AL454" s="878">
        <v>1230</v>
      </c>
      <c r="AM454" s="872">
        <v>0.70000000000000007</v>
      </c>
      <c r="AN454" s="865">
        <v>0.25</v>
      </c>
      <c r="AO454" s="739">
        <f t="shared" si="111"/>
        <v>-42.431126121905933</v>
      </c>
      <c r="AP454" s="740">
        <f t="shared" si="112"/>
        <v>6.1522072114274025</v>
      </c>
      <c r="AQ454" s="888">
        <f t="shared" si="113"/>
        <v>108.32933329493261</v>
      </c>
      <c r="AR454" s="651">
        <f>INDEX(Historical!$C$7:$C$1239,MATCH(B454,Historical!$B$7:$B$1261,0))*IF(AH454="n/a",1.03,IF(AH454&lt;0,1.01,IF(AH454&gt;10,1.1,(1+AH454/100))))</f>
        <v>0.47850000000000004</v>
      </c>
      <c r="AS454" s="886">
        <f t="shared" si="114"/>
        <v>0.5263500000000001</v>
      </c>
      <c r="AT454" s="886">
        <f t="shared" si="120"/>
        <v>0.57898500000000019</v>
      </c>
      <c r="AU454" s="886">
        <f t="shared" si="120"/>
        <v>0.63688350000000027</v>
      </c>
      <c r="AV454" s="886">
        <f t="shared" si="120"/>
        <v>0.70057185000000033</v>
      </c>
      <c r="AW454" s="651">
        <f t="shared" si="115"/>
        <v>2.9212903500000009</v>
      </c>
      <c r="AX454" s="747">
        <f t="shared" si="116"/>
        <v>5.0107896226415116</v>
      </c>
      <c r="AY454" s="934">
        <v>1.5</v>
      </c>
      <c r="AZ454" s="872">
        <v>122.94</v>
      </c>
      <c r="BA454" s="872">
        <v>-8.66</v>
      </c>
      <c r="BB454" s="872">
        <v>6.16</v>
      </c>
      <c r="BC454" s="872">
        <v>12.06</v>
      </c>
      <c r="BE454" s="624">
        <v>2013</v>
      </c>
      <c r="BF454" s="898">
        <f t="shared" si="117"/>
        <v>0</v>
      </c>
      <c r="BG454" s="882">
        <v>2.6</v>
      </c>
    </row>
    <row r="455" spans="1:59" ht="11.25" customHeight="1" x14ac:dyDescent="0.2">
      <c r="A455" s="881" t="s">
        <v>4528</v>
      </c>
      <c r="B455" s="875" t="s">
        <v>4011</v>
      </c>
      <c r="C455" s="932" t="s">
        <v>112</v>
      </c>
      <c r="D455" s="932" t="s">
        <v>211</v>
      </c>
      <c r="E455" s="733">
        <v>6</v>
      </c>
      <c r="F455" s="1140">
        <v>711</v>
      </c>
      <c r="G455" s="1140" t="s">
        <v>106</v>
      </c>
      <c r="H455" s="1140" t="s">
        <v>106</v>
      </c>
      <c r="I455" s="874">
        <v>11.87</v>
      </c>
      <c r="J455" s="651">
        <f t="shared" ref="J455:J518" si="121">(M455/I455)*100</f>
        <v>1.8534119629317609</v>
      </c>
      <c r="K455" s="877">
        <v>5.5E-2</v>
      </c>
      <c r="L455" s="887">
        <v>4</v>
      </c>
      <c r="M455" s="642">
        <f t="shared" ref="M455:M518" si="122">K455*L455</f>
        <v>0.22</v>
      </c>
      <c r="N455" s="870" t="s">
        <v>1238</v>
      </c>
      <c r="O455" s="734">
        <v>5.2499999999999998E-2</v>
      </c>
      <c r="P455" s="861">
        <v>44144</v>
      </c>
      <c r="Q455" s="861">
        <v>44155</v>
      </c>
      <c r="R455" s="642">
        <f t="shared" ref="R455:R518" si="123">(K455-O455)/O455*100</f>
        <v>4.7619047619047663</v>
      </c>
      <c r="S455" s="701">
        <f>IF(INDEX(Historical!$D$7:$D$1237,MATCH(B455,Historical!$B$7:$B$1261,0))=0,"n/a",(INDEX(Historical!$C$7:$C$1239,MATCH(B455,Historical!$B$7:$B$1261,0))/INDEX(Historical!$D$7:$D$1237,MATCH(B455,Historical!$B$7:$B$1261,0))-1)*100)</f>
        <v>2.4999999999999911</v>
      </c>
      <c r="T455" s="701">
        <f>IF(INDEX(Historical!$F$7:$F$1230,MATCH(B455,Historical!$B$7:$B$1261,0))=0,"n/a",((INDEX(Historical!$C$7:$C$1239,MATCH(B455,Historical!$B$7:$B$1261,0))/INDEX(Historical!$F$7:$F$1230,MATCH(B455,Historical!$B$7:$B$1261,0)))^(1/3)-1)*100)</f>
        <v>23.06098642720351</v>
      </c>
      <c r="U455" s="701">
        <f>IF(INDEX(Historical!$H$7:$H$1230,MATCH(B455,Historical!$B$7:$B$1261,0))=0,"n/a",((INDEX(Historical!$C$7:$C$1239,MATCH(B455,Historical!$B$7:$B$1261,0))/INDEX(Historical!$H$7:$H$1230,MATCH(B455,Historical!$B$7:$B$1261,0)))^(1/5)-1)*100)</f>
        <v>23.974157100646899</v>
      </c>
      <c r="V455" s="701">
        <f>IF(INDEX(Historical!$O$7:$O$1230,MATCH(B455,Historical!$B$7:$B$1261,0))=0,"n/a",((INDEX(Historical!$C$7:$C$1239,MATCH(B455,Historical!$B$7:$B$1261,0))/INDEX(Historical!$O$7:$O$1230,MATCH(B455,Historical!$B$7:$B$1261,0)))^(1/10)-1)*100)</f>
        <v>11.343682847589932</v>
      </c>
      <c r="W455" s="702">
        <f t="shared" ref="W455:W518" si="124">IF(OR(U455&lt;=0,U455="n/a",V455&lt;=0,V455="n/a"),"n/a",U455/V455)</f>
        <v>2.1134368284758973</v>
      </c>
      <c r="X455" s="703">
        <f t="shared" ref="X455:X518" si="125">IF(OR(AJ455&lt;=0,AJ455="n/a",U455&lt;=0,U455="n/a"),"n/a",U455/AJ455)</f>
        <v>0.56145566980437711</v>
      </c>
      <c r="Y455" s="876"/>
      <c r="Z455" s="651">
        <f t="shared" ref="Z455:Z518" si="126">IF(OR(AC455&lt;0.01,AC455="n/a"),"n/a",M455/AC455*100)</f>
        <v>48.888888888888886</v>
      </c>
      <c r="AA455" s="886">
        <f t="shared" ref="AA455:AA518" si="127">IF(OR(AC455&lt;0.01,AC455="n/a"),"n/a",I455/AC455)</f>
        <v>26.377777777777776</v>
      </c>
      <c r="AB455" s="887">
        <v>9</v>
      </c>
      <c r="AC455" s="865">
        <v>0.45</v>
      </c>
      <c r="AD455" s="865">
        <v>2.67</v>
      </c>
      <c r="AE455" s="865">
        <v>1.99</v>
      </c>
      <c r="AF455" s="865">
        <v>2.99</v>
      </c>
      <c r="AG455" s="865">
        <v>11.700000000000001</v>
      </c>
      <c r="AH455" s="865">
        <v>14.2</v>
      </c>
      <c r="AI455" s="865">
        <v>14.66</v>
      </c>
      <c r="AJ455" s="865">
        <v>42.699999999999996</v>
      </c>
      <c r="AK455" s="865">
        <v>10</v>
      </c>
      <c r="AL455" s="878">
        <v>1910</v>
      </c>
      <c r="AM455" s="872">
        <v>1.53</v>
      </c>
      <c r="AN455" s="865">
        <v>0.7</v>
      </c>
      <c r="AO455" s="739">
        <f t="shared" ref="AO455:AO518" si="128">IF(U455="n/a","n/a",IF(AA455&lt;0,"n/a",IF(AA455="n/a","n/a",J455+U455-AA455)))</f>
        <v>-0.55020871419911543</v>
      </c>
      <c r="AP455" s="740">
        <f t="shared" ref="AP455:AP518" si="129">IF(U455="n/a","n/a",J455+U455)</f>
        <v>25.827569063578661</v>
      </c>
      <c r="AQ455" s="888">
        <f t="shared" ref="AQ455:AQ518" si="130">IF(OR(AC455&lt;0.01,AF455="n/a"),"n/a",(I455/SQRT(22.5*AC455*(I455/AF455))-1)*100)</f>
        <v>87.224826885937162</v>
      </c>
      <c r="AR455" s="651">
        <f>INDEX(Historical!$C$7:$C$1239,MATCH(B455,Historical!$B$7:$B$1261,0))*IF(AH455="n/a",1.03,IF(AH455&lt;0,1.01,IF(AH455&gt;10,1.1,(1+AH455/100))))</f>
        <v>0.22550000000000003</v>
      </c>
      <c r="AS455" s="886">
        <f t="shared" ref="AS455:AS518" si="131">IF($AI455="n/a",1.03*AR455,IF($AI455&lt;0,1.01*AR455,IF($AI455&gt;10,1.1*AR455,(1+$AI455/100)*AR455)))</f>
        <v>0.24805000000000005</v>
      </c>
      <c r="AT455" s="886">
        <f t="shared" si="120"/>
        <v>0.27285500000000007</v>
      </c>
      <c r="AU455" s="886">
        <f t="shared" si="120"/>
        <v>0.30014050000000009</v>
      </c>
      <c r="AV455" s="886">
        <f t="shared" si="120"/>
        <v>0.3301545500000001</v>
      </c>
      <c r="AW455" s="651">
        <f t="shared" ref="AW455:AW518" si="132">SUM(AR455:AV455)</f>
        <v>1.3767000500000004</v>
      </c>
      <c r="AX455" s="747">
        <f t="shared" ref="AX455:AX518" si="133">AW455/I455*100</f>
        <v>11.598147009267064</v>
      </c>
      <c r="AY455" s="934">
        <v>1.32</v>
      </c>
      <c r="AZ455" s="872">
        <v>78.77</v>
      </c>
      <c r="BA455" s="872">
        <v>-6.61</v>
      </c>
      <c r="BB455" s="872">
        <v>7.37</v>
      </c>
      <c r="BC455" s="872">
        <v>18.09</v>
      </c>
      <c r="BE455" s="624">
        <v>2015</v>
      </c>
      <c r="BF455" s="898">
        <f t="shared" ref="BF455:BF518" si="134">IF(BE455&gt;2008,0,IF(BE455&gt;2001,1,IF(BE455&gt;1990,2,IF(BE455&gt;1980,3,IF(BE455&gt;1973,4,IF(BE455&gt;1970,5,IF(BE455&gt;1960,6,IF(BE455&gt;1958,7,IF(BE455&gt;1953,8,9)))))))))</f>
        <v>0</v>
      </c>
      <c r="BG455" s="882">
        <v>5.4</v>
      </c>
    </row>
    <row r="456" spans="1:59" ht="11.25" customHeight="1" x14ac:dyDescent="0.2">
      <c r="A456" s="871" t="s">
        <v>669</v>
      </c>
      <c r="B456" s="875" t="s">
        <v>670</v>
      </c>
      <c r="C456" s="932" t="s">
        <v>4193</v>
      </c>
      <c r="D456" s="932" t="s">
        <v>4326</v>
      </c>
      <c r="E456" s="733">
        <v>18</v>
      </c>
      <c r="F456" s="1140">
        <v>176</v>
      </c>
      <c r="G456" s="1165" t="s">
        <v>106</v>
      </c>
      <c r="H456" s="1165" t="s">
        <v>106</v>
      </c>
      <c r="I456" s="874">
        <v>83.04</v>
      </c>
      <c r="J456" s="651">
        <f t="shared" si="121"/>
        <v>2.3121387283236992</v>
      </c>
      <c r="K456" s="877">
        <v>0.48</v>
      </c>
      <c r="L456" s="887">
        <v>4</v>
      </c>
      <c r="M456" s="642">
        <f t="shared" si="122"/>
        <v>1.92</v>
      </c>
      <c r="N456" s="870" t="s">
        <v>148</v>
      </c>
      <c r="O456" s="734">
        <v>0.46</v>
      </c>
      <c r="P456" s="866">
        <v>43705</v>
      </c>
      <c r="Q456" s="866">
        <v>43721</v>
      </c>
      <c r="R456" s="642">
        <f t="shared" si="123"/>
        <v>4.3478260869565135</v>
      </c>
      <c r="S456" s="701">
        <f>IF(INDEX(Historical!$D$7:$D$1237,MATCH(B456,Historical!$B$7:$B$1261,0))=0,"n/a",(INDEX(Historical!$C$7:$C$1239,MATCH(B456,Historical!$B$7:$B$1261,0))/INDEX(Historical!$D$7:$D$1237,MATCH(B456,Historical!$B$7:$B$1261,0))-1)*100)</f>
        <v>6.8181818181818121</v>
      </c>
      <c r="T456" s="701">
        <f>IF(INDEX(Historical!$F$7:$F$1230,MATCH(B456,Historical!$B$7:$B$1261,0))=0,"n/a",((INDEX(Historical!$C$7:$C$1239,MATCH(B456,Historical!$B$7:$B$1261,0))/INDEX(Historical!$F$7:$F$1230,MATCH(B456,Historical!$B$7:$B$1261,0)))^(1/3)-1)*100)</f>
        <v>14.269177501474516</v>
      </c>
      <c r="U456" s="701">
        <f>IF(INDEX(Historical!$H$7:$H$1230,MATCH(B456,Historical!$B$7:$B$1261,0))=0,"n/a",((INDEX(Historical!$C$7:$C$1239,MATCH(B456,Historical!$B$7:$B$1261,0))/INDEX(Historical!$H$7:$H$1230,MATCH(B456,Historical!$B$7:$B$1261,0)))^(1/5)-1)*100)</f>
        <v>11.724088138874865</v>
      </c>
      <c r="V456" s="701">
        <f>IF(INDEX(Historical!$O$7:$O$1230,MATCH(B456,Historical!$B$7:$B$1261,0))=0,"n/a",((INDEX(Historical!$C$7:$C$1239,MATCH(B456,Historical!$B$7:$B$1261,0))/INDEX(Historical!$O$7:$O$1230,MATCH(B456,Historical!$B$7:$B$1261,0)))^(1/10)-1)*100)</f>
        <v>8.91978771492421</v>
      </c>
      <c r="W456" s="702">
        <f t="shared" si="124"/>
        <v>1.3143909377191365</v>
      </c>
      <c r="X456" s="703">
        <f t="shared" si="125"/>
        <v>0.42633047777726779</v>
      </c>
      <c r="Y456" s="875"/>
      <c r="Z456" s="651">
        <f t="shared" si="126"/>
        <v>75.889328063241109</v>
      </c>
      <c r="AA456" s="886">
        <f t="shared" si="127"/>
        <v>32.822134387351781</v>
      </c>
      <c r="AB456" s="887">
        <v>6</v>
      </c>
      <c r="AC456" s="865">
        <v>2.5299999999999998</v>
      </c>
      <c r="AD456" s="865">
        <v>2.0699999999999998</v>
      </c>
      <c r="AE456" s="865">
        <v>9.5500000000000007</v>
      </c>
      <c r="AF456" s="865">
        <v>12.86</v>
      </c>
      <c r="AG456" s="865">
        <v>40.699999999999996</v>
      </c>
      <c r="AH456" s="865">
        <v>-21</v>
      </c>
      <c r="AI456" s="865">
        <v>7.7399999999999993</v>
      </c>
      <c r="AJ456" s="865">
        <v>27.500000000000004</v>
      </c>
      <c r="AK456" s="865">
        <v>15.709999999999999</v>
      </c>
      <c r="AL456" s="878">
        <v>21750</v>
      </c>
      <c r="AM456" s="872">
        <v>0.2</v>
      </c>
      <c r="AN456" s="865">
        <v>0.57999999999999996</v>
      </c>
      <c r="AO456" s="739">
        <f t="shared" si="128"/>
        <v>-18.785907520153216</v>
      </c>
      <c r="AP456" s="740">
        <f t="shared" si="129"/>
        <v>14.036226867198565</v>
      </c>
      <c r="AQ456" s="888">
        <f t="shared" si="130"/>
        <v>333.1243846088783</v>
      </c>
      <c r="AR456" s="651">
        <f>INDEX(Historical!$C$7:$C$1239,MATCH(B456,Historical!$B$7:$B$1261,0))*IF(AH456="n/a",1.03,IF(AH456&lt;0,1.01,IF(AH456&gt;10,1.1,(1+AH456/100))))</f>
        <v>1.8987999999999998</v>
      </c>
      <c r="AS456" s="886">
        <f t="shared" si="131"/>
        <v>2.0457671199999998</v>
      </c>
      <c r="AT456" s="886">
        <f t="shared" si="120"/>
        <v>2.250343832</v>
      </c>
      <c r="AU456" s="886">
        <f t="shared" si="120"/>
        <v>2.4753782152000001</v>
      </c>
      <c r="AV456" s="886">
        <f t="shared" si="120"/>
        <v>2.7229160367200005</v>
      </c>
      <c r="AW456" s="651">
        <f t="shared" si="132"/>
        <v>11.393205203920001</v>
      </c>
      <c r="AX456" s="747">
        <f t="shared" si="133"/>
        <v>13.720141141522157</v>
      </c>
      <c r="AY456" s="934">
        <v>1.24</v>
      </c>
      <c r="AZ456" s="872">
        <v>98.04</v>
      </c>
      <c r="BA456" s="872">
        <v>-0.76</v>
      </c>
      <c r="BB456" s="872">
        <v>13.03</v>
      </c>
      <c r="BC456" s="872">
        <v>31.740000000000002</v>
      </c>
      <c r="BE456" s="624">
        <v>2002</v>
      </c>
      <c r="BF456" s="898">
        <f t="shared" si="134"/>
        <v>1</v>
      </c>
      <c r="BG456" s="882">
        <v>18.899999999999999</v>
      </c>
    </row>
    <row r="457" spans="1:59" ht="11.25" customHeight="1" x14ac:dyDescent="0.2">
      <c r="A457" s="863" t="s">
        <v>684</v>
      </c>
      <c r="B457" s="875" t="s">
        <v>685</v>
      </c>
      <c r="C457" s="932" t="s">
        <v>108</v>
      </c>
      <c r="D457" s="932" t="s">
        <v>4338</v>
      </c>
      <c r="E457" s="733">
        <v>19</v>
      </c>
      <c r="F457" s="1140">
        <v>177</v>
      </c>
      <c r="G457" s="1165" t="s">
        <v>37</v>
      </c>
      <c r="H457" s="1165" t="s">
        <v>106</v>
      </c>
      <c r="I457" s="874">
        <v>36.9</v>
      </c>
      <c r="J457" s="651">
        <f t="shared" si="121"/>
        <v>3.9024390243902438</v>
      </c>
      <c r="K457" s="884">
        <v>0.36</v>
      </c>
      <c r="L457" s="887">
        <v>4</v>
      </c>
      <c r="M457" s="642">
        <f t="shared" si="122"/>
        <v>1.44</v>
      </c>
      <c r="N457" s="870" t="s">
        <v>148</v>
      </c>
      <c r="O457" s="735">
        <v>0.35</v>
      </c>
      <c r="P457" s="861">
        <v>44168</v>
      </c>
      <c r="Q457" s="861">
        <v>44180</v>
      </c>
      <c r="R457" s="642">
        <f t="shared" si="123"/>
        <v>2.8571428571428599</v>
      </c>
      <c r="S457" s="701">
        <f>IF(INDEX(Historical!$D$7:$D$1237,MATCH(B457,Historical!$B$7:$B$1261,0))=0,"n/a",(INDEX(Historical!$C$7:$C$1239,MATCH(B457,Historical!$B$7:$B$1261,0))/INDEX(Historical!$D$7:$D$1237,MATCH(B457,Historical!$B$7:$B$1261,0))-1)*100)</f>
        <v>3.0769230769230882</v>
      </c>
      <c r="T457" s="701">
        <f>IF(INDEX(Historical!$F$7:$F$1230,MATCH(B457,Historical!$B$7:$B$1261,0))=0,"n/a",((INDEX(Historical!$C$7:$C$1239,MATCH(B457,Historical!$B$7:$B$1261,0))/INDEX(Historical!$F$7:$F$1230,MATCH(B457,Historical!$B$7:$B$1261,0)))^(1/3)-1)*100)</f>
        <v>7.4550954544485792</v>
      </c>
      <c r="U457" s="701">
        <f>IF(INDEX(Historical!$H$7:$H$1230,MATCH(B457,Historical!$B$7:$B$1261,0))=0,"n/a",((INDEX(Historical!$C$7:$C$1239,MATCH(B457,Historical!$B$7:$B$1261,0))/INDEX(Historical!$H$7:$H$1230,MATCH(B457,Historical!$B$7:$B$1261,0)))^(1/5)-1)*100)</f>
        <v>8.7738311618946732</v>
      </c>
      <c r="V457" s="701">
        <f>IF(INDEX(Historical!$O$7:$O$1230,MATCH(B457,Historical!$B$7:$B$1261,0))=0,"n/a",((INDEX(Historical!$C$7:$C$1239,MATCH(B457,Historical!$B$7:$B$1261,0))/INDEX(Historical!$O$7:$O$1230,MATCH(B457,Historical!$B$7:$B$1261,0)))^(1/10)-1)*100)</f>
        <v>8.8287636432508254</v>
      </c>
      <c r="W457" s="702">
        <f t="shared" si="124"/>
        <v>0.99377800974453023</v>
      </c>
      <c r="X457" s="703" t="str">
        <f t="shared" si="125"/>
        <v>n/a</v>
      </c>
      <c r="Y457" s="876"/>
      <c r="Z457" s="651" t="str">
        <f t="shared" si="126"/>
        <v>n/a</v>
      </c>
      <c r="AA457" s="886" t="str">
        <f t="shared" si="127"/>
        <v>n/a</v>
      </c>
      <c r="AB457" s="887">
        <v>12</v>
      </c>
      <c r="AC457" s="865" t="s">
        <v>136</v>
      </c>
      <c r="AD457" s="865" t="s">
        <v>136</v>
      </c>
      <c r="AE457" s="865" t="s">
        <v>136</v>
      </c>
      <c r="AF457" s="865" t="s">
        <v>136</v>
      </c>
      <c r="AG457" s="865" t="s">
        <v>136</v>
      </c>
      <c r="AH457" s="865" t="s">
        <v>136</v>
      </c>
      <c r="AI457" s="865" t="s">
        <v>136</v>
      </c>
      <c r="AJ457" s="865" t="s">
        <v>136</v>
      </c>
      <c r="AK457" s="865" t="s">
        <v>136</v>
      </c>
      <c r="AL457" s="878" t="s">
        <v>136</v>
      </c>
      <c r="AM457" s="872" t="s">
        <v>136</v>
      </c>
      <c r="AN457" s="865" t="s">
        <v>136</v>
      </c>
      <c r="AO457" s="739" t="str">
        <f t="shared" si="128"/>
        <v>n/a</v>
      </c>
      <c r="AP457" s="740">
        <f t="shared" si="129"/>
        <v>12.676270186284917</v>
      </c>
      <c r="AQ457" s="888" t="str">
        <f t="shared" si="130"/>
        <v>n/a</v>
      </c>
      <c r="AR457" s="651">
        <f>INDEX(Historical!$C$7:$C$1239,MATCH(B457,Historical!$B$7:$B$1261,0))*IF(AH457="n/a",1.03,IF(AH457&lt;0,1.01,IF(AH457&gt;10,1.1,(1+AH457/100))))</f>
        <v>1.3802000000000001</v>
      </c>
      <c r="AS457" s="886">
        <f t="shared" si="131"/>
        <v>1.4216060000000001</v>
      </c>
      <c r="AT457" s="886">
        <f t="shared" si="120"/>
        <v>1.4642541800000002</v>
      </c>
      <c r="AU457" s="886">
        <f t="shared" si="120"/>
        <v>1.5081818054000002</v>
      </c>
      <c r="AV457" s="886">
        <f t="shared" si="120"/>
        <v>1.5534272595620002</v>
      </c>
      <c r="AW457" s="651">
        <f t="shared" si="132"/>
        <v>7.3276692449620011</v>
      </c>
      <c r="AX457" s="747">
        <f t="shared" si="133"/>
        <v>19.858182235669382</v>
      </c>
      <c r="AY457" s="934" t="s">
        <v>136</v>
      </c>
      <c r="AZ457" s="872" t="s">
        <v>136</v>
      </c>
      <c r="BA457" s="872" t="s">
        <v>136</v>
      </c>
      <c r="BB457" s="872" t="s">
        <v>136</v>
      </c>
      <c r="BC457" s="872" t="s">
        <v>136</v>
      </c>
      <c r="BD457" s="907" t="s">
        <v>4265</v>
      </c>
      <c r="BE457" s="624">
        <v>2002</v>
      </c>
      <c r="BF457" s="898">
        <f t="shared" si="134"/>
        <v>1</v>
      </c>
      <c r="BG457" s="882" t="s">
        <v>136</v>
      </c>
    </row>
    <row r="458" spans="1:59" s="773" customFormat="1" ht="11.25" customHeight="1" x14ac:dyDescent="0.2">
      <c r="A458" s="754" t="s">
        <v>2537</v>
      </c>
      <c r="B458" s="781" t="s">
        <v>2538</v>
      </c>
      <c r="C458" s="932" t="s">
        <v>4193</v>
      </c>
      <c r="D458" s="932" t="s">
        <v>4337</v>
      </c>
      <c r="E458" s="755">
        <v>7</v>
      </c>
      <c r="F458" s="1140">
        <v>614</v>
      </c>
      <c r="G458" s="1189" t="s">
        <v>106</v>
      </c>
      <c r="H458" s="1189" t="s">
        <v>106</v>
      </c>
      <c r="I458" s="756">
        <v>37.43</v>
      </c>
      <c r="J458" s="757">
        <f t="shared" si="121"/>
        <v>2.7785199038204653</v>
      </c>
      <c r="K458" s="758">
        <v>0.26</v>
      </c>
      <c r="L458" s="759">
        <v>4</v>
      </c>
      <c r="M458" s="760">
        <f t="shared" si="122"/>
        <v>1.04</v>
      </c>
      <c r="N458" s="761" t="s">
        <v>303</v>
      </c>
      <c r="O458" s="762">
        <v>0.25</v>
      </c>
      <c r="P458" s="763">
        <v>43875</v>
      </c>
      <c r="Q458" s="763">
        <v>43899</v>
      </c>
      <c r="R458" s="760">
        <f t="shared" si="123"/>
        <v>4.0000000000000036</v>
      </c>
      <c r="S458" s="701">
        <f>IF(INDEX(Historical!$D$7:$D$1237,MATCH(B458,Historical!$B$7:$B$1261,0))=0,"n/a",(INDEX(Historical!$C$7:$C$1239,MATCH(B458,Historical!$B$7:$B$1261,0))/INDEX(Historical!$D$7:$D$1237,MATCH(B458,Historical!$B$7:$B$1261,0))-1)*100)</f>
        <v>8.6956521739130377</v>
      </c>
      <c r="T458" s="701">
        <f>IF(INDEX(Historical!$F$7:$F$1230,MATCH(B458,Historical!$B$7:$B$1261,0))=0,"n/a",((INDEX(Historical!$C$7:$C$1239,MATCH(B458,Historical!$B$7:$B$1261,0))/INDEX(Historical!$F$7:$F$1230,MATCH(B458,Historical!$B$7:$B$1261,0)))^(1/3)-1)*100)</f>
        <v>7.7217345015941907</v>
      </c>
      <c r="U458" s="701">
        <f>IF(INDEX(Historical!$H$7:$H$1230,MATCH(B458,Historical!$B$7:$B$1261,0))=0,"n/a",((INDEX(Historical!$C$7:$C$1239,MATCH(B458,Historical!$B$7:$B$1261,0))/INDEX(Historical!$H$7:$H$1230,MATCH(B458,Historical!$B$7:$B$1261,0)))^(1/5)-1)*100)</f>
        <v>10.756634324829006</v>
      </c>
      <c r="V458" s="701">
        <f>IF(INDEX(Historical!$O$7:$O$1230,MATCH(B458,Historical!$B$7:$B$1261,0))=0,"n/a",((INDEX(Historical!$C$7:$C$1239,MATCH(B458,Historical!$B$7:$B$1261,0))/INDEX(Historical!$O$7:$O$1230,MATCH(B458,Historical!$B$7:$B$1261,0)))^(1/10)-1)*100)</f>
        <v>12.068872384564933</v>
      </c>
      <c r="W458" s="702">
        <f t="shared" si="124"/>
        <v>0.89127086459094818</v>
      </c>
      <c r="X458" s="703">
        <f t="shared" si="125"/>
        <v>2.501542866239304</v>
      </c>
      <c r="Y458" s="774"/>
      <c r="Z458" s="757">
        <f t="shared" si="126"/>
        <v>69.333333333333343</v>
      </c>
      <c r="AA458" s="765">
        <f t="shared" si="127"/>
        <v>24.953333333333333</v>
      </c>
      <c r="AB458" s="759">
        <v>12</v>
      </c>
      <c r="AC458" s="766">
        <v>1.5</v>
      </c>
      <c r="AD458" s="766">
        <v>4.32</v>
      </c>
      <c r="AE458" s="766">
        <v>3.8</v>
      </c>
      <c r="AF458" s="766">
        <v>3.98</v>
      </c>
      <c r="AG458" s="766">
        <v>15.9</v>
      </c>
      <c r="AH458" s="766">
        <v>7.9</v>
      </c>
      <c r="AI458" s="766">
        <v>-29.84</v>
      </c>
      <c r="AJ458" s="766">
        <v>4.3</v>
      </c>
      <c r="AK458" s="766">
        <v>5.79</v>
      </c>
      <c r="AL458" s="767">
        <v>4890</v>
      </c>
      <c r="AM458" s="768">
        <v>0.2</v>
      </c>
      <c r="AN458" s="766">
        <v>7.0000000000000007E-2</v>
      </c>
      <c r="AO458" s="769">
        <f t="shared" si="128"/>
        <v>-11.418179104683862</v>
      </c>
      <c r="AP458" s="770">
        <f t="shared" si="129"/>
        <v>13.535154228649471</v>
      </c>
      <c r="AQ458" s="771">
        <f t="shared" si="130"/>
        <v>110.09444084524009</v>
      </c>
      <c r="AR458" s="651">
        <f>INDEX(Historical!$C$7:$C$1239,MATCH(B458,Historical!$B$7:$B$1261,0))*IF(AH458="n/a",1.03,IF(AH458&lt;0,1.01,IF(AH458&gt;10,1.1,(1+AH458/100))))</f>
        <v>1.079</v>
      </c>
      <c r="AS458" s="765">
        <f t="shared" si="131"/>
        <v>1.08979</v>
      </c>
      <c r="AT458" s="765">
        <f t="shared" si="120"/>
        <v>1.152888841</v>
      </c>
      <c r="AU458" s="765">
        <f t="shared" si="120"/>
        <v>1.2196411048939</v>
      </c>
      <c r="AV458" s="765">
        <f t="shared" si="120"/>
        <v>1.2902583248672568</v>
      </c>
      <c r="AW458" s="757">
        <f t="shared" si="132"/>
        <v>5.8315782707611561</v>
      </c>
      <c r="AX458" s="772">
        <f t="shared" si="133"/>
        <v>15.579957976919999</v>
      </c>
      <c r="AY458" s="935">
        <v>1.07</v>
      </c>
      <c r="AZ458" s="768">
        <v>83.3</v>
      </c>
      <c r="BA458" s="768">
        <v>-21.84</v>
      </c>
      <c r="BB458" s="768">
        <v>6.2799999999999994</v>
      </c>
      <c r="BC458" s="768">
        <v>2.65</v>
      </c>
      <c r="BD458" s="908"/>
      <c r="BE458" s="624">
        <v>2014</v>
      </c>
      <c r="BF458" s="898">
        <f t="shared" si="134"/>
        <v>0</v>
      </c>
      <c r="BG458" s="824">
        <v>11.1</v>
      </c>
    </row>
    <row r="459" spans="1:59" ht="11.25" customHeight="1" x14ac:dyDescent="0.2">
      <c r="A459" s="880" t="s">
        <v>4111</v>
      </c>
      <c r="B459" s="875" t="s">
        <v>4112</v>
      </c>
      <c r="C459" s="932" t="s">
        <v>108</v>
      </c>
      <c r="D459" s="932" t="s">
        <v>4338</v>
      </c>
      <c r="E459" s="733">
        <v>7</v>
      </c>
      <c r="F459" s="1140">
        <v>596</v>
      </c>
      <c r="G459" s="1165" t="s">
        <v>106</v>
      </c>
      <c r="H459" s="1165" t="s">
        <v>106</v>
      </c>
      <c r="I459" s="874">
        <v>29.95</v>
      </c>
      <c r="J459" s="651">
        <f t="shared" si="121"/>
        <v>3.6060100166944915</v>
      </c>
      <c r="K459" s="877">
        <v>0.27</v>
      </c>
      <c r="L459" s="887">
        <v>4</v>
      </c>
      <c r="M459" s="642">
        <f t="shared" si="122"/>
        <v>1.08</v>
      </c>
      <c r="N459" s="870" t="s">
        <v>148</v>
      </c>
      <c r="O459" s="734">
        <v>0.26</v>
      </c>
      <c r="P459" s="866">
        <v>43796</v>
      </c>
      <c r="Q459" s="866">
        <v>43812</v>
      </c>
      <c r="R459" s="642">
        <f t="shared" si="123"/>
        <v>3.8461538461538494</v>
      </c>
      <c r="S459" s="701">
        <f>IF(INDEX(Historical!$D$7:$D$1237,MATCH(B459,Historical!$B$7:$B$1261,0))=0,"n/a",(INDEX(Historical!$C$7:$C$1239,MATCH(B459,Historical!$B$7:$B$1261,0))/INDEX(Historical!$D$7:$D$1237,MATCH(B459,Historical!$B$7:$B$1261,0))-1)*100)</f>
        <v>6.0606060606060552</v>
      </c>
      <c r="T459" s="701">
        <f>IF(INDEX(Historical!$F$7:$F$1230,MATCH(B459,Historical!$B$7:$B$1261,0))=0,"n/a",((INDEX(Historical!$C$7:$C$1239,MATCH(B459,Historical!$B$7:$B$1261,0))/INDEX(Historical!$F$7:$F$1230,MATCH(B459,Historical!$B$7:$B$1261,0)))^(1/3)-1)*100)</f>
        <v>5.2726599609396629</v>
      </c>
      <c r="U459" s="701">
        <f>IF(INDEX(Historical!$H$7:$H$1230,MATCH(B459,Historical!$B$7:$B$1261,0))=0,"n/a",((INDEX(Historical!$C$7:$C$1239,MATCH(B459,Historical!$B$7:$B$1261,0))/INDEX(Historical!$H$7:$H$1230,MATCH(B459,Historical!$B$7:$B$1261,0)))^(1/5)-1)*100)</f>
        <v>4.5639552591273169</v>
      </c>
      <c r="V459" s="701">
        <f>IF(INDEX(Historical!$O$7:$O$1230,MATCH(B459,Historical!$B$7:$B$1261,0))=0,"n/a",((INDEX(Historical!$C$7:$C$1239,MATCH(B459,Historical!$B$7:$B$1261,0))/INDEX(Historical!$O$7:$O$1230,MATCH(B459,Historical!$B$7:$B$1261,0)))^(1/10)-1)*100)</f>
        <v>2.7566485675441399</v>
      </c>
      <c r="W459" s="702">
        <f t="shared" si="124"/>
        <v>1.6556173727989134</v>
      </c>
      <c r="X459" s="703">
        <f t="shared" si="125"/>
        <v>0.44744659403208992</v>
      </c>
      <c r="Y459" s="876"/>
      <c r="Z459" s="651">
        <f t="shared" si="126"/>
        <v>48.000000000000007</v>
      </c>
      <c r="AA459" s="886">
        <f t="shared" si="127"/>
        <v>13.31111111111111</v>
      </c>
      <c r="AB459" s="887">
        <v>12</v>
      </c>
      <c r="AC459" s="865">
        <v>2.25</v>
      </c>
      <c r="AD459" s="865">
        <v>2.8</v>
      </c>
      <c r="AE459" s="865">
        <v>3.93</v>
      </c>
      <c r="AF459" s="865">
        <v>1.18</v>
      </c>
      <c r="AG459" s="865">
        <v>8.6999999999999993</v>
      </c>
      <c r="AH459" s="865">
        <v>12.6</v>
      </c>
      <c r="AI459" s="865">
        <v>7.6899999999999995</v>
      </c>
      <c r="AJ459" s="865">
        <v>10.199999999999999</v>
      </c>
      <c r="AK459" s="865">
        <v>5</v>
      </c>
      <c r="AL459" s="878">
        <v>1390</v>
      </c>
      <c r="AM459" s="872">
        <v>0.3</v>
      </c>
      <c r="AN459" s="865">
        <v>0.23</v>
      </c>
      <c r="AO459" s="739">
        <f t="shared" si="128"/>
        <v>-5.1411458352893007</v>
      </c>
      <c r="AP459" s="740">
        <f t="shared" si="129"/>
        <v>8.1699652758218093</v>
      </c>
      <c r="AQ459" s="888">
        <f t="shared" si="130"/>
        <v>-16.447990618986687</v>
      </c>
      <c r="AR459" s="651">
        <f>INDEX(Historical!$C$7:$C$1239,MATCH(B459,Historical!$B$7:$B$1261,0))*IF(AH459="n/a",1.03,IF(AH459&lt;0,1.01,IF(AH459&gt;10,1.1,(1+AH459/100))))</f>
        <v>1.1550000000000002</v>
      </c>
      <c r="AS459" s="886">
        <f t="shared" si="131"/>
        <v>1.2438195000000003</v>
      </c>
      <c r="AT459" s="886">
        <f t="shared" si="120"/>
        <v>1.3060104750000003</v>
      </c>
      <c r="AU459" s="886">
        <f t="shared" si="120"/>
        <v>1.3713109987500005</v>
      </c>
      <c r="AV459" s="886">
        <f t="shared" si="120"/>
        <v>1.4398765486875007</v>
      </c>
      <c r="AW459" s="651">
        <f t="shared" si="132"/>
        <v>6.5160175224375019</v>
      </c>
      <c r="AX459" s="747">
        <f t="shared" si="133"/>
        <v>21.756318939691159</v>
      </c>
      <c r="AY459" s="934">
        <v>0.77</v>
      </c>
      <c r="AZ459" s="872">
        <v>14.75</v>
      </c>
      <c r="BA459" s="872">
        <v>-27.83</v>
      </c>
      <c r="BB459" s="872">
        <v>4.7600000000000007</v>
      </c>
      <c r="BC459" s="872">
        <v>-2.2599999999999998</v>
      </c>
      <c r="BE459" s="624">
        <v>2013</v>
      </c>
      <c r="BF459" s="898">
        <f t="shared" si="134"/>
        <v>0</v>
      </c>
      <c r="BG459" s="882">
        <v>1</v>
      </c>
    </row>
    <row r="460" spans="1:59" ht="11.25" customHeight="1" x14ac:dyDescent="0.2">
      <c r="A460" s="871" t="s">
        <v>295</v>
      </c>
      <c r="B460" s="784" t="s">
        <v>296</v>
      </c>
      <c r="C460" s="932" t="s">
        <v>178</v>
      </c>
      <c r="D460" s="932" t="s">
        <v>4336</v>
      </c>
      <c r="E460" s="733">
        <v>35</v>
      </c>
      <c r="F460" s="1140">
        <v>77</v>
      </c>
      <c r="G460" s="1137" t="s">
        <v>106</v>
      </c>
      <c r="H460" s="1137" t="s">
        <v>106</v>
      </c>
      <c r="I460" s="865">
        <v>26.75</v>
      </c>
      <c r="J460" s="651">
        <f t="shared" si="121"/>
        <v>2.8785046728971966</v>
      </c>
      <c r="K460" s="877">
        <v>0.1925</v>
      </c>
      <c r="L460" s="887">
        <v>4</v>
      </c>
      <c r="M460" s="642">
        <f t="shared" si="122"/>
        <v>0.77</v>
      </c>
      <c r="N460" s="870" t="s">
        <v>148</v>
      </c>
      <c r="O460" s="738">
        <v>0.19</v>
      </c>
      <c r="P460" s="861">
        <v>43979</v>
      </c>
      <c r="Q460" s="861">
        <v>43997</v>
      </c>
      <c r="R460" s="642">
        <f t="shared" si="123"/>
        <v>1.3157894736842117</v>
      </c>
      <c r="S460" s="701">
        <f>IF(INDEX(Historical!$D$7:$D$1237,MATCH(B460,Historical!$B$7:$B$1261,0))=0,"n/a",(INDEX(Historical!$C$7:$C$1239,MATCH(B460,Historical!$B$7:$B$1261,0))/INDEX(Historical!$D$7:$D$1237,MATCH(B460,Historical!$B$7:$B$1261,0))-1)*100)</f>
        <v>11.363636363636353</v>
      </c>
      <c r="T460" s="701">
        <f>IF(INDEX(Historical!$F$7:$F$1230,MATCH(B460,Historical!$B$7:$B$1261,0))=0,"n/a",((INDEX(Historical!$C$7:$C$1239,MATCH(B460,Historical!$B$7:$B$1261,0))/INDEX(Historical!$F$7:$F$1230,MATCH(B460,Historical!$B$7:$B$1261,0)))^(1/3)-1)*100)</f>
        <v>29.83141660670432</v>
      </c>
      <c r="U460" s="701">
        <f>IF(INDEX(Historical!$H$7:$H$1230,MATCH(B460,Historical!$B$7:$B$1261,0))=0,"n/a",((INDEX(Historical!$C$7:$C$1239,MATCH(B460,Historical!$B$7:$B$1261,0))/INDEX(Historical!$H$7:$H$1230,MATCH(B460,Historical!$B$7:$B$1261,0)))^(1/5)-1)*100)</f>
        <v>17.913935781862335</v>
      </c>
      <c r="V460" s="701">
        <f>IF(INDEX(Historical!$O$7:$O$1230,MATCH(B460,Historical!$B$7:$B$1261,0))=0,"n/a",((INDEX(Historical!$C$7:$C$1239,MATCH(B460,Historical!$B$7:$B$1261,0))/INDEX(Historical!$O$7:$O$1230,MATCH(B460,Historical!$B$7:$B$1261,0)))^(1/10)-1)*100)</f>
        <v>13.471262255653782</v>
      </c>
      <c r="W460" s="702">
        <f t="shared" si="124"/>
        <v>1.3297889568101904</v>
      </c>
      <c r="X460" s="703">
        <f t="shared" si="125"/>
        <v>0.69976311647899747</v>
      </c>
      <c r="Y460" s="673"/>
      <c r="Z460" s="651">
        <f t="shared" si="126"/>
        <v>20.370370370370374</v>
      </c>
      <c r="AA460" s="886">
        <f t="shared" si="127"/>
        <v>7.0767195767195767</v>
      </c>
      <c r="AB460" s="887">
        <v>12</v>
      </c>
      <c r="AC460" s="865">
        <v>3.78</v>
      </c>
      <c r="AD460" s="865" t="s">
        <v>136</v>
      </c>
      <c r="AE460" s="865">
        <v>1.43</v>
      </c>
      <c r="AF460" s="865">
        <v>0.63</v>
      </c>
      <c r="AG460" s="865">
        <v>9</v>
      </c>
      <c r="AH460" s="865">
        <v>13.200000000000001</v>
      </c>
      <c r="AI460" s="865" t="s">
        <v>136</v>
      </c>
      <c r="AJ460" s="865">
        <v>25.6</v>
      </c>
      <c r="AK460" s="865" t="s">
        <v>136</v>
      </c>
      <c r="AL460" s="878">
        <v>189.67</v>
      </c>
      <c r="AM460" s="872">
        <v>3.3000000000000003</v>
      </c>
      <c r="AN460" s="865">
        <v>0.08</v>
      </c>
      <c r="AO460" s="739">
        <f t="shared" si="128"/>
        <v>13.715720878039956</v>
      </c>
      <c r="AP460" s="740">
        <f t="shared" si="129"/>
        <v>20.792440454759532</v>
      </c>
      <c r="AQ460" s="888">
        <f t="shared" si="130"/>
        <v>-55.486165279977499</v>
      </c>
      <c r="AR460" s="651">
        <f>INDEX(Historical!$C$7:$C$1239,MATCH(B460,Historical!$B$7:$B$1261,0))*IF(AH460="n/a",1.03,IF(AH460&lt;0,1.01,IF(AH460&gt;10,1.1,(1+AH460/100))))</f>
        <v>0.8085</v>
      </c>
      <c r="AS460" s="886">
        <f t="shared" si="131"/>
        <v>0.83275500000000002</v>
      </c>
      <c r="AT460" s="886">
        <f t="shared" si="120"/>
        <v>0.85773765000000002</v>
      </c>
      <c r="AU460" s="886">
        <f t="shared" si="120"/>
        <v>0.88346977950000005</v>
      </c>
      <c r="AV460" s="886">
        <f t="shared" si="120"/>
        <v>0.90997387288500009</v>
      </c>
      <c r="AW460" s="651">
        <f t="shared" si="132"/>
        <v>4.2924363023850001</v>
      </c>
      <c r="AX460" s="747">
        <f t="shared" si="133"/>
        <v>16.046490850037383</v>
      </c>
      <c r="AY460" s="934">
        <v>1.07</v>
      </c>
      <c r="AZ460" s="872">
        <v>49.03</v>
      </c>
      <c r="BA460" s="872">
        <v>-46.800000000000004</v>
      </c>
      <c r="BB460" s="872">
        <v>27.71</v>
      </c>
      <c r="BC460" s="872">
        <v>5.2</v>
      </c>
      <c r="BE460" s="624">
        <v>1987</v>
      </c>
      <c r="BF460" s="898">
        <f t="shared" si="134"/>
        <v>3</v>
      </c>
      <c r="BG460" s="882">
        <v>5.8999999999999995</v>
      </c>
    </row>
    <row r="461" spans="1:59" ht="11.25" customHeight="1" x14ac:dyDescent="0.2">
      <c r="A461" s="871" t="s">
        <v>1484</v>
      </c>
      <c r="B461" s="875" t="s">
        <v>1485</v>
      </c>
      <c r="C461" s="932" t="s">
        <v>108</v>
      </c>
      <c r="D461" s="932" t="s">
        <v>4334</v>
      </c>
      <c r="E461" s="733">
        <v>9</v>
      </c>
      <c r="F461" s="1140">
        <v>480</v>
      </c>
      <c r="G461" s="1129" t="s">
        <v>106</v>
      </c>
      <c r="H461" s="1129" t="s">
        <v>106</v>
      </c>
      <c r="I461" s="874">
        <v>127.99</v>
      </c>
      <c r="J461" s="651">
        <f t="shared" si="121"/>
        <v>1.5313696382529887</v>
      </c>
      <c r="K461" s="877">
        <v>0.49</v>
      </c>
      <c r="L461" s="887">
        <v>4</v>
      </c>
      <c r="M461" s="642">
        <f t="shared" si="122"/>
        <v>1.96</v>
      </c>
      <c r="N461" s="870" t="s">
        <v>151</v>
      </c>
      <c r="O461" s="734">
        <v>0.47</v>
      </c>
      <c r="P461" s="861">
        <v>43993</v>
      </c>
      <c r="Q461" s="861">
        <v>44008</v>
      </c>
      <c r="R461" s="642">
        <f t="shared" si="123"/>
        <v>4.2553191489361746</v>
      </c>
      <c r="S461" s="701">
        <f>IF(INDEX(Historical!$D$7:$D$1237,MATCH(B461,Historical!$B$7:$B$1261,0))=0,"n/a",(INDEX(Historical!$C$7:$C$1239,MATCH(B461,Historical!$B$7:$B$1261,0))/INDEX(Historical!$D$7:$D$1237,MATCH(B461,Historical!$B$7:$B$1261,0))-1)*100)</f>
        <v>8.8235294117647189</v>
      </c>
      <c r="T461" s="701">
        <f>IF(INDEX(Historical!$F$7:$F$1230,MATCH(B461,Historical!$B$7:$B$1261,0))=0,"n/a",((INDEX(Historical!$C$7:$C$1239,MATCH(B461,Historical!$B$7:$B$1261,0))/INDEX(Historical!$F$7:$F$1230,MATCH(B461,Historical!$B$7:$B$1261,0)))^(1/3)-1)*100)</f>
        <v>15.202557186544174</v>
      </c>
      <c r="U461" s="701">
        <f>IF(INDEX(Historical!$H$7:$H$1230,MATCH(B461,Historical!$B$7:$B$1261,0))=0,"n/a",((INDEX(Historical!$C$7:$C$1239,MATCH(B461,Historical!$B$7:$B$1261,0))/INDEX(Historical!$H$7:$H$1230,MATCH(B461,Historical!$B$7:$B$1261,0)))^(1/5)-1)*100)</f>
        <v>26.109773875727527</v>
      </c>
      <c r="V461" s="701" t="str">
        <f>IF(INDEX(Historical!$O$7:$O$1230,MATCH(B461,Historical!$B$7:$B$1261,0))=0,"n/a",((INDEX(Historical!$C$7:$C$1239,MATCH(B461,Historical!$B$7:$B$1261,0))/INDEX(Historical!$O$7:$O$1230,MATCH(B461,Historical!$B$7:$B$1261,0)))^(1/10)-1)*100)</f>
        <v>n/a</v>
      </c>
      <c r="W461" s="702" t="str">
        <f t="shared" si="124"/>
        <v>n/a</v>
      </c>
      <c r="X461" s="703">
        <f t="shared" si="125"/>
        <v>1.8517570124629454</v>
      </c>
      <c r="Y461" s="664"/>
      <c r="Z461" s="651">
        <f t="shared" si="126"/>
        <v>35.897435897435898</v>
      </c>
      <c r="AA461" s="886">
        <f t="shared" si="127"/>
        <v>23.441391941391942</v>
      </c>
      <c r="AB461" s="887">
        <v>12</v>
      </c>
      <c r="AC461" s="865">
        <v>5.46</v>
      </c>
      <c r="AD461" s="865">
        <v>2.2999999999999998</v>
      </c>
      <c r="AE461" s="865">
        <v>3.99</v>
      </c>
      <c r="AF461" s="865">
        <v>3.47</v>
      </c>
      <c r="AG461" s="865">
        <v>16</v>
      </c>
      <c r="AH461" s="865">
        <v>3.9</v>
      </c>
      <c r="AI461" s="865">
        <v>0.18</v>
      </c>
      <c r="AJ461" s="865">
        <v>14.099999999999998</v>
      </c>
      <c r="AK461" s="865">
        <v>10.14</v>
      </c>
      <c r="AL461" s="878">
        <v>20890</v>
      </c>
      <c r="AM461" s="872">
        <v>0.1</v>
      </c>
      <c r="AN461" s="865">
        <v>0.59</v>
      </c>
      <c r="AO461" s="739">
        <f t="shared" si="128"/>
        <v>4.1997515725885748</v>
      </c>
      <c r="AP461" s="740">
        <f t="shared" si="129"/>
        <v>27.641143513980516</v>
      </c>
      <c r="AQ461" s="888">
        <f t="shared" si="130"/>
        <v>90.136360467522294</v>
      </c>
      <c r="AR461" s="651">
        <f>INDEX(Historical!$C$7:$C$1239,MATCH(B461,Historical!$B$7:$B$1261,0))*IF(AH461="n/a",1.03,IF(AH461&lt;0,1.01,IF(AH461&gt;10,1.1,(1+AH461/100))))</f>
        <v>1.92215</v>
      </c>
      <c r="AS461" s="886">
        <f t="shared" si="131"/>
        <v>1.9256098700000002</v>
      </c>
      <c r="AT461" s="886">
        <f t="shared" si="120"/>
        <v>2.1181708570000004</v>
      </c>
      <c r="AU461" s="886">
        <f t="shared" si="120"/>
        <v>2.3299879427000008</v>
      </c>
      <c r="AV461" s="886">
        <f t="shared" si="120"/>
        <v>2.562986736970001</v>
      </c>
      <c r="AW461" s="651">
        <f t="shared" si="132"/>
        <v>10.858905406670001</v>
      </c>
      <c r="AX461" s="747">
        <f t="shared" si="133"/>
        <v>8.4841826757324803</v>
      </c>
      <c r="AY461" s="934">
        <v>0.77</v>
      </c>
      <c r="AZ461" s="872">
        <v>78.61</v>
      </c>
      <c r="BA461" s="872">
        <v>-8.25</v>
      </c>
      <c r="BB461" s="872">
        <v>1.77</v>
      </c>
      <c r="BC461" s="872">
        <v>8.2100000000000009</v>
      </c>
      <c r="BE461" s="624">
        <v>2012</v>
      </c>
      <c r="BF461" s="898">
        <f t="shared" si="134"/>
        <v>0</v>
      </c>
      <c r="BG461" s="882">
        <v>6.3</v>
      </c>
    </row>
    <row r="462" spans="1:59" ht="11.25" customHeight="1" x14ac:dyDescent="0.2">
      <c r="A462" s="863" t="s">
        <v>301</v>
      </c>
      <c r="B462" s="875" t="s">
        <v>302</v>
      </c>
      <c r="C462" s="932" t="s">
        <v>112</v>
      </c>
      <c r="D462" s="932" t="s">
        <v>211</v>
      </c>
      <c r="E462" s="733">
        <v>57</v>
      </c>
      <c r="F462" s="1140">
        <v>16</v>
      </c>
      <c r="G462" s="1165" t="s">
        <v>37</v>
      </c>
      <c r="H462" s="1165" t="s">
        <v>37</v>
      </c>
      <c r="I462" s="865">
        <v>203.81</v>
      </c>
      <c r="J462" s="651">
        <f t="shared" si="121"/>
        <v>0.76541877238604583</v>
      </c>
      <c r="K462" s="877">
        <v>0.39</v>
      </c>
      <c r="L462" s="887">
        <v>4</v>
      </c>
      <c r="M462" s="642">
        <f t="shared" si="122"/>
        <v>1.56</v>
      </c>
      <c r="N462" s="870" t="s">
        <v>303</v>
      </c>
      <c r="O462" s="734">
        <v>0.38</v>
      </c>
      <c r="P462" s="861">
        <v>44067</v>
      </c>
      <c r="Q462" s="861">
        <v>44082</v>
      </c>
      <c r="R462" s="642">
        <f t="shared" si="123"/>
        <v>2.6315789473684235</v>
      </c>
      <c r="S462" s="701">
        <f>IF(INDEX(Historical!$D$7:$D$1237,MATCH(B462,Historical!$B$7:$B$1261,0))=0,"n/a",(INDEX(Historical!$C$7:$C$1239,MATCH(B462,Historical!$B$7:$B$1261,0))/INDEX(Historical!$D$7:$D$1237,MATCH(B462,Historical!$B$7:$B$1261,0))-1)*100)</f>
        <v>14.399999999999991</v>
      </c>
      <c r="T462" s="701">
        <f>IF(INDEX(Historical!$F$7:$F$1230,MATCH(B462,Historical!$B$7:$B$1261,0))=0,"n/a",((INDEX(Historical!$C$7:$C$1239,MATCH(B462,Historical!$B$7:$B$1261,0))/INDEX(Historical!$F$7:$F$1230,MATCH(B462,Historical!$B$7:$B$1261,0)))^(1/3)-1)*100)</f>
        <v>11.921096219546069</v>
      </c>
      <c r="U462" s="701">
        <f>IF(INDEX(Historical!$H$7:$H$1230,MATCH(B462,Historical!$B$7:$B$1261,0))=0,"n/a",((INDEX(Historical!$C$7:$C$1239,MATCH(B462,Historical!$B$7:$B$1261,0))/INDEX(Historical!$H$7:$H$1230,MATCH(B462,Historical!$B$7:$B$1261,0)))^(1/5)-1)*100)</f>
        <v>13.476122913336441</v>
      </c>
      <c r="V462" s="701">
        <f>IF(INDEX(Historical!$O$7:$O$1230,MATCH(B462,Historical!$B$7:$B$1261,0))=0,"n/a",((INDEX(Historical!$C$7:$C$1239,MATCH(B462,Historical!$B$7:$B$1261,0))/INDEX(Historical!$O$7:$O$1230,MATCH(B462,Historical!$B$7:$B$1261,0)))^(1/10)-1)*100)</f>
        <v>14.514478816773346</v>
      </c>
      <c r="W462" s="702">
        <f t="shared" si="124"/>
        <v>0.92846068284333083</v>
      </c>
      <c r="X462" s="703">
        <f t="shared" si="125"/>
        <v>1.5141711138580272</v>
      </c>
      <c r="Y462" s="664"/>
      <c r="Z462" s="651">
        <f t="shared" si="126"/>
        <v>27.272727272727277</v>
      </c>
      <c r="AA462" s="886">
        <f t="shared" si="127"/>
        <v>35.63111888111888</v>
      </c>
      <c r="AB462" s="887">
        <v>10</v>
      </c>
      <c r="AC462" s="865">
        <v>5.72</v>
      </c>
      <c r="AD462" s="865">
        <v>2.75</v>
      </c>
      <c r="AE462" s="865">
        <v>5.47</v>
      </c>
      <c r="AF462" s="865">
        <v>6.66</v>
      </c>
      <c r="AG462" s="865">
        <v>20.100000000000001</v>
      </c>
      <c r="AH462" s="865">
        <v>-2.7</v>
      </c>
      <c r="AI462" s="865">
        <v>18.420000000000002</v>
      </c>
      <c r="AJ462" s="865">
        <v>8.9</v>
      </c>
      <c r="AK462" s="865">
        <v>13</v>
      </c>
      <c r="AL462" s="878">
        <v>11750</v>
      </c>
      <c r="AM462" s="872">
        <v>0.8</v>
      </c>
      <c r="AN462" s="865">
        <v>0.72</v>
      </c>
      <c r="AO462" s="739">
        <f t="shared" si="128"/>
        <v>-21.389577195396392</v>
      </c>
      <c r="AP462" s="740">
        <f t="shared" si="129"/>
        <v>14.241541685722487</v>
      </c>
      <c r="AQ462" s="888">
        <f t="shared" si="130"/>
        <v>224.7585439801575</v>
      </c>
      <c r="AR462" s="651">
        <f>INDEX(Historical!$C$7:$C$1239,MATCH(B462,Historical!$B$7:$B$1261,0))*IF(AH462="n/a",1.03,IF(AH462&lt;0,1.01,IF(AH462&gt;10,1.1,(1+AH462/100))))</f>
        <v>1.4442999999999999</v>
      </c>
      <c r="AS462" s="886">
        <f t="shared" si="131"/>
        <v>1.58873</v>
      </c>
      <c r="AT462" s="886">
        <f t="shared" si="120"/>
        <v>1.747603</v>
      </c>
      <c r="AU462" s="886">
        <f t="shared" si="120"/>
        <v>1.9223633000000002</v>
      </c>
      <c r="AV462" s="886">
        <f t="shared" si="120"/>
        <v>2.1145996300000003</v>
      </c>
      <c r="AW462" s="651">
        <f t="shared" si="132"/>
        <v>8.8175959300000013</v>
      </c>
      <c r="AX462" s="747">
        <f t="shared" si="133"/>
        <v>4.3263804180364076</v>
      </c>
      <c r="AY462" s="934">
        <v>0.97</v>
      </c>
      <c r="AZ462" s="872">
        <v>111.3</v>
      </c>
      <c r="BA462" s="872">
        <v>-6.02</v>
      </c>
      <c r="BB462" s="872">
        <v>2.2599999999999998</v>
      </c>
      <c r="BC462" s="872">
        <v>14.13</v>
      </c>
      <c r="BE462" s="624">
        <v>1964</v>
      </c>
      <c r="BF462" s="898">
        <f t="shared" si="134"/>
        <v>6</v>
      </c>
      <c r="BG462" s="882">
        <v>9.1</v>
      </c>
    </row>
    <row r="463" spans="1:59" ht="11.25" customHeight="1" x14ac:dyDescent="0.2">
      <c r="A463" s="871" t="s">
        <v>697</v>
      </c>
      <c r="B463" s="875" t="s">
        <v>698</v>
      </c>
      <c r="C463" s="932" t="s">
        <v>131</v>
      </c>
      <c r="D463" s="932" t="s">
        <v>4329</v>
      </c>
      <c r="E463" s="733">
        <v>26</v>
      </c>
      <c r="F463" s="1140">
        <v>125</v>
      </c>
      <c r="G463" s="1166" t="s">
        <v>37</v>
      </c>
      <c r="H463" s="1166" t="s">
        <v>37</v>
      </c>
      <c r="I463" s="865">
        <v>73.59</v>
      </c>
      <c r="J463" s="651">
        <f t="shared" si="121"/>
        <v>1.9024323957059381</v>
      </c>
      <c r="K463" s="884">
        <v>0.35</v>
      </c>
      <c r="L463" s="887">
        <v>4</v>
      </c>
      <c r="M463" s="642">
        <f t="shared" si="122"/>
        <v>1.4</v>
      </c>
      <c r="N463" s="870" t="s">
        <v>148</v>
      </c>
      <c r="O463" s="735">
        <v>0.3125</v>
      </c>
      <c r="P463" s="861">
        <v>43888</v>
      </c>
      <c r="Q463" s="861">
        <v>43906</v>
      </c>
      <c r="R463" s="642">
        <f t="shared" si="123"/>
        <v>11.999999999999993</v>
      </c>
      <c r="S463" s="701">
        <f>IF(INDEX(Historical!$D$7:$D$1237,MATCH(B463,Historical!$B$7:$B$1261,0))=0,"n/a",(INDEX(Historical!$C$7:$C$1239,MATCH(B463,Historical!$B$7:$B$1261,0))/INDEX(Historical!$D$7:$D$1237,MATCH(B463,Historical!$B$7:$B$1261,0))-1)*100)</f>
        <v>12.612612612612594</v>
      </c>
      <c r="T463" s="701">
        <f>IF(INDEX(Historical!$F$7:$F$1230,MATCH(B463,Historical!$B$7:$B$1261,0))=0,"n/a",((INDEX(Historical!$C$7:$C$1239,MATCH(B463,Historical!$B$7:$B$1261,0))/INDEX(Historical!$F$7:$F$1230,MATCH(B463,Historical!$B$7:$B$1261,0)))^(1/3)-1)*100)</f>
        <v>12.840132331705822</v>
      </c>
      <c r="U463" s="701">
        <f>IF(INDEX(Historical!$H$7:$H$1230,MATCH(B463,Historical!$B$7:$B$1261,0))=0,"n/a",((INDEX(Historical!$C$7:$C$1239,MATCH(B463,Historical!$B$7:$B$1261,0))/INDEX(Historical!$H$7:$H$1230,MATCH(B463,Historical!$B$7:$B$1261,0)))^(1/5)-1)*100)</f>
        <v>11.510150326638136</v>
      </c>
      <c r="V463" s="701">
        <f>IF(INDEX(Historical!$O$7:$O$1230,MATCH(B463,Historical!$B$7:$B$1261,0))=0,"n/a",((INDEX(Historical!$C$7:$C$1239,MATCH(B463,Historical!$B$7:$B$1261,0))/INDEX(Historical!$O$7:$O$1230,MATCH(B463,Historical!$B$7:$B$1261,0)))^(1/10)-1)*100)</f>
        <v>10.21756701616261</v>
      </c>
      <c r="W463" s="702">
        <f t="shared" si="124"/>
        <v>1.1265059782266031</v>
      </c>
      <c r="X463" s="703">
        <f t="shared" si="125"/>
        <v>1.5986319898108525</v>
      </c>
      <c r="Y463" s="875"/>
      <c r="Z463" s="651">
        <f t="shared" si="126"/>
        <v>70.35175879396985</v>
      </c>
      <c r="AA463" s="886">
        <f t="shared" si="127"/>
        <v>36.979899497487438</v>
      </c>
      <c r="AB463" s="887">
        <v>12</v>
      </c>
      <c r="AC463" s="865">
        <v>1.99</v>
      </c>
      <c r="AD463" s="865">
        <v>4.3099999999999996</v>
      </c>
      <c r="AE463" s="865">
        <v>8.18</v>
      </c>
      <c r="AF463" s="865">
        <v>3.95</v>
      </c>
      <c r="AG463" s="865">
        <v>10.6</v>
      </c>
      <c r="AH463" s="865">
        <v>-38.9</v>
      </c>
      <c r="AI463" s="865">
        <v>9.0399999999999991</v>
      </c>
      <c r="AJ463" s="865">
        <v>7.1999999999999993</v>
      </c>
      <c r="AK463" s="865">
        <v>8.73</v>
      </c>
      <c r="AL463" s="878">
        <v>148830</v>
      </c>
      <c r="AM463" s="872">
        <v>0.1</v>
      </c>
      <c r="AN463" s="865">
        <v>1.3</v>
      </c>
      <c r="AO463" s="739">
        <f t="shared" si="128"/>
        <v>-23.567316775143361</v>
      </c>
      <c r="AP463" s="740">
        <f t="shared" si="129"/>
        <v>13.412582722344075</v>
      </c>
      <c r="AQ463" s="888">
        <f t="shared" si="130"/>
        <v>154.79456039464458</v>
      </c>
      <c r="AR463" s="651">
        <f>INDEX(Historical!$C$7:$C$1239,MATCH(B463,Historical!$B$7:$B$1261,0))*IF(AH463="n/a",1.03,IF(AH463&lt;0,1.01,IF(AH463&gt;10,1.1,(1+AH463/100))))</f>
        <v>1.2625</v>
      </c>
      <c r="AS463" s="886">
        <f t="shared" si="131"/>
        <v>1.37663</v>
      </c>
      <c r="AT463" s="886">
        <f t="shared" si="120"/>
        <v>1.496809799</v>
      </c>
      <c r="AU463" s="886">
        <f t="shared" si="120"/>
        <v>1.6274812944527</v>
      </c>
      <c r="AV463" s="886">
        <f t="shared" si="120"/>
        <v>1.7695604114584205</v>
      </c>
      <c r="AW463" s="651">
        <f t="shared" si="132"/>
        <v>7.5329815049111204</v>
      </c>
      <c r="AX463" s="747">
        <f t="shared" si="133"/>
        <v>10.23642003656899</v>
      </c>
      <c r="AY463" s="934">
        <v>0.18</v>
      </c>
      <c r="AZ463" s="872">
        <v>68.400000000000006</v>
      </c>
      <c r="BA463" s="872">
        <v>-11.700000000000001</v>
      </c>
      <c r="BB463" s="872">
        <v>-0.67</v>
      </c>
      <c r="BC463" s="872">
        <v>11.27</v>
      </c>
      <c r="BE463" s="624">
        <v>1995</v>
      </c>
      <c r="BF463" s="898">
        <f t="shared" si="134"/>
        <v>2</v>
      </c>
      <c r="BG463" s="882">
        <v>3.2</v>
      </c>
    </row>
    <row r="464" spans="1:59" ht="11.25" customHeight="1" x14ac:dyDescent="0.2">
      <c r="A464" s="871" t="s">
        <v>3872</v>
      </c>
      <c r="B464" s="875" t="s">
        <v>3873</v>
      </c>
      <c r="C464" s="932" t="s">
        <v>131</v>
      </c>
      <c r="D464" s="932" t="s">
        <v>4330</v>
      </c>
      <c r="E464" s="733">
        <v>7</v>
      </c>
      <c r="F464" s="1140">
        <v>639</v>
      </c>
      <c r="G464" s="1190" t="s">
        <v>106</v>
      </c>
      <c r="H464" s="1190" t="s">
        <v>106</v>
      </c>
      <c r="I464" s="874">
        <v>63.47</v>
      </c>
      <c r="J464" s="651">
        <f t="shared" si="121"/>
        <v>3.749803056562155</v>
      </c>
      <c r="K464" s="877">
        <v>0.59499999999999997</v>
      </c>
      <c r="L464" s="887">
        <v>4</v>
      </c>
      <c r="M464" s="642">
        <f t="shared" si="122"/>
        <v>2.38</v>
      </c>
      <c r="N464" s="870" t="s">
        <v>107</v>
      </c>
      <c r="O464" s="734">
        <v>0.57750000000000001</v>
      </c>
      <c r="P464" s="861">
        <v>44139</v>
      </c>
      <c r="Q464" s="861">
        <v>44148</v>
      </c>
      <c r="R464" s="642">
        <f t="shared" si="123"/>
        <v>3.0303030303030236</v>
      </c>
      <c r="S464" s="701">
        <f>IF(INDEX(Historical!$D$7:$D$1237,MATCH(B464,Historical!$B$7:$B$1261,0))=0,"n/a",(INDEX(Historical!$C$7:$C$1239,MATCH(B464,Historical!$B$7:$B$1261,0))/INDEX(Historical!$D$7:$D$1237,MATCH(B464,Historical!$B$7:$B$1261,0))-1)*100)</f>
        <v>14.890510948905122</v>
      </c>
      <c r="T464" s="701">
        <f>IF(INDEX(Historical!$F$7:$F$1230,MATCH(B464,Historical!$B$7:$B$1261,0))=0,"n/a",((INDEX(Historical!$C$7:$C$1239,MATCH(B464,Historical!$B$7:$B$1261,0))/INDEX(Historical!$F$7:$F$1230,MATCH(B464,Historical!$B$7:$B$1261,0)))^(1/3)-1)*100)</f>
        <v>14.886533308592419</v>
      </c>
      <c r="U464" s="701">
        <f>IF(INDEX(Historical!$H$7:$H$1230,MATCH(B464,Historical!$B$7:$B$1261,0))=0,"n/a",((INDEX(Historical!$C$7:$C$1239,MATCH(B464,Historical!$B$7:$B$1261,0))/INDEX(Historical!$H$7:$H$1230,MATCH(B464,Historical!$B$7:$B$1261,0)))^(1/5)-1)*100)</f>
        <v>60.023105305013935</v>
      </c>
      <c r="V464" s="701" t="str">
        <f>IF(INDEX(Historical!$O$7:$O$1230,MATCH(B464,Historical!$B$7:$B$1261,0))=0,"n/a",((INDEX(Historical!$C$7:$C$1239,MATCH(B464,Historical!$B$7:$B$1261,0))/INDEX(Historical!$O$7:$O$1230,MATCH(B464,Historical!$B$7:$B$1261,0)))^(1/10)-1)*100)</f>
        <v>n/a</v>
      </c>
      <c r="W464" s="702" t="str">
        <f t="shared" si="124"/>
        <v>n/a</v>
      </c>
      <c r="X464" s="703" t="str">
        <f t="shared" si="125"/>
        <v>n/a</v>
      </c>
      <c r="Y464" s="876"/>
      <c r="Z464" s="651" t="str">
        <f t="shared" si="126"/>
        <v>n/a</v>
      </c>
      <c r="AA464" s="886" t="str">
        <f t="shared" si="127"/>
        <v>n/a</v>
      </c>
      <c r="AB464" s="887">
        <v>12</v>
      </c>
      <c r="AC464" s="865">
        <v>-1.49</v>
      </c>
      <c r="AD464" s="865" t="s">
        <v>136</v>
      </c>
      <c r="AE464" s="865">
        <v>5.15</v>
      </c>
      <c r="AF464" s="865">
        <v>2</v>
      </c>
      <c r="AG464" s="865">
        <v>-4.3999999999999995</v>
      </c>
      <c r="AH464" s="867">
        <v>-151.4</v>
      </c>
      <c r="AI464" s="867">
        <v>227.4</v>
      </c>
      <c r="AJ464" s="865">
        <v>-62.5</v>
      </c>
      <c r="AK464" s="865">
        <v>41.9</v>
      </c>
      <c r="AL464" s="878">
        <v>4690</v>
      </c>
      <c r="AM464" s="872">
        <v>2.41</v>
      </c>
      <c r="AN464" s="865">
        <v>1.79</v>
      </c>
      <c r="AO464" s="739" t="str">
        <f t="shared" si="128"/>
        <v>n/a</v>
      </c>
      <c r="AP464" s="740">
        <f t="shared" si="129"/>
        <v>63.772908361576093</v>
      </c>
      <c r="AQ464" s="888" t="str">
        <f t="shared" si="130"/>
        <v>n/a</v>
      </c>
      <c r="AR464" s="651">
        <f>INDEX(Historical!$C$7:$C$1239,MATCH(B464,Historical!$B$7:$B$1261,0))*IF(AH464="n/a",1.03,IF(AH464&lt;0,1.01,IF(AH464&gt;10,1.1,(1+AH464/100))))</f>
        <v>1.9871750000000001</v>
      </c>
      <c r="AS464" s="886">
        <f t="shared" si="131"/>
        <v>2.1858925000000005</v>
      </c>
      <c r="AT464" s="886">
        <f t="shared" si="120"/>
        <v>2.4044817500000009</v>
      </c>
      <c r="AU464" s="886">
        <f t="shared" si="120"/>
        <v>2.6449299250000013</v>
      </c>
      <c r="AV464" s="886">
        <f t="shared" si="120"/>
        <v>2.9094229175000019</v>
      </c>
      <c r="AW464" s="651">
        <f t="shared" si="132"/>
        <v>12.131902092500004</v>
      </c>
      <c r="AX464" s="747">
        <f t="shared" si="133"/>
        <v>19.114388045533328</v>
      </c>
      <c r="AY464" s="934">
        <v>0.8</v>
      </c>
      <c r="AZ464" s="872">
        <v>118.78999999999999</v>
      </c>
      <c r="BA464" s="872">
        <v>-8.2100000000000009</v>
      </c>
      <c r="BB464" s="872">
        <v>0.27</v>
      </c>
      <c r="BC464" s="872">
        <v>14.42</v>
      </c>
      <c r="BE464" s="624">
        <v>2014</v>
      </c>
      <c r="BF464" s="898">
        <f t="shared" si="134"/>
        <v>0</v>
      </c>
      <c r="BG464" s="882">
        <v>-0.70000000000000007</v>
      </c>
    </row>
    <row r="465" spans="1:59" ht="11.25" customHeight="1" x14ac:dyDescent="0.2">
      <c r="A465" s="871" t="s">
        <v>695</v>
      </c>
      <c r="B465" s="875" t="s">
        <v>696</v>
      </c>
      <c r="C465" s="932" t="s">
        <v>123</v>
      </c>
      <c r="D465" s="932" t="s">
        <v>4174</v>
      </c>
      <c r="E465" s="733">
        <v>14</v>
      </c>
      <c r="F465" s="1140">
        <v>259</v>
      </c>
      <c r="G465" s="1147" t="s">
        <v>106</v>
      </c>
      <c r="H465" s="1147" t="s">
        <v>106</v>
      </c>
      <c r="I465" s="874">
        <v>369.76</v>
      </c>
      <c r="J465" s="651">
        <f t="shared" si="121"/>
        <v>2.0553872782345306</v>
      </c>
      <c r="K465" s="877">
        <v>1.9</v>
      </c>
      <c r="L465" s="887">
        <v>4</v>
      </c>
      <c r="M465" s="642">
        <f t="shared" si="122"/>
        <v>7.6</v>
      </c>
      <c r="N465" s="870" t="s">
        <v>188</v>
      </c>
      <c r="O465" s="734">
        <v>1.75</v>
      </c>
      <c r="P465" s="866">
        <v>43721</v>
      </c>
      <c r="Q465" s="866">
        <v>43739</v>
      </c>
      <c r="R465" s="642">
        <f t="shared" si="123"/>
        <v>8.5714285714285658</v>
      </c>
      <c r="S465" s="701">
        <f>IF(INDEX(Historical!$D$7:$D$1237,MATCH(B465,Historical!$B$7:$B$1261,0))=0,"n/a",(INDEX(Historical!$C$7:$C$1239,MATCH(B465,Historical!$B$7:$B$1261,0))/INDEX(Historical!$D$7:$D$1237,MATCH(B465,Historical!$B$7:$B$1261,0))-1)*100)</f>
        <v>2.1428571428571574</v>
      </c>
      <c r="T465" s="701">
        <f>IF(INDEX(Historical!$F$7:$F$1230,MATCH(B465,Historical!$B$7:$B$1261,0))=0,"n/a",((INDEX(Historical!$C$7:$C$1239,MATCH(B465,Historical!$B$7:$B$1261,0))/INDEX(Historical!$F$7:$F$1230,MATCH(B465,Historical!$B$7:$B$1261,0)))^(1/3)-1)*100)</f>
        <v>3.7628812573675452</v>
      </c>
      <c r="U465" s="701">
        <f>IF(INDEX(Historical!$H$7:$H$1230,MATCH(B465,Historical!$B$7:$B$1261,0))=0,"n/a",((INDEX(Historical!$C$7:$C$1239,MATCH(B465,Historical!$B$7:$B$1261,0))/INDEX(Historical!$H$7:$H$1230,MATCH(B465,Historical!$B$7:$B$1261,0)))^(1/5)-1)*100)</f>
        <v>10.197228772148016</v>
      </c>
      <c r="V465" s="701">
        <f>IF(INDEX(Historical!$O$7:$O$1230,MATCH(B465,Historical!$B$7:$B$1261,0))=0,"n/a",((INDEX(Historical!$C$7:$C$1239,MATCH(B465,Historical!$B$7:$B$1261,0))/INDEX(Historical!$O$7:$O$1230,MATCH(B465,Historical!$B$7:$B$1261,0)))^(1/10)-1)*100)</f>
        <v>23.028676838213524</v>
      </c>
      <c r="W465" s="702">
        <f t="shared" si="124"/>
        <v>0.44280567415088523</v>
      </c>
      <c r="X465" s="703">
        <f t="shared" si="125"/>
        <v>2.3714485516623292</v>
      </c>
      <c r="Y465" s="673"/>
      <c r="Z465" s="651">
        <f t="shared" si="126"/>
        <v>33.086634740966481</v>
      </c>
      <c r="AA465" s="886">
        <f t="shared" si="127"/>
        <v>16.097518502394429</v>
      </c>
      <c r="AB465" s="887">
        <v>12</v>
      </c>
      <c r="AC465" s="865">
        <v>22.97</v>
      </c>
      <c r="AD465" s="865">
        <v>2.1</v>
      </c>
      <c r="AE465" s="865">
        <v>2.0299999999999998</v>
      </c>
      <c r="AF465" s="865">
        <v>5.59</v>
      </c>
      <c r="AG465" s="865">
        <v>37.799999999999997</v>
      </c>
      <c r="AH465" s="865">
        <v>14.7</v>
      </c>
      <c r="AI465" s="865" t="s">
        <v>136</v>
      </c>
      <c r="AJ465" s="865">
        <v>4.3</v>
      </c>
      <c r="AK465" s="865">
        <v>7.7</v>
      </c>
      <c r="AL465" s="878">
        <v>4100</v>
      </c>
      <c r="AM465" s="872">
        <v>0.2</v>
      </c>
      <c r="AN465" s="865">
        <v>0</v>
      </c>
      <c r="AO465" s="739">
        <f t="shared" si="128"/>
        <v>-3.8449024520118833</v>
      </c>
      <c r="AP465" s="740">
        <f t="shared" si="129"/>
        <v>12.252616050382546</v>
      </c>
      <c r="AQ465" s="888">
        <f t="shared" si="130"/>
        <v>99.9834753488785</v>
      </c>
      <c r="AR465" s="651">
        <f>INDEX(Historical!$C$7:$C$1239,MATCH(B465,Historical!$B$7:$B$1261,0))*IF(AH465="n/a",1.03,IF(AH465&lt;0,1.01,IF(AH465&gt;10,1.1,(1+AH465/100))))</f>
        <v>7.8650000000000011</v>
      </c>
      <c r="AS465" s="886">
        <f t="shared" si="131"/>
        <v>8.100950000000001</v>
      </c>
      <c r="AT465" s="886">
        <f t="shared" si="120"/>
        <v>8.7247231500000009</v>
      </c>
      <c r="AU465" s="886">
        <f t="shared" si="120"/>
        <v>9.3965268325500002</v>
      </c>
      <c r="AV465" s="886">
        <f t="shared" si="120"/>
        <v>10.12005939865635</v>
      </c>
      <c r="AW465" s="651">
        <f t="shared" si="132"/>
        <v>44.207259381206356</v>
      </c>
      <c r="AX465" s="747">
        <f t="shared" si="133"/>
        <v>11.955662965492849</v>
      </c>
      <c r="AY465" s="934">
        <v>0.43</v>
      </c>
      <c r="AZ465" s="872">
        <v>21.37</v>
      </c>
      <c r="BA465" s="872">
        <v>-25.590000000000003</v>
      </c>
      <c r="BB465" s="872">
        <v>2.9899999999999998</v>
      </c>
      <c r="BC465" s="872">
        <v>-4.92</v>
      </c>
      <c r="BE465" s="624">
        <v>2006</v>
      </c>
      <c r="BF465" s="898">
        <f t="shared" si="134"/>
        <v>1</v>
      </c>
      <c r="BG465" s="882">
        <v>13.5</v>
      </c>
    </row>
    <row r="466" spans="1:59" ht="11.25" customHeight="1" x14ac:dyDescent="0.2">
      <c r="A466" s="871" t="s">
        <v>1502</v>
      </c>
      <c r="B466" s="875" t="s">
        <v>1503</v>
      </c>
      <c r="C466" s="932" t="s">
        <v>108</v>
      </c>
      <c r="D466" s="932" t="s">
        <v>4331</v>
      </c>
      <c r="E466" s="733">
        <v>7</v>
      </c>
      <c r="F466" s="1140">
        <v>574</v>
      </c>
      <c r="G466" s="1186" t="s">
        <v>106</v>
      </c>
      <c r="H466" s="1186" t="s">
        <v>106</v>
      </c>
      <c r="I466" s="874">
        <v>11.13</v>
      </c>
      <c r="J466" s="651">
        <f t="shared" si="121"/>
        <v>3.9532794249775378</v>
      </c>
      <c r="K466" s="877">
        <v>0.11</v>
      </c>
      <c r="L466" s="887">
        <v>4</v>
      </c>
      <c r="M466" s="642">
        <f t="shared" si="122"/>
        <v>0.44</v>
      </c>
      <c r="N466" s="870" t="s">
        <v>440</v>
      </c>
      <c r="O466" s="734">
        <v>0.1</v>
      </c>
      <c r="P466" s="866">
        <v>43592</v>
      </c>
      <c r="Q466" s="866">
        <v>43607</v>
      </c>
      <c r="R466" s="642">
        <f t="shared" si="123"/>
        <v>9.9999999999999947</v>
      </c>
      <c r="S466" s="701">
        <f>IF(INDEX(Historical!$D$7:$D$1237,MATCH(B466,Historical!$B$7:$B$1261,0))=0,"n/a",(INDEX(Historical!$C$7:$C$1239,MATCH(B466,Historical!$B$7:$B$1261,0))/INDEX(Historical!$D$7:$D$1237,MATCH(B466,Historical!$B$7:$B$1261,0))-1)*100)</f>
        <v>7.4999999999999956</v>
      </c>
      <c r="T466" s="701">
        <f>IF(INDEX(Historical!$F$7:$F$1230,MATCH(B466,Historical!$B$7:$B$1261,0))=0,"n/a",((INDEX(Historical!$C$7:$C$1239,MATCH(B466,Historical!$B$7:$B$1261,0))/INDEX(Historical!$F$7:$F$1230,MATCH(B466,Historical!$B$7:$B$1261,0)))^(1/3)-1)*100)</f>
        <v>11.524149667113504</v>
      </c>
      <c r="U466" s="701">
        <f>IF(INDEX(Historical!$H$7:$H$1230,MATCH(B466,Historical!$B$7:$B$1261,0))=0,"n/a",((INDEX(Historical!$C$7:$C$1239,MATCH(B466,Historical!$B$7:$B$1261,0))/INDEX(Historical!$H$7:$H$1230,MATCH(B466,Historical!$B$7:$B$1261,0)))^(1/5)-1)*100)</f>
        <v>10.585712778116175</v>
      </c>
      <c r="V466" s="701">
        <f>IF(INDEX(Historical!$O$7:$O$1230,MATCH(B466,Historical!$B$7:$B$1261,0))=0,"n/a",((INDEX(Historical!$C$7:$C$1239,MATCH(B466,Historical!$B$7:$B$1261,0))/INDEX(Historical!$O$7:$O$1230,MATCH(B466,Historical!$B$7:$B$1261,0)))^(1/10)-1)*100)</f>
        <v>14.197437928385682</v>
      </c>
      <c r="W466" s="702">
        <f t="shared" si="124"/>
        <v>0.74560725896547886</v>
      </c>
      <c r="X466" s="703">
        <f t="shared" si="125"/>
        <v>0.65749768808174991</v>
      </c>
      <c r="Y466" s="673"/>
      <c r="Z466" s="651">
        <f t="shared" si="126"/>
        <v>61.971830985915503</v>
      </c>
      <c r="AA466" s="886">
        <f t="shared" si="127"/>
        <v>15.676056338028172</v>
      </c>
      <c r="AB466" s="887">
        <v>12</v>
      </c>
      <c r="AC466" s="865">
        <v>0.71</v>
      </c>
      <c r="AD466" s="865">
        <v>2.02</v>
      </c>
      <c r="AE466" s="865">
        <v>3.72</v>
      </c>
      <c r="AF466" s="865">
        <v>0.77</v>
      </c>
      <c r="AG466" s="865">
        <v>4.7</v>
      </c>
      <c r="AH466" s="865">
        <v>0.3</v>
      </c>
      <c r="AI466" s="865">
        <v>16.73</v>
      </c>
      <c r="AJ466" s="865">
        <v>16.100000000000001</v>
      </c>
      <c r="AK466" s="865">
        <v>8</v>
      </c>
      <c r="AL466" s="878">
        <v>624.22</v>
      </c>
      <c r="AM466" s="872">
        <v>1.3</v>
      </c>
      <c r="AN466" s="865">
        <v>0.72</v>
      </c>
      <c r="AO466" s="739">
        <f t="shared" si="128"/>
        <v>-1.1370641349344588</v>
      </c>
      <c r="AP466" s="740">
        <f t="shared" si="129"/>
        <v>14.538992203093713</v>
      </c>
      <c r="AQ466" s="888">
        <f t="shared" si="130"/>
        <v>-26.755922862795579</v>
      </c>
      <c r="AR466" s="651">
        <f>INDEX(Historical!$C$7:$C$1239,MATCH(B466,Historical!$B$7:$B$1261,0))*IF(AH466="n/a",1.03,IF(AH466&lt;0,1.01,IF(AH466&gt;10,1.1,(1+AH466/100))))</f>
        <v>0.43128999999999995</v>
      </c>
      <c r="AS466" s="886">
        <f t="shared" si="131"/>
        <v>0.47441899999999998</v>
      </c>
      <c r="AT466" s="886">
        <f t="shared" si="120"/>
        <v>0.51237252</v>
      </c>
      <c r="AU466" s="886">
        <f t="shared" si="120"/>
        <v>0.55336232159999998</v>
      </c>
      <c r="AV466" s="886">
        <f t="shared" si="120"/>
        <v>0.59763130732800007</v>
      </c>
      <c r="AW466" s="651">
        <f t="shared" si="132"/>
        <v>2.5690751489279999</v>
      </c>
      <c r="AX466" s="747">
        <f t="shared" si="133"/>
        <v>23.082436198814012</v>
      </c>
      <c r="AY466" s="934">
        <v>0.75</v>
      </c>
      <c r="AZ466" s="872">
        <v>27.639999999999997</v>
      </c>
      <c r="BA466" s="872">
        <v>-36.58</v>
      </c>
      <c r="BB466" s="872">
        <v>7.64</v>
      </c>
      <c r="BC466" s="872">
        <v>2.64</v>
      </c>
      <c r="BE466" s="624">
        <v>2014</v>
      </c>
      <c r="BF466" s="898">
        <f t="shared" si="134"/>
        <v>0</v>
      </c>
      <c r="BG466" s="882">
        <v>0.70000000000000007</v>
      </c>
    </row>
    <row r="467" spans="1:59" s="773" customFormat="1" ht="11.25" customHeight="1" x14ac:dyDescent="0.2">
      <c r="A467" s="646" t="s">
        <v>297</v>
      </c>
      <c r="B467" s="781" t="s">
        <v>298</v>
      </c>
      <c r="C467" s="932" t="s">
        <v>131</v>
      </c>
      <c r="D467" s="932" t="s">
        <v>4339</v>
      </c>
      <c r="E467" s="755">
        <v>50</v>
      </c>
      <c r="F467" s="1140">
        <v>30</v>
      </c>
      <c r="G467" s="1189" t="s">
        <v>37</v>
      </c>
      <c r="H467" s="1189" t="s">
        <v>37</v>
      </c>
      <c r="I467" s="766">
        <v>41.17</v>
      </c>
      <c r="J467" s="757">
        <f t="shared" si="121"/>
        <v>4.3235365557444743</v>
      </c>
      <c r="K467" s="758">
        <v>0.44500000000000001</v>
      </c>
      <c r="L467" s="759">
        <v>4</v>
      </c>
      <c r="M467" s="760">
        <f t="shared" si="122"/>
        <v>1.78</v>
      </c>
      <c r="N467" s="761" t="s">
        <v>181</v>
      </c>
      <c r="O467" s="762">
        <v>0.435</v>
      </c>
      <c r="P467" s="763">
        <v>44011</v>
      </c>
      <c r="Q467" s="763">
        <v>44027</v>
      </c>
      <c r="R467" s="760">
        <f t="shared" si="123"/>
        <v>2.2988505747126458</v>
      </c>
      <c r="S467" s="701">
        <f>IF(INDEX(Historical!$D$7:$D$1237,MATCH(B467,Historical!$B$7:$B$1261,0))=0,"n/a",(INDEX(Historical!$C$7:$C$1239,MATCH(B467,Historical!$B$7:$B$1261,0))/INDEX(Historical!$D$7:$D$1237,MATCH(B467,Historical!$B$7:$B$1261,0))-1)*100)</f>
        <v>2.3809523809523725</v>
      </c>
      <c r="T467" s="701">
        <f>IF(INDEX(Historical!$F$7:$F$1230,MATCH(B467,Historical!$B$7:$B$1261,0))=0,"n/a",((INDEX(Historical!$C$7:$C$1239,MATCH(B467,Historical!$B$7:$B$1261,0))/INDEX(Historical!$F$7:$F$1230,MATCH(B467,Historical!$B$7:$B$1261,0)))^(1/3)-1)*100)</f>
        <v>2.4399807259133155</v>
      </c>
      <c r="U467" s="701">
        <f>IF(INDEX(Historical!$H$7:$H$1230,MATCH(B467,Historical!$B$7:$B$1261,0))=0,"n/a",((INDEX(Historical!$C$7:$C$1239,MATCH(B467,Historical!$B$7:$B$1261,0))/INDEX(Historical!$H$7:$H$1230,MATCH(B467,Historical!$B$7:$B$1261,0)))^(1/5)-1)*100)</f>
        <v>2.5030933534903488</v>
      </c>
      <c r="V467" s="701">
        <f>IF(INDEX(Historical!$O$7:$O$1230,MATCH(B467,Historical!$B$7:$B$1261,0))=0,"n/a",((INDEX(Historical!$C$7:$C$1239,MATCH(B467,Historical!$B$7:$B$1261,0))/INDEX(Historical!$O$7:$O$1230,MATCH(B467,Historical!$B$7:$B$1261,0)))^(1/10)-1)*100)</f>
        <v>2.6822677547211127</v>
      </c>
      <c r="W467" s="702">
        <f t="shared" si="124"/>
        <v>0.93320040442815766</v>
      </c>
      <c r="X467" s="703">
        <f t="shared" si="125"/>
        <v>0.1209223842265869</v>
      </c>
      <c r="Y467" s="781"/>
      <c r="Z467" s="757" t="str">
        <f t="shared" si="126"/>
        <v>n/a</v>
      </c>
      <c r="AA467" s="765" t="str">
        <f t="shared" si="127"/>
        <v>n/a</v>
      </c>
      <c r="AB467" s="759">
        <v>9</v>
      </c>
      <c r="AC467" s="766">
        <v>-1.36</v>
      </c>
      <c r="AD467" s="766" t="s">
        <v>136</v>
      </c>
      <c r="AE467" s="766">
        <v>2.5</v>
      </c>
      <c r="AF467" s="766">
        <v>1.94</v>
      </c>
      <c r="AG467" s="766">
        <v>-5.8999999999999995</v>
      </c>
      <c r="AH467" s="766">
        <v>-140.1</v>
      </c>
      <c r="AI467" s="766">
        <v>13.65</v>
      </c>
      <c r="AJ467" s="766">
        <v>20.7</v>
      </c>
      <c r="AK467" s="766">
        <v>8.5</v>
      </c>
      <c r="AL467" s="767">
        <v>3870</v>
      </c>
      <c r="AM467" s="768">
        <v>1.0999999999999999</v>
      </c>
      <c r="AN467" s="766">
        <v>1.35</v>
      </c>
      <c r="AO467" s="769" t="str">
        <f t="shared" si="128"/>
        <v>n/a</v>
      </c>
      <c r="AP467" s="770">
        <f t="shared" si="129"/>
        <v>6.826629909234823</v>
      </c>
      <c r="AQ467" s="771" t="str">
        <f t="shared" si="130"/>
        <v>n/a</v>
      </c>
      <c r="AR467" s="651">
        <f>INDEX(Historical!$C$7:$C$1239,MATCH(B467,Historical!$B$7:$B$1261,0))*IF(AH467="n/a",1.03,IF(AH467&lt;0,1.01,IF(AH467&gt;10,1.1,(1+AH467/100))))</f>
        <v>1.7372000000000001</v>
      </c>
      <c r="AS467" s="765">
        <f t="shared" si="131"/>
        <v>1.9109200000000002</v>
      </c>
      <c r="AT467" s="765">
        <f t="shared" ref="AT467:AV486" si="135">IF($AK467="n/a",1.03*AS467,IF($AK467&lt;0,1.01*AS467,IF($AK467&gt;10,1.1*AS467,(1+$AK467/100)*AS467)))</f>
        <v>2.0733482000000003</v>
      </c>
      <c r="AU467" s="765">
        <f t="shared" si="135"/>
        <v>2.2495827970000004</v>
      </c>
      <c r="AV467" s="765">
        <f t="shared" si="135"/>
        <v>2.4407973347450005</v>
      </c>
      <c r="AW467" s="757">
        <f t="shared" si="132"/>
        <v>10.411848331745002</v>
      </c>
      <c r="AX467" s="772">
        <f t="shared" si="133"/>
        <v>25.289891502902602</v>
      </c>
      <c r="AY467" s="935">
        <v>0.71</v>
      </c>
      <c r="AZ467" s="768">
        <v>30.37</v>
      </c>
      <c r="BA467" s="768">
        <v>-13.69</v>
      </c>
      <c r="BB467" s="768">
        <v>-0.49</v>
      </c>
      <c r="BC467" s="768">
        <v>0.2</v>
      </c>
      <c r="BD467" s="908"/>
      <c r="BE467" s="624">
        <v>1971</v>
      </c>
      <c r="BF467" s="898">
        <f t="shared" si="134"/>
        <v>5</v>
      </c>
      <c r="BG467" s="824">
        <v>-1.7999999999999998</v>
      </c>
    </row>
    <row r="468" spans="1:59" ht="11.25" customHeight="1" x14ac:dyDescent="0.2">
      <c r="A468" s="871" t="s">
        <v>691</v>
      </c>
      <c r="B468" s="875" t="s">
        <v>692</v>
      </c>
      <c r="C468" s="932" t="s">
        <v>153</v>
      </c>
      <c r="D468" s="932" t="s">
        <v>4321</v>
      </c>
      <c r="E468" s="733">
        <v>16</v>
      </c>
      <c r="F468" s="1140">
        <v>225</v>
      </c>
      <c r="G468" s="1190" t="s">
        <v>106</v>
      </c>
      <c r="H468" s="1190" t="s">
        <v>106</v>
      </c>
      <c r="I468" s="874">
        <v>62.22</v>
      </c>
      <c r="J468" s="651">
        <f t="shared" si="121"/>
        <v>3.3429765348762457</v>
      </c>
      <c r="K468" s="877">
        <v>0.52</v>
      </c>
      <c r="L468" s="887">
        <v>4</v>
      </c>
      <c r="M468" s="642">
        <f t="shared" si="122"/>
        <v>2.08</v>
      </c>
      <c r="N468" s="870" t="s">
        <v>119</v>
      </c>
      <c r="O468" s="734">
        <v>0.5</v>
      </c>
      <c r="P468" s="1116">
        <v>43643</v>
      </c>
      <c r="Q468" s="1116">
        <v>43707</v>
      </c>
      <c r="R468" s="642">
        <f t="shared" si="123"/>
        <v>4.0000000000000036</v>
      </c>
      <c r="S468" s="701">
        <f>IF(INDEX(Historical!$D$7:$D$1237,MATCH(B468,Historical!$B$7:$B$1261,0))=0,"n/a",(INDEX(Historical!$C$7:$C$1239,MATCH(B468,Historical!$B$7:$B$1261,0))/INDEX(Historical!$D$7:$D$1237,MATCH(B468,Historical!$B$7:$B$1261,0))-1)*100)</f>
        <v>4.081632653061229</v>
      </c>
      <c r="T468" s="701">
        <f>IF(INDEX(Historical!$F$7:$F$1230,MATCH(B468,Historical!$B$7:$B$1261,0))=0,"n/a",((INDEX(Historical!$C$7:$C$1239,MATCH(B468,Historical!$B$7:$B$1261,0))/INDEX(Historical!$F$7:$F$1230,MATCH(B468,Historical!$B$7:$B$1261,0)))^(1/3)-1)*100)</f>
        <v>6.2658569182611146</v>
      </c>
      <c r="U468" s="701">
        <f>IF(INDEX(Historical!$H$7:$H$1230,MATCH(B468,Historical!$B$7:$B$1261,0))=0,"n/a",((INDEX(Historical!$C$7:$C$1239,MATCH(B468,Historical!$B$7:$B$1261,0))/INDEX(Historical!$H$7:$H$1230,MATCH(B468,Historical!$B$7:$B$1261,0)))^(1/5)-1)*100)</f>
        <v>9.0966078501449665</v>
      </c>
      <c r="V468" s="701">
        <f>IF(INDEX(Historical!$O$7:$O$1230,MATCH(B468,Historical!$B$7:$B$1261,0))=0,"n/a",((INDEX(Historical!$C$7:$C$1239,MATCH(B468,Historical!$B$7:$B$1261,0))/INDEX(Historical!$O$7:$O$1230,MATCH(B468,Historical!$B$7:$B$1261,0)))^(1/10)-1)*100)</f>
        <v>7.3897958414493869</v>
      </c>
      <c r="W468" s="702">
        <f t="shared" si="124"/>
        <v>1.2309687635918256</v>
      </c>
      <c r="X468" s="703">
        <f t="shared" si="125"/>
        <v>1.2634177569645788</v>
      </c>
      <c r="Y468" s="664"/>
      <c r="Z468" s="651">
        <f t="shared" si="126"/>
        <v>114.28571428571428</v>
      </c>
      <c r="AA468" s="886">
        <f t="shared" si="127"/>
        <v>34.186813186813183</v>
      </c>
      <c r="AB468" s="887">
        <v>12</v>
      </c>
      <c r="AC468" s="865">
        <v>1.82</v>
      </c>
      <c r="AD468" s="865" t="s">
        <v>136</v>
      </c>
      <c r="AE468" s="865">
        <v>0.96</v>
      </c>
      <c r="AF468" s="865">
        <v>1.28</v>
      </c>
      <c r="AG468" s="865">
        <v>3.6999999999999997</v>
      </c>
      <c r="AH468" s="865">
        <v>12</v>
      </c>
      <c r="AI468" s="865" t="s">
        <v>136</v>
      </c>
      <c r="AJ468" s="865">
        <v>7.1999999999999993</v>
      </c>
      <c r="AK468" s="865" t="s">
        <v>136</v>
      </c>
      <c r="AL468" s="878">
        <v>982.71</v>
      </c>
      <c r="AM468" s="872">
        <v>1.7999999999999998</v>
      </c>
      <c r="AN468" s="865">
        <v>0.02</v>
      </c>
      <c r="AO468" s="739">
        <f t="shared" si="128"/>
        <v>-21.747228801791969</v>
      </c>
      <c r="AP468" s="740">
        <f t="shared" si="129"/>
        <v>12.439584385021213</v>
      </c>
      <c r="AQ468" s="888">
        <f t="shared" si="130"/>
        <v>39.457872379074274</v>
      </c>
      <c r="AR468" s="651">
        <f>INDEX(Historical!$C$7:$C$1239,MATCH(B468,Historical!$B$7:$B$1261,0))*IF(AH468="n/a",1.03,IF(AH468&lt;0,1.01,IF(AH468&gt;10,1.1,(1+AH468/100))))</f>
        <v>2.2440000000000002</v>
      </c>
      <c r="AS468" s="886">
        <f t="shared" si="131"/>
        <v>2.3113200000000003</v>
      </c>
      <c r="AT468" s="886">
        <f t="shared" si="135"/>
        <v>2.3806596000000004</v>
      </c>
      <c r="AU468" s="886">
        <f t="shared" si="135"/>
        <v>2.4520793880000005</v>
      </c>
      <c r="AV468" s="886">
        <f t="shared" si="135"/>
        <v>2.5256417696400004</v>
      </c>
      <c r="AW468" s="651">
        <f t="shared" si="132"/>
        <v>11.913700757640001</v>
      </c>
      <c r="AX468" s="747">
        <f t="shared" si="133"/>
        <v>19.147702921311478</v>
      </c>
      <c r="AY468" s="934">
        <v>0.24</v>
      </c>
      <c r="AZ468" s="872">
        <v>11.35</v>
      </c>
      <c r="BA468" s="872">
        <v>-30.18</v>
      </c>
      <c r="BB468" s="872">
        <v>-4.03</v>
      </c>
      <c r="BC468" s="872">
        <v>-6.0600000000000005</v>
      </c>
      <c r="BE468" s="624">
        <v>2004</v>
      </c>
      <c r="BF468" s="898">
        <f t="shared" si="134"/>
        <v>1</v>
      </c>
      <c r="BG468" s="882">
        <v>2.1999999999999997</v>
      </c>
    </row>
    <row r="469" spans="1:59" ht="11.25" customHeight="1" x14ac:dyDescent="0.2">
      <c r="A469" s="863" t="s">
        <v>688</v>
      </c>
      <c r="B469" s="875" t="s">
        <v>689</v>
      </c>
      <c r="C469" s="932" t="s">
        <v>4319</v>
      </c>
      <c r="D469" s="932" t="s">
        <v>4320</v>
      </c>
      <c r="E469" s="733">
        <v>18</v>
      </c>
      <c r="F469" s="1140">
        <v>186</v>
      </c>
      <c r="G469" s="1166" t="s">
        <v>115</v>
      </c>
      <c r="H469" s="1166" t="s">
        <v>115</v>
      </c>
      <c r="I469" s="874">
        <v>64.66</v>
      </c>
      <c r="J469" s="651">
        <f t="shared" si="121"/>
        <v>6.8202907516238795</v>
      </c>
      <c r="K469" s="877">
        <v>1.1025</v>
      </c>
      <c r="L469" s="887">
        <v>4</v>
      </c>
      <c r="M469" s="642">
        <f t="shared" si="122"/>
        <v>4.41</v>
      </c>
      <c r="N469" s="870" t="s">
        <v>690</v>
      </c>
      <c r="O469" s="734">
        <v>1.05</v>
      </c>
      <c r="P469" s="861">
        <v>43920</v>
      </c>
      <c r="Q469" s="861">
        <v>43959</v>
      </c>
      <c r="R469" s="642">
        <f t="shared" si="123"/>
        <v>4.9999999999999991</v>
      </c>
      <c r="S469" s="701">
        <f>IF(INDEX(Historical!$D$7:$D$1237,MATCH(B469,Historical!$B$7:$B$1261,0))=0,"n/a",(INDEX(Historical!$C$7:$C$1239,MATCH(B469,Historical!$B$7:$B$1261,0))/INDEX(Historical!$D$7:$D$1237,MATCH(B469,Historical!$B$7:$B$1261,0))-1)*100)</f>
        <v>5.0632911392405111</v>
      </c>
      <c r="T469" s="701">
        <f>IF(INDEX(Historical!$F$7:$F$1230,MATCH(B469,Historical!$B$7:$B$1261,0))=0,"n/a",((INDEX(Historical!$C$7:$C$1239,MATCH(B469,Historical!$B$7:$B$1261,0))/INDEX(Historical!$F$7:$F$1230,MATCH(B469,Historical!$B$7:$B$1261,0)))^(1/3)-1)*100)</f>
        <v>5.343218065147215</v>
      </c>
      <c r="U469" s="701">
        <f>IF(INDEX(Historical!$H$7:$H$1230,MATCH(B469,Historical!$B$7:$B$1261,0))=0,"n/a",((INDEX(Historical!$C$7:$C$1239,MATCH(B469,Historical!$B$7:$B$1261,0))/INDEX(Historical!$H$7:$H$1230,MATCH(B469,Historical!$B$7:$B$1261,0)))^(1/5)-1)*100)</f>
        <v>6.3878812723292544</v>
      </c>
      <c r="V469" s="701">
        <f>IF(INDEX(Historical!$O$7:$O$1230,MATCH(B469,Historical!$B$7:$B$1261,0))=0,"n/a",((INDEX(Historical!$C$7:$C$1239,MATCH(B469,Historical!$B$7:$B$1261,0))/INDEX(Historical!$O$7:$O$1230,MATCH(B469,Historical!$B$7:$B$1261,0)))^(1/10)-1)*100)</f>
        <v>6.5522295641014416</v>
      </c>
      <c r="W469" s="702">
        <f t="shared" si="124"/>
        <v>0.97491719571722213</v>
      </c>
      <c r="X469" s="703">
        <f t="shared" si="125"/>
        <v>1.681021387455067</v>
      </c>
      <c r="Y469" s="876"/>
      <c r="Z469" s="651">
        <f t="shared" si="126"/>
        <v>103.52112676056339</v>
      </c>
      <c r="AA469" s="886">
        <f t="shared" si="127"/>
        <v>15.178403755868544</v>
      </c>
      <c r="AB469" s="887">
        <v>12</v>
      </c>
      <c r="AC469" s="865">
        <v>4.26</v>
      </c>
      <c r="AD469" s="865">
        <v>1.54</v>
      </c>
      <c r="AE469" s="865">
        <v>8.8699999999999992</v>
      </c>
      <c r="AF469" s="865">
        <v>1.97</v>
      </c>
      <c r="AG469" s="865">
        <v>12.7</v>
      </c>
      <c r="AH469" s="865">
        <v>0.1</v>
      </c>
      <c r="AI469" s="865">
        <v>-13.089999999999998</v>
      </c>
      <c r="AJ469" s="865">
        <v>3.8</v>
      </c>
      <c r="AK469" s="865">
        <v>10</v>
      </c>
      <c r="AL469" s="878">
        <v>2960</v>
      </c>
      <c r="AM469" s="872">
        <v>4.7</v>
      </c>
      <c r="AN469" s="865">
        <v>1.02</v>
      </c>
      <c r="AO469" s="739">
        <f t="shared" si="128"/>
        <v>-1.9702317319154101</v>
      </c>
      <c r="AP469" s="740">
        <f t="shared" si="129"/>
        <v>13.208172023953134</v>
      </c>
      <c r="AQ469" s="888">
        <f t="shared" si="130"/>
        <v>15.280248667826935</v>
      </c>
      <c r="AR469" s="651">
        <f>INDEX(Historical!$C$7:$C$1239,MATCH(B469,Historical!$B$7:$B$1261,0))*IF(AH469="n/a",1.03,IF(AH469&lt;0,1.01,IF(AH469&gt;10,1.1,(1+AH469/100))))</f>
        <v>4.1541499999999996</v>
      </c>
      <c r="AS469" s="886">
        <f t="shared" si="131"/>
        <v>4.1956914999999997</v>
      </c>
      <c r="AT469" s="886">
        <f t="shared" si="135"/>
        <v>4.6152606499999997</v>
      </c>
      <c r="AU469" s="886">
        <f t="shared" si="135"/>
        <v>5.0767867149999999</v>
      </c>
      <c r="AV469" s="886">
        <f t="shared" si="135"/>
        <v>5.5844653865000007</v>
      </c>
      <c r="AW469" s="651">
        <f t="shared" si="132"/>
        <v>23.6263542515</v>
      </c>
      <c r="AX469" s="747">
        <f t="shared" si="133"/>
        <v>36.539366302969377</v>
      </c>
      <c r="AY469" s="934">
        <v>0.9</v>
      </c>
      <c r="AZ469" s="872">
        <v>106.11999999999999</v>
      </c>
      <c r="BA469" s="872">
        <v>-29.04</v>
      </c>
      <c r="BB469" s="872">
        <v>6.1899999999999995</v>
      </c>
      <c r="BC469" s="872">
        <v>6.97</v>
      </c>
      <c r="BE469" s="624">
        <v>2003</v>
      </c>
      <c r="BF469" s="898">
        <f t="shared" si="134"/>
        <v>1</v>
      </c>
      <c r="BG469" s="882">
        <v>6.1</v>
      </c>
    </row>
    <row r="470" spans="1:59" ht="11.25" customHeight="1" x14ac:dyDescent="0.2">
      <c r="A470" s="871" t="s">
        <v>1498</v>
      </c>
      <c r="B470" s="875" t="s">
        <v>1499</v>
      </c>
      <c r="C470" s="932" t="s">
        <v>131</v>
      </c>
      <c r="D470" s="932" t="s">
        <v>4328</v>
      </c>
      <c r="E470" s="733">
        <v>9</v>
      </c>
      <c r="F470" s="1140">
        <v>460</v>
      </c>
      <c r="G470" s="1129" t="s">
        <v>37</v>
      </c>
      <c r="H470" s="1129" t="s">
        <v>37</v>
      </c>
      <c r="I470" s="874">
        <v>24.2</v>
      </c>
      <c r="J470" s="651">
        <f t="shared" si="121"/>
        <v>3.4710743801652892</v>
      </c>
      <c r="K470" s="877">
        <v>0.21</v>
      </c>
      <c r="L470" s="887">
        <v>4</v>
      </c>
      <c r="M470" s="642">
        <f t="shared" si="122"/>
        <v>0.84</v>
      </c>
      <c r="N470" s="870" t="s">
        <v>1238</v>
      </c>
      <c r="O470" s="734">
        <v>0.2</v>
      </c>
      <c r="P470" s="861">
        <v>43871</v>
      </c>
      <c r="Q470" s="861">
        <v>43881</v>
      </c>
      <c r="R470" s="642">
        <f t="shared" si="123"/>
        <v>4.9999999999999902</v>
      </c>
      <c r="S470" s="701">
        <f>IF(INDEX(Historical!$D$7:$D$1237,MATCH(B470,Historical!$B$7:$B$1261,0))=0,"n/a",(INDEX(Historical!$C$7:$C$1239,MATCH(B470,Historical!$B$7:$B$1261,0))/INDEX(Historical!$D$7:$D$1237,MATCH(B470,Historical!$B$7:$B$1261,0))-1)*100)</f>
        <v>2.5641025641025772</v>
      </c>
      <c r="T470" s="701">
        <f>IF(INDEX(Historical!$F$7:$F$1230,MATCH(B470,Historical!$B$7:$B$1261,0))=0,"n/a",((INDEX(Historical!$C$7:$C$1239,MATCH(B470,Historical!$B$7:$B$1261,0))/INDEX(Historical!$F$7:$F$1230,MATCH(B470,Historical!$B$7:$B$1261,0)))^(1/3)-1)*100)</f>
        <v>7.7217345015941907</v>
      </c>
      <c r="U470" s="701">
        <f>IF(INDEX(Historical!$H$7:$H$1230,MATCH(B470,Historical!$B$7:$B$1261,0))=0,"n/a",((INDEX(Historical!$C$7:$C$1239,MATCH(B470,Historical!$B$7:$B$1261,0))/INDEX(Historical!$H$7:$H$1230,MATCH(B470,Historical!$B$7:$B$1261,0)))^(1/5)-1)*100)</f>
        <v>14.825088604127679</v>
      </c>
      <c r="V470" s="701">
        <f>IF(INDEX(Historical!$O$7:$O$1230,MATCH(B470,Historical!$B$7:$B$1261,0))=0,"n/a",((INDEX(Historical!$C$7:$C$1239,MATCH(B470,Historical!$B$7:$B$1261,0))/INDEX(Historical!$O$7:$O$1230,MATCH(B470,Historical!$B$7:$B$1261,0)))^(1/10)-1)*100)</f>
        <v>8.2681139453081762</v>
      </c>
      <c r="W470" s="702">
        <f t="shared" si="124"/>
        <v>1.7930435770712041</v>
      </c>
      <c r="X470" s="703">
        <f t="shared" si="125"/>
        <v>9.8833924027517863</v>
      </c>
      <c r="Y470" s="654"/>
      <c r="Z470" s="651" t="str">
        <f t="shared" si="126"/>
        <v>n/a</v>
      </c>
      <c r="AA470" s="886" t="str">
        <f t="shared" si="127"/>
        <v>n/a</v>
      </c>
      <c r="AB470" s="887">
        <v>12</v>
      </c>
      <c r="AC470" s="865">
        <v>-0.78</v>
      </c>
      <c r="AD470" s="865" t="s">
        <v>136</v>
      </c>
      <c r="AE470" s="865">
        <v>1.96</v>
      </c>
      <c r="AF470" s="865">
        <v>2.0699999999999998</v>
      </c>
      <c r="AG470" s="865">
        <v>-6.1</v>
      </c>
      <c r="AH470" s="865">
        <v>574.09999999999991</v>
      </c>
      <c r="AI470" s="865">
        <v>3.6900000000000004</v>
      </c>
      <c r="AJ470" s="865">
        <v>1.5</v>
      </c>
      <c r="AK470" s="865">
        <v>1.66</v>
      </c>
      <c r="AL470" s="878">
        <v>9540</v>
      </c>
      <c r="AM470" s="872">
        <v>0.36</v>
      </c>
      <c r="AN470" s="865">
        <v>2.34</v>
      </c>
      <c r="AO470" s="739" t="str">
        <f t="shared" si="128"/>
        <v>n/a</v>
      </c>
      <c r="AP470" s="740">
        <f t="shared" si="129"/>
        <v>18.29616298429297</v>
      </c>
      <c r="AQ470" s="888" t="str">
        <f t="shared" si="130"/>
        <v>n/a</v>
      </c>
      <c r="AR470" s="651">
        <f>INDEX(Historical!$C$7:$C$1239,MATCH(B470,Historical!$B$7:$B$1261,0))*IF(AH470="n/a",1.03,IF(AH470&lt;0,1.01,IF(AH470&gt;10,1.1,(1+AH470/100))))</f>
        <v>0.88000000000000012</v>
      </c>
      <c r="AS470" s="886">
        <f t="shared" si="131"/>
        <v>0.91247200000000006</v>
      </c>
      <c r="AT470" s="886">
        <f t="shared" si="135"/>
        <v>0.9276190352</v>
      </c>
      <c r="AU470" s="886">
        <f t="shared" si="135"/>
        <v>0.94301751118431998</v>
      </c>
      <c r="AV470" s="886">
        <f t="shared" si="135"/>
        <v>0.95867160186997968</v>
      </c>
      <c r="AW470" s="651">
        <f t="shared" si="132"/>
        <v>4.6217801482542997</v>
      </c>
      <c r="AX470" s="747">
        <f t="shared" si="133"/>
        <v>19.098265075430991</v>
      </c>
      <c r="AY470" s="934">
        <v>0.28000000000000003</v>
      </c>
      <c r="AZ470" s="872">
        <v>23.72</v>
      </c>
      <c r="BA470" s="872">
        <v>-20.549999999999997</v>
      </c>
      <c r="BB470" s="872">
        <v>3.81</v>
      </c>
      <c r="BC470" s="872">
        <v>0.38999999999999996</v>
      </c>
      <c r="BE470" s="624">
        <v>2012</v>
      </c>
      <c r="BF470" s="898">
        <f t="shared" si="134"/>
        <v>0</v>
      </c>
      <c r="BG470" s="882">
        <v>-1.3</v>
      </c>
    </row>
    <row r="471" spans="1:59" ht="11.25" customHeight="1" x14ac:dyDescent="0.2">
      <c r="A471" s="863" t="s">
        <v>701</v>
      </c>
      <c r="B471" s="875" t="s">
        <v>702</v>
      </c>
      <c r="C471" s="932" t="s">
        <v>108</v>
      </c>
      <c r="D471" s="932" t="s">
        <v>4331</v>
      </c>
      <c r="E471" s="733">
        <v>26</v>
      </c>
      <c r="F471" s="1140">
        <v>130</v>
      </c>
      <c r="G471" s="1129" t="s">
        <v>106</v>
      </c>
      <c r="H471" s="1129" t="s">
        <v>106</v>
      </c>
      <c r="I471" s="865">
        <v>39</v>
      </c>
      <c r="J471" s="651">
        <f t="shared" si="121"/>
        <v>2.8717948717948723</v>
      </c>
      <c r="K471" s="884">
        <v>0.28000000000000003</v>
      </c>
      <c r="L471" s="887">
        <v>4</v>
      </c>
      <c r="M471" s="642">
        <f t="shared" si="122"/>
        <v>1.1200000000000001</v>
      </c>
      <c r="N471" s="870" t="s">
        <v>703</v>
      </c>
      <c r="O471" s="735">
        <v>0.27</v>
      </c>
      <c r="P471" s="861">
        <v>44145</v>
      </c>
      <c r="Q471" s="861">
        <v>44162</v>
      </c>
      <c r="R471" s="642">
        <f t="shared" si="123"/>
        <v>3.7037037037037068</v>
      </c>
      <c r="S471" s="701">
        <f>IF(INDEX(Historical!$D$7:$D$1237,MATCH(B471,Historical!$B$7:$B$1261,0))=0,"n/a",(INDEX(Historical!$C$7:$C$1239,MATCH(B471,Historical!$B$7:$B$1261,0))/INDEX(Historical!$D$7:$D$1237,MATCH(B471,Historical!$B$7:$B$1261,0))-1)*100)</f>
        <v>5.1546391752577359</v>
      </c>
      <c r="T471" s="701">
        <f>IF(INDEX(Historical!$F$7:$F$1230,MATCH(B471,Historical!$B$7:$B$1261,0))=0,"n/a",((INDEX(Historical!$C$7:$C$1239,MATCH(B471,Historical!$B$7:$B$1261,0))/INDEX(Historical!$F$7:$F$1230,MATCH(B471,Historical!$B$7:$B$1261,0)))^(1/3)-1)*100)</f>
        <v>6.2658569182611146</v>
      </c>
      <c r="U471" s="701">
        <f>IF(INDEX(Historical!$H$7:$H$1230,MATCH(B471,Historical!$B$7:$B$1261,0))=0,"n/a",((INDEX(Historical!$C$7:$C$1239,MATCH(B471,Historical!$B$7:$B$1261,0))/INDEX(Historical!$H$7:$H$1230,MATCH(B471,Historical!$B$7:$B$1261,0)))^(1/5)-1)*100)</f>
        <v>5.3770661463693692</v>
      </c>
      <c r="V471" s="701">
        <f>IF(INDEX(Historical!$O$7:$O$1230,MATCH(B471,Historical!$B$7:$B$1261,0))=0,"n/a",((INDEX(Historical!$C$7:$C$1239,MATCH(B471,Historical!$B$7:$B$1261,0))/INDEX(Historical!$O$7:$O$1230,MATCH(B471,Historical!$B$7:$B$1261,0)))^(1/10)-1)*100)</f>
        <v>4.3705213000589049</v>
      </c>
      <c r="W471" s="702">
        <f t="shared" si="124"/>
        <v>1.2303031554375214</v>
      </c>
      <c r="X471" s="703" t="str">
        <f t="shared" si="125"/>
        <v>n/a</v>
      </c>
      <c r="Y471" s="665"/>
      <c r="Z471" s="651" t="str">
        <f t="shared" si="126"/>
        <v>n/a</v>
      </c>
      <c r="AA471" s="886" t="str">
        <f t="shared" si="127"/>
        <v>n/a</v>
      </c>
      <c r="AB471" s="887">
        <v>12</v>
      </c>
      <c r="AC471" s="865" t="s">
        <v>136</v>
      </c>
      <c r="AD471" s="865" t="s">
        <v>136</v>
      </c>
      <c r="AE471" s="865" t="s">
        <v>136</v>
      </c>
      <c r="AF471" s="865" t="s">
        <v>136</v>
      </c>
      <c r="AG471" s="865" t="s">
        <v>136</v>
      </c>
      <c r="AH471" s="865" t="s">
        <v>136</v>
      </c>
      <c r="AI471" s="865" t="s">
        <v>136</v>
      </c>
      <c r="AJ471" s="865" t="s">
        <v>136</v>
      </c>
      <c r="AK471" s="865" t="s">
        <v>136</v>
      </c>
      <c r="AL471" s="878" t="s">
        <v>136</v>
      </c>
      <c r="AM471" s="872" t="s">
        <v>136</v>
      </c>
      <c r="AN471" s="865" t="s">
        <v>136</v>
      </c>
      <c r="AO471" s="739" t="str">
        <f t="shared" si="128"/>
        <v>n/a</v>
      </c>
      <c r="AP471" s="740">
        <f t="shared" si="129"/>
        <v>8.2488610181642414</v>
      </c>
      <c r="AQ471" s="888" t="str">
        <f t="shared" si="130"/>
        <v>n/a</v>
      </c>
      <c r="AR471" s="651">
        <f>INDEX(Historical!$C$7:$C$1239,MATCH(B471,Historical!$B$7:$B$1261,0))*IF(AH471="n/a",1.03,IF(AH471&lt;0,1.01,IF(AH471&gt;10,1.1,(1+AH471/100))))</f>
        <v>1.0506</v>
      </c>
      <c r="AS471" s="886">
        <f t="shared" si="131"/>
        <v>1.0821179999999999</v>
      </c>
      <c r="AT471" s="886">
        <f t="shared" si="135"/>
        <v>1.1145815399999999</v>
      </c>
      <c r="AU471" s="886">
        <f t="shared" si="135"/>
        <v>1.1480189861999999</v>
      </c>
      <c r="AV471" s="886">
        <f t="shared" si="135"/>
        <v>1.1824595557859998</v>
      </c>
      <c r="AW471" s="651">
        <f t="shared" si="132"/>
        <v>5.5777780819859988</v>
      </c>
      <c r="AX471" s="747">
        <f t="shared" si="133"/>
        <v>14.301995082015381</v>
      </c>
      <c r="AY471" s="934" t="s">
        <v>136</v>
      </c>
      <c r="AZ471" s="872" t="s">
        <v>136</v>
      </c>
      <c r="BA471" s="872" t="s">
        <v>136</v>
      </c>
      <c r="BB471" s="872" t="s">
        <v>136</v>
      </c>
      <c r="BC471" s="872" t="s">
        <v>136</v>
      </c>
      <c r="BD471" s="907" t="s">
        <v>4265</v>
      </c>
      <c r="BE471" s="624">
        <v>1996</v>
      </c>
      <c r="BF471" s="898">
        <f t="shared" si="134"/>
        <v>2</v>
      </c>
      <c r="BG471" s="882" t="s">
        <v>136</v>
      </c>
    </row>
    <row r="472" spans="1:59" ht="11.25" customHeight="1" x14ac:dyDescent="0.2">
      <c r="A472" s="863" t="s">
        <v>693</v>
      </c>
      <c r="B472" s="875" t="s">
        <v>694</v>
      </c>
      <c r="C472" s="932" t="s">
        <v>131</v>
      </c>
      <c r="D472" s="932" t="s">
        <v>4339</v>
      </c>
      <c r="E472" s="733">
        <v>25</v>
      </c>
      <c r="F472" s="1140">
        <v>137</v>
      </c>
      <c r="G472" s="1115" t="s">
        <v>37</v>
      </c>
      <c r="H472" s="1115" t="s">
        <v>37</v>
      </c>
      <c r="I472" s="865">
        <v>33.03</v>
      </c>
      <c r="J472" s="651">
        <f t="shared" si="121"/>
        <v>4.0266424462609756</v>
      </c>
      <c r="K472" s="884">
        <v>0.33250000000000002</v>
      </c>
      <c r="L472" s="887">
        <v>4</v>
      </c>
      <c r="M472" s="642">
        <f t="shared" si="122"/>
        <v>1.33</v>
      </c>
      <c r="N472" s="870" t="s">
        <v>163</v>
      </c>
      <c r="O472" s="735">
        <v>0.3125</v>
      </c>
      <c r="P472" s="861">
        <v>44095</v>
      </c>
      <c r="Q472" s="861">
        <v>44105</v>
      </c>
      <c r="R472" s="642">
        <f t="shared" si="123"/>
        <v>6.4000000000000057</v>
      </c>
      <c r="S472" s="701">
        <f>IF(INDEX(Historical!$D$7:$D$1237,MATCH(B472,Historical!$B$7:$B$1261,0))=0,"n/a",(INDEX(Historical!$C$7:$C$1239,MATCH(B472,Historical!$B$7:$B$1261,0))/INDEX(Historical!$D$7:$D$1237,MATCH(B472,Historical!$B$7:$B$1261,0))-1)*100)</f>
        <v>7.2072072072072002</v>
      </c>
      <c r="T472" s="701">
        <f>IF(INDEX(Historical!$F$7:$F$1230,MATCH(B472,Historical!$B$7:$B$1261,0))=0,"n/a",((INDEX(Historical!$C$7:$C$1239,MATCH(B472,Historical!$B$7:$B$1261,0))/INDEX(Historical!$F$7:$F$1230,MATCH(B472,Historical!$B$7:$B$1261,0)))^(1/3)-1)*100)</f>
        <v>6.8679426106305508</v>
      </c>
      <c r="U472" s="701">
        <f>IF(INDEX(Historical!$H$7:$H$1230,MATCH(B472,Historical!$B$7:$B$1261,0))=0,"n/a",((INDEX(Historical!$C$7:$C$1239,MATCH(B472,Historical!$B$7:$B$1261,0))/INDEX(Historical!$H$7:$H$1230,MATCH(B472,Historical!$B$7:$B$1261,0)))^(1/5)-1)*100)</f>
        <v>6.8356432797128219</v>
      </c>
      <c r="V472" s="701">
        <f>IF(INDEX(Historical!$O$7:$O$1230,MATCH(B472,Historical!$B$7:$B$1261,0))=0,"n/a",((INDEX(Historical!$C$7:$C$1239,MATCH(B472,Historical!$B$7:$B$1261,0))/INDEX(Historical!$O$7:$O$1230,MATCH(B472,Historical!$B$7:$B$1261,0)))^(1/10)-1)*100)</f>
        <v>6.7371314959294937</v>
      </c>
      <c r="W472" s="702">
        <f t="shared" si="124"/>
        <v>1.0146222147872352</v>
      </c>
      <c r="X472" s="703">
        <f t="shared" si="125"/>
        <v>2.7342573118851288</v>
      </c>
      <c r="Y472" s="664"/>
      <c r="Z472" s="651">
        <f t="shared" si="126"/>
        <v>73.480662983425418</v>
      </c>
      <c r="AA472" s="886">
        <f t="shared" si="127"/>
        <v>18.248618784530386</v>
      </c>
      <c r="AB472" s="887">
        <v>9</v>
      </c>
      <c r="AC472" s="865">
        <v>1.81</v>
      </c>
      <c r="AD472" s="865">
        <v>3.37</v>
      </c>
      <c r="AE472" s="865">
        <v>1.77</v>
      </c>
      <c r="AF472" s="865">
        <v>1.9</v>
      </c>
      <c r="AG472" s="865">
        <v>9.5</v>
      </c>
      <c r="AH472" s="865">
        <v>6.5</v>
      </c>
      <c r="AI472" s="865">
        <v>11.58</v>
      </c>
      <c r="AJ472" s="865">
        <v>2.5</v>
      </c>
      <c r="AK472" s="865">
        <v>6</v>
      </c>
      <c r="AL472" s="878">
        <v>3590</v>
      </c>
      <c r="AM472" s="872">
        <v>0.4</v>
      </c>
      <c r="AN472" s="865">
        <v>1.22</v>
      </c>
      <c r="AO472" s="739">
        <f t="shared" si="128"/>
        <v>-7.3863330585565876</v>
      </c>
      <c r="AP472" s="740">
        <f t="shared" si="129"/>
        <v>10.862285725973798</v>
      </c>
      <c r="AQ472" s="888">
        <f t="shared" si="130"/>
        <v>24.136798538472103</v>
      </c>
      <c r="AR472" s="651">
        <f>INDEX(Historical!$C$7:$C$1239,MATCH(B472,Historical!$B$7:$B$1261,0))*IF(AH472="n/a",1.03,IF(AH472&lt;0,1.01,IF(AH472&gt;10,1.1,(1+AH472/100))))</f>
        <v>1.26735</v>
      </c>
      <c r="AS472" s="886">
        <f t="shared" si="131"/>
        <v>1.394085</v>
      </c>
      <c r="AT472" s="886">
        <f t="shared" si="135"/>
        <v>1.4777301</v>
      </c>
      <c r="AU472" s="886">
        <f t="shared" si="135"/>
        <v>1.5663939060000001</v>
      </c>
      <c r="AV472" s="886">
        <f t="shared" si="135"/>
        <v>1.6603775403600001</v>
      </c>
      <c r="AW472" s="651">
        <f t="shared" si="132"/>
        <v>7.3659365463599995</v>
      </c>
      <c r="AX472" s="747">
        <f t="shared" si="133"/>
        <v>22.300746431607628</v>
      </c>
      <c r="AY472" s="934">
        <v>0.56999999999999995</v>
      </c>
      <c r="AZ472" s="872">
        <v>56.24</v>
      </c>
      <c r="BA472" s="872">
        <v>-27.82</v>
      </c>
      <c r="BB472" s="872">
        <v>7.51</v>
      </c>
      <c r="BC472" s="872">
        <v>2.2599999999999998</v>
      </c>
      <c r="BE472" s="624">
        <v>1996</v>
      </c>
      <c r="BF472" s="898">
        <f t="shared" si="134"/>
        <v>2</v>
      </c>
      <c r="BG472" s="882">
        <v>3.4000000000000004</v>
      </c>
    </row>
    <row r="473" spans="1:59" ht="11.25" customHeight="1" x14ac:dyDescent="0.2">
      <c r="A473" s="871" t="s">
        <v>699</v>
      </c>
      <c r="B473" s="875" t="s">
        <v>700</v>
      </c>
      <c r="C473" s="932" t="s">
        <v>245</v>
      </c>
      <c r="D473" s="932" t="s">
        <v>4357</v>
      </c>
      <c r="E473" s="733">
        <v>18</v>
      </c>
      <c r="F473" s="1140">
        <v>179</v>
      </c>
      <c r="G473" s="1186" t="s">
        <v>115</v>
      </c>
      <c r="H473" s="1186" t="s">
        <v>115</v>
      </c>
      <c r="I473" s="874">
        <v>134.69999999999999</v>
      </c>
      <c r="J473" s="651">
        <f t="shared" si="121"/>
        <v>0.81662954714179681</v>
      </c>
      <c r="K473" s="877">
        <v>0.27500000000000002</v>
      </c>
      <c r="L473" s="887">
        <v>4</v>
      </c>
      <c r="M473" s="642">
        <f t="shared" si="122"/>
        <v>1.1000000000000001</v>
      </c>
      <c r="N473" s="870" t="s">
        <v>163</v>
      </c>
      <c r="O473" s="734">
        <v>0.245</v>
      </c>
      <c r="P473" s="861">
        <v>44169</v>
      </c>
      <c r="Q473" s="861">
        <v>44194</v>
      </c>
      <c r="R473" s="642">
        <f t="shared" si="123"/>
        <v>12.244897959183684</v>
      </c>
      <c r="S473" s="701">
        <f>IF(INDEX(Historical!$D$7:$D$1237,MATCH(B473,Historical!$B$7:$B$1261,0))=0,"n/a",(INDEX(Historical!$C$7:$C$1239,MATCH(B473,Historical!$B$7:$B$1261,0))/INDEX(Historical!$D$7:$D$1237,MATCH(B473,Historical!$B$7:$B$1261,0))-1)*100)</f>
        <v>9.9999999999999858</v>
      </c>
      <c r="T473" s="701">
        <f>IF(INDEX(Historical!$F$7:$F$1230,MATCH(B473,Historical!$B$7:$B$1261,0))=0,"n/a",((INDEX(Historical!$C$7:$C$1239,MATCH(B473,Historical!$B$7:$B$1261,0))/INDEX(Historical!$F$7:$F$1230,MATCH(B473,Historical!$B$7:$B$1261,0)))^(1/3)-1)*100)</f>
        <v>11.199004528465784</v>
      </c>
      <c r="U473" s="701">
        <f>IF(INDEX(Historical!$H$7:$H$1230,MATCH(B473,Historical!$B$7:$B$1261,0))=0,"n/a",((INDEX(Historical!$C$7:$C$1239,MATCH(B473,Historical!$B$7:$B$1261,0))/INDEX(Historical!$H$7:$H$1230,MATCH(B473,Historical!$B$7:$B$1261,0)))^(1/5)-1)*100)</f>
        <v>12.888132073019754</v>
      </c>
      <c r="V473" s="701">
        <f>IF(INDEX(Historical!$O$7:$O$1230,MATCH(B473,Historical!$B$7:$B$1261,0))=0,"n/a",((INDEX(Historical!$C$7:$C$1239,MATCH(B473,Historical!$B$7:$B$1261,0))/INDEX(Historical!$O$7:$O$1230,MATCH(B473,Historical!$B$7:$B$1261,0)))^(1/10)-1)*100)</f>
        <v>13.18640056714273</v>
      </c>
      <c r="W473" s="702">
        <f t="shared" si="124"/>
        <v>0.97738059809390387</v>
      </c>
      <c r="X473" s="703" t="str">
        <f t="shared" si="125"/>
        <v>n/a</v>
      </c>
      <c r="Y473" s="661"/>
      <c r="Z473" s="651">
        <f t="shared" si="126"/>
        <v>65.476190476190482</v>
      </c>
      <c r="AA473" s="886">
        <f t="shared" si="127"/>
        <v>80.178571428571431</v>
      </c>
      <c r="AB473" s="887">
        <v>5</v>
      </c>
      <c r="AC473" s="865">
        <v>1.68</v>
      </c>
      <c r="AD473" s="865">
        <v>3.19</v>
      </c>
      <c r="AE473" s="865">
        <v>5.7</v>
      </c>
      <c r="AF473" s="865">
        <v>22.72</v>
      </c>
      <c r="AG473" s="865">
        <v>30.2</v>
      </c>
      <c r="AH473" s="865">
        <v>-35.9</v>
      </c>
      <c r="AI473" s="865">
        <v>28.84</v>
      </c>
      <c r="AJ473" s="865">
        <v>-2.9000000000000004</v>
      </c>
      <c r="AK473" s="865">
        <v>25.14</v>
      </c>
      <c r="AL473" s="878">
        <v>212770</v>
      </c>
      <c r="AM473" s="872">
        <v>1.3</v>
      </c>
      <c r="AN473" s="865">
        <v>1.03</v>
      </c>
      <c r="AO473" s="739">
        <f t="shared" si="128"/>
        <v>-66.473809808409882</v>
      </c>
      <c r="AP473" s="740">
        <f t="shared" si="129"/>
        <v>13.704761620161552</v>
      </c>
      <c r="AQ473" s="888">
        <f t="shared" si="130"/>
        <v>799.79186305800579</v>
      </c>
      <c r="AR473" s="651">
        <f>INDEX(Historical!$C$7:$C$1239,MATCH(B473,Historical!$B$7:$B$1261,0))*IF(AH473="n/a",1.03,IF(AH473&lt;0,1.01,IF(AH473&gt;10,1.1,(1+AH473/100))))</f>
        <v>0.88880000000000003</v>
      </c>
      <c r="AS473" s="886">
        <f t="shared" si="131"/>
        <v>0.9776800000000001</v>
      </c>
      <c r="AT473" s="886">
        <f t="shared" si="135"/>
        <v>1.0754480000000002</v>
      </c>
      <c r="AU473" s="886">
        <f t="shared" si="135"/>
        <v>1.1829928000000003</v>
      </c>
      <c r="AV473" s="886">
        <f t="shared" si="135"/>
        <v>1.3012920800000005</v>
      </c>
      <c r="AW473" s="651">
        <f t="shared" si="132"/>
        <v>5.4262128800000013</v>
      </c>
      <c r="AX473" s="747">
        <f t="shared" si="133"/>
        <v>4.0283688789903502</v>
      </c>
      <c r="AY473" s="934">
        <v>0.85</v>
      </c>
      <c r="AZ473" s="872">
        <v>124.50000000000001</v>
      </c>
      <c r="BA473" s="872">
        <v>-1.21</v>
      </c>
      <c r="BB473" s="872">
        <v>5.62</v>
      </c>
      <c r="BC473" s="872">
        <v>30.209999999999997</v>
      </c>
      <c r="BE473" s="624">
        <v>2003</v>
      </c>
      <c r="BF473" s="898">
        <f t="shared" si="134"/>
        <v>1</v>
      </c>
      <c r="BG473" s="882">
        <v>9.1999999999999993</v>
      </c>
    </row>
    <row r="474" spans="1:59" ht="11.25" customHeight="1" x14ac:dyDescent="0.2">
      <c r="A474" s="881" t="s">
        <v>4526</v>
      </c>
      <c r="B474" s="875" t="s">
        <v>4496</v>
      </c>
      <c r="C474" s="932" t="s">
        <v>108</v>
      </c>
      <c r="D474" s="932" t="s">
        <v>4343</v>
      </c>
      <c r="E474" s="733">
        <v>6</v>
      </c>
      <c r="F474" s="1140">
        <v>719</v>
      </c>
      <c r="G474" s="1124" t="s">
        <v>106</v>
      </c>
      <c r="H474" s="1124" t="s">
        <v>106</v>
      </c>
      <c r="I474" s="874">
        <v>67.900000000000006</v>
      </c>
      <c r="J474" s="651">
        <f t="shared" si="121"/>
        <v>1.296023564064801</v>
      </c>
      <c r="K474" s="877">
        <v>0.22</v>
      </c>
      <c r="L474" s="887">
        <v>4</v>
      </c>
      <c r="M474" s="642">
        <f t="shared" si="122"/>
        <v>0.88</v>
      </c>
      <c r="N474" s="870" t="s">
        <v>516</v>
      </c>
      <c r="O474" s="734">
        <v>0.2</v>
      </c>
      <c r="P474" s="861">
        <v>44165</v>
      </c>
      <c r="Q474" s="861">
        <v>44180</v>
      </c>
      <c r="R474" s="642">
        <f t="shared" si="123"/>
        <v>9.9999999999999947</v>
      </c>
      <c r="S474" s="701">
        <f>IF(INDEX(Historical!$D$7:$D$1237,MATCH(B474,Historical!$B$7:$B$1261,0))=0,"n/a",(INDEX(Historical!$C$7:$C$1239,MATCH(B474,Historical!$B$7:$B$1261,0))/INDEX(Historical!$D$7:$D$1237,MATCH(B474,Historical!$B$7:$B$1261,0))-1)*100)</f>
        <v>12.12121212121211</v>
      </c>
      <c r="T474" s="701">
        <f>IF(INDEX(Historical!$F$7:$F$1230,MATCH(B474,Historical!$B$7:$B$1261,0))=0,"n/a",((INDEX(Historical!$C$7:$C$1239,MATCH(B474,Historical!$B$7:$B$1261,0))/INDEX(Historical!$F$7:$F$1230,MATCH(B474,Historical!$B$7:$B$1261,0)))^(1/3)-1)*100)</f>
        <v>13.960384306101293</v>
      </c>
      <c r="U474" s="701">
        <f>IF(INDEX(Historical!$H$7:$H$1230,MATCH(B474,Historical!$B$7:$B$1261,0))=0,"n/a",((INDEX(Historical!$C$7:$C$1239,MATCH(B474,Historical!$B$7:$B$1261,0))/INDEX(Historical!$H$7:$H$1230,MATCH(B474,Historical!$B$7:$B$1261,0)))^(1/5)-1)*100)</f>
        <v>13.09264089979596</v>
      </c>
      <c r="V474" s="701">
        <f>IF(INDEX(Historical!$O$7:$O$1230,MATCH(B474,Historical!$B$7:$B$1261,0))=0,"n/a",((INDEX(Historical!$C$7:$C$1239,MATCH(B474,Historical!$B$7:$B$1261,0))/INDEX(Historical!$O$7:$O$1230,MATCH(B474,Historical!$B$7:$B$1261,0)))^(1/10)-1)*100)</f>
        <v>26.594071548535013</v>
      </c>
      <c r="W474" s="702">
        <f t="shared" si="124"/>
        <v>0.49231426921227467</v>
      </c>
      <c r="X474" s="703" t="str">
        <f t="shared" si="125"/>
        <v>n/a</v>
      </c>
      <c r="Y474" s="876"/>
      <c r="Z474" s="651">
        <f t="shared" si="126"/>
        <v>21.782178217821784</v>
      </c>
      <c r="AA474" s="886">
        <f t="shared" si="127"/>
        <v>16.806930693069308</v>
      </c>
      <c r="AB474" s="887">
        <v>12</v>
      </c>
      <c r="AC474" s="865">
        <v>4.04</v>
      </c>
      <c r="AD474" s="865" t="s">
        <v>136</v>
      </c>
      <c r="AE474" s="865">
        <v>1.8</v>
      </c>
      <c r="AF474" s="865">
        <v>1.1100000000000001</v>
      </c>
      <c r="AG474" s="865">
        <v>3.2</v>
      </c>
      <c r="AH474" s="865">
        <v>-36.4</v>
      </c>
      <c r="AI474" s="865">
        <v>-12.6</v>
      </c>
      <c r="AJ474" s="865">
        <v>-11.600000000000001</v>
      </c>
      <c r="AK474" s="865">
        <v>-6.9099999999999993</v>
      </c>
      <c r="AL474" s="878">
        <v>2690</v>
      </c>
      <c r="AM474" s="872">
        <v>1</v>
      </c>
      <c r="AN474" s="865">
        <v>8.01</v>
      </c>
      <c r="AO474" s="739">
        <f t="shared" si="128"/>
        <v>-2.4182662292085482</v>
      </c>
      <c r="AP474" s="740">
        <f t="shared" si="129"/>
        <v>14.38866446386076</v>
      </c>
      <c r="AQ474" s="888">
        <f t="shared" si="130"/>
        <v>-8.9427699635323261</v>
      </c>
      <c r="AR474" s="651">
        <f>INDEX(Historical!$C$7:$C$1239,MATCH(B474,Historical!$B$7:$B$1261,0))*IF(AH474="n/a",1.03,IF(AH474&lt;0,1.01,IF(AH474&gt;10,1.1,(1+AH474/100))))</f>
        <v>0.74739999999999995</v>
      </c>
      <c r="AS474" s="886">
        <f t="shared" si="131"/>
        <v>0.75487399999999993</v>
      </c>
      <c r="AT474" s="886">
        <f t="shared" si="135"/>
        <v>0.76242273999999999</v>
      </c>
      <c r="AU474" s="886">
        <f t="shared" si="135"/>
        <v>0.7700469674</v>
      </c>
      <c r="AV474" s="886">
        <f t="shared" si="135"/>
        <v>0.77774743707399996</v>
      </c>
      <c r="AW474" s="651">
        <f t="shared" si="132"/>
        <v>3.8124911444739995</v>
      </c>
      <c r="AX474" s="747">
        <f t="shared" si="133"/>
        <v>5.6148617738939599</v>
      </c>
      <c r="AY474" s="934">
        <v>0.72</v>
      </c>
      <c r="AZ474" s="872">
        <v>85.009999999999991</v>
      </c>
      <c r="BA474" s="872">
        <v>-8.14</v>
      </c>
      <c r="BB474" s="872">
        <v>3.4099999999999997</v>
      </c>
      <c r="BC474" s="872">
        <v>21.52</v>
      </c>
      <c r="BE474" s="624">
        <v>2015</v>
      </c>
      <c r="BF474" s="898">
        <f t="shared" si="134"/>
        <v>0</v>
      </c>
      <c r="BG474" s="882">
        <v>0.3</v>
      </c>
    </row>
    <row r="475" spans="1:59" ht="11.25" customHeight="1" x14ac:dyDescent="0.2">
      <c r="A475" s="871" t="s">
        <v>299</v>
      </c>
      <c r="B475" s="875" t="s">
        <v>300</v>
      </c>
      <c r="C475" s="932" t="s">
        <v>4319</v>
      </c>
      <c r="D475" s="932" t="s">
        <v>4320</v>
      </c>
      <c r="E475" s="733">
        <v>31</v>
      </c>
      <c r="F475" s="1140">
        <v>90</v>
      </c>
      <c r="G475" s="1147" t="s">
        <v>37</v>
      </c>
      <c r="H475" s="1147" t="s">
        <v>37</v>
      </c>
      <c r="I475" s="865">
        <v>37.700000000000003</v>
      </c>
      <c r="J475" s="651">
        <f t="shared" si="121"/>
        <v>5.5172413793103452</v>
      </c>
      <c r="K475" s="884">
        <v>0.52</v>
      </c>
      <c r="L475" s="887">
        <v>4</v>
      </c>
      <c r="M475" s="642">
        <f t="shared" si="122"/>
        <v>2.08</v>
      </c>
      <c r="N475" s="870" t="s">
        <v>107</v>
      </c>
      <c r="O475" s="735">
        <v>0.51500000000000001</v>
      </c>
      <c r="P475" s="861">
        <v>44042</v>
      </c>
      <c r="Q475" s="861">
        <v>44057</v>
      </c>
      <c r="R475" s="642">
        <f t="shared" si="123"/>
        <v>0.97087378640776778</v>
      </c>
      <c r="S475" s="701">
        <f>IF(INDEX(Historical!$D$7:$D$1237,MATCH(B475,Historical!$B$7:$B$1261,0))=0,"n/a",(INDEX(Historical!$C$7:$C$1239,MATCH(B475,Historical!$B$7:$B$1261,0))/INDEX(Historical!$D$7:$D$1237,MATCH(B475,Historical!$B$7:$B$1261,0))-1)*100)</f>
        <v>4.102564102564088</v>
      </c>
      <c r="T475" s="701">
        <f>IF(INDEX(Historical!$F$7:$F$1230,MATCH(B475,Historical!$B$7:$B$1261,0))=0,"n/a",((INDEX(Historical!$C$7:$C$1239,MATCH(B475,Historical!$B$7:$B$1261,0))/INDEX(Historical!$F$7:$F$1230,MATCH(B475,Historical!$B$7:$B$1261,0)))^(1/3)-1)*100)</f>
        <v>4.4781190331791842</v>
      </c>
      <c r="U475" s="701">
        <f>IF(INDEX(Historical!$H$7:$H$1230,MATCH(B475,Historical!$B$7:$B$1261,0))=0,"n/a",((INDEX(Historical!$C$7:$C$1239,MATCH(B475,Historical!$B$7:$B$1261,0))/INDEX(Historical!$H$7:$H$1230,MATCH(B475,Historical!$B$7:$B$1261,0)))^(1/5)-1)*100)</f>
        <v>4.2323234444577196</v>
      </c>
      <c r="V475" s="701">
        <f>IF(INDEX(Historical!$O$7:$O$1230,MATCH(B475,Historical!$B$7:$B$1261,0))=0,"n/a",((INDEX(Historical!$C$7:$C$1239,MATCH(B475,Historical!$B$7:$B$1261,0))/INDEX(Historical!$O$7:$O$1230,MATCH(B475,Historical!$B$7:$B$1261,0)))^(1/10)-1)*100)</f>
        <v>3.0719465400570911</v>
      </c>
      <c r="W475" s="702">
        <f t="shared" si="124"/>
        <v>1.377733430341227</v>
      </c>
      <c r="X475" s="703">
        <f t="shared" si="125"/>
        <v>0.66130053819651868</v>
      </c>
      <c r="Y475" s="875"/>
      <c r="Z475" s="651">
        <f t="shared" si="126"/>
        <v>167.74193548387098</v>
      </c>
      <c r="AA475" s="886">
        <f t="shared" si="127"/>
        <v>30.403225806451616</v>
      </c>
      <c r="AB475" s="887">
        <v>12</v>
      </c>
      <c r="AC475" s="865">
        <v>1.24</v>
      </c>
      <c r="AD475" s="865">
        <v>3.11</v>
      </c>
      <c r="AE475" s="865">
        <v>10.31</v>
      </c>
      <c r="AF475" s="865">
        <v>1.68</v>
      </c>
      <c r="AG475" s="865">
        <v>5.3</v>
      </c>
      <c r="AH475" s="865">
        <v>-5.3</v>
      </c>
      <c r="AI475" s="865">
        <v>16.650000000000002</v>
      </c>
      <c r="AJ475" s="865">
        <v>6.4</v>
      </c>
      <c r="AK475" s="865">
        <v>10</v>
      </c>
      <c r="AL475" s="878">
        <v>6920</v>
      </c>
      <c r="AM475" s="872">
        <v>0.5</v>
      </c>
      <c r="AN475" s="865">
        <v>0.82</v>
      </c>
      <c r="AO475" s="739">
        <f t="shared" si="128"/>
        <v>-20.653660982683551</v>
      </c>
      <c r="AP475" s="740">
        <f t="shared" si="129"/>
        <v>9.7495648237680648</v>
      </c>
      <c r="AQ475" s="888">
        <f t="shared" si="130"/>
        <v>50.668760095838053</v>
      </c>
      <c r="AR475" s="651">
        <f>INDEX(Historical!$C$7:$C$1239,MATCH(B475,Historical!$B$7:$B$1261,0))*IF(AH475="n/a",1.03,IF(AH475&lt;0,1.01,IF(AH475&gt;10,1.1,(1+AH475/100))))</f>
        <v>2.0503</v>
      </c>
      <c r="AS475" s="886">
        <f t="shared" si="131"/>
        <v>2.2553300000000003</v>
      </c>
      <c r="AT475" s="886">
        <f t="shared" si="135"/>
        <v>2.4808630000000007</v>
      </c>
      <c r="AU475" s="886">
        <f t="shared" si="135"/>
        <v>2.7289493000000009</v>
      </c>
      <c r="AV475" s="886">
        <f t="shared" si="135"/>
        <v>3.0018442300000014</v>
      </c>
      <c r="AW475" s="651">
        <f t="shared" si="132"/>
        <v>12.517286530000005</v>
      </c>
      <c r="AX475" s="747">
        <f t="shared" si="133"/>
        <v>33.202351538461549</v>
      </c>
      <c r="AY475" s="934">
        <v>0.75</v>
      </c>
      <c r="AZ475" s="872">
        <v>56.820000000000007</v>
      </c>
      <c r="BA475" s="872">
        <v>-35.96</v>
      </c>
      <c r="BB475" s="872">
        <v>4.58</v>
      </c>
      <c r="BC475" s="872">
        <v>3.45</v>
      </c>
      <c r="BD475" s="645"/>
      <c r="BE475" s="624">
        <v>1990</v>
      </c>
      <c r="BF475" s="898">
        <f t="shared" si="134"/>
        <v>3</v>
      </c>
      <c r="BG475" s="882">
        <v>2.8000000000000003</v>
      </c>
    </row>
    <row r="476" spans="1:59" ht="11.25" customHeight="1" x14ac:dyDescent="0.2">
      <c r="A476" s="871" t="s">
        <v>704</v>
      </c>
      <c r="B476" s="875" t="s">
        <v>705</v>
      </c>
      <c r="C476" s="932" t="s">
        <v>112</v>
      </c>
      <c r="D476" s="932" t="s">
        <v>4344</v>
      </c>
      <c r="E476" s="733">
        <v>17</v>
      </c>
      <c r="F476" s="1140">
        <v>218</v>
      </c>
      <c r="G476" s="1190" t="s">
        <v>37</v>
      </c>
      <c r="H476" s="1190" t="s">
        <v>37</v>
      </c>
      <c r="I476" s="874">
        <v>302.26</v>
      </c>
      <c r="J476" s="651">
        <f t="shared" si="121"/>
        <v>1.9188777873354066</v>
      </c>
      <c r="K476" s="877">
        <v>1.45</v>
      </c>
      <c r="L476" s="887">
        <v>4</v>
      </c>
      <c r="M476" s="642">
        <f t="shared" si="122"/>
        <v>5.8</v>
      </c>
      <c r="N476" s="870" t="s">
        <v>706</v>
      </c>
      <c r="O476" s="734">
        <v>1.32</v>
      </c>
      <c r="P476" s="861">
        <v>43980</v>
      </c>
      <c r="Q476" s="861">
        <v>43999</v>
      </c>
      <c r="R476" s="642">
        <f t="shared" si="123"/>
        <v>9.8484848484848406</v>
      </c>
      <c r="S476" s="701">
        <f>IF(INDEX(Historical!$D$7:$D$1237,MATCH(B476,Historical!$B$7:$B$1261,0))=0,"n/a",(INDEX(Historical!$C$7:$C$1239,MATCH(B476,Historical!$B$7:$B$1261,0))/INDEX(Historical!$D$7:$D$1237,MATCH(B476,Historical!$B$7:$B$1261,0))-1)*100)</f>
        <v>9.7872340425531945</v>
      </c>
      <c r="T476" s="701">
        <f>IF(INDEX(Historical!$F$7:$F$1230,MATCH(B476,Historical!$B$7:$B$1261,0))=0,"n/a",((INDEX(Historical!$C$7:$C$1239,MATCH(B476,Historical!$B$7:$B$1261,0))/INDEX(Historical!$F$7:$F$1230,MATCH(B476,Historical!$B$7:$B$1261,0)))^(1/3)-1)*100)</f>
        <v>13.81352797806934</v>
      </c>
      <c r="U476" s="701">
        <f>IF(INDEX(Historical!$H$7:$H$1230,MATCH(B476,Historical!$B$7:$B$1261,0))=0,"n/a",((INDEX(Historical!$C$7:$C$1239,MATCH(B476,Historical!$B$7:$B$1261,0))/INDEX(Historical!$H$7:$H$1230,MATCH(B476,Historical!$B$7:$B$1261,0)))^(1/5)-1)*100)</f>
        <v>13.745986638356689</v>
      </c>
      <c r="V476" s="701">
        <f>IF(INDEX(Historical!$O$7:$O$1230,MATCH(B476,Historical!$B$7:$B$1261,0))=0,"n/a",((INDEX(Historical!$C$7:$C$1239,MATCH(B476,Historical!$B$7:$B$1261,0))/INDEX(Historical!$O$7:$O$1230,MATCH(B476,Historical!$B$7:$B$1261,0)))^(1/10)-1)*100)</f>
        <v>12.949284466830413</v>
      </c>
      <c r="W476" s="702">
        <f t="shared" si="124"/>
        <v>1.0615248026689836</v>
      </c>
      <c r="X476" s="703">
        <f t="shared" si="125"/>
        <v>2.1819026410089983</v>
      </c>
      <c r="Y476" s="875"/>
      <c r="Z476" s="651">
        <f t="shared" si="126"/>
        <v>39.644565960355429</v>
      </c>
      <c r="AA476" s="886">
        <f t="shared" si="127"/>
        <v>20.66028708133971</v>
      </c>
      <c r="AB476" s="887">
        <v>12</v>
      </c>
      <c r="AC476" s="865">
        <v>14.63</v>
      </c>
      <c r="AD476" s="865">
        <v>2.75</v>
      </c>
      <c r="AE476" s="865">
        <v>1.47</v>
      </c>
      <c r="AF476" s="865">
        <v>4.88</v>
      </c>
      <c r="AG476" s="865">
        <v>25.7</v>
      </c>
      <c r="AH476" s="865">
        <v>-26.6</v>
      </c>
      <c r="AI476" s="865">
        <v>6.21</v>
      </c>
      <c r="AJ476" s="865">
        <v>6.3</v>
      </c>
      <c r="AK476" s="865">
        <v>7.62</v>
      </c>
      <c r="AL476" s="878">
        <v>52060</v>
      </c>
      <c r="AM476" s="872">
        <v>0.1</v>
      </c>
      <c r="AN476" s="865">
        <v>1.53</v>
      </c>
      <c r="AO476" s="739">
        <f t="shared" si="128"/>
        <v>-4.9954226556476158</v>
      </c>
      <c r="AP476" s="740">
        <f t="shared" si="129"/>
        <v>15.664864425692095</v>
      </c>
      <c r="AQ476" s="888">
        <f t="shared" si="130"/>
        <v>111.68341241574021</v>
      </c>
      <c r="AR476" s="651">
        <f>INDEX(Historical!$C$7:$C$1239,MATCH(B476,Historical!$B$7:$B$1261,0))*IF(AH476="n/a",1.03,IF(AH476&lt;0,1.01,IF(AH476&gt;10,1.1,(1+AH476/100))))</f>
        <v>5.2115999999999998</v>
      </c>
      <c r="AS476" s="886">
        <f t="shared" si="131"/>
        <v>5.5352403600000004</v>
      </c>
      <c r="AT476" s="886">
        <f t="shared" si="135"/>
        <v>5.9570256754320008</v>
      </c>
      <c r="AU476" s="886">
        <f t="shared" si="135"/>
        <v>6.4109510318999199</v>
      </c>
      <c r="AV476" s="886">
        <f t="shared" si="135"/>
        <v>6.8994655005306944</v>
      </c>
      <c r="AW476" s="651">
        <f t="shared" si="132"/>
        <v>30.014282567862615</v>
      </c>
      <c r="AX476" s="747">
        <f t="shared" si="133"/>
        <v>9.9299551934965322</v>
      </c>
      <c r="AY476" s="934">
        <v>0.78</v>
      </c>
      <c r="AZ476" s="872">
        <v>14.790000000000001</v>
      </c>
      <c r="BA476" s="872">
        <v>-21.490000000000002</v>
      </c>
      <c r="BB476" s="872">
        <v>-3.16</v>
      </c>
      <c r="BC476" s="872">
        <v>-6.34</v>
      </c>
      <c r="BE476" s="624">
        <v>2004</v>
      </c>
      <c r="BF476" s="898">
        <f t="shared" si="134"/>
        <v>1</v>
      </c>
      <c r="BG476" s="882">
        <v>5.7</v>
      </c>
    </row>
    <row r="477" spans="1:59" ht="11.25" customHeight="1" x14ac:dyDescent="0.2">
      <c r="A477" s="863" t="s">
        <v>1488</v>
      </c>
      <c r="B477" s="875" t="s">
        <v>1489</v>
      </c>
      <c r="C477" s="932" t="s">
        <v>123</v>
      </c>
      <c r="D477" s="932" t="s">
        <v>4365</v>
      </c>
      <c r="E477" s="733">
        <v>10</v>
      </c>
      <c r="F477" s="1140">
        <v>362</v>
      </c>
      <c r="G477" s="1140" t="s">
        <v>106</v>
      </c>
      <c r="H477" s="1140" t="s">
        <v>106</v>
      </c>
      <c r="I477" s="874">
        <v>48.51</v>
      </c>
      <c r="J477" s="651">
        <f t="shared" si="121"/>
        <v>3.8754895897753041</v>
      </c>
      <c r="K477" s="877">
        <v>0.47</v>
      </c>
      <c r="L477" s="887">
        <v>4</v>
      </c>
      <c r="M477" s="642">
        <f t="shared" si="122"/>
        <v>1.88</v>
      </c>
      <c r="N477" s="870" t="s">
        <v>994</v>
      </c>
      <c r="O477" s="734">
        <v>0.45</v>
      </c>
      <c r="P477" s="861">
        <v>43874</v>
      </c>
      <c r="Q477" s="861">
        <v>43893</v>
      </c>
      <c r="R477" s="642">
        <f t="shared" si="123"/>
        <v>4.4444444444444366</v>
      </c>
      <c r="S477" s="701">
        <f>IF(INDEX(Historical!$D$7:$D$1237,MATCH(B477,Historical!$B$7:$B$1261,0))=0,"n/a",(INDEX(Historical!$C$7:$C$1239,MATCH(B477,Historical!$B$7:$B$1261,0))/INDEX(Historical!$D$7:$D$1237,MATCH(B477,Historical!$B$7:$B$1261,0))-1)*100)</f>
        <v>9.7560975609756184</v>
      </c>
      <c r="T477" s="701">
        <f>IF(INDEX(Historical!$F$7:$F$1230,MATCH(B477,Historical!$B$7:$B$1261,0))=0,"n/a",((INDEX(Historical!$C$7:$C$1239,MATCH(B477,Historical!$B$7:$B$1261,0))/INDEX(Historical!$F$7:$F$1230,MATCH(B477,Historical!$B$7:$B$1261,0)))^(1/3)-1)*100)</f>
        <v>10.891823393038823</v>
      </c>
      <c r="U477" s="701">
        <f>IF(INDEX(Historical!$H$7:$H$1230,MATCH(B477,Historical!$B$7:$B$1261,0))=0,"n/a",((INDEX(Historical!$C$7:$C$1239,MATCH(B477,Historical!$B$7:$B$1261,0))/INDEX(Historical!$H$7:$H$1230,MATCH(B477,Historical!$B$7:$B$1261,0)))^(1/5)-1)*100)</f>
        <v>12.030033714161736</v>
      </c>
      <c r="V477" s="701">
        <f>IF(INDEX(Historical!$O$7:$O$1230,MATCH(B477,Historical!$B$7:$B$1261,0))=0,"n/a",((INDEX(Historical!$C$7:$C$1239,MATCH(B477,Historical!$B$7:$B$1261,0))/INDEX(Historical!$O$7:$O$1230,MATCH(B477,Historical!$B$7:$B$1261,0)))^(1/10)-1)*100)</f>
        <v>16.23080652394242</v>
      </c>
      <c r="W477" s="702">
        <f t="shared" si="124"/>
        <v>0.74118520828992496</v>
      </c>
      <c r="X477" s="703" t="str">
        <f t="shared" si="125"/>
        <v>n/a</v>
      </c>
      <c r="Y477" s="673"/>
      <c r="Z477" s="651" t="str">
        <f t="shared" si="126"/>
        <v>n/a</v>
      </c>
      <c r="AA477" s="886" t="str">
        <f t="shared" si="127"/>
        <v>n/a</v>
      </c>
      <c r="AB477" s="887">
        <v>12</v>
      </c>
      <c r="AC477" s="865">
        <v>-0.63</v>
      </c>
      <c r="AD477" s="865" t="s">
        <v>136</v>
      </c>
      <c r="AE477" s="865">
        <v>1.01</v>
      </c>
      <c r="AF477" s="865">
        <v>2.21</v>
      </c>
      <c r="AG477" s="865">
        <v>-2.7</v>
      </c>
      <c r="AH477" s="865">
        <v>49.9</v>
      </c>
      <c r="AI477" s="865">
        <v>43.53</v>
      </c>
      <c r="AJ477" s="865">
        <v>-3.9</v>
      </c>
      <c r="AK477" s="865">
        <v>5</v>
      </c>
      <c r="AL477" s="878">
        <v>806.29</v>
      </c>
      <c r="AM477" s="872">
        <v>0.3</v>
      </c>
      <c r="AN477" s="865">
        <v>0.53</v>
      </c>
      <c r="AO477" s="739" t="str">
        <f t="shared" si="128"/>
        <v>n/a</v>
      </c>
      <c r="AP477" s="740">
        <f t="shared" si="129"/>
        <v>15.90552330393704</v>
      </c>
      <c r="AQ477" s="888" t="str">
        <f t="shared" si="130"/>
        <v>n/a</v>
      </c>
      <c r="AR477" s="651">
        <f>INDEX(Historical!$C$7:$C$1239,MATCH(B477,Historical!$B$7:$B$1261,0))*IF(AH477="n/a",1.03,IF(AH477&lt;0,1.01,IF(AH477&gt;10,1.1,(1+AH477/100))))</f>
        <v>1.9800000000000002</v>
      </c>
      <c r="AS477" s="886">
        <f t="shared" si="131"/>
        <v>2.1780000000000004</v>
      </c>
      <c r="AT477" s="886">
        <f t="shared" si="135"/>
        <v>2.2869000000000006</v>
      </c>
      <c r="AU477" s="886">
        <f t="shared" si="135"/>
        <v>2.4012450000000007</v>
      </c>
      <c r="AV477" s="886">
        <f t="shared" si="135"/>
        <v>2.5213072500000009</v>
      </c>
      <c r="AW477" s="651">
        <f t="shared" si="132"/>
        <v>11.367452250000003</v>
      </c>
      <c r="AX477" s="747">
        <f t="shared" si="133"/>
        <v>23.433214285714293</v>
      </c>
      <c r="AY477" s="934">
        <v>1.46</v>
      </c>
      <c r="AZ477" s="872">
        <v>45.07</v>
      </c>
      <c r="BA477" s="872">
        <v>-34.589999999999996</v>
      </c>
      <c r="BB477" s="872">
        <v>19.34</v>
      </c>
      <c r="BC477" s="872">
        <v>5.27</v>
      </c>
      <c r="BE477" s="624">
        <v>2011</v>
      </c>
      <c r="BF477" s="898">
        <f t="shared" si="134"/>
        <v>0</v>
      </c>
      <c r="BG477" s="882">
        <v>-1.2</v>
      </c>
    </row>
    <row r="478" spans="1:59" ht="11.25" customHeight="1" x14ac:dyDescent="0.2">
      <c r="A478" s="881" t="s">
        <v>4059</v>
      </c>
      <c r="B478" s="875" t="s">
        <v>4060</v>
      </c>
      <c r="C478" s="932" t="s">
        <v>112</v>
      </c>
      <c r="D478" s="932" t="s">
        <v>211</v>
      </c>
      <c r="E478" s="733">
        <v>6</v>
      </c>
      <c r="F478" s="1140">
        <v>686</v>
      </c>
      <c r="G478" s="1166" t="s">
        <v>106</v>
      </c>
      <c r="H478" s="1166" t="s">
        <v>106</v>
      </c>
      <c r="I478" s="874">
        <v>70.81</v>
      </c>
      <c r="J478" s="651">
        <f t="shared" si="121"/>
        <v>1.4687191074706962</v>
      </c>
      <c r="K478" s="877">
        <v>0.26</v>
      </c>
      <c r="L478" s="887">
        <v>4</v>
      </c>
      <c r="M478" s="642">
        <f t="shared" si="122"/>
        <v>1.04</v>
      </c>
      <c r="N478" s="870" t="s">
        <v>325</v>
      </c>
      <c r="O478" s="734">
        <v>0.25</v>
      </c>
      <c r="P478" s="861">
        <v>43893</v>
      </c>
      <c r="Q478" s="861">
        <v>43908</v>
      </c>
      <c r="R478" s="642">
        <f t="shared" si="123"/>
        <v>4.0000000000000036</v>
      </c>
      <c r="S478" s="701">
        <f>IF(INDEX(Historical!$D$7:$D$1237,MATCH(B478,Historical!$B$7:$B$1261,0))=0,"n/a",(INDEX(Historical!$C$7:$C$1239,MATCH(B478,Historical!$B$7:$B$1261,0))/INDEX(Historical!$D$7:$D$1237,MATCH(B478,Historical!$B$7:$B$1261,0))-1)*100)</f>
        <v>4.1666666666666741</v>
      </c>
      <c r="T478" s="701">
        <f>IF(INDEX(Historical!$F$7:$F$1230,MATCH(B478,Historical!$B$7:$B$1261,0))=0,"n/a",((INDEX(Historical!$C$7:$C$1239,MATCH(B478,Historical!$B$7:$B$1261,0))/INDEX(Historical!$F$7:$F$1230,MATCH(B478,Historical!$B$7:$B$1261,0)))^(1/3)-1)*100)</f>
        <v>5.983983294832651</v>
      </c>
      <c r="U478" s="701" t="str">
        <f>IF(INDEX(Historical!$H$7:$H$1230,MATCH(B478,Historical!$B$7:$B$1261,0))=0,"n/a",((INDEX(Historical!$C$7:$C$1239,MATCH(B478,Historical!$B$7:$B$1261,0))/INDEX(Historical!$H$7:$H$1230,MATCH(B478,Historical!$B$7:$B$1261,0)))^(1/5)-1)*100)</f>
        <v>n/a</v>
      </c>
      <c r="V478" s="701" t="str">
        <f>IF(INDEX(Historical!$O$7:$O$1230,MATCH(B478,Historical!$B$7:$B$1261,0))=0,"n/a",((INDEX(Historical!$C$7:$C$1239,MATCH(B478,Historical!$B$7:$B$1261,0))/INDEX(Historical!$O$7:$O$1230,MATCH(B478,Historical!$B$7:$B$1261,0)))^(1/10)-1)*100)</f>
        <v>n/a</v>
      </c>
      <c r="W478" s="702" t="str">
        <f t="shared" si="124"/>
        <v>n/a</v>
      </c>
      <c r="X478" s="703" t="str">
        <f t="shared" si="125"/>
        <v>n/a</v>
      </c>
      <c r="Y478" s="876"/>
      <c r="Z478" s="651" t="str">
        <f t="shared" si="126"/>
        <v>n/a</v>
      </c>
      <c r="AA478" s="886" t="str">
        <f t="shared" si="127"/>
        <v>n/a</v>
      </c>
      <c r="AB478" s="887">
        <v>12</v>
      </c>
      <c r="AC478" s="865">
        <v>-1.69</v>
      </c>
      <c r="AD478" s="865" t="s">
        <v>136</v>
      </c>
      <c r="AE478" s="865">
        <v>1.48</v>
      </c>
      <c r="AF478" s="865">
        <v>1.39</v>
      </c>
      <c r="AG478" s="865" t="s">
        <v>136</v>
      </c>
      <c r="AH478" s="865">
        <v>426.6</v>
      </c>
      <c r="AI478" s="865">
        <v>22.29</v>
      </c>
      <c r="AJ478" s="865">
        <v>-15.2</v>
      </c>
      <c r="AK478" s="865">
        <v>6</v>
      </c>
      <c r="AL478" s="878">
        <v>1490</v>
      </c>
      <c r="AM478" s="872">
        <v>0.1</v>
      </c>
      <c r="AN478" s="865">
        <v>0.46</v>
      </c>
      <c r="AO478" s="739" t="str">
        <f t="shared" si="128"/>
        <v>n/a</v>
      </c>
      <c r="AP478" s="740" t="str">
        <f t="shared" si="129"/>
        <v>n/a</v>
      </c>
      <c r="AQ478" s="888" t="str">
        <f t="shared" si="130"/>
        <v>n/a</v>
      </c>
      <c r="AR478" s="651">
        <f>INDEX(Historical!$C$7:$C$1239,MATCH(B478,Historical!$B$7:$B$1261,0))*IF(AH478="n/a",1.03,IF(AH478&lt;0,1.01,IF(AH478&gt;10,1.1,(1+AH478/100))))</f>
        <v>1.1000000000000001</v>
      </c>
      <c r="AS478" s="886">
        <f t="shared" si="131"/>
        <v>1.2100000000000002</v>
      </c>
      <c r="AT478" s="886">
        <f t="shared" si="135"/>
        <v>1.2826000000000002</v>
      </c>
      <c r="AU478" s="886">
        <f t="shared" si="135"/>
        <v>1.3595560000000002</v>
      </c>
      <c r="AV478" s="886">
        <f t="shared" si="135"/>
        <v>1.4411293600000004</v>
      </c>
      <c r="AW478" s="651">
        <f t="shared" si="132"/>
        <v>6.3932853600000019</v>
      </c>
      <c r="AX478" s="747">
        <f t="shared" si="133"/>
        <v>9.0287888151391069</v>
      </c>
      <c r="AY478" s="934">
        <v>1.62</v>
      </c>
      <c r="AZ478" s="872">
        <v>135.72</v>
      </c>
      <c r="BA478" s="872">
        <v>-4.71</v>
      </c>
      <c r="BB478" s="872">
        <v>14.16</v>
      </c>
      <c r="BC478" s="872">
        <v>36.82</v>
      </c>
      <c r="BE478" s="624">
        <v>2015</v>
      </c>
      <c r="BF478" s="898">
        <f t="shared" si="134"/>
        <v>0</v>
      </c>
      <c r="BG478" s="882" t="s">
        <v>136</v>
      </c>
    </row>
    <row r="479" spans="1:59" ht="11.25" customHeight="1" x14ac:dyDescent="0.2">
      <c r="A479" s="871" t="s">
        <v>1504</v>
      </c>
      <c r="B479" s="875" t="s">
        <v>1505</v>
      </c>
      <c r="C479" s="932" t="s">
        <v>108</v>
      </c>
      <c r="D479" s="932" t="s">
        <v>4338</v>
      </c>
      <c r="E479" s="733">
        <v>11</v>
      </c>
      <c r="F479" s="1140">
        <v>324</v>
      </c>
      <c r="G479" s="1165" t="s">
        <v>106</v>
      </c>
      <c r="H479" s="1165" t="s">
        <v>106</v>
      </c>
      <c r="I479" s="874">
        <v>31.77</v>
      </c>
      <c r="J479" s="651">
        <f t="shared" si="121"/>
        <v>4.4066729619137543</v>
      </c>
      <c r="K479" s="877">
        <v>0.35</v>
      </c>
      <c r="L479" s="887">
        <v>4</v>
      </c>
      <c r="M479" s="642">
        <f t="shared" si="122"/>
        <v>1.4</v>
      </c>
      <c r="N479" s="870" t="s">
        <v>591</v>
      </c>
      <c r="O479" s="734">
        <v>0.34</v>
      </c>
      <c r="P479" s="861">
        <v>44083</v>
      </c>
      <c r="Q479" s="861">
        <v>44092</v>
      </c>
      <c r="R479" s="642">
        <f t="shared" si="123"/>
        <v>2.9411764705882213</v>
      </c>
      <c r="S479" s="701">
        <f>IF(INDEX(Historical!$D$7:$D$1237,MATCH(B479,Historical!$B$7:$B$1261,0))=0,"n/a",(INDEX(Historical!$C$7:$C$1239,MATCH(B479,Historical!$B$7:$B$1261,0))/INDEX(Historical!$D$7:$D$1237,MATCH(B479,Historical!$B$7:$B$1261,0))-1)*100)</f>
        <v>23.529411764705888</v>
      </c>
      <c r="T479" s="701">
        <f>IF(INDEX(Historical!$F$7:$F$1230,MATCH(B479,Historical!$B$7:$B$1261,0))=0,"n/a",((INDEX(Historical!$C$7:$C$1239,MATCH(B479,Historical!$B$7:$B$1261,0))/INDEX(Historical!$F$7:$F$1230,MATCH(B479,Historical!$B$7:$B$1261,0)))^(1/3)-1)*100)</f>
        <v>17.33438845558204</v>
      </c>
      <c r="U479" s="701">
        <f>IF(INDEX(Historical!$H$7:$H$1230,MATCH(B479,Historical!$B$7:$B$1261,0))=0,"n/a",((INDEX(Historical!$C$7:$C$1239,MATCH(B479,Historical!$B$7:$B$1261,0))/INDEX(Historical!$H$7:$H$1230,MATCH(B479,Historical!$B$7:$B$1261,0)))^(1/5)-1)*100)</f>
        <v>12.474611314209483</v>
      </c>
      <c r="V479" s="701">
        <f>IF(INDEX(Historical!$O$7:$O$1230,MATCH(B479,Historical!$B$7:$B$1261,0))=0,"n/a",((INDEX(Historical!$C$7:$C$1239,MATCH(B479,Historical!$B$7:$B$1261,0))/INDEX(Historical!$O$7:$O$1230,MATCH(B479,Historical!$B$7:$B$1261,0)))^(1/10)-1)*100)</f>
        <v>12.158206350003109</v>
      </c>
      <c r="W479" s="702">
        <f t="shared" si="124"/>
        <v>1.0260239837273606</v>
      </c>
      <c r="X479" s="703">
        <f t="shared" si="125"/>
        <v>3.4651698095026346</v>
      </c>
      <c r="Y479" s="875"/>
      <c r="Z479" s="651">
        <f t="shared" si="126"/>
        <v>33.09692671394798</v>
      </c>
      <c r="AA479" s="886">
        <f t="shared" si="127"/>
        <v>7.5106382978723394</v>
      </c>
      <c r="AB479" s="887">
        <v>12</v>
      </c>
      <c r="AC479" s="865">
        <v>4.2300000000000004</v>
      </c>
      <c r="AD479" s="865" t="s">
        <v>136</v>
      </c>
      <c r="AE479" s="865">
        <v>2.86</v>
      </c>
      <c r="AF479" s="865">
        <v>1</v>
      </c>
      <c r="AG479" s="865">
        <v>13.200000000000001</v>
      </c>
      <c r="AH479" s="865">
        <v>8.6</v>
      </c>
      <c r="AI479" s="865">
        <v>-29.580000000000002</v>
      </c>
      <c r="AJ479" s="865">
        <v>3.5999999999999996</v>
      </c>
      <c r="AK479" s="865" t="s">
        <v>136</v>
      </c>
      <c r="AL479" s="878">
        <v>212.49</v>
      </c>
      <c r="AM479" s="872">
        <v>1.3</v>
      </c>
      <c r="AN479" s="865">
        <v>0.05</v>
      </c>
      <c r="AO479" s="739">
        <f t="shared" si="128"/>
        <v>9.3706459782508986</v>
      </c>
      <c r="AP479" s="740">
        <f t="shared" si="129"/>
        <v>16.881284276123239</v>
      </c>
      <c r="AQ479" s="888">
        <f t="shared" si="130"/>
        <v>-42.224040763298099</v>
      </c>
      <c r="AR479" s="651">
        <f>INDEX(Historical!$C$7:$C$1239,MATCH(B479,Historical!$B$7:$B$1261,0))*IF(AH479="n/a",1.03,IF(AH479&lt;0,1.01,IF(AH479&gt;10,1.1,(1+AH479/100))))</f>
        <v>1.36836</v>
      </c>
      <c r="AS479" s="886">
        <f t="shared" si="131"/>
        <v>1.3820436</v>
      </c>
      <c r="AT479" s="886">
        <f t="shared" si="135"/>
        <v>1.4235049080000002</v>
      </c>
      <c r="AU479" s="886">
        <f t="shared" si="135"/>
        <v>1.4662100552400001</v>
      </c>
      <c r="AV479" s="886">
        <f t="shared" si="135"/>
        <v>1.5101963568972001</v>
      </c>
      <c r="AW479" s="651">
        <f t="shared" si="132"/>
        <v>7.1503149201372009</v>
      </c>
      <c r="AX479" s="747">
        <f t="shared" si="133"/>
        <v>22.506499591240797</v>
      </c>
      <c r="AY479" s="934">
        <v>0.87</v>
      </c>
      <c r="AZ479" s="872">
        <v>83.43</v>
      </c>
      <c r="BA479" s="872">
        <v>-21.81</v>
      </c>
      <c r="BB479" s="872">
        <v>6.9</v>
      </c>
      <c r="BC479" s="872">
        <v>19.34</v>
      </c>
      <c r="BE479" s="624">
        <v>2010</v>
      </c>
      <c r="BF479" s="898">
        <f t="shared" si="134"/>
        <v>0</v>
      </c>
      <c r="BG479" s="882">
        <v>1.5</v>
      </c>
    </row>
    <row r="480" spans="1:59" ht="11.25" customHeight="1" x14ac:dyDescent="0.2">
      <c r="A480" s="881" t="s">
        <v>4465</v>
      </c>
      <c r="B480" s="875" t="s">
        <v>4464</v>
      </c>
      <c r="C480" s="932" t="s">
        <v>4319</v>
      </c>
      <c r="D480" s="932" t="s">
        <v>4320</v>
      </c>
      <c r="E480" s="733">
        <v>6</v>
      </c>
      <c r="F480" s="1140">
        <v>703</v>
      </c>
      <c r="G480" s="1140" t="s">
        <v>106</v>
      </c>
      <c r="H480" s="1140" t="s">
        <v>106</v>
      </c>
      <c r="I480" s="874">
        <v>33.979999999999997</v>
      </c>
      <c r="J480" s="651">
        <f t="shared" si="121"/>
        <v>4.1200706297822247</v>
      </c>
      <c r="K480" s="877">
        <v>0.35</v>
      </c>
      <c r="L480" s="887">
        <v>4</v>
      </c>
      <c r="M480" s="642">
        <f t="shared" si="122"/>
        <v>1.4</v>
      </c>
      <c r="N480" s="870" t="s">
        <v>318</v>
      </c>
      <c r="O480" s="734">
        <v>0.34</v>
      </c>
      <c r="P480" s="861">
        <v>44179</v>
      </c>
      <c r="Q480" s="861">
        <v>44196</v>
      </c>
      <c r="R480" s="642">
        <f t="shared" si="123"/>
        <v>2.9411764705882213</v>
      </c>
      <c r="S480" s="701">
        <f>IF(INDEX(Historical!$D$7:$D$1237,MATCH(B480,Historical!$B$7:$B$1261,0))=0,"n/a",(INDEX(Historical!$C$7:$C$1239,MATCH(B480,Historical!$B$7:$B$1261,0))/INDEX(Historical!$D$7:$D$1237,MATCH(B480,Historical!$B$7:$B$1261,0))-1)*100)</f>
        <v>9.4827586206896584</v>
      </c>
      <c r="T480" s="701">
        <f>IF(INDEX(Historical!$F$7:$F$1230,MATCH(B480,Historical!$B$7:$B$1261,0))=0,"n/a",((INDEX(Historical!$C$7:$C$1239,MATCH(B480,Historical!$B$7:$B$1261,0))/INDEX(Historical!$F$7:$F$1230,MATCH(B480,Historical!$B$7:$B$1261,0)))^(1/3)-1)*100)</f>
        <v>13.007434657986106</v>
      </c>
      <c r="U480" s="701" t="str">
        <f>IF(INDEX(Historical!$H$7:$H$1230,MATCH(B480,Historical!$B$7:$B$1261,0))=0,"n/a",((INDEX(Historical!$C$7:$C$1239,MATCH(B480,Historical!$B$7:$B$1261,0))/INDEX(Historical!$H$7:$H$1230,MATCH(B480,Historical!$B$7:$B$1261,0)))^(1/5)-1)*100)</f>
        <v>n/a</v>
      </c>
      <c r="V480" s="701" t="str">
        <f>IF(INDEX(Historical!$O$7:$O$1230,MATCH(B480,Historical!$B$7:$B$1261,0))=0,"n/a",((INDEX(Historical!$C$7:$C$1239,MATCH(B480,Historical!$B$7:$B$1261,0))/INDEX(Historical!$O$7:$O$1230,MATCH(B480,Historical!$B$7:$B$1261,0)))^(1/10)-1)*100)</f>
        <v>n/a</v>
      </c>
      <c r="W480" s="702" t="str">
        <f t="shared" si="124"/>
        <v>n/a</v>
      </c>
      <c r="X480" s="703" t="str">
        <f t="shared" si="125"/>
        <v>n/a</v>
      </c>
      <c r="Y480" s="876"/>
      <c r="Z480" s="651">
        <f t="shared" si="126"/>
        <v>297.87234042553189</v>
      </c>
      <c r="AA480" s="886">
        <f t="shared" si="127"/>
        <v>72.297872340425528</v>
      </c>
      <c r="AB480" s="887">
        <v>12</v>
      </c>
      <c r="AC480" s="865">
        <v>0.47</v>
      </c>
      <c r="AD480" s="865">
        <v>6.52</v>
      </c>
      <c r="AE480" s="865">
        <v>5.64</v>
      </c>
      <c r="AF480" s="865">
        <v>3.33</v>
      </c>
      <c r="AG480" s="865">
        <v>4.3999999999999995</v>
      </c>
      <c r="AH480" s="865">
        <v>-307.10000000000002</v>
      </c>
      <c r="AI480" s="865">
        <v>65.91</v>
      </c>
      <c r="AJ480" s="865">
        <v>-12.35</v>
      </c>
      <c r="AK480" s="865">
        <v>11</v>
      </c>
      <c r="AL480" s="878">
        <v>2360</v>
      </c>
      <c r="AM480" s="872">
        <v>10.61</v>
      </c>
      <c r="AN480" s="865">
        <v>2.5</v>
      </c>
      <c r="AO480" s="739" t="str">
        <f t="shared" si="128"/>
        <v>n/a</v>
      </c>
      <c r="AP480" s="740" t="str">
        <f t="shared" si="129"/>
        <v>n/a</v>
      </c>
      <c r="AQ480" s="888">
        <f t="shared" si="130"/>
        <v>227.10984556235809</v>
      </c>
      <c r="AR480" s="651">
        <f>INDEX(Historical!$C$7:$C$1239,MATCH(B480,Historical!$B$7:$B$1261,0))*IF(AH480="n/a",1.03,IF(AH480&lt;0,1.01,IF(AH480&gt;10,1.1,(1+AH480/100))))</f>
        <v>1.2827</v>
      </c>
      <c r="AS480" s="886">
        <f t="shared" si="131"/>
        <v>1.4109700000000001</v>
      </c>
      <c r="AT480" s="886">
        <f t="shared" si="135"/>
        <v>1.5520670000000001</v>
      </c>
      <c r="AU480" s="886">
        <f t="shared" si="135"/>
        <v>1.7072737000000002</v>
      </c>
      <c r="AV480" s="886">
        <f t="shared" si="135"/>
        <v>1.8780010700000005</v>
      </c>
      <c r="AW480" s="651">
        <f t="shared" si="132"/>
        <v>7.8310117700000008</v>
      </c>
      <c r="AX480" s="747">
        <f t="shared" si="133"/>
        <v>23.045943996468516</v>
      </c>
      <c r="AY480" s="934">
        <v>0.38</v>
      </c>
      <c r="AZ480" s="872">
        <v>75.7</v>
      </c>
      <c r="BA480" s="872">
        <v>-11.08</v>
      </c>
      <c r="BB480" s="872">
        <v>-0.66</v>
      </c>
      <c r="BC480" s="872">
        <v>8.17</v>
      </c>
      <c r="BE480" s="624">
        <v>2015</v>
      </c>
      <c r="BF480" s="898">
        <f t="shared" si="134"/>
        <v>0</v>
      </c>
      <c r="BG480" s="882">
        <v>0.89999999999999991</v>
      </c>
    </row>
    <row r="481" spans="1:59" ht="11.25" customHeight="1" x14ac:dyDescent="0.2">
      <c r="A481" s="863" t="s">
        <v>1322</v>
      </c>
      <c r="B481" s="875" t="s">
        <v>1323</v>
      </c>
      <c r="C481" s="932" t="s">
        <v>112</v>
      </c>
      <c r="D481" s="932" t="s">
        <v>4361</v>
      </c>
      <c r="E481" s="733">
        <v>10</v>
      </c>
      <c r="F481" s="1140">
        <v>369</v>
      </c>
      <c r="G481" s="1190" t="s">
        <v>106</v>
      </c>
      <c r="H481" s="1190" t="s">
        <v>106</v>
      </c>
      <c r="I481" s="874">
        <v>85.5</v>
      </c>
      <c r="J481" s="651">
        <f t="shared" si="121"/>
        <v>1.8713450292397662</v>
      </c>
      <c r="K481" s="877">
        <v>0.4</v>
      </c>
      <c r="L481" s="887">
        <v>4</v>
      </c>
      <c r="M481" s="642">
        <f t="shared" si="122"/>
        <v>1.6</v>
      </c>
      <c r="N481" s="870" t="s">
        <v>604</v>
      </c>
      <c r="O481" s="734">
        <v>0.3</v>
      </c>
      <c r="P481" s="861">
        <v>43894</v>
      </c>
      <c r="Q481" s="861">
        <v>43909</v>
      </c>
      <c r="R481" s="642">
        <f t="shared" si="123"/>
        <v>33.33333333333335</v>
      </c>
      <c r="S481" s="701">
        <f>IF(INDEX(Historical!$D$7:$D$1237,MATCH(B481,Historical!$B$7:$B$1261,0))=0,"n/a",(INDEX(Historical!$C$7:$C$1239,MATCH(B481,Historical!$B$7:$B$1261,0))/INDEX(Historical!$D$7:$D$1237,MATCH(B481,Historical!$B$7:$B$1261,0))-1)*100)</f>
        <v>49.999999999999979</v>
      </c>
      <c r="T481" s="701">
        <f>IF(INDEX(Historical!$F$7:$F$1230,MATCH(B481,Historical!$B$7:$B$1261,0))=0,"n/a",((INDEX(Historical!$C$7:$C$1239,MATCH(B481,Historical!$B$7:$B$1261,0))/INDEX(Historical!$F$7:$F$1230,MATCH(B481,Historical!$B$7:$B$1261,0)))^(1/3)-1)*100)</f>
        <v>35.252874076045316</v>
      </c>
      <c r="U481" s="701">
        <f>IF(INDEX(Historical!$H$7:$H$1230,MATCH(B481,Historical!$B$7:$B$1261,0))=0,"n/a",((INDEX(Historical!$C$7:$C$1239,MATCH(B481,Historical!$B$7:$B$1261,0))/INDEX(Historical!$H$7:$H$1230,MATCH(B481,Historical!$B$7:$B$1261,0)))^(1/5)-1)*100)</f>
        <v>26.530698170992761</v>
      </c>
      <c r="V481" s="701">
        <f>IF(INDEX(Historical!$O$7:$O$1230,MATCH(B481,Historical!$B$7:$B$1261,0))=0,"n/a",((INDEX(Historical!$C$7:$C$1239,MATCH(B481,Historical!$B$7:$B$1261,0))/INDEX(Historical!$O$7:$O$1230,MATCH(B481,Historical!$B$7:$B$1261,0)))^(1/10)-1)*100)</f>
        <v>16.525450277397582</v>
      </c>
      <c r="W481" s="702">
        <f t="shared" si="124"/>
        <v>1.6054447973063521</v>
      </c>
      <c r="X481" s="703">
        <f t="shared" si="125"/>
        <v>0.5550355265898067</v>
      </c>
      <c r="Y481" s="661"/>
      <c r="Z481" s="651">
        <f t="shared" si="126"/>
        <v>40.506329113924053</v>
      </c>
      <c r="AA481" s="886">
        <f t="shared" si="127"/>
        <v>21.645569620253163</v>
      </c>
      <c r="AB481" s="887">
        <v>12</v>
      </c>
      <c r="AC481" s="865">
        <v>3.95</v>
      </c>
      <c r="AD481" s="865">
        <v>1.49</v>
      </c>
      <c r="AE481" s="865">
        <v>0.79</v>
      </c>
      <c r="AF481" s="865">
        <v>83.46</v>
      </c>
      <c r="AG481" s="867">
        <v>905.59999999999991</v>
      </c>
      <c r="AH481" s="865">
        <v>14.7</v>
      </c>
      <c r="AI481" s="865">
        <v>-12.23</v>
      </c>
      <c r="AJ481" s="865">
        <v>47.8</v>
      </c>
      <c r="AK481" s="865">
        <v>15</v>
      </c>
      <c r="AL481" s="878">
        <v>3400</v>
      </c>
      <c r="AM481" s="872">
        <v>2.5</v>
      </c>
      <c r="AN481" s="865">
        <v>9.1</v>
      </c>
      <c r="AO481" s="739">
        <f t="shared" si="128"/>
        <v>6.7564735799793638</v>
      </c>
      <c r="AP481" s="740">
        <f t="shared" si="129"/>
        <v>28.402043200232526</v>
      </c>
      <c r="AQ481" s="888">
        <f t="shared" si="130"/>
        <v>796.05040545380245</v>
      </c>
      <c r="AR481" s="651">
        <f>INDEX(Historical!$C$7:$C$1239,MATCH(B481,Historical!$B$7:$B$1261,0))*IF(AH481="n/a",1.03,IF(AH481&lt;0,1.01,IF(AH481&gt;10,1.1,(1+AH481/100))))</f>
        <v>1.32</v>
      </c>
      <c r="AS481" s="886">
        <f t="shared" si="131"/>
        <v>1.3332000000000002</v>
      </c>
      <c r="AT481" s="886">
        <f t="shared" si="135"/>
        <v>1.4665200000000003</v>
      </c>
      <c r="AU481" s="886">
        <f t="shared" si="135"/>
        <v>1.6131720000000005</v>
      </c>
      <c r="AV481" s="886">
        <f t="shared" si="135"/>
        <v>1.7744892000000008</v>
      </c>
      <c r="AW481" s="651">
        <f t="shared" si="132"/>
        <v>7.5073812000000011</v>
      </c>
      <c r="AX481" s="747">
        <f t="shared" si="133"/>
        <v>8.7805628070175441</v>
      </c>
      <c r="AY481" s="934">
        <v>1.56</v>
      </c>
      <c r="AZ481" s="872">
        <v>278.49</v>
      </c>
      <c r="BA481" s="872">
        <v>-10.73</v>
      </c>
      <c r="BB481" s="872">
        <v>10.459999999999999</v>
      </c>
      <c r="BC481" s="872">
        <v>37.380000000000003</v>
      </c>
      <c r="BE481" s="624">
        <v>2011</v>
      </c>
      <c r="BF481" s="898">
        <f t="shared" si="134"/>
        <v>0</v>
      </c>
      <c r="BG481" s="882">
        <v>13.100000000000001</v>
      </c>
    </row>
    <row r="482" spans="1:59" ht="11.25" customHeight="1" x14ac:dyDescent="0.2">
      <c r="A482" s="871" t="s">
        <v>1490</v>
      </c>
      <c r="B482" s="875" t="s">
        <v>1491</v>
      </c>
      <c r="C482" s="932" t="s">
        <v>4193</v>
      </c>
      <c r="D482" s="932" t="s">
        <v>4318</v>
      </c>
      <c r="E482" s="733">
        <v>7</v>
      </c>
      <c r="F482" s="1140">
        <v>583</v>
      </c>
      <c r="G482" s="1186" t="s">
        <v>106</v>
      </c>
      <c r="H482" s="1186" t="s">
        <v>106</v>
      </c>
      <c r="I482" s="874">
        <v>53.31</v>
      </c>
      <c r="J482" s="651">
        <f t="shared" si="121"/>
        <v>3.6015756893640964</v>
      </c>
      <c r="K482" s="877">
        <v>0.48</v>
      </c>
      <c r="L482" s="887">
        <v>4</v>
      </c>
      <c r="M482" s="642">
        <f t="shared" si="122"/>
        <v>1.92</v>
      </c>
      <c r="N482" s="870" t="s">
        <v>283</v>
      </c>
      <c r="O482" s="734">
        <v>0.4</v>
      </c>
      <c r="P482" s="866">
        <v>43649</v>
      </c>
      <c r="Q482" s="866">
        <v>43670</v>
      </c>
      <c r="R482" s="642">
        <f t="shared" si="123"/>
        <v>19.999999999999989</v>
      </c>
      <c r="S482" s="701">
        <f>IF(INDEX(Historical!$D$7:$D$1237,MATCH(B482,Historical!$B$7:$B$1261,0))=0,"n/a",(INDEX(Historical!$C$7:$C$1239,MATCH(B482,Historical!$B$7:$B$1261,0))/INDEX(Historical!$D$7:$D$1237,MATCH(B482,Historical!$B$7:$B$1261,0))-1)*100)</f>
        <v>46.666666666666679</v>
      </c>
      <c r="T482" s="701">
        <f>IF(INDEX(Historical!$F$7:$F$1230,MATCH(B482,Historical!$B$7:$B$1261,0))=0,"n/a",((INDEX(Historical!$C$7:$C$1239,MATCH(B482,Historical!$B$7:$B$1261,0))/INDEX(Historical!$F$7:$F$1230,MATCH(B482,Historical!$B$7:$B$1261,0)))^(1/3)-1)*100)</f>
        <v>33.483314712120915</v>
      </c>
      <c r="U482" s="701">
        <f>IF(INDEX(Historical!$H$7:$H$1230,MATCH(B482,Historical!$B$7:$B$1261,0))=0,"n/a",((INDEX(Historical!$C$7:$C$1239,MATCH(B482,Historical!$B$7:$B$1261,0))/INDEX(Historical!$H$7:$H$1230,MATCH(B482,Historical!$B$7:$B$1261,0)))^(1/5)-1)*100)</f>
        <v>22.810195770978027</v>
      </c>
      <c r="V482" s="701" t="str">
        <f>IF(INDEX(Historical!$O$7:$O$1230,MATCH(B482,Historical!$B$7:$B$1261,0))=0,"n/a",((INDEX(Historical!$C$7:$C$1239,MATCH(B482,Historical!$B$7:$B$1261,0))/INDEX(Historical!$O$7:$O$1230,MATCH(B482,Historical!$B$7:$B$1261,0)))^(1/10)-1)*100)</f>
        <v>n/a</v>
      </c>
      <c r="W482" s="702" t="str">
        <f t="shared" si="124"/>
        <v>n/a</v>
      </c>
      <c r="X482" s="703">
        <f t="shared" si="125"/>
        <v>1.5206797180652019</v>
      </c>
      <c r="Y482" s="673"/>
      <c r="Z482" s="651">
        <f t="shared" si="126"/>
        <v>55.49132947976878</v>
      </c>
      <c r="AA482" s="886">
        <f t="shared" si="127"/>
        <v>15.407514450867053</v>
      </c>
      <c r="AB482" s="887">
        <v>4</v>
      </c>
      <c r="AC482" s="865">
        <v>3.46</v>
      </c>
      <c r="AD482" s="865">
        <v>3.22</v>
      </c>
      <c r="AE482" s="865">
        <v>2.17</v>
      </c>
      <c r="AF482" s="865">
        <v>41.29</v>
      </c>
      <c r="AG482" s="865" t="s">
        <v>136</v>
      </c>
      <c r="AH482" s="865">
        <v>-22.1</v>
      </c>
      <c r="AI482" s="865">
        <v>17.97</v>
      </c>
      <c r="AJ482" s="865">
        <v>15</v>
      </c>
      <c r="AK482" s="865">
        <v>4.7699999999999996</v>
      </c>
      <c r="AL482" s="878">
        <v>11880</v>
      </c>
      <c r="AM482" s="872">
        <v>0.3</v>
      </c>
      <c r="AN482" s="865">
        <v>9.7899999999999991</v>
      </c>
      <c r="AO482" s="739">
        <f t="shared" si="128"/>
        <v>11.00425700947507</v>
      </c>
      <c r="AP482" s="740">
        <f t="shared" si="129"/>
        <v>26.411771460342123</v>
      </c>
      <c r="AQ482" s="888">
        <f t="shared" si="130"/>
        <v>431.73772635944442</v>
      </c>
      <c r="AR482" s="651">
        <f>INDEX(Historical!$C$7:$C$1239,MATCH(B482,Historical!$B$7:$B$1261,0))*IF(AH482="n/a",1.03,IF(AH482&lt;0,1.01,IF(AH482&gt;10,1.1,(1+AH482/100))))</f>
        <v>1.7776000000000001</v>
      </c>
      <c r="AS482" s="886">
        <f t="shared" si="131"/>
        <v>1.9553600000000002</v>
      </c>
      <c r="AT482" s="886">
        <f t="shared" si="135"/>
        <v>2.0486306720000003</v>
      </c>
      <c r="AU482" s="886">
        <f t="shared" si="135"/>
        <v>2.1463503550544005</v>
      </c>
      <c r="AV482" s="886">
        <f t="shared" si="135"/>
        <v>2.2487312669904957</v>
      </c>
      <c r="AW482" s="651">
        <f t="shared" si="132"/>
        <v>10.176672294044895</v>
      </c>
      <c r="AX482" s="747">
        <f t="shared" si="133"/>
        <v>19.08961225669648</v>
      </c>
      <c r="AY482" s="934">
        <v>1.32</v>
      </c>
      <c r="AZ482" s="872">
        <v>53.81</v>
      </c>
      <c r="BA482" s="872">
        <v>-18.459999999999997</v>
      </c>
      <c r="BB482" s="872">
        <v>14.360000000000001</v>
      </c>
      <c r="BC482" s="872">
        <v>20.349999999999998</v>
      </c>
      <c r="BE482" s="624">
        <v>2013</v>
      </c>
      <c r="BF482" s="898">
        <f t="shared" si="134"/>
        <v>0</v>
      </c>
      <c r="BG482" s="882" t="s">
        <v>136</v>
      </c>
    </row>
    <row r="483" spans="1:59" ht="11.25" customHeight="1" x14ac:dyDescent="0.2">
      <c r="A483" s="871" t="s">
        <v>1500</v>
      </c>
      <c r="B483" s="875" t="s">
        <v>1501</v>
      </c>
      <c r="C483" s="932" t="s">
        <v>108</v>
      </c>
      <c r="D483" s="932" t="s">
        <v>4334</v>
      </c>
      <c r="E483" s="733">
        <v>8</v>
      </c>
      <c r="F483" s="1140">
        <v>505</v>
      </c>
      <c r="G483" s="1190" t="s">
        <v>106</v>
      </c>
      <c r="H483" s="1190" t="s">
        <v>106</v>
      </c>
      <c r="I483" s="874">
        <v>93.12</v>
      </c>
      <c r="J483" s="651">
        <f t="shared" si="121"/>
        <v>3.0068728522336765</v>
      </c>
      <c r="K483" s="877">
        <v>0.7</v>
      </c>
      <c r="L483" s="887">
        <v>4</v>
      </c>
      <c r="M483" s="642">
        <f t="shared" si="122"/>
        <v>2.8</v>
      </c>
      <c r="N483" s="870" t="s">
        <v>145</v>
      </c>
      <c r="O483" s="734">
        <v>0.6</v>
      </c>
      <c r="P483" s="866">
        <v>43720</v>
      </c>
      <c r="Q483" s="866">
        <v>43739</v>
      </c>
      <c r="R483" s="642">
        <f t="shared" si="123"/>
        <v>16.666666666666664</v>
      </c>
      <c r="S483" s="701">
        <f>IF(INDEX(Historical!$D$7:$D$1237,MATCH(B483,Historical!$B$7:$B$1261,0))=0,"n/a",(INDEX(Historical!$C$7:$C$1239,MATCH(B483,Historical!$B$7:$B$1261,0))/INDEX(Historical!$D$7:$D$1237,MATCH(B483,Historical!$B$7:$B$1261,0))-1)*100)</f>
        <v>26.28865979381445</v>
      </c>
      <c r="T483" s="701">
        <f>IF(INDEX(Historical!$F$7:$F$1230,MATCH(B483,Historical!$B$7:$B$1261,0))=0,"n/a",((INDEX(Historical!$C$7:$C$1239,MATCH(B483,Historical!$B$7:$B$1261,0))/INDEX(Historical!$F$7:$F$1230,MATCH(B483,Historical!$B$7:$B$1261,0)))^(1/3)-1)*100)</f>
        <v>18.833186504618737</v>
      </c>
      <c r="U483" s="701">
        <f>IF(INDEX(Historical!$H$7:$H$1230,MATCH(B483,Historical!$B$7:$B$1261,0))=0,"n/a",((INDEX(Historical!$C$7:$C$1239,MATCH(B483,Historical!$B$7:$B$1261,0))/INDEX(Historical!$H$7:$H$1230,MATCH(B483,Historical!$B$7:$B$1261,0)))^(1/5)-1)*100)</f>
        <v>13.865254964091678</v>
      </c>
      <c r="V483" s="701">
        <f>IF(INDEX(Historical!$O$7:$O$1230,MATCH(B483,Historical!$B$7:$B$1261,0))=0,"n/a",((INDEX(Historical!$C$7:$C$1239,MATCH(B483,Historical!$B$7:$B$1261,0))/INDEX(Historical!$O$7:$O$1230,MATCH(B483,Historical!$B$7:$B$1261,0)))^(1/10)-1)*100)</f>
        <v>8.1421018250528618</v>
      </c>
      <c r="W483" s="702">
        <f t="shared" si="124"/>
        <v>1.7029085685748788</v>
      </c>
      <c r="X483" s="703">
        <f t="shared" si="125"/>
        <v>0.93684155162781613</v>
      </c>
      <c r="Y483" s="664"/>
      <c r="Z483" s="651">
        <f t="shared" si="126"/>
        <v>46.357615894039732</v>
      </c>
      <c r="AA483" s="886">
        <f t="shared" si="127"/>
        <v>15.417218543046358</v>
      </c>
      <c r="AB483" s="887">
        <v>12</v>
      </c>
      <c r="AC483" s="865">
        <v>6.04</v>
      </c>
      <c r="AD483" s="865" t="s">
        <v>136</v>
      </c>
      <c r="AE483" s="865">
        <v>3.21</v>
      </c>
      <c r="AF483" s="865">
        <v>1.87</v>
      </c>
      <c r="AG483" s="865">
        <v>12.4</v>
      </c>
      <c r="AH483" s="865">
        <v>0.2</v>
      </c>
      <c r="AI483" s="865">
        <v>5.38</v>
      </c>
      <c r="AJ483" s="865">
        <v>14.799999999999999</v>
      </c>
      <c r="AK483" s="865">
        <v>-1.7399999999999998</v>
      </c>
      <c r="AL483" s="878">
        <v>20160</v>
      </c>
      <c r="AM483" s="872">
        <v>0.2</v>
      </c>
      <c r="AN483" s="867">
        <v>12.71</v>
      </c>
      <c r="AO483" s="739">
        <f t="shared" si="128"/>
        <v>1.4549092732789948</v>
      </c>
      <c r="AP483" s="740">
        <f t="shared" si="129"/>
        <v>16.872127816325353</v>
      </c>
      <c r="AQ483" s="888">
        <f t="shared" si="130"/>
        <v>13.196385249503795</v>
      </c>
      <c r="AR483" s="651">
        <f>INDEX(Historical!$C$7:$C$1239,MATCH(B483,Historical!$B$7:$B$1261,0))*IF(AH483="n/a",1.03,IF(AH483&lt;0,1.01,IF(AH483&gt;10,1.1,(1+AH483/100))))</f>
        <v>2.4549000000000003</v>
      </c>
      <c r="AS483" s="886">
        <f t="shared" si="131"/>
        <v>2.5869736200000006</v>
      </c>
      <c r="AT483" s="886">
        <f t="shared" si="135"/>
        <v>2.6128433562000009</v>
      </c>
      <c r="AU483" s="886">
        <f t="shared" si="135"/>
        <v>2.6389717897620009</v>
      </c>
      <c r="AV483" s="886">
        <f t="shared" si="135"/>
        <v>2.6653615076596209</v>
      </c>
      <c r="AW483" s="651">
        <f t="shared" si="132"/>
        <v>12.959050273621624</v>
      </c>
      <c r="AX483" s="747">
        <f t="shared" si="133"/>
        <v>13.916505878030094</v>
      </c>
      <c r="AY483" s="934">
        <v>1.18</v>
      </c>
      <c r="AZ483" s="872">
        <v>53.49</v>
      </c>
      <c r="BA483" s="872">
        <v>-15.709999999999999</v>
      </c>
      <c r="BB483" s="872">
        <v>10.199999999999999</v>
      </c>
      <c r="BC483" s="872">
        <v>14.760000000000002</v>
      </c>
      <c r="BE483" s="624">
        <v>2012</v>
      </c>
      <c r="BF483" s="898">
        <f t="shared" si="134"/>
        <v>0</v>
      </c>
      <c r="BG483" s="882">
        <v>0.8</v>
      </c>
    </row>
    <row r="484" spans="1:59" s="773" customFormat="1" ht="11.25" customHeight="1" x14ac:dyDescent="0.2">
      <c r="A484" s="646" t="s">
        <v>306</v>
      </c>
      <c r="B484" s="781" t="s">
        <v>307</v>
      </c>
      <c r="C484" s="932" t="s">
        <v>123</v>
      </c>
      <c r="D484" s="932" t="s">
        <v>4355</v>
      </c>
      <c r="E484" s="755">
        <v>47</v>
      </c>
      <c r="F484" s="1140">
        <v>45</v>
      </c>
      <c r="G484" s="1189" t="s">
        <v>37</v>
      </c>
      <c r="H484" s="1189" t="s">
        <v>37</v>
      </c>
      <c r="I484" s="766">
        <v>53.7</v>
      </c>
      <c r="J484" s="757">
        <f t="shared" si="121"/>
        <v>2.9981378026070762</v>
      </c>
      <c r="K484" s="758">
        <v>0.40250000000000002</v>
      </c>
      <c r="L484" s="759">
        <v>4</v>
      </c>
      <c r="M484" s="760">
        <f t="shared" si="122"/>
        <v>1.61</v>
      </c>
      <c r="N484" s="761" t="s">
        <v>271</v>
      </c>
      <c r="O484" s="762">
        <v>0.4</v>
      </c>
      <c r="P484" s="777">
        <v>43828</v>
      </c>
      <c r="Q484" s="777">
        <v>43871</v>
      </c>
      <c r="R484" s="760">
        <f t="shared" si="123"/>
        <v>0.62500000000000056</v>
      </c>
      <c r="S484" s="701">
        <f>IF(INDEX(Historical!$D$7:$D$1237,MATCH(B484,Historical!$B$7:$B$1261,0))=0,"n/a",(INDEX(Historical!$C$7:$C$1239,MATCH(B484,Historical!$B$7:$B$1261,0))/INDEX(Historical!$D$7:$D$1237,MATCH(B484,Historical!$B$7:$B$1261,0))-1)*100)</f>
        <v>5.2631578947368363</v>
      </c>
      <c r="T484" s="701">
        <f>IF(INDEX(Historical!$F$7:$F$1230,MATCH(B484,Historical!$B$7:$B$1261,0))=0,"n/a",((INDEX(Historical!$C$7:$C$1239,MATCH(B484,Historical!$B$7:$B$1261,0))/INDEX(Historical!$F$7:$F$1230,MATCH(B484,Historical!$B$7:$B$1261,0)))^(1/3)-1)*100)</f>
        <v>2.1745909858070789</v>
      </c>
      <c r="U484" s="701">
        <f>IF(INDEX(Historical!$H$7:$H$1230,MATCH(B484,Historical!$B$7:$B$1261,0))=0,"n/a",((INDEX(Historical!$C$7:$C$1239,MATCH(B484,Historical!$B$7:$B$1261,0))/INDEX(Historical!$H$7:$H$1230,MATCH(B484,Historical!$B$7:$B$1261,0)))^(1/5)-1)*100)</f>
        <v>1.5714502603950908</v>
      </c>
      <c r="V484" s="701">
        <f>IF(INDEX(Historical!$O$7:$O$1230,MATCH(B484,Historical!$B$7:$B$1261,0))=0,"n/a",((INDEX(Historical!$C$7:$C$1239,MATCH(B484,Historical!$B$7:$B$1261,0))/INDEX(Historical!$O$7:$O$1230,MATCH(B484,Historical!$B$7:$B$1261,0)))^(1/10)-1)*100)</f>
        <v>1.2721632646855774</v>
      </c>
      <c r="W484" s="702">
        <f t="shared" si="124"/>
        <v>1.2352583225891876</v>
      </c>
      <c r="X484" s="703">
        <f t="shared" si="125"/>
        <v>0.10912849030521465</v>
      </c>
      <c r="Y484" s="1203"/>
      <c r="Z484" s="757">
        <f t="shared" si="126"/>
        <v>114.18439716312059</v>
      </c>
      <c r="AA484" s="765">
        <f t="shared" si="127"/>
        <v>38.085106382978729</v>
      </c>
      <c r="AB484" s="759">
        <v>12</v>
      </c>
      <c r="AC484" s="766">
        <v>1.41</v>
      </c>
      <c r="AD484" s="766" t="s">
        <v>136</v>
      </c>
      <c r="AE484" s="766">
        <v>0.83</v>
      </c>
      <c r="AF484" s="766">
        <v>1.62</v>
      </c>
      <c r="AG484" s="766">
        <v>3.3000000000000003</v>
      </c>
      <c r="AH484" s="766">
        <v>-44.4</v>
      </c>
      <c r="AI484" s="766">
        <v>9.43</v>
      </c>
      <c r="AJ484" s="766">
        <v>14.399999999999999</v>
      </c>
      <c r="AK484" s="766">
        <v>-5.66</v>
      </c>
      <c r="AL484" s="767">
        <v>16540</v>
      </c>
      <c r="AM484" s="768">
        <v>0.5</v>
      </c>
      <c r="AN484" s="766">
        <v>0.54</v>
      </c>
      <c r="AO484" s="769">
        <f t="shared" si="128"/>
        <v>-33.515518319976564</v>
      </c>
      <c r="AP484" s="770">
        <f t="shared" si="129"/>
        <v>4.5695880630021666</v>
      </c>
      <c r="AQ484" s="771">
        <f t="shared" si="130"/>
        <v>65.593709408735364</v>
      </c>
      <c r="AR484" s="651">
        <f>INDEX(Historical!$C$7:$C$1239,MATCH(B484,Historical!$B$7:$B$1261,0))*IF(AH484="n/a",1.03,IF(AH484&lt;0,1.01,IF(AH484&gt;10,1.1,(1+AH484/100))))</f>
        <v>1.6160000000000001</v>
      </c>
      <c r="AS484" s="765">
        <f t="shared" si="131"/>
        <v>1.7683888000000001</v>
      </c>
      <c r="AT484" s="765">
        <f t="shared" si="135"/>
        <v>1.7860726880000002</v>
      </c>
      <c r="AU484" s="765">
        <f t="shared" si="135"/>
        <v>1.8039334148800001</v>
      </c>
      <c r="AV484" s="765">
        <f t="shared" si="135"/>
        <v>1.8219727490288002</v>
      </c>
      <c r="AW484" s="757">
        <f t="shared" si="132"/>
        <v>8.7963676519088008</v>
      </c>
      <c r="AX484" s="772">
        <f t="shared" si="133"/>
        <v>16.380572908582497</v>
      </c>
      <c r="AY484" s="935">
        <v>1.37</v>
      </c>
      <c r="AZ484" s="768">
        <v>95.1</v>
      </c>
      <c r="BA484" s="768">
        <v>-8.52</v>
      </c>
      <c r="BB484" s="768">
        <v>9.2200000000000006</v>
      </c>
      <c r="BC484" s="768">
        <v>24.15</v>
      </c>
      <c r="BD484" s="908"/>
      <c r="BE484" s="624">
        <v>1974</v>
      </c>
      <c r="BF484" s="898">
        <f t="shared" si="134"/>
        <v>4</v>
      </c>
      <c r="BG484" s="824">
        <v>1.7999999999999998</v>
      </c>
    </row>
    <row r="485" spans="1:59" ht="11.25" customHeight="1" x14ac:dyDescent="0.2">
      <c r="A485" s="871" t="s">
        <v>711</v>
      </c>
      <c r="B485" s="875" t="s">
        <v>712</v>
      </c>
      <c r="C485" s="932" t="s">
        <v>128</v>
      </c>
      <c r="D485" s="932" t="s">
        <v>191</v>
      </c>
      <c r="E485" s="733">
        <v>20</v>
      </c>
      <c r="F485" s="1140">
        <v>164</v>
      </c>
      <c r="G485" s="1186" t="s">
        <v>106</v>
      </c>
      <c r="H485" s="1186" t="s">
        <v>106</v>
      </c>
      <c r="I485" s="874">
        <v>51.51</v>
      </c>
      <c r="J485" s="651">
        <f t="shared" si="121"/>
        <v>2.9120559114735003</v>
      </c>
      <c r="K485" s="877">
        <v>0.375</v>
      </c>
      <c r="L485" s="887">
        <v>4</v>
      </c>
      <c r="M485" s="642">
        <f t="shared" si="122"/>
        <v>1.5</v>
      </c>
      <c r="N485" s="870" t="s">
        <v>135</v>
      </c>
      <c r="O485" s="734">
        <v>0.37</v>
      </c>
      <c r="P485" s="861">
        <v>43888</v>
      </c>
      <c r="Q485" s="861">
        <v>43901</v>
      </c>
      <c r="R485" s="642">
        <f t="shared" si="123"/>
        <v>1.3513513513513526</v>
      </c>
      <c r="S485" s="701">
        <f>IF(INDEX(Historical!$D$7:$D$1237,MATCH(B485,Historical!$B$7:$B$1261,0))=0,"n/a",(INDEX(Historical!$C$7:$C$1239,MATCH(B485,Historical!$B$7:$B$1261,0))/INDEX(Historical!$D$7:$D$1237,MATCH(B485,Historical!$B$7:$B$1261,0))-1)*100)</f>
        <v>1.3698630136986356</v>
      </c>
      <c r="T485" s="701">
        <f>IF(INDEX(Historical!$F$7:$F$1230,MATCH(B485,Historical!$B$7:$B$1261,0))=0,"n/a",((INDEX(Historical!$C$7:$C$1239,MATCH(B485,Historical!$B$7:$B$1261,0))/INDEX(Historical!$F$7:$F$1230,MATCH(B485,Historical!$B$7:$B$1261,0)))^(1/3)-1)*100)</f>
        <v>1.3890663116861823</v>
      </c>
      <c r="U485" s="701">
        <f>IF(INDEX(Historical!$H$7:$H$1230,MATCH(B485,Historical!$B$7:$B$1261,0))=0,"n/a",((INDEX(Historical!$C$7:$C$1239,MATCH(B485,Historical!$B$7:$B$1261,0))/INDEX(Historical!$H$7:$H$1230,MATCH(B485,Historical!$B$7:$B$1261,0)))^(1/5)-1)*100)</f>
        <v>1.4090059927290843</v>
      </c>
      <c r="V485" s="701">
        <f>IF(INDEX(Historical!$O$7:$O$1230,MATCH(B485,Historical!$B$7:$B$1261,0))=0,"n/a",((INDEX(Historical!$C$7:$C$1239,MATCH(B485,Historical!$B$7:$B$1261,0))/INDEX(Historical!$O$7:$O$1230,MATCH(B485,Historical!$B$7:$B$1261,0)))^(1/10)-1)*100)</f>
        <v>12.395879070719506</v>
      </c>
      <c r="W485" s="702">
        <f t="shared" si="124"/>
        <v>0.11366729093520433</v>
      </c>
      <c r="X485" s="703" t="str">
        <f t="shared" si="125"/>
        <v>n/a</v>
      </c>
      <c r="Y485" s="664"/>
      <c r="Z485" s="651">
        <f t="shared" si="126"/>
        <v>50.675675675675677</v>
      </c>
      <c r="AA485" s="886">
        <f t="shared" si="127"/>
        <v>17.402027027027028</v>
      </c>
      <c r="AB485" s="887">
        <v>12</v>
      </c>
      <c r="AC485" s="865">
        <v>2.96</v>
      </c>
      <c r="AD485" s="865">
        <v>2.2599999999999998</v>
      </c>
      <c r="AE485" s="865">
        <v>1.1000000000000001</v>
      </c>
      <c r="AF485" s="865">
        <v>3.25</v>
      </c>
      <c r="AG485" s="865">
        <v>19.2</v>
      </c>
      <c r="AH485" s="865">
        <v>43.8</v>
      </c>
      <c r="AI485" s="865">
        <v>10.76</v>
      </c>
      <c r="AJ485" s="865">
        <v>0</v>
      </c>
      <c r="AK485" s="865">
        <v>7.84</v>
      </c>
      <c r="AL485" s="878">
        <v>2660</v>
      </c>
      <c r="AM485" s="872">
        <v>1.2</v>
      </c>
      <c r="AN485" s="865">
        <v>0.41</v>
      </c>
      <c r="AO485" s="739">
        <f t="shared" si="128"/>
        <v>-13.080965122824443</v>
      </c>
      <c r="AP485" s="740">
        <f t="shared" si="129"/>
        <v>4.3210619042025851</v>
      </c>
      <c r="AQ485" s="888">
        <f t="shared" si="130"/>
        <v>58.544193401276168</v>
      </c>
      <c r="AR485" s="651">
        <f>INDEX(Historical!$C$7:$C$1239,MATCH(B485,Historical!$B$7:$B$1261,0))*IF(AH485="n/a",1.03,IF(AH485&lt;0,1.01,IF(AH485&gt;10,1.1,(1+AH485/100))))</f>
        <v>1.6280000000000001</v>
      </c>
      <c r="AS485" s="886">
        <f t="shared" si="131"/>
        <v>1.7908000000000002</v>
      </c>
      <c r="AT485" s="886">
        <f t="shared" si="135"/>
        <v>1.9311987200000003</v>
      </c>
      <c r="AU485" s="886">
        <f t="shared" si="135"/>
        <v>2.0826046996480003</v>
      </c>
      <c r="AV485" s="886">
        <f t="shared" si="135"/>
        <v>2.2458809081004034</v>
      </c>
      <c r="AW485" s="651">
        <f t="shared" si="132"/>
        <v>9.6784843277484036</v>
      </c>
      <c r="AX485" s="747">
        <f t="shared" si="133"/>
        <v>18.789525000482243</v>
      </c>
      <c r="AY485" s="934">
        <v>1.35</v>
      </c>
      <c r="AZ485" s="872">
        <v>318.61</v>
      </c>
      <c r="BA485" s="872">
        <v>-9.65</v>
      </c>
      <c r="BB485" s="872">
        <v>-1.82</v>
      </c>
      <c r="BC485" s="872">
        <v>29.38</v>
      </c>
      <c r="BE485" s="624">
        <v>2001</v>
      </c>
      <c r="BF485" s="898">
        <f t="shared" si="134"/>
        <v>2</v>
      </c>
      <c r="BG485" s="882">
        <v>8.9</v>
      </c>
    </row>
    <row r="486" spans="1:59" ht="11.25" customHeight="1" x14ac:dyDescent="0.2">
      <c r="A486" s="863" t="s">
        <v>1506</v>
      </c>
      <c r="B486" s="875" t="s">
        <v>1507</v>
      </c>
      <c r="C486" s="932" t="s">
        <v>108</v>
      </c>
      <c r="D486" s="932" t="s">
        <v>4331</v>
      </c>
      <c r="E486" s="733">
        <v>11</v>
      </c>
      <c r="F486" s="1140">
        <v>298</v>
      </c>
      <c r="G486" s="1147" t="s">
        <v>37</v>
      </c>
      <c r="H486" s="1147" t="s">
        <v>37</v>
      </c>
      <c r="I486" s="874">
        <v>11.83</v>
      </c>
      <c r="J486" s="651">
        <f t="shared" si="121"/>
        <v>6.4243448858833467</v>
      </c>
      <c r="K486" s="877">
        <v>0.19</v>
      </c>
      <c r="L486" s="887">
        <v>4</v>
      </c>
      <c r="M486" s="642">
        <f t="shared" si="122"/>
        <v>0.76</v>
      </c>
      <c r="N486" s="870" t="s">
        <v>107</v>
      </c>
      <c r="O486" s="734">
        <v>0.18</v>
      </c>
      <c r="P486" s="861">
        <v>43866</v>
      </c>
      <c r="Q486" s="861">
        <v>43875</v>
      </c>
      <c r="R486" s="642">
        <f t="shared" si="123"/>
        <v>5.5555555555555607</v>
      </c>
      <c r="S486" s="701">
        <f>IF(INDEX(Historical!$D$7:$D$1237,MATCH(B486,Historical!$B$7:$B$1261,0))=0,"n/a",(INDEX(Historical!$C$7:$C$1239,MATCH(B486,Historical!$B$7:$B$1261,0))/INDEX(Historical!$D$7:$D$1237,MATCH(B486,Historical!$B$7:$B$1261,0))-1)*100)</f>
        <v>5.8823529411764497</v>
      </c>
      <c r="T486" s="701">
        <f>IF(INDEX(Historical!$F$7:$F$1230,MATCH(B486,Historical!$B$7:$B$1261,0))=0,"n/a",((INDEX(Historical!$C$7:$C$1239,MATCH(B486,Historical!$B$7:$B$1261,0))/INDEX(Historical!$F$7:$F$1230,MATCH(B486,Historical!$B$7:$B$1261,0)))^(1/3)-1)*100)</f>
        <v>6.2658569182611146</v>
      </c>
      <c r="U486" s="701">
        <f>IF(INDEX(Historical!$H$7:$H$1230,MATCH(B486,Historical!$B$7:$B$1261,0))=0,"n/a",((INDEX(Historical!$C$7:$C$1239,MATCH(B486,Historical!$B$7:$B$1261,0))/INDEX(Historical!$H$7:$H$1230,MATCH(B486,Historical!$B$7:$B$1261,0)))^(1/5)-1)*100)</f>
        <v>6.7249181879538877</v>
      </c>
      <c r="V486" s="701">
        <f>IF(INDEX(Historical!$O$7:$O$1230,MATCH(B486,Historical!$B$7:$B$1261,0))=0,"n/a",((INDEX(Historical!$C$7:$C$1239,MATCH(B486,Historical!$B$7:$B$1261,0))/INDEX(Historical!$O$7:$O$1230,MATCH(B486,Historical!$B$7:$B$1261,0)))^(1/10)-1)*100)</f>
        <v>6.2924083266070685</v>
      </c>
      <c r="W486" s="702">
        <f t="shared" si="124"/>
        <v>1.0687351867357331</v>
      </c>
      <c r="X486" s="703">
        <f t="shared" si="125"/>
        <v>0.73096936825585745</v>
      </c>
      <c r="Y486" s="661"/>
      <c r="Z486" s="651">
        <f t="shared" si="126"/>
        <v>135.71428571428569</v>
      </c>
      <c r="AA486" s="886">
        <f t="shared" si="127"/>
        <v>21.124999999999996</v>
      </c>
      <c r="AB486" s="887">
        <v>12</v>
      </c>
      <c r="AC486" s="865">
        <v>0.56000000000000005</v>
      </c>
      <c r="AD486" s="865">
        <v>3.07</v>
      </c>
      <c r="AE486" s="865">
        <v>3.71</v>
      </c>
      <c r="AF486" s="865">
        <v>1</v>
      </c>
      <c r="AG486" s="865">
        <v>4.5</v>
      </c>
      <c r="AH486" s="865">
        <v>2.4</v>
      </c>
      <c r="AI486" s="865">
        <v>57.89</v>
      </c>
      <c r="AJ486" s="865">
        <v>9.1999999999999993</v>
      </c>
      <c r="AK486" s="865">
        <v>7.0000000000000009</v>
      </c>
      <c r="AL486" s="878">
        <v>1580</v>
      </c>
      <c r="AM486" s="872">
        <v>0.1</v>
      </c>
      <c r="AN486" s="865">
        <v>0.34</v>
      </c>
      <c r="AO486" s="739">
        <f t="shared" si="128"/>
        <v>-7.975736926162762</v>
      </c>
      <c r="AP486" s="740">
        <f t="shared" si="129"/>
        <v>13.149263073837234</v>
      </c>
      <c r="AQ486" s="888">
        <f t="shared" si="130"/>
        <v>-3.1037209750091166</v>
      </c>
      <c r="AR486" s="651">
        <f>INDEX(Historical!$C$7:$C$1239,MATCH(B486,Historical!$B$7:$B$1261,0))*IF(AH486="n/a",1.03,IF(AH486&lt;0,1.01,IF(AH486&gt;10,1.1,(1+AH486/100))))</f>
        <v>0.73727999999999994</v>
      </c>
      <c r="AS486" s="886">
        <f t="shared" si="131"/>
        <v>0.81100799999999995</v>
      </c>
      <c r="AT486" s="886">
        <f t="shared" si="135"/>
        <v>0.86777855999999998</v>
      </c>
      <c r="AU486" s="886">
        <f t="shared" si="135"/>
        <v>0.9285230592</v>
      </c>
      <c r="AV486" s="886">
        <f t="shared" si="135"/>
        <v>0.99351967334400004</v>
      </c>
      <c r="AW486" s="651">
        <f t="shared" si="132"/>
        <v>4.3381092925439999</v>
      </c>
      <c r="AX486" s="747">
        <f t="shared" si="133"/>
        <v>36.670408220997466</v>
      </c>
      <c r="AY486" s="934">
        <v>0.69</v>
      </c>
      <c r="AZ486" s="872">
        <v>38.85</v>
      </c>
      <c r="BA486" s="872">
        <v>-30.330000000000002</v>
      </c>
      <c r="BB486" s="872">
        <v>11.95</v>
      </c>
      <c r="BC486" s="872">
        <v>10.18</v>
      </c>
      <c r="BE486" s="624">
        <v>2010</v>
      </c>
      <c r="BF486" s="898">
        <f t="shared" si="134"/>
        <v>0</v>
      </c>
      <c r="BG486" s="882">
        <v>0.5</v>
      </c>
    </row>
    <row r="487" spans="1:59" ht="11.25" customHeight="1" x14ac:dyDescent="0.2">
      <c r="A487" s="871" t="s">
        <v>707</v>
      </c>
      <c r="B487" s="875" t="s">
        <v>708</v>
      </c>
      <c r="C487" s="932" t="s">
        <v>131</v>
      </c>
      <c r="D487" s="932" t="s">
        <v>4328</v>
      </c>
      <c r="E487" s="733">
        <v>16</v>
      </c>
      <c r="F487" s="1140">
        <v>235</v>
      </c>
      <c r="G487" s="1165" t="s">
        <v>37</v>
      </c>
      <c r="H487" s="1165" t="s">
        <v>37</v>
      </c>
      <c r="I487" s="874">
        <v>58</v>
      </c>
      <c r="J487" s="651">
        <f t="shared" si="121"/>
        <v>4.1379310344827589</v>
      </c>
      <c r="K487" s="877">
        <v>0.6</v>
      </c>
      <c r="L487" s="887">
        <v>4</v>
      </c>
      <c r="M487" s="642">
        <f t="shared" si="122"/>
        <v>2.4</v>
      </c>
      <c r="N487" s="870" t="s">
        <v>318</v>
      </c>
      <c r="O487" s="734">
        <v>0.57499999999999996</v>
      </c>
      <c r="P487" s="861">
        <v>43902</v>
      </c>
      <c r="Q487" s="861">
        <v>43921</v>
      </c>
      <c r="R487" s="642">
        <f t="shared" si="123"/>
        <v>4.3478260869565259</v>
      </c>
      <c r="S487" s="701">
        <f>IF(INDEX(Historical!$D$7:$D$1237,MATCH(B487,Historical!$B$7:$B$1261,0))=0,"n/a",(INDEX(Historical!$C$7:$C$1239,MATCH(B487,Historical!$B$7:$B$1261,0))/INDEX(Historical!$D$7:$D$1237,MATCH(B487,Historical!$B$7:$B$1261,0))-1)*100)</f>
        <v>4.5454545454545192</v>
      </c>
      <c r="T487" s="701">
        <f>IF(INDEX(Historical!$F$7:$F$1230,MATCH(B487,Historical!$B$7:$B$1261,0))=0,"n/a",((INDEX(Historical!$C$7:$C$1239,MATCH(B487,Historical!$B$7:$B$1261,0))/INDEX(Historical!$F$7:$F$1230,MATCH(B487,Historical!$B$7:$B$1261,0)))^(1/3)-1)*100)</f>
        <v>4.7689553171647248</v>
      </c>
      <c r="U487" s="701">
        <f>IF(INDEX(Historical!$H$7:$H$1230,MATCH(B487,Historical!$B$7:$B$1261,0))=0,"n/a",((INDEX(Historical!$C$7:$C$1239,MATCH(B487,Historical!$B$7:$B$1261,0))/INDEX(Historical!$H$7:$H$1230,MATCH(B487,Historical!$B$7:$B$1261,0)))^(1/5)-1)*100)</f>
        <v>7.5280006405569644</v>
      </c>
      <c r="V487" s="701">
        <f>IF(INDEX(Historical!$O$7:$O$1230,MATCH(B487,Historical!$B$7:$B$1261,0))=0,"n/a",((INDEX(Historical!$C$7:$C$1239,MATCH(B487,Historical!$B$7:$B$1261,0))/INDEX(Historical!$O$7:$O$1230,MATCH(B487,Historical!$B$7:$B$1261,0)))^(1/10)-1)*100)</f>
        <v>5.5509882261051802</v>
      </c>
      <c r="W487" s="702">
        <f t="shared" si="124"/>
        <v>1.3561550365310258</v>
      </c>
      <c r="X487" s="703">
        <f t="shared" si="125"/>
        <v>1.2979311449236144</v>
      </c>
      <c r="Y487" s="664"/>
      <c r="Z487" s="651">
        <f t="shared" si="126"/>
        <v>75.23510971786834</v>
      </c>
      <c r="AA487" s="886">
        <f t="shared" si="127"/>
        <v>18.181818181818183</v>
      </c>
      <c r="AB487" s="887">
        <v>12</v>
      </c>
      <c r="AC487" s="865">
        <v>3.19</v>
      </c>
      <c r="AD487" s="865">
        <v>7.08</v>
      </c>
      <c r="AE487" s="865">
        <v>2.59</v>
      </c>
      <c r="AF487" s="865">
        <v>1.5</v>
      </c>
      <c r="AG487" s="865">
        <v>7.9</v>
      </c>
      <c r="AH487" s="865">
        <v>12.8</v>
      </c>
      <c r="AI487" s="865">
        <v>6.21</v>
      </c>
      <c r="AJ487" s="865">
        <v>5.8000000000000007</v>
      </c>
      <c r="AK487" s="865">
        <v>2.7</v>
      </c>
      <c r="AL487" s="878">
        <v>3140</v>
      </c>
      <c r="AM487" s="872">
        <v>0.6</v>
      </c>
      <c r="AN487" s="865">
        <v>1.1200000000000001</v>
      </c>
      <c r="AO487" s="739">
        <f t="shared" si="128"/>
        <v>-6.515886506778461</v>
      </c>
      <c r="AP487" s="740">
        <f t="shared" si="129"/>
        <v>11.665931675039722</v>
      </c>
      <c r="AQ487" s="888">
        <f t="shared" si="130"/>
        <v>10.096376512636063</v>
      </c>
      <c r="AR487" s="651">
        <f>INDEX(Historical!$C$7:$C$1239,MATCH(B487,Historical!$B$7:$B$1261,0))*IF(AH487="n/a",1.03,IF(AH487&lt;0,1.01,IF(AH487&gt;10,1.1,(1+AH487/100))))</f>
        <v>2.5299999999999998</v>
      </c>
      <c r="AS487" s="886">
        <f t="shared" si="131"/>
        <v>2.6871130000000001</v>
      </c>
      <c r="AT487" s="886">
        <f t="shared" ref="AT487:AV506" si="136">IF($AK487="n/a",1.03*AS487,IF($AK487&lt;0,1.01*AS487,IF($AK487&gt;10,1.1*AS487,(1+$AK487/100)*AS487)))</f>
        <v>2.7596650509999998</v>
      </c>
      <c r="AU487" s="886">
        <f t="shared" si="136"/>
        <v>2.8341760073769997</v>
      </c>
      <c r="AV487" s="886">
        <f t="shared" si="136"/>
        <v>2.9106987595761784</v>
      </c>
      <c r="AW487" s="651">
        <f t="shared" si="132"/>
        <v>13.721652817953178</v>
      </c>
      <c r="AX487" s="747">
        <f t="shared" si="133"/>
        <v>23.658022099919272</v>
      </c>
      <c r="AY487" s="934">
        <v>0.44</v>
      </c>
      <c r="AZ487" s="872">
        <v>28.720000000000002</v>
      </c>
      <c r="BA487" s="872">
        <v>-27.97</v>
      </c>
      <c r="BB487" s="872">
        <v>7.7700000000000005</v>
      </c>
      <c r="BC487" s="872">
        <v>1.05</v>
      </c>
      <c r="BE487" s="624">
        <v>2005</v>
      </c>
      <c r="BF487" s="898">
        <f t="shared" si="134"/>
        <v>1</v>
      </c>
      <c r="BG487" s="882">
        <v>2.7</v>
      </c>
    </row>
    <row r="488" spans="1:59" ht="11.25" customHeight="1" x14ac:dyDescent="0.2">
      <c r="A488" s="863" t="s">
        <v>709</v>
      </c>
      <c r="B488" s="875" t="s">
        <v>710</v>
      </c>
      <c r="C488" s="932" t="s">
        <v>108</v>
      </c>
      <c r="D488" s="932" t="s">
        <v>4338</v>
      </c>
      <c r="E488" s="733">
        <v>22</v>
      </c>
      <c r="F488" s="1140">
        <v>151</v>
      </c>
      <c r="G488" s="1147" t="s">
        <v>37</v>
      </c>
      <c r="H488" s="1147" t="s">
        <v>37</v>
      </c>
      <c r="I488" s="874">
        <v>26.96</v>
      </c>
      <c r="J488" s="651">
        <f t="shared" si="121"/>
        <v>3.7091988130563793</v>
      </c>
      <c r="K488" s="884">
        <v>0.25</v>
      </c>
      <c r="L488" s="887">
        <v>4</v>
      </c>
      <c r="M488" s="642">
        <f t="shared" si="122"/>
        <v>1</v>
      </c>
      <c r="N488" s="870" t="s">
        <v>139</v>
      </c>
      <c r="O488" s="735">
        <v>0.24</v>
      </c>
      <c r="P488" s="619">
        <v>43843</v>
      </c>
      <c r="Q488" s="619">
        <v>43863</v>
      </c>
      <c r="R488" s="642">
        <f t="shared" si="123"/>
        <v>4.1666666666666705</v>
      </c>
      <c r="S488" s="701">
        <f>IF(INDEX(Historical!$D$7:$D$1237,MATCH(B488,Historical!$B$7:$B$1261,0))=0,"n/a",(INDEX(Historical!$C$7:$C$1239,MATCH(B488,Historical!$B$7:$B$1261,0))/INDEX(Historical!$D$7:$D$1237,MATCH(B488,Historical!$B$7:$B$1261,0))-1)*100)</f>
        <v>9.0909090909090828</v>
      </c>
      <c r="T488" s="701">
        <f>IF(INDEX(Historical!$F$7:$F$1230,MATCH(B488,Historical!$B$7:$B$1261,0))=0,"n/a",((INDEX(Historical!$C$7:$C$1239,MATCH(B488,Historical!$B$7:$B$1261,0))/INDEX(Historical!$F$7:$F$1230,MATCH(B488,Historical!$B$7:$B$1261,0)))^(1/3)-1)*100)</f>
        <v>5.1107017667857857</v>
      </c>
      <c r="U488" s="701">
        <f>IF(INDEX(Historical!$H$7:$H$1230,MATCH(B488,Historical!$B$7:$B$1261,0))=0,"n/a",((INDEX(Historical!$C$7:$C$1239,MATCH(B488,Historical!$B$7:$B$1261,0))/INDEX(Historical!$H$7:$H$1230,MATCH(B488,Historical!$B$7:$B$1261,0)))^(1/5)-1)*100)</f>
        <v>3.7137289336648172</v>
      </c>
      <c r="V488" s="701">
        <f>IF(INDEX(Historical!$O$7:$O$1230,MATCH(B488,Historical!$B$7:$B$1261,0))=0,"n/a",((INDEX(Historical!$C$7:$C$1239,MATCH(B488,Historical!$B$7:$B$1261,0))/INDEX(Historical!$O$7:$O$1230,MATCH(B488,Historical!$B$7:$B$1261,0)))^(1/10)-1)*100)</f>
        <v>3.904209397242564</v>
      </c>
      <c r="W488" s="702">
        <f t="shared" si="124"/>
        <v>0.95121151449707642</v>
      </c>
      <c r="X488" s="703">
        <f t="shared" si="125"/>
        <v>0.37137289336648172</v>
      </c>
      <c r="Y488" s="660"/>
      <c r="Z488" s="651">
        <f t="shared" si="126"/>
        <v>52.631578947368418</v>
      </c>
      <c r="AA488" s="886">
        <f t="shared" si="127"/>
        <v>14.189473684210528</v>
      </c>
      <c r="AB488" s="887">
        <v>12</v>
      </c>
      <c r="AC488" s="865">
        <v>1.9</v>
      </c>
      <c r="AD488" s="865" t="s">
        <v>136</v>
      </c>
      <c r="AE488" s="865">
        <v>4.45</v>
      </c>
      <c r="AF488" s="865">
        <v>1.19</v>
      </c>
      <c r="AG488" s="865">
        <v>8.6</v>
      </c>
      <c r="AH488" s="865">
        <v>3.4000000000000004</v>
      </c>
      <c r="AI488" s="865" t="s">
        <v>136</v>
      </c>
      <c r="AJ488" s="865">
        <v>10</v>
      </c>
      <c r="AK488" s="865" t="s">
        <v>136</v>
      </c>
      <c r="AL488" s="878">
        <v>235.74</v>
      </c>
      <c r="AM488" s="872">
        <v>1.0999999999999999</v>
      </c>
      <c r="AN488" s="865">
        <v>0</v>
      </c>
      <c r="AO488" s="739">
        <f t="shared" si="128"/>
        <v>-6.7665459374893313</v>
      </c>
      <c r="AP488" s="740">
        <f t="shared" si="129"/>
        <v>7.4229277467211965</v>
      </c>
      <c r="AQ488" s="888">
        <f t="shared" si="130"/>
        <v>-13.370588304201014</v>
      </c>
      <c r="AR488" s="651">
        <f>INDEX(Historical!$C$7:$C$1239,MATCH(B488,Historical!$B$7:$B$1261,0))*IF(AH488="n/a",1.03,IF(AH488&lt;0,1.01,IF(AH488&gt;10,1.1,(1+AH488/100))))</f>
        <v>0.99263999999999997</v>
      </c>
      <c r="AS488" s="886">
        <f t="shared" si="131"/>
        <v>1.0224192000000001</v>
      </c>
      <c r="AT488" s="886">
        <f t="shared" si="136"/>
        <v>1.053091776</v>
      </c>
      <c r="AU488" s="886">
        <f t="shared" si="136"/>
        <v>1.08468452928</v>
      </c>
      <c r="AV488" s="886">
        <f t="shared" si="136"/>
        <v>1.1172250651584001</v>
      </c>
      <c r="AW488" s="651">
        <f t="shared" si="132"/>
        <v>5.2700605704384005</v>
      </c>
      <c r="AX488" s="747">
        <f t="shared" si="133"/>
        <v>19.547702412605343</v>
      </c>
      <c r="AY488" s="934">
        <v>0.63</v>
      </c>
      <c r="AZ488" s="872">
        <v>27.169999999999998</v>
      </c>
      <c r="BA488" s="872">
        <v>-32.07</v>
      </c>
      <c r="BB488" s="872">
        <v>5.19</v>
      </c>
      <c r="BC488" s="872">
        <v>4.3999999999999995</v>
      </c>
      <c r="BE488" s="624">
        <v>2000</v>
      </c>
      <c r="BF488" s="898">
        <f t="shared" si="134"/>
        <v>2</v>
      </c>
      <c r="BG488" s="882">
        <v>0.89999999999999991</v>
      </c>
    </row>
    <row r="489" spans="1:59" ht="11.25" customHeight="1" x14ac:dyDescent="0.2">
      <c r="A489" s="863" t="s">
        <v>304</v>
      </c>
      <c r="B489" s="875" t="s">
        <v>305</v>
      </c>
      <c r="C489" s="1069" t="s">
        <v>131</v>
      </c>
      <c r="D489" s="1069" t="s">
        <v>4339</v>
      </c>
      <c r="E489" s="733">
        <v>65</v>
      </c>
      <c r="F489" s="1140">
        <v>3</v>
      </c>
      <c r="G489" s="1129" t="s">
        <v>37</v>
      </c>
      <c r="H489" s="1129" t="s">
        <v>37</v>
      </c>
      <c r="I489" s="865">
        <v>47.92</v>
      </c>
      <c r="J489" s="651">
        <f t="shared" si="121"/>
        <v>4.006677796327212</v>
      </c>
      <c r="K489" s="877">
        <v>0.48</v>
      </c>
      <c r="L489" s="887">
        <v>4</v>
      </c>
      <c r="M489" s="642">
        <f t="shared" si="122"/>
        <v>1.92</v>
      </c>
      <c r="N489" s="870" t="s">
        <v>107</v>
      </c>
      <c r="O489" s="734">
        <v>0.47749999999999998</v>
      </c>
      <c r="P489" s="861">
        <v>44133</v>
      </c>
      <c r="Q489" s="861">
        <v>44148</v>
      </c>
      <c r="R489" s="642">
        <f t="shared" si="123"/>
        <v>0.52356020942408421</v>
      </c>
      <c r="S489" s="701">
        <f>IF(INDEX(Historical!$D$7:$D$1237,MATCH(B489,Historical!$B$7:$B$1261,0))=0,"n/a",(INDEX(Historical!$C$7:$C$1239,MATCH(B489,Historical!$B$7:$B$1261,0))/INDEX(Historical!$D$7:$D$1237,MATCH(B489,Historical!$B$7:$B$1261,0))-1)*100)</f>
        <v>0.52840158520475189</v>
      </c>
      <c r="T489" s="701">
        <f>IF(INDEX(Historical!$F$7:$F$1230,MATCH(B489,Historical!$B$7:$B$1261,0))=0,"n/a",((INDEX(Historical!$C$7:$C$1239,MATCH(B489,Historical!$B$7:$B$1261,0))/INDEX(Historical!$F$7:$F$1230,MATCH(B489,Historical!$B$7:$B$1261,0)))^(1/3)-1)*100)</f>
        <v>0.53121846639594406</v>
      </c>
      <c r="U489" s="701">
        <f>IF(INDEX(Historical!$H$7:$H$1230,MATCH(B489,Historical!$B$7:$B$1261,0))=0,"n/a",((INDEX(Historical!$C$7:$C$1239,MATCH(B489,Historical!$B$7:$B$1261,0))/INDEX(Historical!$H$7:$H$1230,MATCH(B489,Historical!$B$7:$B$1261,0)))^(1/5)-1)*100)</f>
        <v>0.61567822003012473</v>
      </c>
      <c r="V489" s="701">
        <f>IF(INDEX(Historical!$O$7:$O$1230,MATCH(B489,Historical!$B$7:$B$1261,0))=0,"n/a",((INDEX(Historical!$C$7:$C$1239,MATCH(B489,Historical!$B$7:$B$1261,0))/INDEX(Historical!$O$7:$O$1230,MATCH(B489,Historical!$B$7:$B$1261,0)))^(1/10)-1)*100)</f>
        <v>1.7467318237841978</v>
      </c>
      <c r="W489" s="702">
        <f t="shared" si="124"/>
        <v>0.35247438195537767</v>
      </c>
      <c r="X489" s="703">
        <f t="shared" si="125"/>
        <v>2.0522607334337493</v>
      </c>
      <c r="Y489" s="875"/>
      <c r="Z489" s="651">
        <f t="shared" si="126"/>
        <v>93.203883495145618</v>
      </c>
      <c r="AA489" s="886">
        <f t="shared" si="127"/>
        <v>23.262135922330096</v>
      </c>
      <c r="AB489" s="887">
        <v>12</v>
      </c>
      <c r="AC489" s="865">
        <v>2.06</v>
      </c>
      <c r="AD489" s="865">
        <v>7.77</v>
      </c>
      <c r="AE489" s="865">
        <v>2.04</v>
      </c>
      <c r="AF489" s="865">
        <v>1.77</v>
      </c>
      <c r="AG489" s="865">
        <v>7.0000000000000009</v>
      </c>
      <c r="AH489" s="867">
        <v>-6.2</v>
      </c>
      <c r="AI489" s="867">
        <v>12.18</v>
      </c>
      <c r="AJ489" s="865">
        <v>0.3</v>
      </c>
      <c r="AK489" s="865">
        <v>3.1</v>
      </c>
      <c r="AL489" s="878">
        <v>1550</v>
      </c>
      <c r="AM489" s="872">
        <v>0.2</v>
      </c>
      <c r="AN489" s="865">
        <v>1.38</v>
      </c>
      <c r="AO489" s="739">
        <f t="shared" si="128"/>
        <v>-18.639779905972759</v>
      </c>
      <c r="AP489" s="740">
        <f t="shared" si="129"/>
        <v>4.6223560163573367</v>
      </c>
      <c r="AQ489" s="888">
        <f t="shared" si="130"/>
        <v>35.27581796302821</v>
      </c>
      <c r="AR489" s="651">
        <f>INDEX(Historical!$C$7:$C$1239,MATCH(B489,Historical!$B$7:$B$1261,0))*IF(AH489="n/a",1.03,IF(AH489&lt;0,1.01,IF(AH489&gt;10,1.1,(1+AH489/100))))</f>
        <v>1.9215250000000001</v>
      </c>
      <c r="AS489" s="886">
        <f t="shared" si="131"/>
        <v>2.1136775000000005</v>
      </c>
      <c r="AT489" s="886">
        <f t="shared" si="136"/>
        <v>2.1792015025000002</v>
      </c>
      <c r="AU489" s="886">
        <f t="shared" si="136"/>
        <v>2.2467567490775</v>
      </c>
      <c r="AV489" s="886">
        <f t="shared" si="136"/>
        <v>2.3164062082989023</v>
      </c>
      <c r="AW489" s="651">
        <f t="shared" si="132"/>
        <v>10.777566959876403</v>
      </c>
      <c r="AX489" s="747">
        <f t="shared" si="133"/>
        <v>22.490749081545079</v>
      </c>
      <c r="AY489" s="934">
        <v>0.49</v>
      </c>
      <c r="AZ489" s="872">
        <v>13.19</v>
      </c>
      <c r="BA489" s="872">
        <v>-37.980000000000004</v>
      </c>
      <c r="BB489" s="872">
        <v>2.81</v>
      </c>
      <c r="BC489" s="872">
        <v>-14.14</v>
      </c>
      <c r="BE489" s="624">
        <v>1957</v>
      </c>
      <c r="BF489" s="898">
        <f t="shared" si="134"/>
        <v>8</v>
      </c>
      <c r="BG489" s="882">
        <v>1.7000000000000002</v>
      </c>
    </row>
    <row r="490" spans="1:59" ht="11.25" customHeight="1" x14ac:dyDescent="0.2">
      <c r="A490" s="881" t="s">
        <v>4472</v>
      </c>
      <c r="B490" s="875" t="s">
        <v>4470</v>
      </c>
      <c r="C490" s="932" t="s">
        <v>4319</v>
      </c>
      <c r="D490" s="932" t="s">
        <v>4320</v>
      </c>
      <c r="E490" s="733">
        <v>6</v>
      </c>
      <c r="F490" s="1140">
        <v>720</v>
      </c>
      <c r="G490" s="1165" t="s">
        <v>106</v>
      </c>
      <c r="H490" s="1165" t="s">
        <v>106</v>
      </c>
      <c r="I490" s="874">
        <v>44.31</v>
      </c>
      <c r="J490" s="651">
        <f t="shared" si="121"/>
        <v>3.080568720379147</v>
      </c>
      <c r="K490" s="877">
        <v>0.34125</v>
      </c>
      <c r="L490" s="887">
        <v>4</v>
      </c>
      <c r="M490" s="642">
        <f t="shared" si="122"/>
        <v>1.365</v>
      </c>
      <c r="N490" s="870" t="s">
        <v>318</v>
      </c>
      <c r="O490" s="734">
        <v>0.3125</v>
      </c>
      <c r="P490" s="861">
        <v>44179</v>
      </c>
      <c r="Q490" s="861">
        <v>44196</v>
      </c>
      <c r="R490" s="642">
        <f t="shared" si="123"/>
        <v>9.1999999999999993</v>
      </c>
      <c r="S490" s="701">
        <f>IF(INDEX(Historical!$D$7:$D$1237,MATCH(B490,Historical!$B$7:$B$1261,0))=0,"n/a",(INDEX(Historical!$C$7:$C$1239,MATCH(B490,Historical!$B$7:$B$1261,0))/INDEX(Historical!$D$7:$D$1237,MATCH(B490,Historical!$B$7:$B$1261,0))-1)*100)</f>
        <v>10.975609756097571</v>
      </c>
      <c r="T490" s="701">
        <f>IF(INDEX(Historical!$F$7:$F$1230,MATCH(B490,Historical!$B$7:$B$1261,0))=0,"n/a",((INDEX(Historical!$C$7:$C$1239,MATCH(B490,Historical!$B$7:$B$1261,0))/INDEX(Historical!$F$7:$F$1230,MATCH(B490,Historical!$B$7:$B$1261,0)))^(1/3)-1)*100)</f>
        <v>10.722477671874508</v>
      </c>
      <c r="U490" s="701" t="str">
        <f>IF(INDEX(Historical!$H$7:$H$1230,MATCH(B490,Historical!$B$7:$B$1261,0))=0,"n/a",((INDEX(Historical!$C$7:$C$1239,MATCH(B490,Historical!$B$7:$B$1261,0))/INDEX(Historical!$H$7:$H$1230,MATCH(B490,Historical!$B$7:$B$1261,0)))^(1/5)-1)*100)</f>
        <v>n/a</v>
      </c>
      <c r="V490" s="701" t="str">
        <f>IF(INDEX(Historical!$O$7:$O$1230,MATCH(B490,Historical!$B$7:$B$1261,0))=0,"n/a",((INDEX(Historical!$C$7:$C$1239,MATCH(B490,Historical!$B$7:$B$1261,0))/INDEX(Historical!$O$7:$O$1230,MATCH(B490,Historical!$B$7:$B$1261,0)))^(1/10)-1)*100)</f>
        <v>n/a</v>
      </c>
      <c r="W490" s="702" t="str">
        <f t="shared" si="124"/>
        <v>n/a</v>
      </c>
      <c r="X490" s="703" t="str">
        <f t="shared" si="125"/>
        <v>n/a</v>
      </c>
      <c r="Y490" s="876"/>
      <c r="Z490" s="651">
        <f t="shared" si="126"/>
        <v>100.36764705882352</v>
      </c>
      <c r="AA490" s="886">
        <f t="shared" si="127"/>
        <v>32.580882352941174</v>
      </c>
      <c r="AB490" s="887">
        <v>12</v>
      </c>
      <c r="AC490" s="865">
        <v>1.36</v>
      </c>
      <c r="AD490" s="865">
        <v>6.41</v>
      </c>
      <c r="AE490" s="865">
        <v>5.22</v>
      </c>
      <c r="AF490" s="865">
        <v>2.71</v>
      </c>
      <c r="AG490" s="865">
        <v>8.9</v>
      </c>
      <c r="AH490" s="865">
        <v>-82.6</v>
      </c>
      <c r="AI490" s="865">
        <v>-260</v>
      </c>
      <c r="AJ490" s="865">
        <v>49.6</v>
      </c>
      <c r="AK490" s="865">
        <v>5</v>
      </c>
      <c r="AL490" s="878">
        <v>1070</v>
      </c>
      <c r="AM490" s="872">
        <v>0.2</v>
      </c>
      <c r="AN490" s="865">
        <v>3.41</v>
      </c>
      <c r="AO490" s="739" t="str">
        <f t="shared" si="128"/>
        <v>n/a</v>
      </c>
      <c r="AP490" s="740" t="str">
        <f t="shared" si="129"/>
        <v>n/a</v>
      </c>
      <c r="AQ490" s="888">
        <f t="shared" si="130"/>
        <v>98.095589918347343</v>
      </c>
      <c r="AR490" s="651">
        <f>INDEX(Historical!$C$7:$C$1239,MATCH(B490,Historical!$B$7:$B$1261,0))*IF(AH490="n/a",1.03,IF(AH490&lt;0,1.01,IF(AH490&gt;10,1.1,(1+AH490/100))))</f>
        <v>1.1488749999999999</v>
      </c>
      <c r="AS490" s="886">
        <f t="shared" si="131"/>
        <v>1.1603637499999999</v>
      </c>
      <c r="AT490" s="886">
        <f t="shared" si="136"/>
        <v>1.2183819375</v>
      </c>
      <c r="AU490" s="886">
        <f t="shared" si="136"/>
        <v>1.279301034375</v>
      </c>
      <c r="AV490" s="886">
        <f t="shared" si="136"/>
        <v>1.34326608609375</v>
      </c>
      <c r="AW490" s="651">
        <f t="shared" si="132"/>
        <v>6.1501878079687495</v>
      </c>
      <c r="AX490" s="747">
        <f t="shared" si="133"/>
        <v>13.879909293542653</v>
      </c>
      <c r="AY490" s="934">
        <v>0.98</v>
      </c>
      <c r="AZ490" s="872">
        <v>110.4</v>
      </c>
      <c r="BA490" s="872">
        <v>-16.189999999999998</v>
      </c>
      <c r="BB490" s="872">
        <v>0.62</v>
      </c>
      <c r="BC490" s="872">
        <v>16.88</v>
      </c>
      <c r="BE490" s="624">
        <v>2015</v>
      </c>
      <c r="BF490" s="898">
        <f t="shared" si="134"/>
        <v>0</v>
      </c>
      <c r="BG490" s="882">
        <v>1.9</v>
      </c>
    </row>
    <row r="491" spans="1:59" s="773" customFormat="1" ht="11.25" customHeight="1" x14ac:dyDescent="0.2">
      <c r="A491" s="754" t="s">
        <v>1494</v>
      </c>
      <c r="B491" s="781" t="s">
        <v>1495</v>
      </c>
      <c r="C491" s="932" t="s">
        <v>4342</v>
      </c>
      <c r="D491" s="932" t="s">
        <v>519</v>
      </c>
      <c r="E491" s="755">
        <v>8</v>
      </c>
      <c r="F491" s="1140">
        <v>536</v>
      </c>
      <c r="G491" s="1189" t="s">
        <v>106</v>
      </c>
      <c r="H491" s="1189" t="s">
        <v>106</v>
      </c>
      <c r="I491" s="756">
        <v>105.25</v>
      </c>
      <c r="J491" s="757">
        <f t="shared" si="121"/>
        <v>2.1282660332541568</v>
      </c>
      <c r="K491" s="758">
        <v>0.56000000000000005</v>
      </c>
      <c r="L491" s="759">
        <v>4</v>
      </c>
      <c r="M491" s="760">
        <f t="shared" si="122"/>
        <v>2.2400000000000002</v>
      </c>
      <c r="N491" s="761" t="s">
        <v>994</v>
      </c>
      <c r="O491" s="762">
        <v>0.45</v>
      </c>
      <c r="P491" s="763">
        <v>43874</v>
      </c>
      <c r="Q491" s="763">
        <v>43889</v>
      </c>
      <c r="R491" s="760">
        <f t="shared" si="123"/>
        <v>24.444444444444454</v>
      </c>
      <c r="S491" s="701">
        <f>IF(INDEX(Historical!$D$7:$D$1237,MATCH(B491,Historical!$B$7:$B$1261,0))=0,"n/a",(INDEX(Historical!$C$7:$C$1239,MATCH(B491,Historical!$B$7:$B$1261,0))/INDEX(Historical!$D$7:$D$1237,MATCH(B491,Historical!$B$7:$B$1261,0))-1)*100)</f>
        <v>19.999999999999996</v>
      </c>
      <c r="T491" s="701">
        <f>IF(INDEX(Historical!$F$7:$F$1230,MATCH(B491,Historical!$B$7:$B$1261,0))=0,"n/a",((INDEX(Historical!$C$7:$C$1239,MATCH(B491,Historical!$B$7:$B$1261,0))/INDEX(Historical!$F$7:$F$1230,MATCH(B491,Historical!$B$7:$B$1261,0)))^(1/3)-1)*100)</f>
        <v>23.310603716523516</v>
      </c>
      <c r="U491" s="701">
        <f>IF(INDEX(Historical!$H$7:$H$1230,MATCH(B491,Historical!$B$7:$B$1261,0))=0,"n/a",((INDEX(Historical!$C$7:$C$1239,MATCH(B491,Historical!$B$7:$B$1261,0))/INDEX(Historical!$H$7:$H$1230,MATCH(B491,Historical!$B$7:$B$1261,0)))^(1/5)-1)*100)</f>
        <v>24.573093961551741</v>
      </c>
      <c r="V491" s="701" t="str">
        <f>IF(INDEX(Historical!$O$7:$O$1230,MATCH(B491,Historical!$B$7:$B$1261,0))=0,"n/a",((INDEX(Historical!$C$7:$C$1239,MATCH(B491,Historical!$B$7:$B$1261,0))/INDEX(Historical!$O$7:$O$1230,MATCH(B491,Historical!$B$7:$B$1261,0)))^(1/10)-1)*100)</f>
        <v>n/a</v>
      </c>
      <c r="W491" s="702" t="str">
        <f t="shared" si="124"/>
        <v>n/a</v>
      </c>
      <c r="X491" s="703">
        <f t="shared" si="125"/>
        <v>1.2933207348185127</v>
      </c>
      <c r="Y491" s="778"/>
      <c r="Z491" s="757">
        <f t="shared" si="126"/>
        <v>18.88701517706577</v>
      </c>
      <c r="AA491" s="765">
        <f t="shared" si="127"/>
        <v>8.8743676222596974</v>
      </c>
      <c r="AB491" s="759">
        <v>12</v>
      </c>
      <c r="AC491" s="766">
        <v>11.86</v>
      </c>
      <c r="AD491" s="766">
        <v>0.16</v>
      </c>
      <c r="AE491" s="766">
        <v>1.1399999999999999</v>
      </c>
      <c r="AF491" s="766">
        <v>2.15</v>
      </c>
      <c r="AG491" s="766">
        <v>26.200000000000003</v>
      </c>
      <c r="AH491" s="766">
        <v>-41.5</v>
      </c>
      <c r="AI491" s="766">
        <v>-16.100000000000001</v>
      </c>
      <c r="AJ491" s="766">
        <v>19</v>
      </c>
      <c r="AK491" s="766">
        <v>57.4</v>
      </c>
      <c r="AL491" s="767">
        <v>4820</v>
      </c>
      <c r="AM491" s="768">
        <v>0.6</v>
      </c>
      <c r="AN491" s="775">
        <v>3.53</v>
      </c>
      <c r="AO491" s="769">
        <f t="shared" si="128"/>
        <v>17.826992372546201</v>
      </c>
      <c r="AP491" s="770">
        <f t="shared" si="129"/>
        <v>26.701359994805898</v>
      </c>
      <c r="AQ491" s="771">
        <f t="shared" si="130"/>
        <v>-7.9133490483414342</v>
      </c>
      <c r="AR491" s="651">
        <f>INDEX(Historical!$C$7:$C$1239,MATCH(B491,Historical!$B$7:$B$1261,0))*IF(AH491="n/a",1.03,IF(AH491&lt;0,1.01,IF(AH491&gt;10,1.1,(1+AH491/100))))</f>
        <v>1.8180000000000001</v>
      </c>
      <c r="AS491" s="765">
        <f t="shared" si="131"/>
        <v>1.8361800000000001</v>
      </c>
      <c r="AT491" s="765">
        <f t="shared" si="136"/>
        <v>2.0197980000000002</v>
      </c>
      <c r="AU491" s="765">
        <f t="shared" si="136"/>
        <v>2.2217778000000004</v>
      </c>
      <c r="AV491" s="765">
        <f t="shared" si="136"/>
        <v>2.4439555800000008</v>
      </c>
      <c r="AW491" s="757">
        <f t="shared" si="132"/>
        <v>10.339711380000001</v>
      </c>
      <c r="AX491" s="772">
        <f t="shared" si="133"/>
        <v>9.8239538052256528</v>
      </c>
      <c r="AY491" s="935">
        <v>1.95</v>
      </c>
      <c r="AZ491" s="768">
        <v>142.68</v>
      </c>
      <c r="BA491" s="768">
        <v>-21.01</v>
      </c>
      <c r="BB491" s="768">
        <v>13.26</v>
      </c>
      <c r="BC491" s="768">
        <v>22.689999999999998</v>
      </c>
      <c r="BD491" s="908"/>
      <c r="BE491" s="624">
        <v>2013</v>
      </c>
      <c r="BF491" s="898">
        <f t="shared" si="134"/>
        <v>0</v>
      </c>
      <c r="BG491" s="824">
        <v>4.1000000000000005</v>
      </c>
    </row>
    <row r="492" spans="1:59" ht="11.25" customHeight="1" x14ac:dyDescent="0.2">
      <c r="A492" s="863" t="s">
        <v>749</v>
      </c>
      <c r="B492" s="875" t="s">
        <v>750</v>
      </c>
      <c r="C492" s="932" t="s">
        <v>4319</v>
      </c>
      <c r="D492" s="932" t="s">
        <v>4320</v>
      </c>
      <c r="E492" s="733">
        <v>27</v>
      </c>
      <c r="F492" s="1140">
        <v>118</v>
      </c>
      <c r="G492" s="1165" t="s">
        <v>115</v>
      </c>
      <c r="H492" s="1165" t="s">
        <v>115</v>
      </c>
      <c r="I492" s="865">
        <v>59.97</v>
      </c>
      <c r="J492" s="651">
        <f t="shared" si="121"/>
        <v>4.6823411705852935</v>
      </c>
      <c r="K492" s="884">
        <v>0.23400000000000001</v>
      </c>
      <c r="L492" s="887">
        <v>12</v>
      </c>
      <c r="M492" s="642">
        <f t="shared" si="122"/>
        <v>2.8080000000000003</v>
      </c>
      <c r="N492" s="870" t="s">
        <v>751</v>
      </c>
      <c r="O492" s="735">
        <v>0.23350000000000001</v>
      </c>
      <c r="P492" s="861">
        <v>44104</v>
      </c>
      <c r="Q492" s="861">
        <v>44119</v>
      </c>
      <c r="R492" s="642">
        <f t="shared" si="123"/>
        <v>0.21413276231263401</v>
      </c>
      <c r="S492" s="701">
        <f>IF(INDEX(Historical!$D$7:$D$1237,MATCH(B492,Historical!$B$7:$B$1261,0))=0,"n/a",(INDEX(Historical!$C$7:$C$1239,MATCH(B492,Historical!$B$7:$B$1261,0))/INDEX(Historical!$D$7:$D$1237,MATCH(B492,Historical!$B$7:$B$1261,0))-1)*100)</f>
        <v>3.0412469112336193</v>
      </c>
      <c r="T492" s="701">
        <f>IF(INDEX(Historical!$F$7:$F$1230,MATCH(B492,Historical!$B$7:$B$1261,0))=0,"n/a",((INDEX(Historical!$C$7:$C$1239,MATCH(B492,Historical!$B$7:$B$1261,0))/INDEX(Historical!$F$7:$F$1230,MATCH(B492,Historical!$B$7:$B$1261,0)))^(1/3)-1)*100)</f>
        <v>4.262069773536914</v>
      </c>
      <c r="U492" s="701">
        <f>IF(INDEX(Historical!$H$7:$H$1230,MATCH(B492,Historical!$B$7:$B$1261,0))=0,"n/a",((INDEX(Historical!$C$7:$C$1239,MATCH(B492,Historical!$B$7:$B$1261,0))/INDEX(Historical!$H$7:$H$1230,MATCH(B492,Historical!$B$7:$B$1261,0)))^(1/5)-1)*100)</f>
        <v>4.3413898465698653</v>
      </c>
      <c r="V492" s="701">
        <f>IF(INDEX(Historical!$O$7:$O$1230,MATCH(B492,Historical!$B$7:$B$1261,0))=0,"n/a",((INDEX(Historical!$C$7:$C$1239,MATCH(B492,Historical!$B$7:$B$1261,0))/INDEX(Historical!$O$7:$O$1230,MATCH(B492,Historical!$B$7:$B$1261,0)))^(1/10)-1)*100)</f>
        <v>4.6774688882362359</v>
      </c>
      <c r="W492" s="702">
        <f t="shared" si="124"/>
        <v>0.92814937956902199</v>
      </c>
      <c r="X492" s="703">
        <f t="shared" si="125"/>
        <v>0.71170325353604358</v>
      </c>
      <c r="Y492" s="876"/>
      <c r="Z492" s="651">
        <f t="shared" si="126"/>
        <v>232.06611570247935</v>
      </c>
      <c r="AA492" s="886">
        <f t="shared" si="127"/>
        <v>49.561983471074377</v>
      </c>
      <c r="AB492" s="887">
        <v>12</v>
      </c>
      <c r="AC492" s="865">
        <v>1.21</v>
      </c>
      <c r="AD492" s="865">
        <v>9.36</v>
      </c>
      <c r="AE492" s="865">
        <v>13.54</v>
      </c>
      <c r="AF492" s="865">
        <v>2.04</v>
      </c>
      <c r="AG492" s="865">
        <v>4</v>
      </c>
      <c r="AH492" s="865">
        <v>10.100000000000001</v>
      </c>
      <c r="AI492" s="865">
        <v>7.7799999999999994</v>
      </c>
      <c r="AJ492" s="865">
        <v>6.1</v>
      </c>
      <c r="AK492" s="865">
        <v>5.45</v>
      </c>
      <c r="AL492" s="878">
        <v>22080</v>
      </c>
      <c r="AM492" s="872">
        <v>0.1</v>
      </c>
      <c r="AN492" s="865">
        <v>0.81</v>
      </c>
      <c r="AO492" s="739">
        <f t="shared" si="128"/>
        <v>-40.53825245391922</v>
      </c>
      <c r="AP492" s="740">
        <f t="shared" si="129"/>
        <v>9.0237310171551588</v>
      </c>
      <c r="AQ492" s="888">
        <f t="shared" si="130"/>
        <v>111.98159907668268</v>
      </c>
      <c r="AR492" s="651">
        <f>INDEX(Historical!$C$7:$C$1239,MATCH(B492,Historical!$B$7:$B$1261,0))*IF(AH492="n/a",1.03,IF(AH492&lt;0,1.01,IF(AH492&gt;10,1.1,(1+AH492/100))))</f>
        <v>2.9815500000000004</v>
      </c>
      <c r="AS492" s="886">
        <f t="shared" si="131"/>
        <v>3.2135145900000008</v>
      </c>
      <c r="AT492" s="886">
        <f t="shared" si="136"/>
        <v>3.3886511351550008</v>
      </c>
      <c r="AU492" s="886">
        <f t="shared" si="136"/>
        <v>3.5733326220209483</v>
      </c>
      <c r="AV492" s="886">
        <f t="shared" si="136"/>
        <v>3.7680792499210898</v>
      </c>
      <c r="AW492" s="651">
        <f t="shared" si="132"/>
        <v>16.925127597097042</v>
      </c>
      <c r="AX492" s="747">
        <f t="shared" si="133"/>
        <v>28.222657323823647</v>
      </c>
      <c r="AY492" s="934">
        <v>0.66</v>
      </c>
      <c r="AZ492" s="872">
        <v>57.820000000000007</v>
      </c>
      <c r="BA492" s="872">
        <v>-29.38</v>
      </c>
      <c r="BB492" s="872">
        <v>-1.67</v>
      </c>
      <c r="BC492" s="872">
        <v>-0.25</v>
      </c>
      <c r="BE492" s="624">
        <v>1994</v>
      </c>
      <c r="BF492" s="898">
        <f t="shared" si="134"/>
        <v>2</v>
      </c>
      <c r="BG492" s="882">
        <v>2.1</v>
      </c>
    </row>
    <row r="493" spans="1:59" ht="11.25" customHeight="1" x14ac:dyDescent="0.2">
      <c r="A493" s="863" t="s">
        <v>1822</v>
      </c>
      <c r="B493" s="875" t="s">
        <v>1823</v>
      </c>
      <c r="C493" s="932" t="s">
        <v>112</v>
      </c>
      <c r="D493" s="932" t="s">
        <v>1220</v>
      </c>
      <c r="E493" s="733">
        <v>7</v>
      </c>
      <c r="F493" s="1140">
        <v>602</v>
      </c>
      <c r="G493" s="1166" t="s">
        <v>106</v>
      </c>
      <c r="H493" s="1166" t="s">
        <v>106</v>
      </c>
      <c r="I493" s="874">
        <v>72.87</v>
      </c>
      <c r="J493" s="651">
        <f t="shared" si="121"/>
        <v>1.3174145738987235</v>
      </c>
      <c r="K493" s="877">
        <v>0.24</v>
      </c>
      <c r="L493" s="887">
        <v>4</v>
      </c>
      <c r="M493" s="642">
        <f t="shared" si="122"/>
        <v>0.96</v>
      </c>
      <c r="N493" s="870" t="s">
        <v>568</v>
      </c>
      <c r="O493" s="734">
        <v>0.22</v>
      </c>
      <c r="P493" s="619">
        <v>43831</v>
      </c>
      <c r="Q493" s="619">
        <v>43846</v>
      </c>
      <c r="R493" s="642">
        <f t="shared" si="123"/>
        <v>9.0909090909090864</v>
      </c>
      <c r="S493" s="701">
        <f>IF(INDEX(Historical!$D$7:$D$1237,MATCH(B493,Historical!$B$7:$B$1261,0))=0,"n/a",(INDEX(Historical!$C$7:$C$1239,MATCH(B493,Historical!$B$7:$B$1261,0))/INDEX(Historical!$D$7:$D$1237,MATCH(B493,Historical!$B$7:$B$1261,0))-1)*100)</f>
        <v>4.7619047619047672</v>
      </c>
      <c r="T493" s="701">
        <f>IF(INDEX(Historical!$F$7:$F$1230,MATCH(B493,Historical!$B$7:$B$1261,0))=0,"n/a",((INDEX(Historical!$C$7:$C$1239,MATCH(B493,Historical!$B$7:$B$1261,0))/INDEX(Historical!$F$7:$F$1230,MATCH(B493,Historical!$B$7:$B$1261,0)))^(1/3)-1)*100)</f>
        <v>7.4174341954216017</v>
      </c>
      <c r="U493" s="701">
        <f>IF(INDEX(Historical!$H$7:$H$1230,MATCH(B493,Historical!$B$7:$B$1261,0))=0,"n/a",((INDEX(Historical!$C$7:$C$1239,MATCH(B493,Historical!$B$7:$B$1261,0))/INDEX(Historical!$H$7:$H$1230,MATCH(B493,Historical!$B$7:$B$1261,0)))^(1/5)-1)*100)</f>
        <v>12.888132073019754</v>
      </c>
      <c r="V493" s="701" t="str">
        <f>IF(INDEX(Historical!$O$7:$O$1230,MATCH(B493,Historical!$B$7:$B$1261,0))=0,"n/a",((INDEX(Historical!$C$7:$C$1239,MATCH(B493,Historical!$B$7:$B$1261,0))/INDEX(Historical!$O$7:$O$1230,MATCH(B493,Historical!$B$7:$B$1261,0)))^(1/10)-1)*100)</f>
        <v>n/a</v>
      </c>
      <c r="W493" s="702" t="str">
        <f t="shared" si="124"/>
        <v>n/a</v>
      </c>
      <c r="X493" s="703">
        <f t="shared" si="125"/>
        <v>0.92058086235855374</v>
      </c>
      <c r="Y493" s="661"/>
      <c r="Z493" s="651" t="str">
        <f t="shared" si="126"/>
        <v>n/a</v>
      </c>
      <c r="AA493" s="886" t="str">
        <f t="shared" si="127"/>
        <v>n/a</v>
      </c>
      <c r="AB493" s="887">
        <v>12</v>
      </c>
      <c r="AC493" s="865">
        <v>-5</v>
      </c>
      <c r="AD493" s="865" t="s">
        <v>136</v>
      </c>
      <c r="AE493" s="865">
        <v>1.18</v>
      </c>
      <c r="AF493" s="865">
        <v>2.1</v>
      </c>
      <c r="AG493" s="865">
        <v>-13.900000000000002</v>
      </c>
      <c r="AH493" s="865">
        <v>-24.8</v>
      </c>
      <c r="AI493" s="865">
        <v>23.200000000000003</v>
      </c>
      <c r="AJ493" s="865">
        <v>14.000000000000002</v>
      </c>
      <c r="AK493" s="865">
        <v>11.540000000000001</v>
      </c>
      <c r="AL493" s="878">
        <v>8029.9999999999991</v>
      </c>
      <c r="AM493" s="872">
        <v>0.6</v>
      </c>
      <c r="AN493" s="865">
        <v>0</v>
      </c>
      <c r="AO493" s="739" t="str">
        <f t="shared" si="128"/>
        <v>n/a</v>
      </c>
      <c r="AP493" s="740">
        <f t="shared" si="129"/>
        <v>14.205546646918478</v>
      </c>
      <c r="AQ493" s="888" t="str">
        <f t="shared" si="130"/>
        <v>n/a</v>
      </c>
      <c r="AR493" s="651">
        <f>INDEX(Historical!$C$7:$C$1239,MATCH(B493,Historical!$B$7:$B$1261,0))*IF(AH493="n/a",1.03,IF(AH493&lt;0,1.01,IF(AH493&gt;10,1.1,(1+AH493/100))))</f>
        <v>0.88880000000000003</v>
      </c>
      <c r="AS493" s="886">
        <f t="shared" si="131"/>
        <v>0.9776800000000001</v>
      </c>
      <c r="AT493" s="886">
        <f t="shared" si="136"/>
        <v>1.0754480000000002</v>
      </c>
      <c r="AU493" s="886">
        <f t="shared" si="136"/>
        <v>1.1829928000000003</v>
      </c>
      <c r="AV493" s="886">
        <f t="shared" si="136"/>
        <v>1.3012920800000005</v>
      </c>
      <c r="AW493" s="651">
        <f t="shared" si="132"/>
        <v>5.4262128800000013</v>
      </c>
      <c r="AX493" s="747">
        <f t="shared" si="133"/>
        <v>7.4464290929051753</v>
      </c>
      <c r="AY493" s="934">
        <v>1.54</v>
      </c>
      <c r="AZ493" s="872">
        <v>155.15</v>
      </c>
      <c r="BA493" s="872">
        <v>-4.87</v>
      </c>
      <c r="BB493" s="872">
        <v>3.05</v>
      </c>
      <c r="BC493" s="872">
        <v>26.590000000000003</v>
      </c>
      <c r="BE493" s="624">
        <v>2014</v>
      </c>
      <c r="BF493" s="898">
        <f t="shared" si="134"/>
        <v>0</v>
      </c>
      <c r="BG493" s="882">
        <v>-5.7</v>
      </c>
    </row>
    <row r="494" spans="1:59" ht="11.25" customHeight="1" x14ac:dyDescent="0.2">
      <c r="A494" s="871" t="s">
        <v>718</v>
      </c>
      <c r="B494" s="875" t="s">
        <v>719</v>
      </c>
      <c r="C494" s="932" t="s">
        <v>128</v>
      </c>
      <c r="D494" s="932" t="s">
        <v>4353</v>
      </c>
      <c r="E494" s="733">
        <v>18</v>
      </c>
      <c r="F494" s="1140">
        <v>193</v>
      </c>
      <c r="G494" s="1165" t="s">
        <v>106</v>
      </c>
      <c r="H494" s="1165" t="s">
        <v>106</v>
      </c>
      <c r="I494" s="874">
        <v>34.43</v>
      </c>
      <c r="J494" s="651">
        <f t="shared" si="121"/>
        <v>3.0206215509729888</v>
      </c>
      <c r="K494" s="877">
        <v>0.26</v>
      </c>
      <c r="L494" s="887">
        <v>4</v>
      </c>
      <c r="M494" s="642">
        <f t="shared" si="122"/>
        <v>1.04</v>
      </c>
      <c r="N494" s="870" t="s">
        <v>119</v>
      </c>
      <c r="O494" s="734">
        <v>0.25</v>
      </c>
      <c r="P494" s="861">
        <v>44056</v>
      </c>
      <c r="Q494" s="861">
        <v>44071</v>
      </c>
      <c r="R494" s="642">
        <f t="shared" si="123"/>
        <v>4.0000000000000036</v>
      </c>
      <c r="S494" s="701">
        <f>IF(INDEX(Historical!$D$7:$D$1237,MATCH(B494,Historical!$B$7:$B$1261,0))=0,"n/a",(INDEX(Historical!$C$7:$C$1239,MATCH(B494,Historical!$B$7:$B$1261,0))/INDEX(Historical!$D$7:$D$1237,MATCH(B494,Historical!$B$7:$B$1261,0))-1)*100)</f>
        <v>4.2553191489361764</v>
      </c>
      <c r="T494" s="701">
        <f>IF(INDEX(Historical!$F$7:$F$1230,MATCH(B494,Historical!$B$7:$B$1261,0))=0,"n/a",((INDEX(Historical!$C$7:$C$1239,MATCH(B494,Historical!$B$7:$B$1261,0))/INDEX(Historical!$F$7:$F$1230,MATCH(B494,Historical!$B$7:$B$1261,0)))^(1/3)-1)*100)</f>
        <v>4.4501837059028659</v>
      </c>
      <c r="U494" s="701">
        <f>IF(INDEX(Historical!$H$7:$H$1230,MATCH(B494,Historical!$B$7:$B$1261,0))=0,"n/a",((INDEX(Historical!$C$7:$C$1239,MATCH(B494,Historical!$B$7:$B$1261,0))/INDEX(Historical!$H$7:$H$1230,MATCH(B494,Historical!$B$7:$B$1261,0)))^(1/5)-1)*100)</f>
        <v>4.67098102600354</v>
      </c>
      <c r="V494" s="701">
        <f>IF(INDEX(Historical!$O$7:$O$1230,MATCH(B494,Historical!$B$7:$B$1261,0))=0,"n/a",((INDEX(Historical!$C$7:$C$1239,MATCH(B494,Historical!$B$7:$B$1261,0))/INDEX(Historical!$O$7:$O$1230,MATCH(B494,Historical!$B$7:$B$1261,0)))^(1/10)-1)*100)</f>
        <v>5.3852446843885904</v>
      </c>
      <c r="W494" s="702">
        <f t="shared" si="124"/>
        <v>0.86736653573872968</v>
      </c>
      <c r="X494" s="703">
        <f t="shared" si="125"/>
        <v>0.44065858735882457</v>
      </c>
      <c r="Y494" s="665"/>
      <c r="Z494" s="651">
        <f t="shared" si="126"/>
        <v>39.846743295019159</v>
      </c>
      <c r="AA494" s="886">
        <f t="shared" si="127"/>
        <v>13.191570881226054</v>
      </c>
      <c r="AB494" s="887">
        <v>7</v>
      </c>
      <c r="AC494" s="865">
        <v>2.61</v>
      </c>
      <c r="AD494" s="865" t="s">
        <v>136</v>
      </c>
      <c r="AE494" s="865">
        <v>0.95</v>
      </c>
      <c r="AF494" s="865">
        <v>1.7</v>
      </c>
      <c r="AG494" s="865">
        <v>12.9</v>
      </c>
      <c r="AH494" s="865">
        <v>57.699999999999996</v>
      </c>
      <c r="AI494" s="865" t="s">
        <v>136</v>
      </c>
      <c r="AJ494" s="865">
        <v>10.6</v>
      </c>
      <c r="AK494" s="865" t="s">
        <v>136</v>
      </c>
      <c r="AL494" s="878">
        <v>268.74</v>
      </c>
      <c r="AM494" s="872">
        <v>1.2</v>
      </c>
      <c r="AN494" s="865">
        <v>7.0000000000000007E-2</v>
      </c>
      <c r="AO494" s="739">
        <f t="shared" si="128"/>
        <v>-5.499968304249526</v>
      </c>
      <c r="AP494" s="740">
        <f t="shared" si="129"/>
        <v>7.6916025769765284</v>
      </c>
      <c r="AQ494" s="888">
        <f t="shared" si="130"/>
        <v>-0.16531331338169863</v>
      </c>
      <c r="AR494" s="651">
        <f>INDEX(Historical!$C$7:$C$1239,MATCH(B494,Historical!$B$7:$B$1261,0))*IF(AH494="n/a",1.03,IF(AH494&lt;0,1.01,IF(AH494&gt;10,1.1,(1+AH494/100))))</f>
        <v>1.0780000000000001</v>
      </c>
      <c r="AS494" s="886">
        <f t="shared" si="131"/>
        <v>1.1103400000000001</v>
      </c>
      <c r="AT494" s="886">
        <f t="shared" si="136"/>
        <v>1.1436502000000002</v>
      </c>
      <c r="AU494" s="886">
        <f t="shared" si="136"/>
        <v>1.1779597060000002</v>
      </c>
      <c r="AV494" s="886">
        <f t="shared" si="136"/>
        <v>1.2132984971800003</v>
      </c>
      <c r="AW494" s="651">
        <f t="shared" si="132"/>
        <v>5.7232484031800013</v>
      </c>
      <c r="AX494" s="747">
        <f t="shared" si="133"/>
        <v>16.622853334824285</v>
      </c>
      <c r="AY494" s="934">
        <v>0.54</v>
      </c>
      <c r="AZ494" s="872">
        <v>20.669999999999998</v>
      </c>
      <c r="BA494" s="872">
        <v>-11.26</v>
      </c>
      <c r="BB494" s="872">
        <v>-3.7900000000000005</v>
      </c>
      <c r="BC494" s="872">
        <v>-1.2</v>
      </c>
      <c r="BE494" s="624">
        <v>2003</v>
      </c>
      <c r="BF494" s="898">
        <f t="shared" si="134"/>
        <v>1</v>
      </c>
      <c r="BG494" s="882">
        <v>8.6</v>
      </c>
    </row>
    <row r="495" spans="1:59" ht="11.25" customHeight="1" x14ac:dyDescent="0.2">
      <c r="A495" s="871" t="s">
        <v>715</v>
      </c>
      <c r="B495" s="875" t="s">
        <v>716</v>
      </c>
      <c r="C495" s="932" t="s">
        <v>131</v>
      </c>
      <c r="D495" s="932" t="s">
        <v>4329</v>
      </c>
      <c r="E495" s="733">
        <v>14</v>
      </c>
      <c r="F495" s="1140">
        <v>267</v>
      </c>
      <c r="G495" s="1166" t="s">
        <v>37</v>
      </c>
      <c r="H495" s="1166" t="s">
        <v>37</v>
      </c>
      <c r="I495" s="874">
        <v>32.39</v>
      </c>
      <c r="J495" s="651">
        <f t="shared" si="121"/>
        <v>4.9706699598641562</v>
      </c>
      <c r="K495" s="877">
        <v>0.40250000000000002</v>
      </c>
      <c r="L495" s="887">
        <v>4</v>
      </c>
      <c r="M495" s="642">
        <f t="shared" si="122"/>
        <v>1.61</v>
      </c>
      <c r="N495" s="870" t="s">
        <v>717</v>
      </c>
      <c r="O495" s="734">
        <v>0.38750000000000001</v>
      </c>
      <c r="P495" s="861">
        <v>44113</v>
      </c>
      <c r="Q495" s="861">
        <v>44134</v>
      </c>
      <c r="R495" s="642">
        <f t="shared" si="123"/>
        <v>3.8709677419354875</v>
      </c>
      <c r="S495" s="701">
        <f>IF(INDEX(Historical!$D$7:$D$1237,MATCH(B495,Historical!$B$7:$B$1261,0))=0,"n/a",(INDEX(Historical!$C$7:$C$1239,MATCH(B495,Historical!$B$7:$B$1261,0))/INDEX(Historical!$D$7:$D$1237,MATCH(B495,Historical!$B$7:$B$1261,0))-1)*100)</f>
        <v>8.8073394495412849</v>
      </c>
      <c r="T495" s="701">
        <f>IF(INDEX(Historical!$F$7:$F$1230,MATCH(B495,Historical!$B$7:$B$1261,0))=0,"n/a",((INDEX(Historical!$C$7:$C$1239,MATCH(B495,Historical!$B$7:$B$1261,0))/INDEX(Historical!$F$7:$F$1230,MATCH(B495,Historical!$B$7:$B$1261,0)))^(1/3)-1)*100)</f>
        <v>9.5534479336375497</v>
      </c>
      <c r="U495" s="701">
        <f>IF(INDEX(Historical!$H$7:$H$1230,MATCH(B495,Historical!$B$7:$B$1261,0))=0,"n/a",((INDEX(Historical!$C$7:$C$1239,MATCH(B495,Historical!$B$7:$B$1261,0))/INDEX(Historical!$H$7:$H$1230,MATCH(B495,Historical!$B$7:$B$1261,0)))^(1/5)-1)*100)</f>
        <v>9.8931428111550765</v>
      </c>
      <c r="V495" s="701">
        <f>IF(INDEX(Historical!$O$7:$O$1230,MATCH(B495,Historical!$B$7:$B$1261,0))=0,"n/a",((INDEX(Historical!$C$7:$C$1239,MATCH(B495,Historical!$B$7:$B$1261,0))/INDEX(Historical!$O$7:$O$1230,MATCH(B495,Historical!$B$7:$B$1261,0)))^(1/10)-1)*100)</f>
        <v>7.6399866755722634</v>
      </c>
      <c r="W495" s="702">
        <f t="shared" si="124"/>
        <v>1.2949162388969799</v>
      </c>
      <c r="X495" s="703">
        <f t="shared" si="125"/>
        <v>5.4961904506417101</v>
      </c>
      <c r="Y495" s="876"/>
      <c r="Z495" s="651" t="str">
        <f t="shared" si="126"/>
        <v>n/a</v>
      </c>
      <c r="AA495" s="886" t="str">
        <f t="shared" si="127"/>
        <v>n/a</v>
      </c>
      <c r="AB495" s="887">
        <v>12</v>
      </c>
      <c r="AC495" s="865">
        <v>-0.97</v>
      </c>
      <c r="AD495" s="865" t="s">
        <v>136</v>
      </c>
      <c r="AE495" s="865">
        <v>3.28</v>
      </c>
      <c r="AF495" s="865">
        <v>1.84</v>
      </c>
      <c r="AG495" s="865">
        <v>-5.2</v>
      </c>
      <c r="AH495" s="865">
        <v>1.7999999999999998</v>
      </c>
      <c r="AI495" s="865">
        <v>5.79</v>
      </c>
      <c r="AJ495" s="865">
        <v>1.7999999999999998</v>
      </c>
      <c r="AK495" s="865">
        <v>2.1</v>
      </c>
      <c r="AL495" s="878">
        <v>6930</v>
      </c>
      <c r="AM495" s="872">
        <v>0.1</v>
      </c>
      <c r="AN495" s="865">
        <v>0.95</v>
      </c>
      <c r="AO495" s="739" t="str">
        <f t="shared" si="128"/>
        <v>n/a</v>
      </c>
      <c r="AP495" s="740">
        <f t="shared" si="129"/>
        <v>14.863812771019234</v>
      </c>
      <c r="AQ495" s="888" t="str">
        <f t="shared" si="130"/>
        <v>n/a</v>
      </c>
      <c r="AR495" s="651">
        <f>INDEX(Historical!$C$7:$C$1239,MATCH(B495,Historical!$B$7:$B$1261,0))*IF(AH495="n/a",1.03,IF(AH495&lt;0,1.01,IF(AH495&gt;10,1.1,(1+AH495/100))))</f>
        <v>1.509185</v>
      </c>
      <c r="AS495" s="886">
        <f t="shared" si="131"/>
        <v>1.5965668115</v>
      </c>
      <c r="AT495" s="886">
        <f t="shared" si="136"/>
        <v>1.6300947145414999</v>
      </c>
      <c r="AU495" s="886">
        <f t="shared" si="136"/>
        <v>1.6643267035468712</v>
      </c>
      <c r="AV495" s="886">
        <f t="shared" si="136"/>
        <v>1.6992775643213553</v>
      </c>
      <c r="AW495" s="651">
        <f t="shared" si="132"/>
        <v>8.0994507939097282</v>
      </c>
      <c r="AX495" s="747">
        <f t="shared" si="133"/>
        <v>25.006022827754641</v>
      </c>
      <c r="AY495" s="934">
        <v>0.72</v>
      </c>
      <c r="AZ495" s="872">
        <v>40.799999999999997</v>
      </c>
      <c r="BA495" s="872">
        <v>-30.240000000000002</v>
      </c>
      <c r="BB495" s="872">
        <v>1.4500000000000002</v>
      </c>
      <c r="BC495" s="872">
        <v>0.54999999999999993</v>
      </c>
      <c r="BE495" s="624">
        <v>2007</v>
      </c>
      <c r="BF495" s="898">
        <f t="shared" si="134"/>
        <v>1</v>
      </c>
      <c r="BG495" s="882">
        <v>-1.7999999999999998</v>
      </c>
    </row>
    <row r="496" spans="1:59" ht="11.25" customHeight="1" x14ac:dyDescent="0.2">
      <c r="A496" s="871" t="s">
        <v>3878</v>
      </c>
      <c r="B496" s="875" t="s">
        <v>3879</v>
      </c>
      <c r="C496" s="932" t="s">
        <v>131</v>
      </c>
      <c r="D496" s="932" t="s">
        <v>4339</v>
      </c>
      <c r="E496" s="733">
        <v>7</v>
      </c>
      <c r="F496" s="1140">
        <v>612</v>
      </c>
      <c r="G496" s="1147" t="s">
        <v>115</v>
      </c>
      <c r="H496" s="1147" t="s">
        <v>115</v>
      </c>
      <c r="I496" s="874">
        <v>79.180000000000007</v>
      </c>
      <c r="J496" s="651">
        <f t="shared" si="121"/>
        <v>2.7279616064662791</v>
      </c>
      <c r="K496" s="877">
        <v>0.54</v>
      </c>
      <c r="L496" s="887">
        <v>4</v>
      </c>
      <c r="M496" s="642">
        <f t="shared" si="122"/>
        <v>2.16</v>
      </c>
      <c r="N496" s="870" t="s">
        <v>226</v>
      </c>
      <c r="O496" s="734">
        <v>0.5</v>
      </c>
      <c r="P496" s="861">
        <v>43881</v>
      </c>
      <c r="Q496" s="861">
        <v>43895</v>
      </c>
      <c r="R496" s="642">
        <f t="shared" si="123"/>
        <v>8.0000000000000071</v>
      </c>
      <c r="S496" s="701">
        <f>IF(INDEX(Historical!$D$7:$D$1237,MATCH(B496,Historical!$B$7:$B$1261,0))=0,"n/a",(INDEX(Historical!$C$7:$C$1239,MATCH(B496,Historical!$B$7:$B$1261,0))/INDEX(Historical!$D$7:$D$1237,MATCH(B496,Historical!$B$7:$B$1261,0))-1)*100)</f>
        <v>8.6956521739130377</v>
      </c>
      <c r="T496" s="701">
        <f>IF(INDEX(Historical!$F$7:$F$1230,MATCH(B496,Historical!$B$7:$B$1261,0))=0,"n/a",((INDEX(Historical!$C$7:$C$1239,MATCH(B496,Historical!$B$7:$B$1261,0))/INDEX(Historical!$F$7:$F$1230,MATCH(B496,Historical!$B$7:$B$1261,0)))^(1/3)-1)*100)</f>
        <v>12.624788044360603</v>
      </c>
      <c r="U496" s="701">
        <f>IF(INDEX(Historical!$H$7:$H$1230,MATCH(B496,Historical!$B$7:$B$1261,0))=0,"n/a",((INDEX(Historical!$C$7:$C$1239,MATCH(B496,Historical!$B$7:$B$1261,0))/INDEX(Historical!$H$7:$H$1230,MATCH(B496,Historical!$B$7:$B$1261,0)))^(1/5)-1)*100)</f>
        <v>18.94608218221061</v>
      </c>
      <c r="V496" s="701" t="str">
        <f>IF(INDEX(Historical!$O$7:$O$1230,MATCH(B496,Historical!$B$7:$B$1261,0))=0,"n/a",((INDEX(Historical!$C$7:$C$1239,MATCH(B496,Historical!$B$7:$B$1261,0))/INDEX(Historical!$O$7:$O$1230,MATCH(B496,Historical!$B$7:$B$1261,0)))^(1/10)-1)*100)</f>
        <v>n/a</v>
      </c>
      <c r="W496" s="702" t="str">
        <f t="shared" si="124"/>
        <v>n/a</v>
      </c>
      <c r="X496" s="703">
        <f t="shared" si="125"/>
        <v>1.7068542506496045</v>
      </c>
      <c r="Y496" s="654"/>
      <c r="Z496" s="651">
        <f t="shared" si="126"/>
        <v>60.845070422535215</v>
      </c>
      <c r="AA496" s="886">
        <f t="shared" si="127"/>
        <v>22.304225352112677</v>
      </c>
      <c r="AB496" s="887">
        <v>12</v>
      </c>
      <c r="AC496" s="865">
        <v>3.55</v>
      </c>
      <c r="AD496" s="865">
        <v>4.49</v>
      </c>
      <c r="AE496" s="865">
        <v>2.91</v>
      </c>
      <c r="AF496" s="865">
        <v>1.93</v>
      </c>
      <c r="AG496" s="865">
        <v>8.6999999999999993</v>
      </c>
      <c r="AH496" s="865">
        <v>8</v>
      </c>
      <c r="AI496" s="865">
        <v>6.54</v>
      </c>
      <c r="AJ496" s="865">
        <v>11.1</v>
      </c>
      <c r="AK496" s="865">
        <v>5</v>
      </c>
      <c r="AL496" s="878">
        <v>4360</v>
      </c>
      <c r="AM496" s="872">
        <v>1.7500000000000002</v>
      </c>
      <c r="AN496" s="865">
        <v>0.86</v>
      </c>
      <c r="AO496" s="739">
        <f t="shared" si="128"/>
        <v>-0.63018156343578724</v>
      </c>
      <c r="AP496" s="740">
        <f t="shared" si="129"/>
        <v>21.67404378867689</v>
      </c>
      <c r="AQ496" s="888">
        <f t="shared" si="130"/>
        <v>38.318722006783965</v>
      </c>
      <c r="AR496" s="651">
        <f>INDEX(Historical!$C$7:$C$1239,MATCH(B496,Historical!$B$7:$B$1261,0))*IF(AH496="n/a",1.03,IF(AH496&lt;0,1.01,IF(AH496&gt;10,1.1,(1+AH496/100))))</f>
        <v>2.16</v>
      </c>
      <c r="AS496" s="886">
        <f t="shared" si="131"/>
        <v>2.3012639999999998</v>
      </c>
      <c r="AT496" s="886">
        <f t="shared" si="136"/>
        <v>2.4163272</v>
      </c>
      <c r="AU496" s="886">
        <f t="shared" si="136"/>
        <v>2.5371435600000001</v>
      </c>
      <c r="AV496" s="886">
        <f t="shared" si="136"/>
        <v>2.6640007380000004</v>
      </c>
      <c r="AW496" s="651">
        <f t="shared" si="132"/>
        <v>12.078735498</v>
      </c>
      <c r="AX496" s="747">
        <f t="shared" si="133"/>
        <v>15.254780876483959</v>
      </c>
      <c r="AY496" s="934">
        <v>0.35</v>
      </c>
      <c r="AZ496" s="872">
        <v>24.36</v>
      </c>
      <c r="BA496" s="872">
        <v>-18.350000000000001</v>
      </c>
      <c r="BB496" s="872">
        <v>8.64</v>
      </c>
      <c r="BC496" s="872">
        <v>2.16</v>
      </c>
      <c r="BE496" s="624">
        <v>2014</v>
      </c>
      <c r="BF496" s="898">
        <f t="shared" si="134"/>
        <v>0</v>
      </c>
      <c r="BG496" s="882">
        <v>3.3000000000000003</v>
      </c>
    </row>
    <row r="497" spans="1:59" ht="11.25" customHeight="1" x14ac:dyDescent="0.2">
      <c r="A497" s="871" t="s">
        <v>720</v>
      </c>
      <c r="B497" s="875" t="s">
        <v>721</v>
      </c>
      <c r="C497" s="932" t="s">
        <v>4319</v>
      </c>
      <c r="D497" s="932" t="s">
        <v>4320</v>
      </c>
      <c r="E497" s="733">
        <v>17</v>
      </c>
      <c r="F497" s="1140">
        <v>200</v>
      </c>
      <c r="G497" s="1136" t="s">
        <v>37</v>
      </c>
      <c r="H497" s="1136" t="s">
        <v>37</v>
      </c>
      <c r="I497" s="874">
        <v>35.22</v>
      </c>
      <c r="J497" s="651">
        <f t="shared" si="121"/>
        <v>7.6093128904031806</v>
      </c>
      <c r="K497" s="877">
        <v>0.67</v>
      </c>
      <c r="L497" s="887">
        <v>4</v>
      </c>
      <c r="M497" s="642">
        <f t="shared" si="122"/>
        <v>2.68</v>
      </c>
      <c r="N497" s="870" t="s">
        <v>107</v>
      </c>
      <c r="O497" s="734">
        <v>0.66</v>
      </c>
      <c r="P497" s="866">
        <v>43768</v>
      </c>
      <c r="Q497" s="866">
        <v>43784</v>
      </c>
      <c r="R497" s="642">
        <f t="shared" si="123"/>
        <v>1.5151515151515165</v>
      </c>
      <c r="S497" s="701">
        <f>IF(INDEX(Historical!$D$7:$D$1237,MATCH(B497,Historical!$B$7:$B$1261,0))=0,"n/a",(INDEX(Historical!$C$7:$C$1239,MATCH(B497,Historical!$B$7:$B$1261,0))/INDEX(Historical!$D$7:$D$1237,MATCH(B497,Historical!$B$7:$B$1261,0))-1)*100)</f>
        <v>0.37878787878786735</v>
      </c>
      <c r="T497" s="701">
        <f>IF(INDEX(Historical!$F$7:$F$1230,MATCH(B497,Historical!$B$7:$B$1261,0))=0,"n/a",((INDEX(Historical!$C$7:$C$1239,MATCH(B497,Historical!$B$7:$B$1261,0))/INDEX(Historical!$F$7:$F$1230,MATCH(B497,Historical!$B$7:$B$1261,0)))^(1/3)-1)*100)</f>
        <v>3.9388618696061917</v>
      </c>
      <c r="U497" s="701">
        <f>IF(INDEX(Historical!$H$7:$H$1230,MATCH(B497,Historical!$B$7:$B$1261,0))=0,"n/a",((INDEX(Historical!$C$7:$C$1239,MATCH(B497,Historical!$B$7:$B$1261,0))/INDEX(Historical!$H$7:$H$1230,MATCH(B497,Historical!$B$7:$B$1261,0)))^(1/5)-1)*100)</f>
        <v>5.5793298129772406</v>
      </c>
      <c r="V497" s="701">
        <f>IF(INDEX(Historical!$O$7:$O$1230,MATCH(B497,Historical!$B$7:$B$1261,0))=0,"n/a",((INDEX(Historical!$C$7:$C$1239,MATCH(B497,Historical!$B$7:$B$1261,0))/INDEX(Historical!$O$7:$O$1230,MATCH(B497,Historical!$B$7:$B$1261,0)))^(1/10)-1)*100)</f>
        <v>8.2446555507904371</v>
      </c>
      <c r="W497" s="702">
        <f t="shared" si="124"/>
        <v>0.67672078943823621</v>
      </c>
      <c r="X497" s="703" t="str">
        <f t="shared" si="125"/>
        <v>n/a</v>
      </c>
      <c r="Y497" s="876"/>
      <c r="Z497" s="651">
        <f t="shared" si="126"/>
        <v>400</v>
      </c>
      <c r="AA497" s="886">
        <f t="shared" si="127"/>
        <v>52.567164179104473</v>
      </c>
      <c r="AB497" s="887">
        <v>12</v>
      </c>
      <c r="AC497" s="865">
        <v>0.67</v>
      </c>
      <c r="AD497" s="865">
        <v>3.4</v>
      </c>
      <c r="AE497" s="865">
        <v>9.41</v>
      </c>
      <c r="AF497" s="865">
        <v>2.1800000000000002</v>
      </c>
      <c r="AG497" s="865">
        <v>4</v>
      </c>
      <c r="AH497" s="865">
        <v>14.399999999999999</v>
      </c>
      <c r="AI497" s="865">
        <v>57.36</v>
      </c>
      <c r="AJ497" s="865">
        <v>-2.5</v>
      </c>
      <c r="AK497" s="865">
        <v>15.8</v>
      </c>
      <c r="AL497" s="878">
        <v>8240</v>
      </c>
      <c r="AM497" s="872">
        <v>0.3</v>
      </c>
      <c r="AN497" s="865">
        <v>1.38</v>
      </c>
      <c r="AO497" s="739">
        <f t="shared" si="128"/>
        <v>-39.378521475724057</v>
      </c>
      <c r="AP497" s="740">
        <f t="shared" si="129"/>
        <v>13.18864270338042</v>
      </c>
      <c r="AQ497" s="888">
        <f t="shared" si="130"/>
        <v>125.68061789514036</v>
      </c>
      <c r="AR497" s="651">
        <f>INDEX(Historical!$C$7:$C$1239,MATCH(B497,Historical!$B$7:$B$1261,0))*IF(AH497="n/a",1.03,IF(AH497&lt;0,1.01,IF(AH497&gt;10,1.1,(1+AH497/100))))</f>
        <v>2.915</v>
      </c>
      <c r="AS497" s="886">
        <f t="shared" si="131"/>
        <v>3.2065000000000001</v>
      </c>
      <c r="AT497" s="886">
        <f t="shared" si="136"/>
        <v>3.5271500000000002</v>
      </c>
      <c r="AU497" s="886">
        <f t="shared" si="136"/>
        <v>3.8798650000000006</v>
      </c>
      <c r="AV497" s="886">
        <f t="shared" si="136"/>
        <v>4.2678515000000008</v>
      </c>
      <c r="AW497" s="651">
        <f t="shared" si="132"/>
        <v>17.796366500000001</v>
      </c>
      <c r="AX497" s="747">
        <f t="shared" si="133"/>
        <v>50.529149630891546</v>
      </c>
      <c r="AY497" s="934">
        <v>1.02</v>
      </c>
      <c r="AZ497" s="872">
        <v>164.22</v>
      </c>
      <c r="BA497" s="872">
        <v>-22.11</v>
      </c>
      <c r="BB497" s="872">
        <v>11.25</v>
      </c>
      <c r="BC497" s="872">
        <v>12.78</v>
      </c>
      <c r="BE497" s="624">
        <v>2003</v>
      </c>
      <c r="BF497" s="898">
        <f t="shared" si="134"/>
        <v>1</v>
      </c>
      <c r="BG497" s="882">
        <v>1.6</v>
      </c>
    </row>
    <row r="498" spans="1:59" ht="11.25" customHeight="1" x14ac:dyDescent="0.2">
      <c r="A498" s="871" t="s">
        <v>722</v>
      </c>
      <c r="B498" s="875" t="s">
        <v>723</v>
      </c>
      <c r="C498" s="932" t="s">
        <v>178</v>
      </c>
      <c r="D498" s="932" t="s">
        <v>4336</v>
      </c>
      <c r="E498" s="733">
        <v>18</v>
      </c>
      <c r="F498" s="1140">
        <v>182</v>
      </c>
      <c r="G498" s="1140" t="s">
        <v>37</v>
      </c>
      <c r="H498" s="1140" t="s">
        <v>37</v>
      </c>
      <c r="I498" s="874">
        <v>35.869999999999997</v>
      </c>
      <c r="J498" s="651">
        <f t="shared" si="121"/>
        <v>10.42654028436019</v>
      </c>
      <c r="K498" s="877">
        <v>0.93500000000000005</v>
      </c>
      <c r="L498" s="887">
        <v>4</v>
      </c>
      <c r="M498" s="642">
        <f t="shared" si="122"/>
        <v>3.74</v>
      </c>
      <c r="N498" s="870" t="s">
        <v>107</v>
      </c>
      <c r="O498" s="734">
        <v>0.91500000000000004</v>
      </c>
      <c r="P498" s="619">
        <v>43854</v>
      </c>
      <c r="Q498" s="619">
        <v>43874</v>
      </c>
      <c r="R498" s="642">
        <f t="shared" si="123"/>
        <v>2.1857923497267775</v>
      </c>
      <c r="S498" s="701">
        <f>IF(INDEX(Historical!$D$7:$D$1237,MATCH(B498,Historical!$B$7:$B$1261,0))=0,"n/a",(INDEX(Historical!$C$7:$C$1239,MATCH(B498,Historical!$B$7:$B$1261,0))/INDEX(Historical!$D$7:$D$1237,MATCH(B498,Historical!$B$7:$B$1261,0))-1)*100)</f>
        <v>8.7827426810477505</v>
      </c>
      <c r="T498" s="701">
        <f>IF(INDEX(Historical!$F$7:$F$1230,MATCH(B498,Historical!$B$7:$B$1261,0))=0,"n/a",((INDEX(Historical!$C$7:$C$1239,MATCH(B498,Historical!$B$7:$B$1261,0))/INDEX(Historical!$F$7:$F$1230,MATCH(B498,Historical!$B$7:$B$1261,0)))^(1/3)-1)*100)</f>
        <v>12.792407378220251</v>
      </c>
      <c r="U498" s="701">
        <f>IF(INDEX(Historical!$H$7:$H$1230,MATCH(B498,Historical!$B$7:$B$1261,0))=0,"n/a",((INDEX(Historical!$C$7:$C$1239,MATCH(B498,Historical!$B$7:$B$1261,0))/INDEX(Historical!$H$7:$H$1230,MATCH(B498,Historical!$B$7:$B$1261,0)))^(1/5)-1)*100)</f>
        <v>10.683568910136021</v>
      </c>
      <c r="V498" s="701">
        <f>IF(INDEX(Historical!$O$7:$O$1230,MATCH(B498,Historical!$B$7:$B$1261,0))=0,"n/a",((INDEX(Historical!$C$7:$C$1239,MATCH(B498,Historical!$B$7:$B$1261,0))/INDEX(Historical!$O$7:$O$1230,MATCH(B498,Historical!$B$7:$B$1261,0)))^(1/10)-1)*100)</f>
        <v>17.296407944983883</v>
      </c>
      <c r="W498" s="702">
        <f t="shared" si="124"/>
        <v>0.61767558582788595</v>
      </c>
      <c r="X498" s="703">
        <f t="shared" si="125"/>
        <v>0.70752111987655775</v>
      </c>
      <c r="Y498" s="876"/>
      <c r="Z498" s="651">
        <f t="shared" si="126"/>
        <v>257.93103448275866</v>
      </c>
      <c r="AA498" s="886">
        <f t="shared" si="127"/>
        <v>24.737931034482756</v>
      </c>
      <c r="AB498" s="887">
        <v>12</v>
      </c>
      <c r="AC498" s="865">
        <v>1.45</v>
      </c>
      <c r="AD498" s="865">
        <v>44.54</v>
      </c>
      <c r="AE498" s="865">
        <v>1.93</v>
      </c>
      <c r="AF498" s="865">
        <v>2.7</v>
      </c>
      <c r="AG498" s="867">
        <v>10.299999999999999</v>
      </c>
      <c r="AH498" s="865">
        <v>10.7</v>
      </c>
      <c r="AI498" s="865">
        <v>10.58</v>
      </c>
      <c r="AJ498" s="865">
        <v>15.1</v>
      </c>
      <c r="AK498" s="865">
        <v>0.57999999999999996</v>
      </c>
      <c r="AL498" s="878">
        <v>16680</v>
      </c>
      <c r="AM498" s="872">
        <v>0.64</v>
      </c>
      <c r="AN498" s="867">
        <v>2.3199999999999998</v>
      </c>
      <c r="AO498" s="739">
        <f t="shared" si="128"/>
        <v>-3.6278218399865452</v>
      </c>
      <c r="AP498" s="740">
        <f t="shared" si="129"/>
        <v>21.110109194496211</v>
      </c>
      <c r="AQ498" s="888">
        <f t="shared" si="130"/>
        <v>72.294855527898179</v>
      </c>
      <c r="AR498" s="651">
        <f>INDEX(Historical!$C$7:$C$1239,MATCH(B498,Historical!$B$7:$B$1261,0))*IF(AH498="n/a",1.03,IF(AH498&lt;0,1.01,IF(AH498&gt;10,1.1,(1+AH498/100))))</f>
        <v>3.883</v>
      </c>
      <c r="AS498" s="886">
        <f t="shared" si="131"/>
        <v>4.2713000000000001</v>
      </c>
      <c r="AT498" s="886">
        <f t="shared" si="136"/>
        <v>4.2960735400000001</v>
      </c>
      <c r="AU498" s="886">
        <f t="shared" si="136"/>
        <v>4.3209907665319998</v>
      </c>
      <c r="AV498" s="886">
        <f t="shared" si="136"/>
        <v>4.3460525129778853</v>
      </c>
      <c r="AW498" s="651">
        <f t="shared" si="132"/>
        <v>21.117416819509884</v>
      </c>
      <c r="AX498" s="747">
        <f t="shared" si="133"/>
        <v>58.872084804878412</v>
      </c>
      <c r="AY498" s="934">
        <v>2.0299999999999998</v>
      </c>
      <c r="AZ498" s="872">
        <v>194.98</v>
      </c>
      <c r="BA498" s="872">
        <v>-54.290000000000006</v>
      </c>
      <c r="BB498" s="872">
        <v>21.26</v>
      </c>
      <c r="BC498" s="872">
        <v>8.91</v>
      </c>
      <c r="BE498" s="624">
        <v>2003</v>
      </c>
      <c r="BF498" s="898">
        <f t="shared" si="134"/>
        <v>1</v>
      </c>
      <c r="BG498" s="882">
        <v>2.8000000000000003</v>
      </c>
    </row>
    <row r="499" spans="1:59" ht="11.25" customHeight="1" x14ac:dyDescent="0.2">
      <c r="A499" s="863" t="s">
        <v>1512</v>
      </c>
      <c r="B499" s="875" t="s">
        <v>1513</v>
      </c>
      <c r="C499" s="932" t="s">
        <v>4342</v>
      </c>
      <c r="D499" s="932" t="s">
        <v>519</v>
      </c>
      <c r="E499" s="733">
        <v>10</v>
      </c>
      <c r="F499" s="1140">
        <v>325</v>
      </c>
      <c r="G499" s="1165" t="s">
        <v>37</v>
      </c>
      <c r="H499" s="1165" t="s">
        <v>37</v>
      </c>
      <c r="I499" s="874">
        <v>63</v>
      </c>
      <c r="J499" s="651">
        <f t="shared" si="121"/>
        <v>4.1269841269841265</v>
      </c>
      <c r="K499" s="877">
        <v>0.65</v>
      </c>
      <c r="L499" s="887">
        <v>4</v>
      </c>
      <c r="M499" s="642">
        <f t="shared" si="122"/>
        <v>2.6</v>
      </c>
      <c r="N499" s="870" t="s">
        <v>1514</v>
      </c>
      <c r="O499" s="734">
        <v>0.6</v>
      </c>
      <c r="P499" s="866">
        <v>43532</v>
      </c>
      <c r="Q499" s="866">
        <v>43564</v>
      </c>
      <c r="R499" s="642">
        <f t="shared" si="123"/>
        <v>8.333333333333341</v>
      </c>
      <c r="S499" s="701">
        <f>IF(INDEX(Historical!$D$7:$D$1237,MATCH(B499,Historical!$B$7:$B$1261,0))=0,"n/a",(INDEX(Historical!$C$7:$C$1239,MATCH(B499,Historical!$B$7:$B$1261,0))/INDEX(Historical!$D$7:$D$1237,MATCH(B499,Historical!$B$7:$B$1261,0))-1)*100)</f>
        <v>6.25</v>
      </c>
      <c r="T499" s="701">
        <f>IF(INDEX(Historical!$F$7:$F$1230,MATCH(B499,Historical!$B$7:$B$1261,0))=0,"n/a",((INDEX(Historical!$C$7:$C$1239,MATCH(B499,Historical!$B$7:$B$1261,0))/INDEX(Historical!$F$7:$F$1230,MATCH(B499,Historical!$B$7:$B$1261,0)))^(1/3)-1)*100)</f>
        <v>6.6858844342181811</v>
      </c>
      <c r="U499" s="701">
        <f>IF(INDEX(Historical!$H$7:$H$1230,MATCH(B499,Historical!$B$7:$B$1261,0))=0,"n/a",((INDEX(Historical!$C$7:$C$1239,MATCH(B499,Historical!$B$7:$B$1261,0))/INDEX(Historical!$H$7:$H$1230,MATCH(B499,Historical!$B$7:$B$1261,0)))^(1/5)-1)*100)</f>
        <v>7.2145025900850923</v>
      </c>
      <c r="V499" s="701">
        <f>IF(INDEX(Historical!$O$7:$O$1230,MATCH(B499,Historical!$B$7:$B$1261,0))=0,"n/a",((INDEX(Historical!$C$7:$C$1239,MATCH(B499,Historical!$B$7:$B$1261,0))/INDEX(Historical!$O$7:$O$1230,MATCH(B499,Historical!$B$7:$B$1261,0)))^(1/10)-1)*100)</f>
        <v>15.568344736764761</v>
      </c>
      <c r="W499" s="702">
        <f t="shared" si="124"/>
        <v>0.46340845555969679</v>
      </c>
      <c r="X499" s="703">
        <f t="shared" si="125"/>
        <v>1.030643227155013</v>
      </c>
      <c r="Y499" s="661"/>
      <c r="Z499" s="651">
        <f t="shared" si="126"/>
        <v>58.82352941176471</v>
      </c>
      <c r="AA499" s="886">
        <f t="shared" si="127"/>
        <v>14.253393665158372</v>
      </c>
      <c r="AB499" s="887">
        <v>12</v>
      </c>
      <c r="AC499" s="865">
        <v>4.42</v>
      </c>
      <c r="AD499" s="865">
        <v>4.45</v>
      </c>
      <c r="AE499" s="865">
        <v>1.02</v>
      </c>
      <c r="AF499" s="865">
        <v>5.14</v>
      </c>
      <c r="AG499" s="865">
        <v>37.200000000000003</v>
      </c>
      <c r="AH499" s="865">
        <v>1.7999999999999998</v>
      </c>
      <c r="AI499" s="865">
        <v>12.97</v>
      </c>
      <c r="AJ499" s="865">
        <v>7.0000000000000009</v>
      </c>
      <c r="AK499" s="865">
        <v>3.2</v>
      </c>
      <c r="AL499" s="878">
        <v>13800</v>
      </c>
      <c r="AM499" s="872">
        <v>0.6</v>
      </c>
      <c r="AN499" s="865">
        <v>2.19</v>
      </c>
      <c r="AO499" s="739">
        <f t="shared" si="128"/>
        <v>-2.9119069480891522</v>
      </c>
      <c r="AP499" s="740">
        <f t="shared" si="129"/>
        <v>11.34148671706922</v>
      </c>
      <c r="AQ499" s="888">
        <f t="shared" si="130"/>
        <v>80.446906243500521</v>
      </c>
      <c r="AR499" s="651">
        <f>INDEX(Historical!$C$7:$C$1239,MATCH(B499,Historical!$B$7:$B$1261,0))*IF(AH499="n/a",1.03,IF(AH499&lt;0,1.01,IF(AH499&gt;10,1.1,(1+AH499/100))))</f>
        <v>2.5958999999999999</v>
      </c>
      <c r="AS499" s="886">
        <f t="shared" si="131"/>
        <v>2.8554900000000001</v>
      </c>
      <c r="AT499" s="886">
        <f t="shared" si="136"/>
        <v>2.9468656800000002</v>
      </c>
      <c r="AU499" s="886">
        <f t="shared" si="136"/>
        <v>3.0411653817600004</v>
      </c>
      <c r="AV499" s="886">
        <f t="shared" si="136"/>
        <v>3.1384826739763203</v>
      </c>
      <c r="AW499" s="651">
        <f t="shared" si="132"/>
        <v>14.577903735736321</v>
      </c>
      <c r="AX499" s="747">
        <f t="shared" si="133"/>
        <v>23.139529739263999</v>
      </c>
      <c r="AY499" s="934">
        <v>0.9</v>
      </c>
      <c r="AZ499" s="872">
        <v>41.57</v>
      </c>
      <c r="BA499" s="872">
        <v>-23.849999999999998</v>
      </c>
      <c r="BB499" s="872">
        <v>18.759999999999998</v>
      </c>
      <c r="BC499" s="872">
        <v>13.38</v>
      </c>
      <c r="BE499" s="624">
        <v>2010</v>
      </c>
      <c r="BF499" s="898">
        <f t="shared" si="134"/>
        <v>0</v>
      </c>
      <c r="BG499" s="882">
        <v>4</v>
      </c>
    </row>
    <row r="500" spans="1:59" ht="11.25" customHeight="1" x14ac:dyDescent="0.2">
      <c r="A500" s="863" t="s">
        <v>1519</v>
      </c>
      <c r="B500" s="875" t="s">
        <v>1520</v>
      </c>
      <c r="C500" s="932" t="s">
        <v>4193</v>
      </c>
      <c r="D500" s="932" t="s">
        <v>4367</v>
      </c>
      <c r="E500" s="733">
        <v>11</v>
      </c>
      <c r="F500" s="1140">
        <v>290</v>
      </c>
      <c r="G500" s="1165" t="s">
        <v>106</v>
      </c>
      <c r="H500" s="1165" t="s">
        <v>106</v>
      </c>
      <c r="I500" s="874">
        <v>57.72</v>
      </c>
      <c r="J500" s="651">
        <f t="shared" si="121"/>
        <v>1.6632016632016633</v>
      </c>
      <c r="K500" s="877">
        <v>0.24</v>
      </c>
      <c r="L500" s="887">
        <v>4</v>
      </c>
      <c r="M500" s="642">
        <f t="shared" si="122"/>
        <v>0.96</v>
      </c>
      <c r="N500" s="870" t="s">
        <v>283</v>
      </c>
      <c r="O500" s="734">
        <v>0.19</v>
      </c>
      <c r="P500" s="866">
        <v>43566</v>
      </c>
      <c r="Q500" s="866">
        <v>43580</v>
      </c>
      <c r="R500" s="642">
        <f t="shared" si="123"/>
        <v>26.315789473684205</v>
      </c>
      <c r="S500" s="701">
        <f>IF(INDEX(Historical!$D$7:$D$1237,MATCH(B500,Historical!$B$7:$B$1261,0))=0,"n/a",(INDEX(Historical!$C$7:$C$1239,MATCH(B500,Historical!$B$7:$B$1261,0))/INDEX(Historical!$D$7:$D$1237,MATCH(B500,Historical!$B$7:$B$1261,0))-1)*100)</f>
        <v>19.736842105263165</v>
      </c>
      <c r="T500" s="701">
        <f>IF(INDEX(Historical!$F$7:$F$1230,MATCH(B500,Historical!$B$7:$B$1261,0))=0,"n/a",((INDEX(Historical!$C$7:$C$1239,MATCH(B500,Historical!$B$7:$B$1261,0))/INDEX(Historical!$F$7:$F$1230,MATCH(B500,Historical!$B$7:$B$1261,0)))^(1/3)-1)*100)</f>
        <v>14.89383186228137</v>
      </c>
      <c r="U500" s="701">
        <f>IF(INDEX(Historical!$H$7:$H$1230,MATCH(B500,Historical!$B$7:$B$1261,0))=0,"n/a",((INDEX(Historical!$C$7:$C$1239,MATCH(B500,Historical!$B$7:$B$1261,0))/INDEX(Historical!$H$7:$H$1230,MATCH(B500,Historical!$B$7:$B$1261,0)))^(1/5)-1)*100)</f>
        <v>13.647537777980112</v>
      </c>
      <c r="V500" s="701">
        <f>IF(INDEX(Historical!$O$7:$O$1230,MATCH(B500,Historical!$B$7:$B$1261,0))=0,"n/a",((INDEX(Historical!$C$7:$C$1239,MATCH(B500,Historical!$B$7:$B$1261,0))/INDEX(Historical!$O$7:$O$1230,MATCH(B500,Historical!$B$7:$B$1261,0)))^(1/10)-1)*100)</f>
        <v>19.755374529168222</v>
      </c>
      <c r="W500" s="702">
        <f t="shared" si="124"/>
        <v>0.69082657774115741</v>
      </c>
      <c r="X500" s="703">
        <f t="shared" si="125"/>
        <v>1.9779040257942191</v>
      </c>
      <c r="Y500" s="664"/>
      <c r="Z500" s="651">
        <f t="shared" si="126"/>
        <v>30.094043887147336</v>
      </c>
      <c r="AA500" s="886">
        <f t="shared" si="127"/>
        <v>18.094043887147336</v>
      </c>
      <c r="AB500" s="887">
        <v>5</v>
      </c>
      <c r="AC500" s="865">
        <v>3.19</v>
      </c>
      <c r="AD500" s="865">
        <v>2.35</v>
      </c>
      <c r="AE500" s="865">
        <v>4.4000000000000004</v>
      </c>
      <c r="AF500" s="865">
        <v>18.510000000000002</v>
      </c>
      <c r="AG500" s="865">
        <v>79.800000000000011</v>
      </c>
      <c r="AH500" s="865">
        <v>7.3999999999999995</v>
      </c>
      <c r="AI500" s="865">
        <v>8.3000000000000007</v>
      </c>
      <c r="AJ500" s="865">
        <v>6.9</v>
      </c>
      <c r="AK500" s="865">
        <v>7.7200000000000006</v>
      </c>
      <c r="AL500" s="878">
        <v>172640</v>
      </c>
      <c r="AM500" s="872">
        <v>38</v>
      </c>
      <c r="AN500" s="865">
        <v>7.46</v>
      </c>
      <c r="AO500" s="739">
        <f t="shared" si="128"/>
        <v>-2.7833044459655607</v>
      </c>
      <c r="AP500" s="740">
        <f t="shared" si="129"/>
        <v>15.310739441181775</v>
      </c>
      <c r="AQ500" s="888">
        <f t="shared" si="130"/>
        <v>285.81558769909583</v>
      </c>
      <c r="AR500" s="651">
        <f>INDEX(Historical!$C$7:$C$1239,MATCH(B500,Historical!$B$7:$B$1261,0))*IF(AH500="n/a",1.03,IF(AH500&lt;0,1.01,IF(AH500&gt;10,1.1,(1+AH500/100))))</f>
        <v>0.9773400000000001</v>
      </c>
      <c r="AS500" s="886">
        <f t="shared" si="131"/>
        <v>1.05845922</v>
      </c>
      <c r="AT500" s="886">
        <f t="shared" si="136"/>
        <v>1.1401722717839999</v>
      </c>
      <c r="AU500" s="886">
        <f t="shared" si="136"/>
        <v>1.2281935711657246</v>
      </c>
      <c r="AV500" s="886">
        <f t="shared" si="136"/>
        <v>1.3230101148597184</v>
      </c>
      <c r="AW500" s="651">
        <f t="shared" si="132"/>
        <v>5.7271751778094426</v>
      </c>
      <c r="AX500" s="747">
        <f t="shared" si="133"/>
        <v>9.9223409178957773</v>
      </c>
      <c r="AY500" s="934">
        <v>0.73</v>
      </c>
      <c r="AZ500" s="872">
        <v>45.35</v>
      </c>
      <c r="BA500" s="872">
        <v>-7.8</v>
      </c>
      <c r="BB500" s="872">
        <v>-1.24</v>
      </c>
      <c r="BC500" s="872">
        <v>5.65</v>
      </c>
      <c r="BE500" s="624">
        <v>2010</v>
      </c>
      <c r="BF500" s="898">
        <f t="shared" si="134"/>
        <v>0</v>
      </c>
      <c r="BG500" s="882">
        <v>9.7000000000000011</v>
      </c>
    </row>
    <row r="501" spans="1:59" s="773" customFormat="1" ht="11.25" customHeight="1" x14ac:dyDescent="0.2">
      <c r="A501" s="754" t="s">
        <v>308</v>
      </c>
      <c r="B501" s="781" t="s">
        <v>309</v>
      </c>
      <c r="C501" s="932" t="s">
        <v>108</v>
      </c>
      <c r="D501" s="932" t="s">
        <v>118</v>
      </c>
      <c r="E501" s="755">
        <v>39</v>
      </c>
      <c r="F501" s="1140">
        <v>67</v>
      </c>
      <c r="G501" s="1189" t="s">
        <v>37</v>
      </c>
      <c r="H501" s="1189" t="s">
        <v>115</v>
      </c>
      <c r="I501" s="766">
        <v>17.920000000000002</v>
      </c>
      <c r="J501" s="757">
        <f t="shared" si="121"/>
        <v>4.6874999999999991</v>
      </c>
      <c r="K501" s="758">
        <v>0.21</v>
      </c>
      <c r="L501" s="759">
        <v>4</v>
      </c>
      <c r="M501" s="760">
        <f t="shared" si="122"/>
        <v>0.84</v>
      </c>
      <c r="N501" s="761" t="s">
        <v>148</v>
      </c>
      <c r="O501" s="762">
        <v>0.2</v>
      </c>
      <c r="P501" s="763">
        <v>43896</v>
      </c>
      <c r="Q501" s="763">
        <v>43906</v>
      </c>
      <c r="R501" s="760">
        <f t="shared" si="123"/>
        <v>4.9999999999999902</v>
      </c>
      <c r="S501" s="701">
        <f>IF(INDEX(Historical!$D$7:$D$1237,MATCH(B501,Historical!$B$7:$B$1261,0))=0,"n/a",(INDEX(Historical!$C$7:$C$1239,MATCH(B501,Historical!$B$7:$B$1261,0))/INDEX(Historical!$D$7:$D$1237,MATCH(B501,Historical!$B$7:$B$1261,0))-1)*100)</f>
        <v>2.5641025641025772</v>
      </c>
      <c r="T501" s="701">
        <f>IF(INDEX(Historical!$F$7:$F$1230,MATCH(B501,Historical!$B$7:$B$1261,0))=0,"n/a",((INDEX(Historical!$C$7:$C$1239,MATCH(B501,Historical!$B$7:$B$1261,0))/INDEX(Historical!$F$7:$F$1230,MATCH(B501,Historical!$B$7:$B$1261,0)))^(1/3)-1)*100)</f>
        <v>2.1745909858070789</v>
      </c>
      <c r="U501" s="701">
        <f>IF(INDEX(Historical!$H$7:$H$1230,MATCH(B501,Historical!$B$7:$B$1261,0))=0,"n/a",((INDEX(Historical!$C$7:$C$1239,MATCH(B501,Historical!$B$7:$B$1261,0))/INDEX(Historical!$H$7:$H$1230,MATCH(B501,Historical!$B$7:$B$1261,0)))^(1/5)-1)*100)</f>
        <v>1.8482158094029089</v>
      </c>
      <c r="V501" s="701">
        <f>IF(INDEX(Historical!$O$7:$O$1230,MATCH(B501,Historical!$B$7:$B$1261,0))=0,"n/a",((INDEX(Historical!$C$7:$C$1239,MATCH(B501,Historical!$B$7:$B$1261,0))/INDEX(Historical!$O$7:$O$1230,MATCH(B501,Historical!$B$7:$B$1261,0)))^(1/10)-1)*100)</f>
        <v>1.6384673297434205</v>
      </c>
      <c r="W501" s="702">
        <f t="shared" si="124"/>
        <v>1.1280150515374234</v>
      </c>
      <c r="X501" s="703">
        <f t="shared" si="125"/>
        <v>9.4780297918097889E-2</v>
      </c>
      <c r="Y501" s="1108"/>
      <c r="Z501" s="757">
        <f t="shared" si="126"/>
        <v>79.245283018867923</v>
      </c>
      <c r="AA501" s="765">
        <f t="shared" si="127"/>
        <v>16.90566037735849</v>
      </c>
      <c r="AB501" s="759">
        <v>12</v>
      </c>
      <c r="AC501" s="766">
        <v>1.06</v>
      </c>
      <c r="AD501" s="766">
        <v>1.75</v>
      </c>
      <c r="AE501" s="766">
        <v>0.83</v>
      </c>
      <c r="AF501" s="766">
        <v>0.91</v>
      </c>
      <c r="AG501" s="766">
        <v>5.5</v>
      </c>
      <c r="AH501" s="766">
        <v>184.9</v>
      </c>
      <c r="AI501" s="766">
        <v>-9.4700000000000006</v>
      </c>
      <c r="AJ501" s="766">
        <v>19.5</v>
      </c>
      <c r="AK501" s="766">
        <v>10</v>
      </c>
      <c r="AL501" s="767">
        <v>5680</v>
      </c>
      <c r="AM501" s="768">
        <v>0.5</v>
      </c>
      <c r="AN501" s="766">
        <v>0.16</v>
      </c>
      <c r="AO501" s="769">
        <f t="shared" si="128"/>
        <v>-10.369944567955582</v>
      </c>
      <c r="AP501" s="770">
        <f t="shared" si="129"/>
        <v>6.535715809402908</v>
      </c>
      <c r="AQ501" s="771">
        <f t="shared" si="130"/>
        <v>-17.311425098220411</v>
      </c>
      <c r="AR501" s="651">
        <f>INDEX(Historical!$C$7:$C$1239,MATCH(B501,Historical!$B$7:$B$1261,0))*IF(AH501="n/a",1.03,IF(AH501&lt;0,1.01,IF(AH501&gt;10,1.1,(1+AH501/100))))</f>
        <v>0.88000000000000012</v>
      </c>
      <c r="AS501" s="765">
        <f t="shared" si="131"/>
        <v>0.88880000000000015</v>
      </c>
      <c r="AT501" s="765">
        <f t="shared" si="136"/>
        <v>0.97768000000000022</v>
      </c>
      <c r="AU501" s="765">
        <f t="shared" si="136"/>
        <v>1.0754480000000004</v>
      </c>
      <c r="AV501" s="765">
        <f t="shared" si="136"/>
        <v>1.1829928000000005</v>
      </c>
      <c r="AW501" s="757">
        <f t="shared" si="132"/>
        <v>5.0049208000000007</v>
      </c>
      <c r="AX501" s="772">
        <f t="shared" si="133"/>
        <v>27.929245535714287</v>
      </c>
      <c r="AY501" s="935">
        <v>0.8</v>
      </c>
      <c r="AZ501" s="768">
        <v>50.839999999999996</v>
      </c>
      <c r="BA501" s="768">
        <v>-24.13</v>
      </c>
      <c r="BB501" s="768">
        <v>9.1399999999999988</v>
      </c>
      <c r="BC501" s="768">
        <v>8.64</v>
      </c>
      <c r="BD501" s="908"/>
      <c r="BE501" s="624">
        <v>1982</v>
      </c>
      <c r="BF501" s="898">
        <f t="shared" si="134"/>
        <v>3</v>
      </c>
      <c r="BG501" s="824">
        <v>1.5</v>
      </c>
    </row>
    <row r="502" spans="1:59" ht="11.25" customHeight="1" x14ac:dyDescent="0.2">
      <c r="A502" s="155" t="s">
        <v>4131</v>
      </c>
      <c r="B502" s="596" t="s">
        <v>2622</v>
      </c>
      <c r="C502" s="932" t="s">
        <v>108</v>
      </c>
      <c r="D502" s="932" t="s">
        <v>4338</v>
      </c>
      <c r="E502" s="733">
        <v>6</v>
      </c>
      <c r="F502" s="1140">
        <v>677</v>
      </c>
      <c r="G502" s="1165" t="s">
        <v>106</v>
      </c>
      <c r="H502" s="1165" t="s">
        <v>106</v>
      </c>
      <c r="I502" s="874">
        <v>16.12</v>
      </c>
      <c r="J502" s="651">
        <f t="shared" si="121"/>
        <v>4.2183622828784122</v>
      </c>
      <c r="K502" s="877">
        <v>0.17</v>
      </c>
      <c r="L502" s="887">
        <v>4</v>
      </c>
      <c r="M502" s="642">
        <f t="shared" si="122"/>
        <v>0.68</v>
      </c>
      <c r="N502" s="870" t="s">
        <v>690</v>
      </c>
      <c r="O502" s="734">
        <v>0.15</v>
      </c>
      <c r="P502" s="619">
        <v>43861</v>
      </c>
      <c r="Q502" s="619">
        <v>43870</v>
      </c>
      <c r="R502" s="642">
        <f t="shared" si="123"/>
        <v>13.333333333333346</v>
      </c>
      <c r="S502" s="701">
        <f>IF(INDEX(Historical!$D$7:$D$1237,MATCH(B502,Historical!$B$7:$B$1261,0))=0,"n/a",(INDEX(Historical!$C$7:$C$1239,MATCH(B502,Historical!$B$7:$B$1261,0))/INDEX(Historical!$D$7:$D$1237,MATCH(B502,Historical!$B$7:$B$1261,0))-1)*100)</f>
        <v>19.999999999999996</v>
      </c>
      <c r="T502" s="701">
        <f>IF(INDEX(Historical!$F$7:$F$1230,MATCH(B502,Historical!$B$7:$B$1261,0))=0,"n/a",((INDEX(Historical!$C$7:$C$1239,MATCH(B502,Historical!$B$7:$B$1261,0))/INDEX(Historical!$F$7:$F$1230,MATCH(B502,Historical!$B$7:$B$1261,0)))^(1/3)-1)*100)</f>
        <v>19.681696117715084</v>
      </c>
      <c r="U502" s="701" t="str">
        <f>IF(INDEX(Historical!$H$7:$H$1230,MATCH(B502,Historical!$B$7:$B$1261,0))=0,"n/a",((INDEX(Historical!$C$7:$C$1239,MATCH(B502,Historical!$B$7:$B$1261,0))/INDEX(Historical!$H$7:$H$1230,MATCH(B502,Historical!$B$7:$B$1261,0)))^(1/5)-1)*100)</f>
        <v>n/a</v>
      </c>
      <c r="V502" s="701">
        <f>IF(INDEX(Historical!$O$7:$O$1230,MATCH(B502,Historical!$B$7:$B$1261,0))=0,"n/a",((INDEX(Historical!$C$7:$C$1239,MATCH(B502,Historical!$B$7:$B$1261,0))/INDEX(Historical!$O$7:$O$1230,MATCH(B502,Historical!$B$7:$B$1261,0)))^(1/10)-1)*100)</f>
        <v>-3.7575084011429616</v>
      </c>
      <c r="W502" s="702" t="str">
        <f t="shared" si="124"/>
        <v>n/a</v>
      </c>
      <c r="X502" s="703" t="str">
        <f t="shared" si="125"/>
        <v>n/a</v>
      </c>
      <c r="Y502" s="876"/>
      <c r="Z502" s="651">
        <f t="shared" si="126"/>
        <v>36.363636363636367</v>
      </c>
      <c r="AA502" s="886">
        <f t="shared" si="127"/>
        <v>8.620320855614974</v>
      </c>
      <c r="AB502" s="887">
        <v>12</v>
      </c>
      <c r="AC502" s="865">
        <v>1.87</v>
      </c>
      <c r="AD502" s="865" t="s">
        <v>136</v>
      </c>
      <c r="AE502" s="865">
        <v>1.97</v>
      </c>
      <c r="AF502" s="865">
        <v>0.8</v>
      </c>
      <c r="AG502" s="865">
        <v>9.3000000000000007</v>
      </c>
      <c r="AH502" s="865">
        <v>7.3</v>
      </c>
      <c r="AI502" s="865">
        <v>-16.23</v>
      </c>
      <c r="AJ502" s="865">
        <v>-14.799999999999999</v>
      </c>
      <c r="AK502" s="865" t="s">
        <v>136</v>
      </c>
      <c r="AL502" s="878">
        <v>191.86</v>
      </c>
      <c r="AM502" s="872">
        <v>1.6</v>
      </c>
      <c r="AN502" s="865">
        <v>0.14000000000000001</v>
      </c>
      <c r="AO502" s="739" t="str">
        <f t="shared" si="128"/>
        <v>n/a</v>
      </c>
      <c r="AP502" s="740" t="str">
        <f t="shared" si="129"/>
        <v>n/a</v>
      </c>
      <c r="AQ502" s="888">
        <f t="shared" si="130"/>
        <v>-44.637531026106473</v>
      </c>
      <c r="AR502" s="651">
        <f>INDEX(Historical!$C$7:$C$1239,MATCH(B502,Historical!$B$7:$B$1261,0))*IF(AH502="n/a",1.03,IF(AH502&lt;0,1.01,IF(AH502&gt;10,1.1,(1+AH502/100))))</f>
        <v>0.64379999999999993</v>
      </c>
      <c r="AS502" s="886">
        <f t="shared" si="131"/>
        <v>0.65023799999999998</v>
      </c>
      <c r="AT502" s="886">
        <f t="shared" si="136"/>
        <v>0.66974513999999996</v>
      </c>
      <c r="AU502" s="886">
        <f t="shared" si="136"/>
        <v>0.68983749419999996</v>
      </c>
      <c r="AV502" s="886">
        <f t="shared" si="136"/>
        <v>0.71053261902599996</v>
      </c>
      <c r="AW502" s="651">
        <f t="shared" si="132"/>
        <v>3.3641532532259997</v>
      </c>
      <c r="AX502" s="747">
        <f t="shared" si="133"/>
        <v>20.869437054751856</v>
      </c>
      <c r="AY502" s="934">
        <v>0.98</v>
      </c>
      <c r="AZ502" s="872">
        <v>41.4</v>
      </c>
      <c r="BA502" s="872">
        <v>-30.85</v>
      </c>
      <c r="BB502" s="872">
        <v>13.22</v>
      </c>
      <c r="BC502" s="872">
        <v>13.020000000000001</v>
      </c>
      <c r="BE502" s="624">
        <v>2015</v>
      </c>
      <c r="BF502" s="898">
        <f t="shared" si="134"/>
        <v>0</v>
      </c>
      <c r="BG502" s="882">
        <v>0.8</v>
      </c>
    </row>
    <row r="503" spans="1:59" ht="11.25" customHeight="1" x14ac:dyDescent="0.2">
      <c r="A503" s="871" t="s">
        <v>1521</v>
      </c>
      <c r="B503" s="875" t="s">
        <v>1522</v>
      </c>
      <c r="C503" s="932" t="s">
        <v>112</v>
      </c>
      <c r="D503" s="932" t="s">
        <v>211</v>
      </c>
      <c r="E503" s="733">
        <v>8</v>
      </c>
      <c r="F503" s="1140">
        <v>593</v>
      </c>
      <c r="G503" s="1129" t="s">
        <v>106</v>
      </c>
      <c r="H503" s="1129" t="s">
        <v>106</v>
      </c>
      <c r="I503" s="874">
        <v>80.5</v>
      </c>
      <c r="J503" s="651">
        <f t="shared" si="121"/>
        <v>1.639751552795031</v>
      </c>
      <c r="K503" s="877">
        <v>0.33</v>
      </c>
      <c r="L503" s="887">
        <v>4</v>
      </c>
      <c r="M503" s="642">
        <f t="shared" si="122"/>
        <v>1.32</v>
      </c>
      <c r="N503" s="870" t="s">
        <v>516</v>
      </c>
      <c r="O503" s="734">
        <v>0.3</v>
      </c>
      <c r="P503" s="861">
        <v>44148</v>
      </c>
      <c r="Q503" s="861">
        <v>44165</v>
      </c>
      <c r="R503" s="642">
        <f t="shared" si="123"/>
        <v>10.000000000000009</v>
      </c>
      <c r="S503" s="701">
        <f>IF(INDEX(Historical!$D$7:$D$1237,MATCH(B503,Historical!$B$7:$B$1261,0))=0,"n/a",(INDEX(Historical!$C$7:$C$1239,MATCH(B503,Historical!$B$7:$B$1261,0))/INDEX(Historical!$D$7:$D$1237,MATCH(B503,Historical!$B$7:$B$1261,0))-1)*100)</f>
        <v>12.121212121212132</v>
      </c>
      <c r="T503" s="701">
        <f>IF(INDEX(Historical!$F$7:$F$1230,MATCH(B503,Historical!$B$7:$B$1261,0))=0,"n/a",((INDEX(Historical!$C$7:$C$1239,MATCH(B503,Historical!$B$7:$B$1261,0))/INDEX(Historical!$F$7:$F$1230,MATCH(B503,Historical!$B$7:$B$1261,0)))^(1/3)-1)*100)</f>
        <v>12.480211777541573</v>
      </c>
      <c r="U503" s="701">
        <f>IF(INDEX(Historical!$H$7:$H$1230,MATCH(B503,Historical!$B$7:$B$1261,0))=0,"n/a",((INDEX(Historical!$C$7:$C$1239,MATCH(B503,Historical!$B$7:$B$1261,0))/INDEX(Historical!$H$7:$H$1230,MATCH(B503,Historical!$B$7:$B$1261,0)))^(1/5)-1)*100)</f>
        <v>12.353409942802829</v>
      </c>
      <c r="V503" s="701">
        <f>IF(INDEX(Historical!$O$7:$O$1230,MATCH(B503,Historical!$B$7:$B$1261,0))=0,"n/a",((INDEX(Historical!$C$7:$C$1239,MATCH(B503,Historical!$B$7:$B$1261,0))/INDEX(Historical!$O$7:$O$1230,MATCH(B503,Historical!$B$7:$B$1261,0)))^(1/10)-1)*100)</f>
        <v>27.213235328776886</v>
      </c>
      <c r="W503" s="702">
        <f t="shared" si="124"/>
        <v>0.45394859499633261</v>
      </c>
      <c r="X503" s="703">
        <f t="shared" si="125"/>
        <v>1.2111186218434147</v>
      </c>
      <c r="Y503" s="664"/>
      <c r="Z503" s="651">
        <f t="shared" si="126"/>
        <v>27.966101694915256</v>
      </c>
      <c r="AA503" s="886">
        <f t="shared" si="127"/>
        <v>17.055084745762713</v>
      </c>
      <c r="AB503" s="887">
        <v>9</v>
      </c>
      <c r="AC503" s="865">
        <v>4.72</v>
      </c>
      <c r="AD503" s="865">
        <v>1.07</v>
      </c>
      <c r="AE503" s="865">
        <v>0.84</v>
      </c>
      <c r="AF503" s="865">
        <v>2</v>
      </c>
      <c r="AG503" s="865">
        <v>11.799999999999999</v>
      </c>
      <c r="AH503" s="865">
        <v>-43.2</v>
      </c>
      <c r="AI503" s="865">
        <v>31.22</v>
      </c>
      <c r="AJ503" s="865">
        <v>10.199999999999999</v>
      </c>
      <c r="AK503" s="865">
        <v>16.600000000000001</v>
      </c>
      <c r="AL503" s="878">
        <v>5750</v>
      </c>
      <c r="AM503" s="872">
        <v>0.8</v>
      </c>
      <c r="AN503" s="865">
        <v>0.28999999999999998</v>
      </c>
      <c r="AO503" s="739">
        <f t="shared" si="128"/>
        <v>-3.0619232501648526</v>
      </c>
      <c r="AP503" s="740">
        <f t="shared" si="129"/>
        <v>13.99316149559786</v>
      </c>
      <c r="AQ503" s="888">
        <f t="shared" si="130"/>
        <v>23.126257677096884</v>
      </c>
      <c r="AR503" s="651">
        <f>INDEX(Historical!$C$7:$C$1239,MATCH(B503,Historical!$B$7:$B$1261,0))*IF(AH503="n/a",1.03,IF(AH503&lt;0,1.01,IF(AH503&gt;10,1.1,(1+AH503/100))))</f>
        <v>1.1211000000000002</v>
      </c>
      <c r="AS503" s="886">
        <f t="shared" si="131"/>
        <v>1.2332100000000004</v>
      </c>
      <c r="AT503" s="886">
        <f t="shared" si="136"/>
        <v>1.3565310000000006</v>
      </c>
      <c r="AU503" s="886">
        <f t="shared" si="136"/>
        <v>1.4921841000000007</v>
      </c>
      <c r="AV503" s="886">
        <f t="shared" si="136"/>
        <v>1.6414025100000009</v>
      </c>
      <c r="AW503" s="651">
        <f t="shared" si="132"/>
        <v>6.8444276100000021</v>
      </c>
      <c r="AX503" s="747">
        <f t="shared" si="133"/>
        <v>8.5023945465838544</v>
      </c>
      <c r="AY503" s="934">
        <v>1.69</v>
      </c>
      <c r="AZ503" s="872">
        <v>72.3</v>
      </c>
      <c r="BA503" s="872">
        <v>-15.809999999999999</v>
      </c>
      <c r="BB503" s="872">
        <v>5.94</v>
      </c>
      <c r="BC503" s="872">
        <v>10.81</v>
      </c>
      <c r="BE503" s="624">
        <v>2014</v>
      </c>
      <c r="BF503" s="898">
        <f t="shared" si="134"/>
        <v>0</v>
      </c>
      <c r="BG503" s="882">
        <v>5.6000000000000005</v>
      </c>
    </row>
    <row r="504" spans="1:59" ht="11.25" customHeight="1" x14ac:dyDescent="0.2">
      <c r="A504" s="871" t="s">
        <v>1517</v>
      </c>
      <c r="B504" s="875" t="s">
        <v>1518</v>
      </c>
      <c r="C504" s="932" t="s">
        <v>4193</v>
      </c>
      <c r="D504" s="932" t="s">
        <v>4367</v>
      </c>
      <c r="E504" s="733">
        <v>8</v>
      </c>
      <c r="F504" s="1140">
        <v>580</v>
      </c>
      <c r="G504" s="1147" t="s">
        <v>106</v>
      </c>
      <c r="H504" s="1147" t="s">
        <v>106</v>
      </c>
      <c r="I504" s="874">
        <v>44.17</v>
      </c>
      <c r="J504" s="651">
        <f t="shared" si="121"/>
        <v>1.8184287978265792</v>
      </c>
      <c r="K504" s="877">
        <v>0.20080000000000001</v>
      </c>
      <c r="L504" s="887">
        <v>4</v>
      </c>
      <c r="M504" s="642">
        <f t="shared" si="122"/>
        <v>0.80320000000000003</v>
      </c>
      <c r="N504" s="870" t="s">
        <v>591</v>
      </c>
      <c r="O504" s="734">
        <v>0.17460000000000001</v>
      </c>
      <c r="P504" s="861">
        <v>44168</v>
      </c>
      <c r="Q504" s="861">
        <v>44187</v>
      </c>
      <c r="R504" s="642">
        <f t="shared" si="123"/>
        <v>15.005727376861397</v>
      </c>
      <c r="S504" s="701">
        <f>IF(INDEX(Historical!$D$7:$D$1237,MATCH(B504,Historical!$B$7:$B$1261,0))=0,"n/a",(INDEX(Historical!$C$7:$C$1239,MATCH(B504,Historical!$B$7:$B$1261,0))/INDEX(Historical!$D$7:$D$1237,MATCH(B504,Historical!$B$7:$B$1261,0))-1)*100)</f>
        <v>15.015321756894773</v>
      </c>
      <c r="T504" s="701">
        <f>IF(INDEX(Historical!$F$7:$F$1230,MATCH(B504,Historical!$B$7:$B$1261,0))=0,"n/a",((INDEX(Historical!$C$7:$C$1239,MATCH(B504,Historical!$B$7:$B$1261,0))/INDEX(Historical!$F$7:$F$1230,MATCH(B504,Historical!$B$7:$B$1261,0)))^(1/3)-1)*100)</f>
        <v>14.932594328451131</v>
      </c>
      <c r="U504" s="701">
        <f>IF(INDEX(Historical!$H$7:$H$1230,MATCH(B504,Historical!$B$7:$B$1261,0))=0,"n/a",((INDEX(Historical!$C$7:$C$1239,MATCH(B504,Historical!$B$7:$B$1261,0))/INDEX(Historical!$H$7:$H$1230,MATCH(B504,Historical!$B$7:$B$1261,0)))^(1/5)-1)*100)</f>
        <v>15.095595360746294</v>
      </c>
      <c r="V504" s="701" t="str">
        <f>IF(INDEX(Historical!$O$7:$O$1230,MATCH(B504,Historical!$B$7:$B$1261,0))=0,"n/a",((INDEX(Historical!$C$7:$C$1239,MATCH(B504,Historical!$B$7:$B$1261,0))/INDEX(Historical!$O$7:$O$1230,MATCH(B504,Historical!$B$7:$B$1261,0)))^(1/10)-1)*100)</f>
        <v>n/a</v>
      </c>
      <c r="W504" s="702" t="str">
        <f t="shared" si="124"/>
        <v>n/a</v>
      </c>
      <c r="X504" s="703" t="str">
        <f t="shared" si="125"/>
        <v>n/a</v>
      </c>
      <c r="Y504" s="876" t="s">
        <v>817</v>
      </c>
      <c r="Z504" s="651">
        <f t="shared" si="126"/>
        <v>82.80412371134021</v>
      </c>
      <c r="AA504" s="886">
        <f t="shared" si="127"/>
        <v>45.536082474226809</v>
      </c>
      <c r="AB504" s="887">
        <v>6</v>
      </c>
      <c r="AC504" s="865">
        <v>0.97</v>
      </c>
      <c r="AD504" s="865">
        <v>7.15</v>
      </c>
      <c r="AE504" s="865">
        <v>3.73</v>
      </c>
      <c r="AF504" s="865">
        <v>2.98</v>
      </c>
      <c r="AG504" s="865">
        <v>6.6000000000000005</v>
      </c>
      <c r="AH504" s="865">
        <v>-18.5</v>
      </c>
      <c r="AI504" s="865">
        <v>5.71</v>
      </c>
      <c r="AJ504" s="865">
        <v>-2</v>
      </c>
      <c r="AK504" s="865">
        <v>6.45</v>
      </c>
      <c r="AL504" s="878">
        <v>12010</v>
      </c>
      <c r="AM504" s="872">
        <v>2.2999999999999998</v>
      </c>
      <c r="AN504" s="865">
        <v>1.03</v>
      </c>
      <c r="AO504" s="739">
        <f t="shared" si="128"/>
        <v>-28.622058315653934</v>
      </c>
      <c r="AP504" s="740">
        <f t="shared" si="129"/>
        <v>16.914024158572875</v>
      </c>
      <c r="AQ504" s="888">
        <f t="shared" si="130"/>
        <v>145.58096720787165</v>
      </c>
      <c r="AR504" s="651">
        <f>INDEX(Historical!$C$7:$C$1239,MATCH(B504,Historical!$B$7:$B$1261,0))*IF(AH504="n/a",1.03,IF(AH504&lt;0,1.01,IF(AH504&gt;10,1.1,(1+AH504/100))))</f>
        <v>0.68235599999999996</v>
      </c>
      <c r="AS504" s="886">
        <f t="shared" si="131"/>
        <v>0.72131852759999993</v>
      </c>
      <c r="AT504" s="886">
        <f t="shared" si="136"/>
        <v>0.76784357263019998</v>
      </c>
      <c r="AU504" s="886">
        <f t="shared" si="136"/>
        <v>0.81736948306484791</v>
      </c>
      <c r="AV504" s="886">
        <f t="shared" si="136"/>
        <v>0.87008981472253055</v>
      </c>
      <c r="AW504" s="651">
        <f t="shared" si="132"/>
        <v>3.8589773980175783</v>
      </c>
      <c r="AX504" s="747">
        <f t="shared" si="133"/>
        <v>8.7366479466098674</v>
      </c>
      <c r="AY504" s="934">
        <v>0.89</v>
      </c>
      <c r="AZ504" s="872">
        <v>51.71</v>
      </c>
      <c r="BA504" s="872">
        <v>-7.68</v>
      </c>
      <c r="BB504" s="872">
        <v>6.84</v>
      </c>
      <c r="BC504" s="872">
        <v>7.3400000000000007</v>
      </c>
      <c r="BE504" s="624">
        <v>2013</v>
      </c>
      <c r="BF504" s="898">
        <f t="shared" si="134"/>
        <v>0</v>
      </c>
      <c r="BG504" s="882">
        <v>2.6</v>
      </c>
    </row>
    <row r="505" spans="1:59" ht="11.25" customHeight="1" x14ac:dyDescent="0.2">
      <c r="A505" s="863" t="s">
        <v>2625</v>
      </c>
      <c r="B505" s="875" t="s">
        <v>2626</v>
      </c>
      <c r="C505" s="932" t="s">
        <v>131</v>
      </c>
      <c r="D505" s="932" t="s">
        <v>4329</v>
      </c>
      <c r="E505" s="733">
        <v>7</v>
      </c>
      <c r="F505" s="1140">
        <v>615</v>
      </c>
      <c r="G505" s="1140" t="s">
        <v>37</v>
      </c>
      <c r="H505" s="1140" t="s">
        <v>37</v>
      </c>
      <c r="I505" s="874">
        <v>39.82</v>
      </c>
      <c r="J505" s="651">
        <f t="shared" si="121"/>
        <v>3.7167252636865897</v>
      </c>
      <c r="K505" s="877">
        <v>0.37</v>
      </c>
      <c r="L505" s="887">
        <v>4</v>
      </c>
      <c r="M505" s="642">
        <f t="shared" si="122"/>
        <v>1.48</v>
      </c>
      <c r="N505" s="870" t="s">
        <v>294</v>
      </c>
      <c r="O505" s="734">
        <v>0.35</v>
      </c>
      <c r="P505" s="861">
        <v>43874</v>
      </c>
      <c r="Q505" s="861">
        <v>43900</v>
      </c>
      <c r="R505" s="642">
        <f t="shared" si="123"/>
        <v>5.7142857142857197</v>
      </c>
      <c r="S505" s="701">
        <f>IF(INDEX(Historical!$D$7:$D$1237,MATCH(B505,Historical!$B$7:$B$1261,0))=0,"n/a",(INDEX(Historical!$C$7:$C$1239,MATCH(B505,Historical!$B$7:$B$1261,0))/INDEX(Historical!$D$7:$D$1237,MATCH(B505,Historical!$B$7:$B$1261,0))-1)*100)</f>
        <v>4.4776119402984982</v>
      </c>
      <c r="T505" s="701">
        <f>IF(INDEX(Historical!$F$7:$F$1230,MATCH(B505,Historical!$B$7:$B$1261,0))=0,"n/a",((INDEX(Historical!$C$7:$C$1239,MATCH(B505,Historical!$B$7:$B$1261,0))/INDEX(Historical!$F$7:$F$1230,MATCH(B505,Historical!$B$7:$B$1261,0)))^(1/3)-1)*100)</f>
        <v>3.8498820370220788</v>
      </c>
      <c r="U505" s="701">
        <f>IF(INDEX(Historical!$H$7:$H$1230,MATCH(B505,Historical!$B$7:$B$1261,0))=0,"n/a",((INDEX(Historical!$C$7:$C$1239,MATCH(B505,Historical!$B$7:$B$1261,0))/INDEX(Historical!$H$7:$H$1230,MATCH(B505,Historical!$B$7:$B$1261,0)))^(1/5)-1)*100)</f>
        <v>2.9599998046573761</v>
      </c>
      <c r="V505" s="701">
        <f>IF(INDEX(Historical!$O$7:$O$1230,MATCH(B505,Historical!$B$7:$B$1261,0))=0,"n/a",((INDEX(Historical!$C$7:$C$1239,MATCH(B505,Historical!$B$7:$B$1261,0))/INDEX(Historical!$O$7:$O$1230,MATCH(B505,Historical!$B$7:$B$1261,0)))^(1/10)-1)*100)</f>
        <v>1.6384673297434205</v>
      </c>
      <c r="W505" s="702">
        <f t="shared" si="124"/>
        <v>1.8065662652674948</v>
      </c>
      <c r="X505" s="703">
        <f t="shared" si="125"/>
        <v>0.42285711495105366</v>
      </c>
      <c r="Y505" s="654"/>
      <c r="Z505" s="651">
        <f t="shared" si="126"/>
        <v>61.666666666666671</v>
      </c>
      <c r="AA505" s="886">
        <f t="shared" si="127"/>
        <v>16.591666666666669</v>
      </c>
      <c r="AB505" s="887">
        <v>12</v>
      </c>
      <c r="AC505" s="865">
        <v>2.4</v>
      </c>
      <c r="AD505" s="865">
        <v>1.88</v>
      </c>
      <c r="AE505" s="865">
        <v>1.95</v>
      </c>
      <c r="AF505" s="865">
        <v>1.96</v>
      </c>
      <c r="AG505" s="865">
        <v>12</v>
      </c>
      <c r="AH505" s="865">
        <v>5.3</v>
      </c>
      <c r="AI505" s="865">
        <v>7.26</v>
      </c>
      <c r="AJ505" s="865">
        <v>7.0000000000000009</v>
      </c>
      <c r="AK505" s="865">
        <v>9</v>
      </c>
      <c r="AL505" s="878">
        <v>1720</v>
      </c>
      <c r="AM505" s="872">
        <v>1.7999999999999998</v>
      </c>
      <c r="AN505" s="865">
        <v>0.95</v>
      </c>
      <c r="AO505" s="739">
        <f t="shared" si="128"/>
        <v>-9.9149415983227023</v>
      </c>
      <c r="AP505" s="740">
        <f t="shared" si="129"/>
        <v>6.6767250683439663</v>
      </c>
      <c r="AQ505" s="888">
        <f t="shared" si="130"/>
        <v>20.221400695488434</v>
      </c>
      <c r="AR505" s="651">
        <f>INDEX(Historical!$C$7:$C$1239,MATCH(B505,Historical!$B$7:$B$1261,0))*IF(AH505="n/a",1.03,IF(AH505&lt;0,1.01,IF(AH505&gt;10,1.1,(1+AH505/100))))</f>
        <v>1.4741999999999997</v>
      </c>
      <c r="AS505" s="886">
        <f t="shared" si="131"/>
        <v>1.5812269199999998</v>
      </c>
      <c r="AT505" s="886">
        <f t="shared" si="136"/>
        <v>1.7235373427999998</v>
      </c>
      <c r="AU505" s="886">
        <f t="shared" si="136"/>
        <v>1.878655703652</v>
      </c>
      <c r="AV505" s="886">
        <f t="shared" si="136"/>
        <v>2.0477347169806803</v>
      </c>
      <c r="AW505" s="651">
        <f t="shared" si="132"/>
        <v>8.7053546834326792</v>
      </c>
      <c r="AX505" s="747">
        <f t="shared" si="133"/>
        <v>21.861764649504465</v>
      </c>
      <c r="AY505" s="934">
        <v>0.36</v>
      </c>
      <c r="AZ505" s="872">
        <v>28.64</v>
      </c>
      <c r="BA505" s="872">
        <v>-30.020000000000003</v>
      </c>
      <c r="BB505" s="872">
        <v>1.37</v>
      </c>
      <c r="BC505" s="872">
        <v>-3.42</v>
      </c>
      <c r="BE505" s="624">
        <v>2014</v>
      </c>
      <c r="BF505" s="898">
        <f t="shared" si="134"/>
        <v>0</v>
      </c>
      <c r="BG505" s="882">
        <v>4.1000000000000005</v>
      </c>
    </row>
    <row r="506" spans="1:59" ht="11.25" customHeight="1" x14ac:dyDescent="0.2">
      <c r="A506" s="871" t="s">
        <v>3874</v>
      </c>
      <c r="B506" s="875" t="s">
        <v>3875</v>
      </c>
      <c r="C506" s="932" t="s">
        <v>108</v>
      </c>
      <c r="D506" s="932" t="s">
        <v>4338</v>
      </c>
      <c r="E506" s="733">
        <v>7</v>
      </c>
      <c r="F506" s="1140">
        <v>607</v>
      </c>
      <c r="G506" s="1136" t="s">
        <v>106</v>
      </c>
      <c r="H506" s="1136" t="s">
        <v>106</v>
      </c>
      <c r="I506" s="874">
        <v>17.920000000000002</v>
      </c>
      <c r="J506" s="651">
        <f t="shared" si="121"/>
        <v>1.5625</v>
      </c>
      <c r="K506" s="877">
        <v>0.14000000000000001</v>
      </c>
      <c r="L506" s="887">
        <v>2</v>
      </c>
      <c r="M506" s="642">
        <f t="shared" si="122"/>
        <v>0.28000000000000003</v>
      </c>
      <c r="N506" s="870" t="s">
        <v>271</v>
      </c>
      <c r="O506" s="734">
        <v>0.13500000000000001</v>
      </c>
      <c r="P506" s="619">
        <v>43861</v>
      </c>
      <c r="Q506" s="619">
        <v>43874</v>
      </c>
      <c r="R506" s="642">
        <f t="shared" si="123"/>
        <v>3.7037037037037068</v>
      </c>
      <c r="S506" s="701">
        <f>IF(INDEX(Historical!$D$7:$D$1237,MATCH(B506,Historical!$B$7:$B$1261,0))=0,"n/a",(INDEX(Historical!$C$7:$C$1239,MATCH(B506,Historical!$B$7:$B$1261,0))/INDEX(Historical!$D$7:$D$1237,MATCH(B506,Historical!$B$7:$B$1261,0))-1)*100)</f>
        <v>3.8461538461538547</v>
      </c>
      <c r="T506" s="701">
        <f>IF(INDEX(Historical!$F$7:$F$1230,MATCH(B506,Historical!$B$7:$B$1261,0))=0,"n/a",((INDEX(Historical!$C$7:$C$1239,MATCH(B506,Historical!$B$7:$B$1261,0))/INDEX(Historical!$F$7:$F$1230,MATCH(B506,Historical!$B$7:$B$1261,0)))^(1/3)-1)*100)</f>
        <v>4.0041911525952045</v>
      </c>
      <c r="U506" s="701">
        <f>IF(INDEX(Historical!$H$7:$H$1230,MATCH(B506,Historical!$B$7:$B$1261,0))=0,"n/a",((INDEX(Historical!$C$7:$C$1239,MATCH(B506,Historical!$B$7:$B$1261,0))/INDEX(Historical!$H$7:$H$1230,MATCH(B506,Historical!$B$7:$B$1261,0)))^(1/5)-1)*100)</f>
        <v>10.350921459993479</v>
      </c>
      <c r="V506" s="701">
        <f>IF(INDEX(Historical!$O$7:$O$1230,MATCH(B506,Historical!$B$7:$B$1261,0))=0,"n/a",((INDEX(Historical!$C$7:$C$1239,MATCH(B506,Historical!$B$7:$B$1261,0))/INDEX(Historical!$O$7:$O$1230,MATCH(B506,Historical!$B$7:$B$1261,0)))^(1/10)-1)*100)</f>
        <v>26.86516117514892</v>
      </c>
      <c r="W506" s="702">
        <f t="shared" si="124"/>
        <v>0.38529161960019775</v>
      </c>
      <c r="X506" s="703">
        <f t="shared" si="125"/>
        <v>0.90008012695595474</v>
      </c>
      <c r="Y506" s="876"/>
      <c r="Z506" s="651">
        <f t="shared" si="126"/>
        <v>18.666666666666668</v>
      </c>
      <c r="AA506" s="886">
        <f t="shared" si="127"/>
        <v>11.946666666666667</v>
      </c>
      <c r="AB506" s="887">
        <v>12</v>
      </c>
      <c r="AC506" s="865">
        <v>1.5</v>
      </c>
      <c r="AD506" s="865" t="s">
        <v>136</v>
      </c>
      <c r="AE506" s="865">
        <v>3.33</v>
      </c>
      <c r="AF506" s="865">
        <v>1.18</v>
      </c>
      <c r="AG506" s="865">
        <v>10.4</v>
      </c>
      <c r="AH506" s="865">
        <v>8</v>
      </c>
      <c r="AI506" s="865" t="s">
        <v>136</v>
      </c>
      <c r="AJ506" s="865">
        <v>11.5</v>
      </c>
      <c r="AK506" s="865" t="s">
        <v>136</v>
      </c>
      <c r="AL506" s="878">
        <v>148.4</v>
      </c>
      <c r="AM506" s="872">
        <v>8.1</v>
      </c>
      <c r="AN506" s="865">
        <v>0</v>
      </c>
      <c r="AO506" s="739">
        <f t="shared" si="128"/>
        <v>-3.3245206673187866E-2</v>
      </c>
      <c r="AP506" s="740">
        <f t="shared" si="129"/>
        <v>11.913421459993479</v>
      </c>
      <c r="AQ506" s="888">
        <f t="shared" si="130"/>
        <v>-20.845954222396411</v>
      </c>
      <c r="AR506" s="651">
        <f>INDEX(Historical!$C$7:$C$1239,MATCH(B506,Historical!$B$7:$B$1261,0))*IF(AH506="n/a",1.03,IF(AH506&lt;0,1.01,IF(AH506&gt;10,1.1,(1+AH506/100))))</f>
        <v>0.29160000000000003</v>
      </c>
      <c r="AS506" s="886">
        <f t="shared" si="131"/>
        <v>0.30034800000000006</v>
      </c>
      <c r="AT506" s="886">
        <f t="shared" si="136"/>
        <v>0.30935844000000007</v>
      </c>
      <c r="AU506" s="886">
        <f t="shared" si="136"/>
        <v>0.31863919320000006</v>
      </c>
      <c r="AV506" s="886">
        <f t="shared" si="136"/>
        <v>0.32819836899600008</v>
      </c>
      <c r="AW506" s="651">
        <f t="shared" si="132"/>
        <v>1.5481440021960005</v>
      </c>
      <c r="AX506" s="747">
        <f t="shared" si="133"/>
        <v>8.639196440825895</v>
      </c>
      <c r="AY506" s="934">
        <v>0.55000000000000004</v>
      </c>
      <c r="AZ506" s="872">
        <v>67.16</v>
      </c>
      <c r="BA506" s="872">
        <v>-10.18</v>
      </c>
      <c r="BB506" s="872">
        <v>19.139999999999997</v>
      </c>
      <c r="BC506" s="872">
        <v>27.07</v>
      </c>
      <c r="BE506" s="624">
        <v>2014</v>
      </c>
      <c r="BF506" s="898">
        <f t="shared" si="134"/>
        <v>0</v>
      </c>
      <c r="BG506" s="882">
        <v>0.89999999999999991</v>
      </c>
    </row>
    <row r="507" spans="1:59" ht="11.25" customHeight="1" x14ac:dyDescent="0.2">
      <c r="A507" s="863" t="s">
        <v>4382</v>
      </c>
      <c r="B507" s="875" t="s">
        <v>4185</v>
      </c>
      <c r="C507" s="932" t="s">
        <v>108</v>
      </c>
      <c r="D507" s="932" t="s">
        <v>4338</v>
      </c>
      <c r="E507" s="733">
        <v>24</v>
      </c>
      <c r="F507" s="1140">
        <v>142</v>
      </c>
      <c r="G507" s="1115" t="s">
        <v>106</v>
      </c>
      <c r="H507" s="1115" t="s">
        <v>106</v>
      </c>
      <c r="I507" s="874">
        <v>27.96</v>
      </c>
      <c r="J507" s="651">
        <f t="shared" si="121"/>
        <v>3.9341917024320461</v>
      </c>
      <c r="K507" s="884">
        <v>0.27500000000000002</v>
      </c>
      <c r="L507" s="887">
        <v>4</v>
      </c>
      <c r="M507" s="642">
        <f t="shared" si="122"/>
        <v>1.1000000000000001</v>
      </c>
      <c r="N507" s="870" t="s">
        <v>456</v>
      </c>
      <c r="O507" s="735">
        <v>0.27250000000000002</v>
      </c>
      <c r="P507" s="861">
        <v>44112</v>
      </c>
      <c r="Q507" s="861">
        <v>44123</v>
      </c>
      <c r="R507" s="642">
        <f t="shared" si="123"/>
        <v>0.91743119266055118</v>
      </c>
      <c r="S507" s="701">
        <f>IF(INDEX(Historical!$D$7:$D$1237,MATCH(B507,Historical!$B$7:$B$1261,0))=0,"n/a",(INDEX(Historical!$C$7:$C$1239,MATCH(B507,Historical!$B$7:$B$1261,0))/INDEX(Historical!$D$7:$D$1237,MATCH(B507,Historical!$B$7:$B$1261,0))-1)*100)</f>
        <v>18.238993710691819</v>
      </c>
      <c r="T507" s="701">
        <f>IF(INDEX(Historical!$F$7:$F$1230,MATCH(B507,Historical!$B$7:$B$1261,0))=0,"n/a",((INDEX(Historical!$C$7:$C$1239,MATCH(B507,Historical!$B$7:$B$1261,0))/INDEX(Historical!$F$7:$F$1230,MATCH(B507,Historical!$B$7:$B$1261,0)))^(1/3)-1)*100)</f>
        <v>14.269177501474516</v>
      </c>
      <c r="U507" s="701">
        <f>IF(INDEX(Historical!$H$7:$H$1230,MATCH(B507,Historical!$B$7:$B$1261,0))=0,"n/a",((INDEX(Historical!$C$7:$C$1239,MATCH(B507,Historical!$B$7:$B$1261,0))/INDEX(Historical!$H$7:$H$1230,MATCH(B507,Historical!$B$7:$B$1261,0)))^(1/5)-1)*100)</f>
        <v>14.869835499703509</v>
      </c>
      <c r="V507" s="701">
        <f>IF(INDEX(Historical!$O$7:$O$1230,MATCH(B507,Historical!$B$7:$B$1261,0))=0,"n/a",((INDEX(Historical!$C$7:$C$1239,MATCH(B507,Historical!$B$7:$B$1261,0))/INDEX(Historical!$O$7:$O$1230,MATCH(B507,Historical!$B$7:$B$1261,0)))^(1/10)-1)*100)</f>
        <v>21.876072401237323</v>
      </c>
      <c r="W507" s="702">
        <f t="shared" si="124"/>
        <v>0.67973058540720788</v>
      </c>
      <c r="X507" s="703">
        <f t="shared" si="125"/>
        <v>0.88510925593473266</v>
      </c>
      <c r="Y507" s="876" t="s">
        <v>4407</v>
      </c>
      <c r="Z507" s="651">
        <f t="shared" si="126"/>
        <v>52.132701421800952</v>
      </c>
      <c r="AA507" s="886">
        <f t="shared" si="127"/>
        <v>13.251184834123224</v>
      </c>
      <c r="AB507" s="887">
        <v>12</v>
      </c>
      <c r="AC507" s="865">
        <v>2.11</v>
      </c>
      <c r="AD507" s="865">
        <v>1.1499999999999999</v>
      </c>
      <c r="AE507" s="865">
        <v>3.49</v>
      </c>
      <c r="AF507" s="865">
        <v>0.89</v>
      </c>
      <c r="AG507" s="865">
        <v>6.6000000000000005</v>
      </c>
      <c r="AH507" s="865">
        <v>1.9</v>
      </c>
      <c r="AI507" s="865">
        <v>35.47</v>
      </c>
      <c r="AJ507" s="865">
        <v>16.8</v>
      </c>
      <c r="AK507" s="865">
        <v>12</v>
      </c>
      <c r="AL507" s="878">
        <v>3800</v>
      </c>
      <c r="AM507" s="872">
        <v>0.2</v>
      </c>
      <c r="AN507" s="865">
        <v>0.26</v>
      </c>
      <c r="AO507" s="739">
        <f t="shared" si="128"/>
        <v>5.55284236801233</v>
      </c>
      <c r="AP507" s="740">
        <f t="shared" si="129"/>
        <v>18.804027202135554</v>
      </c>
      <c r="AQ507" s="888">
        <f t="shared" si="130"/>
        <v>-27.601244632031385</v>
      </c>
      <c r="AR507" s="651">
        <f>INDEX(Historical!$C$7:$C$1239,MATCH(B507,Historical!$B$7:$B$1261,0))*IF(AH507="n/a",1.03,IF(AH507&lt;0,1.01,IF(AH507&gt;10,1.1,(1+AH507/100))))</f>
        <v>0.95785999999999982</v>
      </c>
      <c r="AS507" s="886">
        <f t="shared" si="131"/>
        <v>1.0536459999999999</v>
      </c>
      <c r="AT507" s="886">
        <f t="shared" ref="AT507:AV526" si="137">IF($AK507="n/a",1.03*AS507,IF($AK507&lt;0,1.01*AS507,IF($AK507&gt;10,1.1*AS507,(1+$AK507/100)*AS507)))</f>
        <v>1.1590106</v>
      </c>
      <c r="AU507" s="886">
        <f t="shared" si="137"/>
        <v>1.2749116600000001</v>
      </c>
      <c r="AV507" s="886">
        <f t="shared" si="137"/>
        <v>1.4024028260000003</v>
      </c>
      <c r="AW507" s="651">
        <f t="shared" si="132"/>
        <v>5.8478310860000002</v>
      </c>
      <c r="AX507" s="747">
        <f t="shared" si="133"/>
        <v>20.914989577968527</v>
      </c>
      <c r="AY507" s="934">
        <v>1.92</v>
      </c>
      <c r="AZ507" s="872">
        <v>96.899999999999991</v>
      </c>
      <c r="BA507" s="872">
        <v>-11.959999999999999</v>
      </c>
      <c r="BB507" s="872">
        <v>14.89</v>
      </c>
      <c r="BC507" s="872">
        <v>21.69</v>
      </c>
      <c r="BE507" s="624">
        <v>1997</v>
      </c>
      <c r="BF507" s="898">
        <f t="shared" si="134"/>
        <v>2</v>
      </c>
      <c r="BG507" s="882">
        <v>1.0999999999999999</v>
      </c>
    </row>
    <row r="508" spans="1:59" ht="11.25" customHeight="1" x14ac:dyDescent="0.2">
      <c r="A508" s="863" t="s">
        <v>1537</v>
      </c>
      <c r="B508" s="875" t="s">
        <v>1538</v>
      </c>
      <c r="C508" s="932" t="s">
        <v>4193</v>
      </c>
      <c r="D508" s="932" t="s">
        <v>4325</v>
      </c>
      <c r="E508" s="733">
        <v>9</v>
      </c>
      <c r="F508" s="1140">
        <v>419</v>
      </c>
      <c r="G508" s="1186" t="s">
        <v>37</v>
      </c>
      <c r="H508" s="1186" t="s">
        <v>37</v>
      </c>
      <c r="I508" s="874">
        <v>93.15</v>
      </c>
      <c r="J508" s="651">
        <f t="shared" si="121"/>
        <v>2.662372517444981</v>
      </c>
      <c r="K508" s="877">
        <v>0.62</v>
      </c>
      <c r="L508" s="887">
        <v>4</v>
      </c>
      <c r="M508" s="642">
        <f t="shared" si="122"/>
        <v>2.48</v>
      </c>
      <c r="N508" s="870" t="s">
        <v>641</v>
      </c>
      <c r="O508" s="734">
        <v>0.56000000000000005</v>
      </c>
      <c r="P508" s="866">
        <v>43599</v>
      </c>
      <c r="Q508" s="866">
        <v>43615</v>
      </c>
      <c r="R508" s="642">
        <f t="shared" si="123"/>
        <v>10.714285714285703</v>
      </c>
      <c r="S508" s="701">
        <f>IF(INDEX(Historical!$D$7:$D$1237,MATCH(B508,Historical!$B$7:$B$1261,0))=0,"n/a",(INDEX(Historical!$C$7:$C$1239,MATCH(B508,Historical!$B$7:$B$1261,0))/INDEX(Historical!$D$7:$D$1237,MATCH(B508,Historical!$B$7:$B$1261,0))-1)*100)</f>
        <v>11.009174311926584</v>
      </c>
      <c r="T508" s="701">
        <f>IF(INDEX(Historical!$F$7:$F$1230,MATCH(B508,Historical!$B$7:$B$1261,0))=0,"n/a",((INDEX(Historical!$C$7:$C$1239,MATCH(B508,Historical!$B$7:$B$1261,0))/INDEX(Historical!$F$7:$F$1230,MATCH(B508,Historical!$B$7:$B$1261,0)))^(1/3)-1)*100)</f>
        <v>11.199004528465784</v>
      </c>
      <c r="U508" s="701">
        <f>IF(INDEX(Historical!$H$7:$H$1230,MATCH(B508,Historical!$B$7:$B$1261,0))=0,"n/a",((INDEX(Historical!$C$7:$C$1239,MATCH(B508,Historical!$B$7:$B$1261,0))/INDEX(Historical!$H$7:$H$1230,MATCH(B508,Historical!$B$7:$B$1261,0)))^(1/5)-1)*100)</f>
        <v>10.634990281254142</v>
      </c>
      <c r="V508" s="701">
        <f>IF(INDEX(Historical!$O$7:$O$1230,MATCH(B508,Historical!$B$7:$B$1261,0))=0,"n/a",((INDEX(Historical!$C$7:$C$1239,MATCH(B508,Historical!$B$7:$B$1261,0))/INDEX(Historical!$O$7:$O$1230,MATCH(B508,Historical!$B$7:$B$1261,0)))^(1/10)-1)*100)</f>
        <v>6.9151791684843644</v>
      </c>
      <c r="W508" s="702">
        <f t="shared" si="124"/>
        <v>1.5379197013032806</v>
      </c>
      <c r="X508" s="703">
        <f t="shared" si="125"/>
        <v>1.0225952193513597</v>
      </c>
      <c r="Y508" s="665"/>
      <c r="Z508" s="651">
        <f t="shared" si="126"/>
        <v>85.517241379310349</v>
      </c>
      <c r="AA508" s="886">
        <f t="shared" si="127"/>
        <v>32.12068965517242</v>
      </c>
      <c r="AB508" s="887">
        <v>5</v>
      </c>
      <c r="AC508" s="865">
        <v>2.9</v>
      </c>
      <c r="AD508" s="865">
        <v>9.51</v>
      </c>
      <c r="AE508" s="865">
        <v>8.41</v>
      </c>
      <c r="AF508" s="865">
        <v>12.06</v>
      </c>
      <c r="AG508" s="865">
        <v>38.4</v>
      </c>
      <c r="AH508" s="865">
        <v>6.2</v>
      </c>
      <c r="AI508" s="865">
        <v>8.61</v>
      </c>
      <c r="AJ508" s="865">
        <v>10.4</v>
      </c>
      <c r="AK508" s="865">
        <v>3.39</v>
      </c>
      <c r="AL508" s="878">
        <v>33480</v>
      </c>
      <c r="AM508" s="872">
        <v>10.7</v>
      </c>
      <c r="AN508" s="865">
        <v>0.28999999999999998</v>
      </c>
      <c r="AO508" s="739">
        <f t="shared" si="128"/>
        <v>-18.823326856473297</v>
      </c>
      <c r="AP508" s="740">
        <f t="shared" si="129"/>
        <v>13.297362798699123</v>
      </c>
      <c r="AQ508" s="888">
        <f t="shared" si="130"/>
        <v>314.92998994013936</v>
      </c>
      <c r="AR508" s="651">
        <f>INDEX(Historical!$C$7:$C$1239,MATCH(B508,Historical!$B$7:$B$1261,0))*IF(AH508="n/a",1.03,IF(AH508&lt;0,1.01,IF(AH508&gt;10,1.1,(1+AH508/100))))</f>
        <v>2.5700400000000001</v>
      </c>
      <c r="AS508" s="886">
        <f t="shared" si="131"/>
        <v>2.7913204440000001</v>
      </c>
      <c r="AT508" s="886">
        <f t="shared" si="137"/>
        <v>2.8859462070516004</v>
      </c>
      <c r="AU508" s="886">
        <f t="shared" si="137"/>
        <v>2.9837797834706499</v>
      </c>
      <c r="AV508" s="886">
        <f t="shared" si="137"/>
        <v>3.0849299181303049</v>
      </c>
      <c r="AW508" s="651">
        <f t="shared" si="132"/>
        <v>14.316016352652557</v>
      </c>
      <c r="AX508" s="747">
        <f t="shared" si="133"/>
        <v>15.3687776195948</v>
      </c>
      <c r="AY508" s="934">
        <v>0.91</v>
      </c>
      <c r="AZ508" s="872">
        <v>94.58</v>
      </c>
      <c r="BA508" s="872">
        <v>-1.9</v>
      </c>
      <c r="BB508" s="872">
        <v>10.199999999999999</v>
      </c>
      <c r="BC508" s="872">
        <v>23.93</v>
      </c>
      <c r="BE508" s="624">
        <v>2011</v>
      </c>
      <c r="BF508" s="898">
        <f t="shared" si="134"/>
        <v>0</v>
      </c>
      <c r="BG508" s="882">
        <v>11.899999999999999</v>
      </c>
    </row>
    <row r="509" spans="1:59" ht="11.25" customHeight="1" x14ac:dyDescent="0.2">
      <c r="A509" s="863" t="s">
        <v>737</v>
      </c>
      <c r="B509" s="875" t="s">
        <v>738</v>
      </c>
      <c r="C509" s="932" t="s">
        <v>108</v>
      </c>
      <c r="D509" s="932" t="s">
        <v>4338</v>
      </c>
      <c r="E509" s="733">
        <v>23</v>
      </c>
      <c r="F509" s="1140">
        <v>149</v>
      </c>
      <c r="G509" s="1106" t="s">
        <v>37</v>
      </c>
      <c r="H509" s="1106" t="s">
        <v>37</v>
      </c>
      <c r="I509" s="874">
        <v>62.83</v>
      </c>
      <c r="J509" s="651">
        <f t="shared" si="121"/>
        <v>3.1195288874741363</v>
      </c>
      <c r="K509" s="884">
        <v>0.49</v>
      </c>
      <c r="L509" s="887">
        <v>4</v>
      </c>
      <c r="M509" s="642">
        <f t="shared" si="122"/>
        <v>1.96</v>
      </c>
      <c r="N509" s="870" t="s">
        <v>163</v>
      </c>
      <c r="O509" s="735">
        <v>0.46</v>
      </c>
      <c r="P509" s="861">
        <v>44179</v>
      </c>
      <c r="Q509" s="861">
        <v>44200</v>
      </c>
      <c r="R509" s="642">
        <f t="shared" si="123"/>
        <v>6.5217391304347752</v>
      </c>
      <c r="S509" s="701">
        <f>IF(INDEX(Historical!$D$7:$D$1237,MATCH(B509,Historical!$B$7:$B$1261,0))=0,"n/a",(INDEX(Historical!$C$7:$C$1239,MATCH(B509,Historical!$B$7:$B$1261,0))/INDEX(Historical!$D$7:$D$1237,MATCH(B509,Historical!$B$7:$B$1261,0))-1)*100)</f>
        <v>13.888888888888884</v>
      </c>
      <c r="T509" s="701">
        <f>IF(INDEX(Historical!$F$7:$F$1230,MATCH(B509,Historical!$B$7:$B$1261,0))=0,"n/a",((INDEX(Historical!$C$7:$C$1239,MATCH(B509,Historical!$B$7:$B$1261,0))/INDEX(Historical!$F$7:$F$1230,MATCH(B509,Historical!$B$7:$B$1261,0)))^(1/3)-1)*100)</f>
        <v>10.973904713454852</v>
      </c>
      <c r="U509" s="701">
        <f>IF(INDEX(Historical!$H$7:$H$1230,MATCH(B509,Historical!$B$7:$B$1261,0))=0,"n/a",((INDEX(Historical!$C$7:$C$1239,MATCH(B509,Historical!$B$7:$B$1261,0))/INDEX(Historical!$H$7:$H$1230,MATCH(B509,Historical!$B$7:$B$1261,0)))^(1/5)-1)*100)</f>
        <v>11.304961305610561</v>
      </c>
      <c r="V509" s="701">
        <f>IF(INDEX(Historical!$O$7:$O$1230,MATCH(B509,Historical!$B$7:$B$1261,0))=0,"n/a",((INDEX(Historical!$C$7:$C$1239,MATCH(B509,Historical!$B$7:$B$1261,0))/INDEX(Historical!$O$7:$O$1230,MATCH(B509,Historical!$B$7:$B$1261,0)))^(1/10)-1)*100)</f>
        <v>11.544488380248442</v>
      </c>
      <c r="W509" s="702">
        <f t="shared" si="124"/>
        <v>0.97925182418237877</v>
      </c>
      <c r="X509" s="703">
        <f t="shared" si="125"/>
        <v>12.561068117345069</v>
      </c>
      <c r="Y509" s="659"/>
      <c r="Z509" s="651">
        <f t="shared" si="126"/>
        <v>37.619961612284072</v>
      </c>
      <c r="AA509" s="886">
        <f t="shared" si="127"/>
        <v>12.059500959692897</v>
      </c>
      <c r="AB509" s="887">
        <v>12</v>
      </c>
      <c r="AC509" s="865">
        <v>5.21</v>
      </c>
      <c r="AD509" s="865">
        <v>1.36</v>
      </c>
      <c r="AE509" s="865">
        <v>5.25</v>
      </c>
      <c r="AF509" s="865">
        <v>0.99</v>
      </c>
      <c r="AG509" s="865">
        <v>8</v>
      </c>
      <c r="AH509" s="865">
        <v>-1.9</v>
      </c>
      <c r="AI509" s="865">
        <v>-8.5299999999999994</v>
      </c>
      <c r="AJ509" s="865">
        <v>0.89999999999999991</v>
      </c>
      <c r="AK509" s="865">
        <v>9.120000000000001</v>
      </c>
      <c r="AL509" s="878">
        <v>5980</v>
      </c>
      <c r="AM509" s="872">
        <v>0.8</v>
      </c>
      <c r="AN509" s="865">
        <v>0.02</v>
      </c>
      <c r="AO509" s="739">
        <f t="shared" si="128"/>
        <v>2.3649892333917997</v>
      </c>
      <c r="AP509" s="740">
        <f t="shared" si="129"/>
        <v>14.424490193084697</v>
      </c>
      <c r="AQ509" s="888">
        <f t="shared" si="130"/>
        <v>-27.15646616023577</v>
      </c>
      <c r="AR509" s="651">
        <f>INDEX(Historical!$C$7:$C$1239,MATCH(B509,Historical!$B$7:$B$1261,0))*IF(AH509="n/a",1.03,IF(AH509&lt;0,1.01,IF(AH509&gt;10,1.1,(1+AH509/100))))</f>
        <v>1.6563999999999999</v>
      </c>
      <c r="AS509" s="886">
        <f t="shared" si="131"/>
        <v>1.6729639999999999</v>
      </c>
      <c r="AT509" s="886">
        <f t="shared" si="137"/>
        <v>1.8255383167999999</v>
      </c>
      <c r="AU509" s="886">
        <f t="shared" si="137"/>
        <v>1.9920274112921599</v>
      </c>
      <c r="AV509" s="886">
        <f t="shared" si="137"/>
        <v>2.1737003112020048</v>
      </c>
      <c r="AW509" s="651">
        <f t="shared" si="132"/>
        <v>9.3206300392941639</v>
      </c>
      <c r="AX509" s="747">
        <f t="shared" si="133"/>
        <v>14.834680947468032</v>
      </c>
      <c r="AY509" s="934">
        <v>1.42</v>
      </c>
      <c r="AZ509" s="872">
        <v>49.519999999999996</v>
      </c>
      <c r="BA509" s="872">
        <v>-16.470000000000002</v>
      </c>
      <c r="BB509" s="872">
        <v>10.84</v>
      </c>
      <c r="BC509" s="872">
        <v>9.9500000000000011</v>
      </c>
      <c r="BE509" s="624">
        <v>2000</v>
      </c>
      <c r="BF509" s="898">
        <f t="shared" si="134"/>
        <v>2</v>
      </c>
      <c r="BG509" s="882">
        <v>1.5</v>
      </c>
    </row>
    <row r="510" spans="1:59" ht="11.25" customHeight="1" x14ac:dyDescent="0.2">
      <c r="A510" s="871" t="s">
        <v>314</v>
      </c>
      <c r="B510" s="875" t="s">
        <v>315</v>
      </c>
      <c r="C510" s="932" t="s">
        <v>108</v>
      </c>
      <c r="D510" s="932" t="s">
        <v>4338</v>
      </c>
      <c r="E510" s="733">
        <v>28</v>
      </c>
      <c r="F510" s="1140">
        <v>104</v>
      </c>
      <c r="G510" s="1140" t="s">
        <v>37</v>
      </c>
      <c r="H510" s="1140" t="s">
        <v>115</v>
      </c>
      <c r="I510" s="865">
        <v>12.4</v>
      </c>
      <c r="J510" s="651">
        <f t="shared" si="121"/>
        <v>5.8064516129032251</v>
      </c>
      <c r="K510" s="884">
        <v>0.18</v>
      </c>
      <c r="L510" s="887">
        <v>4</v>
      </c>
      <c r="M510" s="642">
        <f t="shared" si="122"/>
        <v>0.72</v>
      </c>
      <c r="N510" s="870" t="s">
        <v>107</v>
      </c>
      <c r="O510" s="735">
        <v>0.17749999999999999</v>
      </c>
      <c r="P510" s="861">
        <v>43951</v>
      </c>
      <c r="Q510" s="861">
        <v>43966</v>
      </c>
      <c r="R510" s="642">
        <f t="shared" si="123"/>
        <v>1.4084507042253533</v>
      </c>
      <c r="S510" s="701">
        <f>IF(INDEX(Historical!$D$7:$D$1237,MATCH(B510,Historical!$B$7:$B$1261,0))=0,"n/a",(INDEX(Historical!$C$7:$C$1239,MATCH(B510,Historical!$B$7:$B$1261,0))/INDEX(Historical!$D$7:$D$1237,MATCH(B510,Historical!$B$7:$B$1261,0))-1)*100)</f>
        <v>1.4336917562723928</v>
      </c>
      <c r="T510" s="701">
        <f>IF(INDEX(Historical!$F$7:$F$1230,MATCH(B510,Historical!$B$7:$B$1261,0))=0,"n/a",((INDEX(Historical!$C$7:$C$1239,MATCH(B510,Historical!$B$7:$B$1261,0))/INDEX(Historical!$F$7:$F$1230,MATCH(B510,Historical!$B$7:$B$1261,0)))^(1/3)-1)*100)</f>
        <v>1.4547491855941175</v>
      </c>
      <c r="U510" s="701">
        <f>IF(INDEX(Historical!$H$7:$H$1230,MATCH(B510,Historical!$B$7:$B$1261,0))=0,"n/a",((INDEX(Historical!$C$7:$C$1239,MATCH(B510,Historical!$B$7:$B$1261,0))/INDEX(Historical!$H$7:$H$1230,MATCH(B510,Historical!$B$7:$B$1261,0)))^(1/5)-1)*100)</f>
        <v>1.4766536862223845</v>
      </c>
      <c r="V510" s="701">
        <f>IF(INDEX(Historical!$O$7:$O$1230,MATCH(B510,Historical!$B$7:$B$1261,0))=0,"n/a",((INDEX(Historical!$C$7:$C$1239,MATCH(B510,Historical!$B$7:$B$1261,0))/INDEX(Historical!$O$7:$O$1230,MATCH(B510,Historical!$B$7:$B$1261,0)))^(1/10)-1)*100)</f>
        <v>1.535524408274358</v>
      </c>
      <c r="W510" s="702">
        <f t="shared" si="124"/>
        <v>0.96166083604093722</v>
      </c>
      <c r="X510" s="703">
        <f t="shared" si="125"/>
        <v>0.16973030876119363</v>
      </c>
      <c r="Y510" s="875"/>
      <c r="Z510" s="651">
        <f t="shared" si="126"/>
        <v>62.608695652173921</v>
      </c>
      <c r="AA510" s="886">
        <f t="shared" si="127"/>
        <v>10.782608695652176</v>
      </c>
      <c r="AB510" s="887">
        <v>12</v>
      </c>
      <c r="AC510" s="865">
        <v>1.1499999999999999</v>
      </c>
      <c r="AD510" s="865">
        <v>0.81</v>
      </c>
      <c r="AE510" s="865">
        <v>2.97</v>
      </c>
      <c r="AF510" s="865">
        <v>0.71</v>
      </c>
      <c r="AG510" s="865">
        <v>6.4</v>
      </c>
      <c r="AH510" s="865">
        <v>0.8</v>
      </c>
      <c r="AI510" s="865">
        <v>-12.29</v>
      </c>
      <c r="AJ510" s="865">
        <v>8.6999999999999993</v>
      </c>
      <c r="AK510" s="865">
        <v>13.73</v>
      </c>
      <c r="AL510" s="878">
        <v>5610</v>
      </c>
      <c r="AM510" s="872">
        <v>0.1</v>
      </c>
      <c r="AN510" s="865">
        <v>0</v>
      </c>
      <c r="AO510" s="739">
        <f t="shared" si="128"/>
        <v>-3.4995033965265661</v>
      </c>
      <c r="AP510" s="740">
        <f t="shared" si="129"/>
        <v>7.2831052991256096</v>
      </c>
      <c r="AQ510" s="888">
        <f t="shared" si="130"/>
        <v>-41.66894414383804</v>
      </c>
      <c r="AR510" s="651">
        <f>INDEX(Historical!$C$7:$C$1239,MATCH(B510,Historical!$B$7:$B$1261,0))*IF(AH510="n/a",1.03,IF(AH510&lt;0,1.01,IF(AH510&gt;10,1.1,(1+AH510/100))))</f>
        <v>0.71316000000000002</v>
      </c>
      <c r="AS510" s="886">
        <f t="shared" si="131"/>
        <v>0.72029160000000003</v>
      </c>
      <c r="AT510" s="886">
        <f t="shared" si="137"/>
        <v>0.79232076000000007</v>
      </c>
      <c r="AU510" s="886">
        <f t="shared" si="137"/>
        <v>0.87155283600000011</v>
      </c>
      <c r="AV510" s="886">
        <f t="shared" si="137"/>
        <v>0.95870811960000024</v>
      </c>
      <c r="AW510" s="651">
        <f t="shared" si="132"/>
        <v>4.0560333156000006</v>
      </c>
      <c r="AX510" s="747">
        <f t="shared" si="133"/>
        <v>32.709946093548389</v>
      </c>
      <c r="AY510" s="934">
        <v>1.31</v>
      </c>
      <c r="AZ510" s="872">
        <v>32.340000000000003</v>
      </c>
      <c r="BA510" s="872">
        <v>-27.61</v>
      </c>
      <c r="BB510" s="872">
        <v>10.17</v>
      </c>
      <c r="BC510" s="872">
        <v>6.18</v>
      </c>
      <c r="BE510" s="624">
        <v>1993</v>
      </c>
      <c r="BF510" s="898">
        <f t="shared" si="134"/>
        <v>2</v>
      </c>
      <c r="BG510" s="882">
        <v>0.8</v>
      </c>
    </row>
    <row r="511" spans="1:59" ht="11.25" customHeight="1" x14ac:dyDescent="0.2">
      <c r="A511" s="871" t="s">
        <v>1543</v>
      </c>
      <c r="B511" s="875" t="s">
        <v>1544</v>
      </c>
      <c r="C511" s="932" t="s">
        <v>108</v>
      </c>
      <c r="D511" s="932" t="s">
        <v>4338</v>
      </c>
      <c r="E511" s="733">
        <v>8</v>
      </c>
      <c r="F511" s="1140">
        <v>543</v>
      </c>
      <c r="G511" s="1166" t="s">
        <v>37</v>
      </c>
      <c r="H511" s="1166" t="s">
        <v>115</v>
      </c>
      <c r="I511" s="874">
        <v>24.88</v>
      </c>
      <c r="J511" s="651">
        <f t="shared" si="121"/>
        <v>2.4115755627009645</v>
      </c>
      <c r="K511" s="877">
        <v>0.15</v>
      </c>
      <c r="L511" s="887">
        <v>4</v>
      </c>
      <c r="M511" s="642">
        <f t="shared" si="122"/>
        <v>0.6</v>
      </c>
      <c r="N511" s="870" t="s">
        <v>148</v>
      </c>
      <c r="O511" s="736">
        <v>0.14000000000000001</v>
      </c>
      <c r="P511" s="861">
        <v>43892</v>
      </c>
      <c r="Q511" s="861">
        <v>43906</v>
      </c>
      <c r="R511" s="642">
        <f t="shared" si="123"/>
        <v>7.1428571428571281</v>
      </c>
      <c r="S511" s="701">
        <f>IF(INDEX(Historical!$D$7:$D$1237,MATCH(B511,Historical!$B$7:$B$1261,0))=0,"n/a",(INDEX(Historical!$C$7:$C$1239,MATCH(B511,Historical!$B$7:$B$1261,0))/INDEX(Historical!$D$7:$D$1237,MATCH(B511,Historical!$B$7:$B$1261,0))-1)*100)</f>
        <v>7.6923076923077094</v>
      </c>
      <c r="T511" s="701">
        <f>IF(INDEX(Historical!$F$7:$F$1230,MATCH(B511,Historical!$B$7:$B$1261,0))=0,"n/a",((INDEX(Historical!$C$7:$C$1239,MATCH(B511,Historical!$B$7:$B$1261,0))/INDEX(Historical!$F$7:$F$1230,MATCH(B511,Historical!$B$7:$B$1261,0)))^(1/3)-1)*100)</f>
        <v>17.471461463932549</v>
      </c>
      <c r="U511" s="701">
        <f>IF(INDEX(Historical!$H$7:$H$1230,MATCH(B511,Historical!$B$7:$B$1261,0))=0,"n/a",((INDEX(Historical!$C$7:$C$1239,MATCH(B511,Historical!$B$7:$B$1261,0))/INDEX(Historical!$H$7:$H$1230,MATCH(B511,Historical!$B$7:$B$1261,0)))^(1/5)-1)*100)</f>
        <v>27.897378068172184</v>
      </c>
      <c r="V511" s="701">
        <f>IF(INDEX(Historical!$O$7:$O$1230,MATCH(B511,Historical!$B$7:$B$1261,0))=0,"n/a",((INDEX(Historical!$C$7:$C$1239,MATCH(B511,Historical!$B$7:$B$1261,0))/INDEX(Historical!$O$7:$O$1230,MATCH(B511,Historical!$B$7:$B$1261,0)))^(1/10)-1)*100)</f>
        <v>9.0085935729127709</v>
      </c>
      <c r="W511" s="702">
        <f t="shared" si="124"/>
        <v>3.0967517673407543</v>
      </c>
      <c r="X511" s="703">
        <f t="shared" si="125"/>
        <v>2.9997180718464711</v>
      </c>
      <c r="Y511" s="669" t="s">
        <v>437</v>
      </c>
      <c r="Z511" s="651">
        <f t="shared" si="126"/>
        <v>28.30188679245283</v>
      </c>
      <c r="AA511" s="886">
        <f t="shared" si="127"/>
        <v>11.735849056603772</v>
      </c>
      <c r="AB511" s="887">
        <v>12</v>
      </c>
      <c r="AC511" s="865">
        <v>2.12</v>
      </c>
      <c r="AD511" s="865" t="s">
        <v>136</v>
      </c>
      <c r="AE511" s="865">
        <v>3.08</v>
      </c>
      <c r="AF511" s="865">
        <v>1.06</v>
      </c>
      <c r="AG511" s="865">
        <v>9.1</v>
      </c>
      <c r="AH511" s="865">
        <v>6</v>
      </c>
      <c r="AI511" s="865" t="s">
        <v>136</v>
      </c>
      <c r="AJ511" s="865">
        <v>9.3000000000000007</v>
      </c>
      <c r="AK511" s="865" t="s">
        <v>136</v>
      </c>
      <c r="AL511" s="878">
        <v>149.18</v>
      </c>
      <c r="AM511" s="872">
        <v>1</v>
      </c>
      <c r="AN511" s="865">
        <v>0.11</v>
      </c>
      <c r="AO511" s="739">
        <f t="shared" si="128"/>
        <v>18.573104574269376</v>
      </c>
      <c r="AP511" s="740">
        <f t="shared" si="129"/>
        <v>30.308953630873148</v>
      </c>
      <c r="AQ511" s="888">
        <f t="shared" si="130"/>
        <v>-25.643501367473675</v>
      </c>
      <c r="AR511" s="651">
        <f>INDEX(Historical!$C$7:$C$1239,MATCH(B511,Historical!$B$7:$B$1261,0))*IF(AH511="n/a",1.03,IF(AH511&lt;0,1.01,IF(AH511&gt;10,1.1,(1+AH511/100))))</f>
        <v>0.59360000000000013</v>
      </c>
      <c r="AS511" s="886">
        <f t="shared" si="131"/>
        <v>0.61140800000000017</v>
      </c>
      <c r="AT511" s="886">
        <f t="shared" si="137"/>
        <v>0.62975024000000024</v>
      </c>
      <c r="AU511" s="886">
        <f t="shared" si="137"/>
        <v>0.64864274720000026</v>
      </c>
      <c r="AV511" s="886">
        <f t="shared" si="137"/>
        <v>0.66810202961600029</v>
      </c>
      <c r="AW511" s="651">
        <f t="shared" si="132"/>
        <v>3.151503016816001</v>
      </c>
      <c r="AX511" s="747">
        <f t="shared" si="133"/>
        <v>12.66681276855306</v>
      </c>
      <c r="AY511" s="934">
        <v>0.95</v>
      </c>
      <c r="AZ511" s="872">
        <v>87.070000000000007</v>
      </c>
      <c r="BA511" s="872">
        <v>-24.6</v>
      </c>
      <c r="BB511" s="872">
        <v>33.18</v>
      </c>
      <c r="BC511" s="872">
        <v>32.08</v>
      </c>
      <c r="BE511" s="624">
        <v>2013</v>
      </c>
      <c r="BF511" s="898">
        <f t="shared" si="134"/>
        <v>0</v>
      </c>
      <c r="BG511" s="882">
        <v>0.89999999999999991</v>
      </c>
    </row>
    <row r="512" spans="1:59" ht="11.25" customHeight="1" x14ac:dyDescent="0.2">
      <c r="A512" s="881" t="s">
        <v>4633</v>
      </c>
      <c r="B512" s="875" t="s">
        <v>2655</v>
      </c>
      <c r="C512" s="932" t="s">
        <v>108</v>
      </c>
      <c r="D512" s="932" t="s">
        <v>4338</v>
      </c>
      <c r="E512" s="733">
        <v>5</v>
      </c>
      <c r="F512" s="1140">
        <v>740</v>
      </c>
      <c r="G512" s="1140" t="s">
        <v>106</v>
      </c>
      <c r="H512" s="1140" t="s">
        <v>106</v>
      </c>
      <c r="I512" s="874">
        <v>24.98</v>
      </c>
      <c r="J512" s="651">
        <f t="shared" si="121"/>
        <v>5.6044835868694953</v>
      </c>
      <c r="K512" s="877">
        <v>0.35</v>
      </c>
      <c r="L512" s="887">
        <v>4</v>
      </c>
      <c r="M512" s="642">
        <f t="shared" si="122"/>
        <v>1.4</v>
      </c>
      <c r="N512" s="870" t="s">
        <v>1238</v>
      </c>
      <c r="O512" s="734">
        <v>0.34</v>
      </c>
      <c r="P512" s="861">
        <v>44134</v>
      </c>
      <c r="Q512" s="861">
        <v>44151</v>
      </c>
      <c r="R512" s="642">
        <f t="shared" si="123"/>
        <v>2.9411764705882213</v>
      </c>
      <c r="S512" s="701">
        <f>IF(INDEX(Historical!$D$7:$D$1237,MATCH(B512,Historical!$B$7:$B$1261,0))=0,"n/a",(INDEX(Historical!$C$7:$C$1239,MATCH(B512,Historical!$B$7:$B$1261,0))/INDEX(Historical!$D$7:$D$1237,MATCH(B512,Historical!$B$7:$B$1261,0))-1)*100)</f>
        <v>17.857142857142861</v>
      </c>
      <c r="T512" s="701">
        <f>IF(INDEX(Historical!$F$7:$F$1230,MATCH(B512,Historical!$B$7:$B$1261,0))=0,"n/a",((INDEX(Historical!$C$7:$C$1239,MATCH(B512,Historical!$B$7:$B$1261,0))/INDEX(Historical!$F$7:$F$1230,MATCH(B512,Historical!$B$7:$B$1261,0)))^(1/3)-1)*100)</f>
        <v>27.29108424148723</v>
      </c>
      <c r="U512" s="701">
        <f>IF(INDEX(Historical!$H$7:$H$1230,MATCH(B512,Historical!$B$7:$B$1261,0))=0,"n/a",((INDEX(Historical!$C$7:$C$1239,MATCH(B512,Historical!$B$7:$B$1261,0))/INDEX(Historical!$H$7:$H$1230,MATCH(B512,Historical!$B$7:$B$1261,0)))^(1/5)-1)*100)</f>
        <v>17.080491296489232</v>
      </c>
      <c r="V512" s="701">
        <f>IF(INDEX(Historical!$O$7:$O$1230,MATCH(B512,Historical!$B$7:$B$1261,0))=0,"n/a",((INDEX(Historical!$C$7:$C$1239,MATCH(B512,Historical!$B$7:$B$1261,0))/INDEX(Historical!$O$7:$O$1230,MATCH(B512,Historical!$B$7:$B$1261,0)))^(1/10)-1)*100)</f>
        <v>5.2675908959087803</v>
      </c>
      <c r="W512" s="702">
        <f t="shared" si="124"/>
        <v>3.2425622327191861</v>
      </c>
      <c r="X512" s="703">
        <f t="shared" si="125"/>
        <v>1.2028514997527628</v>
      </c>
      <c r="Y512" s="876"/>
      <c r="Z512" s="651">
        <f t="shared" si="126"/>
        <v>98.591549295774655</v>
      </c>
      <c r="AA512" s="886">
        <f t="shared" si="127"/>
        <v>17.591549295774648</v>
      </c>
      <c r="AB512" s="887">
        <v>12</v>
      </c>
      <c r="AC512" s="865">
        <v>1.42</v>
      </c>
      <c r="AD512" s="865">
        <v>2.29</v>
      </c>
      <c r="AE512" s="865">
        <v>3.23</v>
      </c>
      <c r="AF512" s="865">
        <v>0.9</v>
      </c>
      <c r="AG512" s="865">
        <v>5</v>
      </c>
      <c r="AH512" s="865">
        <v>11</v>
      </c>
      <c r="AI512" s="865">
        <v>57.36</v>
      </c>
      <c r="AJ512" s="865">
        <v>14.2</v>
      </c>
      <c r="AK512" s="865">
        <v>8</v>
      </c>
      <c r="AL512" s="878">
        <v>522.08000000000004</v>
      </c>
      <c r="AM512" s="872">
        <v>2.7</v>
      </c>
      <c r="AN512" s="865">
        <v>0.01</v>
      </c>
      <c r="AO512" s="739">
        <f t="shared" si="128"/>
        <v>5.093425587584079</v>
      </c>
      <c r="AP512" s="740">
        <f t="shared" si="129"/>
        <v>22.684974883358727</v>
      </c>
      <c r="AQ512" s="888">
        <f t="shared" si="130"/>
        <v>-16.115438140800542</v>
      </c>
      <c r="AR512" s="651">
        <f>INDEX(Historical!$C$7:$C$1239,MATCH(B512,Historical!$B$7:$B$1261,0))*IF(AH512="n/a",1.03,IF(AH512&lt;0,1.01,IF(AH512&gt;10,1.1,(1+AH512/100))))</f>
        <v>1.4520000000000002</v>
      </c>
      <c r="AS512" s="886">
        <f t="shared" si="131"/>
        <v>1.5972000000000004</v>
      </c>
      <c r="AT512" s="886">
        <f t="shared" si="137"/>
        <v>1.7249760000000005</v>
      </c>
      <c r="AU512" s="886">
        <f t="shared" si="137"/>
        <v>1.8629740800000008</v>
      </c>
      <c r="AV512" s="886">
        <f t="shared" si="137"/>
        <v>2.0120120064000009</v>
      </c>
      <c r="AW512" s="651">
        <f t="shared" si="132"/>
        <v>8.6491620864000041</v>
      </c>
      <c r="AX512" s="747">
        <f t="shared" si="133"/>
        <v>34.624347823859104</v>
      </c>
      <c r="AY512" s="934">
        <v>1.05</v>
      </c>
      <c r="AZ512" s="872">
        <v>39.51</v>
      </c>
      <c r="BA512" s="872">
        <v>-36.409999999999997</v>
      </c>
      <c r="BB512" s="872">
        <v>11.01</v>
      </c>
      <c r="BC512" s="872">
        <v>11.73</v>
      </c>
      <c r="BE512" s="624">
        <v>2016</v>
      </c>
      <c r="BF512" s="898">
        <f t="shared" si="134"/>
        <v>0</v>
      </c>
      <c r="BG512" s="882">
        <v>0.6</v>
      </c>
    </row>
    <row r="513" spans="1:59" ht="11.25" customHeight="1" x14ac:dyDescent="0.2">
      <c r="A513" s="871" t="s">
        <v>1585</v>
      </c>
      <c r="B513" s="875" t="s">
        <v>34</v>
      </c>
      <c r="C513" s="932" t="s">
        <v>131</v>
      </c>
      <c r="D513" s="932" t="s">
        <v>4328</v>
      </c>
      <c r="E513" s="733">
        <v>9</v>
      </c>
      <c r="F513" s="1140">
        <v>470</v>
      </c>
      <c r="G513" s="1186" t="s">
        <v>37</v>
      </c>
      <c r="H513" s="1186" t="s">
        <v>37</v>
      </c>
      <c r="I513" s="874">
        <v>58.28</v>
      </c>
      <c r="J513" s="651">
        <f t="shared" si="121"/>
        <v>3.3630748112560052</v>
      </c>
      <c r="K513" s="877">
        <v>0.49</v>
      </c>
      <c r="L513" s="887">
        <v>4</v>
      </c>
      <c r="M513" s="642">
        <f t="shared" si="122"/>
        <v>1.96</v>
      </c>
      <c r="N513" s="870" t="s">
        <v>318</v>
      </c>
      <c r="O513" s="734">
        <v>0.47</v>
      </c>
      <c r="P513" s="861">
        <v>43899</v>
      </c>
      <c r="Q513" s="861">
        <v>43921</v>
      </c>
      <c r="R513" s="642">
        <f t="shared" si="123"/>
        <v>4.2553191489361746</v>
      </c>
      <c r="S513" s="701">
        <f>IF(INDEX(Historical!$D$7:$D$1237,MATCH(B513,Historical!$B$7:$B$1261,0))=0,"n/a",(INDEX(Historical!$C$7:$C$1239,MATCH(B513,Historical!$B$7:$B$1261,0))/INDEX(Historical!$D$7:$D$1237,MATCH(B513,Historical!$B$7:$B$1261,0))-1)*100)</f>
        <v>4.4444444444444287</v>
      </c>
      <c r="T513" s="701">
        <f>IF(INDEX(Historical!$F$7:$F$1230,MATCH(B513,Historical!$B$7:$B$1261,0))=0,"n/a",((INDEX(Historical!$C$7:$C$1239,MATCH(B513,Historical!$B$7:$B$1261,0))/INDEX(Historical!$F$7:$F$1230,MATCH(B513,Historical!$B$7:$B$1261,0)))^(1/3)-1)*100)</f>
        <v>4.6577355357731998</v>
      </c>
      <c r="U513" s="701">
        <f>IF(INDEX(Historical!$H$7:$H$1230,MATCH(B513,Historical!$B$7:$B$1261,0))=0,"n/a",((INDEX(Historical!$C$7:$C$1239,MATCH(B513,Historical!$B$7:$B$1261,0))/INDEX(Historical!$H$7:$H$1230,MATCH(B513,Historical!$B$7:$B$1261,0)))^(1/5)-1)*100)</f>
        <v>4.9009030249425933</v>
      </c>
      <c r="V513" s="701">
        <f>IF(INDEX(Historical!$O$7:$O$1230,MATCH(B513,Historical!$B$7:$B$1261,0))=0,"n/a",((INDEX(Historical!$C$7:$C$1239,MATCH(B513,Historical!$B$7:$B$1261,0))/INDEX(Historical!$O$7:$O$1230,MATCH(B513,Historical!$B$7:$B$1261,0)))^(1/10)-1)*100)</f>
        <v>3.5215154089348832</v>
      </c>
      <c r="W513" s="702">
        <f t="shared" si="124"/>
        <v>1.3917028482987441</v>
      </c>
      <c r="X513" s="703">
        <f t="shared" si="125"/>
        <v>2.2276831931557246</v>
      </c>
      <c r="Y513" s="654"/>
      <c r="Z513" s="651">
        <f t="shared" si="126"/>
        <v>51.989389920424401</v>
      </c>
      <c r="AA513" s="886">
        <f t="shared" si="127"/>
        <v>15.458885941644562</v>
      </c>
      <c r="AB513" s="887">
        <v>12</v>
      </c>
      <c r="AC513" s="865">
        <v>3.77</v>
      </c>
      <c r="AD513" s="865">
        <v>14.32</v>
      </c>
      <c r="AE513" s="865">
        <v>3.13</v>
      </c>
      <c r="AF513" s="865">
        <v>1.89</v>
      </c>
      <c r="AG513" s="865">
        <v>12.4</v>
      </c>
      <c r="AH513" s="865">
        <v>17.7</v>
      </c>
      <c r="AI513" s="865">
        <v>-0.35000000000000003</v>
      </c>
      <c r="AJ513" s="865">
        <v>2.1999999999999997</v>
      </c>
      <c r="AK513" s="865">
        <v>1.0999999999999999</v>
      </c>
      <c r="AL513" s="878">
        <v>30340</v>
      </c>
      <c r="AM513" s="872">
        <v>0.06</v>
      </c>
      <c r="AN513" s="865">
        <v>1.0900000000000001</v>
      </c>
      <c r="AO513" s="739">
        <f t="shared" si="128"/>
        <v>-7.1949081054459629</v>
      </c>
      <c r="AP513" s="740">
        <f t="shared" si="129"/>
        <v>8.2639778361985989</v>
      </c>
      <c r="AQ513" s="888">
        <f t="shared" si="130"/>
        <v>13.953780942018025</v>
      </c>
      <c r="AR513" s="651">
        <f>INDEX(Historical!$C$7:$C$1239,MATCH(B513,Historical!$B$7:$B$1261,0))*IF(AH513="n/a",1.03,IF(AH513&lt;0,1.01,IF(AH513&gt;10,1.1,(1+AH513/100))))</f>
        <v>2.0680000000000001</v>
      </c>
      <c r="AS513" s="886">
        <f t="shared" si="131"/>
        <v>2.0886800000000001</v>
      </c>
      <c r="AT513" s="886">
        <f t="shared" si="137"/>
        <v>2.11165548</v>
      </c>
      <c r="AU513" s="886">
        <f t="shared" si="137"/>
        <v>2.1348836902799997</v>
      </c>
      <c r="AV513" s="886">
        <f t="shared" si="137"/>
        <v>2.1583674108730793</v>
      </c>
      <c r="AW513" s="651">
        <f t="shared" si="132"/>
        <v>10.56158658115308</v>
      </c>
      <c r="AX513" s="747">
        <f t="shared" si="133"/>
        <v>18.122145815293546</v>
      </c>
      <c r="AY513" s="934">
        <v>0.53</v>
      </c>
      <c r="AZ513" s="872">
        <v>67.710000000000008</v>
      </c>
      <c r="BA513" s="872">
        <v>-6.23</v>
      </c>
      <c r="BB513" s="872">
        <v>0.86</v>
      </c>
      <c r="BC513" s="872">
        <v>10.82</v>
      </c>
      <c r="BE513" s="624">
        <v>2012</v>
      </c>
      <c r="BF513" s="898">
        <f t="shared" si="134"/>
        <v>0</v>
      </c>
      <c r="BG513" s="882">
        <v>3.9</v>
      </c>
    </row>
    <row r="514" spans="1:59" ht="11.25" customHeight="1" x14ac:dyDescent="0.2">
      <c r="A514" s="863" t="s">
        <v>316</v>
      </c>
      <c r="B514" s="875" t="s">
        <v>317</v>
      </c>
      <c r="C514" s="932" t="s">
        <v>128</v>
      </c>
      <c r="D514" s="932" t="s">
        <v>4346</v>
      </c>
      <c r="E514" s="733">
        <v>48</v>
      </c>
      <c r="F514" s="1140">
        <v>41</v>
      </c>
      <c r="G514" s="1165" t="s">
        <v>115</v>
      </c>
      <c r="H514" s="1165" t="s">
        <v>115</v>
      </c>
      <c r="I514" s="865">
        <v>144.22999999999999</v>
      </c>
      <c r="J514" s="651">
        <f t="shared" si="121"/>
        <v>2.8357484573251059</v>
      </c>
      <c r="K514" s="877">
        <v>1.0225</v>
      </c>
      <c r="L514" s="887">
        <v>4</v>
      </c>
      <c r="M514" s="642">
        <f t="shared" si="122"/>
        <v>4.09</v>
      </c>
      <c r="N514" s="870" t="s">
        <v>318</v>
      </c>
      <c r="O514" s="734">
        <v>0.95499999999999996</v>
      </c>
      <c r="P514" s="861">
        <v>43986</v>
      </c>
      <c r="Q514" s="861">
        <v>44012</v>
      </c>
      <c r="R514" s="642">
        <f t="shared" si="123"/>
        <v>7.0680628272251314</v>
      </c>
      <c r="S514" s="701">
        <f>IF(INDEX(Historical!$D$7:$D$1237,MATCH(B514,Historical!$B$7:$B$1261,0))=0,"n/a",(INDEX(Historical!$C$7:$C$1239,MATCH(B514,Historical!$B$7:$B$1261,0))/INDEX(Historical!$D$7:$D$1237,MATCH(B514,Historical!$B$7:$B$1261,0))-1)*100)</f>
        <v>8.6580086580086757</v>
      </c>
      <c r="T514" s="701">
        <f>IF(INDEX(Historical!$F$7:$F$1230,MATCH(B514,Historical!$B$7:$B$1261,0))=0,"n/a",((INDEX(Historical!$C$7:$C$1239,MATCH(B514,Historical!$B$7:$B$1261,0))/INDEX(Historical!$F$7:$F$1230,MATCH(B514,Historical!$B$7:$B$1261,0)))^(1/3)-1)*100)</f>
        <v>8.9659134497745754</v>
      </c>
      <c r="U514" s="701">
        <f>IF(INDEX(Historical!$H$7:$H$1230,MATCH(B514,Historical!$B$7:$B$1261,0))=0,"n/a",((INDEX(Historical!$C$7:$C$1239,MATCH(B514,Historical!$B$7:$B$1261,0))/INDEX(Historical!$H$7:$H$1230,MATCH(B514,Historical!$B$7:$B$1261,0)))^(1/5)-1)*100)</f>
        <v>9.0177522506611929</v>
      </c>
      <c r="V514" s="701">
        <f>IF(INDEX(Historical!$O$7:$O$1230,MATCH(B514,Historical!$B$7:$B$1261,0))=0,"n/a",((INDEX(Historical!$C$7:$C$1239,MATCH(B514,Historical!$B$7:$B$1261,0))/INDEX(Historical!$O$7:$O$1230,MATCH(B514,Historical!$B$7:$B$1261,0)))^(1/10)-1)*100)</f>
        <v>7.9624404817293826</v>
      </c>
      <c r="W514" s="702">
        <f t="shared" si="124"/>
        <v>1.1325362206918004</v>
      </c>
      <c r="X514" s="703">
        <f t="shared" si="125"/>
        <v>2.2544380626652982</v>
      </c>
      <c r="Y514" s="668"/>
      <c r="Z514" s="651">
        <f t="shared" si="126"/>
        <v>80.830039525691703</v>
      </c>
      <c r="AA514" s="886">
        <f t="shared" si="127"/>
        <v>28.503952569169961</v>
      </c>
      <c r="AB514" s="887">
        <v>12</v>
      </c>
      <c r="AC514" s="865">
        <v>5.0599999999999996</v>
      </c>
      <c r="AD514" s="865">
        <v>4.84</v>
      </c>
      <c r="AE514" s="865">
        <v>2.91</v>
      </c>
      <c r="AF514" s="865">
        <v>14.85</v>
      </c>
      <c r="AG514" s="865">
        <v>51.9</v>
      </c>
      <c r="AH514" s="865">
        <v>-40.699999999999996</v>
      </c>
      <c r="AI514" s="865">
        <v>9.43</v>
      </c>
      <c r="AJ514" s="865">
        <v>4</v>
      </c>
      <c r="AK514" s="865">
        <v>5.8999999999999995</v>
      </c>
      <c r="AL514" s="878">
        <v>199220</v>
      </c>
      <c r="AM514" s="872">
        <v>0.1</v>
      </c>
      <c r="AN514" s="865">
        <v>3.31</v>
      </c>
      <c r="AO514" s="739">
        <f t="shared" si="128"/>
        <v>-16.650451861183662</v>
      </c>
      <c r="AP514" s="740">
        <f t="shared" si="129"/>
        <v>11.853500707986299</v>
      </c>
      <c r="AQ514" s="888">
        <f t="shared" si="130"/>
        <v>333.73504234327402</v>
      </c>
      <c r="AR514" s="651">
        <f>INDEX(Historical!$C$7:$C$1239,MATCH(B514,Historical!$B$7:$B$1261,0))*IF(AH514="n/a",1.03,IF(AH514&lt;0,1.01,IF(AH514&gt;10,1.1,(1+AH514/100))))</f>
        <v>3.8026500000000003</v>
      </c>
      <c r="AS514" s="886">
        <f t="shared" si="131"/>
        <v>4.1612398950000005</v>
      </c>
      <c r="AT514" s="886">
        <f t="shared" si="137"/>
        <v>4.4067530488050002</v>
      </c>
      <c r="AU514" s="886">
        <f t="shared" si="137"/>
        <v>4.6667514786844952</v>
      </c>
      <c r="AV514" s="886">
        <f t="shared" si="137"/>
        <v>4.94208981592688</v>
      </c>
      <c r="AW514" s="651">
        <f t="shared" si="132"/>
        <v>21.979484238416379</v>
      </c>
      <c r="AX514" s="747">
        <f t="shared" si="133"/>
        <v>15.239190347650544</v>
      </c>
      <c r="AY514" s="934">
        <v>0.57999999999999996</v>
      </c>
      <c r="AZ514" s="872">
        <v>42.21</v>
      </c>
      <c r="BA514" s="872">
        <v>-2.02</v>
      </c>
      <c r="BB514" s="872">
        <v>3.6900000000000004</v>
      </c>
      <c r="BC514" s="872">
        <v>7.19</v>
      </c>
      <c r="BE514" s="624">
        <v>1973</v>
      </c>
      <c r="BF514" s="898">
        <f t="shared" si="134"/>
        <v>5</v>
      </c>
      <c r="BG514" s="882">
        <v>8.2000000000000011</v>
      </c>
    </row>
    <row r="515" spans="1:59" ht="11.25" customHeight="1" x14ac:dyDescent="0.2">
      <c r="A515" s="863" t="s">
        <v>1547</v>
      </c>
      <c r="B515" s="875" t="s">
        <v>1548</v>
      </c>
      <c r="C515" s="932" t="s">
        <v>245</v>
      </c>
      <c r="D515" s="932" t="s">
        <v>4363</v>
      </c>
      <c r="E515" s="733">
        <v>12</v>
      </c>
      <c r="F515" s="1140">
        <v>287</v>
      </c>
      <c r="G515" s="1166" t="s">
        <v>106</v>
      </c>
      <c r="H515" s="1166" t="s">
        <v>106</v>
      </c>
      <c r="I515" s="874">
        <v>30.7</v>
      </c>
      <c r="J515" s="651">
        <f t="shared" si="121"/>
        <v>3.6482084690553753</v>
      </c>
      <c r="K515" s="877">
        <v>0.28000000000000003</v>
      </c>
      <c r="L515" s="887">
        <v>4</v>
      </c>
      <c r="M515" s="642">
        <f t="shared" si="122"/>
        <v>1.1200000000000001</v>
      </c>
      <c r="N515" s="870" t="s">
        <v>965</v>
      </c>
      <c r="O515" s="734">
        <v>0.27</v>
      </c>
      <c r="P515" s="861">
        <v>43965</v>
      </c>
      <c r="Q515" s="861">
        <v>43973</v>
      </c>
      <c r="R515" s="642">
        <f t="shared" si="123"/>
        <v>3.7037037037037068</v>
      </c>
      <c r="S515" s="701">
        <f>IF(INDEX(Historical!$D$7:$D$1237,MATCH(B515,Historical!$B$7:$B$1261,0))=0,"n/a",(INDEX(Historical!$C$7:$C$1239,MATCH(B515,Historical!$B$7:$B$1261,0))/INDEX(Historical!$D$7:$D$1237,MATCH(B515,Historical!$B$7:$B$1261,0))-1)*100)</f>
        <v>3.8461538461538547</v>
      </c>
      <c r="T515" s="701">
        <f>IF(INDEX(Historical!$F$7:$F$1230,MATCH(B515,Historical!$B$7:$B$1261,0))=0,"n/a",((INDEX(Historical!$C$7:$C$1239,MATCH(B515,Historical!$B$7:$B$1261,0))/INDEX(Historical!$F$7:$F$1230,MATCH(B515,Historical!$B$7:$B$1261,0)))^(1/3)-1)*100)</f>
        <v>12.924323465723431</v>
      </c>
      <c r="U515" s="701">
        <f>IF(INDEX(Historical!$H$7:$H$1230,MATCH(B515,Historical!$B$7:$B$1261,0))=0,"n/a",((INDEX(Historical!$C$7:$C$1239,MATCH(B515,Historical!$B$7:$B$1261,0))/INDEX(Historical!$H$7:$H$1230,MATCH(B515,Historical!$B$7:$B$1261,0)))^(1/5)-1)*100)</f>
        <v>9.6940240464664651</v>
      </c>
      <c r="V515" s="701">
        <f>IF(INDEX(Historical!$O$7:$O$1230,MATCH(B515,Historical!$B$7:$B$1261,0))=0,"n/a",((INDEX(Historical!$C$7:$C$1239,MATCH(B515,Historical!$B$7:$B$1261,0))/INDEX(Historical!$O$7:$O$1230,MATCH(B515,Historical!$B$7:$B$1261,0)))^(1/10)-1)*100)</f>
        <v>18.369380853048423</v>
      </c>
      <c r="W515" s="702">
        <f t="shared" si="124"/>
        <v>0.52772731558111985</v>
      </c>
      <c r="X515" s="703">
        <f t="shared" si="125"/>
        <v>1.1679547043935499</v>
      </c>
      <c r="Y515" s="673"/>
      <c r="Z515" s="651">
        <f t="shared" si="126"/>
        <v>74.666666666666671</v>
      </c>
      <c r="AA515" s="886">
        <f t="shared" si="127"/>
        <v>20.466666666666665</v>
      </c>
      <c r="AB515" s="887">
        <v>3</v>
      </c>
      <c r="AC515" s="865">
        <v>1.5</v>
      </c>
      <c r="AD515" s="865">
        <v>1.84</v>
      </c>
      <c r="AE515" s="865">
        <v>2</v>
      </c>
      <c r="AF515" s="865">
        <v>4.47</v>
      </c>
      <c r="AG515" s="865">
        <v>22.8</v>
      </c>
      <c r="AH515" s="865">
        <v>-30</v>
      </c>
      <c r="AI515" s="865">
        <v>12.19</v>
      </c>
      <c r="AJ515" s="865">
        <v>8.3000000000000007</v>
      </c>
      <c r="AK515" s="865">
        <v>11.04</v>
      </c>
      <c r="AL515" s="878">
        <v>610.13</v>
      </c>
      <c r="AM515" s="872">
        <v>3.8</v>
      </c>
      <c r="AN515" s="865">
        <v>0</v>
      </c>
      <c r="AO515" s="739">
        <f t="shared" si="128"/>
        <v>-7.1244341511448255</v>
      </c>
      <c r="AP515" s="740">
        <f t="shared" si="129"/>
        <v>13.34223251552184</v>
      </c>
      <c r="AQ515" s="888">
        <f t="shared" si="130"/>
        <v>101.64435138243877</v>
      </c>
      <c r="AR515" s="651">
        <f>INDEX(Historical!$C$7:$C$1239,MATCH(B515,Historical!$B$7:$B$1261,0))*IF(AH515="n/a",1.03,IF(AH515&lt;0,1.01,IF(AH515&gt;10,1.1,(1+AH515/100))))</f>
        <v>1.0908</v>
      </c>
      <c r="AS515" s="886">
        <f t="shared" si="131"/>
        <v>1.1998800000000001</v>
      </c>
      <c r="AT515" s="886">
        <f t="shared" si="137"/>
        <v>1.3198680000000003</v>
      </c>
      <c r="AU515" s="886">
        <f t="shared" si="137"/>
        <v>1.4518548000000004</v>
      </c>
      <c r="AV515" s="886">
        <f t="shared" si="137"/>
        <v>1.5970402800000005</v>
      </c>
      <c r="AW515" s="651">
        <f t="shared" si="132"/>
        <v>6.6594430800000017</v>
      </c>
      <c r="AX515" s="747">
        <f t="shared" si="133"/>
        <v>21.691997003257335</v>
      </c>
      <c r="AY515" s="934">
        <v>0.67</v>
      </c>
      <c r="AZ515" s="872">
        <v>44.800000000000004</v>
      </c>
      <c r="BA515" s="872">
        <v>-28.410000000000004</v>
      </c>
      <c r="BB515" s="872">
        <v>0.02</v>
      </c>
      <c r="BC515" s="872">
        <v>-4.3099999999999996</v>
      </c>
      <c r="BE515" s="624">
        <v>2009</v>
      </c>
      <c r="BF515" s="898">
        <f t="shared" si="134"/>
        <v>0</v>
      </c>
      <c r="BG515" s="882">
        <v>19.2</v>
      </c>
    </row>
    <row r="516" spans="1:59" ht="11.25" customHeight="1" x14ac:dyDescent="0.2">
      <c r="A516" s="871" t="s">
        <v>4606</v>
      </c>
      <c r="B516" s="875" t="s">
        <v>4605</v>
      </c>
      <c r="C516" s="932" t="s">
        <v>108</v>
      </c>
      <c r="D516" s="932" t="s">
        <v>4331</v>
      </c>
      <c r="E516" s="733">
        <v>9</v>
      </c>
      <c r="F516" s="1140">
        <v>443</v>
      </c>
      <c r="G516" s="1165" t="s">
        <v>37</v>
      </c>
      <c r="H516" s="1165" t="s">
        <v>37</v>
      </c>
      <c r="I516" s="874">
        <v>20.71</v>
      </c>
      <c r="J516" s="651">
        <f t="shared" si="121"/>
        <v>4.2491549975857072</v>
      </c>
      <c r="K516" s="877">
        <v>0.22</v>
      </c>
      <c r="L516" s="887">
        <v>4</v>
      </c>
      <c r="M516" s="642">
        <f t="shared" si="122"/>
        <v>0.88</v>
      </c>
      <c r="N516" s="870" t="s">
        <v>432</v>
      </c>
      <c r="O516" s="737">
        <v>0.19</v>
      </c>
      <c r="P516" s="866">
        <v>43783</v>
      </c>
      <c r="Q516" s="866">
        <v>43791</v>
      </c>
      <c r="R516" s="642">
        <f t="shared" si="123"/>
        <v>15.789473684210526</v>
      </c>
      <c r="S516" s="701">
        <f>IF(INDEX(Historical!$D$7:$D$1237,MATCH(B516,Historical!$B$7:$B$1261,0))=0,"n/a",(INDEX(Historical!$C$7:$C$1239,MATCH(B516,Historical!$B$7:$B$1261,0))/INDEX(Historical!$D$7:$D$1237,MATCH(B516,Historical!$B$7:$B$1261,0))-1)*100)</f>
        <v>23.4375</v>
      </c>
      <c r="T516" s="701">
        <f>IF(INDEX(Historical!$F$7:$F$1230,MATCH(B516,Historical!$B$7:$B$1261,0))=0,"n/a",((INDEX(Historical!$C$7:$C$1239,MATCH(B516,Historical!$B$7:$B$1261,0))/INDEX(Historical!$F$7:$F$1230,MATCH(B516,Historical!$B$7:$B$1261,0)))^(1/3)-1)*100)</f>
        <v>21.541559627143858</v>
      </c>
      <c r="U516" s="701">
        <f>IF(INDEX(Historical!$H$7:$H$1230,MATCH(B516,Historical!$B$7:$B$1261,0))=0,"n/a",((INDEX(Historical!$C$7:$C$1239,MATCH(B516,Historical!$B$7:$B$1261,0))/INDEX(Historical!$H$7:$H$1230,MATCH(B516,Historical!$B$7:$B$1261,0)))^(1/5)-1)*100)</f>
        <v>20.380297955963055</v>
      </c>
      <c r="V516" s="701">
        <f>IF(INDEX(Historical!$O$7:$O$1230,MATCH(B516,Historical!$B$7:$B$1261,0))=0,"n/a",((INDEX(Historical!$C$7:$C$1239,MATCH(B516,Historical!$B$7:$B$1261,0))/INDEX(Historical!$O$7:$O$1230,MATCH(B516,Historical!$B$7:$B$1261,0)))^(1/10)-1)*100)</f>
        <v>13.010920770739576</v>
      </c>
      <c r="W516" s="702">
        <f t="shared" si="124"/>
        <v>1.5663993590520175</v>
      </c>
      <c r="X516" s="703">
        <f t="shared" si="125"/>
        <v>1.3408090760502009</v>
      </c>
      <c r="Y516" s="674" t="s">
        <v>3974</v>
      </c>
      <c r="Z516" s="651">
        <f t="shared" si="126"/>
        <v>59.863945578231295</v>
      </c>
      <c r="AA516" s="886">
        <f t="shared" si="127"/>
        <v>14.088435374149661</v>
      </c>
      <c r="AB516" s="887">
        <v>12</v>
      </c>
      <c r="AC516" s="865">
        <v>1.47</v>
      </c>
      <c r="AD516" s="865">
        <v>1.65</v>
      </c>
      <c r="AE516" s="865">
        <v>3.86</v>
      </c>
      <c r="AF516" s="865">
        <v>0.85</v>
      </c>
      <c r="AG516" s="865">
        <v>5.5</v>
      </c>
      <c r="AH516" s="865">
        <v>9.6</v>
      </c>
      <c r="AI516" s="865">
        <v>40.25</v>
      </c>
      <c r="AJ516" s="865">
        <v>15.2</v>
      </c>
      <c r="AK516" s="865">
        <v>9</v>
      </c>
      <c r="AL516" s="878">
        <v>824.49</v>
      </c>
      <c r="AM516" s="872">
        <v>0.5</v>
      </c>
      <c r="AN516" s="865">
        <v>0.09</v>
      </c>
      <c r="AO516" s="739">
        <f t="shared" si="128"/>
        <v>10.541017579399103</v>
      </c>
      <c r="AP516" s="740">
        <f t="shared" si="129"/>
        <v>24.629452953548764</v>
      </c>
      <c r="AQ516" s="888">
        <f t="shared" si="130"/>
        <v>-27.045919867274769</v>
      </c>
      <c r="AR516" s="651">
        <f>INDEX(Historical!$C$7:$C$1239,MATCH(B516,Historical!$B$7:$B$1261,0))*IF(AH516="n/a",1.03,IF(AH516&lt;0,1.01,IF(AH516&gt;10,1.1,(1+AH516/100))))</f>
        <v>0.86584000000000005</v>
      </c>
      <c r="AS516" s="886">
        <f t="shared" si="131"/>
        <v>0.95242400000000016</v>
      </c>
      <c r="AT516" s="886">
        <f t="shared" si="137"/>
        <v>1.0381421600000003</v>
      </c>
      <c r="AU516" s="886">
        <f t="shared" si="137"/>
        <v>1.1315749544000004</v>
      </c>
      <c r="AV516" s="886">
        <f t="shared" si="137"/>
        <v>1.2334167002960006</v>
      </c>
      <c r="AW516" s="651">
        <f t="shared" si="132"/>
        <v>5.2213978146960018</v>
      </c>
      <c r="AX516" s="747">
        <f t="shared" si="133"/>
        <v>25.211964339430239</v>
      </c>
      <c r="AY516" s="934">
        <v>1.53</v>
      </c>
      <c r="AZ516" s="872">
        <v>88.62</v>
      </c>
      <c r="BA516" s="872">
        <v>-36.059999999999995</v>
      </c>
      <c r="BB516" s="872">
        <v>12.55</v>
      </c>
      <c r="BC516" s="872">
        <v>15.58</v>
      </c>
      <c r="BE516" s="624">
        <v>2011</v>
      </c>
      <c r="BF516" s="898">
        <f t="shared" si="134"/>
        <v>0</v>
      </c>
      <c r="BG516" s="882">
        <v>0.70000000000000007</v>
      </c>
    </row>
    <row r="517" spans="1:59" s="773" customFormat="1" ht="11.25" customHeight="1" x14ac:dyDescent="0.2">
      <c r="A517" s="646" t="s">
        <v>1549</v>
      </c>
      <c r="B517" s="781" t="s">
        <v>1550</v>
      </c>
      <c r="C517" s="932" t="s">
        <v>153</v>
      </c>
      <c r="D517" s="932" t="s">
        <v>4348</v>
      </c>
      <c r="E517" s="755">
        <v>10</v>
      </c>
      <c r="F517" s="1140">
        <v>365</v>
      </c>
      <c r="G517" s="1189" t="s">
        <v>37</v>
      </c>
      <c r="H517" s="1189" t="s">
        <v>37</v>
      </c>
      <c r="I517" s="756">
        <v>38.31</v>
      </c>
      <c r="J517" s="757">
        <f t="shared" si="121"/>
        <v>3.9676324719394409</v>
      </c>
      <c r="K517" s="758">
        <v>0.38</v>
      </c>
      <c r="L517" s="759">
        <v>4</v>
      </c>
      <c r="M517" s="760">
        <f t="shared" si="122"/>
        <v>1.52</v>
      </c>
      <c r="N517" s="761" t="s">
        <v>119</v>
      </c>
      <c r="O517" s="762">
        <v>0.36</v>
      </c>
      <c r="P517" s="777">
        <v>43859</v>
      </c>
      <c r="Q517" s="777">
        <v>43895</v>
      </c>
      <c r="R517" s="760">
        <f t="shared" si="123"/>
        <v>5.5555555555555607</v>
      </c>
      <c r="S517" s="701">
        <f>IF(INDEX(Historical!$D$7:$D$1237,MATCH(B517,Historical!$B$7:$B$1261,0))=0,"n/a",(INDEX(Historical!$C$7:$C$1239,MATCH(B517,Historical!$B$7:$B$1261,0))/INDEX(Historical!$D$7:$D$1237,MATCH(B517,Historical!$B$7:$B$1261,0))-1)*100)</f>
        <v>5.8823529411764497</v>
      </c>
      <c r="T517" s="701">
        <f>IF(INDEX(Historical!$F$7:$F$1230,MATCH(B517,Historical!$B$7:$B$1261,0))=0,"n/a",((INDEX(Historical!$C$7:$C$1239,MATCH(B517,Historical!$B$7:$B$1261,0))/INDEX(Historical!$F$7:$F$1230,MATCH(B517,Historical!$B$7:$B$1261,0)))^(1/3)-1)*100)</f>
        <v>6.2658569182611146</v>
      </c>
      <c r="U517" s="701">
        <f>IF(INDEX(Historical!$H$7:$H$1230,MATCH(B517,Historical!$B$7:$B$1261,0))=0,"n/a",((INDEX(Historical!$C$7:$C$1239,MATCH(B517,Historical!$B$7:$B$1261,0))/INDEX(Historical!$H$7:$H$1230,MATCH(B517,Historical!$B$7:$B$1261,0)))^(1/5)-1)*100)</f>
        <v>6.7249181879538877</v>
      </c>
      <c r="V517" s="701">
        <f>IF(INDEX(Historical!$O$7:$O$1230,MATCH(B517,Historical!$B$7:$B$1261,0))=0,"n/a",((INDEX(Historical!$C$7:$C$1239,MATCH(B517,Historical!$B$7:$B$1261,0))/INDEX(Historical!$O$7:$O$1230,MATCH(B517,Historical!$B$7:$B$1261,0)))^(1/10)-1)*100)</f>
        <v>6.0540481614018704</v>
      </c>
      <c r="W517" s="702">
        <f t="shared" si="124"/>
        <v>1.1108134604592692</v>
      </c>
      <c r="X517" s="703">
        <f t="shared" si="125"/>
        <v>0.45747742775196515</v>
      </c>
      <c r="Y517" s="764"/>
      <c r="Z517" s="757">
        <f t="shared" si="126"/>
        <v>102.01342281879195</v>
      </c>
      <c r="AA517" s="765">
        <f t="shared" si="127"/>
        <v>25.711409395973156</v>
      </c>
      <c r="AB517" s="759">
        <v>12</v>
      </c>
      <c r="AC517" s="766">
        <v>1.49</v>
      </c>
      <c r="AD517" s="766" t="s">
        <v>136</v>
      </c>
      <c r="AE517" s="766">
        <v>4.18</v>
      </c>
      <c r="AF517" s="766">
        <v>3.17</v>
      </c>
      <c r="AG517" s="766">
        <v>13.5</v>
      </c>
      <c r="AH517" s="766">
        <v>62.3</v>
      </c>
      <c r="AI517" s="766">
        <v>1.55</v>
      </c>
      <c r="AJ517" s="766">
        <v>14.7</v>
      </c>
      <c r="AK517" s="766">
        <v>-1</v>
      </c>
      <c r="AL517" s="767">
        <v>203110</v>
      </c>
      <c r="AM517" s="768">
        <v>0.05</v>
      </c>
      <c r="AN517" s="766">
        <v>0.97</v>
      </c>
      <c r="AO517" s="769">
        <f t="shared" si="128"/>
        <v>-15.018858736079828</v>
      </c>
      <c r="AP517" s="770">
        <f t="shared" si="129"/>
        <v>10.692550659893328</v>
      </c>
      <c r="AQ517" s="771">
        <f t="shared" si="130"/>
        <v>90.327399540003057</v>
      </c>
      <c r="AR517" s="651">
        <f>INDEX(Historical!$C$7:$C$1239,MATCH(B517,Historical!$B$7:$B$1261,0))*IF(AH517="n/a",1.03,IF(AH517&lt;0,1.01,IF(AH517&gt;10,1.1,(1+AH517/100))))</f>
        <v>1.5840000000000001</v>
      </c>
      <c r="AS517" s="765">
        <f t="shared" si="131"/>
        <v>1.6085520000000002</v>
      </c>
      <c r="AT517" s="765">
        <f t="shared" si="137"/>
        <v>1.6246375200000003</v>
      </c>
      <c r="AU517" s="765">
        <f t="shared" si="137"/>
        <v>1.6408838952000002</v>
      </c>
      <c r="AV517" s="765">
        <f t="shared" si="137"/>
        <v>1.6572927341520003</v>
      </c>
      <c r="AW517" s="757">
        <f t="shared" si="132"/>
        <v>8.1153661493520008</v>
      </c>
      <c r="AX517" s="772">
        <f t="shared" si="133"/>
        <v>21.183414642004699</v>
      </c>
      <c r="AY517" s="935">
        <v>0.66</v>
      </c>
      <c r="AZ517" s="768">
        <v>45</v>
      </c>
      <c r="BA517" s="768">
        <v>-3.73</v>
      </c>
      <c r="BB517" s="768">
        <v>8.84</v>
      </c>
      <c r="BC517" s="768">
        <v>12.09</v>
      </c>
      <c r="BD517" s="908"/>
      <c r="BE517" s="624">
        <v>2011</v>
      </c>
      <c r="BF517" s="898">
        <f t="shared" si="134"/>
        <v>0</v>
      </c>
      <c r="BG517" s="824">
        <v>5</v>
      </c>
    </row>
    <row r="518" spans="1:59" ht="11.25" customHeight="1" x14ac:dyDescent="0.2">
      <c r="A518" s="871" t="s">
        <v>1577</v>
      </c>
      <c r="B518" s="875" t="s">
        <v>1578</v>
      </c>
      <c r="C518" s="932" t="s">
        <v>108</v>
      </c>
      <c r="D518" s="932" t="s">
        <v>118</v>
      </c>
      <c r="E518" s="733">
        <v>12</v>
      </c>
      <c r="F518" s="1140">
        <v>286</v>
      </c>
      <c r="G518" s="1165" t="s">
        <v>106</v>
      </c>
      <c r="H518" s="1165" t="s">
        <v>106</v>
      </c>
      <c r="I518" s="874">
        <v>49.79</v>
      </c>
      <c r="J518" s="651">
        <f t="shared" si="121"/>
        <v>4.4988953605141599</v>
      </c>
      <c r="K518" s="877">
        <v>0.56000000000000005</v>
      </c>
      <c r="L518" s="887">
        <v>4</v>
      </c>
      <c r="M518" s="642">
        <f t="shared" si="122"/>
        <v>2.2400000000000002</v>
      </c>
      <c r="N518" s="870" t="s">
        <v>151</v>
      </c>
      <c r="O518" s="734">
        <v>0.55000000000000004</v>
      </c>
      <c r="P518" s="861">
        <v>43889</v>
      </c>
      <c r="Q518" s="861">
        <v>43917</v>
      </c>
      <c r="R518" s="642">
        <f t="shared" si="123"/>
        <v>1.8181818181818195</v>
      </c>
      <c r="S518" s="701">
        <f>IF(INDEX(Historical!$D$7:$D$1237,MATCH(B518,Historical!$B$7:$B$1261,0))=0,"n/a",(INDEX(Historical!$C$7:$C$1239,MATCH(B518,Historical!$B$7:$B$1261,0))/INDEX(Historical!$D$7:$D$1237,MATCH(B518,Historical!$B$7:$B$1261,0))-1)*100)</f>
        <v>3.8095238095238182</v>
      </c>
      <c r="T518" s="701">
        <f>IF(INDEX(Historical!$F$7:$F$1230,MATCH(B518,Historical!$B$7:$B$1261,0))=0,"n/a",((INDEX(Historical!$C$7:$C$1239,MATCH(B518,Historical!$B$7:$B$1261,0))/INDEX(Historical!$F$7:$F$1230,MATCH(B518,Historical!$B$7:$B$1261,0)))^(1/3)-1)*100)</f>
        <v>10.631008788990837</v>
      </c>
      <c r="U518" s="701">
        <f>IF(INDEX(Historical!$H$7:$H$1230,MATCH(B518,Historical!$B$7:$B$1261,0))=0,"n/a",((INDEX(Historical!$C$7:$C$1239,MATCH(B518,Historical!$B$7:$B$1261,0))/INDEX(Historical!$H$7:$H$1230,MATCH(B518,Historical!$B$7:$B$1261,0)))^(1/5)-1)*100)</f>
        <v>10.554522330964854</v>
      </c>
      <c r="V518" s="701">
        <f>IF(INDEX(Historical!$O$7:$O$1230,MATCH(B518,Historical!$B$7:$B$1261,0))=0,"n/a",((INDEX(Historical!$C$7:$C$1239,MATCH(B518,Historical!$B$7:$B$1261,0))/INDEX(Historical!$O$7:$O$1230,MATCH(B518,Historical!$B$7:$B$1261,0)))^(1/10)-1)*100)</f>
        <v>15.864035017075739</v>
      </c>
      <c r="W518" s="702">
        <f t="shared" si="124"/>
        <v>0.66531133596239367</v>
      </c>
      <c r="X518" s="703">
        <f t="shared" si="125"/>
        <v>1.7889020899940433</v>
      </c>
      <c r="Y518" s="876"/>
      <c r="Z518" s="651">
        <f t="shared" si="126"/>
        <v>50.793650793650805</v>
      </c>
      <c r="AA518" s="886">
        <f t="shared" si="127"/>
        <v>11.290249433106576</v>
      </c>
      <c r="AB518" s="887">
        <v>12</v>
      </c>
      <c r="AC518" s="865">
        <v>4.41</v>
      </c>
      <c r="AD518" s="865">
        <v>1.73</v>
      </c>
      <c r="AE518" s="865">
        <v>0.95</v>
      </c>
      <c r="AF518" s="865">
        <v>0.9</v>
      </c>
      <c r="AG518" s="865">
        <v>8.4</v>
      </c>
      <c r="AH518" s="865">
        <v>-7.3</v>
      </c>
      <c r="AI518" s="865">
        <v>23.630000000000003</v>
      </c>
      <c r="AJ518" s="865">
        <v>5.8999999999999995</v>
      </c>
      <c r="AK518" s="865">
        <v>6.72</v>
      </c>
      <c r="AL518" s="878">
        <v>14290</v>
      </c>
      <c r="AM518" s="872">
        <v>0.3</v>
      </c>
      <c r="AN518" s="865">
        <v>0.28000000000000003</v>
      </c>
      <c r="AO518" s="739">
        <f t="shared" si="128"/>
        <v>3.7631682583724384</v>
      </c>
      <c r="AP518" s="740">
        <f t="shared" si="129"/>
        <v>15.053417691479014</v>
      </c>
      <c r="AQ518" s="888">
        <f t="shared" si="130"/>
        <v>-32.798067191169046</v>
      </c>
      <c r="AR518" s="651">
        <f>INDEX(Historical!$C$7:$C$1239,MATCH(B518,Historical!$B$7:$B$1261,0))*IF(AH518="n/a",1.03,IF(AH518&lt;0,1.01,IF(AH518&gt;10,1.1,(1+AH518/100))))</f>
        <v>2.2018</v>
      </c>
      <c r="AS518" s="886">
        <f t="shared" si="131"/>
        <v>2.42198</v>
      </c>
      <c r="AT518" s="886">
        <f t="shared" si="137"/>
        <v>2.5847370559999998</v>
      </c>
      <c r="AU518" s="886">
        <f t="shared" si="137"/>
        <v>2.7584313861631995</v>
      </c>
      <c r="AV518" s="886">
        <f t="shared" si="137"/>
        <v>2.9437979753133665</v>
      </c>
      <c r="AW518" s="651">
        <f t="shared" si="132"/>
        <v>12.910746417476565</v>
      </c>
      <c r="AX518" s="747">
        <f t="shared" si="133"/>
        <v>25.930400517125058</v>
      </c>
      <c r="AY518" s="934">
        <v>1.72</v>
      </c>
      <c r="AZ518" s="872">
        <v>113.6</v>
      </c>
      <c r="BA518" s="872">
        <v>-12.889999999999999</v>
      </c>
      <c r="BB518" s="872">
        <v>15.659999999999998</v>
      </c>
      <c r="BC518" s="872">
        <v>22.939999999999998</v>
      </c>
      <c r="BE518" s="624">
        <v>2009</v>
      </c>
      <c r="BF518" s="898">
        <f t="shared" si="134"/>
        <v>0</v>
      </c>
      <c r="BG518" s="882">
        <v>0.5</v>
      </c>
    </row>
    <row r="519" spans="1:59" ht="11.25" customHeight="1" x14ac:dyDescent="0.2">
      <c r="A519" s="863" t="s">
        <v>321</v>
      </c>
      <c r="B519" s="875" t="s">
        <v>322</v>
      </c>
      <c r="C519" s="932" t="s">
        <v>128</v>
      </c>
      <c r="D519" s="932" t="s">
        <v>4353</v>
      </c>
      <c r="E519" s="733">
        <v>64</v>
      </c>
      <c r="F519" s="1140">
        <v>5</v>
      </c>
      <c r="G519" s="1140" t="s">
        <v>37</v>
      </c>
      <c r="H519" s="1140" t="s">
        <v>115</v>
      </c>
      <c r="I519" s="865">
        <v>138.87</v>
      </c>
      <c r="J519" s="651">
        <f t="shared" ref="J519:J582" si="138">(M519/I519)*100</f>
        <v>2.277525743501116</v>
      </c>
      <c r="K519" s="877">
        <v>0.79069999999999996</v>
      </c>
      <c r="L519" s="887">
        <v>4</v>
      </c>
      <c r="M519" s="642">
        <f t="shared" ref="M519:M582" si="139">K519*L519</f>
        <v>3.1627999999999998</v>
      </c>
      <c r="N519" s="870" t="s">
        <v>107</v>
      </c>
      <c r="O519" s="734">
        <v>0.74590000000000001</v>
      </c>
      <c r="P519" s="861">
        <v>43944</v>
      </c>
      <c r="Q519" s="861">
        <v>43966</v>
      </c>
      <c r="R519" s="642">
        <f t="shared" ref="R519:R582" si="140">(K519-O519)/O519*100</f>
        <v>6.0061670465209751</v>
      </c>
      <c r="S519" s="701">
        <f>IF(INDEX(Historical!$D$7:$D$1237,MATCH(B519,Historical!$B$7:$B$1261,0))=0,"n/a",(INDEX(Historical!$C$7:$C$1239,MATCH(B519,Historical!$B$7:$B$1261,0))/INDEX(Historical!$D$7:$D$1237,MATCH(B519,Historical!$B$7:$B$1261,0))-1)*100)</f>
        <v>4.0018302125862215</v>
      </c>
      <c r="T519" s="701">
        <f>IF(INDEX(Historical!$F$7:$F$1230,MATCH(B519,Historical!$B$7:$B$1261,0))=0,"n/a",((INDEX(Historical!$C$7:$C$1239,MATCH(B519,Historical!$B$7:$B$1261,0))/INDEX(Historical!$F$7:$F$1230,MATCH(B519,Historical!$B$7:$B$1261,0)))^(1/3)-1)*100)</f>
        <v>3.4192273464497713</v>
      </c>
      <c r="U519" s="701">
        <f>IF(INDEX(Historical!$H$7:$H$1230,MATCH(B519,Historical!$B$7:$B$1261,0))=0,"n/a",((INDEX(Historical!$C$7:$C$1239,MATCH(B519,Historical!$B$7:$B$1261,0))/INDEX(Historical!$H$7:$H$1230,MATCH(B519,Historical!$B$7:$B$1261,0)))^(1/5)-1)*100)</f>
        <v>3.1348702634693915</v>
      </c>
      <c r="V519" s="701">
        <f>IF(INDEX(Historical!$O$7:$O$1230,MATCH(B519,Historical!$B$7:$B$1261,0))=0,"n/a",((INDEX(Historical!$C$7:$C$1239,MATCH(B519,Historical!$B$7:$B$1261,0))/INDEX(Historical!$O$7:$O$1230,MATCH(B519,Historical!$B$7:$B$1261,0)))^(1/10)-1)*100)</f>
        <v>5.5604988992965731</v>
      </c>
      <c r="W519" s="702">
        <f t="shared" ref="W519:W582" si="141">IF(OR(U519&lt;=0,U519="n/a",V519&lt;=0,V519="n/a"),"n/a",U519/V519)</f>
        <v>0.56377499937388098</v>
      </c>
      <c r="X519" s="703">
        <f t="shared" ref="X519:X582" si="142">IF(OR(AJ519&lt;=0,AJ519="n/a",U519&lt;=0,U519="n/a"),"n/a",U519/AJ519)</f>
        <v>0.26566697148045693</v>
      </c>
      <c r="Y519" s="875"/>
      <c r="Z519" s="651">
        <f t="shared" ref="Z519:Z582" si="143">IF(OR(AC519&lt;0.01,AC519="n/a"),"n/a",M519/AC519*100)</f>
        <v>60.474187380497128</v>
      </c>
      <c r="AA519" s="886">
        <f t="shared" ref="AA519:AA582" si="144">IF(OR(AC519&lt;0.01,AC519="n/a"),"n/a",I519/AC519)</f>
        <v>26.552581261950287</v>
      </c>
      <c r="AB519" s="887">
        <v>6</v>
      </c>
      <c r="AC519" s="865">
        <v>5.23</v>
      </c>
      <c r="AD519" s="865">
        <v>3.13</v>
      </c>
      <c r="AE519" s="865">
        <v>4.7300000000000004</v>
      </c>
      <c r="AF519" s="865">
        <v>7.29</v>
      </c>
      <c r="AG519" s="865">
        <v>29.7</v>
      </c>
      <c r="AH519" s="865">
        <v>246.70000000000002</v>
      </c>
      <c r="AI519" s="865">
        <v>6.35</v>
      </c>
      <c r="AJ519" s="865">
        <v>11.799999999999999</v>
      </c>
      <c r="AK519" s="865">
        <v>8.4699999999999989</v>
      </c>
      <c r="AL519" s="878">
        <v>342460</v>
      </c>
      <c r="AM519" s="872">
        <v>0.1</v>
      </c>
      <c r="AN519" s="865">
        <v>0.67</v>
      </c>
      <c r="AO519" s="739">
        <f t="shared" ref="AO519:AO582" si="145">IF(U519="n/a","n/a",IF(AA519&lt;0,"n/a",IF(AA519="n/a","n/a",J519+U519-AA519)))</f>
        <v>-21.14018525497978</v>
      </c>
      <c r="AP519" s="740">
        <f t="shared" ref="AP519:AP582" si="146">IF(U519="n/a","n/a",J519+U519)</f>
        <v>5.412396006970507</v>
      </c>
      <c r="AQ519" s="888">
        <f t="shared" ref="AQ519:AQ582" si="147">IF(OR(AC519&lt;0.01,AF519="n/a"),"n/a",(I519/SQRT(22.5*AC519*(I519/AF519))-1)*100)</f>
        <v>193.30933038128694</v>
      </c>
      <c r="AR519" s="651">
        <f>INDEX(Historical!$C$7:$C$1239,MATCH(B519,Historical!$B$7:$B$1261,0))*IF(AH519="n/a",1.03,IF(AH519&lt;0,1.01,IF(AH519&gt;10,1.1,(1+AH519/100))))</f>
        <v>3.2503899999999999</v>
      </c>
      <c r="AS519" s="886">
        <f t="shared" ref="AS519:AS582" si="148">IF($AI519="n/a",1.03*AR519,IF($AI519&lt;0,1.01*AR519,IF($AI519&gt;10,1.1*AR519,(1+$AI519/100)*AR519)))</f>
        <v>3.4567897649999995</v>
      </c>
      <c r="AT519" s="886">
        <f t="shared" si="137"/>
        <v>3.7495798580954993</v>
      </c>
      <c r="AU519" s="886">
        <f t="shared" si="137"/>
        <v>4.0671692720761881</v>
      </c>
      <c r="AV519" s="886">
        <f t="shared" si="137"/>
        <v>4.4116585094210414</v>
      </c>
      <c r="AW519" s="651">
        <f t="shared" ref="AW519:AW582" si="149">SUM(AR519:AV519)</f>
        <v>18.935587404592727</v>
      </c>
      <c r="AX519" s="747">
        <f t="shared" ref="AX519:AX582" si="150">AW519/I519*100</f>
        <v>13.635477356227209</v>
      </c>
      <c r="AY519" s="934">
        <v>0.36</v>
      </c>
      <c r="AZ519" s="872">
        <v>47.199999999999996</v>
      </c>
      <c r="BA519" s="872">
        <v>-5.48</v>
      </c>
      <c r="BB519" s="872">
        <v>-1.05</v>
      </c>
      <c r="BC519" s="872">
        <v>9.7100000000000009</v>
      </c>
      <c r="BE519" s="624">
        <v>1957</v>
      </c>
      <c r="BF519" s="898">
        <f t="shared" ref="BF519:BF582" si="151">IF(BE519&gt;2008,0,IF(BE519&gt;2001,1,IF(BE519&gt;1990,2,IF(BE519&gt;1980,3,IF(BE519&gt;1973,4,IF(BE519&gt;1970,5,IF(BE519&gt;1960,6,IF(BE519&gt;1958,7,IF(BE519&gt;1953,8,9)))))))))</f>
        <v>8</v>
      </c>
      <c r="BG519" s="882">
        <v>11.5</v>
      </c>
    </row>
    <row r="520" spans="1:59" ht="11.25" customHeight="1" x14ac:dyDescent="0.2">
      <c r="A520" s="863" t="s">
        <v>310</v>
      </c>
      <c r="B520" s="875" t="s">
        <v>311</v>
      </c>
      <c r="C520" s="932" t="s">
        <v>112</v>
      </c>
      <c r="D520" s="932" t="s">
        <v>211</v>
      </c>
      <c r="E520" s="733">
        <v>63</v>
      </c>
      <c r="F520" s="1140">
        <v>6</v>
      </c>
      <c r="G520" s="1140" t="s">
        <v>37</v>
      </c>
      <c r="H520" s="1140" t="s">
        <v>37</v>
      </c>
      <c r="I520" s="865">
        <v>267.26</v>
      </c>
      <c r="J520" s="651">
        <f t="shared" si="138"/>
        <v>1.317069520317294</v>
      </c>
      <c r="K520" s="877">
        <v>0.88</v>
      </c>
      <c r="L520" s="887">
        <v>4</v>
      </c>
      <c r="M520" s="642">
        <f t="shared" si="139"/>
        <v>3.52</v>
      </c>
      <c r="N520" s="870" t="s">
        <v>294</v>
      </c>
      <c r="O520" s="734">
        <v>0.76</v>
      </c>
      <c r="P520" s="866">
        <v>43594</v>
      </c>
      <c r="Q520" s="866">
        <v>43623</v>
      </c>
      <c r="R520" s="642">
        <f t="shared" si="140"/>
        <v>15.789473684210526</v>
      </c>
      <c r="S520" s="701">
        <f>IF(INDEX(Historical!$D$7:$D$1237,MATCH(B520,Historical!$B$7:$B$1261,0))=0,"n/a",(INDEX(Historical!$C$7:$C$1239,MATCH(B520,Historical!$B$7:$B$1261,0))/INDEX(Historical!$D$7:$D$1237,MATCH(B520,Historical!$B$7:$B$1261,0))-1)*100)</f>
        <v>15.646258503401356</v>
      </c>
      <c r="T520" s="701">
        <f>IF(INDEX(Historical!$F$7:$F$1230,MATCH(B520,Historical!$B$7:$B$1261,0))=0,"n/a",((INDEX(Historical!$C$7:$C$1239,MATCH(B520,Historical!$B$7:$B$1261,0))/INDEX(Historical!$F$7:$F$1230,MATCH(B520,Historical!$B$7:$B$1261,0)))^(1/3)-1)*100)</f>
        <v>10.499282680146504</v>
      </c>
      <c r="U520" s="701">
        <f>IF(INDEX(Historical!$H$7:$H$1230,MATCH(B520,Historical!$B$7:$B$1261,0))=0,"n/a",((INDEX(Historical!$C$7:$C$1239,MATCH(B520,Historical!$B$7:$B$1261,0))/INDEX(Historical!$H$7:$H$1230,MATCH(B520,Historical!$B$7:$B$1261,0)))^(1/5)-1)*100)</f>
        <v>10.433723187908207</v>
      </c>
      <c r="V520" s="701">
        <f>IF(INDEX(Historical!$O$7:$O$1230,MATCH(B520,Historical!$B$7:$B$1261,0))=0,"n/a",((INDEX(Historical!$C$7:$C$1239,MATCH(B520,Historical!$B$7:$B$1261,0))/INDEX(Historical!$O$7:$O$1230,MATCH(B520,Historical!$B$7:$B$1261,0)))^(1/10)-1)*100)</f>
        <v>13.018071324347936</v>
      </c>
      <c r="W520" s="702">
        <f t="shared" si="141"/>
        <v>0.80147995259434657</v>
      </c>
      <c r="X520" s="703">
        <f t="shared" si="142"/>
        <v>1.7684276589674928</v>
      </c>
      <c r="Y520" s="876" t="s">
        <v>152</v>
      </c>
      <c r="Z520" s="651">
        <f t="shared" si="143"/>
        <v>38.469945355191257</v>
      </c>
      <c r="AA520" s="886">
        <f t="shared" si="144"/>
        <v>29.208743169398904</v>
      </c>
      <c r="AB520" s="887">
        <v>6</v>
      </c>
      <c r="AC520" s="865">
        <v>9.15</v>
      </c>
      <c r="AD520" s="865">
        <v>3.38</v>
      </c>
      <c r="AE520" s="865">
        <v>2.6</v>
      </c>
      <c r="AF520" s="865">
        <v>5.38</v>
      </c>
      <c r="AG520" s="865">
        <v>18.8</v>
      </c>
      <c r="AH520" s="865">
        <v>-19.8</v>
      </c>
      <c r="AI520" s="865">
        <v>16.400000000000002</v>
      </c>
      <c r="AJ520" s="865">
        <v>5.8999999999999995</v>
      </c>
      <c r="AK520" s="865">
        <v>8.82</v>
      </c>
      <c r="AL520" s="878">
        <v>35300</v>
      </c>
      <c r="AM520" s="872">
        <v>0.5</v>
      </c>
      <c r="AN520" s="865">
        <v>1.22</v>
      </c>
      <c r="AO520" s="739">
        <f t="shared" si="145"/>
        <v>-17.457950461173404</v>
      </c>
      <c r="AP520" s="740">
        <f t="shared" si="146"/>
        <v>11.7507927082255</v>
      </c>
      <c r="AQ520" s="888">
        <f t="shared" si="147"/>
        <v>164.27514134693126</v>
      </c>
      <c r="AR520" s="651">
        <f>INDEX(Historical!$C$7:$C$1239,MATCH(B520,Historical!$B$7:$B$1261,0))*IF(AH520="n/a",1.03,IF(AH520&lt;0,1.01,IF(AH520&gt;10,1.1,(1+AH520/100))))</f>
        <v>3.4339999999999997</v>
      </c>
      <c r="AS520" s="886">
        <f t="shared" si="148"/>
        <v>3.7774000000000001</v>
      </c>
      <c r="AT520" s="886">
        <f t="shared" si="137"/>
        <v>4.1105666800000007</v>
      </c>
      <c r="AU520" s="886">
        <f t="shared" si="137"/>
        <v>4.4731186611760005</v>
      </c>
      <c r="AV520" s="886">
        <f t="shared" si="137"/>
        <v>4.8676477270917244</v>
      </c>
      <c r="AW520" s="651">
        <f t="shared" si="149"/>
        <v>20.662733068267723</v>
      </c>
      <c r="AX520" s="747">
        <f t="shared" si="150"/>
        <v>7.73132270757604</v>
      </c>
      <c r="AY520" s="934">
        <v>1.78</v>
      </c>
      <c r="AZ520" s="872">
        <v>187.38</v>
      </c>
      <c r="BA520" s="872">
        <v>-4.6500000000000004</v>
      </c>
      <c r="BB520" s="872">
        <v>17.07</v>
      </c>
      <c r="BC520" s="872">
        <v>42.809999999999995</v>
      </c>
      <c r="BE520" s="624">
        <v>1957</v>
      </c>
      <c r="BF520" s="898">
        <f t="shared" si="151"/>
        <v>8</v>
      </c>
      <c r="BG520" s="882">
        <v>5.8999999999999995</v>
      </c>
    </row>
    <row r="521" spans="1:59" ht="11.25" customHeight="1" x14ac:dyDescent="0.2">
      <c r="A521" s="863" t="s">
        <v>731</v>
      </c>
      <c r="B521" s="875" t="s">
        <v>732</v>
      </c>
      <c r="C521" s="932" t="s">
        <v>245</v>
      </c>
      <c r="D521" s="932" t="s">
        <v>4345</v>
      </c>
      <c r="E521" s="733">
        <v>25</v>
      </c>
      <c r="F521" s="1140">
        <v>133</v>
      </c>
      <c r="G521" s="1147" t="s">
        <v>37</v>
      </c>
      <c r="H521" s="1147" t="s">
        <v>37</v>
      </c>
      <c r="I521" s="865">
        <v>96</v>
      </c>
      <c r="J521" s="651">
        <f t="shared" si="138"/>
        <v>2.5833333333333335</v>
      </c>
      <c r="K521" s="884">
        <v>0.62</v>
      </c>
      <c r="L521" s="887">
        <v>4</v>
      </c>
      <c r="M521" s="642">
        <f t="shared" si="139"/>
        <v>2.48</v>
      </c>
      <c r="N521" s="870" t="s">
        <v>148</v>
      </c>
      <c r="O521" s="735">
        <v>0.61</v>
      </c>
      <c r="P521" s="861">
        <v>43889</v>
      </c>
      <c r="Q521" s="861">
        <v>43906</v>
      </c>
      <c r="R521" s="642">
        <f t="shared" si="140"/>
        <v>1.6393442622950833</v>
      </c>
      <c r="S521" s="701">
        <f>IF(INDEX(Historical!$D$7:$D$1237,MATCH(B521,Historical!$B$7:$B$1261,0))=0,"n/a",(INDEX(Historical!$C$7:$C$1239,MATCH(B521,Historical!$B$7:$B$1261,0))/INDEX(Historical!$D$7:$D$1237,MATCH(B521,Historical!$B$7:$B$1261,0))-1)*100)</f>
        <v>1.6666666666666607</v>
      </c>
      <c r="T521" s="701">
        <f>IF(INDEX(Historical!$F$7:$F$1230,MATCH(B521,Historical!$B$7:$B$1261,0))=0,"n/a",((INDEX(Historical!$C$7:$C$1239,MATCH(B521,Historical!$B$7:$B$1261,0))/INDEX(Historical!$F$7:$F$1230,MATCH(B521,Historical!$B$7:$B$1261,0)))^(1/3)-1)*100)</f>
        <v>3.5116064089332433</v>
      </c>
      <c r="U521" s="701">
        <f>IF(INDEX(Historical!$H$7:$H$1230,MATCH(B521,Historical!$B$7:$B$1261,0))=0,"n/a",((INDEX(Historical!$C$7:$C$1239,MATCH(B521,Historical!$B$7:$B$1261,0))/INDEX(Historical!$H$7:$H$1230,MATCH(B521,Historical!$B$7:$B$1261,0)))^(1/5)-1)*100)</f>
        <v>4.9102011019389824</v>
      </c>
      <c r="V521" s="701">
        <f>IF(INDEX(Historical!$O$7:$O$1230,MATCH(B521,Historical!$B$7:$B$1261,0))=0,"n/a",((INDEX(Historical!$C$7:$C$1239,MATCH(B521,Historical!$B$7:$B$1261,0))/INDEX(Historical!$O$7:$O$1230,MATCH(B521,Historical!$B$7:$B$1261,0)))^(1/10)-1)*100)</f>
        <v>12.080361326294486</v>
      </c>
      <c r="W521" s="702">
        <f t="shared" si="141"/>
        <v>0.40646144343806073</v>
      </c>
      <c r="X521" s="703" t="str">
        <f t="shared" si="142"/>
        <v>n/a</v>
      </c>
      <c r="Y521" s="664"/>
      <c r="Z521" s="651">
        <f t="shared" si="143"/>
        <v>751.5151515151515</v>
      </c>
      <c r="AA521" s="886">
        <f t="shared" si="144"/>
        <v>290.90909090909088</v>
      </c>
      <c r="AB521" s="887">
        <v>12</v>
      </c>
      <c r="AC521" s="865">
        <v>0.33</v>
      </c>
      <c r="AD521" s="865">
        <v>19.600000000000001</v>
      </c>
      <c r="AE521" s="865">
        <v>0.89</v>
      </c>
      <c r="AF521" s="865">
        <v>6.24</v>
      </c>
      <c r="AG521" s="865">
        <v>2.6</v>
      </c>
      <c r="AH521" s="865">
        <v>-0.8</v>
      </c>
      <c r="AI521" s="865">
        <v>4.1300000000000008</v>
      </c>
      <c r="AJ521" s="865">
        <v>-4.8</v>
      </c>
      <c r="AK521" s="865">
        <v>15</v>
      </c>
      <c r="AL521" s="878">
        <v>5900</v>
      </c>
      <c r="AM521" s="872">
        <v>1.0999999999999999</v>
      </c>
      <c r="AN521" s="865">
        <v>1.97</v>
      </c>
      <c r="AO521" s="739">
        <f t="shared" si="145"/>
        <v>-283.41555647381858</v>
      </c>
      <c r="AP521" s="740">
        <f t="shared" si="146"/>
        <v>7.4935344352723163</v>
      </c>
      <c r="AQ521" s="888">
        <f t="shared" si="147"/>
        <v>798.21371554206348</v>
      </c>
      <c r="AR521" s="651">
        <f>INDEX(Historical!$C$7:$C$1239,MATCH(B521,Historical!$B$7:$B$1261,0))*IF(AH521="n/a",1.03,IF(AH521&lt;0,1.01,IF(AH521&gt;10,1.1,(1+AH521/100))))</f>
        <v>2.4643999999999999</v>
      </c>
      <c r="AS521" s="886">
        <f t="shared" si="148"/>
        <v>2.5661797200000001</v>
      </c>
      <c r="AT521" s="886">
        <f t="shared" si="137"/>
        <v>2.8227976920000004</v>
      </c>
      <c r="AU521" s="886">
        <f t="shared" si="137"/>
        <v>3.1050774612000005</v>
      </c>
      <c r="AV521" s="886">
        <f t="shared" si="137"/>
        <v>3.4155852073200008</v>
      </c>
      <c r="AW521" s="651">
        <f t="shared" si="149"/>
        <v>14.374040080520002</v>
      </c>
      <c r="AX521" s="747">
        <f t="shared" si="150"/>
        <v>14.972958417208334</v>
      </c>
      <c r="AY521" s="934">
        <v>2.09</v>
      </c>
      <c r="AZ521" s="872">
        <v>156.99</v>
      </c>
      <c r="BA521" s="872">
        <v>-12.959999999999999</v>
      </c>
      <c r="BB521" s="872">
        <v>1.82</v>
      </c>
      <c r="BC521" s="872">
        <v>11.200000000000001</v>
      </c>
      <c r="BE521" s="624">
        <v>1996</v>
      </c>
      <c r="BF521" s="898">
        <f t="shared" si="151"/>
        <v>2</v>
      </c>
      <c r="BG521" s="882">
        <v>0.5</v>
      </c>
    </row>
    <row r="522" spans="1:59" ht="11.25" customHeight="1" x14ac:dyDescent="0.2">
      <c r="A522" s="871" t="s">
        <v>3882</v>
      </c>
      <c r="B522" s="875" t="s">
        <v>3883</v>
      </c>
      <c r="C522" s="932" t="s">
        <v>108</v>
      </c>
      <c r="D522" s="932" t="s">
        <v>4338</v>
      </c>
      <c r="E522" s="733">
        <v>6</v>
      </c>
      <c r="F522" s="1140">
        <v>660</v>
      </c>
      <c r="G522" s="1165" t="s">
        <v>106</v>
      </c>
      <c r="H522" s="1165" t="s">
        <v>106</v>
      </c>
      <c r="I522" s="874">
        <v>14.36</v>
      </c>
      <c r="J522" s="651">
        <f t="shared" si="138"/>
        <v>4.4568245125348191</v>
      </c>
      <c r="K522" s="877">
        <v>0.16</v>
      </c>
      <c r="L522" s="887">
        <v>4</v>
      </c>
      <c r="M522" s="642">
        <f t="shared" si="139"/>
        <v>0.64</v>
      </c>
      <c r="N522" s="870" t="s">
        <v>278</v>
      </c>
      <c r="O522" s="734">
        <v>0.14000000000000001</v>
      </c>
      <c r="P522" s="866">
        <v>43657</v>
      </c>
      <c r="Q522" s="866">
        <v>43672</v>
      </c>
      <c r="R522" s="642">
        <f t="shared" si="140"/>
        <v>14.285714285714276</v>
      </c>
      <c r="S522" s="701">
        <f>IF(INDEX(Historical!$D$7:$D$1237,MATCH(B522,Historical!$B$7:$B$1261,0))=0,"n/a",(INDEX(Historical!$C$7:$C$1239,MATCH(B522,Historical!$B$7:$B$1261,0))/INDEX(Historical!$D$7:$D$1237,MATCH(B522,Historical!$B$7:$B$1261,0))-1)*100)</f>
        <v>15.384615384615374</v>
      </c>
      <c r="T522" s="701">
        <f>IF(INDEX(Historical!$F$7:$F$1230,MATCH(B522,Historical!$B$7:$B$1261,0))=0,"n/a",((INDEX(Historical!$C$7:$C$1239,MATCH(B522,Historical!$B$7:$B$1261,0))/INDEX(Historical!$F$7:$F$1230,MATCH(B522,Historical!$B$7:$B$1261,0)))^(1/3)-1)*100)</f>
        <v>24.622517114844044</v>
      </c>
      <c r="U522" s="701">
        <f>IF(INDEX(Historical!$H$7:$H$1230,MATCH(B522,Historical!$B$7:$B$1261,0))=0,"n/a",((INDEX(Historical!$C$7:$C$1239,MATCH(B522,Historical!$B$7:$B$1261,0))/INDEX(Historical!$H$7:$H$1230,MATCH(B522,Historical!$B$7:$B$1261,0)))^(1/5)-1)*100)</f>
        <v>43.096908110525554</v>
      </c>
      <c r="V522" s="701" t="str">
        <f>IF(INDEX(Historical!$O$7:$O$1230,MATCH(B522,Historical!$B$7:$B$1261,0))=0,"n/a",((INDEX(Historical!$C$7:$C$1239,MATCH(B522,Historical!$B$7:$B$1261,0))/INDEX(Historical!$O$7:$O$1230,MATCH(B522,Historical!$B$7:$B$1261,0)))^(1/10)-1)*100)</f>
        <v>n/a</v>
      </c>
      <c r="W522" s="702" t="str">
        <f t="shared" si="141"/>
        <v>n/a</v>
      </c>
      <c r="X522" s="703">
        <f t="shared" si="142"/>
        <v>1.6900748278637472</v>
      </c>
      <c r="Y522" s="670" t="s">
        <v>4127</v>
      </c>
      <c r="Z522" s="651">
        <f t="shared" si="143"/>
        <v>27.58620689655173</v>
      </c>
      <c r="AA522" s="886">
        <f t="shared" si="144"/>
        <v>6.1896551724137936</v>
      </c>
      <c r="AB522" s="887">
        <v>12</v>
      </c>
      <c r="AC522" s="865">
        <v>2.3199999999999998</v>
      </c>
      <c r="AD522" s="865">
        <v>0.24</v>
      </c>
      <c r="AE522" s="865">
        <v>2.08</v>
      </c>
      <c r="AF522" s="865">
        <v>0.9</v>
      </c>
      <c r="AG522" s="865">
        <v>15</v>
      </c>
      <c r="AH522" s="865">
        <v>20.100000000000001</v>
      </c>
      <c r="AI522" s="865" t="s">
        <v>136</v>
      </c>
      <c r="AJ522" s="865">
        <v>25.5</v>
      </c>
      <c r="AK522" s="865">
        <v>26.3</v>
      </c>
      <c r="AL522" s="878">
        <v>173.92</v>
      </c>
      <c r="AM522" s="872">
        <v>4.3999999999999995</v>
      </c>
      <c r="AN522" s="865">
        <v>0.71</v>
      </c>
      <c r="AO522" s="739">
        <f t="shared" si="145"/>
        <v>41.364077450646576</v>
      </c>
      <c r="AP522" s="740">
        <f t="shared" si="146"/>
        <v>47.55373262306037</v>
      </c>
      <c r="AQ522" s="888">
        <f t="shared" si="147"/>
        <v>-50.241964779891916</v>
      </c>
      <c r="AR522" s="651">
        <f>INDEX(Historical!$C$7:$C$1239,MATCH(B522,Historical!$B$7:$B$1261,0))*IF(AH522="n/a",1.03,IF(AH522&lt;0,1.01,IF(AH522&gt;10,1.1,(1+AH522/100))))</f>
        <v>0.66</v>
      </c>
      <c r="AS522" s="886">
        <f t="shared" si="148"/>
        <v>0.67980000000000007</v>
      </c>
      <c r="AT522" s="886">
        <f t="shared" si="137"/>
        <v>0.74778000000000011</v>
      </c>
      <c r="AU522" s="886">
        <f t="shared" si="137"/>
        <v>0.82255800000000023</v>
      </c>
      <c r="AV522" s="886">
        <f t="shared" si="137"/>
        <v>0.90481380000000033</v>
      </c>
      <c r="AW522" s="651">
        <f t="shared" si="149"/>
        <v>3.8149518000000007</v>
      </c>
      <c r="AX522" s="747">
        <f t="shared" si="150"/>
        <v>26.566516713091925</v>
      </c>
      <c r="AY522" s="934">
        <v>0.99</v>
      </c>
      <c r="AZ522" s="872">
        <v>58.67</v>
      </c>
      <c r="BA522" s="872">
        <v>-37.93</v>
      </c>
      <c r="BB522" s="872">
        <v>8.9499999999999993</v>
      </c>
      <c r="BC522" s="872">
        <v>6.76</v>
      </c>
      <c r="BE522" s="624">
        <v>2014</v>
      </c>
      <c r="BF522" s="898">
        <f t="shared" si="151"/>
        <v>0</v>
      </c>
      <c r="BG522" s="882">
        <v>1.5</v>
      </c>
    </row>
    <row r="523" spans="1:59" ht="11.25" customHeight="1" x14ac:dyDescent="0.2">
      <c r="A523" s="863" t="s">
        <v>3888</v>
      </c>
      <c r="B523" s="875" t="s">
        <v>3889</v>
      </c>
      <c r="C523" s="932" t="s">
        <v>4319</v>
      </c>
      <c r="D523" s="932" t="s">
        <v>4320</v>
      </c>
      <c r="E523" s="733">
        <v>7</v>
      </c>
      <c r="F523" s="1140">
        <v>627</v>
      </c>
      <c r="G523" s="1190" t="s">
        <v>106</v>
      </c>
      <c r="H523" s="1190" t="s">
        <v>106</v>
      </c>
      <c r="I523" s="874">
        <v>100.05</v>
      </c>
      <c r="J523" s="651">
        <f t="shared" si="138"/>
        <v>2.318840579710145</v>
      </c>
      <c r="K523" s="877">
        <v>0.57999999999999996</v>
      </c>
      <c r="L523" s="887">
        <v>4</v>
      </c>
      <c r="M523" s="642">
        <f t="shared" si="139"/>
        <v>2.3199999999999998</v>
      </c>
      <c r="N523" s="870" t="s">
        <v>151</v>
      </c>
      <c r="O523" s="734">
        <v>0.53</v>
      </c>
      <c r="P523" s="861">
        <v>43903</v>
      </c>
      <c r="Q523" s="861">
        <v>43921</v>
      </c>
      <c r="R523" s="642">
        <f t="shared" si="140"/>
        <v>9.4339622641509298</v>
      </c>
      <c r="S523" s="701">
        <f>IF(INDEX(Historical!$D$7:$D$1237,MATCH(B523,Historical!$B$7:$B$1261,0))=0,"n/a",(INDEX(Historical!$C$7:$C$1239,MATCH(B523,Historical!$B$7:$B$1261,0))/INDEX(Historical!$D$7:$D$1237,MATCH(B523,Historical!$B$7:$B$1261,0))-1)*100)</f>
        <v>10.416666666666675</v>
      </c>
      <c r="T523" s="701">
        <f>IF(INDEX(Historical!$F$7:$F$1230,MATCH(B523,Historical!$B$7:$B$1261,0))=0,"n/a",((INDEX(Historical!$C$7:$C$1239,MATCH(B523,Historical!$B$7:$B$1261,0))/INDEX(Historical!$F$7:$F$1230,MATCH(B523,Historical!$B$7:$B$1261,0)))^(1/3)-1)*100)</f>
        <v>8.062628338793342</v>
      </c>
      <c r="U523" s="701">
        <f>IF(INDEX(Historical!$H$7:$H$1230,MATCH(B523,Historical!$B$7:$B$1261,0))=0,"n/a",((INDEX(Historical!$C$7:$C$1239,MATCH(B523,Historical!$B$7:$B$1261,0))/INDEX(Historical!$H$7:$H$1230,MATCH(B523,Historical!$B$7:$B$1261,0)))^(1/5)-1)*100)</f>
        <v>9.9391528026234965</v>
      </c>
      <c r="V523" s="701">
        <f>IF(INDEX(Historical!$O$7:$O$1230,MATCH(B523,Historical!$B$7:$B$1261,0))=0,"n/a",((INDEX(Historical!$C$7:$C$1239,MATCH(B523,Historical!$B$7:$B$1261,0))/INDEX(Historical!$O$7:$O$1230,MATCH(B523,Historical!$B$7:$B$1261,0)))^(1/10)-1)*100)</f>
        <v>6.5888517787053402</v>
      </c>
      <c r="W523" s="702">
        <f t="shared" si="141"/>
        <v>1.508480253683361</v>
      </c>
      <c r="X523" s="703">
        <f t="shared" si="142"/>
        <v>0.65389163175154585</v>
      </c>
      <c r="Y523" s="673"/>
      <c r="Z523" s="651">
        <f t="shared" si="143"/>
        <v>101.75438596491229</v>
      </c>
      <c r="AA523" s="886">
        <f t="shared" si="144"/>
        <v>43.881578947368425</v>
      </c>
      <c r="AB523" s="887">
        <v>12</v>
      </c>
      <c r="AC523" s="865">
        <v>2.2799999999999998</v>
      </c>
      <c r="AD523" s="865" t="s">
        <v>136</v>
      </c>
      <c r="AE523" s="865">
        <v>17.62</v>
      </c>
      <c r="AF523" s="865">
        <v>2.3199999999999998</v>
      </c>
      <c r="AG523" s="865">
        <v>5.3</v>
      </c>
      <c r="AH523" s="865">
        <v>-13.700000000000001</v>
      </c>
      <c r="AI523" s="865">
        <v>-26.009999999999998</v>
      </c>
      <c r="AJ523" s="865">
        <v>15.2</v>
      </c>
      <c r="AK523" s="865">
        <v>-6.05</v>
      </c>
      <c r="AL523" s="878">
        <v>73190</v>
      </c>
      <c r="AM523" s="872">
        <v>0.52</v>
      </c>
      <c r="AN523" s="865">
        <v>0.52</v>
      </c>
      <c r="AO523" s="739">
        <f t="shared" si="145"/>
        <v>-31.623585565034784</v>
      </c>
      <c r="AP523" s="740">
        <f t="shared" si="146"/>
        <v>12.257993382333641</v>
      </c>
      <c r="AQ523" s="888">
        <f t="shared" si="147"/>
        <v>112.71291363180329</v>
      </c>
      <c r="AR523" s="651">
        <f>INDEX(Historical!$C$7:$C$1239,MATCH(B523,Historical!$B$7:$B$1261,0))*IF(AH523="n/a",1.03,IF(AH523&lt;0,1.01,IF(AH523&gt;10,1.1,(1+AH523/100))))</f>
        <v>2.1412</v>
      </c>
      <c r="AS523" s="886">
        <f t="shared" si="148"/>
        <v>2.1626120000000002</v>
      </c>
      <c r="AT523" s="886">
        <f t="shared" si="137"/>
        <v>2.1842381200000003</v>
      </c>
      <c r="AU523" s="886">
        <f t="shared" si="137"/>
        <v>2.2060805012000002</v>
      </c>
      <c r="AV523" s="886">
        <f t="shared" si="137"/>
        <v>2.2281413062120001</v>
      </c>
      <c r="AW523" s="651">
        <f t="shared" si="149"/>
        <v>10.922271927412002</v>
      </c>
      <c r="AX523" s="747">
        <f t="shared" si="150"/>
        <v>10.916813520651676</v>
      </c>
      <c r="AY523" s="934">
        <v>0.81</v>
      </c>
      <c r="AZ523" s="872">
        <v>67.25</v>
      </c>
      <c r="BA523" s="872">
        <v>-10.96</v>
      </c>
      <c r="BB523" s="872">
        <v>-1.8499999999999999</v>
      </c>
      <c r="BC523" s="872">
        <v>6.04</v>
      </c>
      <c r="BE523" s="624">
        <v>2014</v>
      </c>
      <c r="BF523" s="898">
        <f t="shared" si="151"/>
        <v>0</v>
      </c>
      <c r="BG523" s="882">
        <v>3.1</v>
      </c>
    </row>
    <row r="524" spans="1:59" ht="11.25" customHeight="1" x14ac:dyDescent="0.2">
      <c r="A524" s="863" t="s">
        <v>1119</v>
      </c>
      <c r="B524" s="875" t="s">
        <v>1120</v>
      </c>
      <c r="C524" s="932" t="s">
        <v>112</v>
      </c>
      <c r="D524" s="932" t="s">
        <v>211</v>
      </c>
      <c r="E524" s="733">
        <v>11</v>
      </c>
      <c r="F524" s="1140">
        <v>313</v>
      </c>
      <c r="G524" s="1190" t="s">
        <v>115</v>
      </c>
      <c r="H524" s="1190" t="s">
        <v>115</v>
      </c>
      <c r="I524" s="874">
        <v>39.119999999999997</v>
      </c>
      <c r="J524" s="651">
        <f t="shared" si="138"/>
        <v>2.8629856850715751</v>
      </c>
      <c r="K524" s="877">
        <v>0.28000000000000003</v>
      </c>
      <c r="L524" s="887">
        <v>4</v>
      </c>
      <c r="M524" s="642">
        <f t="shared" si="139"/>
        <v>1.1200000000000001</v>
      </c>
      <c r="N524" s="870" t="s">
        <v>318</v>
      </c>
      <c r="O524" s="734">
        <v>0.27250000000000002</v>
      </c>
      <c r="P524" s="861">
        <v>43909</v>
      </c>
      <c r="Q524" s="861">
        <v>43921</v>
      </c>
      <c r="R524" s="642">
        <f t="shared" si="140"/>
        <v>2.7522935779816535</v>
      </c>
      <c r="S524" s="701">
        <f>IF(INDEX(Historical!$D$7:$D$1237,MATCH(B524,Historical!$B$7:$B$1261,0))=0,"n/a",(INDEX(Historical!$C$7:$C$1239,MATCH(B524,Historical!$B$7:$B$1261,0))/INDEX(Historical!$D$7:$D$1237,MATCH(B524,Historical!$B$7:$B$1261,0))-1)*100)</f>
        <v>2.8301886792452935</v>
      </c>
      <c r="T524" s="701">
        <f>IF(INDEX(Historical!$F$7:$F$1230,MATCH(B524,Historical!$B$7:$B$1261,0))=0,"n/a",((INDEX(Historical!$C$7:$C$1239,MATCH(B524,Historical!$B$7:$B$1261,0))/INDEX(Historical!$F$7:$F$1230,MATCH(B524,Historical!$B$7:$B$1261,0)))^(1/3)-1)*100)</f>
        <v>5.0589077790132775</v>
      </c>
      <c r="U524" s="701">
        <f>IF(INDEX(Historical!$H$7:$H$1230,MATCH(B524,Historical!$B$7:$B$1261,0))=0,"n/a",((INDEX(Historical!$C$7:$C$1239,MATCH(B524,Historical!$B$7:$B$1261,0))/INDEX(Historical!$H$7:$H$1230,MATCH(B524,Historical!$B$7:$B$1261,0)))^(1/5)-1)*100)</f>
        <v>4.6119864944856648</v>
      </c>
      <c r="V524" s="701" t="str">
        <f>IF(INDEX(Historical!$O$7:$O$1230,MATCH(B524,Historical!$B$7:$B$1261,0))=0,"n/a",((INDEX(Historical!$C$7:$C$1239,MATCH(B524,Historical!$B$7:$B$1261,0))/INDEX(Historical!$O$7:$O$1230,MATCH(B524,Historical!$B$7:$B$1261,0)))^(1/10)-1)*100)</f>
        <v>n/a</v>
      </c>
      <c r="W524" s="702" t="str">
        <f t="shared" si="141"/>
        <v>n/a</v>
      </c>
      <c r="X524" s="703">
        <f t="shared" si="142"/>
        <v>1.2464828363474771</v>
      </c>
      <c r="Y524" s="661"/>
      <c r="Z524" s="651" t="str">
        <f t="shared" si="143"/>
        <v>n/a</v>
      </c>
      <c r="AA524" s="886" t="str">
        <f t="shared" si="144"/>
        <v>n/a</v>
      </c>
      <c r="AB524" s="887">
        <v>12</v>
      </c>
      <c r="AC524" s="865">
        <v>-4.08</v>
      </c>
      <c r="AD524" s="865" t="s">
        <v>136</v>
      </c>
      <c r="AE524" s="865">
        <v>1.9</v>
      </c>
      <c r="AF524" s="865">
        <v>4.87</v>
      </c>
      <c r="AG524" s="865">
        <v>-38.1</v>
      </c>
      <c r="AH524" s="865">
        <v>13.700000000000001</v>
      </c>
      <c r="AI524" s="865">
        <v>80.95</v>
      </c>
      <c r="AJ524" s="865">
        <v>3.6999999999999997</v>
      </c>
      <c r="AK524" s="865">
        <v>15</v>
      </c>
      <c r="AL524" s="878">
        <v>915.6</v>
      </c>
      <c r="AM524" s="872">
        <v>2.36</v>
      </c>
      <c r="AN524" s="865">
        <v>1.49</v>
      </c>
      <c r="AO524" s="739" t="str">
        <f t="shared" si="145"/>
        <v>n/a</v>
      </c>
      <c r="AP524" s="740">
        <f t="shared" si="146"/>
        <v>7.4749721795572395</v>
      </c>
      <c r="AQ524" s="888" t="str">
        <f t="shared" si="147"/>
        <v>n/a</v>
      </c>
      <c r="AR524" s="651">
        <f>INDEX(Historical!$C$7:$C$1239,MATCH(B524,Historical!$B$7:$B$1261,0))*IF(AH524="n/a",1.03,IF(AH524&lt;0,1.01,IF(AH524&gt;10,1.1,(1+AH524/100))))</f>
        <v>1.1990000000000003</v>
      </c>
      <c r="AS524" s="886">
        <f t="shared" si="148"/>
        <v>1.3189000000000004</v>
      </c>
      <c r="AT524" s="886">
        <f t="shared" si="137"/>
        <v>1.4507900000000005</v>
      </c>
      <c r="AU524" s="886">
        <f t="shared" si="137"/>
        <v>1.5958690000000006</v>
      </c>
      <c r="AV524" s="886">
        <f t="shared" si="137"/>
        <v>1.755455900000001</v>
      </c>
      <c r="AW524" s="651">
        <f t="shared" si="149"/>
        <v>7.320014900000003</v>
      </c>
      <c r="AX524" s="747">
        <f t="shared" si="150"/>
        <v>18.711694529652362</v>
      </c>
      <c r="AY524" s="934">
        <v>0.91</v>
      </c>
      <c r="AZ524" s="872">
        <v>62.19</v>
      </c>
      <c r="BA524" s="872">
        <v>-31.240000000000002</v>
      </c>
      <c r="BB524" s="872">
        <v>7.89</v>
      </c>
      <c r="BC524" s="872">
        <v>7.01</v>
      </c>
      <c r="BE524" s="624">
        <v>2010</v>
      </c>
      <c r="BF524" s="898">
        <f t="shared" si="151"/>
        <v>0</v>
      </c>
      <c r="BG524" s="882">
        <v>-14.399999999999999</v>
      </c>
    </row>
    <row r="525" spans="1:59" ht="11.25" customHeight="1" x14ac:dyDescent="0.2">
      <c r="A525" s="863" t="s">
        <v>729</v>
      </c>
      <c r="B525" s="875" t="s">
        <v>730</v>
      </c>
      <c r="C525" s="932" t="s">
        <v>128</v>
      </c>
      <c r="D525" s="932" t="s">
        <v>126</v>
      </c>
      <c r="E525" s="733">
        <v>13</v>
      </c>
      <c r="F525" s="1140">
        <v>277</v>
      </c>
      <c r="G525" s="1126" t="s">
        <v>115</v>
      </c>
      <c r="H525" s="1126" t="s">
        <v>115</v>
      </c>
      <c r="I525" s="874">
        <v>75.75</v>
      </c>
      <c r="J525" s="651">
        <f t="shared" si="138"/>
        <v>6.3366336633663369</v>
      </c>
      <c r="K525" s="877">
        <v>1.2</v>
      </c>
      <c r="L525" s="887">
        <v>4</v>
      </c>
      <c r="M525" s="642">
        <f t="shared" si="139"/>
        <v>4.8</v>
      </c>
      <c r="N525" s="870" t="s">
        <v>111</v>
      </c>
      <c r="O525" s="734">
        <v>1.17</v>
      </c>
      <c r="P525" s="861">
        <v>44097</v>
      </c>
      <c r="Q525" s="861">
        <v>44117</v>
      </c>
      <c r="R525" s="642">
        <f t="shared" si="140"/>
        <v>2.5641025641025665</v>
      </c>
      <c r="S525" s="701">
        <f>IF(INDEX(Historical!$D$7:$D$1237,MATCH(B525,Historical!$B$7:$B$1261,0))=0,"n/a",(INDEX(Historical!$C$7:$C$1239,MATCH(B525,Historical!$B$7:$B$1261,0))/INDEX(Historical!$D$7:$D$1237,MATCH(B525,Historical!$B$7:$B$1261,0))-1)*100)</f>
        <v>3.8461538461538547</v>
      </c>
      <c r="T525" s="701">
        <f>IF(INDEX(Historical!$F$7:$F$1230,MATCH(B525,Historical!$B$7:$B$1261,0))=0,"n/a",((INDEX(Historical!$C$7:$C$1239,MATCH(B525,Historical!$B$7:$B$1261,0))/INDEX(Historical!$F$7:$F$1230,MATCH(B525,Historical!$B$7:$B$1261,0)))^(1/3)-1)*100)</f>
        <v>3.8348029193370436</v>
      </c>
      <c r="U525" s="701">
        <f>IF(INDEX(Historical!$H$7:$H$1230,MATCH(B525,Historical!$B$7:$B$1261,0))=0,"n/a",((INDEX(Historical!$C$7:$C$1239,MATCH(B525,Historical!$B$7:$B$1261,0))/INDEX(Historical!$H$7:$H$1230,MATCH(B525,Historical!$B$7:$B$1261,0)))^(1/5)-1)*100)</f>
        <v>3.418013642250517</v>
      </c>
      <c r="V525" s="701">
        <f>IF(INDEX(Historical!$O$7:$O$1230,MATCH(B525,Historical!$B$7:$B$1261,0))=0,"n/a",((INDEX(Historical!$C$7:$C$1239,MATCH(B525,Historical!$B$7:$B$1261,0))/INDEX(Historical!$O$7:$O$1230,MATCH(B525,Historical!$B$7:$B$1261,0)))^(1/10)-1)*100)</f>
        <v>7.6314027598324286</v>
      </c>
      <c r="W525" s="702">
        <f t="shared" si="141"/>
        <v>0.44788798990417461</v>
      </c>
      <c r="X525" s="703" t="str">
        <f t="shared" si="142"/>
        <v>n/a</v>
      </c>
      <c r="Y525" s="875"/>
      <c r="Z525" s="651">
        <f t="shared" si="143"/>
        <v>97.363083164300207</v>
      </c>
      <c r="AA525" s="886">
        <f t="shared" si="144"/>
        <v>15.365111561866126</v>
      </c>
      <c r="AB525" s="887">
        <v>12</v>
      </c>
      <c r="AC525" s="865">
        <v>4.93</v>
      </c>
      <c r="AD525" s="865">
        <v>2.68</v>
      </c>
      <c r="AE525" s="865">
        <v>4.13</v>
      </c>
      <c r="AF525" s="865" t="s">
        <v>136</v>
      </c>
      <c r="AG525" s="865">
        <v>-63.2</v>
      </c>
      <c r="AH525" s="865">
        <v>-9.6</v>
      </c>
      <c r="AI525" s="865">
        <v>11</v>
      </c>
      <c r="AJ525" s="865">
        <v>-0.70000000000000007</v>
      </c>
      <c r="AK525" s="865">
        <v>5.74</v>
      </c>
      <c r="AL525" s="878">
        <v>119740</v>
      </c>
      <c r="AM525" s="872">
        <v>0.19</v>
      </c>
      <c r="AN525" s="865" t="s">
        <v>136</v>
      </c>
      <c r="AO525" s="739">
        <f t="shared" si="145"/>
        <v>-5.6104642562492728</v>
      </c>
      <c r="AP525" s="740">
        <f t="shared" si="146"/>
        <v>9.754647305616853</v>
      </c>
      <c r="AQ525" s="888" t="str">
        <f t="shared" si="147"/>
        <v>n/a</v>
      </c>
      <c r="AR525" s="651">
        <f>INDEX(Historical!$C$7:$C$1239,MATCH(B525,Historical!$B$7:$B$1261,0))*IF(AH525="n/a",1.03,IF(AH525&lt;0,1.01,IF(AH525&gt;10,1.1,(1+AH525/100))))</f>
        <v>4.6358999999999995</v>
      </c>
      <c r="AS525" s="886">
        <f t="shared" si="148"/>
        <v>5.0994899999999994</v>
      </c>
      <c r="AT525" s="886">
        <f t="shared" si="137"/>
        <v>5.3922007259999987</v>
      </c>
      <c r="AU525" s="886">
        <f t="shared" si="137"/>
        <v>5.7017130476723983</v>
      </c>
      <c r="AV525" s="886">
        <f t="shared" si="137"/>
        <v>6.0289913766087935</v>
      </c>
      <c r="AW525" s="651">
        <f t="shared" si="149"/>
        <v>26.85829515028119</v>
      </c>
      <c r="AX525" s="747">
        <f t="shared" si="150"/>
        <v>35.456495247895958</v>
      </c>
      <c r="AY525" s="934">
        <v>0.78</v>
      </c>
      <c r="AZ525" s="872">
        <v>35.24</v>
      </c>
      <c r="BA525" s="872">
        <v>-15.989999999999998</v>
      </c>
      <c r="BB525" s="872">
        <v>0.38</v>
      </c>
      <c r="BC525" s="872">
        <v>0.18</v>
      </c>
      <c r="BE525" s="624">
        <v>2008</v>
      </c>
      <c r="BF525" s="898">
        <f t="shared" si="151"/>
        <v>1</v>
      </c>
      <c r="BG525" s="882">
        <v>19.400000000000002</v>
      </c>
    </row>
    <row r="526" spans="1:59" ht="11.25" customHeight="1" x14ac:dyDescent="0.2">
      <c r="A526" s="871" t="s">
        <v>1561</v>
      </c>
      <c r="B526" s="875" t="s">
        <v>1562</v>
      </c>
      <c r="C526" s="932" t="s">
        <v>108</v>
      </c>
      <c r="D526" s="932" t="s">
        <v>4338</v>
      </c>
      <c r="E526" s="733">
        <v>11</v>
      </c>
      <c r="F526" s="1140">
        <v>314</v>
      </c>
      <c r="G526" s="1186" t="s">
        <v>106</v>
      </c>
      <c r="H526" s="1186" t="s">
        <v>106</v>
      </c>
      <c r="I526" s="874">
        <v>23</v>
      </c>
      <c r="J526" s="651">
        <f t="shared" si="138"/>
        <v>4</v>
      </c>
      <c r="K526" s="877">
        <v>0.23</v>
      </c>
      <c r="L526" s="887">
        <v>4</v>
      </c>
      <c r="M526" s="642">
        <f t="shared" si="139"/>
        <v>0.92</v>
      </c>
      <c r="N526" s="870" t="s">
        <v>318</v>
      </c>
      <c r="O526" s="734">
        <v>0.22</v>
      </c>
      <c r="P526" s="861">
        <v>43909</v>
      </c>
      <c r="Q526" s="861">
        <v>43921</v>
      </c>
      <c r="R526" s="642">
        <f t="shared" si="140"/>
        <v>4.5454545454545494</v>
      </c>
      <c r="S526" s="701">
        <f>IF(INDEX(Historical!$D$7:$D$1237,MATCH(B526,Historical!$B$7:$B$1261,0))=0,"n/a",(INDEX(Historical!$C$7:$C$1239,MATCH(B526,Historical!$B$7:$B$1261,0))/INDEX(Historical!$D$7:$D$1237,MATCH(B526,Historical!$B$7:$B$1261,0))-1)*100)</f>
        <v>4.7619047619047672</v>
      </c>
      <c r="T526" s="701">
        <f>IF(INDEX(Historical!$F$7:$F$1230,MATCH(B526,Historical!$B$7:$B$1261,0))=0,"n/a",((INDEX(Historical!$C$7:$C$1239,MATCH(B526,Historical!$B$7:$B$1261,0))/INDEX(Historical!$F$7:$F$1230,MATCH(B526,Historical!$B$7:$B$1261,0)))^(1/3)-1)*100)</f>
        <v>5.0081546755695205</v>
      </c>
      <c r="U526" s="701">
        <f>IF(INDEX(Historical!$H$7:$H$1230,MATCH(B526,Historical!$B$7:$B$1261,0))=0,"n/a",((INDEX(Historical!$C$7:$C$1239,MATCH(B526,Historical!$B$7:$B$1261,0))/INDEX(Historical!$H$7:$H$1230,MATCH(B526,Historical!$B$7:$B$1261,0)))^(1/5)-1)*100)</f>
        <v>5.291848906511043</v>
      </c>
      <c r="V526" s="701">
        <f>IF(INDEX(Historical!$O$7:$O$1230,MATCH(B526,Historical!$B$7:$B$1261,0))=0,"n/a",((INDEX(Historical!$C$7:$C$1239,MATCH(B526,Historical!$B$7:$B$1261,0))/INDEX(Historical!$O$7:$O$1230,MATCH(B526,Historical!$B$7:$B$1261,0)))^(1/10)-1)*100)</f>
        <v>4.4385375182802056</v>
      </c>
      <c r="W526" s="702">
        <f t="shared" si="141"/>
        <v>1.1922505745904945</v>
      </c>
      <c r="X526" s="703" t="str">
        <f t="shared" si="142"/>
        <v>n/a</v>
      </c>
      <c r="Y526" s="670"/>
      <c r="Z526" s="651" t="str">
        <f t="shared" si="143"/>
        <v>n/a</v>
      </c>
      <c r="AA526" s="886" t="str">
        <f t="shared" si="144"/>
        <v>n/a</v>
      </c>
      <c r="AB526" s="887">
        <v>12</v>
      </c>
      <c r="AC526" s="865" t="s">
        <v>136</v>
      </c>
      <c r="AD526" s="865" t="s">
        <v>136</v>
      </c>
      <c r="AE526" s="865" t="s">
        <v>136</v>
      </c>
      <c r="AF526" s="865" t="s">
        <v>136</v>
      </c>
      <c r="AG526" s="865" t="s">
        <v>136</v>
      </c>
      <c r="AH526" s="865" t="s">
        <v>136</v>
      </c>
      <c r="AI526" s="865" t="s">
        <v>136</v>
      </c>
      <c r="AJ526" s="865" t="s">
        <v>136</v>
      </c>
      <c r="AK526" s="865" t="s">
        <v>136</v>
      </c>
      <c r="AL526" s="878" t="s">
        <v>136</v>
      </c>
      <c r="AM526" s="872" t="s">
        <v>136</v>
      </c>
      <c r="AN526" s="865" t="s">
        <v>136</v>
      </c>
      <c r="AO526" s="739" t="str">
        <f t="shared" si="145"/>
        <v>n/a</v>
      </c>
      <c r="AP526" s="740">
        <f t="shared" si="146"/>
        <v>9.2918489065110421</v>
      </c>
      <c r="AQ526" s="888" t="str">
        <f t="shared" si="147"/>
        <v>n/a</v>
      </c>
      <c r="AR526" s="651">
        <f>INDEX(Historical!$C$7:$C$1239,MATCH(B526,Historical!$B$7:$B$1261,0))*IF(AH526="n/a",1.03,IF(AH526&lt;0,1.01,IF(AH526&gt;10,1.1,(1+AH526/100))))</f>
        <v>0.90639999999999998</v>
      </c>
      <c r="AS526" s="886">
        <f t="shared" si="148"/>
        <v>0.93359199999999998</v>
      </c>
      <c r="AT526" s="886">
        <f t="shared" si="137"/>
        <v>0.96159976000000003</v>
      </c>
      <c r="AU526" s="886">
        <f t="shared" si="137"/>
        <v>0.99044775280000008</v>
      </c>
      <c r="AV526" s="886">
        <f t="shared" si="137"/>
        <v>1.020161185384</v>
      </c>
      <c r="AW526" s="651">
        <f t="shared" si="149"/>
        <v>4.8122006981840002</v>
      </c>
      <c r="AX526" s="747">
        <f t="shared" si="150"/>
        <v>20.922611731234785</v>
      </c>
      <c r="AY526" s="934" t="s">
        <v>136</v>
      </c>
      <c r="AZ526" s="872" t="s">
        <v>136</v>
      </c>
      <c r="BA526" s="872" t="s">
        <v>136</v>
      </c>
      <c r="BB526" s="872" t="s">
        <v>136</v>
      </c>
      <c r="BC526" s="872" t="s">
        <v>136</v>
      </c>
      <c r="BD526" s="907" t="s">
        <v>4265</v>
      </c>
      <c r="BE526" s="624">
        <v>2010</v>
      </c>
      <c r="BF526" s="898">
        <f t="shared" si="151"/>
        <v>0</v>
      </c>
      <c r="BG526" s="882" t="s">
        <v>136</v>
      </c>
    </row>
    <row r="527" spans="1:59" s="773" customFormat="1" ht="11.25" customHeight="1" x14ac:dyDescent="0.2">
      <c r="A527" s="646" t="s">
        <v>1563</v>
      </c>
      <c r="B527" s="781" t="s">
        <v>1564</v>
      </c>
      <c r="C527" s="932" t="s">
        <v>108</v>
      </c>
      <c r="D527" s="932" t="s">
        <v>4338</v>
      </c>
      <c r="E527" s="755">
        <v>9</v>
      </c>
      <c r="F527" s="1140">
        <v>430</v>
      </c>
      <c r="G527" s="1189" t="s">
        <v>37</v>
      </c>
      <c r="H527" s="1189" t="s">
        <v>115</v>
      </c>
      <c r="I527" s="756">
        <v>138.07</v>
      </c>
      <c r="J527" s="757">
        <f t="shared" si="138"/>
        <v>3.3316433693054246</v>
      </c>
      <c r="K527" s="758">
        <v>1.1499999999999999</v>
      </c>
      <c r="L527" s="759">
        <v>4</v>
      </c>
      <c r="M527" s="760">
        <f t="shared" si="139"/>
        <v>4.5999999999999996</v>
      </c>
      <c r="N527" s="761" t="s">
        <v>242</v>
      </c>
      <c r="O527" s="762">
        <v>0.95</v>
      </c>
      <c r="P527" s="782">
        <v>43664</v>
      </c>
      <c r="Q527" s="782">
        <v>43682</v>
      </c>
      <c r="R527" s="760">
        <f t="shared" si="140"/>
        <v>21.052631578947363</v>
      </c>
      <c r="S527" s="701">
        <f>IF(INDEX(Historical!$D$7:$D$1237,MATCH(B527,Historical!$B$7:$B$1261,0))=0,"n/a",(INDEX(Historical!$C$7:$C$1239,MATCH(B527,Historical!$B$7:$B$1261,0))/INDEX(Historical!$D$7:$D$1237,MATCH(B527,Historical!$B$7:$B$1261,0))-1)*100)</f>
        <v>23.529411764705888</v>
      </c>
      <c r="T527" s="701">
        <f>IF(INDEX(Historical!$F$7:$F$1230,MATCH(B527,Historical!$B$7:$B$1261,0))=0,"n/a",((INDEX(Historical!$C$7:$C$1239,MATCH(B527,Historical!$B$7:$B$1261,0))/INDEX(Historical!$F$7:$F$1230,MATCH(B527,Historical!$B$7:$B$1261,0)))^(1/3)-1)*100)</f>
        <v>25.594650913208426</v>
      </c>
      <c r="U527" s="701">
        <f>IF(INDEX(Historical!$H$7:$H$1230,MATCH(B527,Historical!$B$7:$B$1261,0))=0,"n/a",((INDEX(Historical!$C$7:$C$1239,MATCH(B527,Historical!$B$7:$B$1261,0))/INDEX(Historical!$H$7:$H$1230,MATCH(B527,Historical!$B$7:$B$1261,0)))^(1/5)-1)*100)</f>
        <v>17.440607261658347</v>
      </c>
      <c r="V527" s="701">
        <f>IF(INDEX(Historical!$O$7:$O$1230,MATCH(B527,Historical!$B$7:$B$1261,0))=0,"n/a",((INDEX(Historical!$C$7:$C$1239,MATCH(B527,Historical!$B$7:$B$1261,0))/INDEX(Historical!$O$7:$O$1230,MATCH(B527,Historical!$B$7:$B$1261,0)))^(1/10)-1)*100)</f>
        <v>19.795366342389254</v>
      </c>
      <c r="W527" s="702">
        <f t="shared" si="141"/>
        <v>0.88104493546610996</v>
      </c>
      <c r="X527" s="703">
        <f t="shared" si="142"/>
        <v>1.8957181806150378</v>
      </c>
      <c r="Y527" s="778"/>
      <c r="Z527" s="757">
        <f t="shared" si="143"/>
        <v>75.533661740558287</v>
      </c>
      <c r="AA527" s="765">
        <f t="shared" si="144"/>
        <v>22.671592775041049</v>
      </c>
      <c r="AB527" s="759">
        <v>12</v>
      </c>
      <c r="AC527" s="766">
        <v>6.09</v>
      </c>
      <c r="AD527" s="766" t="s">
        <v>136</v>
      </c>
      <c r="AE527" s="766">
        <v>4.9400000000000004</v>
      </c>
      <c r="AF527" s="766">
        <v>1.1200000000000001</v>
      </c>
      <c r="AG527" s="766">
        <v>13.100000000000001</v>
      </c>
      <c r="AH527" s="766">
        <v>6.3</v>
      </c>
      <c r="AI527" s="766">
        <v>-47.620000000000005</v>
      </c>
      <c r="AJ527" s="766">
        <v>9.1999999999999993</v>
      </c>
      <c r="AK527" s="766">
        <v>-0.27999999999999997</v>
      </c>
      <c r="AL527" s="767">
        <v>59590</v>
      </c>
      <c r="AM527" s="768">
        <v>0.22999999999999998</v>
      </c>
      <c r="AN527" s="766">
        <v>0.69</v>
      </c>
      <c r="AO527" s="769">
        <f t="shared" si="145"/>
        <v>-1.8993421440772771</v>
      </c>
      <c r="AP527" s="770">
        <f t="shared" si="146"/>
        <v>20.772250630963772</v>
      </c>
      <c r="AQ527" s="771">
        <f t="shared" si="147"/>
        <v>6.2328342380201018</v>
      </c>
      <c r="AR527" s="651">
        <f>INDEX(Historical!$C$7:$C$1239,MATCH(B527,Historical!$B$7:$B$1261,0))*IF(AH527="n/a",1.03,IF(AH527&lt;0,1.01,IF(AH527&gt;10,1.1,(1+AH527/100))))</f>
        <v>4.4645999999999999</v>
      </c>
      <c r="AS527" s="765">
        <f t="shared" si="148"/>
        <v>4.5092460000000001</v>
      </c>
      <c r="AT527" s="765">
        <f t="shared" ref="AT527:AV546" si="152">IF($AK527="n/a",1.03*AS527,IF($AK527&lt;0,1.01*AS527,IF($AK527&gt;10,1.1*AS527,(1+$AK527/100)*AS527)))</f>
        <v>4.5543384600000003</v>
      </c>
      <c r="AU527" s="765">
        <f t="shared" si="152"/>
        <v>4.5998818446000005</v>
      </c>
      <c r="AV527" s="765">
        <f t="shared" si="152"/>
        <v>4.6458806630460003</v>
      </c>
      <c r="AW527" s="757">
        <f t="shared" si="149"/>
        <v>22.773946967646001</v>
      </c>
      <c r="AX527" s="772">
        <f t="shared" si="150"/>
        <v>16.494493349493737</v>
      </c>
      <c r="AY527" s="935">
        <v>1.37</v>
      </c>
      <c r="AZ527" s="768">
        <v>73.87</v>
      </c>
      <c r="BA527" s="768">
        <v>-14.66</v>
      </c>
      <c r="BB527" s="768">
        <v>18.399999999999999</v>
      </c>
      <c r="BC527" s="768">
        <v>24.990000000000002</v>
      </c>
      <c r="BD527" s="908"/>
      <c r="BE527" s="624">
        <v>2011</v>
      </c>
      <c r="BF527" s="898">
        <f t="shared" si="151"/>
        <v>0</v>
      </c>
      <c r="BG527" s="824">
        <v>1.5</v>
      </c>
    </row>
    <row r="528" spans="1:59" ht="11.25" customHeight="1" x14ac:dyDescent="0.2">
      <c r="A528" s="863" t="s">
        <v>1565</v>
      </c>
      <c r="B528" s="875" t="s">
        <v>1566</v>
      </c>
      <c r="C528" s="932" t="s">
        <v>131</v>
      </c>
      <c r="D528" s="932" t="s">
        <v>4329</v>
      </c>
      <c r="E528" s="733">
        <v>9</v>
      </c>
      <c r="F528" s="1140">
        <v>457</v>
      </c>
      <c r="G528" s="1165" t="s">
        <v>37</v>
      </c>
      <c r="H528" s="1165" t="s">
        <v>37</v>
      </c>
      <c r="I528" s="874">
        <v>49.11</v>
      </c>
      <c r="J528" s="651">
        <f t="shared" si="138"/>
        <v>2.504581551618815</v>
      </c>
      <c r="K528" s="877">
        <v>0.3075</v>
      </c>
      <c r="L528" s="887">
        <v>4</v>
      </c>
      <c r="M528" s="642">
        <f t="shared" si="139"/>
        <v>1.23</v>
      </c>
      <c r="N528" s="870" t="s">
        <v>139</v>
      </c>
      <c r="O528" s="734">
        <v>0.28999999999999998</v>
      </c>
      <c r="P528" s="619">
        <v>43860</v>
      </c>
      <c r="Q528" s="619">
        <v>43874</v>
      </c>
      <c r="R528" s="642">
        <f t="shared" si="140"/>
        <v>6.0344827586206957</v>
      </c>
      <c r="S528" s="701">
        <f>IF(INDEX(Historical!$D$7:$D$1237,MATCH(B528,Historical!$B$7:$B$1261,0))=0,"n/a",(INDEX(Historical!$C$7:$C$1239,MATCH(B528,Historical!$B$7:$B$1261,0))/INDEX(Historical!$D$7:$D$1237,MATCH(B528,Historical!$B$7:$B$1261,0))-1)*100)</f>
        <v>9.4339622641509422</v>
      </c>
      <c r="T528" s="701">
        <f>IF(INDEX(Historical!$F$7:$F$1230,MATCH(B528,Historical!$B$7:$B$1261,0))=0,"n/a",((INDEX(Historical!$C$7:$C$1239,MATCH(B528,Historical!$B$7:$B$1261,0))/INDEX(Historical!$F$7:$F$1230,MATCH(B528,Historical!$B$7:$B$1261,0)))^(1/3)-1)*100)</f>
        <v>9.6457423731894245</v>
      </c>
      <c r="U528" s="701">
        <f>IF(INDEX(Historical!$H$7:$H$1230,MATCH(B528,Historical!$B$7:$B$1261,0))=0,"n/a",((INDEX(Historical!$C$7:$C$1239,MATCH(B528,Historical!$B$7:$B$1261,0))/INDEX(Historical!$H$7:$H$1230,MATCH(B528,Historical!$B$7:$B$1261,0)))^(1/5)-1)*100)</f>
        <v>9.4070363507941188</v>
      </c>
      <c r="V528" s="701">
        <f>IF(INDEX(Historical!$O$7:$O$1230,MATCH(B528,Historical!$B$7:$B$1261,0))=0,"n/a",((INDEX(Historical!$C$7:$C$1239,MATCH(B528,Historical!$B$7:$B$1261,0))/INDEX(Historical!$O$7:$O$1230,MATCH(B528,Historical!$B$7:$B$1261,0)))^(1/10)-1)*100)</f>
        <v>8.7799358808551951</v>
      </c>
      <c r="W528" s="702">
        <f t="shared" si="141"/>
        <v>1.0714242653304937</v>
      </c>
      <c r="X528" s="703" t="str">
        <f t="shared" si="142"/>
        <v>n/a</v>
      </c>
      <c r="Y528" s="661"/>
      <c r="Z528" s="651">
        <f t="shared" si="143"/>
        <v>50.20408163265305</v>
      </c>
      <c r="AA528" s="886">
        <f t="shared" si="144"/>
        <v>20.044897959183672</v>
      </c>
      <c r="AB528" s="887">
        <v>12</v>
      </c>
      <c r="AC528" s="865">
        <v>2.4500000000000002</v>
      </c>
      <c r="AD528" s="865">
        <v>5.03</v>
      </c>
      <c r="AE528" s="865">
        <v>2.59</v>
      </c>
      <c r="AF528" s="865">
        <v>2.21</v>
      </c>
      <c r="AG528" s="865">
        <v>11.600000000000001</v>
      </c>
      <c r="AH528" s="865">
        <v>-12.6</v>
      </c>
      <c r="AI528" s="865">
        <v>2.67</v>
      </c>
      <c r="AJ528" s="865">
        <v>-7.8</v>
      </c>
      <c r="AK528" s="865">
        <v>3.9800000000000004</v>
      </c>
      <c r="AL528" s="878">
        <v>3910</v>
      </c>
      <c r="AM528" s="872">
        <v>1.23</v>
      </c>
      <c r="AN528" s="865">
        <v>1.97</v>
      </c>
      <c r="AO528" s="739">
        <f t="shared" si="145"/>
        <v>-8.1332800567707384</v>
      </c>
      <c r="AP528" s="740">
        <f t="shared" si="146"/>
        <v>11.911617902412933</v>
      </c>
      <c r="AQ528" s="888">
        <f t="shared" si="147"/>
        <v>40.315873006894961</v>
      </c>
      <c r="AR528" s="651">
        <f>INDEX(Historical!$C$7:$C$1239,MATCH(B528,Historical!$B$7:$B$1261,0))*IF(AH528="n/a",1.03,IF(AH528&lt;0,1.01,IF(AH528&gt;10,1.1,(1+AH528/100))))</f>
        <v>1.1716</v>
      </c>
      <c r="AS528" s="886">
        <f t="shared" si="148"/>
        <v>1.2028817199999999</v>
      </c>
      <c r="AT528" s="886">
        <f t="shared" si="152"/>
        <v>1.250756412456</v>
      </c>
      <c r="AU528" s="886">
        <f t="shared" si="152"/>
        <v>1.3005365176717489</v>
      </c>
      <c r="AV528" s="886">
        <f t="shared" si="152"/>
        <v>1.3522978710750846</v>
      </c>
      <c r="AW528" s="651">
        <f t="shared" si="149"/>
        <v>6.2780725212028337</v>
      </c>
      <c r="AX528" s="747">
        <f t="shared" si="150"/>
        <v>12.783694810024096</v>
      </c>
      <c r="AY528" s="934">
        <v>0.5</v>
      </c>
      <c r="AZ528" s="872">
        <v>81.349999999999994</v>
      </c>
      <c r="BA528" s="872">
        <v>-12.520000000000001</v>
      </c>
      <c r="BB528" s="872">
        <v>5.6000000000000005</v>
      </c>
      <c r="BC528" s="872">
        <v>14.530000000000001</v>
      </c>
      <c r="BE528" s="624">
        <v>2012</v>
      </c>
      <c r="BF528" s="898">
        <f t="shared" si="151"/>
        <v>0</v>
      </c>
      <c r="BG528" s="882">
        <v>2.6</v>
      </c>
    </row>
    <row r="529" spans="1:59" ht="11.25" customHeight="1" x14ac:dyDescent="0.2">
      <c r="A529" s="871" t="s">
        <v>312</v>
      </c>
      <c r="B529" s="875" t="s">
        <v>313</v>
      </c>
      <c r="C529" s="932" t="s">
        <v>112</v>
      </c>
      <c r="D529" s="932" t="s">
        <v>211</v>
      </c>
      <c r="E529" s="733">
        <v>44</v>
      </c>
      <c r="F529" s="1140">
        <v>59</v>
      </c>
      <c r="G529" s="1147" t="s">
        <v>37</v>
      </c>
      <c r="H529" s="1147" t="s">
        <v>37</v>
      </c>
      <c r="I529" s="865">
        <v>51.82</v>
      </c>
      <c r="J529" s="651">
        <f t="shared" si="138"/>
        <v>1.466615206483983</v>
      </c>
      <c r="K529" s="885">
        <v>0.19</v>
      </c>
      <c r="L529" s="887">
        <v>4</v>
      </c>
      <c r="M529" s="642">
        <f t="shared" si="139"/>
        <v>0.76</v>
      </c>
      <c r="N529" s="870" t="s">
        <v>271</v>
      </c>
      <c r="O529" s="734">
        <v>0.18</v>
      </c>
      <c r="P529" s="619">
        <v>43852</v>
      </c>
      <c r="Q529" s="619">
        <v>43867</v>
      </c>
      <c r="R529" s="642">
        <f t="shared" si="140"/>
        <v>5.5555555555555607</v>
      </c>
      <c r="S529" s="701">
        <f>IF(INDEX(Historical!$D$7:$D$1237,MATCH(B529,Historical!$B$7:$B$1261,0))=0,"n/a",(INDEX(Historical!$C$7:$C$1239,MATCH(B529,Historical!$B$7:$B$1261,0))/INDEX(Historical!$D$7:$D$1237,MATCH(B529,Historical!$B$7:$B$1261,0))-1)*100)</f>
        <v>-7.3170731707317032</v>
      </c>
      <c r="T529" s="701">
        <f>IF(INDEX(Historical!$F$7:$F$1230,MATCH(B529,Historical!$B$7:$B$1261,0))=0,"n/a",((INDEX(Historical!$C$7:$C$1239,MATCH(B529,Historical!$B$7:$B$1261,0))/INDEX(Historical!$F$7:$F$1230,MATCH(B529,Historical!$B$7:$B$1261,0)))^(1/3)-1)*100)</f>
        <v>-5.9432877576129357</v>
      </c>
      <c r="U529" s="701">
        <f>IF(INDEX(Historical!$H$7:$H$1230,MATCH(B529,Historical!$B$7:$B$1261,0))=0,"n/a",((INDEX(Historical!$C$7:$C$1239,MATCH(B529,Historical!$B$7:$B$1261,0))/INDEX(Historical!$H$7:$H$1230,MATCH(B529,Historical!$B$7:$B$1261,0)))^(1/5)-1)*100)</f>
        <v>0.56876593028489797</v>
      </c>
      <c r="V529" s="701">
        <f>IF(INDEX(Historical!$O$7:$O$1230,MATCH(B529,Historical!$B$7:$B$1261,0))=0,"n/a",((INDEX(Historical!$C$7:$C$1239,MATCH(B529,Historical!$B$7:$B$1261,0))/INDEX(Historical!$O$7:$O$1230,MATCH(B529,Historical!$B$7:$B$1261,0)))^(1/10)-1)*100)</f>
        <v>4.6255079216745321</v>
      </c>
      <c r="W529" s="702">
        <f t="shared" si="141"/>
        <v>0.12296291346075408</v>
      </c>
      <c r="X529" s="703">
        <f t="shared" si="142"/>
        <v>0.19612618285686134</v>
      </c>
      <c r="Y529" s="674"/>
      <c r="Z529" s="651">
        <f t="shared" si="143"/>
        <v>35.514018691588781</v>
      </c>
      <c r="AA529" s="886">
        <f t="shared" si="144"/>
        <v>24.214953271028037</v>
      </c>
      <c r="AB529" s="887">
        <v>12</v>
      </c>
      <c r="AC529" s="865">
        <v>2.14</v>
      </c>
      <c r="AD529" s="865">
        <v>3.76</v>
      </c>
      <c r="AE529" s="865">
        <v>2.92</v>
      </c>
      <c r="AF529" s="865">
        <v>4.3</v>
      </c>
      <c r="AG529" s="865">
        <v>18</v>
      </c>
      <c r="AH529" s="867">
        <v>8.1</v>
      </c>
      <c r="AI529" s="867">
        <v>9.86</v>
      </c>
      <c r="AJ529" s="865">
        <v>2.9000000000000004</v>
      </c>
      <c r="AK529" s="865">
        <v>6.6000000000000005</v>
      </c>
      <c r="AL529" s="878">
        <v>8680</v>
      </c>
      <c r="AM529" s="872">
        <v>0.1</v>
      </c>
      <c r="AN529" s="865">
        <v>0.39</v>
      </c>
      <c r="AO529" s="739">
        <f t="shared" si="145"/>
        <v>-22.179572134259157</v>
      </c>
      <c r="AP529" s="740">
        <f t="shared" si="146"/>
        <v>2.0353811367688808</v>
      </c>
      <c r="AQ529" s="888">
        <f t="shared" si="147"/>
        <v>115.12197993533348</v>
      </c>
      <c r="AR529" s="651">
        <f>INDEX(Historical!$C$7:$C$1239,MATCH(B529,Historical!$B$7:$B$1261,0))*IF(AH529="n/a",1.03,IF(AH529&lt;0,1.01,IF(AH529&gt;10,1.1,(1+AH529/100))))</f>
        <v>0.82155999999999996</v>
      </c>
      <c r="AS529" s="886">
        <f t="shared" si="148"/>
        <v>0.90256581599999997</v>
      </c>
      <c r="AT529" s="886">
        <f t="shared" si="152"/>
        <v>0.96213515985600007</v>
      </c>
      <c r="AU529" s="886">
        <f t="shared" si="152"/>
        <v>1.0256360804064961</v>
      </c>
      <c r="AV529" s="886">
        <f t="shared" si="152"/>
        <v>1.093328061713325</v>
      </c>
      <c r="AW529" s="651">
        <f t="shared" si="149"/>
        <v>4.8052251179758212</v>
      </c>
      <c r="AX529" s="747">
        <f t="shared" si="150"/>
        <v>9.2729160902659622</v>
      </c>
      <c r="AY529" s="934">
        <v>1.22</v>
      </c>
      <c r="AZ529" s="872">
        <v>135.44</v>
      </c>
      <c r="BA529" s="872">
        <v>-11.899999999999999</v>
      </c>
      <c r="BB529" s="872">
        <v>3.81</v>
      </c>
      <c r="BC529" s="872">
        <v>25.94</v>
      </c>
      <c r="BE529" s="624">
        <v>1977</v>
      </c>
      <c r="BF529" s="898">
        <f t="shared" si="151"/>
        <v>4</v>
      </c>
      <c r="BG529" s="882">
        <v>8.4</v>
      </c>
    </row>
    <row r="530" spans="1:59" ht="11.25" customHeight="1" x14ac:dyDescent="0.2">
      <c r="A530" s="871" t="s">
        <v>1559</v>
      </c>
      <c r="B530" s="875" t="s">
        <v>1560</v>
      </c>
      <c r="C530" s="932" t="s">
        <v>131</v>
      </c>
      <c r="D530" s="932" t="s">
        <v>4329</v>
      </c>
      <c r="E530" s="733">
        <v>9</v>
      </c>
      <c r="F530" s="1140">
        <v>514</v>
      </c>
      <c r="G530" s="1190" t="s">
        <v>37</v>
      </c>
      <c r="H530" s="1190" t="s">
        <v>37</v>
      </c>
      <c r="I530" s="874">
        <v>81.849999999999994</v>
      </c>
      <c r="J530" s="651">
        <f t="shared" si="138"/>
        <v>4.0562003665241297</v>
      </c>
      <c r="K530" s="877">
        <v>0.83</v>
      </c>
      <c r="L530" s="887">
        <v>4</v>
      </c>
      <c r="M530" s="642">
        <f t="shared" si="139"/>
        <v>3.32</v>
      </c>
      <c r="N530" s="870" t="s">
        <v>119</v>
      </c>
      <c r="O530" s="734">
        <v>0.78249999999999997</v>
      </c>
      <c r="P530" s="861">
        <v>44134</v>
      </c>
      <c r="Q530" s="861">
        <v>44166</v>
      </c>
      <c r="R530" s="642">
        <f t="shared" si="140"/>
        <v>6.0702875399361007</v>
      </c>
      <c r="S530" s="701">
        <f>IF(INDEX(Historical!$D$7:$D$1237,MATCH(B530,Historical!$B$7:$B$1261,0))=0,"n/a",(INDEX(Historical!$C$7:$C$1239,MATCH(B530,Historical!$B$7:$B$1261,0))/INDEX(Historical!$D$7:$D$1237,MATCH(B530,Historical!$B$7:$B$1261,0))-1)*100)</f>
        <v>6.111603188662551</v>
      </c>
      <c r="T530" s="701">
        <f>IF(INDEX(Historical!$F$7:$F$1230,MATCH(B530,Historical!$B$7:$B$1261,0))=0,"n/a",((INDEX(Historical!$C$7:$C$1239,MATCH(B530,Historical!$B$7:$B$1261,0))/INDEX(Historical!$F$7:$F$1230,MATCH(B530,Historical!$B$7:$B$1261,0)))^(1/3)-1)*100)</f>
        <v>5.7853275632806289</v>
      </c>
      <c r="U530" s="701">
        <f>IF(INDEX(Historical!$H$7:$H$1230,MATCH(B530,Historical!$B$7:$B$1261,0))=0,"n/a",((INDEX(Historical!$C$7:$C$1239,MATCH(B530,Historical!$B$7:$B$1261,0))/INDEX(Historical!$H$7:$H$1230,MATCH(B530,Historical!$B$7:$B$1261,0)))^(1/5)-1)*100)</f>
        <v>5.4455511928559464</v>
      </c>
      <c r="V530" s="701">
        <f>IF(INDEX(Historical!$O$7:$O$1230,MATCH(B530,Historical!$B$7:$B$1261,0))=0,"n/a",((INDEX(Historical!$C$7:$C$1239,MATCH(B530,Historical!$B$7:$B$1261,0))/INDEX(Historical!$O$7:$O$1230,MATCH(B530,Historical!$B$7:$B$1261,0)))^(1/10)-1)*100)</f>
        <v>3.6138361699527</v>
      </c>
      <c r="W530" s="702">
        <f t="shared" si="141"/>
        <v>1.5068616663182108</v>
      </c>
      <c r="X530" s="703">
        <f t="shared" si="142"/>
        <v>10.891102385711893</v>
      </c>
      <c r="Y530" s="654"/>
      <c r="Z530" s="651">
        <f t="shared" si="143"/>
        <v>73.614190687361415</v>
      </c>
      <c r="AA530" s="886">
        <f t="shared" si="144"/>
        <v>18.148558758314856</v>
      </c>
      <c r="AB530" s="887">
        <v>12</v>
      </c>
      <c r="AC530" s="865">
        <v>4.51</v>
      </c>
      <c r="AD530" s="865">
        <v>5.28</v>
      </c>
      <c r="AE530" s="865">
        <v>2.77</v>
      </c>
      <c r="AF530" s="865">
        <v>1.62</v>
      </c>
      <c r="AG530" s="865">
        <v>11.4</v>
      </c>
      <c r="AH530" s="865">
        <v>-18</v>
      </c>
      <c r="AI530" s="865">
        <v>0.45999999999999996</v>
      </c>
      <c r="AJ530" s="865">
        <v>0.5</v>
      </c>
      <c r="AK530" s="865">
        <v>3.52</v>
      </c>
      <c r="AL530" s="878">
        <v>9740</v>
      </c>
      <c r="AM530" s="872">
        <v>0.1</v>
      </c>
      <c r="AN530" s="865">
        <v>1.0900000000000001</v>
      </c>
      <c r="AO530" s="739">
        <f t="shared" si="145"/>
        <v>-8.6468071989347806</v>
      </c>
      <c r="AP530" s="740">
        <f t="shared" si="146"/>
        <v>9.5017515593800752</v>
      </c>
      <c r="AQ530" s="888">
        <f t="shared" si="147"/>
        <v>14.310814475213562</v>
      </c>
      <c r="AR530" s="651">
        <f>INDEX(Historical!$C$7:$C$1239,MATCH(B530,Historical!$B$7:$B$1261,0))*IF(AH530="n/a",1.03,IF(AH530&lt;0,1.01,IF(AH530&gt;10,1.1,(1+AH530/100))))</f>
        <v>3.02495</v>
      </c>
      <c r="AS530" s="886">
        <f t="shared" si="148"/>
        <v>3.03886477</v>
      </c>
      <c r="AT530" s="886">
        <f t="shared" si="152"/>
        <v>3.1458328099039998</v>
      </c>
      <c r="AU530" s="886">
        <f t="shared" si="152"/>
        <v>3.2565661248126201</v>
      </c>
      <c r="AV530" s="886">
        <f t="shared" si="152"/>
        <v>3.3711972524060241</v>
      </c>
      <c r="AW530" s="651">
        <f t="shared" si="149"/>
        <v>15.837410957122644</v>
      </c>
      <c r="AX530" s="747">
        <f t="shared" si="150"/>
        <v>19.349310882251245</v>
      </c>
      <c r="AY530" s="934">
        <v>0.3</v>
      </c>
      <c r="AZ530" s="872">
        <v>36.299999999999997</v>
      </c>
      <c r="BA530" s="872">
        <v>-22.42</v>
      </c>
      <c r="BB530" s="872">
        <v>0.09</v>
      </c>
      <c r="BC530" s="872">
        <v>3.1199999999999997</v>
      </c>
      <c r="BE530" s="624">
        <v>2013</v>
      </c>
      <c r="BF530" s="898">
        <f t="shared" si="151"/>
        <v>0</v>
      </c>
      <c r="BG530" s="882">
        <v>3.3000000000000003</v>
      </c>
    </row>
    <row r="531" spans="1:59" ht="11.25" customHeight="1" x14ac:dyDescent="0.2">
      <c r="A531" s="863" t="s">
        <v>1569</v>
      </c>
      <c r="B531" s="875" t="s">
        <v>1570</v>
      </c>
      <c r="C531" s="932" t="s">
        <v>245</v>
      </c>
      <c r="D531" s="932" t="s">
        <v>4358</v>
      </c>
      <c r="E531" s="733">
        <v>10</v>
      </c>
      <c r="F531" s="1140">
        <v>398</v>
      </c>
      <c r="G531" s="1136" t="s">
        <v>106</v>
      </c>
      <c r="H531" s="1136" t="s">
        <v>106</v>
      </c>
      <c r="I531" s="874">
        <v>346.11</v>
      </c>
      <c r="J531" s="651">
        <f t="shared" si="138"/>
        <v>0.6703071277917424</v>
      </c>
      <c r="K531" s="877">
        <v>0.57999999999999996</v>
      </c>
      <c r="L531" s="887">
        <v>4</v>
      </c>
      <c r="M531" s="642">
        <f t="shared" si="139"/>
        <v>2.3199999999999998</v>
      </c>
      <c r="N531" s="870" t="s">
        <v>208</v>
      </c>
      <c r="O531" s="734">
        <v>0.55000000000000004</v>
      </c>
      <c r="P531" s="861">
        <v>43965</v>
      </c>
      <c r="Q531" s="861">
        <v>43980</v>
      </c>
      <c r="R531" s="642">
        <f t="shared" si="140"/>
        <v>5.454545454545439</v>
      </c>
      <c r="S531" s="701">
        <f>IF(INDEX(Historical!$D$7:$D$1237,MATCH(B531,Historical!$B$7:$B$1261,0))=0,"n/a",(INDEX(Historical!$C$7:$C$1239,MATCH(B531,Historical!$B$7:$B$1261,0))/INDEX(Historical!$D$7:$D$1237,MATCH(B531,Historical!$B$7:$B$1261,0))-1)*100)</f>
        <v>22.093023255813971</v>
      </c>
      <c r="T531" s="701">
        <f>IF(INDEX(Historical!$F$7:$F$1230,MATCH(B531,Historical!$B$7:$B$1261,0))=0,"n/a",((INDEX(Historical!$C$7:$C$1239,MATCH(B531,Historical!$B$7:$B$1261,0))/INDEX(Historical!$F$7:$F$1230,MATCH(B531,Historical!$B$7:$B$1261,0)))^(1/3)-1)*100)</f>
        <v>20.843727005349997</v>
      </c>
      <c r="U531" s="701">
        <f>IF(INDEX(Historical!$H$7:$H$1230,MATCH(B531,Historical!$B$7:$B$1261,0))=0,"n/a",((INDEX(Historical!$C$7:$C$1239,MATCH(B531,Historical!$B$7:$B$1261,0))/INDEX(Historical!$H$7:$H$1230,MATCH(B531,Historical!$B$7:$B$1261,0)))^(1/5)-1)*100)</f>
        <v>19.828486453496662</v>
      </c>
      <c r="V531" s="701">
        <f>IF(INDEX(Historical!$O$7:$O$1230,MATCH(B531,Historical!$B$7:$B$1261,0))=0,"n/a",((INDEX(Historical!$C$7:$C$1239,MATCH(B531,Historical!$B$7:$B$1261,0))/INDEX(Historical!$O$7:$O$1230,MATCH(B531,Historical!$B$7:$B$1261,0)))^(1/10)-1)*100)</f>
        <v>14.979812238566502</v>
      </c>
      <c r="W531" s="702">
        <f t="shared" si="141"/>
        <v>1.3236805734084525</v>
      </c>
      <c r="X531" s="703">
        <f t="shared" si="142"/>
        <v>0.93091485697167431</v>
      </c>
      <c r="Y531" s="654"/>
      <c r="Z531" s="651">
        <f t="shared" si="143"/>
        <v>29.072681704260649</v>
      </c>
      <c r="AA531" s="886">
        <f t="shared" si="144"/>
        <v>43.372180451127818</v>
      </c>
      <c r="AB531" s="887">
        <v>12</v>
      </c>
      <c r="AC531" s="865">
        <v>7.98</v>
      </c>
      <c r="AD531" s="865">
        <v>2.5299999999999998</v>
      </c>
      <c r="AE531" s="865">
        <v>3.64</v>
      </c>
      <c r="AF531" s="865">
        <v>23.36</v>
      </c>
      <c r="AG531" s="865">
        <v>71</v>
      </c>
      <c r="AH531" s="865">
        <v>13.8</v>
      </c>
      <c r="AI531" s="865">
        <v>8.7099999999999991</v>
      </c>
      <c r="AJ531" s="865">
        <v>21.3</v>
      </c>
      <c r="AK531" s="865">
        <v>17</v>
      </c>
      <c r="AL531" s="878">
        <v>13400</v>
      </c>
      <c r="AM531" s="872">
        <v>0.70000000000000007</v>
      </c>
      <c r="AN531" s="865">
        <v>0.57999999999999996</v>
      </c>
      <c r="AO531" s="739">
        <f t="shared" si="145"/>
        <v>-22.873386869839415</v>
      </c>
      <c r="AP531" s="740">
        <f t="shared" si="146"/>
        <v>20.498793581288403</v>
      </c>
      <c r="AQ531" s="888">
        <f t="shared" si="147"/>
        <v>571.04367645178775</v>
      </c>
      <c r="AR531" s="651">
        <f>INDEX(Historical!$C$7:$C$1239,MATCH(B531,Historical!$B$7:$B$1261,0))*IF(AH531="n/a",1.03,IF(AH531&lt;0,1.01,IF(AH531&gt;10,1.1,(1+AH531/100))))</f>
        <v>2.3100000000000005</v>
      </c>
      <c r="AS531" s="886">
        <f t="shared" si="148"/>
        <v>2.5112010000000002</v>
      </c>
      <c r="AT531" s="886">
        <f t="shared" si="152"/>
        <v>2.7623211000000003</v>
      </c>
      <c r="AU531" s="886">
        <f t="shared" si="152"/>
        <v>3.0385532100000008</v>
      </c>
      <c r="AV531" s="886">
        <f t="shared" si="152"/>
        <v>3.3424085310000011</v>
      </c>
      <c r="AW531" s="651">
        <f t="shared" si="149"/>
        <v>13.964483841000003</v>
      </c>
      <c r="AX531" s="747">
        <f t="shared" si="150"/>
        <v>4.034695282135738</v>
      </c>
      <c r="AY531" s="934">
        <v>0.68</v>
      </c>
      <c r="AZ531" s="872">
        <v>115.85000000000001</v>
      </c>
      <c r="BA531" s="872">
        <v>-11.59</v>
      </c>
      <c r="BB531" s="872">
        <v>1.29</v>
      </c>
      <c r="BC531" s="872">
        <v>25.369999999999997</v>
      </c>
      <c r="BE531" s="624">
        <v>2011</v>
      </c>
      <c r="BF531" s="898">
        <f t="shared" si="151"/>
        <v>0</v>
      </c>
      <c r="BG531" s="882">
        <v>20.100000000000001</v>
      </c>
    </row>
    <row r="532" spans="1:59" ht="11.25" customHeight="1" x14ac:dyDescent="0.2">
      <c r="A532" s="871" t="s">
        <v>733</v>
      </c>
      <c r="B532" s="875" t="s">
        <v>734</v>
      </c>
      <c r="C532" s="932" t="s">
        <v>131</v>
      </c>
      <c r="D532" s="932" t="s">
        <v>4329</v>
      </c>
      <c r="E532" s="733">
        <v>15</v>
      </c>
      <c r="F532" s="1140">
        <v>256</v>
      </c>
      <c r="G532" s="1128" t="s">
        <v>106</v>
      </c>
      <c r="H532" s="1128" t="s">
        <v>106</v>
      </c>
      <c r="I532" s="874">
        <v>41.38</v>
      </c>
      <c r="J532" s="651">
        <f t="shared" si="138"/>
        <v>3.9391010149830832</v>
      </c>
      <c r="K532" s="877">
        <v>0.40749999999999997</v>
      </c>
      <c r="L532" s="887">
        <v>4</v>
      </c>
      <c r="M532" s="642">
        <f t="shared" si="139"/>
        <v>1.63</v>
      </c>
      <c r="N532" s="870" t="s">
        <v>218</v>
      </c>
      <c r="O532" s="734">
        <v>0.38500000000000001</v>
      </c>
      <c r="P532" s="861">
        <v>44098</v>
      </c>
      <c r="Q532" s="861">
        <v>44119</v>
      </c>
      <c r="R532" s="642">
        <f t="shared" si="140"/>
        <v>5.8441558441558348</v>
      </c>
      <c r="S532" s="701">
        <f>IF(INDEX(Historical!$D$7:$D$1237,MATCH(B532,Historical!$B$7:$B$1261,0))=0,"n/a",(INDEX(Historical!$C$7:$C$1239,MATCH(B532,Historical!$B$7:$B$1261,0))/INDEX(Historical!$D$7:$D$1237,MATCH(B532,Historical!$B$7:$B$1261,0))-1)*100)</f>
        <v>6.4056939501779375</v>
      </c>
      <c r="T532" s="701">
        <f>IF(INDEX(Historical!$F$7:$F$1230,MATCH(B532,Historical!$B$7:$B$1261,0))=0,"n/a",((INDEX(Historical!$C$7:$C$1239,MATCH(B532,Historical!$B$7:$B$1261,0))/INDEX(Historical!$F$7:$F$1230,MATCH(B532,Historical!$B$7:$B$1261,0)))^(1/3)-1)*100)</f>
        <v>6.4322318261276212</v>
      </c>
      <c r="U532" s="701">
        <f>IF(INDEX(Historical!$H$7:$H$1230,MATCH(B532,Historical!$B$7:$B$1261,0))=0,"n/a",((INDEX(Historical!$C$7:$C$1239,MATCH(B532,Historical!$B$7:$B$1261,0))/INDEX(Historical!$H$7:$H$1230,MATCH(B532,Historical!$B$7:$B$1261,0)))^(1/5)-1)*100)</f>
        <v>6.1362264602003336</v>
      </c>
      <c r="V532" s="701">
        <f>IF(INDEX(Historical!$O$7:$O$1230,MATCH(B532,Historical!$B$7:$B$1261,0))=0,"n/a",((INDEX(Historical!$C$7:$C$1239,MATCH(B532,Historical!$B$7:$B$1261,0))/INDEX(Historical!$O$7:$O$1230,MATCH(B532,Historical!$B$7:$B$1261,0)))^(1/10)-1)*100)</f>
        <v>4.1032095619310205</v>
      </c>
      <c r="W532" s="702">
        <f t="shared" si="141"/>
        <v>1.495469916314133</v>
      </c>
      <c r="X532" s="703">
        <f t="shared" si="142"/>
        <v>3.2295928737896493</v>
      </c>
      <c r="Y532" s="875"/>
      <c r="Z532" s="651">
        <f t="shared" si="143"/>
        <v>89.071038251366105</v>
      </c>
      <c r="AA532" s="886">
        <f t="shared" si="144"/>
        <v>22.612021857923498</v>
      </c>
      <c r="AB532" s="887">
        <v>12</v>
      </c>
      <c r="AC532" s="865">
        <v>1.83</v>
      </c>
      <c r="AD532" s="865">
        <v>4.2300000000000004</v>
      </c>
      <c r="AE532" s="865">
        <v>1.79</v>
      </c>
      <c r="AF532" s="865">
        <v>1.47</v>
      </c>
      <c r="AG532" s="865">
        <v>6.3</v>
      </c>
      <c r="AH532" s="865">
        <v>0.70000000000000007</v>
      </c>
      <c r="AI532" s="865">
        <v>66.05</v>
      </c>
      <c r="AJ532" s="865">
        <v>1.9</v>
      </c>
      <c r="AK532" s="865">
        <v>5.5</v>
      </c>
      <c r="AL532" s="878">
        <v>3830</v>
      </c>
      <c r="AM532" s="872">
        <v>0.47000000000000003</v>
      </c>
      <c r="AN532" s="865">
        <v>1.23</v>
      </c>
      <c r="AO532" s="739">
        <f t="shared" si="145"/>
        <v>-12.53669438274008</v>
      </c>
      <c r="AP532" s="740">
        <f t="shared" si="146"/>
        <v>10.075327475183418</v>
      </c>
      <c r="AQ532" s="888">
        <f t="shared" si="147"/>
        <v>21.545002422326487</v>
      </c>
      <c r="AR532" s="651">
        <f>INDEX(Historical!$C$7:$C$1239,MATCH(B532,Historical!$B$7:$B$1261,0))*IF(AH532="n/a",1.03,IF(AH532&lt;0,1.01,IF(AH532&gt;10,1.1,(1+AH532/100))))</f>
        <v>1.5054650000000001</v>
      </c>
      <c r="AS532" s="886">
        <f t="shared" si="148"/>
        <v>1.6560115000000002</v>
      </c>
      <c r="AT532" s="886">
        <f t="shared" si="152"/>
        <v>1.7470921325000002</v>
      </c>
      <c r="AU532" s="886">
        <f t="shared" si="152"/>
        <v>1.8431821997875</v>
      </c>
      <c r="AV532" s="886">
        <f t="shared" si="152"/>
        <v>1.9445572207758124</v>
      </c>
      <c r="AW532" s="651">
        <f t="shared" si="149"/>
        <v>8.6963080530633121</v>
      </c>
      <c r="AX532" s="747">
        <f t="shared" si="150"/>
        <v>21.015727532777458</v>
      </c>
      <c r="AY532" s="934">
        <v>0.3</v>
      </c>
      <c r="AZ532" s="872">
        <v>29.470000000000002</v>
      </c>
      <c r="BA532" s="872">
        <v>-34.4</v>
      </c>
      <c r="BB532" s="872">
        <v>5.42</v>
      </c>
      <c r="BC532" s="872">
        <v>-5.89</v>
      </c>
      <c r="BE532" s="624">
        <v>2006</v>
      </c>
      <c r="BF532" s="898">
        <f t="shared" si="151"/>
        <v>1</v>
      </c>
      <c r="BG532" s="882">
        <v>1.9</v>
      </c>
    </row>
    <row r="533" spans="1:59" ht="11.25" customHeight="1" x14ac:dyDescent="0.2">
      <c r="A533" s="863" t="s">
        <v>1571</v>
      </c>
      <c r="B533" s="875" t="s">
        <v>1572</v>
      </c>
      <c r="C533" s="932" t="s">
        <v>4193</v>
      </c>
      <c r="D533" s="932" t="s">
        <v>4326</v>
      </c>
      <c r="E533" s="733">
        <v>8</v>
      </c>
      <c r="F533" s="1140">
        <v>567</v>
      </c>
      <c r="G533" s="1123" t="s">
        <v>106</v>
      </c>
      <c r="H533" s="1123" t="s">
        <v>106</v>
      </c>
      <c r="I533" s="874">
        <v>71.39</v>
      </c>
      <c r="J533" s="651">
        <f t="shared" si="138"/>
        <v>0.6163328197226503</v>
      </c>
      <c r="K533" s="877">
        <v>0.11</v>
      </c>
      <c r="L533" s="887">
        <v>4</v>
      </c>
      <c r="M533" s="642">
        <f t="shared" si="139"/>
        <v>0.44</v>
      </c>
      <c r="N533" s="870" t="s">
        <v>318</v>
      </c>
      <c r="O533" s="737">
        <v>0.105</v>
      </c>
      <c r="P533" s="861">
        <v>44071</v>
      </c>
      <c r="Q533" s="861">
        <v>44104</v>
      </c>
      <c r="R533" s="642">
        <f t="shared" si="140"/>
        <v>4.7619047619047663</v>
      </c>
      <c r="S533" s="701">
        <f>IF(INDEX(Historical!$D$7:$D$1237,MATCH(B533,Historical!$B$7:$B$1261,0))=0,"n/a",(INDEX(Historical!$C$7:$C$1239,MATCH(B533,Historical!$B$7:$B$1261,0))/INDEX(Historical!$D$7:$D$1237,MATCH(B533,Historical!$B$7:$B$1261,0))-1)*100)</f>
        <v>9.375</v>
      </c>
      <c r="T533" s="701">
        <f>IF(INDEX(Historical!$F$7:$F$1230,MATCH(B533,Historical!$B$7:$B$1261,0))=0,"n/a",((INDEX(Historical!$C$7:$C$1239,MATCH(B533,Historical!$B$7:$B$1261,0))/INDEX(Historical!$F$7:$F$1230,MATCH(B533,Historical!$B$7:$B$1261,0)))^(1/3)-1)*100)</f>
        <v>10.415886963424924</v>
      </c>
      <c r="U533" s="701">
        <f>IF(INDEX(Historical!$H$7:$H$1230,MATCH(B533,Historical!$B$7:$B$1261,0))=0,"n/a",((INDEX(Historical!$C$7:$C$1239,MATCH(B533,Historical!$B$7:$B$1261,0))/INDEX(Historical!$H$7:$H$1230,MATCH(B533,Historical!$B$7:$B$1261,0)))^(1/5)-1)*100)</f>
        <v>9.7309332149995154</v>
      </c>
      <c r="V533" s="701">
        <f>IF(INDEX(Historical!$O$7:$O$1230,MATCH(B533,Historical!$B$7:$B$1261,0))=0,"n/a",((INDEX(Historical!$C$7:$C$1239,MATCH(B533,Historical!$B$7:$B$1261,0))/INDEX(Historical!$O$7:$O$1230,MATCH(B533,Historical!$B$7:$B$1261,0)))^(1/10)-1)*100)</f>
        <v>21.481404403906691</v>
      </c>
      <c r="W533" s="702">
        <f t="shared" si="141"/>
        <v>0.45299334401198699</v>
      </c>
      <c r="X533" s="703">
        <f t="shared" si="142"/>
        <v>0.355143547992683</v>
      </c>
      <c r="Y533" s="1127" t="s">
        <v>4180</v>
      </c>
      <c r="Z533" s="651">
        <f t="shared" si="143"/>
        <v>13.134328358208954</v>
      </c>
      <c r="AA533" s="886">
        <f t="shared" si="144"/>
        <v>21.31044776119403</v>
      </c>
      <c r="AB533" s="887">
        <v>12</v>
      </c>
      <c r="AC533" s="865">
        <v>3.35</v>
      </c>
      <c r="AD533" s="865">
        <v>2</v>
      </c>
      <c r="AE533" s="865">
        <v>9.2200000000000006</v>
      </c>
      <c r="AF533" s="865">
        <v>5.45</v>
      </c>
      <c r="AG533" s="865">
        <v>26.900000000000002</v>
      </c>
      <c r="AH533" s="865">
        <v>224.5</v>
      </c>
      <c r="AI533" s="865">
        <v>12.950000000000001</v>
      </c>
      <c r="AJ533" s="865">
        <v>27.400000000000002</v>
      </c>
      <c r="AK533" s="865">
        <v>10.6</v>
      </c>
      <c r="AL533" s="878">
        <v>4170</v>
      </c>
      <c r="AM533" s="872">
        <v>1.2</v>
      </c>
      <c r="AN533" s="865">
        <v>0</v>
      </c>
      <c r="AO533" s="739">
        <f t="shared" si="145"/>
        <v>-10.963181726471865</v>
      </c>
      <c r="AP533" s="740">
        <f t="shared" si="146"/>
        <v>10.347266034722166</v>
      </c>
      <c r="AQ533" s="888">
        <f t="shared" si="147"/>
        <v>127.19735943155234</v>
      </c>
      <c r="AR533" s="651">
        <f>INDEX(Historical!$C$7:$C$1239,MATCH(B533,Historical!$B$7:$B$1261,0))*IF(AH533="n/a",1.03,IF(AH533&lt;0,1.01,IF(AH533&gt;10,1.1,(1+AH533/100))))</f>
        <v>0.38500000000000001</v>
      </c>
      <c r="AS533" s="886">
        <f t="shared" si="148"/>
        <v>0.42350000000000004</v>
      </c>
      <c r="AT533" s="886">
        <f t="shared" si="152"/>
        <v>0.4658500000000001</v>
      </c>
      <c r="AU533" s="886">
        <f t="shared" si="152"/>
        <v>0.5124350000000002</v>
      </c>
      <c r="AV533" s="886">
        <f t="shared" si="152"/>
        <v>0.5636785000000003</v>
      </c>
      <c r="AW533" s="651">
        <f t="shared" si="149"/>
        <v>2.3504635000000005</v>
      </c>
      <c r="AX533" s="747">
        <f t="shared" si="150"/>
        <v>3.2924268104776582</v>
      </c>
      <c r="AY533" s="934">
        <v>0.95</v>
      </c>
      <c r="AZ533" s="872">
        <v>85.1</v>
      </c>
      <c r="BA533" s="872">
        <v>0.18</v>
      </c>
      <c r="BB533" s="872">
        <v>16.64</v>
      </c>
      <c r="BC533" s="872">
        <v>29.409999999999997</v>
      </c>
      <c r="BE533" s="624">
        <v>2013</v>
      </c>
      <c r="BF533" s="898">
        <f t="shared" si="151"/>
        <v>0</v>
      </c>
      <c r="BG533" s="882">
        <v>24.099999999999998</v>
      </c>
    </row>
    <row r="534" spans="1:59" ht="11.25" customHeight="1" x14ac:dyDescent="0.2">
      <c r="A534" s="863" t="s">
        <v>1555</v>
      </c>
      <c r="B534" s="875" t="s">
        <v>1556</v>
      </c>
      <c r="C534" s="932" t="s">
        <v>108</v>
      </c>
      <c r="D534" s="932" t="s">
        <v>4338</v>
      </c>
      <c r="E534" s="733">
        <v>8</v>
      </c>
      <c r="F534" s="1140">
        <v>495</v>
      </c>
      <c r="G534" s="1147" t="s">
        <v>106</v>
      </c>
      <c r="H534" s="1147" t="s">
        <v>106</v>
      </c>
      <c r="I534" s="874">
        <v>22.33</v>
      </c>
      <c r="J534" s="651">
        <f t="shared" si="138"/>
        <v>2.5078369905956119</v>
      </c>
      <c r="K534" s="877">
        <v>0.14000000000000001</v>
      </c>
      <c r="L534" s="887">
        <v>4</v>
      </c>
      <c r="M534" s="642">
        <f t="shared" si="139"/>
        <v>0.56000000000000005</v>
      </c>
      <c r="N534" s="870" t="s">
        <v>994</v>
      </c>
      <c r="O534" s="734">
        <v>0.125</v>
      </c>
      <c r="P534" s="866">
        <v>43608</v>
      </c>
      <c r="Q534" s="866">
        <v>43623</v>
      </c>
      <c r="R534" s="642">
        <f t="shared" si="140"/>
        <v>12.000000000000011</v>
      </c>
      <c r="S534" s="701">
        <f>IF(INDEX(Historical!$D$7:$D$1237,MATCH(B534,Historical!$B$7:$B$1261,0))=0,"n/a",(INDEX(Historical!$C$7:$C$1239,MATCH(B534,Historical!$B$7:$B$1261,0))/INDEX(Historical!$D$7:$D$1237,MATCH(B534,Historical!$B$7:$B$1261,0))-1)*100)</f>
        <v>22.471910112359559</v>
      </c>
      <c r="T534" s="701">
        <f>IF(INDEX(Historical!$F$7:$F$1230,MATCH(B534,Historical!$B$7:$B$1261,0))=0,"n/a",((INDEX(Historical!$C$7:$C$1239,MATCH(B534,Historical!$B$7:$B$1261,0))/INDEX(Historical!$F$7:$F$1230,MATCH(B534,Historical!$B$7:$B$1261,0)))^(1/3)-1)*100)</f>
        <v>12.772783993913549</v>
      </c>
      <c r="U534" s="701">
        <f>IF(INDEX(Historical!$H$7:$H$1230,MATCH(B534,Historical!$B$7:$B$1261,0))=0,"n/a",((INDEX(Historical!$C$7:$C$1239,MATCH(B534,Historical!$B$7:$B$1261,0))/INDEX(Historical!$H$7:$H$1230,MATCH(B534,Historical!$B$7:$B$1261,0)))^(1/5)-1)*100)</f>
        <v>11.237009508113482</v>
      </c>
      <c r="V534" s="701">
        <f>IF(INDEX(Historical!$O$7:$O$1230,MATCH(B534,Historical!$B$7:$B$1261,0))=0,"n/a",((INDEX(Historical!$C$7:$C$1239,MATCH(B534,Historical!$B$7:$B$1261,0))/INDEX(Historical!$O$7:$O$1230,MATCH(B534,Historical!$B$7:$B$1261,0)))^(1/10)-1)*100)</f>
        <v>18.478528119788251</v>
      </c>
      <c r="W534" s="702">
        <f t="shared" si="141"/>
        <v>0.60811171946536235</v>
      </c>
      <c r="X534" s="703" t="str">
        <f t="shared" si="142"/>
        <v>n/a</v>
      </c>
      <c r="Y534" s="664"/>
      <c r="Z534" s="651" t="str">
        <f t="shared" si="143"/>
        <v>n/a</v>
      </c>
      <c r="AA534" s="886" t="str">
        <f t="shared" si="144"/>
        <v>n/a</v>
      </c>
      <c r="AB534" s="887">
        <v>12</v>
      </c>
      <c r="AC534" s="865" t="s">
        <v>136</v>
      </c>
      <c r="AD534" s="865" t="s">
        <v>136</v>
      </c>
      <c r="AE534" s="865" t="s">
        <v>136</v>
      </c>
      <c r="AF534" s="865" t="s">
        <v>136</v>
      </c>
      <c r="AG534" s="865" t="s">
        <v>136</v>
      </c>
      <c r="AH534" s="865" t="s">
        <v>136</v>
      </c>
      <c r="AI534" s="865" t="s">
        <v>136</v>
      </c>
      <c r="AJ534" s="865" t="s">
        <v>136</v>
      </c>
      <c r="AK534" s="865" t="s">
        <v>136</v>
      </c>
      <c r="AL534" s="878" t="s">
        <v>136</v>
      </c>
      <c r="AM534" s="872" t="s">
        <v>136</v>
      </c>
      <c r="AN534" s="865" t="s">
        <v>136</v>
      </c>
      <c r="AO534" s="739" t="str">
        <f t="shared" si="145"/>
        <v>n/a</v>
      </c>
      <c r="AP534" s="740">
        <f t="shared" si="146"/>
        <v>13.744846498709094</v>
      </c>
      <c r="AQ534" s="888" t="str">
        <f t="shared" si="147"/>
        <v>n/a</v>
      </c>
      <c r="AR534" s="651">
        <f>INDEX(Historical!$C$7:$C$1239,MATCH(B534,Historical!$B$7:$B$1261,0))*IF(AH534="n/a",1.03,IF(AH534&lt;0,1.01,IF(AH534&gt;10,1.1,(1+AH534/100))))</f>
        <v>0.56135000000000002</v>
      </c>
      <c r="AS534" s="886">
        <f t="shared" si="148"/>
        <v>0.57819050000000005</v>
      </c>
      <c r="AT534" s="886">
        <f t="shared" si="152"/>
        <v>0.59553621500000009</v>
      </c>
      <c r="AU534" s="886">
        <f t="shared" si="152"/>
        <v>0.61340230145000008</v>
      </c>
      <c r="AV534" s="886">
        <f t="shared" si="152"/>
        <v>0.63180437049350013</v>
      </c>
      <c r="AW534" s="651">
        <f t="shared" si="149"/>
        <v>2.9802833869435004</v>
      </c>
      <c r="AX534" s="747">
        <f t="shared" si="150"/>
        <v>13.346544500418723</v>
      </c>
      <c r="AY534" s="934" t="s">
        <v>136</v>
      </c>
      <c r="AZ534" s="872" t="s">
        <v>136</v>
      </c>
      <c r="BA534" s="872" t="s">
        <v>136</v>
      </c>
      <c r="BB534" s="872" t="s">
        <v>136</v>
      </c>
      <c r="BC534" s="872" t="s">
        <v>136</v>
      </c>
      <c r="BD534" s="907" t="s">
        <v>4265</v>
      </c>
      <c r="BE534" s="624">
        <v>2012</v>
      </c>
      <c r="BF534" s="898">
        <f t="shared" si="151"/>
        <v>0</v>
      </c>
      <c r="BG534" s="882" t="s">
        <v>136</v>
      </c>
    </row>
    <row r="535" spans="1:59" ht="11.25" customHeight="1" x14ac:dyDescent="0.2">
      <c r="A535" s="863" t="s">
        <v>319</v>
      </c>
      <c r="B535" s="875" t="s">
        <v>320</v>
      </c>
      <c r="C535" s="932" t="s">
        <v>123</v>
      </c>
      <c r="D535" s="932" t="s">
        <v>4174</v>
      </c>
      <c r="E535" s="733">
        <v>49</v>
      </c>
      <c r="F535" s="1140">
        <v>35</v>
      </c>
      <c r="G535" s="1147" t="s">
        <v>37</v>
      </c>
      <c r="H535" s="1147" t="s">
        <v>115</v>
      </c>
      <c r="I535" s="865">
        <v>146.77000000000001</v>
      </c>
      <c r="J535" s="651">
        <f t="shared" si="138"/>
        <v>1.4716903999454931</v>
      </c>
      <c r="K535" s="877">
        <v>0.54</v>
      </c>
      <c r="L535" s="887">
        <v>4</v>
      </c>
      <c r="M535" s="642">
        <f t="shared" si="139"/>
        <v>2.16</v>
      </c>
      <c r="N535" s="870" t="s">
        <v>111</v>
      </c>
      <c r="O535" s="734">
        <v>0.51</v>
      </c>
      <c r="P535" s="861">
        <v>44050</v>
      </c>
      <c r="Q535" s="861">
        <v>44085</v>
      </c>
      <c r="R535" s="642">
        <f t="shared" si="140"/>
        <v>5.8823529411764754</v>
      </c>
      <c r="S535" s="701">
        <f>IF(INDEX(Historical!$D$7:$D$1237,MATCH(B535,Historical!$B$7:$B$1261,0))=0,"n/a",(INDEX(Historical!$C$7:$C$1239,MATCH(B535,Historical!$B$7:$B$1261,0))/INDEX(Historical!$D$7:$D$1237,MATCH(B535,Historical!$B$7:$B$1261,0))-1)*100)</f>
        <v>6.4516129032258007</v>
      </c>
      <c r="T535" s="701">
        <f>IF(INDEX(Historical!$F$7:$F$1230,MATCH(B535,Historical!$B$7:$B$1261,0))=0,"n/a",((INDEX(Historical!$C$7:$C$1239,MATCH(B535,Historical!$B$7:$B$1261,0))/INDEX(Historical!$F$7:$F$1230,MATCH(B535,Historical!$B$7:$B$1261,0)))^(1/3)-1)*100)</f>
        <v>8.2713447015707828</v>
      </c>
      <c r="U535" s="701">
        <f>IF(INDEX(Historical!$H$7:$H$1230,MATCH(B535,Historical!$B$7:$B$1261,0))=0,"n/a",((INDEX(Historical!$C$7:$C$1239,MATCH(B535,Historical!$B$7:$B$1261,0))/INDEX(Historical!$H$7:$H$1230,MATCH(B535,Historical!$B$7:$B$1261,0)))^(1/5)-1)*100)</f>
        <v>8.6122420805315514</v>
      </c>
      <c r="V535" s="701">
        <f>IF(INDEX(Historical!$O$7:$O$1230,MATCH(B535,Historical!$B$7:$B$1261,0))=0,"n/a",((INDEX(Historical!$C$7:$C$1239,MATCH(B535,Historical!$B$7:$B$1261,0))/INDEX(Historical!$O$7:$O$1230,MATCH(B535,Historical!$B$7:$B$1261,0)))^(1/10)-1)*100)</f>
        <v>6.3975329993701369</v>
      </c>
      <c r="W535" s="702">
        <f t="shared" si="141"/>
        <v>1.3461817362066693</v>
      </c>
      <c r="X535" s="703">
        <f t="shared" si="142"/>
        <v>1.2665061883134634</v>
      </c>
      <c r="Y535" s="664"/>
      <c r="Z535" s="651">
        <f t="shared" si="143"/>
        <v>47.57709251101322</v>
      </c>
      <c r="AA535" s="886">
        <f t="shared" si="144"/>
        <v>32.328193832599119</v>
      </c>
      <c r="AB535" s="887">
        <v>12</v>
      </c>
      <c r="AC535" s="865">
        <v>4.54</v>
      </c>
      <c r="AD535" s="865">
        <v>4.3499999999999996</v>
      </c>
      <c r="AE535" s="865">
        <v>2.52</v>
      </c>
      <c r="AF535" s="865">
        <v>6.59</v>
      </c>
      <c r="AG535" s="865">
        <v>21.4</v>
      </c>
      <c r="AH535" s="865">
        <v>-2.1999999999999997</v>
      </c>
      <c r="AI535" s="865">
        <v>19</v>
      </c>
      <c r="AJ535" s="865">
        <v>6.8000000000000007</v>
      </c>
      <c r="AK535" s="865">
        <v>7.5</v>
      </c>
      <c r="AL535" s="878">
        <v>34650</v>
      </c>
      <c r="AM535" s="872">
        <v>0.1</v>
      </c>
      <c r="AN535" s="865">
        <v>1.04</v>
      </c>
      <c r="AO535" s="739">
        <f t="shared" si="145"/>
        <v>-22.244261352122074</v>
      </c>
      <c r="AP535" s="740">
        <f t="shared" si="146"/>
        <v>10.083932480477044</v>
      </c>
      <c r="AQ535" s="888">
        <f t="shared" si="147"/>
        <v>207.71039584997104</v>
      </c>
      <c r="AR535" s="651">
        <f>INDEX(Historical!$C$7:$C$1239,MATCH(B535,Historical!$B$7:$B$1261,0))*IF(AH535="n/a",1.03,IF(AH535&lt;0,1.01,IF(AH535&gt;10,1.1,(1+AH535/100))))</f>
        <v>1.9998</v>
      </c>
      <c r="AS535" s="886">
        <f t="shared" si="148"/>
        <v>2.1997800000000001</v>
      </c>
      <c r="AT535" s="886">
        <f t="shared" si="152"/>
        <v>2.3647635</v>
      </c>
      <c r="AU535" s="886">
        <f t="shared" si="152"/>
        <v>2.5421207624999997</v>
      </c>
      <c r="AV535" s="886">
        <f t="shared" si="152"/>
        <v>2.7327798196874995</v>
      </c>
      <c r="AW535" s="651">
        <f t="shared" si="149"/>
        <v>11.839244082187498</v>
      </c>
      <c r="AX535" s="747">
        <f t="shared" si="150"/>
        <v>8.066528638132791</v>
      </c>
      <c r="AY535" s="934">
        <v>1.1299999999999999</v>
      </c>
      <c r="AZ535" s="872">
        <v>110.35999999999999</v>
      </c>
      <c r="BA535" s="872">
        <v>-1.72</v>
      </c>
      <c r="BB535" s="872">
        <v>10.02</v>
      </c>
      <c r="BC535" s="872">
        <v>31.919999999999998</v>
      </c>
      <c r="BE535" s="624">
        <v>1972</v>
      </c>
      <c r="BF535" s="898">
        <f t="shared" si="151"/>
        <v>5</v>
      </c>
      <c r="BG535" s="882">
        <v>6</v>
      </c>
    </row>
    <row r="536" spans="1:59" ht="11.25" customHeight="1" x14ac:dyDescent="0.2">
      <c r="A536" s="871" t="s">
        <v>735</v>
      </c>
      <c r="B536" s="875" t="s">
        <v>736</v>
      </c>
      <c r="C536" s="932" t="s">
        <v>131</v>
      </c>
      <c r="D536" s="932" t="s">
        <v>4329</v>
      </c>
      <c r="E536" s="733">
        <v>19</v>
      </c>
      <c r="F536" s="1140">
        <v>170</v>
      </c>
      <c r="G536" s="1165" t="s">
        <v>37</v>
      </c>
      <c r="H536" s="1165" t="s">
        <v>37</v>
      </c>
      <c r="I536" s="874">
        <v>28.42</v>
      </c>
      <c r="J536" s="651">
        <f t="shared" si="138"/>
        <v>5.8409570724841657</v>
      </c>
      <c r="K536" s="877">
        <v>0.41499999999999998</v>
      </c>
      <c r="L536" s="887">
        <v>4</v>
      </c>
      <c r="M536" s="642">
        <f t="shared" si="139"/>
        <v>1.66</v>
      </c>
      <c r="N536" s="870" t="s">
        <v>163</v>
      </c>
      <c r="O536" s="734">
        <v>0.41249999999999998</v>
      </c>
      <c r="P536" s="861">
        <v>43899</v>
      </c>
      <c r="Q536" s="861">
        <v>43922</v>
      </c>
      <c r="R536" s="642">
        <f t="shared" si="140"/>
        <v>0.60606060606060663</v>
      </c>
      <c r="S536" s="701">
        <f>IF(INDEX(Historical!$D$7:$D$1237,MATCH(B536,Historical!$B$7:$B$1261,0))=0,"n/a",(INDEX(Historical!$C$7:$C$1239,MATCH(B536,Historical!$B$7:$B$1261,0))/INDEX(Historical!$D$7:$D$1237,MATCH(B536,Historical!$B$7:$B$1261,0))-1)*100)</f>
        <v>1.3846153846153841</v>
      </c>
      <c r="T536" s="701">
        <f>IF(INDEX(Historical!$F$7:$F$1230,MATCH(B536,Historical!$B$7:$B$1261,0))=0,"n/a",((INDEX(Historical!$C$7:$C$1239,MATCH(B536,Historical!$B$7:$B$1261,0))/INDEX(Historical!$F$7:$F$1230,MATCH(B536,Historical!$B$7:$B$1261,0)))^(1/3)-1)*100)</f>
        <v>2.8342054447811016</v>
      </c>
      <c r="U536" s="701">
        <f>IF(INDEX(Historical!$H$7:$H$1230,MATCH(B536,Historical!$B$7:$B$1261,0))=0,"n/a",((INDEX(Historical!$C$7:$C$1239,MATCH(B536,Historical!$B$7:$B$1261,0))/INDEX(Historical!$H$7:$H$1230,MATCH(B536,Historical!$B$7:$B$1261,0)))^(1/5)-1)*100)</f>
        <v>3.5601205252174362</v>
      </c>
      <c r="V536" s="701">
        <f>IF(INDEX(Historical!$O$7:$O$1230,MATCH(B536,Historical!$B$7:$B$1261,0))=0,"n/a",((INDEX(Historical!$C$7:$C$1239,MATCH(B536,Historical!$B$7:$B$1261,0))/INDEX(Historical!$O$7:$O$1230,MATCH(B536,Historical!$B$7:$B$1261,0)))^(1/10)-1)*100)</f>
        <v>2.5134879476043315</v>
      </c>
      <c r="W536" s="702">
        <f t="shared" si="141"/>
        <v>1.4164064437272024</v>
      </c>
      <c r="X536" s="703">
        <f t="shared" si="142"/>
        <v>1.8737476448512822</v>
      </c>
      <c r="Y536" s="876"/>
      <c r="Z536" s="651">
        <f t="shared" si="143"/>
        <v>82.178217821782169</v>
      </c>
      <c r="AA536" s="886">
        <f t="shared" si="144"/>
        <v>14.06930693069307</v>
      </c>
      <c r="AB536" s="887">
        <v>12</v>
      </c>
      <c r="AC536" s="865">
        <v>2.02</v>
      </c>
      <c r="AD536" s="865" t="s">
        <v>136</v>
      </c>
      <c r="AE536" s="867">
        <v>2.96</v>
      </c>
      <c r="AF536" s="865">
        <v>1.64</v>
      </c>
      <c r="AG536" s="865">
        <v>11.700000000000001</v>
      </c>
      <c r="AH536" s="865">
        <v>-8</v>
      </c>
      <c r="AI536" s="865">
        <v>1.9</v>
      </c>
      <c r="AJ536" s="865">
        <v>1.9</v>
      </c>
      <c r="AK536" s="865" t="s">
        <v>136</v>
      </c>
      <c r="AL536" s="878">
        <v>22600</v>
      </c>
      <c r="AM536" s="872">
        <v>0.11</v>
      </c>
      <c r="AN536" s="865">
        <v>1.76</v>
      </c>
      <c r="AO536" s="739">
        <f t="shared" si="145"/>
        <v>-4.6682293329914692</v>
      </c>
      <c r="AP536" s="740">
        <f t="shared" si="146"/>
        <v>9.401077597701601</v>
      </c>
      <c r="AQ536" s="888">
        <f t="shared" si="147"/>
        <v>1.2667837750840016</v>
      </c>
      <c r="AR536" s="651">
        <f>INDEX(Historical!$C$7:$C$1239,MATCH(B536,Historical!$B$7:$B$1261,0))*IF(AH536="n/a",1.03,IF(AH536&lt;0,1.01,IF(AH536&gt;10,1.1,(1+AH536/100))))</f>
        <v>1.663975</v>
      </c>
      <c r="AS536" s="886">
        <f t="shared" si="148"/>
        <v>1.6955905249999998</v>
      </c>
      <c r="AT536" s="886">
        <f t="shared" si="152"/>
        <v>1.7464582407499998</v>
      </c>
      <c r="AU536" s="886">
        <f t="shared" si="152"/>
        <v>1.7988519879724998</v>
      </c>
      <c r="AV536" s="886">
        <f t="shared" si="152"/>
        <v>1.8528175476116748</v>
      </c>
      <c r="AW536" s="651">
        <f t="shared" si="149"/>
        <v>8.7576933013341751</v>
      </c>
      <c r="AX536" s="747">
        <f t="shared" si="150"/>
        <v>30.815247365707865</v>
      </c>
      <c r="AY536" s="934">
        <v>0.77</v>
      </c>
      <c r="AZ536" s="872">
        <v>56.84</v>
      </c>
      <c r="BA536" s="872">
        <v>-22.830000000000002</v>
      </c>
      <c r="BB536" s="872">
        <v>0.37</v>
      </c>
      <c r="BC536" s="872">
        <v>4.1099999999999994</v>
      </c>
      <c r="BE536" s="624">
        <v>2002</v>
      </c>
      <c r="BF536" s="898">
        <f t="shared" si="151"/>
        <v>1</v>
      </c>
      <c r="BG536" s="882">
        <v>3.3000000000000003</v>
      </c>
    </row>
    <row r="537" spans="1:59" s="773" customFormat="1" ht="11.25" customHeight="1" x14ac:dyDescent="0.2">
      <c r="A537" s="754" t="s">
        <v>1545</v>
      </c>
      <c r="B537" s="781" t="s">
        <v>1546</v>
      </c>
      <c r="C537" s="932" t="s">
        <v>108</v>
      </c>
      <c r="D537" s="932" t="s">
        <v>4338</v>
      </c>
      <c r="E537" s="755">
        <v>9</v>
      </c>
      <c r="F537" s="1140">
        <v>517</v>
      </c>
      <c r="G537" s="1189" t="s">
        <v>106</v>
      </c>
      <c r="H537" s="1189" t="s">
        <v>106</v>
      </c>
      <c r="I537" s="756">
        <v>64</v>
      </c>
      <c r="J537" s="757">
        <f t="shared" si="138"/>
        <v>3.5000000000000004</v>
      </c>
      <c r="K537" s="758">
        <v>0.56000000000000005</v>
      </c>
      <c r="L537" s="759">
        <v>4</v>
      </c>
      <c r="M537" s="760">
        <f t="shared" si="139"/>
        <v>2.2400000000000002</v>
      </c>
      <c r="N537" s="761" t="s">
        <v>151</v>
      </c>
      <c r="O537" s="762">
        <v>0.55000000000000004</v>
      </c>
      <c r="P537" s="763">
        <v>44168</v>
      </c>
      <c r="Q537" s="763">
        <v>44183</v>
      </c>
      <c r="R537" s="760">
        <f t="shared" si="140"/>
        <v>1.8181818181818195</v>
      </c>
      <c r="S537" s="701">
        <f>IF(INDEX(Historical!$D$7:$D$1237,MATCH(B537,Historical!$B$7:$B$1261,0))=0,"n/a",(INDEX(Historical!$C$7:$C$1239,MATCH(B537,Historical!$B$7:$B$1261,0))/INDEX(Historical!$D$7:$D$1237,MATCH(B537,Historical!$B$7:$B$1261,0))-1)*100)</f>
        <v>5.8823529411764719</v>
      </c>
      <c r="T537" s="701">
        <f>IF(INDEX(Historical!$F$7:$F$1230,MATCH(B537,Historical!$B$7:$B$1261,0))=0,"n/a",((INDEX(Historical!$C$7:$C$1239,MATCH(B537,Historical!$B$7:$B$1261,0))/INDEX(Historical!$F$7:$F$1230,MATCH(B537,Historical!$B$7:$B$1261,0)))^(1/3)-1)*100)</f>
        <v>4.7366391660347285</v>
      </c>
      <c r="U537" s="701">
        <f>IF(INDEX(Historical!$H$7:$H$1230,MATCH(B537,Historical!$B$7:$B$1261,0))=0,"n/a",((INDEX(Historical!$C$7:$C$1239,MATCH(B537,Historical!$B$7:$B$1261,0))/INDEX(Historical!$H$7:$H$1230,MATCH(B537,Historical!$B$7:$B$1261,0)))^(1/5)-1)*100)</f>
        <v>8.8282258799617264</v>
      </c>
      <c r="V537" s="701" t="str">
        <f>IF(INDEX(Historical!$O$7:$O$1230,MATCH(B537,Historical!$B$7:$B$1261,0))=0,"n/a",((INDEX(Historical!$C$7:$C$1239,MATCH(B537,Historical!$B$7:$B$1261,0))/INDEX(Historical!$O$7:$O$1230,MATCH(B537,Historical!$B$7:$B$1261,0)))^(1/10)-1)*100)</f>
        <v>n/a</v>
      </c>
      <c r="W537" s="702" t="str">
        <f t="shared" si="141"/>
        <v>n/a</v>
      </c>
      <c r="X537" s="703" t="str">
        <f t="shared" si="142"/>
        <v>n/a</v>
      </c>
      <c r="Y537" s="1196"/>
      <c r="Z537" s="757" t="str">
        <f t="shared" si="143"/>
        <v>n/a</v>
      </c>
      <c r="AA537" s="765" t="str">
        <f t="shared" si="144"/>
        <v>n/a</v>
      </c>
      <c r="AB537" s="759">
        <v>12</v>
      </c>
      <c r="AC537" s="766" t="s">
        <v>136</v>
      </c>
      <c r="AD537" s="766" t="s">
        <v>136</v>
      </c>
      <c r="AE537" s="766" t="s">
        <v>136</v>
      </c>
      <c r="AF537" s="766" t="s">
        <v>136</v>
      </c>
      <c r="AG537" s="766" t="s">
        <v>136</v>
      </c>
      <c r="AH537" s="766" t="s">
        <v>136</v>
      </c>
      <c r="AI537" s="766" t="s">
        <v>136</v>
      </c>
      <c r="AJ537" s="766" t="s">
        <v>136</v>
      </c>
      <c r="AK537" s="766" t="s">
        <v>136</v>
      </c>
      <c r="AL537" s="767" t="s">
        <v>136</v>
      </c>
      <c r="AM537" s="768" t="s">
        <v>136</v>
      </c>
      <c r="AN537" s="766" t="s">
        <v>136</v>
      </c>
      <c r="AO537" s="769" t="str">
        <f t="shared" si="145"/>
        <v>n/a</v>
      </c>
      <c r="AP537" s="770">
        <f t="shared" si="146"/>
        <v>12.328225879961726</v>
      </c>
      <c r="AQ537" s="771" t="str">
        <f t="shared" si="147"/>
        <v>n/a</v>
      </c>
      <c r="AR537" s="651">
        <f>INDEX(Historical!$C$7:$C$1239,MATCH(B537,Historical!$B$7:$B$1261,0))*IF(AH537="n/a",1.03,IF(AH537&lt;0,1.01,IF(AH537&gt;10,1.1,(1+AH537/100))))</f>
        <v>2.2248000000000001</v>
      </c>
      <c r="AS537" s="765">
        <f t="shared" si="148"/>
        <v>2.291544</v>
      </c>
      <c r="AT537" s="765">
        <f t="shared" si="152"/>
        <v>2.3602903200000003</v>
      </c>
      <c r="AU537" s="765">
        <f t="shared" si="152"/>
        <v>2.4310990296000003</v>
      </c>
      <c r="AV537" s="765">
        <f t="shared" si="152"/>
        <v>2.5040320004880003</v>
      </c>
      <c r="AW537" s="757">
        <f t="shared" si="149"/>
        <v>11.811765350088002</v>
      </c>
      <c r="AX537" s="772">
        <f t="shared" si="150"/>
        <v>18.455883359512505</v>
      </c>
      <c r="AY537" s="935" t="s">
        <v>136</v>
      </c>
      <c r="AZ537" s="768" t="s">
        <v>136</v>
      </c>
      <c r="BA537" s="768" t="s">
        <v>136</v>
      </c>
      <c r="BB537" s="768" t="s">
        <v>136</v>
      </c>
      <c r="BC537" s="768" t="s">
        <v>136</v>
      </c>
      <c r="BD537" s="908" t="s">
        <v>4265</v>
      </c>
      <c r="BE537" s="624">
        <v>2012</v>
      </c>
      <c r="BF537" s="898">
        <f t="shared" si="151"/>
        <v>0</v>
      </c>
      <c r="BG537" s="824" t="s">
        <v>136</v>
      </c>
    </row>
    <row r="538" spans="1:59" ht="11.25" customHeight="1" x14ac:dyDescent="0.2">
      <c r="A538" s="871" t="s">
        <v>726</v>
      </c>
      <c r="B538" s="875" t="s">
        <v>727</v>
      </c>
      <c r="C538" s="932" t="s">
        <v>153</v>
      </c>
      <c r="D538" s="932" t="s">
        <v>4348</v>
      </c>
      <c r="E538" s="733">
        <v>18</v>
      </c>
      <c r="F538" s="1140">
        <v>185</v>
      </c>
      <c r="G538" s="1165" t="s">
        <v>106</v>
      </c>
      <c r="H538" s="1165" t="s">
        <v>106</v>
      </c>
      <c r="I538" s="874">
        <v>48.22</v>
      </c>
      <c r="J538" s="651">
        <f t="shared" si="138"/>
        <v>1.8664454583160517</v>
      </c>
      <c r="K538" s="877">
        <v>0.22500000000000001</v>
      </c>
      <c r="L538" s="887">
        <v>4</v>
      </c>
      <c r="M538" s="642">
        <f t="shared" si="139"/>
        <v>0.9</v>
      </c>
      <c r="N538" s="870" t="s">
        <v>325</v>
      </c>
      <c r="O538" s="734">
        <v>0.21</v>
      </c>
      <c r="P538" s="861">
        <v>43888</v>
      </c>
      <c r="Q538" s="861">
        <v>43907</v>
      </c>
      <c r="R538" s="642">
        <f t="shared" si="140"/>
        <v>7.1428571428571495</v>
      </c>
      <c r="S538" s="701">
        <f>IF(INDEX(Historical!$D$7:$D$1237,MATCH(B538,Historical!$B$7:$B$1261,0))=0,"n/a",(INDEX(Historical!$C$7:$C$1239,MATCH(B538,Historical!$B$7:$B$1261,0))/INDEX(Historical!$D$7:$D$1237,MATCH(B538,Historical!$B$7:$B$1261,0))-1)*100)</f>
        <v>7.8947368421052655</v>
      </c>
      <c r="T538" s="701">
        <f>IF(INDEX(Historical!$F$7:$F$1230,MATCH(B538,Historical!$B$7:$B$1261,0))=0,"n/a",((INDEX(Historical!$C$7:$C$1239,MATCH(B538,Historical!$B$7:$B$1261,0))/INDEX(Historical!$F$7:$F$1230,MATCH(B538,Historical!$B$7:$B$1261,0)))^(1/3)-1)*100)</f>
        <v>12.23507977934435</v>
      </c>
      <c r="U538" s="701">
        <f>IF(INDEX(Historical!$H$7:$H$1230,MATCH(B538,Historical!$B$7:$B$1261,0))=0,"n/a",((INDEX(Historical!$C$7:$C$1239,MATCH(B538,Historical!$B$7:$B$1261,0))/INDEX(Historical!$H$7:$H$1230,MATCH(B538,Historical!$B$7:$B$1261,0)))^(1/5)-1)*100)</f>
        <v>14.31755108178514</v>
      </c>
      <c r="V538" s="701">
        <f>IF(INDEX(Historical!$O$7:$O$1230,MATCH(B538,Historical!$B$7:$B$1261,0))=0,"n/a",((INDEX(Historical!$C$7:$C$1239,MATCH(B538,Historical!$B$7:$B$1261,0))/INDEX(Historical!$O$7:$O$1230,MATCH(B538,Historical!$B$7:$B$1261,0)))^(1/10)-1)*100)</f>
        <v>13.67978541624022</v>
      </c>
      <c r="W538" s="702">
        <f t="shared" si="141"/>
        <v>1.0466210284839546</v>
      </c>
      <c r="X538" s="703">
        <f t="shared" si="142"/>
        <v>4.4742347130578564</v>
      </c>
      <c r="Y538" s="876" t="s">
        <v>728</v>
      </c>
      <c r="Z538" s="651" t="str">
        <f t="shared" si="143"/>
        <v>n/a</v>
      </c>
      <c r="AA538" s="886" t="str">
        <f t="shared" si="144"/>
        <v>n/a</v>
      </c>
      <c r="AB538" s="887">
        <v>6</v>
      </c>
      <c r="AC538" s="865">
        <v>-0.06</v>
      </c>
      <c r="AD538" s="865" t="s">
        <v>136</v>
      </c>
      <c r="AE538" s="865">
        <v>1.28</v>
      </c>
      <c r="AF538" s="865">
        <v>1.1299999999999999</v>
      </c>
      <c r="AG538" s="865">
        <v>-0.1</v>
      </c>
      <c r="AH538" s="865">
        <v>13</v>
      </c>
      <c r="AI538" s="865">
        <v>4.74</v>
      </c>
      <c r="AJ538" s="865">
        <v>3.2</v>
      </c>
      <c r="AK538" s="865">
        <v>10</v>
      </c>
      <c r="AL538" s="878">
        <v>6540</v>
      </c>
      <c r="AM538" s="872">
        <v>0.1</v>
      </c>
      <c r="AN538" s="865">
        <v>0.61</v>
      </c>
      <c r="AO538" s="739" t="str">
        <f t="shared" si="145"/>
        <v>n/a</v>
      </c>
      <c r="AP538" s="740">
        <f t="shared" si="146"/>
        <v>16.183996540101191</v>
      </c>
      <c r="AQ538" s="888" t="str">
        <f t="shared" si="147"/>
        <v>n/a</v>
      </c>
      <c r="AR538" s="651">
        <f>INDEX(Historical!$C$7:$C$1239,MATCH(B538,Historical!$B$7:$B$1261,0))*IF(AH538="n/a",1.03,IF(AH538&lt;0,1.01,IF(AH538&gt;10,1.1,(1+AH538/100))))</f>
        <v>0.90200000000000002</v>
      </c>
      <c r="AS538" s="886">
        <f t="shared" si="148"/>
        <v>0.94475480000000012</v>
      </c>
      <c r="AT538" s="886">
        <f t="shared" si="152"/>
        <v>1.0392302800000002</v>
      </c>
      <c r="AU538" s="886">
        <f t="shared" si="152"/>
        <v>1.1431533080000003</v>
      </c>
      <c r="AV538" s="886">
        <f t="shared" si="152"/>
        <v>1.2574686388000005</v>
      </c>
      <c r="AW538" s="651">
        <f t="shared" si="149"/>
        <v>5.2866070268000014</v>
      </c>
      <c r="AX538" s="747">
        <f t="shared" si="150"/>
        <v>10.963515194525096</v>
      </c>
      <c r="AY538" s="934">
        <v>1.19</v>
      </c>
      <c r="AZ538" s="872">
        <v>20.52</v>
      </c>
      <c r="BA538" s="872">
        <v>-24.490000000000002</v>
      </c>
      <c r="BB538" s="872">
        <v>4.7</v>
      </c>
      <c r="BC538" s="872">
        <v>-5.36</v>
      </c>
      <c r="BE538" s="624">
        <v>2003</v>
      </c>
      <c r="BF538" s="898">
        <f t="shared" si="151"/>
        <v>1</v>
      </c>
      <c r="BG538" s="882">
        <v>-0.1</v>
      </c>
    </row>
    <row r="539" spans="1:59" ht="11.25" customHeight="1" x14ac:dyDescent="0.2">
      <c r="A539" s="881" t="s">
        <v>4632</v>
      </c>
      <c r="B539" s="875" t="s">
        <v>4630</v>
      </c>
      <c r="C539" s="932" t="s">
        <v>4193</v>
      </c>
      <c r="D539" s="932" t="s">
        <v>4367</v>
      </c>
      <c r="E539" s="733">
        <v>5</v>
      </c>
      <c r="F539" s="1140">
        <v>742</v>
      </c>
      <c r="G539" s="1115" t="s">
        <v>106</v>
      </c>
      <c r="H539" s="1115" t="s">
        <v>106</v>
      </c>
      <c r="I539" s="874">
        <v>40.1</v>
      </c>
      <c r="J539" s="651">
        <f t="shared" si="138"/>
        <v>1.7456359102244388</v>
      </c>
      <c r="K539" s="877">
        <v>0.17499999999999999</v>
      </c>
      <c r="L539" s="887">
        <v>4</v>
      </c>
      <c r="M539" s="642">
        <f t="shared" si="139"/>
        <v>0.7</v>
      </c>
      <c r="N539" s="870" t="s">
        <v>4305</v>
      </c>
      <c r="O539" s="734">
        <v>0.16500000000000001</v>
      </c>
      <c r="P539" s="861">
        <v>44165</v>
      </c>
      <c r="Q539" s="861">
        <v>44180</v>
      </c>
      <c r="R539" s="642">
        <f t="shared" si="140"/>
        <v>6.060606060606049</v>
      </c>
      <c r="S539" s="701">
        <f>IF(INDEX(Historical!$D$7:$D$1237,MATCH(B539,Historical!$B$7:$B$1261,0))=0,"n/a",(INDEX(Historical!$C$7:$C$1239,MATCH(B539,Historical!$B$7:$B$1261,0))/INDEX(Historical!$D$7:$D$1237,MATCH(B539,Historical!$B$7:$B$1261,0))-1)*100)</f>
        <v>9.565217391304337</v>
      </c>
      <c r="T539" s="701">
        <f>IF(INDEX(Historical!$F$7:$F$1230,MATCH(B539,Historical!$B$7:$B$1261,0))=0,"n/a",((INDEX(Historical!$C$7:$C$1239,MATCH(B539,Historical!$B$7:$B$1261,0))/INDEX(Historical!$F$7:$F$1230,MATCH(B539,Historical!$B$7:$B$1261,0)))^(1/3)-1)*100)</f>
        <v>71.452377646267905</v>
      </c>
      <c r="U539" s="701" t="str">
        <f>IF(INDEX(Historical!$H$7:$H$1230,MATCH(B539,Historical!$B$7:$B$1261,0))=0,"n/a",((INDEX(Historical!$C$7:$C$1239,MATCH(B539,Historical!$B$7:$B$1261,0))/INDEX(Historical!$H$7:$H$1230,MATCH(B539,Historical!$B$7:$B$1261,0)))^(1/5)-1)*100)</f>
        <v>n/a</v>
      </c>
      <c r="V539" s="701" t="str">
        <f>IF(INDEX(Historical!$O$7:$O$1230,MATCH(B539,Historical!$B$7:$B$1261,0))=0,"n/a",((INDEX(Historical!$C$7:$C$1239,MATCH(B539,Historical!$B$7:$B$1261,0))/INDEX(Historical!$O$7:$O$1230,MATCH(B539,Historical!$B$7:$B$1261,0)))^(1/10)-1)*100)</f>
        <v>n/a</v>
      </c>
      <c r="W539" s="702" t="str">
        <f t="shared" si="141"/>
        <v>n/a</v>
      </c>
      <c r="X539" s="703" t="str">
        <f t="shared" si="142"/>
        <v>n/a</v>
      </c>
      <c r="Y539" s="876"/>
      <c r="Z539" s="651">
        <f t="shared" si="143"/>
        <v>55.55555555555555</v>
      </c>
      <c r="AA539" s="886">
        <f t="shared" si="144"/>
        <v>31.825396825396826</v>
      </c>
      <c r="AB539" s="887">
        <v>11</v>
      </c>
      <c r="AC539" s="865">
        <v>1.26</v>
      </c>
      <c r="AD539" s="865">
        <v>3.25</v>
      </c>
      <c r="AE539" s="865">
        <v>4.2</v>
      </c>
      <c r="AF539" s="865">
        <v>5.03</v>
      </c>
      <c r="AG539" s="865">
        <v>16.8</v>
      </c>
      <c r="AH539" s="865">
        <v>-44</v>
      </c>
      <c r="AI539" s="865">
        <v>8.7999999999999989</v>
      </c>
      <c r="AJ539" s="865">
        <v>-9.5</v>
      </c>
      <c r="AK539" s="865">
        <v>10</v>
      </c>
      <c r="AL539" s="878">
        <v>1830</v>
      </c>
      <c r="AM539" s="872">
        <v>1.3</v>
      </c>
      <c r="AN539" s="865">
        <v>0.78</v>
      </c>
      <c r="AO539" s="739" t="str">
        <f t="shared" si="145"/>
        <v>n/a</v>
      </c>
      <c r="AP539" s="740" t="str">
        <f t="shared" si="146"/>
        <v>n/a</v>
      </c>
      <c r="AQ539" s="888">
        <f t="shared" si="147"/>
        <v>166.73477966095089</v>
      </c>
      <c r="AR539" s="651">
        <f>INDEX(Historical!$C$7:$C$1239,MATCH(B539,Historical!$B$7:$B$1261,0))*IF(AH539="n/a",1.03,IF(AH539&lt;0,1.01,IF(AH539&gt;10,1.1,(1+AH539/100))))</f>
        <v>0.63629999999999998</v>
      </c>
      <c r="AS539" s="886">
        <f t="shared" si="148"/>
        <v>0.69229439999999998</v>
      </c>
      <c r="AT539" s="886">
        <f t="shared" si="152"/>
        <v>0.76152384000000006</v>
      </c>
      <c r="AU539" s="886">
        <f t="shared" si="152"/>
        <v>0.83767622400000019</v>
      </c>
      <c r="AV539" s="886">
        <f t="shared" si="152"/>
        <v>0.92144384640000032</v>
      </c>
      <c r="AW539" s="651">
        <f t="shared" si="149"/>
        <v>3.849238310400001</v>
      </c>
      <c r="AX539" s="747">
        <f t="shared" si="150"/>
        <v>9.5990980309226952</v>
      </c>
      <c r="AY539" s="934">
        <v>1.1100000000000001</v>
      </c>
      <c r="AZ539" s="872">
        <v>42.76</v>
      </c>
      <c r="BA539" s="872">
        <v>-23.62</v>
      </c>
      <c r="BB539" s="872">
        <v>3.88</v>
      </c>
      <c r="BC539" s="872">
        <v>7.2900000000000009</v>
      </c>
      <c r="BE539" s="624">
        <v>2016</v>
      </c>
      <c r="BF539" s="898">
        <f t="shared" si="151"/>
        <v>0</v>
      </c>
      <c r="BG539" s="882">
        <v>6.4</v>
      </c>
    </row>
    <row r="540" spans="1:59" ht="11.25" customHeight="1" x14ac:dyDescent="0.2">
      <c r="A540" s="863" t="s">
        <v>1575</v>
      </c>
      <c r="B540" s="875" t="s">
        <v>1576</v>
      </c>
      <c r="C540" s="932" t="s">
        <v>108</v>
      </c>
      <c r="D540" s="932" t="s">
        <v>118</v>
      </c>
      <c r="E540" s="733">
        <v>11</v>
      </c>
      <c r="F540" s="1140">
        <v>304</v>
      </c>
      <c r="G540" s="1186" t="s">
        <v>106</v>
      </c>
      <c r="H540" s="1186" t="s">
        <v>106</v>
      </c>
      <c r="I540" s="874">
        <v>130.27000000000001</v>
      </c>
      <c r="J540" s="651">
        <f t="shared" si="138"/>
        <v>1.2282183158056343</v>
      </c>
      <c r="K540" s="877">
        <v>0.4</v>
      </c>
      <c r="L540" s="887">
        <v>4</v>
      </c>
      <c r="M540" s="642">
        <f t="shared" si="139"/>
        <v>1.6</v>
      </c>
      <c r="N540" s="870" t="s">
        <v>591</v>
      </c>
      <c r="O540" s="734">
        <v>0.34</v>
      </c>
      <c r="P540" s="861">
        <v>43882</v>
      </c>
      <c r="Q540" s="861">
        <v>43906</v>
      </c>
      <c r="R540" s="642">
        <f t="shared" si="140"/>
        <v>17.647058823529409</v>
      </c>
      <c r="S540" s="701">
        <f>IF(INDEX(Historical!$D$7:$D$1237,MATCH(B540,Historical!$B$7:$B$1261,0))=0,"n/a",(INDEX(Historical!$C$7:$C$1239,MATCH(B540,Historical!$B$7:$B$1261,0))/INDEX(Historical!$D$7:$D$1237,MATCH(B540,Historical!$B$7:$B$1261,0))-1)*100)</f>
        <v>36.000000000000007</v>
      </c>
      <c r="T540" s="701">
        <f>IF(INDEX(Historical!$F$7:$F$1230,MATCH(B540,Historical!$B$7:$B$1261,0))=0,"n/a",((INDEX(Historical!$C$7:$C$1239,MATCH(B540,Historical!$B$7:$B$1261,0))/INDEX(Historical!$F$7:$F$1230,MATCH(B540,Historical!$B$7:$B$1261,0)))^(1/3)-1)*100)</f>
        <v>24.780567401032737</v>
      </c>
      <c r="U540" s="701">
        <f>IF(INDEX(Historical!$H$7:$H$1230,MATCH(B540,Historical!$B$7:$B$1261,0))=0,"n/a",((INDEX(Historical!$C$7:$C$1239,MATCH(B540,Historical!$B$7:$B$1261,0))/INDEX(Historical!$H$7:$H$1230,MATCH(B540,Historical!$B$7:$B$1261,0)))^(1/5)-1)*100)</f>
        <v>23.157122757056104</v>
      </c>
      <c r="V540" s="701" t="str">
        <f>IF(INDEX(Historical!$O$7:$O$1230,MATCH(B540,Historical!$B$7:$B$1261,0))=0,"n/a",((INDEX(Historical!$C$7:$C$1239,MATCH(B540,Historical!$B$7:$B$1261,0))/INDEX(Historical!$O$7:$O$1230,MATCH(B540,Historical!$B$7:$B$1261,0)))^(1/10)-1)*100)</f>
        <v>n/a</v>
      </c>
      <c r="W540" s="702" t="str">
        <f t="shared" si="141"/>
        <v>n/a</v>
      </c>
      <c r="X540" s="703">
        <f t="shared" si="142"/>
        <v>1.0770754770723769</v>
      </c>
      <c r="Y540" s="876"/>
      <c r="Z540" s="651">
        <f t="shared" si="143"/>
        <v>17.185821697099893</v>
      </c>
      <c r="AA540" s="886">
        <f t="shared" si="144"/>
        <v>13.99248120300752</v>
      </c>
      <c r="AB540" s="887">
        <v>12</v>
      </c>
      <c r="AC540" s="865">
        <v>9.31</v>
      </c>
      <c r="AD540" s="865">
        <v>1.19</v>
      </c>
      <c r="AE540" s="865">
        <v>2.46</v>
      </c>
      <c r="AF540" s="865">
        <v>3.1</v>
      </c>
      <c r="AG540" s="865">
        <v>23.1</v>
      </c>
      <c r="AH540" s="865">
        <v>18.7</v>
      </c>
      <c r="AI540" s="865">
        <v>11.540000000000001</v>
      </c>
      <c r="AJ540" s="865">
        <v>21.5</v>
      </c>
      <c r="AK540" s="865">
        <v>12.17</v>
      </c>
      <c r="AL540" s="878">
        <v>5300</v>
      </c>
      <c r="AM540" s="872">
        <v>0.6</v>
      </c>
      <c r="AN540" s="865">
        <v>0.99</v>
      </c>
      <c r="AO540" s="739">
        <f t="shared" si="145"/>
        <v>10.392859869854219</v>
      </c>
      <c r="AP540" s="740">
        <f t="shared" si="146"/>
        <v>24.385341072861738</v>
      </c>
      <c r="AQ540" s="888">
        <f t="shared" si="147"/>
        <v>38.847144938155019</v>
      </c>
      <c r="AR540" s="651">
        <f>INDEX(Historical!$C$7:$C$1239,MATCH(B540,Historical!$B$7:$B$1261,0))*IF(AH540="n/a",1.03,IF(AH540&lt;0,1.01,IF(AH540&gt;10,1.1,(1+AH540/100))))</f>
        <v>1.4960000000000002</v>
      </c>
      <c r="AS540" s="886">
        <f t="shared" si="148"/>
        <v>1.6456000000000004</v>
      </c>
      <c r="AT540" s="886">
        <f t="shared" si="152"/>
        <v>1.8101600000000007</v>
      </c>
      <c r="AU540" s="886">
        <f t="shared" si="152"/>
        <v>1.9911760000000009</v>
      </c>
      <c r="AV540" s="886">
        <f t="shared" si="152"/>
        <v>2.1902936000000013</v>
      </c>
      <c r="AW540" s="651">
        <f t="shared" si="149"/>
        <v>9.1332296000000035</v>
      </c>
      <c r="AX540" s="747">
        <f t="shared" si="150"/>
        <v>7.0109999232363576</v>
      </c>
      <c r="AY540" s="934">
        <v>1.49</v>
      </c>
      <c r="AZ540" s="872">
        <v>112.86</v>
      </c>
      <c r="BA540" s="872">
        <v>-5.64</v>
      </c>
      <c r="BB540" s="872">
        <v>9.59</v>
      </c>
      <c r="BC540" s="872">
        <v>14.799999999999999</v>
      </c>
      <c r="BE540" s="624">
        <v>2010</v>
      </c>
      <c r="BF540" s="898">
        <f t="shared" si="151"/>
        <v>0</v>
      </c>
      <c r="BG540" s="882">
        <v>2.7</v>
      </c>
    </row>
    <row r="541" spans="1:59" ht="11.25" customHeight="1" x14ac:dyDescent="0.2">
      <c r="A541" s="863" t="s">
        <v>1583</v>
      </c>
      <c r="B541" s="875" t="s">
        <v>1584</v>
      </c>
      <c r="C541" s="932" t="s">
        <v>108</v>
      </c>
      <c r="D541" s="932" t="s">
        <v>118</v>
      </c>
      <c r="E541" s="733">
        <v>12</v>
      </c>
      <c r="F541" s="1140">
        <v>285</v>
      </c>
      <c r="G541" s="1147" t="s">
        <v>106</v>
      </c>
      <c r="H541" s="1147" t="s">
        <v>106</v>
      </c>
      <c r="I541" s="874">
        <v>75.62</v>
      </c>
      <c r="J541" s="651">
        <f t="shared" si="138"/>
        <v>5.8185665167944993</v>
      </c>
      <c r="K541" s="877">
        <v>1.1000000000000001</v>
      </c>
      <c r="L541" s="887">
        <v>4</v>
      </c>
      <c r="M541" s="642">
        <f t="shared" si="139"/>
        <v>4.4000000000000004</v>
      </c>
      <c r="N541" s="870" t="s">
        <v>148</v>
      </c>
      <c r="O541" s="734">
        <v>1</v>
      </c>
      <c r="P541" s="861">
        <v>43875</v>
      </c>
      <c r="Q541" s="861">
        <v>43902</v>
      </c>
      <c r="R541" s="642">
        <f t="shared" si="140"/>
        <v>10.000000000000009</v>
      </c>
      <c r="S541" s="701">
        <f>IF(INDEX(Historical!$D$7:$D$1237,MATCH(B541,Historical!$B$7:$B$1261,0))=0,"n/a",(INDEX(Historical!$C$7:$C$1239,MATCH(B541,Historical!$B$7:$B$1261,0))/INDEX(Historical!$D$7:$D$1237,MATCH(B541,Historical!$B$7:$B$1261,0))-1)*100)</f>
        <v>11.111111111111116</v>
      </c>
      <c r="T541" s="701">
        <f>IF(INDEX(Historical!$F$7:$F$1230,MATCH(B541,Historical!$B$7:$B$1261,0))=0,"n/a",((INDEX(Historical!$C$7:$C$1239,MATCH(B541,Historical!$B$7:$B$1261,0))/INDEX(Historical!$F$7:$F$1230,MATCH(B541,Historical!$B$7:$B$1261,0)))^(1/3)-1)*100)</f>
        <v>12.624788044360603</v>
      </c>
      <c r="U541" s="701">
        <f>IF(INDEX(Historical!$H$7:$H$1230,MATCH(B541,Historical!$B$7:$B$1261,0))=0,"n/a",((INDEX(Historical!$C$7:$C$1239,MATCH(B541,Historical!$B$7:$B$1261,0))/INDEX(Historical!$H$7:$H$1230,MATCH(B541,Historical!$B$7:$B$1261,0)))^(1/5)-1)*100)</f>
        <v>13.010826595403913</v>
      </c>
      <c r="V541" s="701">
        <f>IF(INDEX(Historical!$O$7:$O$1230,MATCH(B541,Historical!$B$7:$B$1261,0))=0,"n/a",((INDEX(Historical!$C$7:$C$1239,MATCH(B541,Historical!$B$7:$B$1261,0))/INDEX(Historical!$O$7:$O$1230,MATCH(B541,Historical!$B$7:$B$1261,0)))^(1/10)-1)*100)</f>
        <v>19.040898208896493</v>
      </c>
      <c r="W541" s="702">
        <f t="shared" si="141"/>
        <v>0.68330949793769991</v>
      </c>
      <c r="X541" s="703">
        <f t="shared" si="142"/>
        <v>0.45492400683230466</v>
      </c>
      <c r="Y541" s="664"/>
      <c r="Z541" s="651" t="str">
        <f t="shared" si="143"/>
        <v>n/a</v>
      </c>
      <c r="AA541" s="886" t="str">
        <f t="shared" si="144"/>
        <v>n/a</v>
      </c>
      <c r="AB541" s="887">
        <v>12</v>
      </c>
      <c r="AC541" s="865">
        <v>-0.31</v>
      </c>
      <c r="AD541" s="865" t="s">
        <v>136</v>
      </c>
      <c r="AE541" s="865">
        <v>0.52</v>
      </c>
      <c r="AF541" s="865">
        <v>0.47</v>
      </c>
      <c r="AG541" s="865">
        <v>-2.2999999999999998</v>
      </c>
      <c r="AH541" s="867">
        <v>10.6</v>
      </c>
      <c r="AI541" s="867">
        <v>18.440000000000001</v>
      </c>
      <c r="AJ541" s="865">
        <v>28.599999999999998</v>
      </c>
      <c r="AK541" s="865">
        <v>3.91</v>
      </c>
      <c r="AL541" s="878">
        <v>31180</v>
      </c>
      <c r="AM541" s="872">
        <v>0.2</v>
      </c>
      <c r="AN541" s="865">
        <v>0.34</v>
      </c>
      <c r="AO541" s="739" t="str">
        <f t="shared" si="145"/>
        <v>n/a</v>
      </c>
      <c r="AP541" s="740">
        <f t="shared" si="146"/>
        <v>18.82939311219841</v>
      </c>
      <c r="AQ541" s="888" t="str">
        <f t="shared" si="147"/>
        <v>n/a</v>
      </c>
      <c r="AR541" s="651">
        <f>INDEX(Historical!$C$7:$C$1239,MATCH(B541,Historical!$B$7:$B$1261,0))*IF(AH541="n/a",1.03,IF(AH541&lt;0,1.01,IF(AH541&gt;10,1.1,(1+AH541/100))))</f>
        <v>4.4000000000000004</v>
      </c>
      <c r="AS541" s="886">
        <f t="shared" si="148"/>
        <v>4.8400000000000007</v>
      </c>
      <c r="AT541" s="886">
        <f t="shared" si="152"/>
        <v>5.0292440000000003</v>
      </c>
      <c r="AU541" s="886">
        <f t="shared" si="152"/>
        <v>5.2258874404000002</v>
      </c>
      <c r="AV541" s="886">
        <f t="shared" si="152"/>
        <v>5.43021963931964</v>
      </c>
      <c r="AW541" s="651">
        <f t="shared" si="149"/>
        <v>24.92535107971964</v>
      </c>
      <c r="AX541" s="747">
        <f t="shared" si="150"/>
        <v>32.961321184500974</v>
      </c>
      <c r="AY541" s="934">
        <v>1.75</v>
      </c>
      <c r="AZ541" s="872">
        <v>95.81</v>
      </c>
      <c r="BA541" s="872">
        <v>-22.24</v>
      </c>
      <c r="BB541" s="872">
        <v>10.99</v>
      </c>
      <c r="BC541" s="872">
        <v>17.78</v>
      </c>
      <c r="BE541" s="624">
        <v>2009</v>
      </c>
      <c r="BF541" s="898">
        <f t="shared" si="151"/>
        <v>0</v>
      </c>
      <c r="BG541" s="882">
        <v>-0.2</v>
      </c>
    </row>
    <row r="542" spans="1:59" ht="11.25" customHeight="1" x14ac:dyDescent="0.2">
      <c r="A542" s="871" t="s">
        <v>739</v>
      </c>
      <c r="B542" s="875" t="s">
        <v>740</v>
      </c>
      <c r="C542" s="932" t="s">
        <v>108</v>
      </c>
      <c r="D542" s="932" t="s">
        <v>4338</v>
      </c>
      <c r="E542" s="733">
        <v>27</v>
      </c>
      <c r="F542" s="1140">
        <v>116</v>
      </c>
      <c r="G542" s="1115" t="s">
        <v>106</v>
      </c>
      <c r="H542" s="1115" t="s">
        <v>106</v>
      </c>
      <c r="I542" s="874">
        <v>22.5</v>
      </c>
      <c r="J542" s="651">
        <f t="shared" si="138"/>
        <v>1.8666666666666665</v>
      </c>
      <c r="K542" s="877">
        <v>0.21</v>
      </c>
      <c r="L542" s="887">
        <v>2</v>
      </c>
      <c r="M542" s="642">
        <f t="shared" si="139"/>
        <v>0.42</v>
      </c>
      <c r="N542" s="870" t="s">
        <v>229</v>
      </c>
      <c r="O542" s="737">
        <v>0.2</v>
      </c>
      <c r="P542" s="861">
        <v>44021</v>
      </c>
      <c r="Q542" s="861">
        <v>44043</v>
      </c>
      <c r="R542" s="642">
        <f t="shared" si="140"/>
        <v>4.9999999999999902</v>
      </c>
      <c r="S542" s="701">
        <f>IF(INDEX(Historical!$D$7:$D$1237,MATCH(B542,Historical!$B$7:$B$1261,0))=0,"n/a",(INDEX(Historical!$C$7:$C$1239,MATCH(B542,Historical!$B$7:$B$1261,0))/INDEX(Historical!$D$7:$D$1237,MATCH(B542,Historical!$B$7:$B$1261,0))-1)*100)</f>
        <v>12.86011286011286</v>
      </c>
      <c r="T542" s="701">
        <f>IF(INDEX(Historical!$F$7:$F$1230,MATCH(B542,Historical!$B$7:$B$1261,0))=0,"n/a",((INDEX(Historical!$C$7:$C$1239,MATCH(B542,Historical!$B$7:$B$1261,0))/INDEX(Historical!$F$7:$F$1230,MATCH(B542,Historical!$B$7:$B$1261,0)))^(1/3)-1)*100)</f>
        <v>10.715524489384997</v>
      </c>
      <c r="U542" s="701">
        <f>IF(INDEX(Historical!$H$7:$H$1230,MATCH(B542,Historical!$B$7:$B$1261,0))=0,"n/a",((INDEX(Historical!$C$7:$C$1239,MATCH(B542,Historical!$B$7:$B$1261,0))/INDEX(Historical!$H$7:$H$1230,MATCH(B542,Historical!$B$7:$B$1261,0)))^(1/5)-1)*100)</f>
        <v>7.6107236755172503</v>
      </c>
      <c r="V542" s="701">
        <f>IF(INDEX(Historical!$O$7:$O$1230,MATCH(B542,Historical!$B$7:$B$1261,0))=0,"n/a",((INDEX(Historical!$C$7:$C$1239,MATCH(B542,Historical!$B$7:$B$1261,0))/INDEX(Historical!$O$7:$O$1230,MATCH(B542,Historical!$B$7:$B$1261,0)))^(1/10)-1)*100)</f>
        <v>6.1808672815675925</v>
      </c>
      <c r="W542" s="702">
        <f t="shared" si="141"/>
        <v>1.2313358835925396</v>
      </c>
      <c r="X542" s="703" t="str">
        <f t="shared" si="142"/>
        <v>n/a</v>
      </c>
      <c r="Y542" s="674" t="s">
        <v>4387</v>
      </c>
      <c r="Z542" s="651" t="str">
        <f t="shared" si="143"/>
        <v>n/a</v>
      </c>
      <c r="AA542" s="886" t="str">
        <f t="shared" si="144"/>
        <v>n/a</v>
      </c>
      <c r="AB542" s="887">
        <v>12</v>
      </c>
      <c r="AC542" s="865" t="s">
        <v>136</v>
      </c>
      <c r="AD542" s="865" t="s">
        <v>136</v>
      </c>
      <c r="AE542" s="865" t="s">
        <v>136</v>
      </c>
      <c r="AF542" s="865" t="s">
        <v>136</v>
      </c>
      <c r="AG542" s="865" t="s">
        <v>136</v>
      </c>
      <c r="AH542" s="865" t="s">
        <v>136</v>
      </c>
      <c r="AI542" s="865" t="s">
        <v>136</v>
      </c>
      <c r="AJ542" s="865" t="s">
        <v>136</v>
      </c>
      <c r="AK542" s="865" t="s">
        <v>136</v>
      </c>
      <c r="AL542" s="878" t="s">
        <v>136</v>
      </c>
      <c r="AM542" s="872" t="s">
        <v>136</v>
      </c>
      <c r="AN542" s="865" t="s">
        <v>136</v>
      </c>
      <c r="AO542" s="739" t="str">
        <f t="shared" si="145"/>
        <v>n/a</v>
      </c>
      <c r="AP542" s="740">
        <f t="shared" si="146"/>
        <v>9.4773903421839165</v>
      </c>
      <c r="AQ542" s="888" t="str">
        <f t="shared" si="147"/>
        <v>n/a</v>
      </c>
      <c r="AR542" s="651">
        <f>INDEX(Historical!$C$7:$C$1239,MATCH(B542,Historical!$B$7:$B$1261,0))*IF(AH542="n/a",1.03,IF(AH542&lt;0,1.01,IF(AH542&gt;10,1.1,(1+AH542/100))))</f>
        <v>0.39140000000000003</v>
      </c>
      <c r="AS542" s="886">
        <f t="shared" si="148"/>
        <v>0.40314200000000006</v>
      </c>
      <c r="AT542" s="886">
        <f t="shared" si="152"/>
        <v>0.41523626000000008</v>
      </c>
      <c r="AU542" s="886">
        <f t="shared" si="152"/>
        <v>0.42769334780000007</v>
      </c>
      <c r="AV542" s="886">
        <f t="shared" si="152"/>
        <v>0.4405241482340001</v>
      </c>
      <c r="AW542" s="651">
        <f t="shared" si="149"/>
        <v>2.0779957560340003</v>
      </c>
      <c r="AX542" s="747">
        <f t="shared" si="150"/>
        <v>9.2355366934844465</v>
      </c>
      <c r="AY542" s="934" t="s">
        <v>136</v>
      </c>
      <c r="AZ542" s="872" t="s">
        <v>136</v>
      </c>
      <c r="BA542" s="872" t="s">
        <v>136</v>
      </c>
      <c r="BB542" s="872" t="s">
        <v>136</v>
      </c>
      <c r="BC542" s="872" t="s">
        <v>136</v>
      </c>
      <c r="BD542" s="907" t="s">
        <v>4265</v>
      </c>
      <c r="BE542" s="624">
        <v>1994</v>
      </c>
      <c r="BF542" s="898">
        <f t="shared" si="151"/>
        <v>2</v>
      </c>
      <c r="BG542" s="882" t="s">
        <v>136</v>
      </c>
    </row>
    <row r="543" spans="1:59" ht="11.25" customHeight="1" x14ac:dyDescent="0.2">
      <c r="A543" s="871" t="s">
        <v>1551</v>
      </c>
      <c r="B543" s="875" t="s">
        <v>1552</v>
      </c>
      <c r="C543" s="932" t="s">
        <v>178</v>
      </c>
      <c r="D543" s="932" t="s">
        <v>4336</v>
      </c>
      <c r="E543" s="733">
        <v>8</v>
      </c>
      <c r="F543" s="1140">
        <v>494</v>
      </c>
      <c r="G543" s="1165" t="s">
        <v>37</v>
      </c>
      <c r="H543" s="1165" t="s">
        <v>37</v>
      </c>
      <c r="I543" s="874">
        <v>60.58</v>
      </c>
      <c r="J543" s="651">
        <f t="shared" si="138"/>
        <v>5.9425552987784753</v>
      </c>
      <c r="K543" s="877">
        <v>0.9</v>
      </c>
      <c r="L543" s="887">
        <v>4</v>
      </c>
      <c r="M543" s="642">
        <f t="shared" si="139"/>
        <v>3.6</v>
      </c>
      <c r="N543" s="870" t="s">
        <v>119</v>
      </c>
      <c r="O543" s="734">
        <v>0.8</v>
      </c>
      <c r="P543" s="866">
        <v>43602</v>
      </c>
      <c r="Q543" s="866">
        <v>43619</v>
      </c>
      <c r="R543" s="642">
        <f t="shared" si="140"/>
        <v>12.499999999999996</v>
      </c>
      <c r="S543" s="701">
        <f>IF(INDEX(Historical!$D$7:$D$1237,MATCH(B543,Historical!$B$7:$B$1261,0))=0,"n/a",(INDEX(Historical!$C$7:$C$1239,MATCH(B543,Historical!$B$7:$B$1261,0))/INDEX(Historical!$D$7:$D$1237,MATCH(B543,Historical!$B$7:$B$1261,0))-1)*100)</f>
        <v>12.903225806451601</v>
      </c>
      <c r="T543" s="701">
        <f>IF(INDEX(Historical!$F$7:$F$1230,MATCH(B543,Historical!$B$7:$B$1261,0))=0,"n/a",((INDEX(Historical!$C$7:$C$1239,MATCH(B543,Historical!$B$7:$B$1261,0))/INDEX(Historical!$F$7:$F$1230,MATCH(B543,Historical!$B$7:$B$1261,0)))^(1/3)-1)*100)</f>
        <v>12.624788044360603</v>
      </c>
      <c r="U543" s="701">
        <f>IF(INDEX(Historical!$H$7:$H$1230,MATCH(B543,Historical!$B$7:$B$1261,0))=0,"n/a",((INDEX(Historical!$C$7:$C$1239,MATCH(B543,Historical!$B$7:$B$1261,0))/INDEX(Historical!$H$7:$H$1230,MATCH(B543,Historical!$B$7:$B$1261,0)))^(1/5)-1)*100)</f>
        <v>13.115273009052952</v>
      </c>
      <c r="V543" s="701" t="str">
        <f>IF(INDEX(Historical!$O$7:$O$1230,MATCH(B543,Historical!$B$7:$B$1261,0))=0,"n/a",((INDEX(Historical!$C$7:$C$1239,MATCH(B543,Historical!$B$7:$B$1261,0))/INDEX(Historical!$O$7:$O$1230,MATCH(B543,Historical!$B$7:$B$1261,0)))^(1/10)-1)*100)</f>
        <v>n/a</v>
      </c>
      <c r="W543" s="702" t="str">
        <f t="shared" si="141"/>
        <v>n/a</v>
      </c>
      <c r="X543" s="703" t="str">
        <f t="shared" si="142"/>
        <v>n/a</v>
      </c>
      <c r="Y543" s="876"/>
      <c r="Z543" s="651" t="str">
        <f t="shared" si="143"/>
        <v>n/a</v>
      </c>
      <c r="AA543" s="886" t="str">
        <f t="shared" si="144"/>
        <v>n/a</v>
      </c>
      <c r="AB543" s="887">
        <v>12</v>
      </c>
      <c r="AC543" s="865">
        <v>-6.07</v>
      </c>
      <c r="AD543" s="865" t="s">
        <v>136</v>
      </c>
      <c r="AE543" s="865">
        <v>0.38</v>
      </c>
      <c r="AF543" s="865">
        <v>1.45</v>
      </c>
      <c r="AG543" s="865">
        <v>-12.5</v>
      </c>
      <c r="AH543" s="865">
        <v>-42.1</v>
      </c>
      <c r="AI543" s="865">
        <v>28316.67</v>
      </c>
      <c r="AJ543" s="865">
        <v>-0.6</v>
      </c>
      <c r="AK543" s="865" t="s">
        <v>136</v>
      </c>
      <c r="AL543" s="878">
        <v>28940</v>
      </c>
      <c r="AM543" s="872">
        <v>0.2</v>
      </c>
      <c r="AN543" s="865">
        <v>0.74</v>
      </c>
      <c r="AO543" s="739" t="str">
        <f t="shared" si="145"/>
        <v>n/a</v>
      </c>
      <c r="AP543" s="740">
        <f t="shared" si="146"/>
        <v>19.057828307831429</v>
      </c>
      <c r="AQ543" s="888" t="str">
        <f t="shared" si="147"/>
        <v>n/a</v>
      </c>
      <c r="AR543" s="651">
        <f>INDEX(Historical!$C$7:$C$1239,MATCH(B543,Historical!$B$7:$B$1261,0))*IF(AH543="n/a",1.03,IF(AH543&lt;0,1.01,IF(AH543&gt;10,1.1,(1+AH543/100))))</f>
        <v>3.5350000000000001</v>
      </c>
      <c r="AS543" s="886">
        <f t="shared" si="148"/>
        <v>3.8885000000000005</v>
      </c>
      <c r="AT543" s="886">
        <f t="shared" si="152"/>
        <v>4.0051550000000002</v>
      </c>
      <c r="AU543" s="886">
        <f t="shared" si="152"/>
        <v>4.1253096500000002</v>
      </c>
      <c r="AV543" s="886">
        <f t="shared" si="152"/>
        <v>4.2490689394999999</v>
      </c>
      <c r="AW543" s="651">
        <f t="shared" si="149"/>
        <v>19.8030335895</v>
      </c>
      <c r="AX543" s="747">
        <f t="shared" si="150"/>
        <v>32.689061719214266</v>
      </c>
      <c r="AY543" s="934">
        <v>1.75</v>
      </c>
      <c r="AZ543" s="872">
        <v>51.300000000000004</v>
      </c>
      <c r="BA543" s="872">
        <v>-47.8</v>
      </c>
      <c r="BB543" s="872">
        <v>12.49</v>
      </c>
      <c r="BC543" s="872">
        <v>-4.18</v>
      </c>
      <c r="BE543" s="624">
        <v>2012</v>
      </c>
      <c r="BF543" s="898">
        <f t="shared" si="151"/>
        <v>0</v>
      </c>
      <c r="BG543" s="882">
        <v>-4.9000000000000004</v>
      </c>
    </row>
    <row r="544" spans="1:59" s="773" customFormat="1" ht="11.25" customHeight="1" x14ac:dyDescent="0.2">
      <c r="A544" s="754" t="s">
        <v>1553</v>
      </c>
      <c r="B544" s="781" t="s">
        <v>1554</v>
      </c>
      <c r="C544" s="932" t="s">
        <v>178</v>
      </c>
      <c r="D544" s="932" t="s">
        <v>4336</v>
      </c>
      <c r="E544" s="755">
        <v>8</v>
      </c>
      <c r="F544" s="1140">
        <v>526</v>
      </c>
      <c r="G544" s="1189" t="s">
        <v>106</v>
      </c>
      <c r="H544" s="1189" t="s">
        <v>106</v>
      </c>
      <c r="I544" s="756">
        <v>26.88</v>
      </c>
      <c r="J544" s="757">
        <f t="shared" si="138"/>
        <v>13.020833333333334</v>
      </c>
      <c r="K544" s="758">
        <v>0.875</v>
      </c>
      <c r="L544" s="759">
        <v>4</v>
      </c>
      <c r="M544" s="760">
        <f t="shared" si="139"/>
        <v>3.5</v>
      </c>
      <c r="N544" s="761" t="s">
        <v>556</v>
      </c>
      <c r="O544" s="762">
        <v>0.86499999999999999</v>
      </c>
      <c r="P544" s="777">
        <v>43860</v>
      </c>
      <c r="Q544" s="777">
        <v>43873</v>
      </c>
      <c r="R544" s="760">
        <f t="shared" si="140"/>
        <v>1.1560693641618507</v>
      </c>
      <c r="S544" s="701">
        <f>IF(INDEX(Historical!$D$7:$D$1237,MATCH(B544,Historical!$B$7:$B$1261,0))=0,"n/a",(INDEX(Historical!$C$7:$C$1239,MATCH(B544,Historical!$B$7:$B$1261,0))/INDEX(Historical!$D$7:$D$1237,MATCH(B544,Historical!$B$7:$B$1261,0))-1)*100)</f>
        <v>28.983308042488609</v>
      </c>
      <c r="T544" s="701">
        <f>IF(INDEX(Historical!$F$7:$F$1230,MATCH(B544,Historical!$B$7:$B$1261,0))=0,"n/a",((INDEX(Historical!$C$7:$C$1239,MATCH(B544,Historical!$B$7:$B$1261,0))/INDEX(Historical!$F$7:$F$1230,MATCH(B544,Historical!$B$7:$B$1261,0)))^(1/3)-1)*100)</f>
        <v>19.849788608441798</v>
      </c>
      <c r="U544" s="701">
        <f>IF(INDEX(Historical!$H$7:$H$1230,MATCH(B544,Historical!$B$7:$B$1261,0))=0,"n/a",((INDEX(Historical!$C$7:$C$1239,MATCH(B544,Historical!$B$7:$B$1261,0))/INDEX(Historical!$H$7:$H$1230,MATCH(B544,Historical!$B$7:$B$1261,0)))^(1/5)-1)*100)</f>
        <v>24.912937841317451</v>
      </c>
      <c r="V544" s="701" t="str">
        <f>IF(INDEX(Historical!$O$7:$O$1230,MATCH(B544,Historical!$B$7:$B$1261,0))=0,"n/a",((INDEX(Historical!$C$7:$C$1239,MATCH(B544,Historical!$B$7:$B$1261,0))/INDEX(Historical!$O$7:$O$1230,MATCH(B544,Historical!$B$7:$B$1261,0)))^(1/10)-1)*100)</f>
        <v>n/a</v>
      </c>
      <c r="W544" s="702" t="str">
        <f t="shared" si="141"/>
        <v>n/a</v>
      </c>
      <c r="X544" s="703">
        <f t="shared" si="142"/>
        <v>0.91929659931060703</v>
      </c>
      <c r="Y544" s="774"/>
      <c r="Z544" s="757">
        <f t="shared" si="143"/>
        <v>83.732057416267949</v>
      </c>
      <c r="AA544" s="765">
        <f t="shared" si="144"/>
        <v>6.4306220095693778</v>
      </c>
      <c r="AB544" s="759">
        <v>12</v>
      </c>
      <c r="AC544" s="766">
        <v>4.18</v>
      </c>
      <c r="AD544" s="766">
        <v>13.85</v>
      </c>
      <c r="AE544" s="766">
        <v>6.26</v>
      </c>
      <c r="AF544" s="766">
        <v>2.95</v>
      </c>
      <c r="AG544" s="766">
        <v>42.5</v>
      </c>
      <c r="AH544" s="766">
        <v>21.6</v>
      </c>
      <c r="AI544" s="766">
        <v>3.25</v>
      </c>
      <c r="AJ544" s="766">
        <v>27.1</v>
      </c>
      <c r="AK544" s="766">
        <v>0.48</v>
      </c>
      <c r="AL544" s="767">
        <v>6680</v>
      </c>
      <c r="AM544" s="768">
        <v>74.429999999999993</v>
      </c>
      <c r="AN544" s="766">
        <v>1.76</v>
      </c>
      <c r="AO544" s="769">
        <f t="shared" si="145"/>
        <v>31.50314916508141</v>
      </c>
      <c r="AP544" s="770">
        <f t="shared" si="146"/>
        <v>37.933771174650786</v>
      </c>
      <c r="AQ544" s="771">
        <f t="shared" si="147"/>
        <v>-8.1781073593989007</v>
      </c>
      <c r="AR544" s="651">
        <f>INDEX(Historical!$C$7:$C$1239,MATCH(B544,Historical!$B$7:$B$1261,0))*IF(AH544="n/a",1.03,IF(AH544&lt;0,1.01,IF(AH544&gt;10,1.1,(1+AH544/100))))</f>
        <v>3.74</v>
      </c>
      <c r="AS544" s="765">
        <f t="shared" si="148"/>
        <v>3.8615500000000003</v>
      </c>
      <c r="AT544" s="765">
        <f t="shared" si="152"/>
        <v>3.8800854399999998</v>
      </c>
      <c r="AU544" s="765">
        <f t="shared" si="152"/>
        <v>3.8987098501119997</v>
      </c>
      <c r="AV544" s="765">
        <f t="shared" si="152"/>
        <v>3.9174236573925367</v>
      </c>
      <c r="AW544" s="757">
        <f t="shared" si="149"/>
        <v>19.297768947504537</v>
      </c>
      <c r="AX544" s="772">
        <f t="shared" si="150"/>
        <v>71.792295191609142</v>
      </c>
      <c r="AY544" s="935">
        <v>1.17</v>
      </c>
      <c r="AZ544" s="768">
        <v>41.47</v>
      </c>
      <c r="BA544" s="768">
        <v>-58.79</v>
      </c>
      <c r="BB544" s="768">
        <v>9.4</v>
      </c>
      <c r="BC544" s="768">
        <v>-21.490000000000002</v>
      </c>
      <c r="BD544" s="908"/>
      <c r="BE544" s="624">
        <v>2013</v>
      </c>
      <c r="BF544" s="898">
        <f t="shared" si="151"/>
        <v>0</v>
      </c>
      <c r="BG544" s="824">
        <v>12.7</v>
      </c>
    </row>
    <row r="545" spans="1:59" ht="11.25" customHeight="1" x14ac:dyDescent="0.2">
      <c r="A545" s="871" t="s">
        <v>745</v>
      </c>
      <c r="B545" s="875" t="s">
        <v>746</v>
      </c>
      <c r="C545" s="932" t="s">
        <v>4193</v>
      </c>
      <c r="D545" s="932" t="s">
        <v>4326</v>
      </c>
      <c r="E545" s="733">
        <v>18</v>
      </c>
      <c r="F545" s="1140">
        <v>191</v>
      </c>
      <c r="G545" s="1186" t="s">
        <v>37</v>
      </c>
      <c r="H545" s="1186" t="s">
        <v>115</v>
      </c>
      <c r="I545" s="874">
        <v>147.16999999999999</v>
      </c>
      <c r="J545" s="651">
        <f t="shared" si="138"/>
        <v>1.7666644017123059</v>
      </c>
      <c r="K545" s="877">
        <v>0.65</v>
      </c>
      <c r="L545" s="887">
        <v>4</v>
      </c>
      <c r="M545" s="642">
        <f t="shared" si="139"/>
        <v>2.6</v>
      </c>
      <c r="N545" s="870" t="s">
        <v>325</v>
      </c>
      <c r="O545" s="734">
        <v>0.62</v>
      </c>
      <c r="P545" s="861">
        <v>43985</v>
      </c>
      <c r="Q545" s="861">
        <v>44007</v>
      </c>
      <c r="R545" s="642">
        <f t="shared" si="140"/>
        <v>4.8387096774193585</v>
      </c>
      <c r="S545" s="701">
        <f>IF(INDEX(Historical!$D$7:$D$1237,MATCH(B545,Historical!$B$7:$B$1261,0))=0,"n/a",(INDEX(Historical!$C$7:$C$1239,MATCH(B545,Historical!$B$7:$B$1261,0))/INDEX(Historical!$D$7:$D$1237,MATCH(B545,Historical!$B$7:$B$1261,0))-1)*100)</f>
        <v>2.0576131687242816</v>
      </c>
      <c r="T545" s="701">
        <f>IF(INDEX(Historical!$F$7:$F$1230,MATCH(B545,Historical!$B$7:$B$1261,0))=0,"n/a",((INDEX(Historical!$C$7:$C$1239,MATCH(B545,Historical!$B$7:$B$1261,0))/INDEX(Historical!$F$7:$F$1230,MATCH(B545,Historical!$B$7:$B$1261,0)))^(1/3)-1)*100)</f>
        <v>6.2087860926127281</v>
      </c>
      <c r="U545" s="701">
        <f>IF(INDEX(Historical!$H$7:$H$1230,MATCH(B545,Historical!$B$7:$B$1261,0))=0,"n/a",((INDEX(Historical!$C$7:$C$1239,MATCH(B545,Historical!$B$7:$B$1261,0))/INDEX(Historical!$H$7:$H$1230,MATCH(B545,Historical!$B$7:$B$1261,0)))^(1/5)-1)*100)</f>
        <v>9.0247654324595139</v>
      </c>
      <c r="V545" s="701">
        <f>IF(INDEX(Historical!$O$7:$O$1230,MATCH(B545,Historical!$B$7:$B$1261,0))=0,"n/a",((INDEX(Historical!$C$7:$C$1239,MATCH(B545,Historical!$B$7:$B$1261,0))/INDEX(Historical!$O$7:$O$1230,MATCH(B545,Historical!$B$7:$B$1261,0)))^(1/10)-1)*100)</f>
        <v>13.982371294066143</v>
      </c>
      <c r="W545" s="702">
        <f t="shared" si="141"/>
        <v>0.64543883456230744</v>
      </c>
      <c r="X545" s="703">
        <f t="shared" si="142"/>
        <v>1.2710937228816217</v>
      </c>
      <c r="Y545" s="673"/>
      <c r="Z545" s="651">
        <f t="shared" si="143"/>
        <v>57.395143487858711</v>
      </c>
      <c r="AA545" s="886">
        <f t="shared" si="144"/>
        <v>32.487858719646795</v>
      </c>
      <c r="AB545" s="887">
        <v>9</v>
      </c>
      <c r="AC545" s="865">
        <v>4.53</v>
      </c>
      <c r="AD545" s="865">
        <v>1.31</v>
      </c>
      <c r="AE545" s="865">
        <v>6.92</v>
      </c>
      <c r="AF545" s="865">
        <v>26.73</v>
      </c>
      <c r="AG545" s="865">
        <v>122.7</v>
      </c>
      <c r="AH545" s="865">
        <v>25.8</v>
      </c>
      <c r="AI545" s="865">
        <v>11.08</v>
      </c>
      <c r="AJ545" s="865">
        <v>7.1</v>
      </c>
      <c r="AK545" s="865">
        <v>24.18</v>
      </c>
      <c r="AL545" s="878">
        <v>162960</v>
      </c>
      <c r="AM545" s="872">
        <v>0.13</v>
      </c>
      <c r="AN545" s="865">
        <v>2.59</v>
      </c>
      <c r="AO545" s="739">
        <f t="shared" si="145"/>
        <v>-21.696428885474973</v>
      </c>
      <c r="AP545" s="740">
        <f t="shared" si="146"/>
        <v>10.79142983417182</v>
      </c>
      <c r="AQ545" s="888">
        <f t="shared" si="147"/>
        <v>521.25337953962378</v>
      </c>
      <c r="AR545" s="651">
        <f>INDEX(Historical!$C$7:$C$1239,MATCH(B545,Historical!$B$7:$B$1261,0))*IF(AH545="n/a",1.03,IF(AH545&lt;0,1.01,IF(AH545&gt;10,1.1,(1+AH545/100))))</f>
        <v>2.7280000000000002</v>
      </c>
      <c r="AS545" s="886">
        <f t="shared" si="148"/>
        <v>3.0008000000000004</v>
      </c>
      <c r="AT545" s="886">
        <f t="shared" si="152"/>
        <v>3.3008800000000007</v>
      </c>
      <c r="AU545" s="886">
        <f t="shared" si="152"/>
        <v>3.6309680000000011</v>
      </c>
      <c r="AV545" s="886">
        <f t="shared" si="152"/>
        <v>3.9940648000000016</v>
      </c>
      <c r="AW545" s="651">
        <f t="shared" si="149"/>
        <v>16.654712800000002</v>
      </c>
      <c r="AX545" s="747">
        <f t="shared" si="150"/>
        <v>11.316649317116262</v>
      </c>
      <c r="AY545" s="934">
        <v>1.34</v>
      </c>
      <c r="AZ545" s="872">
        <v>153.74</v>
      </c>
      <c r="BA545" s="872">
        <v>-4.0199999999999996</v>
      </c>
      <c r="BB545" s="872">
        <v>13.489999999999998</v>
      </c>
      <c r="BC545" s="872">
        <v>49.13</v>
      </c>
      <c r="BE545" s="624">
        <v>2003</v>
      </c>
      <c r="BF545" s="898">
        <f t="shared" si="151"/>
        <v>1</v>
      </c>
      <c r="BG545" s="882">
        <v>15.6</v>
      </c>
    </row>
    <row r="546" spans="1:59" ht="11.25" customHeight="1" x14ac:dyDescent="0.2">
      <c r="A546" s="863" t="s">
        <v>1588</v>
      </c>
      <c r="B546" s="875" t="s">
        <v>1589</v>
      </c>
      <c r="C546" s="932" t="s">
        <v>108</v>
      </c>
      <c r="D546" s="932" t="s">
        <v>4338</v>
      </c>
      <c r="E546" s="733">
        <v>10</v>
      </c>
      <c r="F546" s="1140">
        <v>375</v>
      </c>
      <c r="G546" s="1147" t="s">
        <v>106</v>
      </c>
      <c r="H546" s="1147" t="s">
        <v>106</v>
      </c>
      <c r="I546" s="874">
        <v>31.75</v>
      </c>
      <c r="J546" s="651">
        <f t="shared" si="138"/>
        <v>4.2834645669291342</v>
      </c>
      <c r="K546" s="877">
        <v>0.34</v>
      </c>
      <c r="L546" s="887">
        <v>4</v>
      </c>
      <c r="M546" s="642">
        <f t="shared" si="139"/>
        <v>1.36</v>
      </c>
      <c r="N546" s="870" t="s">
        <v>318</v>
      </c>
      <c r="O546" s="734">
        <v>0.33</v>
      </c>
      <c r="P546" s="861">
        <v>43902</v>
      </c>
      <c r="Q546" s="861">
        <v>43917</v>
      </c>
      <c r="R546" s="642">
        <f t="shared" si="140"/>
        <v>3.0303030303030329</v>
      </c>
      <c r="S546" s="701">
        <f>IF(INDEX(Historical!$D$7:$D$1237,MATCH(B546,Historical!$B$7:$B$1261,0))=0,"n/a",(INDEX(Historical!$C$7:$C$1239,MATCH(B546,Historical!$B$7:$B$1261,0))/INDEX(Historical!$D$7:$D$1237,MATCH(B546,Historical!$B$7:$B$1261,0))-1)*100)</f>
        <v>3.125</v>
      </c>
      <c r="T546" s="701">
        <f>IF(INDEX(Historical!$F$7:$F$1230,MATCH(B546,Historical!$B$7:$B$1261,0))=0,"n/a",((INDEX(Historical!$C$7:$C$1239,MATCH(B546,Historical!$B$7:$B$1261,0))/INDEX(Historical!$F$7:$F$1230,MATCH(B546,Historical!$B$7:$B$1261,0)))^(1/3)-1)*100)</f>
        <v>3.228011545636722</v>
      </c>
      <c r="U546" s="701">
        <f>IF(INDEX(Historical!$H$7:$H$1230,MATCH(B546,Historical!$B$7:$B$1261,0))=0,"n/a",((INDEX(Historical!$C$7:$C$1239,MATCH(B546,Historical!$B$7:$B$1261,0))/INDEX(Historical!$H$7:$H$1230,MATCH(B546,Historical!$B$7:$B$1261,0)))^(1/5)-1)*100)</f>
        <v>3.3406482938779236</v>
      </c>
      <c r="V546" s="701">
        <f>IF(INDEX(Historical!$O$7:$O$1230,MATCH(B546,Historical!$B$7:$B$1261,0))=0,"n/a",((INDEX(Historical!$C$7:$C$1239,MATCH(B546,Historical!$B$7:$B$1261,0))/INDEX(Historical!$O$7:$O$1230,MATCH(B546,Historical!$B$7:$B$1261,0)))^(1/10)-1)*100)</f>
        <v>3.2357862679155636</v>
      </c>
      <c r="W546" s="702">
        <f t="shared" si="141"/>
        <v>1.0324069692124351</v>
      </c>
      <c r="X546" s="703" t="str">
        <f t="shared" si="142"/>
        <v>n/a</v>
      </c>
      <c r="Y546" s="665"/>
      <c r="Z546" s="651" t="str">
        <f t="shared" si="143"/>
        <v>n/a</v>
      </c>
      <c r="AA546" s="886" t="str">
        <f t="shared" si="144"/>
        <v>n/a</v>
      </c>
      <c r="AB546" s="887">
        <v>12</v>
      </c>
      <c r="AC546" s="865" t="s">
        <v>136</v>
      </c>
      <c r="AD546" s="865" t="s">
        <v>136</v>
      </c>
      <c r="AE546" s="865" t="s">
        <v>136</v>
      </c>
      <c r="AF546" s="865" t="s">
        <v>136</v>
      </c>
      <c r="AG546" s="865" t="s">
        <v>136</v>
      </c>
      <c r="AH546" s="865" t="s">
        <v>136</v>
      </c>
      <c r="AI546" s="865" t="s">
        <v>136</v>
      </c>
      <c r="AJ546" s="865" t="s">
        <v>136</v>
      </c>
      <c r="AK546" s="865" t="s">
        <v>136</v>
      </c>
      <c r="AL546" s="878" t="s">
        <v>136</v>
      </c>
      <c r="AM546" s="872" t="s">
        <v>136</v>
      </c>
      <c r="AN546" s="865" t="s">
        <v>136</v>
      </c>
      <c r="AO546" s="739" t="str">
        <f t="shared" si="145"/>
        <v>n/a</v>
      </c>
      <c r="AP546" s="740">
        <f t="shared" si="146"/>
        <v>7.6241128608070579</v>
      </c>
      <c r="AQ546" s="888" t="str">
        <f t="shared" si="147"/>
        <v>n/a</v>
      </c>
      <c r="AR546" s="651">
        <f>INDEX(Historical!$C$7:$C$1239,MATCH(B546,Historical!$B$7:$B$1261,0))*IF(AH546="n/a",1.03,IF(AH546&lt;0,1.01,IF(AH546&gt;10,1.1,(1+AH546/100))))</f>
        <v>1.3596000000000001</v>
      </c>
      <c r="AS546" s="886">
        <f t="shared" si="148"/>
        <v>1.4003880000000002</v>
      </c>
      <c r="AT546" s="886">
        <f t="shared" si="152"/>
        <v>1.4423996400000003</v>
      </c>
      <c r="AU546" s="886">
        <f t="shared" si="152"/>
        <v>1.4856716292000003</v>
      </c>
      <c r="AV546" s="886">
        <f t="shared" si="152"/>
        <v>1.5302417780760003</v>
      </c>
      <c r="AW546" s="651">
        <f t="shared" si="149"/>
        <v>7.2183010472760012</v>
      </c>
      <c r="AX546" s="747">
        <f t="shared" si="150"/>
        <v>22.734806448113389</v>
      </c>
      <c r="AY546" s="934" t="s">
        <v>136</v>
      </c>
      <c r="AZ546" s="872" t="s">
        <v>136</v>
      </c>
      <c r="BA546" s="872" t="s">
        <v>136</v>
      </c>
      <c r="BB546" s="872" t="s">
        <v>136</v>
      </c>
      <c r="BC546" s="872" t="s">
        <v>136</v>
      </c>
      <c r="BD546" s="907" t="s">
        <v>4265</v>
      </c>
      <c r="BE546" s="624">
        <v>2011</v>
      </c>
      <c r="BF546" s="898">
        <f t="shared" si="151"/>
        <v>0</v>
      </c>
      <c r="BG546" s="882" t="s">
        <v>136</v>
      </c>
    </row>
    <row r="547" spans="1:59" ht="11.25" customHeight="1" x14ac:dyDescent="0.2">
      <c r="A547" s="871" t="s">
        <v>741</v>
      </c>
      <c r="B547" s="875" t="s">
        <v>742</v>
      </c>
      <c r="C547" s="932" t="s">
        <v>108</v>
      </c>
      <c r="D547" s="932" t="s">
        <v>4331</v>
      </c>
      <c r="E547" s="733">
        <v>12</v>
      </c>
      <c r="F547" s="1140">
        <v>280</v>
      </c>
      <c r="G547" s="1106" t="s">
        <v>106</v>
      </c>
      <c r="H547" s="1106" t="s">
        <v>106</v>
      </c>
      <c r="I547" s="874">
        <v>12.5</v>
      </c>
      <c r="J547" s="651">
        <f t="shared" si="138"/>
        <v>2.88</v>
      </c>
      <c r="K547" s="877">
        <v>0.09</v>
      </c>
      <c r="L547" s="887">
        <v>4</v>
      </c>
      <c r="M547" s="642">
        <f t="shared" si="139"/>
        <v>0.36</v>
      </c>
      <c r="N547" s="870" t="s">
        <v>563</v>
      </c>
      <c r="O547" s="734">
        <v>7.0000000000000007E-2</v>
      </c>
      <c r="P547" s="866">
        <v>43573</v>
      </c>
      <c r="Q547" s="866">
        <v>43591</v>
      </c>
      <c r="R547" s="642">
        <f t="shared" si="140"/>
        <v>28.571428571428552</v>
      </c>
      <c r="S547" s="701">
        <f>IF(INDEX(Historical!$D$7:$D$1237,MATCH(B547,Historical!$B$7:$B$1261,0))=0,"n/a",(INDEX(Historical!$C$7:$C$1239,MATCH(B547,Historical!$B$7:$B$1261,0))/INDEX(Historical!$D$7:$D$1237,MATCH(B547,Historical!$B$7:$B$1261,0))-1)*100)</f>
        <v>30.76923076923077</v>
      </c>
      <c r="T547" s="701">
        <f>IF(INDEX(Historical!$F$7:$F$1230,MATCH(B547,Historical!$B$7:$B$1261,0))=0,"n/a",((INDEX(Historical!$C$7:$C$1239,MATCH(B547,Historical!$B$7:$B$1261,0))/INDEX(Historical!$F$7:$F$1230,MATCH(B547,Historical!$B$7:$B$1261,0)))^(1/3)-1)*100)</f>
        <v>29.240745046618464</v>
      </c>
      <c r="U547" s="701">
        <f>IF(INDEX(Historical!$H$7:$H$1230,MATCH(B547,Historical!$B$7:$B$1261,0))=0,"n/a",((INDEX(Historical!$C$7:$C$1239,MATCH(B547,Historical!$B$7:$B$1261,0))/INDEX(Historical!$H$7:$H$1230,MATCH(B547,Historical!$B$7:$B$1261,0)))^(1/5)-1)*100)</f>
        <v>24.209900915409776</v>
      </c>
      <c r="V547" s="701">
        <f>IF(INDEX(Historical!$O$7:$O$1230,MATCH(B547,Historical!$B$7:$B$1261,0))=0,"n/a",((INDEX(Historical!$C$7:$C$1239,MATCH(B547,Historical!$B$7:$B$1261,0))/INDEX(Historical!$O$7:$O$1230,MATCH(B547,Historical!$B$7:$B$1261,0)))^(1/10)-1)*100)</f>
        <v>21.129769632470129</v>
      </c>
      <c r="W547" s="702">
        <f t="shared" si="141"/>
        <v>1.1457721185093475</v>
      </c>
      <c r="X547" s="703" t="str">
        <f t="shared" si="142"/>
        <v>n/a</v>
      </c>
      <c r="Y547" s="876"/>
      <c r="Z547" s="651" t="str">
        <f t="shared" si="143"/>
        <v>n/a</v>
      </c>
      <c r="AA547" s="886" t="str">
        <f t="shared" si="144"/>
        <v>n/a</v>
      </c>
      <c r="AB547" s="887">
        <v>12</v>
      </c>
      <c r="AC547" s="865" t="s">
        <v>136</v>
      </c>
      <c r="AD547" s="865" t="s">
        <v>136</v>
      </c>
      <c r="AE547" s="865" t="s">
        <v>136</v>
      </c>
      <c r="AF547" s="865" t="s">
        <v>136</v>
      </c>
      <c r="AG547" s="865" t="s">
        <v>136</v>
      </c>
      <c r="AH547" s="865" t="s">
        <v>136</v>
      </c>
      <c r="AI547" s="865" t="s">
        <v>136</v>
      </c>
      <c r="AJ547" s="865" t="s">
        <v>136</v>
      </c>
      <c r="AK547" s="865" t="s">
        <v>136</v>
      </c>
      <c r="AL547" s="878" t="s">
        <v>136</v>
      </c>
      <c r="AM547" s="872" t="s">
        <v>136</v>
      </c>
      <c r="AN547" s="865" t="s">
        <v>136</v>
      </c>
      <c r="AO547" s="739" t="str">
        <f t="shared" si="145"/>
        <v>n/a</v>
      </c>
      <c r="AP547" s="740">
        <f t="shared" si="146"/>
        <v>27.089900915409775</v>
      </c>
      <c r="AQ547" s="888" t="str">
        <f t="shared" si="147"/>
        <v>n/a</v>
      </c>
      <c r="AR547" s="651">
        <f>INDEX(Historical!$C$7:$C$1239,MATCH(B547,Historical!$B$7:$B$1261,0))*IF(AH547="n/a",1.03,IF(AH547&lt;0,1.01,IF(AH547&gt;10,1.1,(1+AH547/100))))</f>
        <v>0.35020000000000001</v>
      </c>
      <c r="AS547" s="886">
        <f t="shared" si="148"/>
        <v>0.36070600000000003</v>
      </c>
      <c r="AT547" s="886">
        <f t="shared" ref="AT547:AV566" si="153">IF($AK547="n/a",1.03*AS547,IF($AK547&lt;0,1.01*AS547,IF($AK547&gt;10,1.1*AS547,(1+$AK547/100)*AS547)))</f>
        <v>0.37152718000000001</v>
      </c>
      <c r="AU547" s="886">
        <f t="shared" si="153"/>
        <v>0.38267299540000005</v>
      </c>
      <c r="AV547" s="886">
        <f t="shared" si="153"/>
        <v>0.39415318526200005</v>
      </c>
      <c r="AW547" s="651">
        <f t="shared" si="149"/>
        <v>1.859259360662</v>
      </c>
      <c r="AX547" s="747">
        <f t="shared" si="150"/>
        <v>14.874074885296002</v>
      </c>
      <c r="AY547" s="934" t="s">
        <v>136</v>
      </c>
      <c r="AZ547" s="872" t="s">
        <v>136</v>
      </c>
      <c r="BA547" s="872" t="s">
        <v>136</v>
      </c>
      <c r="BB547" s="872" t="s">
        <v>136</v>
      </c>
      <c r="BC547" s="872" t="s">
        <v>136</v>
      </c>
      <c r="BD547" s="907" t="s">
        <v>4265</v>
      </c>
      <c r="BE547" s="624">
        <v>2008</v>
      </c>
      <c r="BF547" s="898">
        <f t="shared" si="151"/>
        <v>1</v>
      </c>
      <c r="BG547" s="882" t="s">
        <v>136</v>
      </c>
    </row>
    <row r="548" spans="1:59" ht="11.25" customHeight="1" x14ac:dyDescent="0.2">
      <c r="A548" s="13" t="s">
        <v>3897</v>
      </c>
      <c r="B548" s="596" t="s">
        <v>3898</v>
      </c>
      <c r="C548" s="932" t="s">
        <v>245</v>
      </c>
      <c r="D548" s="932" t="s">
        <v>4352</v>
      </c>
      <c r="E548" s="733">
        <v>6</v>
      </c>
      <c r="F548" s="1140">
        <v>694</v>
      </c>
      <c r="G548" s="1140" t="s">
        <v>106</v>
      </c>
      <c r="H548" s="1140" t="s">
        <v>106</v>
      </c>
      <c r="I548" s="874">
        <v>56.96</v>
      </c>
      <c r="J548" s="651">
        <f t="shared" si="138"/>
        <v>3.6516853932584268</v>
      </c>
      <c r="K548" s="877">
        <v>0.52</v>
      </c>
      <c r="L548" s="887">
        <v>4</v>
      </c>
      <c r="M548" s="642">
        <f t="shared" si="139"/>
        <v>2.08</v>
      </c>
      <c r="N548" s="870" t="s">
        <v>4426</v>
      </c>
      <c r="O548" s="734">
        <v>0.5</v>
      </c>
      <c r="P548" s="861">
        <v>43903</v>
      </c>
      <c r="Q548" s="861">
        <v>43924</v>
      </c>
      <c r="R548" s="642">
        <f t="shared" si="140"/>
        <v>4.0000000000000036</v>
      </c>
      <c r="S548" s="701">
        <f>IF(INDEX(Historical!$D$7:$D$1237,MATCH(B548,Historical!$B$7:$B$1261,0))=0,"n/a",(INDEX(Historical!$C$7:$C$1239,MATCH(B548,Historical!$B$7:$B$1261,0))/INDEX(Historical!$D$7:$D$1237,MATCH(B548,Historical!$B$7:$B$1261,0))-1)*100)</f>
        <v>8.333333333333325</v>
      </c>
      <c r="T548" s="701">
        <f>IF(INDEX(Historical!$F$7:$F$1230,MATCH(B548,Historical!$B$7:$B$1261,0))=0,"n/a",((INDEX(Historical!$C$7:$C$1239,MATCH(B548,Historical!$B$7:$B$1261,0))/INDEX(Historical!$F$7:$F$1230,MATCH(B548,Historical!$B$7:$B$1261,0)))^(1/3)-1)*100)</f>
        <v>46.514623681603283</v>
      </c>
      <c r="U548" s="701" t="str">
        <f>IF(INDEX(Historical!$H$7:$H$1230,MATCH(B548,Historical!$B$7:$B$1261,0))=0,"n/a",((INDEX(Historical!$C$7:$C$1239,MATCH(B548,Historical!$B$7:$B$1261,0))/INDEX(Historical!$H$7:$H$1230,MATCH(B548,Historical!$B$7:$B$1261,0)))^(1/5)-1)*100)</f>
        <v>n/a</v>
      </c>
      <c r="V548" s="701" t="str">
        <f>IF(INDEX(Historical!$O$7:$O$1230,MATCH(B548,Historical!$B$7:$B$1261,0))=0,"n/a",((INDEX(Historical!$C$7:$C$1239,MATCH(B548,Historical!$B$7:$B$1261,0))/INDEX(Historical!$O$7:$O$1230,MATCH(B548,Historical!$B$7:$B$1261,0)))^(1/10)-1)*100)</f>
        <v>n/a</v>
      </c>
      <c r="W548" s="702" t="str">
        <f t="shared" si="141"/>
        <v>n/a</v>
      </c>
      <c r="X548" s="703" t="str">
        <f t="shared" si="142"/>
        <v>n/a</v>
      </c>
      <c r="Y548" s="876"/>
      <c r="Z548" s="651">
        <f t="shared" si="143"/>
        <v>113.04347826086956</v>
      </c>
      <c r="AA548" s="886">
        <f t="shared" si="144"/>
        <v>30.956521739130434</v>
      </c>
      <c r="AB548" s="887">
        <v>12</v>
      </c>
      <c r="AC548" s="865">
        <v>1.84</v>
      </c>
      <c r="AD548" s="865">
        <v>1.66</v>
      </c>
      <c r="AE548" s="865">
        <v>3.49</v>
      </c>
      <c r="AF548" s="865">
        <v>7.58</v>
      </c>
      <c r="AG548" s="865" t="s">
        <v>136</v>
      </c>
      <c r="AH548" s="865">
        <v>28.599999999999998</v>
      </c>
      <c r="AI548" s="865">
        <v>10.4</v>
      </c>
      <c r="AJ548" s="865">
        <v>40.67</v>
      </c>
      <c r="AK548" s="865">
        <v>19.13</v>
      </c>
      <c r="AL548" s="878">
        <v>17770</v>
      </c>
      <c r="AM548" s="872">
        <v>3.2099999999999995</v>
      </c>
      <c r="AN548" s="865" t="s">
        <v>136</v>
      </c>
      <c r="AO548" s="739" t="str">
        <f t="shared" si="145"/>
        <v>n/a</v>
      </c>
      <c r="AP548" s="740" t="str">
        <f t="shared" si="146"/>
        <v>n/a</v>
      </c>
      <c r="AQ548" s="888">
        <f t="shared" si="147"/>
        <v>222.93820171296534</v>
      </c>
      <c r="AR548" s="651">
        <f>INDEX(Historical!$C$7:$C$1239,MATCH(B548,Historical!$B$7:$B$1261,0))*IF(AH548="n/a",1.03,IF(AH548&lt;0,1.01,IF(AH548&gt;10,1.1,(1+AH548/100))))</f>
        <v>2.145</v>
      </c>
      <c r="AS548" s="886">
        <f t="shared" si="148"/>
        <v>2.3595000000000002</v>
      </c>
      <c r="AT548" s="886">
        <f t="shared" si="153"/>
        <v>2.5954500000000005</v>
      </c>
      <c r="AU548" s="886">
        <f t="shared" si="153"/>
        <v>2.8549950000000006</v>
      </c>
      <c r="AV548" s="886">
        <f t="shared" si="153"/>
        <v>3.1404945000000009</v>
      </c>
      <c r="AW548" s="651">
        <f t="shared" si="149"/>
        <v>13.095439500000003</v>
      </c>
      <c r="AX548" s="747">
        <f t="shared" si="150"/>
        <v>22.990589009831467</v>
      </c>
      <c r="AY548" s="934" t="s">
        <v>136</v>
      </c>
      <c r="AZ548" s="872">
        <v>127.10999999999999</v>
      </c>
      <c r="BA548" s="872">
        <v>-15.4</v>
      </c>
      <c r="BB548" s="872">
        <v>-0.02</v>
      </c>
      <c r="BC548" s="872">
        <v>6.58</v>
      </c>
      <c r="BE548" s="624">
        <v>2015</v>
      </c>
      <c r="BF548" s="898">
        <f t="shared" si="151"/>
        <v>0</v>
      </c>
      <c r="BG548" s="882" t="s">
        <v>136</v>
      </c>
    </row>
    <row r="549" spans="1:59" ht="11.25" customHeight="1" x14ac:dyDescent="0.2">
      <c r="A549" s="863" t="s">
        <v>3891</v>
      </c>
      <c r="B549" s="875" t="s">
        <v>3892</v>
      </c>
      <c r="C549" s="932" t="s">
        <v>4319</v>
      </c>
      <c r="D549" s="932" t="s">
        <v>4320</v>
      </c>
      <c r="E549" s="733">
        <v>7</v>
      </c>
      <c r="F549" s="1140">
        <v>629</v>
      </c>
      <c r="G549" s="1114" t="s">
        <v>106</v>
      </c>
      <c r="H549" s="1114" t="s">
        <v>106</v>
      </c>
      <c r="I549" s="874">
        <v>59.41</v>
      </c>
      <c r="J549" s="651">
        <f t="shared" si="138"/>
        <v>3.1644504292206701</v>
      </c>
      <c r="K549" s="877">
        <v>0.47</v>
      </c>
      <c r="L549" s="887">
        <v>4</v>
      </c>
      <c r="M549" s="642">
        <f t="shared" si="139"/>
        <v>1.88</v>
      </c>
      <c r="N549" s="870" t="s">
        <v>502</v>
      </c>
      <c r="O549" s="734">
        <v>0.44</v>
      </c>
      <c r="P549" s="861">
        <v>43909</v>
      </c>
      <c r="Q549" s="861">
        <v>43928</v>
      </c>
      <c r="R549" s="642">
        <f t="shared" si="140"/>
        <v>6.8181818181818121</v>
      </c>
      <c r="S549" s="701">
        <f>IF(INDEX(Historical!$D$7:$D$1237,MATCH(B549,Historical!$B$7:$B$1261,0))=0,"n/a",(INDEX(Historical!$C$7:$C$1239,MATCH(B549,Historical!$B$7:$B$1261,0))/INDEX(Historical!$D$7:$D$1237,MATCH(B549,Historical!$B$7:$B$1261,0))-1)*100)</f>
        <v>6.7901234567901092</v>
      </c>
      <c r="T549" s="701">
        <f>IF(INDEX(Historical!$F$7:$F$1230,MATCH(B549,Historical!$B$7:$B$1261,0))=0,"n/a",((INDEX(Historical!$C$7:$C$1239,MATCH(B549,Historical!$B$7:$B$1261,0))/INDEX(Historical!$F$7:$F$1230,MATCH(B549,Historical!$B$7:$B$1261,0)))^(1/3)-1)*100)</f>
        <v>7.3097926785551381</v>
      </c>
      <c r="U549" s="701">
        <f>IF(INDEX(Historical!$H$7:$H$1230,MATCH(B549,Historical!$B$7:$B$1261,0))=0,"n/a",((INDEX(Historical!$C$7:$C$1239,MATCH(B549,Historical!$B$7:$B$1261,0))/INDEX(Historical!$H$7:$H$1230,MATCH(B549,Historical!$B$7:$B$1261,0)))^(1/5)-1)*100)</f>
        <v>9.2809910432528842</v>
      </c>
      <c r="V549" s="701" t="str">
        <f>IF(INDEX(Historical!$O$7:$O$1230,MATCH(B549,Historical!$B$7:$B$1261,0))=0,"n/a",((INDEX(Historical!$C$7:$C$1239,MATCH(B549,Historical!$B$7:$B$1261,0))/INDEX(Historical!$O$7:$O$1230,MATCH(B549,Historical!$B$7:$B$1261,0)))^(1/10)-1)*100)</f>
        <v>n/a</v>
      </c>
      <c r="W549" s="702" t="str">
        <f t="shared" si="141"/>
        <v>n/a</v>
      </c>
      <c r="X549" s="703" t="str">
        <f t="shared" si="142"/>
        <v>n/a</v>
      </c>
      <c r="Y549" s="876"/>
      <c r="Z549" s="651" t="str">
        <f t="shared" si="143"/>
        <v>n/a</v>
      </c>
      <c r="AA549" s="886" t="str">
        <f t="shared" si="144"/>
        <v>n/a</v>
      </c>
      <c r="AB549" s="887">
        <v>12</v>
      </c>
      <c r="AC549" s="865">
        <v>-0.33</v>
      </c>
      <c r="AD549" s="865" t="s">
        <v>136</v>
      </c>
      <c r="AE549" s="865">
        <v>7.42</v>
      </c>
      <c r="AF549" s="865">
        <v>3.33</v>
      </c>
      <c r="AG549" s="865">
        <v>-1.9</v>
      </c>
      <c r="AH549" s="867">
        <v>80.400000000000006</v>
      </c>
      <c r="AI549" s="867">
        <v>300</v>
      </c>
      <c r="AJ549" s="865">
        <v>-17.2</v>
      </c>
      <c r="AK549" s="865" t="s">
        <v>136</v>
      </c>
      <c r="AL549" s="878">
        <v>3850</v>
      </c>
      <c r="AM549" s="872">
        <v>0.6</v>
      </c>
      <c r="AN549" s="865">
        <v>1.51</v>
      </c>
      <c r="AO549" s="739" t="str">
        <f t="shared" si="145"/>
        <v>n/a</v>
      </c>
      <c r="AP549" s="740">
        <f t="shared" si="146"/>
        <v>12.445441472473554</v>
      </c>
      <c r="AQ549" s="888" t="str">
        <f t="shared" si="147"/>
        <v>n/a</v>
      </c>
      <c r="AR549" s="651">
        <f>INDEX(Historical!$C$7:$C$1239,MATCH(B549,Historical!$B$7:$B$1261,0))*IF(AH549="n/a",1.03,IF(AH549&lt;0,1.01,IF(AH549&gt;10,1.1,(1+AH549/100))))</f>
        <v>1.903</v>
      </c>
      <c r="AS549" s="886">
        <f t="shared" si="148"/>
        <v>2.0933000000000002</v>
      </c>
      <c r="AT549" s="886">
        <f t="shared" si="153"/>
        <v>2.1560990000000002</v>
      </c>
      <c r="AU549" s="886">
        <f t="shared" si="153"/>
        <v>2.2207819700000004</v>
      </c>
      <c r="AV549" s="886">
        <f t="shared" si="153"/>
        <v>2.2874054291000006</v>
      </c>
      <c r="AW549" s="651">
        <f t="shared" si="149"/>
        <v>10.660586399100001</v>
      </c>
      <c r="AX549" s="747">
        <f t="shared" si="150"/>
        <v>17.944094258710656</v>
      </c>
      <c r="AY549" s="934">
        <v>0.52</v>
      </c>
      <c r="AZ549" s="872">
        <v>39.33</v>
      </c>
      <c r="BA549" s="872">
        <v>-18.170000000000002</v>
      </c>
      <c r="BB549" s="872">
        <v>-6.78</v>
      </c>
      <c r="BC549" s="872">
        <v>-5.93</v>
      </c>
      <c r="BE549" s="624">
        <v>2014</v>
      </c>
      <c r="BF549" s="898">
        <f t="shared" si="151"/>
        <v>0</v>
      </c>
      <c r="BG549" s="882">
        <v>-0.5</v>
      </c>
    </row>
    <row r="550" spans="1:59" ht="11.25" customHeight="1" x14ac:dyDescent="0.2">
      <c r="A550" s="871" t="s">
        <v>776</v>
      </c>
      <c r="B550" s="875" t="s">
        <v>777</v>
      </c>
      <c r="C550" s="932" t="s">
        <v>112</v>
      </c>
      <c r="D550" s="932" t="s">
        <v>4356</v>
      </c>
      <c r="E550" s="733">
        <v>15</v>
      </c>
      <c r="F550" s="1140">
        <v>247</v>
      </c>
      <c r="G550" s="1166" t="s">
        <v>115</v>
      </c>
      <c r="H550" s="1166" t="s">
        <v>115</v>
      </c>
      <c r="I550" s="874">
        <v>59.22</v>
      </c>
      <c r="J550" s="651">
        <f t="shared" si="138"/>
        <v>3.7825059101654852</v>
      </c>
      <c r="K550" s="877">
        <v>0.56000000000000005</v>
      </c>
      <c r="L550" s="887">
        <v>4</v>
      </c>
      <c r="M550" s="642">
        <f t="shared" si="139"/>
        <v>2.2400000000000002</v>
      </c>
      <c r="N550" s="870" t="s">
        <v>591</v>
      </c>
      <c r="O550" s="734">
        <v>0.54</v>
      </c>
      <c r="P550" s="866">
        <v>43693</v>
      </c>
      <c r="Q550" s="866">
        <v>43728</v>
      </c>
      <c r="R550" s="642">
        <f t="shared" si="140"/>
        <v>3.7037037037037068</v>
      </c>
      <c r="S550" s="701">
        <f>IF(INDEX(Historical!$D$7:$D$1237,MATCH(B550,Historical!$B$7:$B$1261,0))=0,"n/a",(INDEX(Historical!$C$7:$C$1239,MATCH(B550,Historical!$B$7:$B$1261,0))/INDEX(Historical!$D$7:$D$1237,MATCH(B550,Historical!$B$7:$B$1261,0))-1)*100)</f>
        <v>3.7735849056603765</v>
      </c>
      <c r="T550" s="701">
        <f>IF(INDEX(Historical!$F$7:$F$1230,MATCH(B550,Historical!$B$7:$B$1261,0))=0,"n/a",((INDEX(Historical!$C$7:$C$1239,MATCH(B550,Historical!$B$7:$B$1261,0))/INDEX(Historical!$F$7:$F$1230,MATCH(B550,Historical!$B$7:$B$1261,0)))^(1/3)-1)*100)</f>
        <v>8.9744250818549531</v>
      </c>
      <c r="U550" s="701">
        <f>IF(INDEX(Historical!$H$7:$H$1230,MATCH(B550,Historical!$B$7:$B$1261,0))=0,"n/a",((INDEX(Historical!$C$7:$C$1239,MATCH(B550,Historical!$B$7:$B$1261,0))/INDEX(Historical!$H$7:$H$1230,MATCH(B550,Historical!$B$7:$B$1261,0)))^(1/5)-1)*100)</f>
        <v>9.1507859638582101</v>
      </c>
      <c r="V550" s="701">
        <f>IF(INDEX(Historical!$O$7:$O$1230,MATCH(B550,Historical!$B$7:$B$1261,0))=0,"n/a",((INDEX(Historical!$C$7:$C$1239,MATCH(B550,Historical!$B$7:$B$1261,0))/INDEX(Historical!$O$7:$O$1230,MATCH(B550,Historical!$B$7:$B$1261,0)))^(1/10)-1)*100)</f>
        <v>8.6463510264826802</v>
      </c>
      <c r="W550" s="702">
        <f t="shared" si="141"/>
        <v>1.0583407885974685</v>
      </c>
      <c r="X550" s="703" t="str">
        <f t="shared" si="142"/>
        <v>n/a</v>
      </c>
      <c r="Y550" s="875"/>
      <c r="Z550" s="651" t="str">
        <f t="shared" si="143"/>
        <v>n/a</v>
      </c>
      <c r="AA550" s="886" t="str">
        <f t="shared" si="144"/>
        <v>n/a</v>
      </c>
      <c r="AB550" s="887">
        <v>12</v>
      </c>
      <c r="AC550" s="865">
        <v>-3.23</v>
      </c>
      <c r="AD550" s="865" t="s">
        <v>136</v>
      </c>
      <c r="AE550" s="865">
        <v>0.39</v>
      </c>
      <c r="AF550" s="865">
        <v>1.48</v>
      </c>
      <c r="AG550" s="865">
        <v>-11.4</v>
      </c>
      <c r="AH550" s="865">
        <v>-106.89999999999999</v>
      </c>
      <c r="AI550" s="865">
        <v>2105.3000000000002</v>
      </c>
      <c r="AJ550" s="865">
        <v>-15.9</v>
      </c>
      <c r="AK550" s="865" t="s">
        <v>136</v>
      </c>
      <c r="AL550" s="878">
        <v>3270</v>
      </c>
      <c r="AM550" s="872">
        <v>0.2</v>
      </c>
      <c r="AN550" s="865">
        <v>3.46</v>
      </c>
      <c r="AO550" s="739" t="str">
        <f t="shared" si="145"/>
        <v>n/a</v>
      </c>
      <c r="AP550" s="740">
        <f t="shared" si="146"/>
        <v>12.933291874023695</v>
      </c>
      <c r="AQ550" s="888" t="str">
        <f t="shared" si="147"/>
        <v>n/a</v>
      </c>
      <c r="AR550" s="651">
        <f>INDEX(Historical!$C$7:$C$1239,MATCH(B550,Historical!$B$7:$B$1261,0))*IF(AH550="n/a",1.03,IF(AH550&lt;0,1.01,IF(AH550&gt;10,1.1,(1+AH550/100))))</f>
        <v>2.2220000000000004</v>
      </c>
      <c r="AS550" s="886">
        <f t="shared" si="148"/>
        <v>2.4442000000000008</v>
      </c>
      <c r="AT550" s="886">
        <f t="shared" si="153"/>
        <v>2.517526000000001</v>
      </c>
      <c r="AU550" s="886">
        <f t="shared" si="153"/>
        <v>2.593051780000001</v>
      </c>
      <c r="AV550" s="886">
        <f t="shared" si="153"/>
        <v>2.670843333400001</v>
      </c>
      <c r="AW550" s="651">
        <f t="shared" si="149"/>
        <v>12.447621113400004</v>
      </c>
      <c r="AX550" s="747">
        <f t="shared" si="150"/>
        <v>21.019285905775085</v>
      </c>
      <c r="AY550" s="934">
        <v>2.02</v>
      </c>
      <c r="AZ550" s="872">
        <v>161.80000000000001</v>
      </c>
      <c r="BA550" s="872">
        <v>-3.16</v>
      </c>
      <c r="BB550" s="872">
        <v>18</v>
      </c>
      <c r="BC550" s="872">
        <v>50.6</v>
      </c>
      <c r="BE550" s="624">
        <v>2005</v>
      </c>
      <c r="BF550" s="898">
        <f t="shared" si="151"/>
        <v>1</v>
      </c>
      <c r="BG550" s="882">
        <v>-1.7999999999999998</v>
      </c>
    </row>
    <row r="551" spans="1:59" ht="11.25" customHeight="1" x14ac:dyDescent="0.2">
      <c r="A551" s="871" t="s">
        <v>764</v>
      </c>
      <c r="B551" s="875" t="s">
        <v>765</v>
      </c>
      <c r="C551" s="932" t="s">
        <v>112</v>
      </c>
      <c r="D551" s="932" t="s">
        <v>4322</v>
      </c>
      <c r="E551" s="733">
        <v>20</v>
      </c>
      <c r="F551" s="1140">
        <v>166</v>
      </c>
      <c r="G551" s="1165" t="s">
        <v>106</v>
      </c>
      <c r="H551" s="1165" t="s">
        <v>106</v>
      </c>
      <c r="I551" s="874">
        <v>71.81</v>
      </c>
      <c r="J551" s="651">
        <f t="shared" si="138"/>
        <v>1.2254560646149559</v>
      </c>
      <c r="K551" s="877">
        <v>0.22</v>
      </c>
      <c r="L551" s="887">
        <v>4</v>
      </c>
      <c r="M551" s="642">
        <f t="shared" si="139"/>
        <v>0.88</v>
      </c>
      <c r="N551" s="870" t="s">
        <v>594</v>
      </c>
      <c r="O551" s="734">
        <v>0.2</v>
      </c>
      <c r="P551" s="861">
        <v>44068</v>
      </c>
      <c r="Q551" s="861">
        <v>44090</v>
      </c>
      <c r="R551" s="642">
        <f t="shared" si="140"/>
        <v>9.9999999999999947</v>
      </c>
      <c r="S551" s="701">
        <f>IF(INDEX(Historical!$D$7:$D$1237,MATCH(B551,Historical!$B$7:$B$1261,0))=0,"n/a",(INDEX(Historical!$C$7:$C$1239,MATCH(B551,Historical!$B$7:$B$1261,0))/INDEX(Historical!$D$7:$D$1237,MATCH(B551,Historical!$B$7:$B$1261,0))-1)*100)</f>
        <v>8.5714285714285854</v>
      </c>
      <c r="T551" s="701">
        <f>IF(INDEX(Historical!$F$7:$F$1230,MATCH(B551,Historical!$B$7:$B$1261,0))=0,"n/a",((INDEX(Historical!$C$7:$C$1239,MATCH(B551,Historical!$B$7:$B$1261,0))/INDEX(Historical!$F$7:$F$1230,MATCH(B551,Historical!$B$7:$B$1261,0)))^(1/3)-1)*100)</f>
        <v>4.8149469628073316</v>
      </c>
      <c r="U551" s="701">
        <f>IF(INDEX(Historical!$H$7:$H$1230,MATCH(B551,Historical!$B$7:$B$1261,0))=0,"n/a",((INDEX(Historical!$C$7:$C$1239,MATCH(B551,Historical!$B$7:$B$1261,0))/INDEX(Historical!$H$7:$H$1230,MATCH(B551,Historical!$B$7:$B$1261,0)))^(1/5)-1)*100)</f>
        <v>7.0739850656267755</v>
      </c>
      <c r="V551" s="701">
        <f>IF(INDEX(Historical!$O$7:$O$1230,MATCH(B551,Historical!$B$7:$B$1261,0))=0,"n/a",((INDEX(Historical!$C$7:$C$1239,MATCH(B551,Historical!$B$7:$B$1261,0))/INDEX(Historical!$O$7:$O$1230,MATCH(B551,Historical!$B$7:$B$1261,0)))^(1/10)-1)*100)</f>
        <v>7.1773462536293131</v>
      </c>
      <c r="W551" s="702">
        <f t="shared" si="141"/>
        <v>0.98559896870653663</v>
      </c>
      <c r="X551" s="703">
        <f t="shared" si="142"/>
        <v>0.71454394602290661</v>
      </c>
      <c r="Y551" s="655" t="s">
        <v>4207</v>
      </c>
      <c r="Z551" s="651">
        <f t="shared" si="143"/>
        <v>53.658536585365859</v>
      </c>
      <c r="AA551" s="886">
        <f t="shared" si="144"/>
        <v>43.786585365853661</v>
      </c>
      <c r="AB551" s="887">
        <v>12</v>
      </c>
      <c r="AC551" s="865">
        <v>1.64</v>
      </c>
      <c r="AD551" s="865">
        <v>5.96</v>
      </c>
      <c r="AE551" s="865">
        <v>5.62</v>
      </c>
      <c r="AF551" s="865">
        <v>7.76</v>
      </c>
      <c r="AG551" s="865">
        <v>19.2</v>
      </c>
      <c r="AH551" s="865">
        <v>22.3</v>
      </c>
      <c r="AI551" s="865">
        <v>18.350000000000001</v>
      </c>
      <c r="AJ551" s="865">
        <v>9.9</v>
      </c>
      <c r="AK551" s="865">
        <v>7.0000000000000009</v>
      </c>
      <c r="AL551" s="878">
        <v>7450</v>
      </c>
      <c r="AM551" s="872">
        <v>14.299999999999999</v>
      </c>
      <c r="AN551" s="865">
        <v>0.71</v>
      </c>
      <c r="AO551" s="739">
        <f t="shared" si="145"/>
        <v>-35.487144235611929</v>
      </c>
      <c r="AP551" s="740">
        <f t="shared" si="146"/>
        <v>8.2994411302417319</v>
      </c>
      <c r="AQ551" s="888">
        <f t="shared" si="147"/>
        <v>288.60657193449197</v>
      </c>
      <c r="AR551" s="651">
        <f>INDEX(Historical!$C$7:$C$1239,MATCH(B551,Historical!$B$7:$B$1261,0))*IF(AH551="n/a",1.03,IF(AH551&lt;0,1.01,IF(AH551&gt;10,1.1,(1+AH551/100))))</f>
        <v>0.83600000000000008</v>
      </c>
      <c r="AS551" s="886">
        <f t="shared" si="148"/>
        <v>0.9196000000000002</v>
      </c>
      <c r="AT551" s="886">
        <f t="shared" si="153"/>
        <v>0.98397200000000029</v>
      </c>
      <c r="AU551" s="886">
        <f t="shared" si="153"/>
        <v>1.0528500400000003</v>
      </c>
      <c r="AV551" s="886">
        <f t="shared" si="153"/>
        <v>1.1265495428000003</v>
      </c>
      <c r="AW551" s="651">
        <f t="shared" si="149"/>
        <v>4.9189715828000011</v>
      </c>
      <c r="AX551" s="747">
        <f t="shared" si="150"/>
        <v>6.849981315694194</v>
      </c>
      <c r="AY551" s="934">
        <v>1.1100000000000001</v>
      </c>
      <c r="AZ551" s="872">
        <v>177.04</v>
      </c>
      <c r="BA551" s="872">
        <v>-8.6900000000000013</v>
      </c>
      <c r="BB551" s="872">
        <v>14.06</v>
      </c>
      <c r="BC551" s="872">
        <v>47.13</v>
      </c>
      <c r="BE551" s="624">
        <v>2001</v>
      </c>
      <c r="BF551" s="898">
        <f t="shared" si="151"/>
        <v>2</v>
      </c>
      <c r="BG551" s="882">
        <v>7.3</v>
      </c>
    </row>
    <row r="552" spans="1:59" ht="11.25" customHeight="1" x14ac:dyDescent="0.2">
      <c r="A552" s="871" t="s">
        <v>752</v>
      </c>
      <c r="B552" s="875" t="s">
        <v>753</v>
      </c>
      <c r="C552" s="932" t="s">
        <v>112</v>
      </c>
      <c r="D552" s="932" t="s">
        <v>4362</v>
      </c>
      <c r="E552" s="733">
        <v>15</v>
      </c>
      <c r="F552" s="1140">
        <v>246</v>
      </c>
      <c r="G552" s="1186" t="s">
        <v>106</v>
      </c>
      <c r="H552" s="1186" t="s">
        <v>106</v>
      </c>
      <c r="I552" s="874">
        <v>119.04</v>
      </c>
      <c r="J552" s="651">
        <f t="shared" si="138"/>
        <v>1.0080645161290323</v>
      </c>
      <c r="K552" s="877">
        <v>0.3</v>
      </c>
      <c r="L552" s="887">
        <v>4</v>
      </c>
      <c r="M552" s="642">
        <f t="shared" si="139"/>
        <v>1.2</v>
      </c>
      <c r="N552" s="870" t="s">
        <v>239</v>
      </c>
      <c r="O552" s="734">
        <v>0.28000000000000003</v>
      </c>
      <c r="P552" s="1116">
        <v>43643</v>
      </c>
      <c r="Q552" s="1116">
        <v>43658</v>
      </c>
      <c r="R552" s="642">
        <f t="shared" si="140"/>
        <v>7.1428571428571281</v>
      </c>
      <c r="S552" s="701">
        <f>IF(INDEX(Historical!$D$7:$D$1237,MATCH(B552,Historical!$B$7:$B$1261,0))=0,"n/a",(INDEX(Historical!$C$7:$C$1239,MATCH(B552,Historical!$B$7:$B$1261,0))/INDEX(Historical!$D$7:$D$1237,MATCH(B552,Historical!$B$7:$B$1261,0))-1)*100)</f>
        <v>7.4074074074073959</v>
      </c>
      <c r="T552" s="701">
        <f>IF(INDEX(Historical!$F$7:$F$1230,MATCH(B552,Historical!$B$7:$B$1261,0))=0,"n/a",((INDEX(Historical!$C$7:$C$1239,MATCH(B552,Historical!$B$7:$B$1261,0))/INDEX(Historical!$F$7:$F$1230,MATCH(B552,Historical!$B$7:$B$1261,0)))^(1/3)-1)*100)</f>
        <v>7.2613795918652579</v>
      </c>
      <c r="U552" s="701">
        <f>IF(INDEX(Historical!$H$7:$H$1230,MATCH(B552,Historical!$B$7:$B$1261,0))=0,"n/a",((INDEX(Historical!$C$7:$C$1239,MATCH(B552,Historical!$B$7:$B$1261,0))/INDEX(Historical!$H$7:$H$1230,MATCH(B552,Historical!$B$7:$B$1261,0)))^(1/5)-1)*100)</f>
        <v>6.6683901275273794</v>
      </c>
      <c r="V552" s="701">
        <f>IF(INDEX(Historical!$O$7:$O$1230,MATCH(B552,Historical!$B$7:$B$1261,0))=0,"n/a",((INDEX(Historical!$C$7:$C$1239,MATCH(B552,Historical!$B$7:$B$1261,0))/INDEX(Historical!$O$7:$O$1230,MATCH(B552,Historical!$B$7:$B$1261,0)))^(1/10)-1)*100)</f>
        <v>6.1274676611179135</v>
      </c>
      <c r="W552" s="702">
        <f t="shared" si="141"/>
        <v>1.0882783061984824</v>
      </c>
      <c r="X552" s="703">
        <f t="shared" si="142"/>
        <v>0.12677547770964598</v>
      </c>
      <c r="Y552" s="875"/>
      <c r="Z552" s="651">
        <f t="shared" si="143"/>
        <v>27.777777777777775</v>
      </c>
      <c r="AA552" s="886">
        <f t="shared" si="144"/>
        <v>27.555555555555554</v>
      </c>
      <c r="AB552" s="887">
        <v>12</v>
      </c>
      <c r="AC552" s="865">
        <v>4.32</v>
      </c>
      <c r="AD552" s="865">
        <v>2.61</v>
      </c>
      <c r="AE552" s="865">
        <v>1.73</v>
      </c>
      <c r="AF552" s="865">
        <v>2.0499999999999998</v>
      </c>
      <c r="AG552" s="865">
        <v>7.5</v>
      </c>
      <c r="AH552" s="865">
        <v>19.3</v>
      </c>
      <c r="AI552" s="865">
        <v>20.13</v>
      </c>
      <c r="AJ552" s="865">
        <v>52.6</v>
      </c>
      <c r="AK552" s="865">
        <v>10.85</v>
      </c>
      <c r="AL552" s="878">
        <v>4950</v>
      </c>
      <c r="AM552" s="872">
        <v>0.2</v>
      </c>
      <c r="AN552" s="865">
        <v>0.44</v>
      </c>
      <c r="AO552" s="739">
        <f t="shared" si="145"/>
        <v>-19.879100911899144</v>
      </c>
      <c r="AP552" s="740">
        <f t="shared" si="146"/>
        <v>7.6764546436564114</v>
      </c>
      <c r="AQ552" s="888">
        <f t="shared" si="147"/>
        <v>58.449275288674542</v>
      </c>
      <c r="AR552" s="651">
        <f>INDEX(Historical!$C$7:$C$1239,MATCH(B552,Historical!$B$7:$B$1261,0))*IF(AH552="n/a",1.03,IF(AH552&lt;0,1.01,IF(AH552&gt;10,1.1,(1+AH552/100))))</f>
        <v>1.276</v>
      </c>
      <c r="AS552" s="886">
        <f t="shared" si="148"/>
        <v>1.4036000000000002</v>
      </c>
      <c r="AT552" s="886">
        <f t="shared" si="153"/>
        <v>1.5439600000000002</v>
      </c>
      <c r="AU552" s="886">
        <f t="shared" si="153"/>
        <v>1.6983560000000004</v>
      </c>
      <c r="AV552" s="886">
        <f t="shared" si="153"/>
        <v>1.8681916000000005</v>
      </c>
      <c r="AW552" s="651">
        <f t="shared" si="149"/>
        <v>7.7901076000000016</v>
      </c>
      <c r="AX552" s="747">
        <f t="shared" si="150"/>
        <v>6.5441092069892486</v>
      </c>
      <c r="AY552" s="934">
        <v>1.43</v>
      </c>
      <c r="AZ552" s="872">
        <v>128.97</v>
      </c>
      <c r="BA552" s="872">
        <v>-4.63</v>
      </c>
      <c r="BB552" s="872">
        <v>14.649999999999999</v>
      </c>
      <c r="BC552" s="872">
        <v>36.49</v>
      </c>
      <c r="BE552" s="624">
        <v>2005</v>
      </c>
      <c r="BF552" s="898">
        <f t="shared" si="151"/>
        <v>1</v>
      </c>
      <c r="BG552" s="882">
        <v>3.9</v>
      </c>
    </row>
    <row r="553" spans="1:59" ht="11.25" customHeight="1" x14ac:dyDescent="0.2">
      <c r="A553" s="863" t="s">
        <v>757</v>
      </c>
      <c r="B553" s="875" t="s">
        <v>758</v>
      </c>
      <c r="C553" s="932" t="s">
        <v>108</v>
      </c>
      <c r="D553" s="932" t="s">
        <v>4338</v>
      </c>
      <c r="E553" s="733">
        <v>22</v>
      </c>
      <c r="F553" s="1140">
        <v>154</v>
      </c>
      <c r="G553" s="1129" t="s">
        <v>37</v>
      </c>
      <c r="H553" s="1129" t="s">
        <v>115</v>
      </c>
      <c r="I553" s="874">
        <v>35.299999999999997</v>
      </c>
      <c r="J553" s="651">
        <f t="shared" si="138"/>
        <v>3.2407932011331444</v>
      </c>
      <c r="K553" s="884">
        <v>0.28599999999999998</v>
      </c>
      <c r="L553" s="887">
        <v>4</v>
      </c>
      <c r="M553" s="642">
        <f t="shared" si="139"/>
        <v>1.1439999999999999</v>
      </c>
      <c r="N553" s="870" t="s">
        <v>456</v>
      </c>
      <c r="O553" s="735">
        <v>0.26400000000000001</v>
      </c>
      <c r="P553" s="861">
        <v>43909</v>
      </c>
      <c r="Q553" s="861">
        <v>43937</v>
      </c>
      <c r="R553" s="642">
        <f t="shared" si="140"/>
        <v>8.3333333333333197</v>
      </c>
      <c r="S553" s="701">
        <f>IF(INDEX(Historical!$D$7:$D$1237,MATCH(B553,Historical!$B$7:$B$1261,0))=0,"n/a",(INDEX(Historical!$C$7:$C$1239,MATCH(B553,Historical!$B$7:$B$1261,0))/INDEX(Historical!$D$7:$D$1237,MATCH(B553,Historical!$B$7:$B$1261,0))-1)*100)</f>
        <v>9.3023255813953654</v>
      </c>
      <c r="T553" s="701">
        <f>IF(INDEX(Historical!$F$7:$F$1230,MATCH(B553,Historical!$B$7:$B$1261,0))=0,"n/a",((INDEX(Historical!$C$7:$C$1239,MATCH(B553,Historical!$B$7:$B$1261,0))/INDEX(Historical!$F$7:$F$1230,MATCH(B553,Historical!$B$7:$B$1261,0)))^(1/3)-1)*100)</f>
        <v>8.3008947425307955</v>
      </c>
      <c r="U553" s="701">
        <f>IF(INDEX(Historical!$H$7:$H$1230,MATCH(B553,Historical!$B$7:$B$1261,0))=0,"n/a",((INDEX(Historical!$C$7:$C$1239,MATCH(B553,Historical!$B$7:$B$1261,0))/INDEX(Historical!$H$7:$H$1230,MATCH(B553,Historical!$B$7:$B$1261,0)))^(1/5)-1)*100)</f>
        <v>7.3289260123837519</v>
      </c>
      <c r="V553" s="701">
        <f>IF(INDEX(Historical!$O$7:$O$1230,MATCH(B553,Historical!$B$7:$B$1261,0))=0,"n/a",((INDEX(Historical!$C$7:$C$1239,MATCH(B553,Historical!$B$7:$B$1261,0))/INDEX(Historical!$O$7:$O$1230,MATCH(B553,Historical!$B$7:$B$1261,0)))^(1/10)-1)*100)</f>
        <v>7.1773462536293131</v>
      </c>
      <c r="W553" s="702">
        <f t="shared" si="141"/>
        <v>1.0211191927208181</v>
      </c>
      <c r="X553" s="703">
        <f t="shared" si="142"/>
        <v>0.28406689970479659</v>
      </c>
      <c r="Y553" s="670"/>
      <c r="Z553" s="651">
        <f t="shared" si="143"/>
        <v>27.173396674584321</v>
      </c>
      <c r="AA553" s="886">
        <f t="shared" si="144"/>
        <v>8.3847980997624703</v>
      </c>
      <c r="AB553" s="887">
        <v>12</v>
      </c>
      <c r="AC553" s="865">
        <v>4.21</v>
      </c>
      <c r="AD553" s="865">
        <v>0.89</v>
      </c>
      <c r="AE553" s="865">
        <v>3.02</v>
      </c>
      <c r="AF553" s="865">
        <v>0.97</v>
      </c>
      <c r="AG553" s="865">
        <v>11.200000000000001</v>
      </c>
      <c r="AH553" s="865">
        <v>17.399999999999999</v>
      </c>
      <c r="AI553" s="865">
        <v>-14.360000000000001</v>
      </c>
      <c r="AJ553" s="865">
        <v>25.8</v>
      </c>
      <c r="AK553" s="865">
        <v>10</v>
      </c>
      <c r="AL553" s="878">
        <v>782.25</v>
      </c>
      <c r="AM553" s="872">
        <v>40.200000000000003</v>
      </c>
      <c r="AN553" s="865">
        <v>0.05</v>
      </c>
      <c r="AO553" s="739">
        <f t="shared" si="145"/>
        <v>2.1849211137544255</v>
      </c>
      <c r="AP553" s="740">
        <f t="shared" si="146"/>
        <v>10.569719213516896</v>
      </c>
      <c r="AQ553" s="888">
        <f t="shared" si="147"/>
        <v>-39.87696260807401</v>
      </c>
      <c r="AR553" s="651">
        <f>INDEX(Historical!$C$7:$C$1239,MATCH(B553,Historical!$B$7:$B$1261,0))*IF(AH553="n/a",1.03,IF(AH553&lt;0,1.01,IF(AH553&gt;10,1.1,(1+AH553/100))))</f>
        <v>1.1374000000000002</v>
      </c>
      <c r="AS553" s="886">
        <f t="shared" si="148"/>
        <v>1.1487740000000002</v>
      </c>
      <c r="AT553" s="886">
        <f t="shared" si="153"/>
        <v>1.2636514000000003</v>
      </c>
      <c r="AU553" s="886">
        <f t="shared" si="153"/>
        <v>1.3900165400000004</v>
      </c>
      <c r="AV553" s="886">
        <f t="shared" si="153"/>
        <v>1.5290181940000005</v>
      </c>
      <c r="AW553" s="651">
        <f t="shared" si="149"/>
        <v>6.4688601340000016</v>
      </c>
      <c r="AX553" s="747">
        <f t="shared" si="150"/>
        <v>18.325382815864028</v>
      </c>
      <c r="AY553" s="934">
        <v>0.66</v>
      </c>
      <c r="AZ553" s="872">
        <v>30.5</v>
      </c>
      <c r="BA553" s="872">
        <v>-28.84</v>
      </c>
      <c r="BB553" s="872">
        <v>7.42</v>
      </c>
      <c r="BC553" s="872">
        <v>8.99</v>
      </c>
      <c r="BE553" s="624">
        <v>1999</v>
      </c>
      <c r="BF553" s="898">
        <f t="shared" si="151"/>
        <v>2</v>
      </c>
      <c r="BG553" s="882">
        <v>1.5</v>
      </c>
    </row>
    <row r="554" spans="1:59" ht="11.25" customHeight="1" x14ac:dyDescent="0.2">
      <c r="A554" s="871" t="s">
        <v>1157</v>
      </c>
      <c r="B554" s="875" t="s">
        <v>1158</v>
      </c>
      <c r="C554" s="932" t="s">
        <v>108</v>
      </c>
      <c r="D554" s="932" t="s">
        <v>118</v>
      </c>
      <c r="E554" s="733">
        <v>7</v>
      </c>
      <c r="F554" s="1140">
        <v>597</v>
      </c>
      <c r="G554" s="1165" t="s">
        <v>106</v>
      </c>
      <c r="H554" s="1165" t="s">
        <v>106</v>
      </c>
      <c r="I554" s="874">
        <v>227.33</v>
      </c>
      <c r="J554" s="651">
        <f t="shared" si="138"/>
        <v>2.7273127171952667</v>
      </c>
      <c r="K554" s="877">
        <v>1.55</v>
      </c>
      <c r="L554" s="887">
        <v>4</v>
      </c>
      <c r="M554" s="642">
        <f t="shared" si="139"/>
        <v>6.2</v>
      </c>
      <c r="N554" s="870" t="s">
        <v>261</v>
      </c>
      <c r="O554" s="734">
        <v>1.4</v>
      </c>
      <c r="P554" s="619">
        <v>43801</v>
      </c>
      <c r="Q554" s="619">
        <v>43822</v>
      </c>
      <c r="R554" s="642">
        <f t="shared" si="140"/>
        <v>10.714285714285724</v>
      </c>
      <c r="S554" s="701">
        <f>IF(INDEX(Historical!$D$7:$D$1237,MATCH(B554,Historical!$B$7:$B$1261,0))=0,"n/a",(INDEX(Historical!$C$7:$C$1239,MATCH(B554,Historical!$B$7:$B$1261,0))/INDEX(Historical!$D$7:$D$1237,MATCH(B554,Historical!$B$7:$B$1261,0))-1)*100)</f>
        <v>8.4905660377358583</v>
      </c>
      <c r="T554" s="701">
        <f>IF(INDEX(Historical!$F$7:$F$1230,MATCH(B554,Historical!$B$7:$B$1261,0))=0,"n/a",((INDEX(Historical!$C$7:$C$1239,MATCH(B554,Historical!$B$7:$B$1261,0))/INDEX(Historical!$F$7:$F$1230,MATCH(B554,Historical!$B$7:$B$1261,0)))^(1/3)-1)*100)</f>
        <v>6.9522672739187108</v>
      </c>
      <c r="U554" s="701">
        <f>IF(INDEX(Historical!$H$7:$H$1230,MATCH(B554,Historical!$B$7:$B$1261,0))=0,"n/a",((INDEX(Historical!$C$7:$C$1239,MATCH(B554,Historical!$B$7:$B$1261,0))/INDEX(Historical!$H$7:$H$1230,MATCH(B554,Historical!$B$7:$B$1261,0)))^(1/5)-1)*100)</f>
        <v>12.435530480826129</v>
      </c>
      <c r="V554" s="701">
        <f>IF(INDEX(Historical!$O$7:$O$1230,MATCH(B554,Historical!$B$7:$B$1261,0))=0,"n/a",((INDEX(Historical!$C$7:$C$1239,MATCH(B554,Historical!$B$7:$B$1261,0))/INDEX(Historical!$O$7:$O$1230,MATCH(B554,Historical!$B$7:$B$1261,0)))^(1/10)-1)*100)</f>
        <v>11.592925109896758</v>
      </c>
      <c r="W554" s="702">
        <f t="shared" si="141"/>
        <v>1.0726827235526648</v>
      </c>
      <c r="X554" s="703" t="str">
        <f t="shared" si="142"/>
        <v>n/a</v>
      </c>
      <c r="Y554" s="876" t="s">
        <v>473</v>
      </c>
      <c r="Z554" s="651">
        <f t="shared" si="143"/>
        <v>39.315155358275206</v>
      </c>
      <c r="AA554" s="886">
        <f t="shared" si="144"/>
        <v>14.415345592897909</v>
      </c>
      <c r="AB554" s="887">
        <v>12</v>
      </c>
      <c r="AC554" s="865">
        <v>15.77</v>
      </c>
      <c r="AD554" s="865">
        <v>2.12</v>
      </c>
      <c r="AE554" s="865">
        <v>1.05</v>
      </c>
      <c r="AF554" s="865">
        <v>0.96</v>
      </c>
      <c r="AG554" s="865">
        <v>5</v>
      </c>
      <c r="AH554" s="865">
        <v>-40.400000000000006</v>
      </c>
      <c r="AI554" s="865">
        <v>89.39</v>
      </c>
      <c r="AJ554" s="865">
        <v>-1</v>
      </c>
      <c r="AK554" s="865">
        <v>7.0000000000000009</v>
      </c>
      <c r="AL554" s="878">
        <v>9490</v>
      </c>
      <c r="AM554" s="872">
        <v>0.3</v>
      </c>
      <c r="AN554" s="865">
        <v>0</v>
      </c>
      <c r="AO554" s="739">
        <f t="shared" si="145"/>
        <v>0.74749760512348651</v>
      </c>
      <c r="AP554" s="740">
        <f t="shared" si="146"/>
        <v>15.162843198021395</v>
      </c>
      <c r="AQ554" s="888">
        <f t="shared" si="147"/>
        <v>-21.574573938232422</v>
      </c>
      <c r="AR554" s="651">
        <f>INDEX(Historical!$C$7:$C$1239,MATCH(B554,Historical!$B$7:$B$1261,0))*IF(AH554="n/a",1.03,IF(AH554&lt;0,1.01,IF(AH554&gt;10,1.1,(1+AH554/100))))</f>
        <v>5.8075000000000001</v>
      </c>
      <c r="AS554" s="886">
        <f t="shared" si="148"/>
        <v>6.3882500000000002</v>
      </c>
      <c r="AT554" s="886">
        <f t="shared" si="153"/>
        <v>6.8354275000000007</v>
      </c>
      <c r="AU554" s="886">
        <f t="shared" si="153"/>
        <v>7.3139074250000009</v>
      </c>
      <c r="AV554" s="886">
        <f t="shared" si="153"/>
        <v>7.8258809447500015</v>
      </c>
      <c r="AW554" s="651">
        <f t="shared" si="149"/>
        <v>34.170965869750006</v>
      </c>
      <c r="AX554" s="747">
        <f t="shared" si="150"/>
        <v>15.031437060550742</v>
      </c>
      <c r="AY554" s="934">
        <v>0.63</v>
      </c>
      <c r="AZ554" s="872">
        <v>44.5</v>
      </c>
      <c r="BA554" s="872">
        <v>-22.759999999999998</v>
      </c>
      <c r="BB554" s="872">
        <v>7.2499999999999991</v>
      </c>
      <c r="BC554" s="872">
        <v>7.66</v>
      </c>
      <c r="BE554" s="624">
        <v>2014</v>
      </c>
      <c r="BF554" s="898">
        <f t="shared" si="151"/>
        <v>0</v>
      </c>
      <c r="BG554" s="882">
        <v>1.6</v>
      </c>
    </row>
    <row r="555" spans="1:59" ht="11.25" customHeight="1" x14ac:dyDescent="0.2">
      <c r="A555" s="871" t="s">
        <v>3895</v>
      </c>
      <c r="B555" s="875" t="s">
        <v>3896</v>
      </c>
      <c r="C555" s="932" t="s">
        <v>4319</v>
      </c>
      <c r="D555" s="932" t="s">
        <v>4320</v>
      </c>
      <c r="E555" s="733">
        <v>7</v>
      </c>
      <c r="F555" s="1140">
        <v>613</v>
      </c>
      <c r="G555" s="1147" t="s">
        <v>106</v>
      </c>
      <c r="H555" s="1147" t="s">
        <v>106</v>
      </c>
      <c r="I555" s="874">
        <v>45.58</v>
      </c>
      <c r="J555" s="651">
        <f t="shared" si="138"/>
        <v>5.221588415971917</v>
      </c>
      <c r="K555" s="877">
        <v>0.59499999999999997</v>
      </c>
      <c r="L555" s="887">
        <v>4</v>
      </c>
      <c r="M555" s="642">
        <f t="shared" si="139"/>
        <v>2.38</v>
      </c>
      <c r="N555" s="870" t="s">
        <v>994</v>
      </c>
      <c r="O555" s="734">
        <v>0.58499999999999996</v>
      </c>
      <c r="P555" s="861">
        <v>43882</v>
      </c>
      <c r="Q555" s="861">
        <v>43895</v>
      </c>
      <c r="R555" s="642">
        <f t="shared" si="140"/>
        <v>1.7094017094017109</v>
      </c>
      <c r="S555" s="701">
        <f>IF(INDEX(Historical!$D$7:$D$1237,MATCH(B555,Historical!$B$7:$B$1261,0))=0,"n/a",(INDEX(Historical!$C$7:$C$1239,MATCH(B555,Historical!$B$7:$B$1261,0))/INDEX(Historical!$D$7:$D$1237,MATCH(B555,Historical!$B$7:$B$1261,0))-1)*100)</f>
        <v>5.4054054054053946</v>
      </c>
      <c r="T555" s="701">
        <f>IF(INDEX(Historical!$F$7:$F$1230,MATCH(B555,Historical!$B$7:$B$1261,0))=0,"n/a",((INDEX(Historical!$C$7:$C$1239,MATCH(B555,Historical!$B$7:$B$1261,0))/INDEX(Historical!$F$7:$F$1230,MATCH(B555,Historical!$B$7:$B$1261,0)))^(1/3)-1)*100)</f>
        <v>5.3728243029631084</v>
      </c>
      <c r="U555" s="701">
        <f>IF(INDEX(Historical!$H$7:$H$1230,MATCH(B555,Historical!$B$7:$B$1261,0))=0,"n/a",((INDEX(Historical!$C$7:$C$1239,MATCH(B555,Historical!$B$7:$B$1261,0))/INDEX(Historical!$H$7:$H$1230,MATCH(B555,Historical!$B$7:$B$1261,0)))^(1/5)-1)*100)</f>
        <v>4.4748127976484753</v>
      </c>
      <c r="V555" s="701">
        <f>IF(INDEX(Historical!$O$7:$O$1230,MATCH(B555,Historical!$B$7:$B$1261,0))=0,"n/a",((INDEX(Historical!$C$7:$C$1239,MATCH(B555,Historical!$B$7:$B$1261,0))/INDEX(Historical!$O$7:$O$1230,MATCH(B555,Historical!$B$7:$B$1261,0)))^(1/10)-1)*100)</f>
        <v>1.028036850637104</v>
      </c>
      <c r="W555" s="702">
        <f t="shared" si="141"/>
        <v>4.3527747034314039</v>
      </c>
      <c r="X555" s="703" t="str">
        <f t="shared" si="142"/>
        <v>n/a</v>
      </c>
      <c r="Y555" s="677"/>
      <c r="Z555" s="651">
        <f t="shared" si="143"/>
        <v>849.99999999999977</v>
      </c>
      <c r="AA555" s="886">
        <f t="shared" si="144"/>
        <v>162.78571428571428</v>
      </c>
      <c r="AB555" s="887">
        <v>12</v>
      </c>
      <c r="AC555" s="865">
        <v>0.28000000000000003</v>
      </c>
      <c r="AD555" s="865">
        <v>18.670000000000002</v>
      </c>
      <c r="AE555" s="865">
        <v>7.72</v>
      </c>
      <c r="AF555" s="865">
        <v>1.32</v>
      </c>
      <c r="AG555" s="865">
        <v>0.8</v>
      </c>
      <c r="AH555" s="865">
        <v>-2.6</v>
      </c>
      <c r="AI555" s="865">
        <v>150</v>
      </c>
      <c r="AJ555" s="865">
        <v>-4.5</v>
      </c>
      <c r="AK555" s="865">
        <v>9.1</v>
      </c>
      <c r="AL555" s="878">
        <v>8070</v>
      </c>
      <c r="AM555" s="872">
        <v>0.6</v>
      </c>
      <c r="AN555" s="865">
        <v>0.66</v>
      </c>
      <c r="AO555" s="739">
        <f t="shared" si="145"/>
        <v>-153.08931307209389</v>
      </c>
      <c r="AP555" s="740">
        <f t="shared" si="146"/>
        <v>9.6964012136203923</v>
      </c>
      <c r="AQ555" s="888">
        <f t="shared" si="147"/>
        <v>209.03228371960165</v>
      </c>
      <c r="AR555" s="651">
        <f>INDEX(Historical!$C$7:$C$1239,MATCH(B555,Historical!$B$7:$B$1261,0))*IF(AH555="n/a",1.03,IF(AH555&lt;0,1.01,IF(AH555&gt;10,1.1,(1+AH555/100))))</f>
        <v>2.3633999999999999</v>
      </c>
      <c r="AS555" s="886">
        <f t="shared" si="148"/>
        <v>2.5997400000000002</v>
      </c>
      <c r="AT555" s="886">
        <f t="shared" si="153"/>
        <v>2.8363163400000002</v>
      </c>
      <c r="AU555" s="886">
        <f t="shared" si="153"/>
        <v>3.0944211269399999</v>
      </c>
      <c r="AV555" s="886">
        <f t="shared" si="153"/>
        <v>3.3760134494915399</v>
      </c>
      <c r="AW555" s="651">
        <f t="shared" si="149"/>
        <v>14.269890916431541</v>
      </c>
      <c r="AX555" s="747">
        <f t="shared" si="150"/>
        <v>31.307351725387321</v>
      </c>
      <c r="AY555" s="934">
        <v>1.07</v>
      </c>
      <c r="AZ555" s="872">
        <v>43.33</v>
      </c>
      <c r="BA555" s="872">
        <v>-30.59</v>
      </c>
      <c r="BB555" s="872">
        <v>12.93</v>
      </c>
      <c r="BC555" s="872">
        <v>5.38</v>
      </c>
      <c r="BE555" s="624">
        <v>2014</v>
      </c>
      <c r="BF555" s="898">
        <f t="shared" si="151"/>
        <v>0</v>
      </c>
      <c r="BG555" s="882">
        <v>0.4</v>
      </c>
    </row>
    <row r="556" spans="1:59" ht="11.25" customHeight="1" x14ac:dyDescent="0.2">
      <c r="A556" s="881" t="s">
        <v>4113</v>
      </c>
      <c r="B556" s="875" t="s">
        <v>4114</v>
      </c>
      <c r="C556" s="932" t="s">
        <v>4319</v>
      </c>
      <c r="D556" s="932" t="s">
        <v>4320</v>
      </c>
      <c r="E556" s="733">
        <v>7</v>
      </c>
      <c r="F556" s="1140">
        <v>632</v>
      </c>
      <c r="G556" s="1166" t="s">
        <v>106</v>
      </c>
      <c r="H556" s="1166" t="s">
        <v>106</v>
      </c>
      <c r="I556" s="874">
        <v>47.92</v>
      </c>
      <c r="J556" s="651">
        <f t="shared" si="138"/>
        <v>1.7946577629382301</v>
      </c>
      <c r="K556" s="877">
        <v>0.215</v>
      </c>
      <c r="L556" s="887">
        <v>4</v>
      </c>
      <c r="M556" s="642">
        <f t="shared" si="139"/>
        <v>0.86</v>
      </c>
      <c r="N556" s="870" t="s">
        <v>489</v>
      </c>
      <c r="O556" s="734">
        <v>0.185</v>
      </c>
      <c r="P556" s="861">
        <v>43920</v>
      </c>
      <c r="Q556" s="861">
        <v>43936</v>
      </c>
      <c r="R556" s="642">
        <f t="shared" si="140"/>
        <v>16.216216216216218</v>
      </c>
      <c r="S556" s="701">
        <f>IF(INDEX(Historical!$D$7:$D$1237,MATCH(B556,Historical!$B$7:$B$1261,0))=0,"n/a",(INDEX(Historical!$C$7:$C$1239,MATCH(B556,Historical!$B$7:$B$1261,0))/INDEX(Historical!$D$7:$D$1237,MATCH(B556,Historical!$B$7:$B$1261,0))-1)*100)</f>
        <v>14.399999999999991</v>
      </c>
      <c r="T556" s="701">
        <f>IF(INDEX(Historical!$F$7:$F$1230,MATCH(B556,Historical!$B$7:$B$1261,0))=0,"n/a",((INDEX(Historical!$C$7:$C$1239,MATCH(B556,Historical!$B$7:$B$1261,0))/INDEX(Historical!$F$7:$F$1230,MATCH(B556,Historical!$B$7:$B$1261,0)))^(1/3)-1)*100)</f>
        <v>9.8088712421310795</v>
      </c>
      <c r="U556" s="701">
        <f>IF(INDEX(Historical!$H$7:$H$1230,MATCH(B556,Historical!$B$7:$B$1261,0))=0,"n/a",((INDEX(Historical!$C$7:$C$1239,MATCH(B556,Historical!$B$7:$B$1261,0))/INDEX(Historical!$H$7:$H$1230,MATCH(B556,Historical!$B$7:$B$1261,0)))^(1/5)-1)*100)</f>
        <v>8.2961358967309273</v>
      </c>
      <c r="V556" s="701" t="str">
        <f>IF(INDEX(Historical!$O$7:$O$1230,MATCH(B556,Historical!$B$7:$B$1261,0))=0,"n/a",((INDEX(Historical!$C$7:$C$1239,MATCH(B556,Historical!$B$7:$B$1261,0))/INDEX(Historical!$O$7:$O$1230,MATCH(B556,Historical!$B$7:$B$1261,0)))^(1/10)-1)*100)</f>
        <v>n/a</v>
      </c>
      <c r="W556" s="702" t="str">
        <f t="shared" si="141"/>
        <v>n/a</v>
      </c>
      <c r="X556" s="703">
        <f t="shared" si="142"/>
        <v>0.11602987268155143</v>
      </c>
      <c r="Y556" s="876"/>
      <c r="Z556" s="651">
        <f t="shared" si="143"/>
        <v>148.27586206896552</v>
      </c>
      <c r="AA556" s="886">
        <f t="shared" si="144"/>
        <v>82.620689655172427</v>
      </c>
      <c r="AB556" s="887">
        <v>12</v>
      </c>
      <c r="AC556" s="865">
        <v>0.57999999999999996</v>
      </c>
      <c r="AD556" s="865">
        <v>8.44</v>
      </c>
      <c r="AE556" s="865">
        <v>19.03</v>
      </c>
      <c r="AF556" s="865">
        <v>2.2599999999999998</v>
      </c>
      <c r="AG556" s="865">
        <v>2.7</v>
      </c>
      <c r="AH556" s="865">
        <v>14.2</v>
      </c>
      <c r="AI556" s="865">
        <v>-18.47</v>
      </c>
      <c r="AJ556" s="865">
        <v>71.5</v>
      </c>
      <c r="AK556" s="865">
        <v>10</v>
      </c>
      <c r="AL556" s="878">
        <v>6010</v>
      </c>
      <c r="AM556" s="872">
        <v>0.70000000000000007</v>
      </c>
      <c r="AN556" s="865">
        <v>0.34</v>
      </c>
      <c r="AO556" s="739">
        <f t="shared" si="145"/>
        <v>-72.529895995503267</v>
      </c>
      <c r="AP556" s="740">
        <f t="shared" si="146"/>
        <v>10.090793659669158</v>
      </c>
      <c r="AQ556" s="888">
        <f t="shared" si="147"/>
        <v>188.07619256076421</v>
      </c>
      <c r="AR556" s="651">
        <f>INDEX(Historical!$C$7:$C$1239,MATCH(B556,Historical!$B$7:$B$1261,0))*IF(AH556="n/a",1.03,IF(AH556&lt;0,1.01,IF(AH556&gt;10,1.1,(1+AH556/100))))</f>
        <v>0.78649999999999998</v>
      </c>
      <c r="AS556" s="886">
        <f t="shared" si="148"/>
        <v>0.79436499999999999</v>
      </c>
      <c r="AT556" s="886">
        <f t="shared" si="153"/>
        <v>0.87380150000000001</v>
      </c>
      <c r="AU556" s="886">
        <f t="shared" si="153"/>
        <v>0.96118165000000011</v>
      </c>
      <c r="AV556" s="886">
        <f t="shared" si="153"/>
        <v>1.0572998150000001</v>
      </c>
      <c r="AW556" s="651">
        <f t="shared" si="149"/>
        <v>4.4731479650000008</v>
      </c>
      <c r="AX556" s="747">
        <f t="shared" si="150"/>
        <v>9.33461595367279</v>
      </c>
      <c r="AY556" s="934">
        <v>0.61</v>
      </c>
      <c r="AZ556" s="872">
        <v>50.749999999999993</v>
      </c>
      <c r="BA556" s="872">
        <v>-10.4</v>
      </c>
      <c r="BB556" s="872">
        <v>-0.83</v>
      </c>
      <c r="BC556" s="872">
        <v>8.2199999999999989</v>
      </c>
      <c r="BE556" s="624">
        <v>2014</v>
      </c>
      <c r="BF556" s="898">
        <f t="shared" si="151"/>
        <v>0</v>
      </c>
      <c r="BG556" s="882">
        <v>1.7000000000000002</v>
      </c>
    </row>
    <row r="557" spans="1:59" ht="11.25" customHeight="1" x14ac:dyDescent="0.2">
      <c r="A557" s="871" t="s">
        <v>1596</v>
      </c>
      <c r="B557" s="875" t="s">
        <v>1597</v>
      </c>
      <c r="C557" s="932" t="s">
        <v>108</v>
      </c>
      <c r="D557" s="932" t="s">
        <v>4338</v>
      </c>
      <c r="E557" s="733">
        <v>7</v>
      </c>
      <c r="F557" s="1140">
        <v>588</v>
      </c>
      <c r="G557" s="1166" t="s">
        <v>115</v>
      </c>
      <c r="H557" s="1166" t="s">
        <v>115</v>
      </c>
      <c r="I557" s="874">
        <v>15.27</v>
      </c>
      <c r="J557" s="651">
        <f t="shared" si="138"/>
        <v>4.0602488539620172</v>
      </c>
      <c r="K557" s="877">
        <v>0.155</v>
      </c>
      <c r="L557" s="887">
        <v>4</v>
      </c>
      <c r="M557" s="642">
        <f t="shared" si="139"/>
        <v>0.62</v>
      </c>
      <c r="N557" s="870" t="s">
        <v>151</v>
      </c>
      <c r="O557" s="734">
        <v>0.14000000000000001</v>
      </c>
      <c r="P557" s="866">
        <v>43713</v>
      </c>
      <c r="Q557" s="866">
        <v>43739</v>
      </c>
      <c r="R557" s="642">
        <f t="shared" si="140"/>
        <v>10.714285714285703</v>
      </c>
      <c r="S557" s="701">
        <f>IF(INDEX(Historical!$D$7:$D$1237,MATCH(B557,Historical!$B$7:$B$1261,0))=0,"n/a",(INDEX(Historical!$C$7:$C$1239,MATCH(B557,Historical!$B$7:$B$1261,0))/INDEX(Historical!$D$7:$D$1237,MATCH(B557,Historical!$B$7:$B$1261,0))-1)*100)</f>
        <v>40.243902439024382</v>
      </c>
      <c r="T557" s="701">
        <f>IF(INDEX(Historical!$F$7:$F$1230,MATCH(B557,Historical!$B$7:$B$1261,0))=0,"n/a",((INDEX(Historical!$C$7:$C$1239,MATCH(B557,Historical!$B$7:$B$1261,0))/INDEX(Historical!$F$7:$F$1230,MATCH(B557,Historical!$B$7:$B$1261,0)))^(1/3)-1)*100)</f>
        <v>32.000612179591229</v>
      </c>
      <c r="U557" s="701">
        <f>IF(INDEX(Historical!$H$7:$H$1230,MATCH(B557,Historical!$B$7:$B$1261,0))=0,"n/a",((INDEX(Historical!$C$7:$C$1239,MATCH(B557,Historical!$B$7:$B$1261,0))/INDEX(Historical!$H$7:$H$1230,MATCH(B557,Historical!$B$7:$B$1261,0)))^(1/5)-1)*100)</f>
        <v>29.154508906543963</v>
      </c>
      <c r="V557" s="701">
        <f>IF(INDEX(Historical!$O$7:$O$1230,MATCH(B557,Historical!$B$7:$B$1261,0))=0,"n/a",((INDEX(Historical!$C$7:$C$1239,MATCH(B557,Historical!$B$7:$B$1261,0))/INDEX(Historical!$O$7:$O$1230,MATCH(B557,Historical!$B$7:$B$1261,0)))^(1/10)-1)*100)</f>
        <v>10.084079777731404</v>
      </c>
      <c r="W557" s="702">
        <f t="shared" si="141"/>
        <v>2.8911422310368509</v>
      </c>
      <c r="X557" s="703">
        <f t="shared" si="142"/>
        <v>2.0824649218959972</v>
      </c>
      <c r="Y557" s="876"/>
      <c r="Z557" s="651">
        <f t="shared" si="143"/>
        <v>77.499999999999986</v>
      </c>
      <c r="AA557" s="886">
        <f t="shared" si="144"/>
        <v>19.087499999999999</v>
      </c>
      <c r="AB557" s="887">
        <v>12</v>
      </c>
      <c r="AC557" s="865">
        <v>0.8</v>
      </c>
      <c r="AD557" s="865" t="s">
        <v>136</v>
      </c>
      <c r="AE557" s="865">
        <v>3.51</v>
      </c>
      <c r="AF557" s="865">
        <v>0.92</v>
      </c>
      <c r="AG557" s="865">
        <v>4.9000000000000004</v>
      </c>
      <c r="AH557" s="865">
        <v>13</v>
      </c>
      <c r="AI557" s="865">
        <v>72.25</v>
      </c>
      <c r="AJ557" s="865">
        <v>14.000000000000002</v>
      </c>
      <c r="AK557" s="865" t="s">
        <v>136</v>
      </c>
      <c r="AL557" s="878">
        <v>15130</v>
      </c>
      <c r="AM557" s="872">
        <v>0.1</v>
      </c>
      <c r="AN557" s="865">
        <v>0.3</v>
      </c>
      <c r="AO557" s="739">
        <f t="shared" si="145"/>
        <v>14.127257760505984</v>
      </c>
      <c r="AP557" s="740">
        <f t="shared" si="146"/>
        <v>33.214757760505982</v>
      </c>
      <c r="AQ557" s="888">
        <f t="shared" si="147"/>
        <v>-11.655975489755576</v>
      </c>
      <c r="AR557" s="651">
        <f>INDEX(Historical!$C$7:$C$1239,MATCH(B557,Historical!$B$7:$B$1261,0))*IF(AH557="n/a",1.03,IF(AH557&lt;0,1.01,IF(AH557&gt;10,1.1,(1+AH557/100))))</f>
        <v>0.63249999999999995</v>
      </c>
      <c r="AS557" s="886">
        <f t="shared" si="148"/>
        <v>0.69574999999999998</v>
      </c>
      <c r="AT557" s="886">
        <f t="shared" si="153"/>
        <v>0.71662250000000005</v>
      </c>
      <c r="AU557" s="886">
        <f t="shared" si="153"/>
        <v>0.73812117500000007</v>
      </c>
      <c r="AV557" s="886">
        <f t="shared" si="153"/>
        <v>0.76026481025000014</v>
      </c>
      <c r="AW557" s="651">
        <f t="shared" si="149"/>
        <v>3.5432584852500004</v>
      </c>
      <c r="AX557" s="747">
        <f t="shared" si="150"/>
        <v>23.204050329076626</v>
      </c>
      <c r="AY557" s="934">
        <v>1.63</v>
      </c>
      <c r="AZ557" s="872">
        <v>120.02999999999999</v>
      </c>
      <c r="BA557" s="872">
        <v>-12.94</v>
      </c>
      <c r="BB557" s="872">
        <v>14.93</v>
      </c>
      <c r="BC557" s="872">
        <v>31.15</v>
      </c>
      <c r="BE557" s="624">
        <v>2013</v>
      </c>
      <c r="BF557" s="898">
        <f t="shared" si="151"/>
        <v>0</v>
      </c>
      <c r="BG557" s="882">
        <v>0.6</v>
      </c>
    </row>
    <row r="558" spans="1:59" ht="11.25" customHeight="1" x14ac:dyDescent="0.2">
      <c r="A558" s="863" t="s">
        <v>1598</v>
      </c>
      <c r="B558" s="875" t="s">
        <v>1599</v>
      </c>
      <c r="C558" s="932" t="s">
        <v>108</v>
      </c>
      <c r="D558" s="932" t="s">
        <v>118</v>
      </c>
      <c r="E558" s="733">
        <v>11</v>
      </c>
      <c r="F558" s="1140">
        <v>292</v>
      </c>
      <c r="G558" s="1186" t="s">
        <v>106</v>
      </c>
      <c r="H558" s="1186" t="s">
        <v>106</v>
      </c>
      <c r="I558" s="874">
        <v>115.28</v>
      </c>
      <c r="J558" s="651">
        <f t="shared" si="138"/>
        <v>2.4288688410825814</v>
      </c>
      <c r="K558" s="877">
        <v>0.7</v>
      </c>
      <c r="L558" s="887">
        <v>4</v>
      </c>
      <c r="M558" s="642">
        <f t="shared" si="139"/>
        <v>2.8</v>
      </c>
      <c r="N558" s="870" t="s">
        <v>797</v>
      </c>
      <c r="O558" s="734">
        <v>0.6</v>
      </c>
      <c r="P558" s="866">
        <v>43684</v>
      </c>
      <c r="Q558" s="866">
        <v>43706</v>
      </c>
      <c r="R558" s="642">
        <f t="shared" si="140"/>
        <v>16.666666666666664</v>
      </c>
      <c r="S558" s="701">
        <f>IF(INDEX(Historical!$D$7:$D$1237,MATCH(B558,Historical!$B$7:$B$1261,0))=0,"n/a",(INDEX(Historical!$C$7:$C$1239,MATCH(B558,Historical!$B$7:$B$1261,0))/INDEX(Historical!$D$7:$D$1237,MATCH(B558,Historical!$B$7:$B$1261,0))-1)*100)</f>
        <v>18.181818181818166</v>
      </c>
      <c r="T558" s="701">
        <f>IF(INDEX(Historical!$F$7:$F$1230,MATCH(B558,Historical!$B$7:$B$1261,0))=0,"n/a",((INDEX(Historical!$C$7:$C$1239,MATCH(B558,Historical!$B$7:$B$1261,0))/INDEX(Historical!$F$7:$F$1230,MATCH(B558,Historical!$B$7:$B$1261,0)))^(1/3)-1)*100)</f>
        <v>18.563110149668759</v>
      </c>
      <c r="U558" s="701">
        <f>IF(INDEX(Historical!$H$7:$H$1230,MATCH(B558,Historical!$B$7:$B$1261,0))=0,"n/a",((INDEX(Historical!$C$7:$C$1239,MATCH(B558,Historical!$B$7:$B$1261,0))/INDEX(Historical!$H$7:$H$1230,MATCH(B558,Historical!$B$7:$B$1261,0)))^(1/5)-1)*100)</f>
        <v>15.590079005182321</v>
      </c>
      <c r="V558" s="701">
        <f>IF(INDEX(Historical!$O$7:$O$1230,MATCH(B558,Historical!$B$7:$B$1261,0))=0,"n/a",((INDEX(Historical!$C$7:$C$1239,MATCH(B558,Historical!$B$7:$B$1261,0))/INDEX(Historical!$O$7:$O$1230,MATCH(B558,Historical!$B$7:$B$1261,0)))^(1/10)-1)*100)</f>
        <v>21.861658577517183</v>
      </c>
      <c r="W558" s="702">
        <f t="shared" si="141"/>
        <v>0.71312425587029171</v>
      </c>
      <c r="X558" s="703">
        <f t="shared" si="142"/>
        <v>2.2594317398814958</v>
      </c>
      <c r="Y558" s="876"/>
      <c r="Z558" s="651">
        <f t="shared" si="143"/>
        <v>35.48795944233207</v>
      </c>
      <c r="AA558" s="886">
        <f t="shared" si="144"/>
        <v>14.610899873257289</v>
      </c>
      <c r="AB558" s="887">
        <v>12</v>
      </c>
      <c r="AC558" s="865">
        <v>7.89</v>
      </c>
      <c r="AD558" s="865">
        <v>20.29</v>
      </c>
      <c r="AE558" s="865">
        <v>0.57999999999999996</v>
      </c>
      <c r="AF558" s="865">
        <v>0.62</v>
      </c>
      <c r="AG558" s="865">
        <v>4.3999999999999995</v>
      </c>
      <c r="AH558" s="865">
        <v>35.6</v>
      </c>
      <c r="AI558" s="865">
        <v>41.21</v>
      </c>
      <c r="AJ558" s="865">
        <v>6.9</v>
      </c>
      <c r="AK558" s="865">
        <v>0.75</v>
      </c>
      <c r="AL558" s="878">
        <v>8240</v>
      </c>
      <c r="AM558" s="872">
        <v>0.48</v>
      </c>
      <c r="AN558" s="865">
        <v>0.3</v>
      </c>
      <c r="AO558" s="739">
        <f t="shared" si="145"/>
        <v>3.4080479730076156</v>
      </c>
      <c r="AP558" s="740">
        <f t="shared" si="146"/>
        <v>18.018947846264904</v>
      </c>
      <c r="AQ558" s="888">
        <f t="shared" si="147"/>
        <v>-36.548328377086804</v>
      </c>
      <c r="AR558" s="651">
        <f>INDEX(Historical!$C$7:$C$1239,MATCH(B558,Historical!$B$7:$B$1261,0))*IF(AH558="n/a",1.03,IF(AH558&lt;0,1.01,IF(AH558&gt;10,1.1,(1+AH558/100))))</f>
        <v>2.8600000000000003</v>
      </c>
      <c r="AS558" s="886">
        <f t="shared" si="148"/>
        <v>3.1460000000000008</v>
      </c>
      <c r="AT558" s="886">
        <f t="shared" si="153"/>
        <v>3.1695950000000011</v>
      </c>
      <c r="AU558" s="886">
        <f t="shared" si="153"/>
        <v>3.1933669625000012</v>
      </c>
      <c r="AV558" s="886">
        <f t="shared" si="153"/>
        <v>3.2173172147187512</v>
      </c>
      <c r="AW558" s="651">
        <f t="shared" si="149"/>
        <v>15.586279177218753</v>
      </c>
      <c r="AX558" s="747">
        <f t="shared" si="150"/>
        <v>13.5203670864146</v>
      </c>
      <c r="AY558" s="934">
        <v>1.22</v>
      </c>
      <c r="AZ558" s="872">
        <v>108.11999999999999</v>
      </c>
      <c r="BA558" s="872">
        <v>-31.269999999999996</v>
      </c>
      <c r="BB558" s="872">
        <v>8.77</v>
      </c>
      <c r="BC558" s="872">
        <v>18.579999999999998</v>
      </c>
      <c r="BE558" s="624">
        <v>2009</v>
      </c>
      <c r="BF558" s="898">
        <f t="shared" si="151"/>
        <v>0</v>
      </c>
      <c r="BG558" s="882">
        <v>0.70000000000000007</v>
      </c>
    </row>
    <row r="559" spans="1:59" ht="11.25" customHeight="1" x14ac:dyDescent="0.2">
      <c r="A559" s="871" t="s">
        <v>762</v>
      </c>
      <c r="B559" s="875" t="s">
        <v>763</v>
      </c>
      <c r="C559" s="932" t="s">
        <v>131</v>
      </c>
      <c r="D559" s="932" t="s">
        <v>4339</v>
      </c>
      <c r="E559" s="733">
        <v>16</v>
      </c>
      <c r="F559" s="1140">
        <v>229</v>
      </c>
      <c r="G559" s="1186" t="s">
        <v>37</v>
      </c>
      <c r="H559" s="1186" t="s">
        <v>37</v>
      </c>
      <c r="I559" s="874">
        <v>24.26</v>
      </c>
      <c r="J559" s="651">
        <f t="shared" si="138"/>
        <v>2.8854080791426213</v>
      </c>
      <c r="K559" s="877">
        <v>0.17499999999999999</v>
      </c>
      <c r="L559" s="887">
        <v>4</v>
      </c>
      <c r="M559" s="642">
        <f t="shared" si="139"/>
        <v>0.7</v>
      </c>
      <c r="N559" s="870" t="s">
        <v>139</v>
      </c>
      <c r="O559" s="734">
        <v>0.16500000000000001</v>
      </c>
      <c r="P559" s="619">
        <v>43844</v>
      </c>
      <c r="Q559" s="619">
        <v>43862</v>
      </c>
      <c r="R559" s="642">
        <f t="shared" si="140"/>
        <v>6.060606060606049</v>
      </c>
      <c r="S559" s="701">
        <f>IF(INDEX(Historical!$D$7:$D$1237,MATCH(B559,Historical!$B$7:$B$1261,0))=0,"n/a",(INDEX(Historical!$C$7:$C$1239,MATCH(B559,Historical!$B$7:$B$1261,0))/INDEX(Historical!$D$7:$D$1237,MATCH(B559,Historical!$B$7:$B$1261,0))-1)*100)</f>
        <v>6.4516129032258229</v>
      </c>
      <c r="T559" s="701">
        <f>IF(INDEX(Historical!$F$7:$F$1230,MATCH(B559,Historical!$B$7:$B$1261,0))=0,"n/a",((INDEX(Historical!$C$7:$C$1239,MATCH(B559,Historical!$B$7:$B$1261,0))/INDEX(Historical!$F$7:$F$1230,MATCH(B559,Historical!$B$7:$B$1261,0)))^(1/3)-1)*100)</f>
        <v>6.917810999860885</v>
      </c>
      <c r="U559" s="701">
        <f>IF(INDEX(Historical!$H$7:$H$1230,MATCH(B559,Historical!$B$7:$B$1261,0))=0,"n/a",((INDEX(Historical!$C$7:$C$1239,MATCH(B559,Historical!$B$7:$B$1261,0))/INDEX(Historical!$H$7:$H$1230,MATCH(B559,Historical!$B$7:$B$1261,0)))^(1/5)-1)*100)</f>
        <v>5.9938567638061713</v>
      </c>
      <c r="V559" s="701">
        <f>IF(INDEX(Historical!$O$7:$O$1230,MATCH(B559,Historical!$B$7:$B$1261,0))=0,"n/a",((INDEX(Historical!$C$7:$C$1239,MATCH(B559,Historical!$B$7:$B$1261,0))/INDEX(Historical!$O$7:$O$1230,MATCH(B559,Historical!$B$7:$B$1261,0)))^(1/10)-1)*100)</f>
        <v>4.4589177642213595</v>
      </c>
      <c r="W559" s="702">
        <f t="shared" si="141"/>
        <v>1.3442402575578452</v>
      </c>
      <c r="X559" s="703">
        <f t="shared" si="142"/>
        <v>0.59345116473328419</v>
      </c>
      <c r="Y559" s="667"/>
      <c r="Z559" s="651">
        <f t="shared" si="143"/>
        <v>53.846153846153847</v>
      </c>
      <c r="AA559" s="886">
        <f t="shared" si="144"/>
        <v>18.661538461538463</v>
      </c>
      <c r="AB559" s="887">
        <v>9</v>
      </c>
      <c r="AC559" s="865">
        <v>1.3</v>
      </c>
      <c r="AD559" s="865" t="s">
        <v>136</v>
      </c>
      <c r="AE559" s="865">
        <v>3.17</v>
      </c>
      <c r="AF559" s="865">
        <v>2.15</v>
      </c>
      <c r="AG559" s="865">
        <v>12.9</v>
      </c>
      <c r="AH559" s="865">
        <v>13.5</v>
      </c>
      <c r="AI559" s="865" t="s">
        <v>136</v>
      </c>
      <c r="AJ559" s="865">
        <v>10.100000000000001</v>
      </c>
      <c r="AK559" s="865" t="s">
        <v>136</v>
      </c>
      <c r="AL559" s="878">
        <v>200.34</v>
      </c>
      <c r="AM559" s="872">
        <v>5.3</v>
      </c>
      <c r="AN559" s="865">
        <v>1.29</v>
      </c>
      <c r="AO559" s="739">
        <f t="shared" si="145"/>
        <v>-9.7822736185896701</v>
      </c>
      <c r="AP559" s="740">
        <f t="shared" si="146"/>
        <v>8.8792648429487926</v>
      </c>
      <c r="AQ559" s="888">
        <f t="shared" si="147"/>
        <v>33.53702390025304</v>
      </c>
      <c r="AR559" s="651">
        <f>INDEX(Historical!$C$7:$C$1239,MATCH(B559,Historical!$B$7:$B$1261,0))*IF(AH559="n/a",1.03,IF(AH559&lt;0,1.01,IF(AH559&gt;10,1.1,(1+AH559/100))))</f>
        <v>0.72600000000000009</v>
      </c>
      <c r="AS559" s="886">
        <f t="shared" si="148"/>
        <v>0.74778000000000011</v>
      </c>
      <c r="AT559" s="886">
        <f t="shared" si="153"/>
        <v>0.77021340000000016</v>
      </c>
      <c r="AU559" s="886">
        <f t="shared" si="153"/>
        <v>0.79331980200000018</v>
      </c>
      <c r="AV559" s="886">
        <f t="shared" si="153"/>
        <v>0.81711939606000017</v>
      </c>
      <c r="AW559" s="651">
        <f t="shared" si="149"/>
        <v>3.8544325980600007</v>
      </c>
      <c r="AX559" s="747">
        <f t="shared" si="150"/>
        <v>15.888015655647159</v>
      </c>
      <c r="AY559" s="934">
        <v>-0.44</v>
      </c>
      <c r="AZ559" s="872">
        <v>7.46</v>
      </c>
      <c r="BA559" s="872">
        <v>-24.14</v>
      </c>
      <c r="BB559" s="872">
        <v>0.74</v>
      </c>
      <c r="BC559" s="872">
        <v>-2.65</v>
      </c>
      <c r="BE559" s="624">
        <v>2004</v>
      </c>
      <c r="BF559" s="898">
        <f t="shared" si="151"/>
        <v>1</v>
      </c>
      <c r="BG559" s="882">
        <v>4.2</v>
      </c>
    </row>
    <row r="560" spans="1:59" ht="11.25" customHeight="1" x14ac:dyDescent="0.2">
      <c r="A560" s="871" t="s">
        <v>774</v>
      </c>
      <c r="B560" s="875" t="s">
        <v>775</v>
      </c>
      <c r="C560" s="932" t="s">
        <v>123</v>
      </c>
      <c r="D560" s="932" t="s">
        <v>4355</v>
      </c>
      <c r="E560" s="733">
        <v>20</v>
      </c>
      <c r="F560" s="1140">
        <v>167</v>
      </c>
      <c r="G560" s="1129" t="s">
        <v>106</v>
      </c>
      <c r="H560" s="1129" t="s">
        <v>106</v>
      </c>
      <c r="I560" s="874">
        <v>110.47</v>
      </c>
      <c r="J560" s="651">
        <f t="shared" si="138"/>
        <v>1.0862677650040735</v>
      </c>
      <c r="K560" s="877">
        <v>0.3</v>
      </c>
      <c r="L560" s="887">
        <v>4</v>
      </c>
      <c r="M560" s="642">
        <f t="shared" si="139"/>
        <v>1.2</v>
      </c>
      <c r="N560" s="870" t="s">
        <v>423</v>
      </c>
      <c r="O560" s="734">
        <v>0.28000000000000003</v>
      </c>
      <c r="P560" s="861">
        <v>44203</v>
      </c>
      <c r="Q560" s="861">
        <v>44218</v>
      </c>
      <c r="R560" s="642">
        <f t="shared" si="140"/>
        <v>7.1428571428571281</v>
      </c>
      <c r="S560" s="701">
        <f>IF(INDEX(Historical!$D$7:$D$1237,MATCH(B560,Historical!$B$7:$B$1261,0))=0,"n/a",(INDEX(Historical!$C$7:$C$1239,MATCH(B560,Historical!$B$7:$B$1261,0))/INDEX(Historical!$D$7:$D$1237,MATCH(B560,Historical!$B$7:$B$1261,0))-1)*100)</f>
        <v>6.0000000000000053</v>
      </c>
      <c r="T560" s="701">
        <f>IF(INDEX(Historical!$F$7:$F$1230,MATCH(B560,Historical!$B$7:$B$1261,0))=0,"n/a",((INDEX(Historical!$C$7:$C$1239,MATCH(B560,Historical!$B$7:$B$1261,0))/INDEX(Historical!$F$7:$F$1230,MATCH(B560,Historical!$B$7:$B$1261,0)))^(1/3)-1)*100)</f>
        <v>4.8349307472692393</v>
      </c>
      <c r="U560" s="701">
        <f>IF(INDEX(Historical!$H$7:$H$1230,MATCH(B560,Historical!$B$7:$B$1261,0))=0,"n/a",((INDEX(Historical!$C$7:$C$1239,MATCH(B560,Historical!$B$7:$B$1261,0))/INDEX(Historical!$H$7:$H$1230,MATCH(B560,Historical!$B$7:$B$1261,0)))^(1/5)-1)*100)</f>
        <v>4.762370263962179</v>
      </c>
      <c r="V560" s="701">
        <f>IF(INDEX(Historical!$O$7:$O$1230,MATCH(B560,Historical!$B$7:$B$1261,0))=0,"n/a",((INDEX(Historical!$C$7:$C$1239,MATCH(B560,Historical!$B$7:$B$1261,0))/INDEX(Historical!$O$7:$O$1230,MATCH(B560,Historical!$B$7:$B$1261,0)))^(1/10)-1)*100)</f>
        <v>12.723791686028797</v>
      </c>
      <c r="W560" s="702">
        <f t="shared" si="141"/>
        <v>0.37428860684597981</v>
      </c>
      <c r="X560" s="703">
        <f t="shared" si="142"/>
        <v>0.24675493595658957</v>
      </c>
      <c r="Y560" s="661"/>
      <c r="Z560" s="651">
        <f t="shared" si="143"/>
        <v>48.192771084337345</v>
      </c>
      <c r="AA560" s="886">
        <f t="shared" si="144"/>
        <v>44.365461847389554</v>
      </c>
      <c r="AB560" s="887">
        <v>6</v>
      </c>
      <c r="AC560" s="865">
        <v>2.4900000000000002</v>
      </c>
      <c r="AD560" s="865">
        <v>2.4</v>
      </c>
      <c r="AE560" s="865">
        <v>13.63</v>
      </c>
      <c r="AF560" s="865">
        <v>3.07</v>
      </c>
      <c r="AG560" s="865">
        <v>10.4</v>
      </c>
      <c r="AH560" s="867">
        <v>34.699999999999996</v>
      </c>
      <c r="AI560" s="867">
        <v>6.2600000000000007</v>
      </c>
      <c r="AJ560" s="865">
        <v>19.3</v>
      </c>
      <c r="AK560" s="865">
        <v>18.399999999999999</v>
      </c>
      <c r="AL560" s="878">
        <v>7180</v>
      </c>
      <c r="AM560" s="872">
        <v>0.2</v>
      </c>
      <c r="AN560" s="865">
        <v>0.12</v>
      </c>
      <c r="AO560" s="739">
        <f t="shared" si="145"/>
        <v>-38.516823818423305</v>
      </c>
      <c r="AP560" s="740">
        <f t="shared" si="146"/>
        <v>5.8486380289662527</v>
      </c>
      <c r="AQ560" s="888">
        <f t="shared" si="147"/>
        <v>146.03700523068196</v>
      </c>
      <c r="AR560" s="651">
        <f>INDEX(Historical!$C$7:$C$1239,MATCH(B560,Historical!$B$7:$B$1261,0))*IF(AH560="n/a",1.03,IF(AH560&lt;0,1.01,IF(AH560&gt;10,1.1,(1+AH560/100))))</f>
        <v>1.1660000000000001</v>
      </c>
      <c r="AS560" s="886">
        <f t="shared" si="148"/>
        <v>1.2389916000000001</v>
      </c>
      <c r="AT560" s="886">
        <f t="shared" si="153"/>
        <v>1.3628907600000002</v>
      </c>
      <c r="AU560" s="886">
        <f t="shared" si="153"/>
        <v>1.4991798360000004</v>
      </c>
      <c r="AV560" s="886">
        <f t="shared" si="153"/>
        <v>1.6490978196000006</v>
      </c>
      <c r="AW560" s="651">
        <f t="shared" si="149"/>
        <v>6.9161600156000018</v>
      </c>
      <c r="AX560" s="747">
        <f t="shared" si="150"/>
        <v>6.26066806879696</v>
      </c>
      <c r="AY560" s="934">
        <v>0.68</v>
      </c>
      <c r="AZ560" s="872">
        <v>84.789999999999992</v>
      </c>
      <c r="BA560" s="872">
        <v>-25.180000000000003</v>
      </c>
      <c r="BB560" s="872">
        <v>-7.08</v>
      </c>
      <c r="BC560" s="872">
        <v>-7.55</v>
      </c>
      <c r="BE560" s="624">
        <v>2002</v>
      </c>
      <c r="BF560" s="898">
        <f t="shared" si="151"/>
        <v>1</v>
      </c>
      <c r="BG560" s="882">
        <v>8.7999999999999989</v>
      </c>
    </row>
    <row r="561" spans="1:59" ht="11.25" customHeight="1" x14ac:dyDescent="0.2">
      <c r="A561" s="863" t="s">
        <v>1604</v>
      </c>
      <c r="B561" s="875" t="s">
        <v>4591</v>
      </c>
      <c r="C561" s="932" t="s">
        <v>112</v>
      </c>
      <c r="D561" s="932" t="s">
        <v>4361</v>
      </c>
      <c r="E561" s="733">
        <v>10</v>
      </c>
      <c r="F561" s="1140">
        <v>333</v>
      </c>
      <c r="G561" s="1166" t="s">
        <v>106</v>
      </c>
      <c r="H561" s="1166" t="s">
        <v>106</v>
      </c>
      <c r="I561" s="874">
        <v>12.11</v>
      </c>
      <c r="J561" s="651">
        <f t="shared" si="138"/>
        <v>4.6242774566473992</v>
      </c>
      <c r="K561" s="877">
        <v>0.14000000000000001</v>
      </c>
      <c r="L561" s="887">
        <v>4</v>
      </c>
      <c r="M561" s="642">
        <f t="shared" si="139"/>
        <v>0.56000000000000005</v>
      </c>
      <c r="N561" s="870" t="s">
        <v>706</v>
      </c>
      <c r="O561" s="734">
        <v>0.13</v>
      </c>
      <c r="P561" s="866">
        <v>43698</v>
      </c>
      <c r="Q561" s="866">
        <v>43727</v>
      </c>
      <c r="R561" s="642">
        <f t="shared" si="140"/>
        <v>7.6923076923076987</v>
      </c>
      <c r="S561" s="701">
        <f>IF(INDEX(Historical!$D$7:$D$1237,MATCH(B561,Historical!$B$7:$B$1261,0))=0,"n/a",(INDEX(Historical!$C$7:$C$1239,MATCH(B561,Historical!$B$7:$B$1261,0))/INDEX(Historical!$D$7:$D$1237,MATCH(B561,Historical!$B$7:$B$1261,0))-1)*100)</f>
        <v>8.0000000000000071</v>
      </c>
      <c r="T561" s="701">
        <f>IF(INDEX(Historical!$F$7:$F$1230,MATCH(B561,Historical!$B$7:$B$1261,0))=0,"n/a",((INDEX(Historical!$C$7:$C$1239,MATCH(B561,Historical!$B$7:$B$1261,0))/INDEX(Historical!$F$7:$F$1230,MATCH(B561,Historical!$B$7:$B$1261,0)))^(1/3)-1)*100)</f>
        <v>8.7380373002892142</v>
      </c>
      <c r="U561" s="701">
        <f>IF(INDEX(Historical!$H$7:$H$1230,MATCH(B561,Historical!$B$7:$B$1261,0))=0,"n/a",((INDEX(Historical!$C$7:$C$1239,MATCH(B561,Historical!$B$7:$B$1261,0))/INDEX(Historical!$H$7:$H$1230,MATCH(B561,Historical!$B$7:$B$1261,0)))^(1/5)-1)*100)</f>
        <v>12.474611314209483</v>
      </c>
      <c r="V561" s="701" t="str">
        <f>IF(INDEX(Historical!$O$7:$O$1230,MATCH(B561,Historical!$B$7:$B$1261,0))=0,"n/a",((INDEX(Historical!$C$7:$C$1239,MATCH(B561,Historical!$B$7:$B$1261,0))/INDEX(Historical!$O$7:$O$1230,MATCH(B561,Historical!$B$7:$B$1261,0)))^(1/10)-1)*100)</f>
        <v>n/a</v>
      </c>
      <c r="W561" s="702" t="str">
        <f t="shared" si="141"/>
        <v>n/a</v>
      </c>
      <c r="X561" s="703">
        <f t="shared" si="142"/>
        <v>3.1186528285523707</v>
      </c>
      <c r="Y561" s="664"/>
      <c r="Z561" s="651">
        <f t="shared" si="143"/>
        <v>70.886075949367083</v>
      </c>
      <c r="AA561" s="886">
        <f t="shared" si="144"/>
        <v>15.329113924050631</v>
      </c>
      <c r="AB561" s="887">
        <v>5</v>
      </c>
      <c r="AC561" s="865">
        <v>0.79</v>
      </c>
      <c r="AD561" s="865">
        <v>1.97</v>
      </c>
      <c r="AE561" s="865">
        <v>0.59</v>
      </c>
      <c r="AF561" s="865">
        <v>1.3</v>
      </c>
      <c r="AG561" s="865" t="s">
        <v>136</v>
      </c>
      <c r="AH561" s="865">
        <v>-10.199999999999999</v>
      </c>
      <c r="AI561" s="865">
        <v>52.61</v>
      </c>
      <c r="AJ561" s="865">
        <v>4</v>
      </c>
      <c r="AK561" s="865">
        <v>8</v>
      </c>
      <c r="AL561" s="878">
        <v>403.13</v>
      </c>
      <c r="AM561" s="872">
        <v>1.0999999999999999</v>
      </c>
      <c r="AN561" s="865">
        <v>0.28000000000000003</v>
      </c>
      <c r="AO561" s="739">
        <f t="shared" si="145"/>
        <v>1.76977484680625</v>
      </c>
      <c r="AP561" s="740">
        <f t="shared" si="146"/>
        <v>17.098888770856881</v>
      </c>
      <c r="AQ561" s="888">
        <f t="shared" si="147"/>
        <v>-5.8893131555168949</v>
      </c>
      <c r="AR561" s="651">
        <f>INDEX(Historical!$C$7:$C$1239,MATCH(B561,Historical!$B$7:$B$1261,0))*IF(AH561="n/a",1.03,IF(AH561&lt;0,1.01,IF(AH561&gt;10,1.1,(1+AH561/100))))</f>
        <v>0.5454</v>
      </c>
      <c r="AS561" s="886">
        <f t="shared" si="148"/>
        <v>0.59994000000000003</v>
      </c>
      <c r="AT561" s="886">
        <f t="shared" si="153"/>
        <v>0.64793520000000004</v>
      </c>
      <c r="AU561" s="886">
        <f t="shared" si="153"/>
        <v>0.69977001600000011</v>
      </c>
      <c r="AV561" s="886">
        <f t="shared" si="153"/>
        <v>0.75575161728000018</v>
      </c>
      <c r="AW561" s="651">
        <f t="shared" si="149"/>
        <v>3.2487968332800001</v>
      </c>
      <c r="AX561" s="747">
        <f t="shared" si="150"/>
        <v>26.827389209578861</v>
      </c>
      <c r="AY561" s="934">
        <v>1.07</v>
      </c>
      <c r="AZ561" s="872">
        <v>39.839999999999996</v>
      </c>
      <c r="BA561" s="872">
        <v>-32.04</v>
      </c>
      <c r="BB561" s="872">
        <v>4.0599999999999996</v>
      </c>
      <c r="BC561" s="872">
        <v>5.8000000000000007</v>
      </c>
      <c r="BE561" s="624">
        <v>2010</v>
      </c>
      <c r="BF561" s="898">
        <f t="shared" si="151"/>
        <v>0</v>
      </c>
      <c r="BG561" s="882" t="s">
        <v>136</v>
      </c>
    </row>
    <row r="562" spans="1:59" ht="11.25" customHeight="1" x14ac:dyDescent="0.2">
      <c r="A562" s="871" t="s">
        <v>766</v>
      </c>
      <c r="B562" s="875" t="s">
        <v>767</v>
      </c>
      <c r="C562" s="932" t="s">
        <v>112</v>
      </c>
      <c r="D562" s="932" t="s">
        <v>4361</v>
      </c>
      <c r="E562" s="733">
        <v>17</v>
      </c>
      <c r="F562" s="1140">
        <v>210</v>
      </c>
      <c r="G562" s="1165" t="s">
        <v>106</v>
      </c>
      <c r="H562" s="1165" t="s">
        <v>106</v>
      </c>
      <c r="I562" s="874">
        <v>64.180000000000007</v>
      </c>
      <c r="J562" s="651">
        <f t="shared" si="138"/>
        <v>2.1190401994390777</v>
      </c>
      <c r="K562" s="877">
        <v>0.34</v>
      </c>
      <c r="L562" s="887">
        <v>4</v>
      </c>
      <c r="M562" s="642">
        <f t="shared" si="139"/>
        <v>1.36</v>
      </c>
      <c r="N562" s="870" t="s">
        <v>148</v>
      </c>
      <c r="O562" s="734">
        <v>0.31</v>
      </c>
      <c r="P562" s="861">
        <v>43885</v>
      </c>
      <c r="Q562" s="861">
        <v>43906</v>
      </c>
      <c r="R562" s="642">
        <f t="shared" si="140"/>
        <v>9.6774193548387171</v>
      </c>
      <c r="S562" s="701">
        <f>IF(INDEX(Historical!$D$7:$D$1237,MATCH(B562,Historical!$B$7:$B$1261,0))=0,"n/a",(INDEX(Historical!$C$7:$C$1239,MATCH(B562,Historical!$B$7:$B$1261,0))/INDEX(Historical!$D$7:$D$1237,MATCH(B562,Historical!$B$7:$B$1261,0))-1)*100)</f>
        <v>10.714285714285698</v>
      </c>
      <c r="T562" s="701">
        <f>IF(INDEX(Historical!$F$7:$F$1230,MATCH(B562,Historical!$B$7:$B$1261,0))=0,"n/a",((INDEX(Historical!$C$7:$C$1239,MATCH(B562,Historical!$B$7:$B$1261,0))/INDEX(Historical!$F$7:$F$1230,MATCH(B562,Historical!$B$7:$B$1261,0)))^(1/3)-1)*100)</f>
        <v>12.110512440831279</v>
      </c>
      <c r="U562" s="701">
        <f>IF(INDEX(Historical!$H$7:$H$1230,MATCH(B562,Historical!$B$7:$B$1261,0))=0,"n/a",((INDEX(Historical!$C$7:$C$1239,MATCH(B562,Historical!$B$7:$B$1261,0))/INDEX(Historical!$H$7:$H$1230,MATCH(B562,Historical!$B$7:$B$1261,0)))^(1/5)-1)*100)</f>
        <v>11.485359272536089</v>
      </c>
      <c r="V562" s="701">
        <f>IF(INDEX(Historical!$O$7:$O$1230,MATCH(B562,Historical!$B$7:$B$1261,0))=0,"n/a",((INDEX(Historical!$C$7:$C$1239,MATCH(B562,Historical!$B$7:$B$1261,0))/INDEX(Historical!$O$7:$O$1230,MATCH(B562,Historical!$B$7:$B$1261,0)))^(1/10)-1)*100)</f>
        <v>9.9557752157197967</v>
      </c>
      <c r="W562" s="702">
        <f t="shared" si="141"/>
        <v>1.153637865828985</v>
      </c>
      <c r="X562" s="703">
        <f t="shared" si="142"/>
        <v>0.99011717866690407</v>
      </c>
      <c r="Y562" s="875"/>
      <c r="Z562" s="651">
        <f t="shared" si="143"/>
        <v>47.719298245614041</v>
      </c>
      <c r="AA562" s="886">
        <f t="shared" si="144"/>
        <v>22.519298245614038</v>
      </c>
      <c r="AB562" s="887">
        <v>12</v>
      </c>
      <c r="AC562" s="865">
        <v>2.85</v>
      </c>
      <c r="AD562" s="865">
        <v>8.52</v>
      </c>
      <c r="AE562" s="865">
        <v>1.4</v>
      </c>
      <c r="AF562" s="865">
        <v>6.19</v>
      </c>
      <c r="AG562" s="865">
        <v>28.1</v>
      </c>
      <c r="AH562" s="865">
        <v>8.1</v>
      </c>
      <c r="AI562" s="865">
        <v>21.25</v>
      </c>
      <c r="AJ562" s="865">
        <v>11.600000000000001</v>
      </c>
      <c r="AK562" s="865">
        <v>2.7</v>
      </c>
      <c r="AL562" s="878">
        <v>7500</v>
      </c>
      <c r="AM562" s="872">
        <v>0.3</v>
      </c>
      <c r="AN562" s="865">
        <v>0</v>
      </c>
      <c r="AO562" s="739">
        <f t="shared" si="145"/>
        <v>-8.9148987736388712</v>
      </c>
      <c r="AP562" s="740">
        <f t="shared" si="146"/>
        <v>13.604399471975167</v>
      </c>
      <c r="AQ562" s="888">
        <f t="shared" si="147"/>
        <v>148.90377983858286</v>
      </c>
      <c r="AR562" s="651">
        <f>INDEX(Historical!$C$7:$C$1239,MATCH(B562,Historical!$B$7:$B$1261,0))*IF(AH562="n/a",1.03,IF(AH562&lt;0,1.01,IF(AH562&gt;10,1.1,(1+AH562/100))))</f>
        <v>1.3404399999999999</v>
      </c>
      <c r="AS562" s="886">
        <f t="shared" si="148"/>
        <v>1.4744839999999999</v>
      </c>
      <c r="AT562" s="886">
        <f t="shared" si="153"/>
        <v>1.5142950679999998</v>
      </c>
      <c r="AU562" s="886">
        <f t="shared" si="153"/>
        <v>1.5551810348359996</v>
      </c>
      <c r="AV562" s="886">
        <f t="shared" si="153"/>
        <v>1.5971709227765714</v>
      </c>
      <c r="AW562" s="651">
        <f t="shared" si="149"/>
        <v>7.4815710256125705</v>
      </c>
      <c r="AX562" s="747">
        <f t="shared" si="150"/>
        <v>11.657168939876238</v>
      </c>
      <c r="AY562" s="934">
        <v>1.7</v>
      </c>
      <c r="AZ562" s="872">
        <v>98.21</v>
      </c>
      <c r="BA562" s="872">
        <v>-4.54</v>
      </c>
      <c r="BB562" s="872">
        <v>13.28</v>
      </c>
      <c r="BC562" s="872">
        <v>25.009999999999998</v>
      </c>
      <c r="BE562" s="624">
        <v>2004</v>
      </c>
      <c r="BF562" s="898">
        <f t="shared" si="151"/>
        <v>1</v>
      </c>
      <c r="BG562" s="882">
        <v>13.600000000000001</v>
      </c>
    </row>
    <row r="563" spans="1:59" ht="11.25" customHeight="1" x14ac:dyDescent="0.2">
      <c r="A563" s="871" t="s">
        <v>1594</v>
      </c>
      <c r="B563" s="875" t="s">
        <v>1595</v>
      </c>
      <c r="C563" s="932" t="s">
        <v>108</v>
      </c>
      <c r="D563" s="932" t="s">
        <v>4334</v>
      </c>
      <c r="E563" s="733">
        <v>8</v>
      </c>
      <c r="F563" s="1140">
        <v>523</v>
      </c>
      <c r="G563" s="1140" t="s">
        <v>106</v>
      </c>
      <c r="H563" s="1140" t="s">
        <v>106</v>
      </c>
      <c r="I563" s="874">
        <v>90.95</v>
      </c>
      <c r="J563" s="651">
        <f t="shared" si="138"/>
        <v>1.6272677295217153</v>
      </c>
      <c r="K563" s="877">
        <v>0.37</v>
      </c>
      <c r="L563" s="887">
        <v>4</v>
      </c>
      <c r="M563" s="642">
        <f t="shared" si="139"/>
        <v>1.48</v>
      </c>
      <c r="N563" s="870" t="s">
        <v>568</v>
      </c>
      <c r="O563" s="734">
        <v>0.34</v>
      </c>
      <c r="P563" s="619">
        <v>43829</v>
      </c>
      <c r="Q563" s="619">
        <v>43845</v>
      </c>
      <c r="R563" s="642">
        <f t="shared" si="140"/>
        <v>8.8235294117646959</v>
      </c>
      <c r="S563" s="701">
        <f>IF(INDEX(Historical!$D$7:$D$1237,MATCH(B563,Historical!$B$7:$B$1261,0))=0,"n/a",(INDEX(Historical!$C$7:$C$1239,MATCH(B563,Historical!$B$7:$B$1261,0))/INDEX(Historical!$D$7:$D$1237,MATCH(B563,Historical!$B$7:$B$1261,0))-1)*100)</f>
        <v>23.636363636363633</v>
      </c>
      <c r="T563" s="701">
        <f>IF(INDEX(Historical!$F$7:$F$1230,MATCH(B563,Historical!$B$7:$B$1261,0))=0,"n/a",((INDEX(Historical!$C$7:$C$1239,MATCH(B563,Historical!$B$7:$B$1261,0))/INDEX(Historical!$F$7:$F$1230,MATCH(B563,Historical!$B$7:$B$1261,0)))^(1/3)-1)*100)</f>
        <v>19.348319192733697</v>
      </c>
      <c r="U563" s="701">
        <f>IF(INDEX(Historical!$H$7:$H$1230,MATCH(B563,Historical!$B$7:$B$1261,0))=0,"n/a",((INDEX(Historical!$C$7:$C$1239,MATCH(B563,Historical!$B$7:$B$1261,0))/INDEX(Historical!$H$7:$H$1230,MATCH(B563,Historical!$B$7:$B$1261,0)))^(1/5)-1)*100)</f>
        <v>16.271101521949817</v>
      </c>
      <c r="V563" s="701">
        <f>IF(INDEX(Historical!$O$7:$O$1230,MATCH(B563,Historical!$B$7:$B$1261,0))=0,"n/a",((INDEX(Historical!$C$7:$C$1239,MATCH(B563,Historical!$B$7:$B$1261,0))/INDEX(Historical!$O$7:$O$1230,MATCH(B563,Historical!$B$7:$B$1261,0)))^(1/10)-1)*100)</f>
        <v>11.946011082672413</v>
      </c>
      <c r="W563" s="702">
        <f t="shared" si="141"/>
        <v>1.3620531078822544</v>
      </c>
      <c r="X563" s="703">
        <f t="shared" si="142"/>
        <v>1.452776921602662</v>
      </c>
      <c r="Y563" s="661"/>
      <c r="Z563" s="651">
        <f t="shared" si="143"/>
        <v>25.429553264604809</v>
      </c>
      <c r="AA563" s="886">
        <f t="shared" si="144"/>
        <v>15.627147766323024</v>
      </c>
      <c r="AB563" s="887">
        <v>9</v>
      </c>
      <c r="AC563" s="865">
        <v>5.82</v>
      </c>
      <c r="AD563" s="865">
        <v>2.66</v>
      </c>
      <c r="AE563" s="865">
        <v>1.57</v>
      </c>
      <c r="AF563" s="865">
        <v>1.78</v>
      </c>
      <c r="AG563" s="865">
        <v>11.799999999999999</v>
      </c>
      <c r="AH563" s="865">
        <v>-18.7</v>
      </c>
      <c r="AI563" s="865">
        <v>13.5</v>
      </c>
      <c r="AJ563" s="865">
        <v>11.200000000000001</v>
      </c>
      <c r="AK563" s="865">
        <v>5.9799999999999995</v>
      </c>
      <c r="AL563" s="878">
        <v>12800</v>
      </c>
      <c r="AM563" s="872">
        <v>0.4</v>
      </c>
      <c r="AN563" s="865">
        <v>4.21</v>
      </c>
      <c r="AO563" s="739">
        <f t="shared" si="145"/>
        <v>2.2712214851485086</v>
      </c>
      <c r="AP563" s="740">
        <f t="shared" si="146"/>
        <v>17.898369251471532</v>
      </c>
      <c r="AQ563" s="888">
        <f t="shared" si="147"/>
        <v>11.188174878956115</v>
      </c>
      <c r="AR563" s="651">
        <f>INDEX(Historical!$C$7:$C$1239,MATCH(B563,Historical!$B$7:$B$1261,0))*IF(AH563="n/a",1.03,IF(AH563&lt;0,1.01,IF(AH563&gt;10,1.1,(1+AH563/100))))</f>
        <v>1.3736000000000002</v>
      </c>
      <c r="AS563" s="886">
        <f t="shared" si="148"/>
        <v>1.5109600000000003</v>
      </c>
      <c r="AT563" s="886">
        <f t="shared" si="153"/>
        <v>1.6013154080000005</v>
      </c>
      <c r="AU563" s="886">
        <f t="shared" si="153"/>
        <v>1.6970740693984006</v>
      </c>
      <c r="AV563" s="886">
        <f t="shared" si="153"/>
        <v>1.798559098748425</v>
      </c>
      <c r="AW563" s="651">
        <f t="shared" si="149"/>
        <v>7.9815085761468261</v>
      </c>
      <c r="AX563" s="747">
        <f t="shared" si="150"/>
        <v>8.7757103640976641</v>
      </c>
      <c r="AY563" s="934">
        <v>1.37</v>
      </c>
      <c r="AZ563" s="872">
        <v>67.77</v>
      </c>
      <c r="BA563" s="872">
        <v>-11.219999999999999</v>
      </c>
      <c r="BB563" s="872">
        <v>14.219999999999999</v>
      </c>
      <c r="BC563" s="872">
        <v>23.79</v>
      </c>
      <c r="BE563" s="624">
        <v>2013</v>
      </c>
      <c r="BF563" s="898">
        <f t="shared" si="151"/>
        <v>0</v>
      </c>
      <c r="BG563" s="882">
        <v>1.7999999999999998</v>
      </c>
    </row>
    <row r="564" spans="1:59" ht="11.25" customHeight="1" x14ac:dyDescent="0.2">
      <c r="A564" s="863" t="s">
        <v>323</v>
      </c>
      <c r="B564" s="875" t="s">
        <v>324</v>
      </c>
      <c r="C564" s="932" t="s">
        <v>108</v>
      </c>
      <c r="D564" s="932" t="s">
        <v>118</v>
      </c>
      <c r="E564" s="733">
        <v>45</v>
      </c>
      <c r="F564" s="1140">
        <v>54</v>
      </c>
      <c r="G564" s="1165" t="s">
        <v>37</v>
      </c>
      <c r="H564" s="1165" t="s">
        <v>37</v>
      </c>
      <c r="I564" s="865">
        <v>95.73</v>
      </c>
      <c r="J564" s="651">
        <f t="shared" si="138"/>
        <v>1.0028204324663115</v>
      </c>
      <c r="K564" s="877">
        <v>0.24</v>
      </c>
      <c r="L564" s="887">
        <v>4</v>
      </c>
      <c r="M564" s="642">
        <f t="shared" si="139"/>
        <v>0.96</v>
      </c>
      <c r="N564" s="870" t="s">
        <v>325</v>
      </c>
      <c r="O564" s="734">
        <v>0.23</v>
      </c>
      <c r="P564" s="861">
        <v>43979</v>
      </c>
      <c r="Q564" s="861">
        <v>44001</v>
      </c>
      <c r="R564" s="642">
        <f t="shared" si="140"/>
        <v>4.3478260869565135</v>
      </c>
      <c r="S564" s="701">
        <f>IF(INDEX(Historical!$D$7:$D$1237,MATCH(B564,Historical!$B$7:$B$1261,0))=0,"n/a",(INDEX(Historical!$C$7:$C$1239,MATCH(B564,Historical!$B$7:$B$1261,0))/INDEX(Historical!$D$7:$D$1237,MATCH(B564,Historical!$B$7:$B$1261,0))-1)*100)</f>
        <v>4.5977011494252817</v>
      </c>
      <c r="T564" s="701">
        <f>IF(INDEX(Historical!$F$7:$F$1230,MATCH(B564,Historical!$B$7:$B$1261,0))=0,"n/a",((INDEX(Historical!$C$7:$C$1239,MATCH(B564,Historical!$B$7:$B$1261,0))/INDEX(Historical!$F$7:$F$1230,MATCH(B564,Historical!$B$7:$B$1261,0)))^(1/3)-1)*100)</f>
        <v>4.8265840170789165</v>
      </c>
      <c r="U564" s="701">
        <f>IF(INDEX(Historical!$H$7:$H$1230,MATCH(B564,Historical!$B$7:$B$1261,0))=0,"n/a",((INDEX(Historical!$C$7:$C$1239,MATCH(B564,Historical!$B$7:$B$1261,0))/INDEX(Historical!$H$7:$H$1230,MATCH(B564,Historical!$B$7:$B$1261,0)))^(1/5)-1)*100)</f>
        <v>5.088842545712402</v>
      </c>
      <c r="V564" s="701">
        <f>IF(INDEX(Historical!$O$7:$O$1230,MATCH(B564,Historical!$B$7:$B$1261,0))=0,"n/a",((INDEX(Historical!$C$7:$C$1239,MATCH(B564,Historical!$B$7:$B$1261,0))/INDEX(Historical!$O$7:$O$1230,MATCH(B564,Historical!$B$7:$B$1261,0)))^(1/10)-1)*100)</f>
        <v>5.5544512418752356</v>
      </c>
      <c r="W564" s="702">
        <f t="shared" si="141"/>
        <v>0.91617377200962891</v>
      </c>
      <c r="X564" s="703">
        <f t="shared" si="142"/>
        <v>0.78289885318652341</v>
      </c>
      <c r="Y564" s="665"/>
      <c r="Z564" s="651">
        <f t="shared" si="143"/>
        <v>34.532374100719423</v>
      </c>
      <c r="AA564" s="886">
        <f t="shared" si="144"/>
        <v>34.435251798561154</v>
      </c>
      <c r="AB564" s="887">
        <v>12</v>
      </c>
      <c r="AC564" s="865">
        <v>2.78</v>
      </c>
      <c r="AD564" s="865">
        <v>3.62</v>
      </c>
      <c r="AE564" s="865">
        <v>4.84</v>
      </c>
      <c r="AF564" s="865">
        <v>4.04</v>
      </c>
      <c r="AG564" s="865">
        <v>12.5</v>
      </c>
      <c r="AH564" s="865">
        <v>206.70000000000002</v>
      </c>
      <c r="AI564" s="865">
        <v>6.1400000000000006</v>
      </c>
      <c r="AJ564" s="865">
        <v>6.5</v>
      </c>
      <c r="AK564" s="865">
        <v>9.8000000000000007</v>
      </c>
      <c r="AL564" s="878">
        <v>4570</v>
      </c>
      <c r="AM564" s="872">
        <v>2.8000000000000003</v>
      </c>
      <c r="AN564" s="865">
        <v>0.14000000000000001</v>
      </c>
      <c r="AO564" s="739">
        <f t="shared" si="145"/>
        <v>-28.34358882038244</v>
      </c>
      <c r="AP564" s="740">
        <f t="shared" si="146"/>
        <v>6.0916629781787135</v>
      </c>
      <c r="AQ564" s="888">
        <f t="shared" si="147"/>
        <v>148.65720917331339</v>
      </c>
      <c r="AR564" s="651">
        <f>INDEX(Historical!$C$7:$C$1239,MATCH(B564,Historical!$B$7:$B$1261,0))*IF(AH564="n/a",1.03,IF(AH564&lt;0,1.01,IF(AH564&gt;10,1.1,(1+AH564/100))))</f>
        <v>1.0010000000000001</v>
      </c>
      <c r="AS564" s="886">
        <f t="shared" si="148"/>
        <v>1.0624614000000001</v>
      </c>
      <c r="AT564" s="886">
        <f t="shared" si="153"/>
        <v>1.1665826172000002</v>
      </c>
      <c r="AU564" s="886">
        <f t="shared" si="153"/>
        <v>1.2809077136856004</v>
      </c>
      <c r="AV564" s="886">
        <f t="shared" si="153"/>
        <v>1.4064366696267894</v>
      </c>
      <c r="AW564" s="651">
        <f t="shared" si="149"/>
        <v>5.9173884005123902</v>
      </c>
      <c r="AX564" s="747">
        <f t="shared" si="150"/>
        <v>6.1813312446593436</v>
      </c>
      <c r="AY564" s="934">
        <v>0.4</v>
      </c>
      <c r="AZ564" s="872">
        <v>46.45</v>
      </c>
      <c r="BA564" s="872">
        <v>-8.24</v>
      </c>
      <c r="BB564" s="872">
        <v>6.59</v>
      </c>
      <c r="BC564" s="872">
        <v>13.62</v>
      </c>
      <c r="BE564" s="624">
        <v>1976</v>
      </c>
      <c r="BF564" s="898">
        <f t="shared" si="151"/>
        <v>4</v>
      </c>
      <c r="BG564" s="882">
        <v>3.5000000000000004</v>
      </c>
    </row>
    <row r="565" spans="1:59" ht="11.25" customHeight="1" x14ac:dyDescent="0.2">
      <c r="A565" s="871" t="s">
        <v>3893</v>
      </c>
      <c r="B565" s="875" t="s">
        <v>3894</v>
      </c>
      <c r="C565" s="932" t="s">
        <v>4319</v>
      </c>
      <c r="D565" s="932" t="s">
        <v>4349</v>
      </c>
      <c r="E565" s="733">
        <v>7</v>
      </c>
      <c r="F565" s="1140">
        <v>619</v>
      </c>
      <c r="G565" s="1140" t="s">
        <v>106</v>
      </c>
      <c r="H565" s="1140" t="s">
        <v>106</v>
      </c>
      <c r="I565" s="874">
        <v>31.3</v>
      </c>
      <c r="J565" s="651">
        <f t="shared" si="138"/>
        <v>2.8115015974440891</v>
      </c>
      <c r="K565" s="877">
        <v>0.22</v>
      </c>
      <c r="L565" s="887">
        <v>4</v>
      </c>
      <c r="M565" s="642">
        <f t="shared" si="139"/>
        <v>0.88</v>
      </c>
      <c r="N565" s="870" t="s">
        <v>706</v>
      </c>
      <c r="O565" s="734">
        <v>0.21</v>
      </c>
      <c r="P565" s="861">
        <v>43893</v>
      </c>
      <c r="Q565" s="861">
        <v>43908</v>
      </c>
      <c r="R565" s="642">
        <f t="shared" si="140"/>
        <v>4.7619047619047663</v>
      </c>
      <c r="S565" s="701">
        <f>IF(INDEX(Historical!$D$7:$D$1237,MATCH(B565,Historical!$B$7:$B$1261,0))=0,"n/a",(INDEX(Historical!$C$7:$C$1239,MATCH(B565,Historical!$B$7:$B$1261,0))/INDEX(Historical!$D$7:$D$1237,MATCH(B565,Historical!$B$7:$B$1261,0))-1)*100)</f>
        <v>4.9999999999999822</v>
      </c>
      <c r="T565" s="701">
        <f>IF(INDEX(Historical!$F$7:$F$1230,MATCH(B565,Historical!$B$7:$B$1261,0))=0,"n/a",((INDEX(Historical!$C$7:$C$1239,MATCH(B565,Historical!$B$7:$B$1261,0))/INDEX(Historical!$F$7:$F$1230,MATCH(B565,Historical!$B$7:$B$1261,0)))^(1/3)-1)*100)</f>
        <v>11.868894208139679</v>
      </c>
      <c r="U565" s="701">
        <f>IF(INDEX(Historical!$H$7:$H$1230,MATCH(B565,Historical!$B$7:$B$1261,0))=0,"n/a",((INDEX(Historical!$C$7:$C$1239,MATCH(B565,Historical!$B$7:$B$1261,0))/INDEX(Historical!$H$7:$H$1230,MATCH(B565,Historical!$B$7:$B$1261,0)))^(1/5)-1)*100)</f>
        <v>27.428876908153121</v>
      </c>
      <c r="V565" s="701" t="str">
        <f>IF(INDEX(Historical!$O$7:$O$1230,MATCH(B565,Historical!$B$7:$B$1261,0))=0,"n/a",((INDEX(Historical!$C$7:$C$1239,MATCH(B565,Historical!$B$7:$B$1261,0))/INDEX(Historical!$O$7:$O$1230,MATCH(B565,Historical!$B$7:$B$1261,0)))^(1/10)-1)*100)</f>
        <v>n/a</v>
      </c>
      <c r="W565" s="702" t="str">
        <f t="shared" si="141"/>
        <v>n/a</v>
      </c>
      <c r="X565" s="703">
        <f t="shared" si="142"/>
        <v>5.4857753816306243</v>
      </c>
      <c r="Y565" s="664"/>
      <c r="Z565" s="651">
        <f t="shared" si="143"/>
        <v>127.53623188405798</v>
      </c>
      <c r="AA565" s="886">
        <f t="shared" si="144"/>
        <v>45.362318840579718</v>
      </c>
      <c r="AB565" s="887">
        <v>12</v>
      </c>
      <c r="AC565" s="865">
        <v>0.69</v>
      </c>
      <c r="AD565" s="865" t="s">
        <v>136</v>
      </c>
      <c r="AE565" s="865">
        <v>2.2400000000000002</v>
      </c>
      <c r="AF565" s="865">
        <v>1.1399999999999999</v>
      </c>
      <c r="AG565" s="865">
        <v>2.5</v>
      </c>
      <c r="AH565" s="865">
        <v>-7.3999999999999995</v>
      </c>
      <c r="AI565" s="865">
        <v>15.409999999999998</v>
      </c>
      <c r="AJ565" s="865">
        <v>5</v>
      </c>
      <c r="AK565" s="865" t="s">
        <v>136</v>
      </c>
      <c r="AL565" s="878">
        <v>584.96</v>
      </c>
      <c r="AM565" s="872">
        <v>2.75</v>
      </c>
      <c r="AN565" s="865">
        <v>0.44</v>
      </c>
      <c r="AO565" s="739">
        <f t="shared" si="145"/>
        <v>-15.121940334982508</v>
      </c>
      <c r="AP565" s="740">
        <f t="shared" si="146"/>
        <v>30.24037850559721</v>
      </c>
      <c r="AQ565" s="888">
        <f t="shared" si="147"/>
        <v>51.603347190050684</v>
      </c>
      <c r="AR565" s="651">
        <f>INDEX(Historical!$C$7:$C$1239,MATCH(B565,Historical!$B$7:$B$1261,0))*IF(AH565="n/a",1.03,IF(AH565&lt;0,1.01,IF(AH565&gt;10,1.1,(1+AH565/100))))</f>
        <v>0.84839999999999993</v>
      </c>
      <c r="AS565" s="886">
        <f t="shared" si="148"/>
        <v>0.93323999999999996</v>
      </c>
      <c r="AT565" s="886">
        <f t="shared" si="153"/>
        <v>0.96123720000000001</v>
      </c>
      <c r="AU565" s="886">
        <f t="shared" si="153"/>
        <v>0.99007431600000007</v>
      </c>
      <c r="AV565" s="886">
        <f t="shared" si="153"/>
        <v>1.0197765454800001</v>
      </c>
      <c r="AW565" s="651">
        <f t="shared" si="149"/>
        <v>4.75272806148</v>
      </c>
      <c r="AX565" s="747">
        <f t="shared" si="150"/>
        <v>15.184434701214059</v>
      </c>
      <c r="AY565" s="934">
        <v>1.52</v>
      </c>
      <c r="AZ565" s="872">
        <v>117.36</v>
      </c>
      <c r="BA565" s="872">
        <v>-23.25</v>
      </c>
      <c r="BB565" s="872">
        <v>-5.87</v>
      </c>
      <c r="BC565" s="872">
        <v>3.19</v>
      </c>
      <c r="BE565" s="624">
        <v>2014</v>
      </c>
      <c r="BF565" s="898">
        <f t="shared" si="151"/>
        <v>0</v>
      </c>
      <c r="BG565" s="882">
        <v>2.2999999999999998</v>
      </c>
    </row>
    <row r="566" spans="1:59" ht="11.25" customHeight="1" x14ac:dyDescent="0.2">
      <c r="A566" s="871" t="s">
        <v>1602</v>
      </c>
      <c r="B566" s="875" t="s">
        <v>1603</v>
      </c>
      <c r="C566" s="932" t="s">
        <v>153</v>
      </c>
      <c r="D566" s="932" t="s">
        <v>4324</v>
      </c>
      <c r="E566" s="733">
        <v>8</v>
      </c>
      <c r="F566" s="1140">
        <v>504</v>
      </c>
      <c r="G566" s="1165" t="s">
        <v>106</v>
      </c>
      <c r="H566" s="1165" t="s">
        <v>106</v>
      </c>
      <c r="I566" s="874">
        <v>209.6</v>
      </c>
      <c r="J566" s="651">
        <f t="shared" si="138"/>
        <v>0.74427480916030542</v>
      </c>
      <c r="K566" s="877">
        <v>0.39</v>
      </c>
      <c r="L566" s="887">
        <v>4</v>
      </c>
      <c r="M566" s="642">
        <f t="shared" si="139"/>
        <v>1.56</v>
      </c>
      <c r="N566" s="870" t="s">
        <v>706</v>
      </c>
      <c r="O566" s="734">
        <v>0.37</v>
      </c>
      <c r="P566" s="866">
        <v>43691</v>
      </c>
      <c r="Q566" s="866">
        <v>43727</v>
      </c>
      <c r="R566" s="642">
        <f t="shared" si="140"/>
        <v>5.4054054054054106</v>
      </c>
      <c r="S566" s="701">
        <f>IF(INDEX(Historical!$D$7:$D$1237,MATCH(B566,Historical!$B$7:$B$1261,0))=0,"n/a",(INDEX(Historical!$C$7:$C$1239,MATCH(B566,Historical!$B$7:$B$1261,0))/INDEX(Historical!$D$7:$D$1237,MATCH(B566,Historical!$B$7:$B$1261,0))-1)*100)</f>
        <v>5.555555555555558</v>
      </c>
      <c r="T566" s="701">
        <f>IF(INDEX(Historical!$F$7:$F$1230,MATCH(B566,Historical!$B$7:$B$1261,0))=0,"n/a",((INDEX(Historical!$C$7:$C$1239,MATCH(B566,Historical!$B$7:$B$1261,0))/INDEX(Historical!$F$7:$F$1230,MATCH(B566,Historical!$B$7:$B$1261,0)))^(1/3)-1)*100)</f>
        <v>6.4529450807832456</v>
      </c>
      <c r="U566" s="701">
        <f>IF(INDEX(Historical!$H$7:$H$1230,MATCH(B566,Historical!$B$7:$B$1261,0))=0,"n/a",((INDEX(Historical!$C$7:$C$1239,MATCH(B566,Historical!$B$7:$B$1261,0))/INDEX(Historical!$H$7:$H$1230,MATCH(B566,Historical!$B$7:$B$1261,0)))^(1/5)-1)*100)</f>
        <v>7.4750224571817458</v>
      </c>
      <c r="V566" s="701" t="str">
        <f>IF(INDEX(Historical!$O$7:$O$1230,MATCH(B566,Historical!$B$7:$B$1261,0))=0,"n/a",((INDEX(Historical!$C$7:$C$1239,MATCH(B566,Historical!$B$7:$B$1261,0))/INDEX(Historical!$O$7:$O$1230,MATCH(B566,Historical!$B$7:$B$1261,0)))^(1/10)-1)*100)</f>
        <v>n/a</v>
      </c>
      <c r="W566" s="702" t="str">
        <f t="shared" si="141"/>
        <v>n/a</v>
      </c>
      <c r="X566" s="703">
        <f t="shared" si="142"/>
        <v>0.65000195279841266</v>
      </c>
      <c r="Y566" s="664"/>
      <c r="Z566" s="651">
        <f t="shared" si="143"/>
        <v>33.476394849785407</v>
      </c>
      <c r="AA566" s="886">
        <f t="shared" si="144"/>
        <v>44.978540772532185</v>
      </c>
      <c r="AB566" s="887">
        <v>6</v>
      </c>
      <c r="AC566" s="865">
        <v>4.66</v>
      </c>
      <c r="AD566" s="865">
        <v>2.04</v>
      </c>
      <c r="AE566" s="865">
        <v>9.86</v>
      </c>
      <c r="AF566" s="865">
        <v>11.34</v>
      </c>
      <c r="AG566" s="865">
        <v>28.1</v>
      </c>
      <c r="AH566" s="865">
        <v>50.2</v>
      </c>
      <c r="AI566" s="865">
        <v>6.6199999999999992</v>
      </c>
      <c r="AJ566" s="865">
        <v>11.5</v>
      </c>
      <c r="AK566" s="865">
        <v>22.1</v>
      </c>
      <c r="AL566" s="878">
        <v>29860</v>
      </c>
      <c r="AM566" s="872">
        <v>0.8</v>
      </c>
      <c r="AN566" s="865">
        <v>0.39</v>
      </c>
      <c r="AO566" s="739">
        <f t="shared" si="145"/>
        <v>-36.759243506190131</v>
      </c>
      <c r="AP566" s="740">
        <f t="shared" si="146"/>
        <v>8.2192972663420516</v>
      </c>
      <c r="AQ566" s="888">
        <f t="shared" si="147"/>
        <v>376.12167089260089</v>
      </c>
      <c r="AR566" s="651">
        <f>INDEX(Historical!$C$7:$C$1239,MATCH(B566,Historical!$B$7:$B$1261,0))*IF(AH566="n/a",1.03,IF(AH566&lt;0,1.01,IF(AH566&gt;10,1.1,(1+AH566/100))))</f>
        <v>1.6720000000000002</v>
      </c>
      <c r="AS566" s="886">
        <f t="shared" si="148"/>
        <v>1.7826864000000002</v>
      </c>
      <c r="AT566" s="886">
        <f t="shared" si="153"/>
        <v>1.9609550400000004</v>
      </c>
      <c r="AU566" s="886">
        <f t="shared" si="153"/>
        <v>2.1570505440000005</v>
      </c>
      <c r="AV566" s="886">
        <f t="shared" si="153"/>
        <v>2.3727555984000008</v>
      </c>
      <c r="AW566" s="651">
        <f t="shared" si="149"/>
        <v>9.9454475824000017</v>
      </c>
      <c r="AX566" s="747">
        <f t="shared" si="150"/>
        <v>4.7449654496183218</v>
      </c>
      <c r="AY566" s="934">
        <v>0.3</v>
      </c>
      <c r="AZ566" s="872">
        <v>92.56</v>
      </c>
      <c r="BA566" s="872">
        <v>-6.5299999999999994</v>
      </c>
      <c r="BB566" s="872">
        <v>10.870000000000001</v>
      </c>
      <c r="BC566" s="872">
        <v>19.670000000000002</v>
      </c>
      <c r="BE566" s="624">
        <v>2012</v>
      </c>
      <c r="BF566" s="898">
        <f t="shared" si="151"/>
        <v>0</v>
      </c>
      <c r="BG566" s="882">
        <v>15</v>
      </c>
    </row>
    <row r="567" spans="1:59" s="773" customFormat="1" ht="11.25" customHeight="1" x14ac:dyDescent="0.2">
      <c r="A567" s="646" t="s">
        <v>754</v>
      </c>
      <c r="B567" s="781" t="s">
        <v>755</v>
      </c>
      <c r="C567" s="932" t="s">
        <v>108</v>
      </c>
      <c r="D567" s="932" t="s">
        <v>118</v>
      </c>
      <c r="E567" s="755">
        <v>25</v>
      </c>
      <c r="F567" s="1140">
        <v>135</v>
      </c>
      <c r="G567" s="1185" t="s">
        <v>106</v>
      </c>
      <c r="H567" s="1185" t="s">
        <v>106</v>
      </c>
      <c r="I567" s="766">
        <v>164.64</v>
      </c>
      <c r="J567" s="757">
        <f t="shared" si="138"/>
        <v>0.85034013605442182</v>
      </c>
      <c r="K567" s="779">
        <v>0.35</v>
      </c>
      <c r="L567" s="759">
        <v>4</v>
      </c>
      <c r="M567" s="760">
        <f t="shared" si="139"/>
        <v>1.4</v>
      </c>
      <c r="N567" s="761" t="s">
        <v>151</v>
      </c>
      <c r="O567" s="780">
        <v>0.34</v>
      </c>
      <c r="P567" s="763">
        <v>43902</v>
      </c>
      <c r="Q567" s="763">
        <v>43921</v>
      </c>
      <c r="R567" s="760">
        <f t="shared" si="140"/>
        <v>2.9411764705882213</v>
      </c>
      <c r="S567" s="701">
        <f>IF(INDEX(Historical!$D$7:$D$1237,MATCH(B567,Historical!$B$7:$B$1261,0))=0,"n/a",(INDEX(Historical!$C$7:$C$1239,MATCH(B567,Historical!$B$7:$B$1261,0))/INDEX(Historical!$D$7:$D$1237,MATCH(B567,Historical!$B$7:$B$1261,0))-1)*100)</f>
        <v>3.0303030303030276</v>
      </c>
      <c r="T567" s="701">
        <f>IF(INDEX(Historical!$F$7:$F$1230,MATCH(B567,Historical!$B$7:$B$1261,0))=0,"n/a",((INDEX(Historical!$C$7:$C$1239,MATCH(B567,Historical!$B$7:$B$1261,0))/INDEX(Historical!$F$7:$F$1230,MATCH(B567,Historical!$B$7:$B$1261,0)))^(1/3)-1)*100)</f>
        <v>3.1270055989971013</v>
      </c>
      <c r="U567" s="701">
        <f>IF(INDEX(Historical!$H$7:$H$1230,MATCH(B567,Historical!$B$7:$B$1261,0))=0,"n/a",((INDEX(Historical!$C$7:$C$1239,MATCH(B567,Historical!$B$7:$B$1261,0))/INDEX(Historical!$H$7:$H$1230,MATCH(B567,Historical!$B$7:$B$1261,0)))^(1/5)-1)*100)</f>
        <v>3.2324379535307868</v>
      </c>
      <c r="V567" s="701">
        <f>IF(INDEX(Historical!$O$7:$O$1230,MATCH(B567,Historical!$B$7:$B$1261,0))=0,"n/a",((INDEX(Historical!$C$7:$C$1239,MATCH(B567,Historical!$B$7:$B$1261,0))/INDEX(Historical!$O$7:$O$1230,MATCH(B567,Historical!$B$7:$B$1261,0)))^(1/10)-1)*100)</f>
        <v>3.5444361566979943</v>
      </c>
      <c r="W567" s="702">
        <f t="shared" si="141"/>
        <v>0.91197522275084064</v>
      </c>
      <c r="X567" s="703">
        <f t="shared" si="142"/>
        <v>0.60989395349637487</v>
      </c>
      <c r="Y567" s="774" t="s">
        <v>756</v>
      </c>
      <c r="Z567" s="757">
        <f t="shared" si="143"/>
        <v>12.323943661971832</v>
      </c>
      <c r="AA567" s="765">
        <f t="shared" si="144"/>
        <v>14.492957746478872</v>
      </c>
      <c r="AB567" s="759">
        <v>12</v>
      </c>
      <c r="AC567" s="766">
        <v>11.36</v>
      </c>
      <c r="AD567" s="766">
        <v>0.61</v>
      </c>
      <c r="AE567" s="766">
        <v>1.79</v>
      </c>
      <c r="AF567" s="766">
        <v>1.25</v>
      </c>
      <c r="AG567" s="766">
        <v>7.5</v>
      </c>
      <c r="AH567" s="775">
        <v>231.9</v>
      </c>
      <c r="AI567" s="775">
        <v>285.18</v>
      </c>
      <c r="AJ567" s="766">
        <v>5.3</v>
      </c>
      <c r="AK567" s="766">
        <v>24.66</v>
      </c>
      <c r="AL567" s="767">
        <v>8710</v>
      </c>
      <c r="AM567" s="768">
        <v>0.2</v>
      </c>
      <c r="AN567" s="766">
        <v>0.17</v>
      </c>
      <c r="AO567" s="769">
        <f t="shared" si="145"/>
        <v>-10.410179656893664</v>
      </c>
      <c r="AP567" s="770">
        <f t="shared" si="146"/>
        <v>4.0827780895852088</v>
      </c>
      <c r="AQ567" s="771">
        <f t="shared" si="147"/>
        <v>-10.269051088889835</v>
      </c>
      <c r="AR567" s="651">
        <f>INDEX(Historical!$C$7:$C$1239,MATCH(B567,Historical!$B$7:$B$1261,0))*IF(AH567="n/a",1.03,IF(AH567&lt;0,1.01,IF(AH567&gt;10,1.1,(1+AH567/100))))</f>
        <v>1.4960000000000002</v>
      </c>
      <c r="AS567" s="765">
        <f t="shared" si="148"/>
        <v>1.6456000000000004</v>
      </c>
      <c r="AT567" s="765">
        <f t="shared" ref="AT567:AV586" si="154">IF($AK567="n/a",1.03*AS567,IF($AK567&lt;0,1.01*AS567,IF($AK567&gt;10,1.1*AS567,(1+$AK567/100)*AS567)))</f>
        <v>1.8101600000000007</v>
      </c>
      <c r="AU567" s="765">
        <f t="shared" si="154"/>
        <v>1.9911760000000009</v>
      </c>
      <c r="AV567" s="765">
        <f t="shared" si="154"/>
        <v>2.1902936000000013</v>
      </c>
      <c r="AW567" s="757">
        <f t="shared" si="149"/>
        <v>9.1332296000000035</v>
      </c>
      <c r="AX567" s="772">
        <f t="shared" si="150"/>
        <v>5.547394071914483</v>
      </c>
      <c r="AY567" s="935">
        <v>0.48</v>
      </c>
      <c r="AZ567" s="768">
        <v>45.35</v>
      </c>
      <c r="BA567" s="768">
        <v>-18.77</v>
      </c>
      <c r="BB567" s="768">
        <v>-4.1399999999999997</v>
      </c>
      <c r="BC567" s="768">
        <v>-3.1199999999999997</v>
      </c>
      <c r="BD567" s="908"/>
      <c r="BE567" s="624">
        <v>1996</v>
      </c>
      <c r="BF567" s="898">
        <f t="shared" si="151"/>
        <v>2</v>
      </c>
      <c r="BG567" s="824">
        <v>1.6</v>
      </c>
    </row>
    <row r="568" spans="1:59" ht="11.25" customHeight="1" x14ac:dyDescent="0.2">
      <c r="A568" s="863" t="s">
        <v>1608</v>
      </c>
      <c r="B568" s="875" t="s">
        <v>1609</v>
      </c>
      <c r="C568" s="932" t="s">
        <v>112</v>
      </c>
      <c r="D568" s="932" t="s">
        <v>4362</v>
      </c>
      <c r="E568" s="733">
        <v>11</v>
      </c>
      <c r="F568" s="1140">
        <v>342</v>
      </c>
      <c r="G568" s="1165" t="s">
        <v>37</v>
      </c>
      <c r="H568" s="1165" t="s">
        <v>115</v>
      </c>
      <c r="I568" s="874">
        <v>255.56</v>
      </c>
      <c r="J568" s="651">
        <f t="shared" si="138"/>
        <v>1.6747534825481296</v>
      </c>
      <c r="K568" s="877">
        <v>1.07</v>
      </c>
      <c r="L568" s="887">
        <v>4</v>
      </c>
      <c r="M568" s="642">
        <f t="shared" si="139"/>
        <v>4.28</v>
      </c>
      <c r="N568" s="870" t="s">
        <v>142</v>
      </c>
      <c r="O568" s="734">
        <v>1.02</v>
      </c>
      <c r="P568" s="861">
        <v>44148</v>
      </c>
      <c r="Q568" s="861">
        <v>44175</v>
      </c>
      <c r="R568" s="642">
        <f t="shared" si="140"/>
        <v>4.9019607843137294</v>
      </c>
      <c r="S568" s="701">
        <f>IF(INDEX(Historical!$D$7:$D$1237,MATCH(B568,Historical!$B$7:$B$1261,0))=0,"n/a",(INDEX(Historical!$C$7:$C$1239,MATCH(B568,Historical!$B$7:$B$1261,0))/INDEX(Historical!$D$7:$D$1237,MATCH(B568,Historical!$B$7:$B$1261,0))-1)*100)</f>
        <v>7.8189300411522611</v>
      </c>
      <c r="T568" s="701">
        <f>IF(INDEX(Historical!$F$7:$F$1230,MATCH(B568,Historical!$B$7:$B$1261,0))=0,"n/a",((INDEX(Historical!$C$7:$C$1239,MATCH(B568,Historical!$B$7:$B$1261,0))/INDEX(Historical!$F$7:$F$1230,MATCH(B568,Historical!$B$7:$B$1261,0)))^(1/3)-1)*100)</f>
        <v>10.220272802189868</v>
      </c>
      <c r="U568" s="701">
        <f>IF(INDEX(Historical!$H$7:$H$1230,MATCH(B568,Historical!$B$7:$B$1261,0))=0,"n/a",((INDEX(Historical!$C$7:$C$1239,MATCH(B568,Historical!$B$7:$B$1261,0))/INDEX(Historical!$H$7:$H$1230,MATCH(B568,Historical!$B$7:$B$1261,0)))^(1/5)-1)*100)</f>
        <v>10.458446225625305</v>
      </c>
      <c r="V568" s="701">
        <f>IF(INDEX(Historical!$O$7:$O$1230,MATCH(B568,Historical!$B$7:$B$1261,0))=0,"n/a",((INDEX(Historical!$C$7:$C$1239,MATCH(B568,Historical!$B$7:$B$1261,0))/INDEX(Historical!$O$7:$O$1230,MATCH(B568,Historical!$B$7:$B$1261,0)))^(1/10)-1)*100)</f>
        <v>12.977889120297315</v>
      </c>
      <c r="W568" s="702">
        <f t="shared" si="141"/>
        <v>0.80586651100820239</v>
      </c>
      <c r="X568" s="703">
        <f t="shared" si="142"/>
        <v>1.3944594967500408</v>
      </c>
      <c r="Y568" s="670"/>
      <c r="Z568" s="651">
        <f t="shared" si="143"/>
        <v>48.802736602052455</v>
      </c>
      <c r="AA568" s="886">
        <f t="shared" si="144"/>
        <v>29.140250855188143</v>
      </c>
      <c r="AB568" s="887">
        <v>9</v>
      </c>
      <c r="AC568" s="865">
        <v>8.77</v>
      </c>
      <c r="AD568" s="865">
        <v>3.39</v>
      </c>
      <c r="AE568" s="865">
        <v>4.71</v>
      </c>
      <c r="AF568" s="865">
        <v>28.82</v>
      </c>
      <c r="AG568" s="865">
        <v>130.4</v>
      </c>
      <c r="AH568" s="865">
        <v>50.5</v>
      </c>
      <c r="AI568" s="865">
        <v>10.119999999999999</v>
      </c>
      <c r="AJ568" s="865">
        <v>7.5</v>
      </c>
      <c r="AK568" s="865">
        <v>8.6</v>
      </c>
      <c r="AL568" s="878">
        <v>29790</v>
      </c>
      <c r="AM568" s="873">
        <v>0.2</v>
      </c>
      <c r="AN568" s="865">
        <v>1.95</v>
      </c>
      <c r="AO568" s="739">
        <f t="shared" si="145"/>
        <v>-17.007051147014707</v>
      </c>
      <c r="AP568" s="740">
        <f t="shared" si="146"/>
        <v>12.133199708173436</v>
      </c>
      <c r="AQ568" s="888">
        <f t="shared" si="147"/>
        <v>510.94536204021909</v>
      </c>
      <c r="AR568" s="651">
        <f>INDEX(Historical!$C$7:$C$1239,MATCH(B568,Historical!$B$7:$B$1261,0))*IF(AH568="n/a",1.03,IF(AH568&lt;0,1.01,IF(AH568&gt;10,1.1,(1+AH568/100))))</f>
        <v>4.3230000000000004</v>
      </c>
      <c r="AS568" s="886">
        <f t="shared" si="148"/>
        <v>4.755300000000001</v>
      </c>
      <c r="AT568" s="886">
        <f t="shared" si="154"/>
        <v>5.1642558000000012</v>
      </c>
      <c r="AU568" s="886">
        <f t="shared" si="154"/>
        <v>5.6083817988000018</v>
      </c>
      <c r="AV568" s="886">
        <f t="shared" si="154"/>
        <v>6.090702633496802</v>
      </c>
      <c r="AW568" s="651">
        <f t="shared" si="149"/>
        <v>25.941640232296805</v>
      </c>
      <c r="AX568" s="747">
        <f t="shared" si="150"/>
        <v>10.150900075245268</v>
      </c>
      <c r="AY568" s="934">
        <v>1.39</v>
      </c>
      <c r="AZ568" s="872">
        <v>121.49000000000001</v>
      </c>
      <c r="BA568" s="872">
        <v>-4.46</v>
      </c>
      <c r="BB568" s="872">
        <v>7.35</v>
      </c>
      <c r="BC568" s="872">
        <v>22.07</v>
      </c>
      <c r="BE568" s="624">
        <v>2010</v>
      </c>
      <c r="BF568" s="898">
        <f t="shared" si="151"/>
        <v>0</v>
      </c>
      <c r="BG568" s="882">
        <v>14.399999999999999</v>
      </c>
    </row>
    <row r="569" spans="1:59" ht="11.25" customHeight="1" x14ac:dyDescent="0.2">
      <c r="A569" s="871" t="s">
        <v>770</v>
      </c>
      <c r="B569" s="875" t="s">
        <v>771</v>
      </c>
      <c r="C569" s="932" t="s">
        <v>112</v>
      </c>
      <c r="D569" s="932" t="s">
        <v>4360</v>
      </c>
      <c r="E569" s="733">
        <v>28</v>
      </c>
      <c r="F569" s="1140">
        <v>110</v>
      </c>
      <c r="G569" s="1190" t="s">
        <v>106</v>
      </c>
      <c r="H569" s="1190" t="s">
        <v>106</v>
      </c>
      <c r="I569" s="865">
        <v>427</v>
      </c>
      <c r="J569" s="651">
        <f t="shared" si="138"/>
        <v>0.52693208430913352</v>
      </c>
      <c r="K569" s="884">
        <v>0.5625</v>
      </c>
      <c r="L569" s="887">
        <v>4</v>
      </c>
      <c r="M569" s="642">
        <f t="shared" si="139"/>
        <v>2.25</v>
      </c>
      <c r="N569" s="870" t="s">
        <v>223</v>
      </c>
      <c r="O569" s="735">
        <v>0.51249999999999996</v>
      </c>
      <c r="P569" s="861">
        <v>44203</v>
      </c>
      <c r="Q569" s="861">
        <v>44218</v>
      </c>
      <c r="R569" s="642">
        <f t="shared" si="140"/>
        <v>9.7560975609756202</v>
      </c>
      <c r="S569" s="701">
        <f>IF(INDEX(Historical!$D$7:$D$1237,MATCH(B569,Historical!$B$7:$B$1261,0))=0,"n/a",(INDEX(Historical!$C$7:$C$1239,MATCH(B569,Historical!$B$7:$B$1261,0))/INDEX(Historical!$D$7:$D$1237,MATCH(B569,Historical!$B$7:$B$1261,0))-1)*100)</f>
        <v>12.121212121212132</v>
      </c>
      <c r="T569" s="701">
        <f>IF(INDEX(Historical!$F$7:$F$1230,MATCH(B569,Historical!$B$7:$B$1261,0))=0,"n/a",((INDEX(Historical!$C$7:$C$1239,MATCH(B569,Historical!$B$7:$B$1261,0))/INDEX(Historical!$F$7:$F$1230,MATCH(B569,Historical!$B$7:$B$1261,0)))^(1/3)-1)*100)</f>
        <v>15.521679473813489</v>
      </c>
      <c r="U569" s="701">
        <f>IF(INDEX(Historical!$H$7:$H$1230,MATCH(B569,Historical!$B$7:$B$1261,0))=0,"n/a",((INDEX(Historical!$C$7:$C$1239,MATCH(B569,Historical!$B$7:$B$1261,0))/INDEX(Historical!$H$7:$H$1230,MATCH(B569,Historical!$B$7:$B$1261,0)))^(1/5)-1)*100)</f>
        <v>18.254138431828171</v>
      </c>
      <c r="V569" s="701">
        <f>IF(INDEX(Historical!$O$7:$O$1230,MATCH(B569,Historical!$B$7:$B$1261,0))=0,"n/a",((INDEX(Historical!$C$7:$C$1239,MATCH(B569,Historical!$B$7:$B$1261,0))/INDEX(Historical!$O$7:$O$1230,MATCH(B569,Historical!$B$7:$B$1261,0)))^(1/10)-1)*100)</f>
        <v>18.813497090639686</v>
      </c>
      <c r="W569" s="702">
        <f t="shared" si="141"/>
        <v>0.97026822519403833</v>
      </c>
      <c r="X569" s="703">
        <f t="shared" si="142"/>
        <v>0.85700180431118167</v>
      </c>
      <c r="Y569" s="667"/>
      <c r="Z569" s="651">
        <f t="shared" si="143"/>
        <v>15.161725067385445</v>
      </c>
      <c r="AA569" s="886">
        <f t="shared" si="144"/>
        <v>28.773584905660378</v>
      </c>
      <c r="AB569" s="887">
        <v>12</v>
      </c>
      <c r="AC569" s="865">
        <v>14.84</v>
      </c>
      <c r="AD569" s="865">
        <v>5.53</v>
      </c>
      <c r="AE569" s="865">
        <v>8.1</v>
      </c>
      <c r="AF569" s="865">
        <v>4.32</v>
      </c>
      <c r="AG569" s="865">
        <v>16</v>
      </c>
      <c r="AH569" s="865">
        <v>88.8</v>
      </c>
      <c r="AI569" s="865">
        <v>15.75</v>
      </c>
      <c r="AJ569" s="865">
        <v>21.3</v>
      </c>
      <c r="AK569" s="865">
        <v>5.0999999999999996</v>
      </c>
      <c r="AL569" s="878">
        <v>43890</v>
      </c>
      <c r="AM569" s="872">
        <v>0.5</v>
      </c>
      <c r="AN569" s="865">
        <v>0.96</v>
      </c>
      <c r="AO569" s="739">
        <f t="shared" si="145"/>
        <v>-9.9925143895230732</v>
      </c>
      <c r="AP569" s="740">
        <f t="shared" si="146"/>
        <v>18.781070516137305</v>
      </c>
      <c r="AQ569" s="888">
        <f t="shared" si="147"/>
        <v>135.04315139749968</v>
      </c>
      <c r="AR569" s="651">
        <f>INDEX(Historical!$C$7:$C$1239,MATCH(B569,Historical!$B$7:$B$1261,0))*IF(AH569="n/a",1.03,IF(AH569&lt;0,1.01,IF(AH569&gt;10,1.1,(1+AH569/100))))</f>
        <v>2.0350000000000001</v>
      </c>
      <c r="AS569" s="886">
        <f t="shared" si="148"/>
        <v>2.2385000000000002</v>
      </c>
      <c r="AT569" s="886">
        <f t="shared" si="154"/>
        <v>2.3526634999999998</v>
      </c>
      <c r="AU569" s="886">
        <f t="shared" si="154"/>
        <v>2.4726493384999997</v>
      </c>
      <c r="AV569" s="886">
        <f t="shared" si="154"/>
        <v>2.5987544547634993</v>
      </c>
      <c r="AW569" s="651">
        <f t="shared" si="149"/>
        <v>11.6975672932635</v>
      </c>
      <c r="AX569" s="747">
        <f t="shared" si="150"/>
        <v>2.7394771178603046</v>
      </c>
      <c r="AY569" s="934">
        <v>1.02</v>
      </c>
      <c r="AZ569" s="872">
        <v>77.92</v>
      </c>
      <c r="BA569" s="872">
        <v>-6.3</v>
      </c>
      <c r="BB569" s="872">
        <v>5.94</v>
      </c>
      <c r="BC569" s="872">
        <v>11.73</v>
      </c>
      <c r="BE569" s="624">
        <v>1994</v>
      </c>
      <c r="BF569" s="898">
        <f t="shared" si="151"/>
        <v>2</v>
      </c>
      <c r="BG569" s="882">
        <v>7.9</v>
      </c>
    </row>
    <row r="570" spans="1:59" ht="11.25" customHeight="1" x14ac:dyDescent="0.2">
      <c r="A570" s="863" t="s">
        <v>326</v>
      </c>
      <c r="B570" s="875" t="s">
        <v>327</v>
      </c>
      <c r="C570" s="932" t="s">
        <v>123</v>
      </c>
      <c r="D570" s="932" t="s">
        <v>4174</v>
      </c>
      <c r="E570" s="733">
        <v>47</v>
      </c>
      <c r="F570" s="1140">
        <v>48</v>
      </c>
      <c r="G570" s="1115" t="s">
        <v>37</v>
      </c>
      <c r="H570" s="1115" t="s">
        <v>37</v>
      </c>
      <c r="I570" s="865">
        <v>88.01</v>
      </c>
      <c r="J570" s="651">
        <f t="shared" si="138"/>
        <v>1.7270764685831153</v>
      </c>
      <c r="K570" s="877">
        <v>0.38</v>
      </c>
      <c r="L570" s="887">
        <v>4</v>
      </c>
      <c r="M570" s="642">
        <f t="shared" si="139"/>
        <v>1.52</v>
      </c>
      <c r="N570" s="870" t="s">
        <v>160</v>
      </c>
      <c r="O570" s="734">
        <v>0.36</v>
      </c>
      <c r="P570" s="861">
        <v>44120</v>
      </c>
      <c r="Q570" s="861">
        <v>44134</v>
      </c>
      <c r="R570" s="642">
        <f t="shared" si="140"/>
        <v>5.5555555555555607</v>
      </c>
      <c r="S570" s="701">
        <f>IF(INDEX(Historical!$D$7:$D$1237,MATCH(B570,Historical!$B$7:$B$1261,0))=0,"n/a",(INDEX(Historical!$C$7:$C$1239,MATCH(B570,Historical!$B$7:$B$1261,0))/INDEX(Historical!$D$7:$D$1237,MATCH(B570,Historical!$B$7:$B$1261,0))-1)*100)</f>
        <v>7.6335877862595325</v>
      </c>
      <c r="T570" s="701">
        <f>IF(INDEX(Historical!$F$7:$F$1230,MATCH(B570,Historical!$B$7:$B$1261,0))=0,"n/a",((INDEX(Historical!$C$7:$C$1239,MATCH(B570,Historical!$B$7:$B$1261,0))/INDEX(Historical!$F$7:$F$1230,MATCH(B570,Historical!$B$7:$B$1261,0)))^(1/3)-1)*100)</f>
        <v>7.8174021668855564</v>
      </c>
      <c r="U570" s="701">
        <f>IF(INDEX(Historical!$H$7:$H$1230,MATCH(B570,Historical!$B$7:$B$1261,0))=0,"n/a",((INDEX(Historical!$C$7:$C$1239,MATCH(B570,Historical!$B$7:$B$1261,0))/INDEX(Historical!$H$7:$H$1230,MATCH(B570,Historical!$B$7:$B$1261,0)))^(1/5)-1)*100)</f>
        <v>7.5470760365846212</v>
      </c>
      <c r="V570" s="701">
        <f>IF(INDEX(Historical!$O$7:$O$1230,MATCH(B570,Historical!$B$7:$B$1261,0))=0,"n/a",((INDEX(Historical!$C$7:$C$1239,MATCH(B570,Historical!$B$7:$B$1261,0))/INDEX(Historical!$O$7:$O$1230,MATCH(B570,Historical!$B$7:$B$1261,0)))^(1/10)-1)*100)</f>
        <v>5.7650851138196568</v>
      </c>
      <c r="W570" s="702">
        <f t="shared" si="141"/>
        <v>1.3091005401625904</v>
      </c>
      <c r="X570" s="703">
        <f t="shared" si="142"/>
        <v>1.3240484274709861</v>
      </c>
      <c r="Y570" s="659"/>
      <c r="Z570" s="651">
        <f t="shared" si="143"/>
        <v>52.413793103448278</v>
      </c>
      <c r="AA570" s="886">
        <f t="shared" si="144"/>
        <v>30.348275862068967</v>
      </c>
      <c r="AB570" s="887">
        <v>5</v>
      </c>
      <c r="AC570" s="865">
        <v>2.9</v>
      </c>
      <c r="AD570" s="865">
        <v>2.4</v>
      </c>
      <c r="AE570" s="865">
        <v>2.0099999999999998</v>
      </c>
      <c r="AF570" s="865">
        <v>7.77</v>
      </c>
      <c r="AG570" s="865" t="s">
        <v>136</v>
      </c>
      <c r="AH570" s="865">
        <v>20</v>
      </c>
      <c r="AI570" s="865">
        <v>10.63</v>
      </c>
      <c r="AJ570" s="865">
        <v>5.7</v>
      </c>
      <c r="AK570" s="865">
        <v>12.6</v>
      </c>
      <c r="AL570" s="878">
        <v>11310</v>
      </c>
      <c r="AM570" s="872">
        <v>1.2</v>
      </c>
      <c r="AN570" s="865">
        <v>1.62</v>
      </c>
      <c r="AO570" s="739">
        <f t="shared" si="145"/>
        <v>-21.074123356901232</v>
      </c>
      <c r="AP570" s="740">
        <f t="shared" si="146"/>
        <v>9.274152505167736</v>
      </c>
      <c r="AQ570" s="888">
        <f t="shared" si="147"/>
        <v>223.73247078981458</v>
      </c>
      <c r="AR570" s="651">
        <f>INDEX(Historical!$C$7:$C$1239,MATCH(B570,Historical!$B$7:$B$1261,0))*IF(AH570="n/a",1.03,IF(AH570&lt;0,1.01,IF(AH570&gt;10,1.1,(1+AH570/100))))</f>
        <v>1.5509999999999999</v>
      </c>
      <c r="AS570" s="886">
        <f t="shared" si="148"/>
        <v>1.7061000000000002</v>
      </c>
      <c r="AT570" s="886">
        <f t="shared" si="154"/>
        <v>1.8767100000000003</v>
      </c>
      <c r="AU570" s="886">
        <f t="shared" si="154"/>
        <v>2.0643810000000005</v>
      </c>
      <c r="AV570" s="886">
        <f t="shared" si="154"/>
        <v>2.2708191000000006</v>
      </c>
      <c r="AW570" s="651">
        <f t="shared" si="149"/>
        <v>9.469010100000002</v>
      </c>
      <c r="AX570" s="747">
        <f t="shared" si="150"/>
        <v>10.759016134530167</v>
      </c>
      <c r="AY570" s="934">
        <v>1</v>
      </c>
      <c r="AZ570" s="872">
        <v>105.39</v>
      </c>
      <c r="BA570" s="872">
        <v>-10.51</v>
      </c>
      <c r="BB570" s="872">
        <v>1.37</v>
      </c>
      <c r="BC570" s="872">
        <v>15.28</v>
      </c>
      <c r="BE570" s="624">
        <v>1975</v>
      </c>
      <c r="BF570" s="898">
        <f t="shared" si="151"/>
        <v>4</v>
      </c>
      <c r="BG570" s="882" t="s">
        <v>136</v>
      </c>
    </row>
    <row r="571" spans="1:59" ht="11.25" customHeight="1" x14ac:dyDescent="0.2">
      <c r="A571" s="863" t="s">
        <v>1600</v>
      </c>
      <c r="B571" s="875" t="s">
        <v>1601</v>
      </c>
      <c r="C571" s="932" t="s">
        <v>123</v>
      </c>
      <c r="D571" s="932" t="s">
        <v>4355</v>
      </c>
      <c r="E571" s="733">
        <v>10</v>
      </c>
      <c r="F571" s="1140">
        <v>376</v>
      </c>
      <c r="G571" s="1165" t="s">
        <v>106</v>
      </c>
      <c r="H571" s="1165" t="s">
        <v>106</v>
      </c>
      <c r="I571" s="874">
        <v>117.8</v>
      </c>
      <c r="J571" s="651">
        <f t="shared" si="138"/>
        <v>2.1222410865874362</v>
      </c>
      <c r="K571" s="877">
        <v>0.625</v>
      </c>
      <c r="L571" s="887">
        <v>4</v>
      </c>
      <c r="M571" s="642">
        <f t="shared" si="139"/>
        <v>2.5</v>
      </c>
      <c r="N571" s="870" t="s">
        <v>318</v>
      </c>
      <c r="O571" s="734">
        <v>0.55000000000000004</v>
      </c>
      <c r="P571" s="861">
        <v>43902</v>
      </c>
      <c r="Q571" s="861">
        <v>43917</v>
      </c>
      <c r="R571" s="642">
        <f t="shared" si="140"/>
        <v>13.636363636363628</v>
      </c>
      <c r="S571" s="701">
        <f>IF(INDEX(Historical!$D$7:$D$1237,MATCH(B571,Historical!$B$7:$B$1261,0))=0,"n/a",(INDEX(Historical!$C$7:$C$1239,MATCH(B571,Historical!$B$7:$B$1261,0))/INDEX(Historical!$D$7:$D$1237,MATCH(B571,Historical!$B$7:$B$1261,0))-1)*100)</f>
        <v>10.000000000000009</v>
      </c>
      <c r="T571" s="701">
        <f>IF(INDEX(Historical!$F$7:$F$1230,MATCH(B571,Historical!$B$7:$B$1261,0))=0,"n/a",((INDEX(Historical!$C$7:$C$1239,MATCH(B571,Historical!$B$7:$B$1261,0))/INDEX(Historical!$F$7:$F$1230,MATCH(B571,Historical!$B$7:$B$1261,0)))^(1/3)-1)*100)</f>
        <v>10.064241629820891</v>
      </c>
      <c r="U571" s="701">
        <f>IF(INDEX(Historical!$H$7:$H$1230,MATCH(B571,Historical!$B$7:$B$1261,0))=0,"n/a",((INDEX(Historical!$C$7:$C$1239,MATCH(B571,Historical!$B$7:$B$1261,0))/INDEX(Historical!$H$7:$H$1230,MATCH(B571,Historical!$B$7:$B$1261,0)))^(1/5)-1)*100)</f>
        <v>9.4608784223157549</v>
      </c>
      <c r="V571" s="701">
        <f>IF(INDEX(Historical!$O$7:$O$1230,MATCH(B571,Historical!$B$7:$B$1261,0))=0,"n/a",((INDEX(Historical!$C$7:$C$1239,MATCH(B571,Historical!$B$7:$B$1261,0))/INDEX(Historical!$O$7:$O$1230,MATCH(B571,Historical!$B$7:$B$1261,0)))^(1/10)-1)*100)</f>
        <v>18.586777862780089</v>
      </c>
      <c r="W571" s="702">
        <f t="shared" si="141"/>
        <v>0.5090112171223129</v>
      </c>
      <c r="X571" s="703">
        <f t="shared" si="142"/>
        <v>0.55981529126128715</v>
      </c>
      <c r="Y571" s="670"/>
      <c r="Z571" s="651">
        <f t="shared" si="143"/>
        <v>40.916530278232408</v>
      </c>
      <c r="AA571" s="886">
        <f t="shared" si="144"/>
        <v>19.279869067103107</v>
      </c>
      <c r="AB571" s="887">
        <v>12</v>
      </c>
      <c r="AC571" s="865">
        <v>6.11</v>
      </c>
      <c r="AD571" s="865">
        <v>7.18</v>
      </c>
      <c r="AE571" s="865">
        <v>0.85</v>
      </c>
      <c r="AF571" s="865">
        <v>1.53</v>
      </c>
      <c r="AG571" s="865">
        <v>8.1</v>
      </c>
      <c r="AH571" s="865">
        <v>17.599999999999998</v>
      </c>
      <c r="AI571" s="865">
        <v>4.01</v>
      </c>
      <c r="AJ571" s="865">
        <v>16.900000000000002</v>
      </c>
      <c r="AK571" s="865">
        <v>2.77</v>
      </c>
      <c r="AL571" s="878">
        <v>7740</v>
      </c>
      <c r="AM571" s="872">
        <v>0.3</v>
      </c>
      <c r="AN571" s="865">
        <v>0.33</v>
      </c>
      <c r="AO571" s="739">
        <f t="shared" si="145"/>
        <v>-7.6967495581999152</v>
      </c>
      <c r="AP571" s="740">
        <f t="shared" si="146"/>
        <v>11.583119508903192</v>
      </c>
      <c r="AQ571" s="888">
        <f t="shared" si="147"/>
        <v>14.500266225149506</v>
      </c>
      <c r="AR571" s="651">
        <f>INDEX(Historical!$C$7:$C$1239,MATCH(B571,Historical!$B$7:$B$1261,0))*IF(AH571="n/a",1.03,IF(AH571&lt;0,1.01,IF(AH571&gt;10,1.1,(1+AH571/100))))</f>
        <v>2.4200000000000004</v>
      </c>
      <c r="AS571" s="886">
        <f t="shared" si="148"/>
        <v>2.5170420000000004</v>
      </c>
      <c r="AT571" s="886">
        <f t="shared" si="154"/>
        <v>2.5867640634000004</v>
      </c>
      <c r="AU571" s="886">
        <f t="shared" si="154"/>
        <v>2.6584174279561807</v>
      </c>
      <c r="AV571" s="886">
        <f t="shared" si="154"/>
        <v>2.732055590710567</v>
      </c>
      <c r="AW571" s="651">
        <f t="shared" si="149"/>
        <v>12.91427908206675</v>
      </c>
      <c r="AX571" s="747">
        <f t="shared" si="150"/>
        <v>10.962885468647496</v>
      </c>
      <c r="AY571" s="934">
        <v>1.05</v>
      </c>
      <c r="AZ571" s="872">
        <v>66.930000000000007</v>
      </c>
      <c r="BA571" s="872">
        <v>-4.3</v>
      </c>
      <c r="BB571" s="872">
        <v>5.7799999999999994</v>
      </c>
      <c r="BC571" s="872">
        <v>17.91</v>
      </c>
      <c r="BE571" s="624">
        <v>2011</v>
      </c>
      <c r="BF571" s="898">
        <f t="shared" si="151"/>
        <v>0</v>
      </c>
      <c r="BG571" s="882">
        <v>5.0999999999999996</v>
      </c>
    </row>
    <row r="572" spans="1:59" ht="11.25" customHeight="1" x14ac:dyDescent="0.2">
      <c r="A572" s="871" t="s">
        <v>759</v>
      </c>
      <c r="B572" s="875" t="s">
        <v>760</v>
      </c>
      <c r="C572" s="932" t="s">
        <v>112</v>
      </c>
      <c r="D572" s="932" t="s">
        <v>4322</v>
      </c>
      <c r="E572" s="733">
        <v>18</v>
      </c>
      <c r="F572" s="1140">
        <v>196</v>
      </c>
      <c r="G572" s="1140" t="s">
        <v>106</v>
      </c>
      <c r="H572" s="1140" t="s">
        <v>106</v>
      </c>
      <c r="I572" s="874">
        <v>96.72</v>
      </c>
      <c r="J572" s="651">
        <f t="shared" si="138"/>
        <v>1.7576509511993383</v>
      </c>
      <c r="K572" s="877">
        <v>0.42499999999999999</v>
      </c>
      <c r="L572" s="887">
        <v>4</v>
      </c>
      <c r="M572" s="642">
        <f t="shared" si="139"/>
        <v>1.7</v>
      </c>
      <c r="N572" s="870" t="s">
        <v>218</v>
      </c>
      <c r="O572" s="734">
        <v>0.40500000000000003</v>
      </c>
      <c r="P572" s="861">
        <v>44104</v>
      </c>
      <c r="Q572" s="861">
        <v>44119</v>
      </c>
      <c r="R572" s="642">
        <f t="shared" si="140"/>
        <v>4.9382716049382616</v>
      </c>
      <c r="S572" s="701">
        <f>IF(INDEX(Historical!$D$7:$D$1237,MATCH(B572,Historical!$B$7:$B$1261,0))=0,"n/a",(INDEX(Historical!$C$7:$C$1239,MATCH(B572,Historical!$B$7:$B$1261,0))/INDEX(Historical!$D$7:$D$1237,MATCH(B572,Historical!$B$7:$B$1261,0))-1)*100)</f>
        <v>8.5106382978723527</v>
      </c>
      <c r="T572" s="701">
        <f>IF(INDEX(Historical!$F$7:$F$1230,MATCH(B572,Historical!$B$7:$B$1261,0))=0,"n/a",((INDEX(Historical!$C$7:$C$1239,MATCH(B572,Historical!$B$7:$B$1261,0))/INDEX(Historical!$F$7:$F$1230,MATCH(B572,Historical!$B$7:$B$1261,0)))^(1/3)-1)*100)</f>
        <v>7.8393347418176162</v>
      </c>
      <c r="U572" s="701">
        <f>IF(INDEX(Historical!$H$7:$H$1230,MATCH(B572,Historical!$B$7:$B$1261,0))=0,"n/a",((INDEX(Historical!$C$7:$C$1239,MATCH(B572,Historical!$B$7:$B$1261,0))/INDEX(Historical!$H$7:$H$1230,MATCH(B572,Historical!$B$7:$B$1261,0)))^(1/5)-1)*100)</f>
        <v>7.6160662792411182</v>
      </c>
      <c r="V572" s="701">
        <f>IF(INDEX(Historical!$O$7:$O$1230,MATCH(B572,Historical!$B$7:$B$1261,0))=0,"n/a",((INDEX(Historical!$C$7:$C$1239,MATCH(B572,Historical!$B$7:$B$1261,0))/INDEX(Historical!$O$7:$O$1230,MATCH(B572,Historical!$B$7:$B$1261,0)))^(1/10)-1)*100)</f>
        <v>7.2476497804153217</v>
      </c>
      <c r="W572" s="702">
        <f t="shared" si="141"/>
        <v>1.0508325470997972</v>
      </c>
      <c r="X572" s="703">
        <f t="shared" si="142"/>
        <v>0.45065480942255132</v>
      </c>
      <c r="Y572" s="875"/>
      <c r="Z572" s="651">
        <f t="shared" si="143"/>
        <v>53.291536050156743</v>
      </c>
      <c r="AA572" s="886">
        <f t="shared" si="144"/>
        <v>30.319749216300941</v>
      </c>
      <c r="AB572" s="887">
        <v>12</v>
      </c>
      <c r="AC572" s="865">
        <v>3.19</v>
      </c>
      <c r="AD572" s="865">
        <v>3.68</v>
      </c>
      <c r="AE572" s="865">
        <v>3.06</v>
      </c>
      <c r="AF572" s="865">
        <v>3.7</v>
      </c>
      <c r="AG572" s="865">
        <v>12.4</v>
      </c>
      <c r="AH572" s="865">
        <v>5.5</v>
      </c>
      <c r="AI572" s="865">
        <v>9.99</v>
      </c>
      <c r="AJ572" s="865">
        <v>16.900000000000002</v>
      </c>
      <c r="AK572" s="865">
        <v>8.27</v>
      </c>
      <c r="AL572" s="878">
        <v>31060</v>
      </c>
      <c r="AM572" s="872">
        <v>0.1</v>
      </c>
      <c r="AN572" s="865">
        <v>1.05</v>
      </c>
      <c r="AO572" s="739">
        <f t="shared" si="145"/>
        <v>-20.946031985860486</v>
      </c>
      <c r="AP572" s="740">
        <f t="shared" si="146"/>
        <v>9.373717230440457</v>
      </c>
      <c r="AQ572" s="888">
        <f t="shared" si="147"/>
        <v>123.29161013279224</v>
      </c>
      <c r="AR572" s="651">
        <f>INDEX(Historical!$C$7:$C$1239,MATCH(B572,Historical!$B$7:$B$1261,0))*IF(AH572="n/a",1.03,IF(AH572&lt;0,1.01,IF(AH572&gt;10,1.1,(1+AH572/100))))</f>
        <v>1.61415</v>
      </c>
      <c r="AS572" s="886">
        <f t="shared" si="148"/>
        <v>1.7754035850000001</v>
      </c>
      <c r="AT572" s="886">
        <f t="shared" si="154"/>
        <v>1.9222294614795001</v>
      </c>
      <c r="AU572" s="886">
        <f t="shared" si="154"/>
        <v>2.0811978379438547</v>
      </c>
      <c r="AV572" s="886">
        <f t="shared" si="154"/>
        <v>2.2533128991418114</v>
      </c>
      <c r="AW572" s="651">
        <f t="shared" si="149"/>
        <v>9.6462937835651648</v>
      </c>
      <c r="AX572" s="747">
        <f t="shared" si="150"/>
        <v>9.9734220260185751</v>
      </c>
      <c r="AY572" s="934">
        <v>0.66</v>
      </c>
      <c r="AZ572" s="872">
        <v>47.96</v>
      </c>
      <c r="BA572" s="872">
        <v>-6.81</v>
      </c>
      <c r="BB572" s="872">
        <v>2.1</v>
      </c>
      <c r="BC572" s="872">
        <v>10.69</v>
      </c>
      <c r="BE572" s="624">
        <v>2003</v>
      </c>
      <c r="BF572" s="898">
        <f t="shared" si="151"/>
        <v>1</v>
      </c>
      <c r="BG572" s="882">
        <v>4.5</v>
      </c>
    </row>
    <row r="573" spans="1:59" ht="11.25" customHeight="1" x14ac:dyDescent="0.2">
      <c r="A573" s="881" t="s">
        <v>4403</v>
      </c>
      <c r="B573" s="875" t="s">
        <v>3950</v>
      </c>
      <c r="C573" s="932" t="s">
        <v>108</v>
      </c>
      <c r="D573" s="932" t="s">
        <v>4331</v>
      </c>
      <c r="E573" s="733">
        <v>6</v>
      </c>
      <c r="F573" s="1140">
        <v>675</v>
      </c>
      <c r="G573" s="1128" t="s">
        <v>106</v>
      </c>
      <c r="H573" s="1128" t="s">
        <v>106</v>
      </c>
      <c r="I573" s="874">
        <v>5.28</v>
      </c>
      <c r="J573" s="651">
        <f t="shared" si="138"/>
        <v>3.7878787878787881</v>
      </c>
      <c r="K573" s="877">
        <v>0.05</v>
      </c>
      <c r="L573" s="887">
        <v>4</v>
      </c>
      <c r="M573" s="642">
        <f t="shared" si="139"/>
        <v>0.2</v>
      </c>
      <c r="N573" s="870" t="s">
        <v>223</v>
      </c>
      <c r="O573" s="734">
        <v>4.4999999999999998E-2</v>
      </c>
      <c r="P573" s="619">
        <v>43837</v>
      </c>
      <c r="Q573" s="619">
        <v>43850</v>
      </c>
      <c r="R573" s="642">
        <f t="shared" si="140"/>
        <v>11.111111111111121</v>
      </c>
      <c r="S573" s="701">
        <f>IF(INDEX(Historical!$D$7:$D$1237,MATCH(B573,Historical!$B$7:$B$1261,0))=0,"n/a",(INDEX(Historical!$C$7:$C$1239,MATCH(B573,Historical!$B$7:$B$1261,0))/INDEX(Historical!$D$7:$D$1237,MATCH(B573,Historical!$B$7:$B$1261,0))-1)*100)</f>
        <v>30.76923076923077</v>
      </c>
      <c r="T573" s="701">
        <f>IF(INDEX(Historical!$F$7:$F$1230,MATCH(B573,Historical!$B$7:$B$1261,0))=0,"n/a",((INDEX(Historical!$C$7:$C$1239,MATCH(B573,Historical!$B$7:$B$1261,0))/INDEX(Historical!$F$7:$F$1230,MATCH(B573,Historical!$B$7:$B$1261,0)))^(1/3)-1)*100)</f>
        <v>29.931885166802896</v>
      </c>
      <c r="U573" s="701" t="str">
        <f>IF(INDEX(Historical!$H$7:$H$1230,MATCH(B573,Historical!$B$7:$B$1261,0))=0,"n/a",((INDEX(Historical!$C$7:$C$1239,MATCH(B573,Historical!$B$7:$B$1261,0))/INDEX(Historical!$H$7:$H$1230,MATCH(B573,Historical!$B$7:$B$1261,0)))^(1/5)-1)*100)</f>
        <v>n/a</v>
      </c>
      <c r="V573" s="701" t="str">
        <f>IF(INDEX(Historical!$O$7:$O$1230,MATCH(B573,Historical!$B$7:$B$1261,0))=0,"n/a",((INDEX(Historical!$C$7:$C$1239,MATCH(B573,Historical!$B$7:$B$1261,0))/INDEX(Historical!$O$7:$O$1230,MATCH(B573,Historical!$B$7:$B$1261,0)))^(1/10)-1)*100)</f>
        <v>n/a</v>
      </c>
      <c r="W573" s="702" t="str">
        <f t="shared" si="141"/>
        <v>n/a</v>
      </c>
      <c r="X573" s="703" t="str">
        <f t="shared" si="142"/>
        <v>n/a</v>
      </c>
      <c r="Y573" s="876"/>
      <c r="Z573" s="651">
        <f t="shared" si="143"/>
        <v>44.44444444444445</v>
      </c>
      <c r="AA573" s="886">
        <f t="shared" si="144"/>
        <v>11.733333333333334</v>
      </c>
      <c r="AB573" s="887">
        <v>3</v>
      </c>
      <c r="AC573" s="865">
        <v>0.45</v>
      </c>
      <c r="AD573" s="865">
        <v>1.04</v>
      </c>
      <c r="AE573" s="865">
        <v>2.56</v>
      </c>
      <c r="AF573" s="865">
        <v>0.83</v>
      </c>
      <c r="AG573" s="865">
        <v>6.8000000000000007</v>
      </c>
      <c r="AH573" s="865">
        <v>-8.9</v>
      </c>
      <c r="AI573" s="865">
        <v>-10</v>
      </c>
      <c r="AJ573" s="865">
        <v>28.199999999999996</v>
      </c>
      <c r="AK573" s="865">
        <v>12</v>
      </c>
      <c r="AL573" s="878">
        <v>125.81</v>
      </c>
      <c r="AM573" s="872">
        <v>1.6</v>
      </c>
      <c r="AN573" s="865">
        <v>0</v>
      </c>
      <c r="AO573" s="739" t="str">
        <f t="shared" si="145"/>
        <v>n/a</v>
      </c>
      <c r="AP573" s="740" t="str">
        <f t="shared" si="146"/>
        <v>n/a</v>
      </c>
      <c r="AQ573" s="888">
        <f t="shared" si="147"/>
        <v>-34.210211306797035</v>
      </c>
      <c r="AR573" s="651">
        <f>INDEX(Historical!$C$7:$C$1239,MATCH(B573,Historical!$B$7:$B$1261,0))*IF(AH573="n/a",1.03,IF(AH573&lt;0,1.01,IF(AH573&gt;10,1.1,(1+AH573/100))))</f>
        <v>0.17170000000000002</v>
      </c>
      <c r="AS573" s="886">
        <f t="shared" si="148"/>
        <v>0.17341700000000002</v>
      </c>
      <c r="AT573" s="886">
        <f t="shared" si="154"/>
        <v>0.19075870000000003</v>
      </c>
      <c r="AU573" s="886">
        <f t="shared" si="154"/>
        <v>0.20983457000000005</v>
      </c>
      <c r="AV573" s="886">
        <f t="shared" si="154"/>
        <v>0.23081802700000006</v>
      </c>
      <c r="AW573" s="651">
        <f t="shared" si="149"/>
        <v>0.97652829700000021</v>
      </c>
      <c r="AX573" s="747">
        <f t="shared" si="150"/>
        <v>18.49485410984849</v>
      </c>
      <c r="AY573" s="934">
        <v>0.87</v>
      </c>
      <c r="AZ573" s="872">
        <v>40.050000000000004</v>
      </c>
      <c r="BA573" s="872">
        <v>-38.25</v>
      </c>
      <c r="BB573" s="872">
        <v>7.8299999999999992</v>
      </c>
      <c r="BC573" s="872">
        <v>4.96</v>
      </c>
      <c r="BE573" s="624">
        <v>2015</v>
      </c>
      <c r="BF573" s="898">
        <f t="shared" si="151"/>
        <v>0</v>
      </c>
      <c r="BG573" s="882">
        <v>0.8</v>
      </c>
    </row>
    <row r="574" spans="1:59" ht="11.25" customHeight="1" x14ac:dyDescent="0.2">
      <c r="A574" s="871" t="s">
        <v>1622</v>
      </c>
      <c r="B574" s="875" t="s">
        <v>1623</v>
      </c>
      <c r="C574" s="932" t="s">
        <v>108</v>
      </c>
      <c r="D574" s="932" t="s">
        <v>4338</v>
      </c>
      <c r="E574" s="733">
        <v>9</v>
      </c>
      <c r="F574" s="1140">
        <v>415</v>
      </c>
      <c r="G574" s="1165" t="s">
        <v>106</v>
      </c>
      <c r="H574" s="1165" t="s">
        <v>106</v>
      </c>
      <c r="I574" s="874">
        <v>29.46</v>
      </c>
      <c r="J574" s="651">
        <f t="shared" si="138"/>
        <v>4.0733197556008145</v>
      </c>
      <c r="K574" s="877">
        <v>0.3</v>
      </c>
      <c r="L574" s="887">
        <v>4</v>
      </c>
      <c r="M574" s="642">
        <f t="shared" si="139"/>
        <v>1.2</v>
      </c>
      <c r="N574" s="870" t="s">
        <v>965</v>
      </c>
      <c r="O574" s="734">
        <v>0.28000000000000003</v>
      </c>
      <c r="P574" s="866">
        <v>43592</v>
      </c>
      <c r="Q574" s="866">
        <v>43600</v>
      </c>
      <c r="R574" s="642">
        <f t="shared" si="140"/>
        <v>7.1428571428571281</v>
      </c>
      <c r="S574" s="701">
        <f>IF(INDEX(Historical!$D$7:$D$1237,MATCH(B574,Historical!$B$7:$B$1261,0))=0,"n/a",(INDEX(Historical!$C$7:$C$1239,MATCH(B574,Historical!$B$7:$B$1261,0))/INDEX(Historical!$D$7:$D$1237,MATCH(B574,Historical!$B$7:$B$1261,0))-1)*100)</f>
        <v>7.2727272727272529</v>
      </c>
      <c r="T574" s="701">
        <f>IF(INDEX(Historical!$F$7:$F$1230,MATCH(B574,Historical!$B$7:$B$1261,0))=0,"n/a",((INDEX(Historical!$C$7:$C$1239,MATCH(B574,Historical!$B$7:$B$1261,0))/INDEX(Historical!$F$7:$F$1230,MATCH(B574,Historical!$B$7:$B$1261,0)))^(1/3)-1)*100)</f>
        <v>6.386203404930102</v>
      </c>
      <c r="U574" s="701">
        <f>IF(INDEX(Historical!$H$7:$H$1230,MATCH(B574,Historical!$B$7:$B$1261,0))=0,"n/a",((INDEX(Historical!$C$7:$C$1239,MATCH(B574,Historical!$B$7:$B$1261,0))/INDEX(Historical!$H$7:$H$1230,MATCH(B574,Historical!$B$7:$B$1261,0)))^(1/5)-1)*100)</f>
        <v>9.1977482660523524</v>
      </c>
      <c r="V574" s="701">
        <f>IF(INDEX(Historical!$O$7:$O$1230,MATCH(B574,Historical!$B$7:$B$1261,0))=0,"n/a",((INDEX(Historical!$C$7:$C$1239,MATCH(B574,Historical!$B$7:$B$1261,0))/INDEX(Historical!$O$7:$O$1230,MATCH(B574,Historical!$B$7:$B$1261,0)))^(1/10)-1)*100)</f>
        <v>12.296967427268445</v>
      </c>
      <c r="W574" s="702">
        <f t="shared" si="141"/>
        <v>0.74796882405790599</v>
      </c>
      <c r="X574" s="703">
        <f t="shared" si="142"/>
        <v>0.56083830890563113</v>
      </c>
      <c r="Y574" s="664"/>
      <c r="Z574" s="651">
        <f t="shared" si="143"/>
        <v>69.767441860465112</v>
      </c>
      <c r="AA574" s="886">
        <f t="shared" si="144"/>
        <v>17.127906976744185</v>
      </c>
      <c r="AB574" s="887">
        <v>12</v>
      </c>
      <c r="AC574" s="865">
        <v>1.72</v>
      </c>
      <c r="AD574" s="865">
        <v>4.96</v>
      </c>
      <c r="AE574" s="865">
        <v>3.68</v>
      </c>
      <c r="AF574" s="865">
        <v>1.02</v>
      </c>
      <c r="AG574" s="865">
        <v>5.4</v>
      </c>
      <c r="AH574" s="865">
        <v>15</v>
      </c>
      <c r="AI574" s="865">
        <v>70.099999999999994</v>
      </c>
      <c r="AJ574" s="865">
        <v>16.400000000000002</v>
      </c>
      <c r="AK574" s="865">
        <v>3.5999999999999996</v>
      </c>
      <c r="AL574" s="878">
        <v>1460</v>
      </c>
      <c r="AM574" s="872">
        <v>2.91</v>
      </c>
      <c r="AN574" s="865">
        <v>0.16</v>
      </c>
      <c r="AO574" s="739">
        <f t="shared" si="145"/>
        <v>-3.8568389550910176</v>
      </c>
      <c r="AP574" s="740">
        <f t="shared" si="146"/>
        <v>13.271068021653168</v>
      </c>
      <c r="AQ574" s="888">
        <f t="shared" si="147"/>
        <v>-11.882741969630606</v>
      </c>
      <c r="AR574" s="651">
        <f>INDEX(Historical!$C$7:$C$1239,MATCH(B574,Historical!$B$7:$B$1261,0))*IF(AH574="n/a",1.03,IF(AH574&lt;0,1.01,IF(AH574&gt;10,1.1,(1+AH574/100))))</f>
        <v>1.298</v>
      </c>
      <c r="AS574" s="886">
        <f t="shared" si="148"/>
        <v>1.4278000000000002</v>
      </c>
      <c r="AT574" s="886">
        <f t="shared" si="154"/>
        <v>1.4792008000000003</v>
      </c>
      <c r="AU574" s="886">
        <f t="shared" si="154"/>
        <v>1.5324520288000003</v>
      </c>
      <c r="AV574" s="886">
        <f t="shared" si="154"/>
        <v>1.5876203018368005</v>
      </c>
      <c r="AW574" s="651">
        <f t="shared" si="149"/>
        <v>7.3250731306368007</v>
      </c>
      <c r="AX574" s="747">
        <f t="shared" si="150"/>
        <v>24.864470911869656</v>
      </c>
      <c r="AY574" s="934">
        <v>1.1599999999999999</v>
      </c>
      <c r="AZ574" s="872">
        <v>63.67</v>
      </c>
      <c r="BA574" s="872">
        <v>-23.380000000000003</v>
      </c>
      <c r="BB574" s="872">
        <v>13.089999999999998</v>
      </c>
      <c r="BC574" s="872">
        <v>18.04</v>
      </c>
      <c r="BE574" s="624">
        <v>2011</v>
      </c>
      <c r="BF574" s="898">
        <f t="shared" si="151"/>
        <v>0</v>
      </c>
      <c r="BG574" s="882">
        <v>0.6</v>
      </c>
    </row>
    <row r="575" spans="1:59" ht="11.25" customHeight="1" x14ac:dyDescent="0.2">
      <c r="A575" s="871" t="s">
        <v>1624</v>
      </c>
      <c r="B575" s="875" t="s">
        <v>1625</v>
      </c>
      <c r="C575" s="932" t="s">
        <v>108</v>
      </c>
      <c r="D575" s="932" t="s">
        <v>4338</v>
      </c>
      <c r="E575" s="733">
        <v>8</v>
      </c>
      <c r="F575" s="1140">
        <v>560</v>
      </c>
      <c r="G575" s="1136" t="s">
        <v>106</v>
      </c>
      <c r="H575" s="1136" t="s">
        <v>106</v>
      </c>
      <c r="I575" s="874">
        <v>17.12</v>
      </c>
      <c r="J575" s="651">
        <f t="shared" si="138"/>
        <v>2.4532710280373831</v>
      </c>
      <c r="K575" s="877">
        <v>0.105</v>
      </c>
      <c r="L575" s="887">
        <v>4</v>
      </c>
      <c r="M575" s="642">
        <f t="shared" si="139"/>
        <v>0.42</v>
      </c>
      <c r="N575" s="870" t="s">
        <v>987</v>
      </c>
      <c r="O575" s="734">
        <v>0.1</v>
      </c>
      <c r="P575" s="861">
        <v>44140</v>
      </c>
      <c r="Q575" s="861">
        <v>44155</v>
      </c>
      <c r="R575" s="642">
        <f t="shared" si="140"/>
        <v>4.9999999999999902</v>
      </c>
      <c r="S575" s="701">
        <f>IF(INDEX(Historical!$D$7:$D$1237,MATCH(B575,Historical!$B$7:$B$1261,0))=0,"n/a",(INDEX(Historical!$C$7:$C$1239,MATCH(B575,Historical!$B$7:$B$1261,0))/INDEX(Historical!$D$7:$D$1237,MATCH(B575,Historical!$B$7:$B$1261,0))-1)*100)</f>
        <v>12.5</v>
      </c>
      <c r="T575" s="701">
        <f>IF(INDEX(Historical!$F$7:$F$1230,MATCH(B575,Historical!$B$7:$B$1261,0))=0,"n/a",((INDEX(Historical!$C$7:$C$1239,MATCH(B575,Historical!$B$7:$B$1261,0))/INDEX(Historical!$F$7:$F$1230,MATCH(B575,Historical!$B$7:$B$1261,0)))^(1/3)-1)*100)</f>
        <v>14.471424255333186</v>
      </c>
      <c r="U575" s="701">
        <f>IF(INDEX(Historical!$H$7:$H$1230,MATCH(B575,Historical!$B$7:$B$1261,0))=0,"n/a",((INDEX(Historical!$C$7:$C$1239,MATCH(B575,Historical!$B$7:$B$1261,0))/INDEX(Historical!$H$7:$H$1230,MATCH(B575,Historical!$B$7:$B$1261,0)))^(1/5)-1)*100)</f>
        <v>17.607902252467355</v>
      </c>
      <c r="V575" s="701">
        <f>IF(INDEX(Historical!$O$7:$O$1230,MATCH(B575,Historical!$B$7:$B$1261,0))=0,"n/a",((INDEX(Historical!$C$7:$C$1239,MATCH(B575,Historical!$B$7:$B$1261,0))/INDEX(Historical!$O$7:$O$1230,MATCH(B575,Historical!$B$7:$B$1261,0)))^(1/10)-1)*100)</f>
        <v>0</v>
      </c>
      <c r="W575" s="702" t="str">
        <f t="shared" si="141"/>
        <v>n/a</v>
      </c>
      <c r="X575" s="703">
        <f t="shared" si="142"/>
        <v>3.2014367731758826</v>
      </c>
      <c r="Y575" s="876"/>
      <c r="Z575" s="651">
        <f t="shared" si="143"/>
        <v>25.454545454545457</v>
      </c>
      <c r="AA575" s="886">
        <f t="shared" si="144"/>
        <v>10.375757575757577</v>
      </c>
      <c r="AB575" s="887">
        <v>12</v>
      </c>
      <c r="AC575" s="865">
        <v>1.65</v>
      </c>
      <c r="AD575" s="865" t="s">
        <v>136</v>
      </c>
      <c r="AE575" s="865">
        <v>3.11</v>
      </c>
      <c r="AF575" s="865">
        <v>0.94</v>
      </c>
      <c r="AG575" s="865">
        <v>9.1999999999999993</v>
      </c>
      <c r="AH575" s="865">
        <v>0.6</v>
      </c>
      <c r="AI575" s="865">
        <v>-13.170000000000002</v>
      </c>
      <c r="AJ575" s="865">
        <v>5.5</v>
      </c>
      <c r="AK575" s="865" t="s">
        <v>136</v>
      </c>
      <c r="AL575" s="878">
        <v>134.82</v>
      </c>
      <c r="AM575" s="872">
        <v>1.6</v>
      </c>
      <c r="AN575" s="865">
        <v>7.0000000000000007E-2</v>
      </c>
      <c r="AO575" s="739">
        <f t="shared" si="145"/>
        <v>9.6854157047471627</v>
      </c>
      <c r="AP575" s="740">
        <f t="shared" si="146"/>
        <v>20.06117328050474</v>
      </c>
      <c r="AQ575" s="888">
        <f t="shared" si="147"/>
        <v>-34.161098560494317</v>
      </c>
      <c r="AR575" s="651">
        <f>INDEX(Historical!$C$7:$C$1239,MATCH(B575,Historical!$B$7:$B$1261,0))*IF(AH575="n/a",1.03,IF(AH575&lt;0,1.01,IF(AH575&gt;10,1.1,(1+AH575/100))))</f>
        <v>0.36215999999999998</v>
      </c>
      <c r="AS575" s="886">
        <f t="shared" si="148"/>
        <v>0.36578159999999998</v>
      </c>
      <c r="AT575" s="886">
        <f t="shared" si="154"/>
        <v>0.37675504799999998</v>
      </c>
      <c r="AU575" s="886">
        <f t="shared" si="154"/>
        <v>0.38805769944000001</v>
      </c>
      <c r="AV575" s="886">
        <f t="shared" si="154"/>
        <v>0.39969943042320005</v>
      </c>
      <c r="AW575" s="651">
        <f t="shared" si="149"/>
        <v>1.8924537778632</v>
      </c>
      <c r="AX575" s="747">
        <f t="shared" si="150"/>
        <v>11.054052440789718</v>
      </c>
      <c r="AY575" s="934">
        <v>1.25</v>
      </c>
      <c r="AZ575" s="872">
        <v>89.8</v>
      </c>
      <c r="BA575" s="872">
        <v>-16.45</v>
      </c>
      <c r="BB575" s="872">
        <v>8.6199999999999992</v>
      </c>
      <c r="BC575" s="872">
        <v>13.459999999999999</v>
      </c>
      <c r="BE575" s="624">
        <v>2013</v>
      </c>
      <c r="BF575" s="898">
        <f t="shared" si="151"/>
        <v>0</v>
      </c>
      <c r="BG575" s="882">
        <v>1.0999999999999999</v>
      </c>
    </row>
    <row r="576" spans="1:59" ht="11.25" customHeight="1" x14ac:dyDescent="0.2">
      <c r="A576" s="863" t="s">
        <v>791</v>
      </c>
      <c r="B576" s="875" t="s">
        <v>792</v>
      </c>
      <c r="C576" s="932" t="s">
        <v>108</v>
      </c>
      <c r="D576" s="932" t="s">
        <v>4338</v>
      </c>
      <c r="E576" s="733">
        <v>26</v>
      </c>
      <c r="F576" s="1140">
        <v>129</v>
      </c>
      <c r="G576" s="1124" t="s">
        <v>37</v>
      </c>
      <c r="H576" s="1124" t="s">
        <v>106</v>
      </c>
      <c r="I576" s="865">
        <v>29.4</v>
      </c>
      <c r="J576" s="651">
        <f t="shared" si="138"/>
        <v>4.3537414965986398</v>
      </c>
      <c r="K576" s="884">
        <v>0.32</v>
      </c>
      <c r="L576" s="887">
        <v>4</v>
      </c>
      <c r="M576" s="642">
        <f t="shared" si="139"/>
        <v>1.28</v>
      </c>
      <c r="N576" s="870" t="s">
        <v>426</v>
      </c>
      <c r="O576" s="735">
        <v>0.31</v>
      </c>
      <c r="P576" s="861">
        <v>44159</v>
      </c>
      <c r="Q576" s="861">
        <v>44175</v>
      </c>
      <c r="R576" s="642">
        <f t="shared" si="140"/>
        <v>3.2258064516129057</v>
      </c>
      <c r="S576" s="701">
        <f>IF(INDEX(Historical!$D$7:$D$1237,MATCH(B576,Historical!$B$7:$B$1261,0))=0,"n/a",(INDEX(Historical!$C$7:$C$1239,MATCH(B576,Historical!$B$7:$B$1261,0))/INDEX(Historical!$D$7:$D$1237,MATCH(B576,Historical!$B$7:$B$1261,0))-1)*100)</f>
        <v>2.5000000000000133</v>
      </c>
      <c r="T576" s="701">
        <f>IF(INDEX(Historical!$F$7:$F$1230,MATCH(B576,Historical!$B$7:$B$1261,0))=0,"n/a",((INDEX(Historical!$C$7:$C$1239,MATCH(B576,Historical!$B$7:$B$1261,0))/INDEX(Historical!$F$7:$F$1230,MATCH(B576,Historical!$B$7:$B$1261,0)))^(1/3)-1)*100)</f>
        <v>10.37418907881753</v>
      </c>
      <c r="U576" s="701">
        <f>IF(INDEX(Historical!$H$7:$H$1230,MATCH(B576,Historical!$B$7:$B$1261,0))=0,"n/a",((INDEX(Historical!$C$7:$C$1239,MATCH(B576,Historical!$B$7:$B$1261,0))/INDEX(Historical!$H$7:$H$1230,MATCH(B576,Historical!$B$7:$B$1261,0)))^(1/5)-1)*100)</f>
        <v>10.078328097037193</v>
      </c>
      <c r="V576" s="701">
        <f>IF(INDEX(Historical!$O$7:$O$1230,MATCH(B576,Historical!$B$7:$B$1261,0))=0,"n/a",((INDEX(Historical!$C$7:$C$1239,MATCH(B576,Historical!$B$7:$B$1261,0))/INDEX(Historical!$O$7:$O$1230,MATCH(B576,Historical!$B$7:$B$1261,0)))^(1/10)-1)*100)</f>
        <v>12.552866808310025</v>
      </c>
      <c r="W576" s="702">
        <f t="shared" si="141"/>
        <v>0.80287063114262613</v>
      </c>
      <c r="X576" s="703">
        <f t="shared" si="142"/>
        <v>0.55990711650206626</v>
      </c>
      <c r="Y576" s="660"/>
      <c r="Z576" s="651">
        <f t="shared" si="143"/>
        <v>60.952380952380949</v>
      </c>
      <c r="AA576" s="886">
        <f t="shared" si="144"/>
        <v>13.999999999999998</v>
      </c>
      <c r="AB576" s="887">
        <v>12</v>
      </c>
      <c r="AC576" s="865">
        <v>2.1</v>
      </c>
      <c r="AD576" s="865">
        <v>7.22</v>
      </c>
      <c r="AE576" s="865">
        <v>4.3099999999999996</v>
      </c>
      <c r="AF576" s="865">
        <v>1.19</v>
      </c>
      <c r="AG576" s="865">
        <v>8.6</v>
      </c>
      <c r="AH576" s="865">
        <v>5.3</v>
      </c>
      <c r="AI576" s="865">
        <v>1.67</v>
      </c>
      <c r="AJ576" s="865">
        <v>18</v>
      </c>
      <c r="AK576" s="865">
        <v>2</v>
      </c>
      <c r="AL576" s="878">
        <v>1010</v>
      </c>
      <c r="AM576" s="872">
        <v>1.7999999999999998</v>
      </c>
      <c r="AN576" s="865">
        <v>0.19</v>
      </c>
      <c r="AO576" s="739">
        <f t="shared" si="145"/>
        <v>0.43206959363583586</v>
      </c>
      <c r="AP576" s="740">
        <f t="shared" si="146"/>
        <v>14.432069593635834</v>
      </c>
      <c r="AQ576" s="888">
        <f t="shared" si="147"/>
        <v>-13.950918398599732</v>
      </c>
      <c r="AR576" s="651">
        <f>INDEX(Historical!$C$7:$C$1239,MATCH(B576,Historical!$B$7:$B$1261,0))*IF(AH576="n/a",1.03,IF(AH576&lt;0,1.01,IF(AH576&gt;10,1.1,(1+AH576/100))))</f>
        <v>1.2951899999999998</v>
      </c>
      <c r="AS576" s="886">
        <f t="shared" si="148"/>
        <v>1.3168196729999997</v>
      </c>
      <c r="AT576" s="886">
        <f t="shared" si="154"/>
        <v>1.3431560664599997</v>
      </c>
      <c r="AU576" s="886">
        <f t="shared" si="154"/>
        <v>1.3700191877891998</v>
      </c>
      <c r="AV576" s="886">
        <f t="shared" si="154"/>
        <v>1.397419571544984</v>
      </c>
      <c r="AW576" s="651">
        <f t="shared" si="149"/>
        <v>6.7226044987941824</v>
      </c>
      <c r="AX576" s="747">
        <f t="shared" si="150"/>
        <v>22.866001696578852</v>
      </c>
      <c r="AY576" s="934">
        <v>0.67</v>
      </c>
      <c r="AZ576" s="872">
        <v>25.25</v>
      </c>
      <c r="BA576" s="872">
        <v>-22.28</v>
      </c>
      <c r="BB576" s="872">
        <v>8.9</v>
      </c>
      <c r="BC576" s="872">
        <v>4.26</v>
      </c>
      <c r="BE576" s="624">
        <v>1995</v>
      </c>
      <c r="BF576" s="898">
        <f t="shared" si="151"/>
        <v>2</v>
      </c>
      <c r="BG576" s="882">
        <v>1</v>
      </c>
    </row>
    <row r="577" spans="1:59" ht="11.25" customHeight="1" x14ac:dyDescent="0.2">
      <c r="A577" s="863" t="s">
        <v>1683</v>
      </c>
      <c r="B577" s="875" t="s">
        <v>1684</v>
      </c>
      <c r="C577" s="932" t="s">
        <v>245</v>
      </c>
      <c r="D577" s="932" t="s">
        <v>4352</v>
      </c>
      <c r="E577" s="733">
        <v>11</v>
      </c>
      <c r="F577" s="1140">
        <v>339</v>
      </c>
      <c r="G577" s="1147" t="s">
        <v>115</v>
      </c>
      <c r="H577" s="1147" t="s">
        <v>115</v>
      </c>
      <c r="I577" s="874">
        <v>98.02</v>
      </c>
      <c r="J577" s="651">
        <f t="shared" si="138"/>
        <v>1.836359926545603</v>
      </c>
      <c r="K577" s="877">
        <v>0.45</v>
      </c>
      <c r="L577" s="887">
        <v>4</v>
      </c>
      <c r="M577" s="642">
        <f t="shared" si="139"/>
        <v>1.8</v>
      </c>
      <c r="N577" s="870" t="s">
        <v>119</v>
      </c>
      <c r="O577" s="734">
        <v>0.41</v>
      </c>
      <c r="P577" s="861">
        <v>44145</v>
      </c>
      <c r="Q577" s="861">
        <v>44162</v>
      </c>
      <c r="R577" s="642">
        <f t="shared" si="140"/>
        <v>9.7560975609756184</v>
      </c>
      <c r="S577" s="701">
        <f>IF(INDEX(Historical!$D$7:$D$1237,MATCH(B577,Historical!$B$7:$B$1261,0))=0,"n/a",(INDEX(Historical!$C$7:$C$1239,MATCH(B577,Historical!$B$7:$B$1261,0))/INDEX(Historical!$D$7:$D$1237,MATCH(B577,Historical!$B$7:$B$1261,0))-1)*100)</f>
        <v>12.878787878787868</v>
      </c>
      <c r="T577" s="701">
        <f>IF(INDEX(Historical!$F$7:$F$1230,MATCH(B577,Historical!$B$7:$B$1261,0))=0,"n/a",((INDEX(Historical!$C$7:$C$1239,MATCH(B577,Historical!$B$7:$B$1261,0))/INDEX(Historical!$F$7:$F$1230,MATCH(B577,Historical!$B$7:$B$1261,0)))^(1/3)-1)*100)</f>
        <v>20.574586410546303</v>
      </c>
      <c r="U577" s="701">
        <f>IF(INDEX(Historical!$H$7:$H$1230,MATCH(B577,Historical!$B$7:$B$1261,0))=0,"n/a",((INDEX(Historical!$C$7:$C$1239,MATCH(B577,Historical!$B$7:$B$1261,0))/INDEX(Historical!$H$7:$H$1230,MATCH(B577,Historical!$B$7:$B$1261,0)))^(1/5)-1)*100)</f>
        <v>22.057568956939953</v>
      </c>
      <c r="V577" s="701" t="str">
        <f>IF(INDEX(Historical!$O$7:$O$1230,MATCH(B577,Historical!$B$7:$B$1261,0))=0,"n/a",((INDEX(Historical!$C$7:$C$1239,MATCH(B577,Historical!$B$7:$B$1261,0))/INDEX(Historical!$O$7:$O$1230,MATCH(B577,Historical!$B$7:$B$1261,0)))^(1/10)-1)*100)</f>
        <v>n/a</v>
      </c>
      <c r="W577" s="702" t="str">
        <f t="shared" si="141"/>
        <v>n/a</v>
      </c>
      <c r="X577" s="703" t="str">
        <f t="shared" si="142"/>
        <v>n/a</v>
      </c>
      <c r="Y577" s="664"/>
      <c r="Z577" s="651">
        <f t="shared" si="143"/>
        <v>233.76623376623377</v>
      </c>
      <c r="AA577" s="886">
        <f t="shared" si="144"/>
        <v>127.29870129870129</v>
      </c>
      <c r="AB577" s="887">
        <v>9</v>
      </c>
      <c r="AC577" s="865">
        <v>0.77</v>
      </c>
      <c r="AD577" s="865">
        <v>2.74</v>
      </c>
      <c r="AE577" s="865">
        <v>4.88</v>
      </c>
      <c r="AF577" s="865" t="s">
        <v>136</v>
      </c>
      <c r="AG577" s="865">
        <v>-12.1</v>
      </c>
      <c r="AH577" s="865">
        <v>-73.099999999999994</v>
      </c>
      <c r="AI577" s="865">
        <v>16.989999999999998</v>
      </c>
      <c r="AJ577" s="865">
        <v>-15.5</v>
      </c>
      <c r="AK577" s="865">
        <v>46.589999999999996</v>
      </c>
      <c r="AL577" s="878">
        <v>114800</v>
      </c>
      <c r="AM577" s="872">
        <v>0.1</v>
      </c>
      <c r="AN577" s="865" t="s">
        <v>136</v>
      </c>
      <c r="AO577" s="739">
        <f t="shared" si="145"/>
        <v>-103.40477241521573</v>
      </c>
      <c r="AP577" s="740">
        <f t="shared" si="146"/>
        <v>23.893928883485557</v>
      </c>
      <c r="AQ577" s="888" t="str">
        <f t="shared" si="147"/>
        <v>n/a</v>
      </c>
      <c r="AR577" s="651">
        <f>INDEX(Historical!$C$7:$C$1239,MATCH(B577,Historical!$B$7:$B$1261,0))*IF(AH577="n/a",1.03,IF(AH577&lt;0,1.01,IF(AH577&gt;10,1.1,(1+AH577/100))))</f>
        <v>1.5048999999999999</v>
      </c>
      <c r="AS577" s="886">
        <f t="shared" si="148"/>
        <v>1.6553900000000001</v>
      </c>
      <c r="AT577" s="886">
        <f t="shared" si="154"/>
        <v>1.8209290000000002</v>
      </c>
      <c r="AU577" s="886">
        <f t="shared" si="154"/>
        <v>2.0030219000000002</v>
      </c>
      <c r="AV577" s="886">
        <f t="shared" si="154"/>
        <v>2.2033240900000006</v>
      </c>
      <c r="AW577" s="651">
        <f t="shared" si="149"/>
        <v>9.187564990000002</v>
      </c>
      <c r="AX577" s="747">
        <f t="shared" si="150"/>
        <v>9.3731534278718645</v>
      </c>
      <c r="AY577" s="934">
        <v>0.81</v>
      </c>
      <c r="AZ577" s="872">
        <v>95.960000000000008</v>
      </c>
      <c r="BA577" s="872">
        <v>-1.32</v>
      </c>
      <c r="BB577" s="872">
        <v>8.64</v>
      </c>
      <c r="BC577" s="872">
        <v>23.080000000000002</v>
      </c>
      <c r="BD577" s="645"/>
      <c r="BE577" s="624">
        <v>2010</v>
      </c>
      <c r="BF577" s="898">
        <f t="shared" si="151"/>
        <v>0</v>
      </c>
      <c r="BG577" s="882">
        <v>3.3000000000000003</v>
      </c>
    </row>
    <row r="578" spans="1:59" ht="11.25" customHeight="1" x14ac:dyDescent="0.2">
      <c r="A578" s="881" t="s">
        <v>4551</v>
      </c>
      <c r="B578" s="875" t="s">
        <v>2057</v>
      </c>
      <c r="C578" s="932" t="s">
        <v>108</v>
      </c>
      <c r="D578" s="932" t="s">
        <v>4334</v>
      </c>
      <c r="E578" s="733">
        <v>5</v>
      </c>
      <c r="F578" s="1140">
        <v>727</v>
      </c>
      <c r="G578" s="1186" t="s">
        <v>106</v>
      </c>
      <c r="H578" s="1186" t="s">
        <v>106</v>
      </c>
      <c r="I578" s="874">
        <v>48.78</v>
      </c>
      <c r="J578" s="651">
        <f t="shared" si="138"/>
        <v>1.4760147601476015</v>
      </c>
      <c r="K578" s="877">
        <v>0.18</v>
      </c>
      <c r="L578" s="887">
        <v>4</v>
      </c>
      <c r="M578" s="642">
        <f t="shared" si="139"/>
        <v>0.72</v>
      </c>
      <c r="N578" s="870" t="s">
        <v>1238</v>
      </c>
      <c r="O578" s="734">
        <v>0.17</v>
      </c>
      <c r="P578" s="861">
        <v>43874</v>
      </c>
      <c r="Q578" s="861">
        <v>43889</v>
      </c>
      <c r="R578" s="642">
        <f t="shared" si="140"/>
        <v>5.8823529411764595</v>
      </c>
      <c r="S578" s="701">
        <f>IF(INDEX(Historical!$D$7:$D$1237,MATCH(B578,Historical!$B$7:$B$1261,0))=0,"n/a",(INDEX(Historical!$C$7:$C$1239,MATCH(B578,Historical!$B$7:$B$1261,0))/INDEX(Historical!$D$7:$D$1237,MATCH(B578,Historical!$B$7:$B$1261,0))-1)*100)</f>
        <v>47.826086956521749</v>
      </c>
      <c r="T578" s="701">
        <f>IF(INDEX(Historical!$F$7:$F$1230,MATCH(B578,Historical!$B$7:$B$1261,0))=0,"n/a",((INDEX(Historical!$C$7:$C$1239,MATCH(B578,Historical!$B$7:$B$1261,0))/INDEX(Historical!$F$7:$F$1230,MATCH(B578,Historical!$B$7:$B$1261,0)))^(1/3)-1)*100)</f>
        <v>36.055170063911589</v>
      </c>
      <c r="U578" s="701">
        <f>IF(INDEX(Historical!$H$7:$H$1230,MATCH(B578,Historical!$B$7:$B$1261,0))=0,"n/a",((INDEX(Historical!$C$7:$C$1239,MATCH(B578,Historical!$B$7:$B$1261,0))/INDEX(Historical!$H$7:$H$1230,MATCH(B578,Historical!$B$7:$B$1261,0)))^(1/5)-1)*100)</f>
        <v>23.157122757056104</v>
      </c>
      <c r="V578" s="701">
        <f>IF(INDEX(Historical!$O$7:$O$1230,MATCH(B578,Historical!$B$7:$B$1261,0))=0,"n/a",((INDEX(Historical!$C$7:$C$1239,MATCH(B578,Historical!$B$7:$B$1261,0))/INDEX(Historical!$O$7:$O$1230,MATCH(B578,Historical!$B$7:$B$1261,0)))^(1/10)-1)*100)</f>
        <v>10.97617886603237</v>
      </c>
      <c r="W578" s="702">
        <f t="shared" si="141"/>
        <v>2.1097617886603244</v>
      </c>
      <c r="X578" s="703">
        <f t="shared" si="142"/>
        <v>1.0201375663901369</v>
      </c>
      <c r="Y578" s="876"/>
      <c r="Z578" s="651">
        <f t="shared" si="143"/>
        <v>33.333333333333329</v>
      </c>
      <c r="AA578" s="886">
        <f t="shared" si="144"/>
        <v>22.583333333333332</v>
      </c>
      <c r="AB578" s="887">
        <v>12</v>
      </c>
      <c r="AC578" s="865">
        <v>2.16</v>
      </c>
      <c r="AD578" s="865" t="s">
        <v>136</v>
      </c>
      <c r="AE578" s="865">
        <v>8.8000000000000007</v>
      </c>
      <c r="AF578" s="865">
        <v>2.46</v>
      </c>
      <c r="AG578" s="865">
        <v>11.899999999999999</v>
      </c>
      <c r="AH578" s="865">
        <v>9.1999999999999993</v>
      </c>
      <c r="AI578" s="865">
        <v>3.02</v>
      </c>
      <c r="AJ578" s="865">
        <v>22.7</v>
      </c>
      <c r="AK578" s="865">
        <v>-5.86</v>
      </c>
      <c r="AL578" s="878">
        <v>93360</v>
      </c>
      <c r="AM578" s="872">
        <v>7.0900000000000007</v>
      </c>
      <c r="AN578" s="865">
        <v>12.6</v>
      </c>
      <c r="AO578" s="739">
        <f t="shared" si="145"/>
        <v>2.0498041838703749</v>
      </c>
      <c r="AP578" s="740">
        <f t="shared" si="146"/>
        <v>24.633137517203707</v>
      </c>
      <c r="AQ578" s="888">
        <f t="shared" si="147"/>
        <v>57.134054587511706</v>
      </c>
      <c r="AR578" s="651">
        <f>INDEX(Historical!$C$7:$C$1239,MATCH(B578,Historical!$B$7:$B$1261,0))*IF(AH578="n/a",1.03,IF(AH578&lt;0,1.01,IF(AH578&gt;10,1.1,(1+AH578/100))))</f>
        <v>0.74256000000000011</v>
      </c>
      <c r="AS578" s="886">
        <f t="shared" si="148"/>
        <v>0.76498531200000008</v>
      </c>
      <c r="AT578" s="886">
        <f t="shared" si="154"/>
        <v>0.77263516512000008</v>
      </c>
      <c r="AU578" s="886">
        <f t="shared" si="154"/>
        <v>0.78036151677120014</v>
      </c>
      <c r="AV578" s="886">
        <f t="shared" si="154"/>
        <v>0.78816513193891213</v>
      </c>
      <c r="AW578" s="651">
        <f t="shared" si="149"/>
        <v>3.8487071258301122</v>
      </c>
      <c r="AX578" s="747">
        <f t="shared" si="150"/>
        <v>7.8899285072368031</v>
      </c>
      <c r="AY578" s="934">
        <v>1.17</v>
      </c>
      <c r="AZ578" s="872">
        <v>74.209999999999994</v>
      </c>
      <c r="BA578" s="872">
        <v>-5.55</v>
      </c>
      <c r="BB578" s="872">
        <v>19.689999999999998</v>
      </c>
      <c r="BC578" s="872">
        <v>32.18</v>
      </c>
      <c r="BE578" s="624">
        <v>2016</v>
      </c>
      <c r="BF578" s="898">
        <f t="shared" si="151"/>
        <v>0</v>
      </c>
      <c r="BG578" s="882">
        <v>0.8</v>
      </c>
    </row>
    <row r="579" spans="1:59" ht="11.25" customHeight="1" x14ac:dyDescent="0.2">
      <c r="A579" s="871" t="s">
        <v>1634</v>
      </c>
      <c r="B579" s="875" t="s">
        <v>1635</v>
      </c>
      <c r="C579" s="932" t="s">
        <v>245</v>
      </c>
      <c r="D579" s="932" t="s">
        <v>4369</v>
      </c>
      <c r="E579" s="733">
        <v>10</v>
      </c>
      <c r="F579" s="1140">
        <v>381</v>
      </c>
      <c r="G579" s="1139" t="s">
        <v>106</v>
      </c>
      <c r="H579" s="1139" t="s">
        <v>106</v>
      </c>
      <c r="I579" s="874">
        <v>48.64</v>
      </c>
      <c r="J579" s="651">
        <f t="shared" si="138"/>
        <v>1.7269736842105261</v>
      </c>
      <c r="K579" s="877">
        <v>0.21</v>
      </c>
      <c r="L579" s="887">
        <v>4</v>
      </c>
      <c r="M579" s="642">
        <f t="shared" si="139"/>
        <v>0.84</v>
      </c>
      <c r="N579" s="870" t="s">
        <v>318</v>
      </c>
      <c r="O579" s="734">
        <v>0.19</v>
      </c>
      <c r="P579" s="861">
        <v>44179</v>
      </c>
      <c r="Q579" s="861">
        <v>44196</v>
      </c>
      <c r="R579" s="642">
        <f t="shared" si="140"/>
        <v>10.52631578947368</v>
      </c>
      <c r="S579" s="701">
        <f>IF(INDEX(Historical!$D$7:$D$1237,MATCH(B579,Historical!$B$7:$B$1261,0))=0,"n/a",(INDEX(Historical!$C$7:$C$1239,MATCH(B579,Historical!$B$7:$B$1261,0))/INDEX(Historical!$D$7:$D$1237,MATCH(B579,Historical!$B$7:$B$1261,0))-1)*100)</f>
        <v>5.8823529411764497</v>
      </c>
      <c r="T579" s="701">
        <f>IF(INDEX(Historical!$F$7:$F$1230,MATCH(B579,Historical!$B$7:$B$1261,0))=0,"n/a",((INDEX(Historical!$C$7:$C$1239,MATCH(B579,Historical!$B$7:$B$1261,0))/INDEX(Historical!$F$7:$F$1230,MATCH(B579,Historical!$B$7:$B$1261,0)))^(1/3)-1)*100)</f>
        <v>12.181378776036711</v>
      </c>
      <c r="U579" s="701">
        <f>IF(INDEX(Historical!$H$7:$H$1230,MATCH(B579,Historical!$B$7:$B$1261,0))=0,"n/a",((INDEX(Historical!$C$7:$C$1239,MATCH(B579,Historical!$B$7:$B$1261,0))/INDEX(Historical!$H$7:$H$1230,MATCH(B579,Historical!$B$7:$B$1261,0)))^(1/5)-1)*100)</f>
        <v>16.190525490598983</v>
      </c>
      <c r="V579" s="701">
        <f>IF(INDEX(Historical!$O$7:$O$1230,MATCH(B579,Historical!$B$7:$B$1261,0))=0,"n/a",((INDEX(Historical!$C$7:$C$1239,MATCH(B579,Historical!$B$7:$B$1261,0))/INDEX(Historical!$O$7:$O$1230,MATCH(B579,Historical!$B$7:$B$1261,0)))^(1/10)-1)*100)</f>
        <v>16.23080652394242</v>
      </c>
      <c r="W579" s="702">
        <f t="shared" si="141"/>
        <v>0.99751823587546207</v>
      </c>
      <c r="X579" s="703">
        <f t="shared" si="142"/>
        <v>0.8015111629009396</v>
      </c>
      <c r="Y579" s="876"/>
      <c r="Z579" s="651">
        <f t="shared" si="143"/>
        <v>33.070866141732282</v>
      </c>
      <c r="AA579" s="886">
        <f t="shared" si="144"/>
        <v>19.1496062992126</v>
      </c>
      <c r="AB579" s="887">
        <v>12</v>
      </c>
      <c r="AC579" s="865">
        <v>2.54</v>
      </c>
      <c r="AD579" s="865">
        <v>1.69</v>
      </c>
      <c r="AE579" s="865">
        <v>2.5299999999999998</v>
      </c>
      <c r="AF579" s="865">
        <v>5</v>
      </c>
      <c r="AG579" s="865">
        <v>26.1</v>
      </c>
      <c r="AH579" s="865">
        <v>-13.600000000000001</v>
      </c>
      <c r="AI579" s="865">
        <v>-1.27</v>
      </c>
      <c r="AJ579" s="865">
        <v>20.200000000000003</v>
      </c>
      <c r="AK579" s="865">
        <v>11.540000000000001</v>
      </c>
      <c r="AL579" s="878">
        <v>8600</v>
      </c>
      <c r="AM579" s="872">
        <v>1</v>
      </c>
      <c r="AN579" s="865">
        <v>2.11</v>
      </c>
      <c r="AO579" s="739">
        <f t="shared" si="145"/>
        <v>-1.2321071244030897</v>
      </c>
      <c r="AP579" s="740">
        <f t="shared" si="146"/>
        <v>17.91749917480951</v>
      </c>
      <c r="AQ579" s="888">
        <f t="shared" si="147"/>
        <v>106.28785874335134</v>
      </c>
      <c r="AR579" s="651">
        <f>INDEX(Historical!$C$7:$C$1239,MATCH(B579,Historical!$B$7:$B$1261,0))*IF(AH579="n/a",1.03,IF(AH579&lt;0,1.01,IF(AH579&gt;10,1.1,(1+AH579/100))))</f>
        <v>0.72719999999999996</v>
      </c>
      <c r="AS579" s="886">
        <f t="shared" si="148"/>
        <v>0.73447200000000001</v>
      </c>
      <c r="AT579" s="886">
        <f t="shared" si="154"/>
        <v>0.80791920000000006</v>
      </c>
      <c r="AU579" s="886">
        <f t="shared" si="154"/>
        <v>0.88871112000000019</v>
      </c>
      <c r="AV579" s="886">
        <f t="shared" si="154"/>
        <v>0.97758223200000027</v>
      </c>
      <c r="AW579" s="651">
        <f t="shared" si="149"/>
        <v>4.1358845520000012</v>
      </c>
      <c r="AX579" s="747">
        <f t="shared" si="150"/>
        <v>8.5030521217105282</v>
      </c>
      <c r="AY579" s="934">
        <v>0.73</v>
      </c>
      <c r="AZ579" s="872">
        <v>43.35</v>
      </c>
      <c r="BA579" s="872">
        <v>-8.2100000000000009</v>
      </c>
      <c r="BB579" s="872">
        <v>6.5299999999999994</v>
      </c>
      <c r="BC579" s="872">
        <v>14.249999999999998</v>
      </c>
      <c r="BE579" s="624">
        <v>2011</v>
      </c>
      <c r="BF579" s="898">
        <f t="shared" si="151"/>
        <v>0</v>
      </c>
      <c r="BG579" s="882">
        <v>3.4000000000000004</v>
      </c>
    </row>
    <row r="580" spans="1:59" ht="11.25" customHeight="1" x14ac:dyDescent="0.2">
      <c r="A580" s="863" t="s">
        <v>343</v>
      </c>
      <c r="B580" s="875" t="s">
        <v>344</v>
      </c>
      <c r="C580" s="932" t="s">
        <v>123</v>
      </c>
      <c r="D580" s="932" t="s">
        <v>4174</v>
      </c>
      <c r="E580" s="733">
        <v>53</v>
      </c>
      <c r="F580" s="1140">
        <v>24</v>
      </c>
      <c r="G580" s="1186" t="s">
        <v>106</v>
      </c>
      <c r="H580" s="1186" t="s">
        <v>106</v>
      </c>
      <c r="I580" s="865">
        <v>116.16</v>
      </c>
      <c r="J580" s="651">
        <f t="shared" si="138"/>
        <v>1.0502754820936639</v>
      </c>
      <c r="K580" s="877">
        <v>0.30499999999999999</v>
      </c>
      <c r="L580" s="887">
        <v>4</v>
      </c>
      <c r="M580" s="642">
        <f t="shared" si="139"/>
        <v>1.22</v>
      </c>
      <c r="N580" s="870" t="s">
        <v>148</v>
      </c>
      <c r="O580" s="734">
        <v>0.27500000000000002</v>
      </c>
      <c r="P580" s="861">
        <v>44162</v>
      </c>
      <c r="Q580" s="861">
        <v>44180</v>
      </c>
      <c r="R580" s="642">
        <f t="shared" si="140"/>
        <v>10.909090909090898</v>
      </c>
      <c r="S580" s="701">
        <f>IF(INDEX(Historical!$D$7:$D$1237,MATCH(B580,Historical!$B$7:$B$1261,0))=0,"n/a",(INDEX(Historical!$C$7:$C$1239,MATCH(B580,Historical!$B$7:$B$1261,0))/INDEX(Historical!$D$7:$D$1237,MATCH(B580,Historical!$B$7:$B$1261,0))-1)*100)</f>
        <v>10.810810810810789</v>
      </c>
      <c r="T580" s="701">
        <f>IF(INDEX(Historical!$F$7:$F$1230,MATCH(B580,Historical!$B$7:$B$1261,0))=0,"n/a",((INDEX(Historical!$C$7:$C$1239,MATCH(B580,Historical!$B$7:$B$1261,0))/INDEX(Historical!$F$7:$F$1230,MATCH(B580,Historical!$B$7:$B$1261,0)))^(1/3)-1)*100)</f>
        <v>9.2994734014064449</v>
      </c>
      <c r="U580" s="701">
        <f>IF(INDEX(Historical!$H$7:$H$1230,MATCH(B580,Historical!$B$7:$B$1261,0))=0,"n/a",((INDEX(Historical!$C$7:$C$1239,MATCH(B580,Historical!$B$7:$B$1261,0))/INDEX(Historical!$H$7:$H$1230,MATCH(B580,Historical!$B$7:$B$1261,0)))^(1/5)-1)*100)</f>
        <v>8.2368027373979089</v>
      </c>
      <c r="V580" s="701">
        <f>IF(INDEX(Historical!$O$7:$O$1230,MATCH(B580,Historical!$B$7:$B$1261,0))=0,"n/a",((INDEX(Historical!$C$7:$C$1239,MATCH(B580,Historical!$B$7:$B$1261,0))/INDEX(Historical!$O$7:$O$1230,MATCH(B580,Historical!$B$7:$B$1261,0)))^(1/10)-1)*100)</f>
        <v>8.5803244800448439</v>
      </c>
      <c r="W580" s="702">
        <f t="shared" si="141"/>
        <v>0.95996401494537187</v>
      </c>
      <c r="X580" s="703">
        <f t="shared" si="142"/>
        <v>0.67514776536048438</v>
      </c>
      <c r="Y580" s="664"/>
      <c r="Z580" s="651">
        <f t="shared" si="143"/>
        <v>23.921568627450981</v>
      </c>
      <c r="AA580" s="886">
        <f t="shared" si="144"/>
        <v>22.776470588235295</v>
      </c>
      <c r="AB580" s="887">
        <v>12</v>
      </c>
      <c r="AC580" s="865">
        <v>5.0999999999999996</v>
      </c>
      <c r="AD580" s="865">
        <v>5.31</v>
      </c>
      <c r="AE580" s="865">
        <v>1.46</v>
      </c>
      <c r="AF580" s="865">
        <v>2.91</v>
      </c>
      <c r="AG580" s="865">
        <v>13.200000000000001</v>
      </c>
      <c r="AH580" s="865">
        <v>-6.8000000000000007</v>
      </c>
      <c r="AI580" s="865">
        <v>17.43</v>
      </c>
      <c r="AJ580" s="865">
        <v>12.2</v>
      </c>
      <c r="AK580" s="865">
        <v>4.3999999999999995</v>
      </c>
      <c r="AL580" s="878">
        <v>2660</v>
      </c>
      <c r="AM580" s="872">
        <v>1.3</v>
      </c>
      <c r="AN580" s="865">
        <v>0.22</v>
      </c>
      <c r="AO580" s="739">
        <f t="shared" si="145"/>
        <v>-13.489392368743722</v>
      </c>
      <c r="AP580" s="740">
        <f t="shared" si="146"/>
        <v>9.2870782194915726</v>
      </c>
      <c r="AQ580" s="888">
        <f t="shared" si="147"/>
        <v>71.632073422921124</v>
      </c>
      <c r="AR580" s="651">
        <f>INDEX(Historical!$C$7:$C$1239,MATCH(B580,Historical!$B$7:$B$1261,0))*IF(AH580="n/a",1.03,IF(AH580&lt;0,1.01,IF(AH580&gt;10,1.1,(1+AH580/100))))</f>
        <v>1.03525</v>
      </c>
      <c r="AS580" s="886">
        <f t="shared" si="148"/>
        <v>1.1387750000000001</v>
      </c>
      <c r="AT580" s="886">
        <f t="shared" si="154"/>
        <v>1.1888811000000001</v>
      </c>
      <c r="AU580" s="886">
        <f t="shared" si="154"/>
        <v>1.2411918684000003</v>
      </c>
      <c r="AV580" s="886">
        <f t="shared" si="154"/>
        <v>1.2958043106096004</v>
      </c>
      <c r="AW580" s="651">
        <f t="shared" si="149"/>
        <v>5.8999022790096012</v>
      </c>
      <c r="AX580" s="747">
        <f t="shared" si="150"/>
        <v>5.0791169757314059</v>
      </c>
      <c r="AY580" s="934">
        <v>0.77</v>
      </c>
      <c r="AZ580" s="872">
        <v>67.55</v>
      </c>
      <c r="BA580" s="872">
        <v>-10.38</v>
      </c>
      <c r="BB580" s="872">
        <v>-0.22</v>
      </c>
      <c r="BC580" s="872">
        <v>12.7</v>
      </c>
      <c r="BE580" s="624">
        <v>1969</v>
      </c>
      <c r="BF580" s="898">
        <f t="shared" si="151"/>
        <v>6</v>
      </c>
      <c r="BG580" s="882">
        <v>7.6</v>
      </c>
    </row>
    <row r="581" spans="1:59" ht="11.25" customHeight="1" x14ac:dyDescent="0.2">
      <c r="A581" s="871" t="s">
        <v>1638</v>
      </c>
      <c r="B581" s="875" t="s">
        <v>1639</v>
      </c>
      <c r="C581" s="932" t="s">
        <v>245</v>
      </c>
      <c r="D581" s="932" t="s">
        <v>4317</v>
      </c>
      <c r="E581" s="733">
        <v>9</v>
      </c>
      <c r="F581" s="1140">
        <v>481</v>
      </c>
      <c r="G581" s="1165" t="s">
        <v>106</v>
      </c>
      <c r="H581" s="1165" t="s">
        <v>106</v>
      </c>
      <c r="I581" s="874">
        <v>36.57</v>
      </c>
      <c r="J581" s="651">
        <f t="shared" si="138"/>
        <v>0.98441345365053323</v>
      </c>
      <c r="K581" s="877">
        <v>0.09</v>
      </c>
      <c r="L581" s="887">
        <v>4</v>
      </c>
      <c r="M581" s="642">
        <f t="shared" si="139"/>
        <v>0.36</v>
      </c>
      <c r="N581" s="870" t="s">
        <v>568</v>
      </c>
      <c r="O581" s="734">
        <v>8.5000000000000006E-2</v>
      </c>
      <c r="P581" s="861">
        <v>44014</v>
      </c>
      <c r="Q581" s="861">
        <v>44032</v>
      </c>
      <c r="R581" s="642">
        <f t="shared" si="140"/>
        <v>5.8823529411764595</v>
      </c>
      <c r="S581" s="701">
        <f>IF(INDEX(Historical!$D$7:$D$1237,MATCH(B581,Historical!$B$7:$B$1261,0))=0,"n/a",(INDEX(Historical!$C$7:$C$1239,MATCH(B581,Historical!$B$7:$B$1261,0))/INDEX(Historical!$D$7:$D$1237,MATCH(B581,Historical!$B$7:$B$1261,0))-1)*100)</f>
        <v>6.4516129032258229</v>
      </c>
      <c r="T581" s="701">
        <f>IF(INDEX(Historical!$F$7:$F$1230,MATCH(B581,Historical!$B$7:$B$1261,0))=0,"n/a",((INDEX(Historical!$C$7:$C$1239,MATCH(B581,Historical!$B$7:$B$1261,0))/INDEX(Historical!$F$7:$F$1230,MATCH(B581,Historical!$B$7:$B$1261,0)))^(1/3)-1)*100)</f>
        <v>6.917810999860885</v>
      </c>
      <c r="U581" s="701">
        <f>IF(INDEX(Historical!$H$7:$H$1230,MATCH(B581,Historical!$B$7:$B$1261,0))=0,"n/a",((INDEX(Historical!$C$7:$C$1239,MATCH(B581,Historical!$B$7:$B$1261,0))/INDEX(Historical!$H$7:$H$1230,MATCH(B581,Historical!$B$7:$B$1261,0)))^(1/5)-1)*100)</f>
        <v>6.5762756635474373</v>
      </c>
      <c r="V581" s="701" t="str">
        <f>IF(INDEX(Historical!$O$7:$O$1230,MATCH(B581,Historical!$B$7:$B$1261,0))=0,"n/a",((INDEX(Historical!$C$7:$C$1239,MATCH(B581,Historical!$B$7:$B$1261,0))/INDEX(Historical!$O$7:$O$1230,MATCH(B581,Historical!$B$7:$B$1261,0)))^(1/10)-1)*100)</f>
        <v>n/a</v>
      </c>
      <c r="W581" s="702" t="str">
        <f t="shared" si="141"/>
        <v>n/a</v>
      </c>
      <c r="X581" s="703">
        <f t="shared" si="142"/>
        <v>0.3613338276674416</v>
      </c>
      <c r="Y581" s="875"/>
      <c r="Z581" s="651">
        <f t="shared" si="143"/>
        <v>43.902439024390247</v>
      </c>
      <c r="AA581" s="886">
        <f t="shared" si="144"/>
        <v>44.59756097560976</v>
      </c>
      <c r="AB581" s="887">
        <v>1</v>
      </c>
      <c r="AC581" s="865">
        <v>0.82</v>
      </c>
      <c r="AD581" s="865">
        <v>4.6399999999999997</v>
      </c>
      <c r="AE581" s="865">
        <v>0.55000000000000004</v>
      </c>
      <c r="AF581" s="865">
        <v>1.86</v>
      </c>
      <c r="AG581" s="865">
        <v>4.3999999999999995</v>
      </c>
      <c r="AH581" s="865">
        <v>19.400000000000002</v>
      </c>
      <c r="AI581" s="865">
        <v>271.83000000000004</v>
      </c>
      <c r="AJ581" s="865">
        <v>18.2</v>
      </c>
      <c r="AK581" s="865">
        <v>10</v>
      </c>
      <c r="AL581" s="878">
        <v>532.79</v>
      </c>
      <c r="AM581" s="872">
        <v>2.9000000000000004</v>
      </c>
      <c r="AN581" s="865">
        <v>0</v>
      </c>
      <c r="AO581" s="739">
        <f t="shared" si="145"/>
        <v>-37.036871858411786</v>
      </c>
      <c r="AP581" s="740">
        <f t="shared" si="146"/>
        <v>7.5606891171979704</v>
      </c>
      <c r="AQ581" s="888">
        <f t="shared" si="147"/>
        <v>92.008638017071348</v>
      </c>
      <c r="AR581" s="651">
        <f>INDEX(Historical!$C$7:$C$1239,MATCH(B581,Historical!$B$7:$B$1261,0))*IF(AH581="n/a",1.03,IF(AH581&lt;0,1.01,IF(AH581&gt;10,1.1,(1+AH581/100))))</f>
        <v>0.36300000000000004</v>
      </c>
      <c r="AS581" s="886">
        <f t="shared" si="148"/>
        <v>0.3993000000000001</v>
      </c>
      <c r="AT581" s="886">
        <f t="shared" si="154"/>
        <v>0.43923000000000012</v>
      </c>
      <c r="AU581" s="886">
        <f t="shared" si="154"/>
        <v>0.48315300000000017</v>
      </c>
      <c r="AV581" s="886">
        <f t="shared" si="154"/>
        <v>0.53146830000000023</v>
      </c>
      <c r="AW581" s="651">
        <f t="shared" si="149"/>
        <v>2.2161513000000008</v>
      </c>
      <c r="AX581" s="747">
        <f t="shared" si="150"/>
        <v>6.0600254306808887</v>
      </c>
      <c r="AY581" s="934">
        <v>1.43</v>
      </c>
      <c r="AZ581" s="872">
        <v>191.16</v>
      </c>
      <c r="BA581" s="872">
        <v>-8.92</v>
      </c>
      <c r="BB581" s="872">
        <v>5.37</v>
      </c>
      <c r="BC581" s="872">
        <v>28.46</v>
      </c>
      <c r="BE581" s="624">
        <v>2012</v>
      </c>
      <c r="BF581" s="898">
        <f t="shared" si="151"/>
        <v>0</v>
      </c>
      <c r="BG581" s="882">
        <v>2</v>
      </c>
    </row>
    <row r="582" spans="1:59" s="773" customFormat="1" ht="11.25" customHeight="1" x14ac:dyDescent="0.2">
      <c r="A582" s="754" t="s">
        <v>330</v>
      </c>
      <c r="B582" s="781" t="s">
        <v>331</v>
      </c>
      <c r="C582" s="932" t="s">
        <v>108</v>
      </c>
      <c r="D582" s="932" t="s">
        <v>4334</v>
      </c>
      <c r="E582" s="755">
        <v>29</v>
      </c>
      <c r="F582" s="1140">
        <v>93</v>
      </c>
      <c r="G582" s="1189" t="s">
        <v>106</v>
      </c>
      <c r="H582" s="1189" t="s">
        <v>106</v>
      </c>
      <c r="I582" s="766">
        <v>52.75</v>
      </c>
      <c r="J582" s="757">
        <f t="shared" si="138"/>
        <v>1.3270142180094786</v>
      </c>
      <c r="K582" s="779">
        <v>0.35</v>
      </c>
      <c r="L582" s="759">
        <v>2</v>
      </c>
      <c r="M582" s="760">
        <f t="shared" si="139"/>
        <v>0.7</v>
      </c>
      <c r="N582" s="761" t="s">
        <v>332</v>
      </c>
      <c r="O582" s="780">
        <v>0.33</v>
      </c>
      <c r="P582" s="777">
        <v>43824</v>
      </c>
      <c r="Q582" s="777">
        <v>43837</v>
      </c>
      <c r="R582" s="760">
        <f t="shared" si="140"/>
        <v>6.060606060606049</v>
      </c>
      <c r="S582" s="701">
        <f>IF(INDEX(Historical!$D$7:$D$1237,MATCH(B582,Historical!$B$7:$B$1261,0))=0,"n/a",(INDEX(Historical!$C$7:$C$1239,MATCH(B582,Historical!$B$7:$B$1261,0))/INDEX(Historical!$D$7:$D$1237,MATCH(B582,Historical!$B$7:$B$1261,0))-1)*100)</f>
        <v>10.000000000000009</v>
      </c>
      <c r="T582" s="701">
        <f>IF(INDEX(Historical!$F$7:$F$1230,MATCH(B582,Historical!$B$7:$B$1261,0))=0,"n/a",((INDEX(Historical!$C$7:$C$1239,MATCH(B582,Historical!$B$7:$B$1261,0))/INDEX(Historical!$F$7:$F$1230,MATCH(B582,Historical!$B$7:$B$1261,0)))^(1/3)-1)*100)</f>
        <v>8.2713447015707828</v>
      </c>
      <c r="U582" s="701">
        <f>IF(INDEX(Historical!$H$7:$H$1230,MATCH(B582,Historical!$B$7:$B$1261,0))=0,"n/a",((INDEX(Historical!$C$7:$C$1239,MATCH(B582,Historical!$B$7:$B$1261,0))/INDEX(Historical!$H$7:$H$1230,MATCH(B582,Historical!$B$7:$B$1261,0)))^(1/5)-1)*100)</f>
        <v>8.4471771197698544</v>
      </c>
      <c r="V582" s="701">
        <f>IF(INDEX(Historical!$O$7:$O$1230,MATCH(B582,Historical!$B$7:$B$1261,0))=0,"n/a",((INDEX(Historical!$C$7:$C$1239,MATCH(B582,Historical!$B$7:$B$1261,0))/INDEX(Historical!$O$7:$O$1230,MATCH(B582,Historical!$B$7:$B$1261,0)))^(1/10)-1)*100)</f>
        <v>15.223853443231672</v>
      </c>
      <c r="W582" s="702">
        <f t="shared" si="141"/>
        <v>0.55486458479573453</v>
      </c>
      <c r="X582" s="703">
        <f t="shared" si="142"/>
        <v>0.71586246777710638</v>
      </c>
      <c r="Y582" s="774"/>
      <c r="Z582" s="757">
        <f t="shared" si="143"/>
        <v>23.569023569023567</v>
      </c>
      <c r="AA582" s="765">
        <f t="shared" si="144"/>
        <v>17.760942760942761</v>
      </c>
      <c r="AB582" s="759">
        <v>12</v>
      </c>
      <c r="AC582" s="766">
        <v>2.97</v>
      </c>
      <c r="AD582" s="766">
        <v>1.56</v>
      </c>
      <c r="AE582" s="766">
        <v>4.84</v>
      </c>
      <c r="AF582" s="766">
        <v>4.6900000000000004</v>
      </c>
      <c r="AG582" s="766">
        <v>26.1</v>
      </c>
      <c r="AH582" s="766">
        <v>3.1</v>
      </c>
      <c r="AI582" s="766">
        <v>15.939999999999998</v>
      </c>
      <c r="AJ582" s="766">
        <v>11.799999999999999</v>
      </c>
      <c r="AK582" s="766">
        <v>12</v>
      </c>
      <c r="AL582" s="767">
        <v>8060.0000000000009</v>
      </c>
      <c r="AM582" s="768">
        <v>7.1999999999999993</v>
      </c>
      <c r="AN582" s="766">
        <v>0</v>
      </c>
      <c r="AO582" s="769">
        <f t="shared" si="145"/>
        <v>-7.9867514231634278</v>
      </c>
      <c r="AP582" s="770">
        <f t="shared" si="146"/>
        <v>9.7741913377793335</v>
      </c>
      <c r="AQ582" s="771">
        <f t="shared" si="147"/>
        <v>92.410234826900279</v>
      </c>
      <c r="AR582" s="651">
        <f>INDEX(Historical!$C$7:$C$1239,MATCH(B582,Historical!$B$7:$B$1261,0))*IF(AH582="n/a",1.03,IF(AH582&lt;0,1.01,IF(AH582&gt;10,1.1,(1+AH582/100))))</f>
        <v>0.68045999999999995</v>
      </c>
      <c r="AS582" s="765">
        <f t="shared" si="148"/>
        <v>0.748506</v>
      </c>
      <c r="AT582" s="765">
        <f t="shared" si="154"/>
        <v>0.82335660000000011</v>
      </c>
      <c r="AU582" s="765">
        <f t="shared" si="154"/>
        <v>0.90569226000000014</v>
      </c>
      <c r="AV582" s="765">
        <f t="shared" si="154"/>
        <v>0.9962614860000002</v>
      </c>
      <c r="AW582" s="757">
        <f t="shared" si="149"/>
        <v>4.1542763460000005</v>
      </c>
      <c r="AX582" s="772">
        <f t="shared" si="150"/>
        <v>7.8754053952606649</v>
      </c>
      <c r="AY582" s="935">
        <v>1.24</v>
      </c>
      <c r="AZ582" s="768">
        <v>48.99</v>
      </c>
      <c r="BA582" s="768">
        <v>-24.22</v>
      </c>
      <c r="BB582" s="768">
        <v>-0.8</v>
      </c>
      <c r="BC582" s="768">
        <v>-0.33</v>
      </c>
      <c r="BD582" s="908"/>
      <c r="BE582" s="624">
        <v>1992</v>
      </c>
      <c r="BF582" s="898">
        <f t="shared" si="151"/>
        <v>2</v>
      </c>
      <c r="BG582" s="824">
        <v>21.6</v>
      </c>
    </row>
    <row r="583" spans="1:59" ht="11.25" customHeight="1" x14ac:dyDescent="0.2">
      <c r="A583" s="871" t="s">
        <v>1658</v>
      </c>
      <c r="B583" s="875" t="s">
        <v>1659</v>
      </c>
      <c r="C583" s="932" t="s">
        <v>108</v>
      </c>
      <c r="D583" s="932" t="s">
        <v>4338</v>
      </c>
      <c r="E583" s="733">
        <v>8</v>
      </c>
      <c r="F583" s="1140">
        <v>535</v>
      </c>
      <c r="G583" s="1165" t="s">
        <v>106</v>
      </c>
      <c r="H583" s="1165" t="s">
        <v>106</v>
      </c>
      <c r="I583" s="874">
        <v>31.45</v>
      </c>
      <c r="J583" s="651">
        <f t="shared" ref="J583:J646" si="155">(M583/I583)*100</f>
        <v>1.9077901430842605</v>
      </c>
      <c r="K583" s="877">
        <v>0.15</v>
      </c>
      <c r="L583" s="887">
        <v>4</v>
      </c>
      <c r="M583" s="642">
        <f t="shared" ref="M583:M646" si="156">K583*L583</f>
        <v>0.6</v>
      </c>
      <c r="N583" s="870" t="s">
        <v>987</v>
      </c>
      <c r="O583" s="734">
        <v>0.14000000000000001</v>
      </c>
      <c r="P583" s="861">
        <v>43868</v>
      </c>
      <c r="Q583" s="861">
        <v>43885</v>
      </c>
      <c r="R583" s="642">
        <f t="shared" ref="R583:R646" si="157">(K583-O583)/O583*100</f>
        <v>7.1428571428571281</v>
      </c>
      <c r="S583" s="701">
        <f>IF(INDEX(Historical!$D$7:$D$1237,MATCH(B583,Historical!$B$7:$B$1261,0))=0,"n/a",(INDEX(Historical!$C$7:$C$1239,MATCH(B583,Historical!$B$7:$B$1261,0))/INDEX(Historical!$D$7:$D$1237,MATCH(B583,Historical!$B$7:$B$1261,0))-1)*100)</f>
        <v>3.7037037037036979</v>
      </c>
      <c r="T583" s="701">
        <f>IF(INDEX(Historical!$F$7:$F$1230,MATCH(B583,Historical!$B$7:$B$1261,0))=0,"n/a",((INDEX(Historical!$C$7:$C$1239,MATCH(B583,Historical!$B$7:$B$1261,0))/INDEX(Historical!$F$7:$F$1230,MATCH(B583,Historical!$B$7:$B$1261,0)))^(1/3)-1)*100)</f>
        <v>23.127650029855573</v>
      </c>
      <c r="U583" s="701">
        <f>IF(INDEX(Historical!$H$7:$H$1230,MATCH(B583,Historical!$B$7:$B$1261,0))=0,"n/a",((INDEX(Historical!$C$7:$C$1239,MATCH(B583,Historical!$B$7:$B$1261,0))/INDEX(Historical!$H$7:$H$1230,MATCH(B583,Historical!$B$7:$B$1261,0)))^(1/5)-1)*100)</f>
        <v>22.865967908314722</v>
      </c>
      <c r="V583" s="701">
        <f>IF(INDEX(Historical!$O$7:$O$1230,MATCH(B583,Historical!$B$7:$B$1261,0))=0,"n/a",((INDEX(Historical!$C$7:$C$1239,MATCH(B583,Historical!$B$7:$B$1261,0))/INDEX(Historical!$O$7:$O$1230,MATCH(B583,Historical!$B$7:$B$1261,0)))^(1/10)-1)*100)</f>
        <v>16.654280155455027</v>
      </c>
      <c r="W583" s="702">
        <f t="shared" ref="W583:W646" si="158">IF(OR(U583&lt;=0,U583="n/a",V583&lt;=0,V583="n/a"),"n/a",U583/V583)</f>
        <v>1.3729784592836387</v>
      </c>
      <c r="X583" s="703">
        <f t="shared" ref="X583:X646" si="159">IF(OR(AJ583&lt;=0,AJ583="n/a",U583&lt;=0,U583="n/a"),"n/a",U583/AJ583)</f>
        <v>2.3573162792077031</v>
      </c>
      <c r="Y583" s="673"/>
      <c r="Z583" s="651">
        <f t="shared" ref="Z583:Z646" si="160">IF(OR(AC583&lt;0.01,AC583="n/a"),"n/a",M583/AC583*100)</f>
        <v>21.276595744680851</v>
      </c>
      <c r="AA583" s="886">
        <f t="shared" ref="AA583:AA646" si="161">IF(OR(AC583&lt;0.01,AC583="n/a"),"n/a",I583/AC583)</f>
        <v>11.152482269503546</v>
      </c>
      <c r="AB583" s="887">
        <v>12</v>
      </c>
      <c r="AC583" s="865">
        <v>2.82</v>
      </c>
      <c r="AD583" s="865" t="s">
        <v>136</v>
      </c>
      <c r="AE583" s="865">
        <v>2.2599999999999998</v>
      </c>
      <c r="AF583" s="865">
        <v>0.95</v>
      </c>
      <c r="AG583" s="865">
        <v>9.1999999999999993</v>
      </c>
      <c r="AH583" s="865">
        <v>13.700000000000001</v>
      </c>
      <c r="AI583" s="865" t="s">
        <v>136</v>
      </c>
      <c r="AJ583" s="865">
        <v>9.7000000000000011</v>
      </c>
      <c r="AK583" s="865" t="s">
        <v>136</v>
      </c>
      <c r="AL583" s="878">
        <v>79</v>
      </c>
      <c r="AM583" s="872">
        <v>0.8</v>
      </c>
      <c r="AN583" s="865">
        <v>0.14000000000000001</v>
      </c>
      <c r="AO583" s="739">
        <f t="shared" ref="AO583:AO646" si="162">IF(U583="n/a","n/a",IF(AA583&lt;0,"n/a",IF(AA583="n/a","n/a",J583+U583-AA583)))</f>
        <v>13.621275781895436</v>
      </c>
      <c r="AP583" s="740">
        <f t="shared" ref="AP583:AP646" si="163">IF(U583="n/a","n/a",J583+U583)</f>
        <v>24.773758051398982</v>
      </c>
      <c r="AQ583" s="888">
        <f t="shared" ref="AQ583:AQ646" si="164">IF(OR(AC583&lt;0.01,AF583="n/a"),"n/a",(I583/SQRT(22.5*AC583*(I583/AF583))-1)*100)</f>
        <v>-31.379115080584107</v>
      </c>
      <c r="AR583" s="651">
        <f>INDEX(Historical!$C$7:$C$1239,MATCH(B583,Historical!$B$7:$B$1261,0))*IF(AH583="n/a",1.03,IF(AH583&lt;0,1.01,IF(AH583&gt;10,1.1,(1+AH583/100))))</f>
        <v>0.6160000000000001</v>
      </c>
      <c r="AS583" s="886">
        <f t="shared" ref="AS583:AS646" si="165">IF($AI583="n/a",1.03*AR583,IF($AI583&lt;0,1.01*AR583,IF($AI583&gt;10,1.1*AR583,(1+$AI583/100)*AR583)))</f>
        <v>0.63448000000000015</v>
      </c>
      <c r="AT583" s="886">
        <f t="shared" si="154"/>
        <v>0.65351440000000016</v>
      </c>
      <c r="AU583" s="886">
        <f t="shared" si="154"/>
        <v>0.67311983200000014</v>
      </c>
      <c r="AV583" s="886">
        <f t="shared" si="154"/>
        <v>0.6933134269600002</v>
      </c>
      <c r="AW583" s="651">
        <f t="shared" ref="AW583:AW646" si="166">SUM(AR583:AV583)</f>
        <v>3.2704276589600005</v>
      </c>
      <c r="AX583" s="747">
        <f t="shared" ref="AX583:AX646" si="167">AW583/I583*100</f>
        <v>10.398816085723372</v>
      </c>
      <c r="AY583" s="934">
        <v>1</v>
      </c>
      <c r="AZ583" s="872">
        <v>85</v>
      </c>
      <c r="BA583" s="872">
        <v>-16.559999999999999</v>
      </c>
      <c r="BB583" s="872">
        <v>7.31</v>
      </c>
      <c r="BC583" s="872">
        <v>8.41</v>
      </c>
      <c r="BE583" s="624">
        <v>2013</v>
      </c>
      <c r="BF583" s="898">
        <f t="shared" ref="BF583:BF646" si="168">IF(BE583&gt;2008,0,IF(BE583&gt;2001,1,IF(BE583&gt;1990,2,IF(BE583&gt;1980,3,IF(BE583&gt;1973,4,IF(BE583&gt;1970,5,IF(BE583&gt;1960,6,IF(BE583&gt;1958,7,IF(BE583&gt;1953,8,9)))))))))</f>
        <v>0</v>
      </c>
      <c r="BG583" s="882">
        <v>0.89999999999999991</v>
      </c>
    </row>
    <row r="584" spans="1:59" ht="11.25" customHeight="1" x14ac:dyDescent="0.2">
      <c r="A584" s="880" t="s">
        <v>4068</v>
      </c>
      <c r="B584" s="875" t="s">
        <v>4069</v>
      </c>
      <c r="C584" s="932" t="s">
        <v>108</v>
      </c>
      <c r="D584" s="932" t="s">
        <v>4338</v>
      </c>
      <c r="E584" s="733">
        <v>7</v>
      </c>
      <c r="F584" s="1140">
        <v>599</v>
      </c>
      <c r="G584" s="1186" t="s">
        <v>106</v>
      </c>
      <c r="H584" s="1186" t="s">
        <v>106</v>
      </c>
      <c r="I584" s="874">
        <v>37.78</v>
      </c>
      <c r="J584" s="651">
        <f t="shared" si="155"/>
        <v>1.8528321863419799</v>
      </c>
      <c r="K584" s="877">
        <v>0.17499999999999999</v>
      </c>
      <c r="L584" s="887">
        <v>4</v>
      </c>
      <c r="M584" s="642">
        <f t="shared" si="156"/>
        <v>0.7</v>
      </c>
      <c r="N584" s="870" t="s">
        <v>239</v>
      </c>
      <c r="O584" s="734">
        <v>0.15</v>
      </c>
      <c r="P584" s="619">
        <v>43829</v>
      </c>
      <c r="Q584" s="619">
        <v>43839</v>
      </c>
      <c r="R584" s="642">
        <f t="shared" si="157"/>
        <v>16.666666666666664</v>
      </c>
      <c r="S584" s="701">
        <f>IF(INDEX(Historical!$D$7:$D$1237,MATCH(B584,Historical!$B$7:$B$1261,0))=0,"n/a",(INDEX(Historical!$C$7:$C$1239,MATCH(B584,Historical!$B$7:$B$1261,0))/INDEX(Historical!$D$7:$D$1237,MATCH(B584,Historical!$B$7:$B$1261,0))-1)*100)</f>
        <v>57.894736842105267</v>
      </c>
      <c r="T584" s="701">
        <f>IF(INDEX(Historical!$F$7:$F$1230,MATCH(B584,Historical!$B$7:$B$1261,0))=0,"n/a",((INDEX(Historical!$C$7:$C$1239,MATCH(B584,Historical!$B$7:$B$1261,0))/INDEX(Historical!$F$7:$F$1230,MATCH(B584,Historical!$B$7:$B$1261,0)))^(1/3)-1)*100)</f>
        <v>58.74010519681994</v>
      </c>
      <c r="U584" s="701">
        <f>IF(INDEX(Historical!$H$7:$H$1230,MATCH(B584,Historical!$B$7:$B$1261,0))=0,"n/a",((INDEX(Historical!$C$7:$C$1239,MATCH(B584,Historical!$B$7:$B$1261,0))/INDEX(Historical!$H$7:$H$1230,MATCH(B584,Historical!$B$7:$B$1261,0)))^(1/5)-1)*100)</f>
        <v>64.375182951722579</v>
      </c>
      <c r="V584" s="701" t="str">
        <f>IF(INDEX(Historical!$O$7:$O$1230,MATCH(B584,Historical!$B$7:$B$1261,0))=0,"n/a",((INDEX(Historical!$C$7:$C$1239,MATCH(B584,Historical!$B$7:$B$1261,0))/INDEX(Historical!$O$7:$O$1230,MATCH(B584,Historical!$B$7:$B$1261,0)))^(1/10)-1)*100)</f>
        <v>n/a</v>
      </c>
      <c r="W584" s="702" t="str">
        <f t="shared" si="158"/>
        <v>n/a</v>
      </c>
      <c r="X584" s="703">
        <f t="shared" si="159"/>
        <v>3.0081861192393728</v>
      </c>
      <c r="Y584" s="664"/>
      <c r="Z584" s="651">
        <f t="shared" si="160"/>
        <v>23.728813559322031</v>
      </c>
      <c r="AA584" s="886">
        <f t="shared" si="161"/>
        <v>12.806779661016948</v>
      </c>
      <c r="AB584" s="887">
        <v>12</v>
      </c>
      <c r="AC584" s="865">
        <v>2.95</v>
      </c>
      <c r="AD584" s="865" t="s">
        <v>136</v>
      </c>
      <c r="AE584" s="865">
        <v>5.53</v>
      </c>
      <c r="AF584" s="865">
        <v>2.21</v>
      </c>
      <c r="AG584" s="865">
        <v>17.8</v>
      </c>
      <c r="AH584" s="865">
        <v>9.1</v>
      </c>
      <c r="AI584" s="865">
        <v>-4.24</v>
      </c>
      <c r="AJ584" s="865">
        <v>21.4</v>
      </c>
      <c r="AK584" s="865" t="s">
        <v>136</v>
      </c>
      <c r="AL584" s="878">
        <v>2140</v>
      </c>
      <c r="AM584" s="872">
        <v>4.1000000000000005</v>
      </c>
      <c r="AN584" s="865">
        <v>7.0000000000000007E-2</v>
      </c>
      <c r="AO584" s="739">
        <f t="shared" si="162"/>
        <v>53.421235477047617</v>
      </c>
      <c r="AP584" s="740">
        <f t="shared" si="163"/>
        <v>66.228015138064563</v>
      </c>
      <c r="AQ584" s="888">
        <f t="shared" si="164"/>
        <v>12.15660291821623</v>
      </c>
      <c r="AR584" s="651">
        <f>INDEX(Historical!$C$7:$C$1239,MATCH(B584,Historical!$B$7:$B$1261,0))*IF(AH584="n/a",1.03,IF(AH584&lt;0,1.01,IF(AH584&gt;10,1.1,(1+AH584/100))))</f>
        <v>0.65459999999999996</v>
      </c>
      <c r="AS584" s="886">
        <f t="shared" si="165"/>
        <v>0.66114600000000001</v>
      </c>
      <c r="AT584" s="886">
        <f t="shared" si="154"/>
        <v>0.68098038000000005</v>
      </c>
      <c r="AU584" s="886">
        <f t="shared" si="154"/>
        <v>0.70140979140000004</v>
      </c>
      <c r="AV584" s="886">
        <f t="shared" si="154"/>
        <v>0.7224520851420001</v>
      </c>
      <c r="AW584" s="651">
        <f t="shared" si="166"/>
        <v>3.420588256542</v>
      </c>
      <c r="AX584" s="747">
        <f t="shared" si="167"/>
        <v>9.0539657399205922</v>
      </c>
      <c r="AY584" s="934">
        <v>1.29</v>
      </c>
      <c r="AZ584" s="872">
        <v>73.61999999999999</v>
      </c>
      <c r="BA584" s="872">
        <v>-8.59</v>
      </c>
      <c r="BB584" s="872">
        <v>1.67</v>
      </c>
      <c r="BC584" s="872">
        <v>8.41</v>
      </c>
      <c r="BE584" s="624">
        <v>2014</v>
      </c>
      <c r="BF584" s="898">
        <f t="shared" si="168"/>
        <v>0</v>
      </c>
      <c r="BG584" s="882">
        <v>1.6</v>
      </c>
    </row>
    <row r="585" spans="1:59" ht="11.25" customHeight="1" x14ac:dyDescent="0.2">
      <c r="A585" s="871" t="s">
        <v>1644</v>
      </c>
      <c r="B585" s="875" t="s">
        <v>1645</v>
      </c>
      <c r="C585" s="932" t="s">
        <v>108</v>
      </c>
      <c r="D585" s="932" t="s">
        <v>4338</v>
      </c>
      <c r="E585" s="733">
        <v>9</v>
      </c>
      <c r="F585" s="1140">
        <v>472</v>
      </c>
      <c r="G585" s="1136" t="s">
        <v>106</v>
      </c>
      <c r="H585" s="1136" t="s">
        <v>106</v>
      </c>
      <c r="I585" s="874">
        <v>19.5</v>
      </c>
      <c r="J585" s="651">
        <f t="shared" si="155"/>
        <v>3.4871794871794877</v>
      </c>
      <c r="K585" s="877">
        <v>0.17</v>
      </c>
      <c r="L585" s="887">
        <v>4</v>
      </c>
      <c r="M585" s="642">
        <f t="shared" si="156"/>
        <v>0.68</v>
      </c>
      <c r="N585" s="870" t="s">
        <v>502</v>
      </c>
      <c r="O585" s="734">
        <v>0.16</v>
      </c>
      <c r="P585" s="861">
        <v>43903</v>
      </c>
      <c r="Q585" s="861">
        <v>43927</v>
      </c>
      <c r="R585" s="642">
        <f t="shared" si="157"/>
        <v>6.2500000000000053</v>
      </c>
      <c r="S585" s="701">
        <f>IF(INDEX(Historical!$D$7:$D$1237,MATCH(B585,Historical!$B$7:$B$1261,0))=0,"n/a",(INDEX(Historical!$C$7:$C$1239,MATCH(B585,Historical!$B$7:$B$1261,0))/INDEX(Historical!$D$7:$D$1237,MATCH(B585,Historical!$B$7:$B$1261,0))-1)*100)</f>
        <v>9.5652173913043583</v>
      </c>
      <c r="T585" s="701">
        <f>IF(INDEX(Historical!$F$7:$F$1230,MATCH(B585,Historical!$B$7:$B$1261,0))=0,"n/a",((INDEX(Historical!$C$7:$C$1239,MATCH(B585,Historical!$B$7:$B$1261,0))/INDEX(Historical!$F$7:$F$1230,MATCH(B585,Historical!$B$7:$B$1261,0)))^(1/3)-1)*100)</f>
        <v>9.8708067116014995</v>
      </c>
      <c r="U585" s="701">
        <f>IF(INDEX(Historical!$H$7:$H$1230,MATCH(B585,Historical!$B$7:$B$1261,0))=0,"n/a",((INDEX(Historical!$C$7:$C$1239,MATCH(B585,Historical!$B$7:$B$1261,0))/INDEX(Historical!$H$7:$H$1230,MATCH(B585,Historical!$B$7:$B$1261,0)))^(1/5)-1)*100)</f>
        <v>7.6887308061656112</v>
      </c>
      <c r="V585" s="701">
        <f>IF(INDEX(Historical!$O$7:$O$1230,MATCH(B585,Historical!$B$7:$B$1261,0))=0,"n/a",((INDEX(Historical!$C$7:$C$1239,MATCH(B585,Historical!$B$7:$B$1261,0))/INDEX(Historical!$O$7:$O$1230,MATCH(B585,Historical!$B$7:$B$1261,0)))^(1/10)-1)*100)</f>
        <v>4.9125865114427736</v>
      </c>
      <c r="W585" s="702">
        <f t="shared" si="158"/>
        <v>1.5651084796687915</v>
      </c>
      <c r="X585" s="703">
        <f t="shared" si="159"/>
        <v>0.42953803386400063</v>
      </c>
      <c r="Y585" s="667"/>
      <c r="Z585" s="651">
        <f t="shared" si="160"/>
        <v>29.437229437229441</v>
      </c>
      <c r="AA585" s="886">
        <f t="shared" si="161"/>
        <v>8.4415584415584419</v>
      </c>
      <c r="AB585" s="887">
        <v>12</v>
      </c>
      <c r="AC585" s="865">
        <v>2.31</v>
      </c>
      <c r="AD585" s="865">
        <v>1.77</v>
      </c>
      <c r="AE585" s="865">
        <v>2.84</v>
      </c>
      <c r="AF585" s="865">
        <v>0.76</v>
      </c>
      <c r="AG585" s="865">
        <v>8.6999999999999993</v>
      </c>
      <c r="AH585" s="865">
        <v>3.5999999999999996</v>
      </c>
      <c r="AI585" s="865">
        <v>-25.52</v>
      </c>
      <c r="AJ585" s="865">
        <v>17.899999999999999</v>
      </c>
      <c r="AK585" s="865">
        <v>5</v>
      </c>
      <c r="AL585" s="878">
        <v>2260</v>
      </c>
      <c r="AM585" s="872">
        <v>0.8</v>
      </c>
      <c r="AN585" s="865">
        <v>0.14000000000000001</v>
      </c>
      <c r="AO585" s="739">
        <f t="shared" si="162"/>
        <v>2.7343518517866574</v>
      </c>
      <c r="AP585" s="740">
        <f t="shared" si="163"/>
        <v>11.175910293345099</v>
      </c>
      <c r="AQ585" s="888">
        <f t="shared" si="164"/>
        <v>-46.601771083950247</v>
      </c>
      <c r="AR585" s="651">
        <f>INDEX(Historical!$C$7:$C$1239,MATCH(B585,Historical!$B$7:$B$1261,0))*IF(AH585="n/a",1.03,IF(AH585&lt;0,1.01,IF(AH585&gt;10,1.1,(1+AH585/100))))</f>
        <v>0.65268000000000004</v>
      </c>
      <c r="AS585" s="886">
        <f t="shared" si="165"/>
        <v>0.65920680000000009</v>
      </c>
      <c r="AT585" s="886">
        <f t="shared" si="154"/>
        <v>0.69216714000000013</v>
      </c>
      <c r="AU585" s="886">
        <f t="shared" si="154"/>
        <v>0.72677549700000021</v>
      </c>
      <c r="AV585" s="886">
        <f t="shared" si="154"/>
        <v>0.76311427185000025</v>
      </c>
      <c r="AW585" s="651">
        <f t="shared" si="166"/>
        <v>3.4939437088500007</v>
      </c>
      <c r="AX585" s="747">
        <f t="shared" si="167"/>
        <v>17.917660045384622</v>
      </c>
      <c r="AY585" s="934">
        <v>1.08</v>
      </c>
      <c r="AZ585" s="872">
        <v>41.82</v>
      </c>
      <c r="BA585" s="872">
        <v>-28.549999999999997</v>
      </c>
      <c r="BB585" s="872">
        <v>10.979999999999999</v>
      </c>
      <c r="BC585" s="872">
        <v>10.36</v>
      </c>
      <c r="BE585" s="624">
        <v>2012</v>
      </c>
      <c r="BF585" s="898">
        <f t="shared" si="168"/>
        <v>0</v>
      </c>
      <c r="BG585" s="882">
        <v>1.2</v>
      </c>
    </row>
    <row r="586" spans="1:59" ht="11.25" customHeight="1" x14ac:dyDescent="0.2">
      <c r="A586" s="871" t="s">
        <v>4448</v>
      </c>
      <c r="B586" s="875" t="s">
        <v>1682</v>
      </c>
      <c r="C586" s="932" t="s">
        <v>131</v>
      </c>
      <c r="D586" s="932" t="s">
        <v>4339</v>
      </c>
      <c r="E586" s="733">
        <v>8</v>
      </c>
      <c r="F586" s="1140">
        <v>559</v>
      </c>
      <c r="G586" s="1186" t="s">
        <v>106</v>
      </c>
      <c r="H586" s="1186" t="s">
        <v>106</v>
      </c>
      <c r="I586" s="874">
        <v>9.57</v>
      </c>
      <c r="J586" s="651">
        <f t="shared" si="155"/>
        <v>5.5381400208986413</v>
      </c>
      <c r="K586" s="877">
        <v>0.13250000000000001</v>
      </c>
      <c r="L586" s="887">
        <v>4</v>
      </c>
      <c r="M586" s="642">
        <f t="shared" si="156"/>
        <v>0.53</v>
      </c>
      <c r="N586" s="870" t="s">
        <v>563</v>
      </c>
      <c r="O586" s="734">
        <v>0.125</v>
      </c>
      <c r="P586" s="861">
        <v>43952</v>
      </c>
      <c r="Q586" s="861">
        <v>43963</v>
      </c>
      <c r="R586" s="642">
        <f t="shared" si="157"/>
        <v>6.0000000000000053</v>
      </c>
      <c r="S586" s="701">
        <f>IF(INDEX(Historical!$D$7:$D$1237,MATCH(B586,Historical!$B$7:$B$1261,0))=0,"n/a",(INDEX(Historical!$C$7:$C$1239,MATCH(B586,Historical!$B$7:$B$1261,0))/INDEX(Historical!$D$7:$D$1237,MATCH(B586,Historical!$B$7:$B$1261,0))-1)*100)</f>
        <v>6.4864864864864868</v>
      </c>
      <c r="T586" s="701">
        <f>IF(INDEX(Historical!$F$7:$F$1230,MATCH(B586,Historical!$B$7:$B$1261,0))=0,"n/a",((INDEX(Historical!$C$7:$C$1239,MATCH(B586,Historical!$B$7:$B$1261,0))/INDEX(Historical!$F$7:$F$1230,MATCH(B586,Historical!$B$7:$B$1261,0)))^(1/3)-1)*100)</f>
        <v>6.9580434819270343</v>
      </c>
      <c r="U586" s="701">
        <f>IF(INDEX(Historical!$H$7:$H$1230,MATCH(B586,Historical!$B$7:$B$1261,0))=0,"n/a",((INDEX(Historical!$C$7:$C$1239,MATCH(B586,Historical!$B$7:$B$1261,0))/INDEX(Historical!$H$7:$H$1230,MATCH(B586,Historical!$B$7:$B$1261,0)))^(1/5)-1)*100)</f>
        <v>7.3785235039921293</v>
      </c>
      <c r="V586" s="701">
        <f>IF(INDEX(Historical!$O$7:$O$1230,MATCH(B586,Historical!$B$7:$B$1261,0))=0,"n/a",((INDEX(Historical!$C$7:$C$1239,MATCH(B586,Historical!$B$7:$B$1261,0))/INDEX(Historical!$O$7:$O$1230,MATCH(B586,Historical!$B$7:$B$1261,0)))^(1/10)-1)*100)</f>
        <v>6.1950434793489828</v>
      </c>
      <c r="W586" s="702">
        <f t="shared" si="158"/>
        <v>1.1910365970131196</v>
      </c>
      <c r="X586" s="703" t="str">
        <f t="shared" si="159"/>
        <v>n/a</v>
      </c>
      <c r="Y586" s="876"/>
      <c r="Z586" s="651">
        <f t="shared" si="160"/>
        <v>51.960784313725497</v>
      </c>
      <c r="AA586" s="886">
        <f t="shared" si="161"/>
        <v>9.382352941176471</v>
      </c>
      <c r="AB586" s="887">
        <v>9</v>
      </c>
      <c r="AC586" s="865">
        <v>1.02</v>
      </c>
      <c r="AD586" s="865" t="s">
        <v>136</v>
      </c>
      <c r="AE586" s="865">
        <v>0.28000000000000003</v>
      </c>
      <c r="AF586" s="865">
        <v>1.45</v>
      </c>
      <c r="AG586" s="865">
        <v>32.9</v>
      </c>
      <c r="AH586" s="865">
        <v>-49.9</v>
      </c>
      <c r="AI586" s="865" t="s">
        <v>136</v>
      </c>
      <c r="AJ586" s="865">
        <v>-11.200000000000001</v>
      </c>
      <c r="AK586" s="865" t="s">
        <v>136</v>
      </c>
      <c r="AL586" s="878">
        <v>420.79</v>
      </c>
      <c r="AM586" s="872">
        <v>4.8599999999999994</v>
      </c>
      <c r="AN586" s="865">
        <v>0.42</v>
      </c>
      <c r="AO586" s="739">
        <f t="shared" si="162"/>
        <v>3.5343105837142996</v>
      </c>
      <c r="AP586" s="740">
        <f t="shared" si="163"/>
        <v>12.916663524890771</v>
      </c>
      <c r="AQ586" s="888">
        <f t="shared" si="164"/>
        <v>-22.241365567815109</v>
      </c>
      <c r="AR586" s="651">
        <f>INDEX(Historical!$C$7:$C$1239,MATCH(B586,Historical!$B$7:$B$1261,0))*IF(AH586="n/a",1.03,IF(AH586&lt;0,1.01,IF(AH586&gt;10,1.1,(1+AH586/100))))</f>
        <v>0.49742500000000001</v>
      </c>
      <c r="AS586" s="886">
        <f t="shared" si="165"/>
        <v>0.51234774999999999</v>
      </c>
      <c r="AT586" s="886">
        <f t="shared" si="154"/>
        <v>0.52771818250000002</v>
      </c>
      <c r="AU586" s="886">
        <f t="shared" si="154"/>
        <v>0.54354972797500001</v>
      </c>
      <c r="AV586" s="886">
        <f t="shared" si="154"/>
        <v>0.55985621981425004</v>
      </c>
      <c r="AW586" s="651">
        <f t="shared" si="166"/>
        <v>2.6408968802892501</v>
      </c>
      <c r="AX586" s="747">
        <f t="shared" si="167"/>
        <v>27.595578686408047</v>
      </c>
      <c r="AY586" s="934">
        <v>0.37</v>
      </c>
      <c r="AZ586" s="872">
        <v>56.63</v>
      </c>
      <c r="BA586" s="872">
        <v>-3.82</v>
      </c>
      <c r="BB586" s="872">
        <v>-0.77999999999999992</v>
      </c>
      <c r="BC586" s="872">
        <v>9.44</v>
      </c>
      <c r="BE586" s="624">
        <v>2013</v>
      </c>
      <c r="BF586" s="898">
        <f t="shared" si="168"/>
        <v>0</v>
      </c>
      <c r="BG586" s="882">
        <v>10.8</v>
      </c>
    </row>
    <row r="587" spans="1:59" ht="11.25" customHeight="1" x14ac:dyDescent="0.2">
      <c r="A587" s="881" t="s">
        <v>4537</v>
      </c>
      <c r="B587" s="875" t="s">
        <v>4503</v>
      </c>
      <c r="C587" s="932" t="s">
        <v>108</v>
      </c>
      <c r="D587" s="932" t="s">
        <v>4338</v>
      </c>
      <c r="E587" s="733">
        <v>5</v>
      </c>
      <c r="F587" s="1140">
        <v>716</v>
      </c>
      <c r="G587" s="1165" t="s">
        <v>106</v>
      </c>
      <c r="H587" s="1165" t="s">
        <v>106</v>
      </c>
      <c r="I587" s="874">
        <v>13.85</v>
      </c>
      <c r="J587" s="651">
        <f t="shared" si="155"/>
        <v>3.4657039711191335</v>
      </c>
      <c r="K587" s="877">
        <v>0.12</v>
      </c>
      <c r="L587" s="887">
        <v>4</v>
      </c>
      <c r="M587" s="642">
        <f t="shared" si="156"/>
        <v>0.48</v>
      </c>
      <c r="N587" s="870" t="s">
        <v>516</v>
      </c>
      <c r="O587" s="734">
        <v>0.1</v>
      </c>
      <c r="P587" s="866" t="s">
        <v>4510</v>
      </c>
      <c r="Q587" s="866" t="s">
        <v>4511</v>
      </c>
      <c r="R587" s="642">
        <f t="shared" si="157"/>
        <v>19.999999999999989</v>
      </c>
      <c r="S587" s="701">
        <f>IF(INDEX(Historical!$D$7:$D$1237,MATCH(B587,Historical!$B$7:$B$1261,0))=0,"n/a",(INDEX(Historical!$C$7:$C$1239,MATCH(B587,Historical!$B$7:$B$1261,0))/INDEX(Historical!$D$7:$D$1237,MATCH(B587,Historical!$B$7:$B$1261,0))-1)*100)</f>
        <v>31.25</v>
      </c>
      <c r="T587" s="701">
        <f>IF(INDEX(Historical!$F$7:$F$1230,MATCH(B587,Historical!$B$7:$B$1261,0))=0,"n/a",((INDEX(Historical!$C$7:$C$1239,MATCH(B587,Historical!$B$7:$B$1261,0))/INDEX(Historical!$F$7:$F$1230,MATCH(B587,Historical!$B$7:$B$1261,0)))^(1/3)-1)*100)</f>
        <v>44.224957030740832</v>
      </c>
      <c r="U587" s="701" t="str">
        <f>IF(INDEX(Historical!$H$7:$H$1230,MATCH(B587,Historical!$B$7:$B$1261,0))=0,"n/a",((INDEX(Historical!$C$7:$C$1239,MATCH(B587,Historical!$B$7:$B$1261,0))/INDEX(Historical!$H$7:$H$1230,MATCH(B587,Historical!$B$7:$B$1261,0)))^(1/5)-1)*100)</f>
        <v>n/a</v>
      </c>
      <c r="V587" s="701">
        <f>IF(INDEX(Historical!$O$7:$O$1230,MATCH(B587,Historical!$B$7:$B$1261,0))=0,"n/a",((INDEX(Historical!$C$7:$C$1239,MATCH(B587,Historical!$B$7:$B$1261,0))/INDEX(Historical!$O$7:$O$1230,MATCH(B587,Historical!$B$7:$B$1261,0)))^(1/10)-1)*100)</f>
        <v>-4.1246567867278987</v>
      </c>
      <c r="W587" s="702" t="str">
        <f t="shared" si="158"/>
        <v>n/a</v>
      </c>
      <c r="X587" s="703" t="str">
        <f t="shared" si="159"/>
        <v>n/a</v>
      </c>
      <c r="Y587" s="876"/>
      <c r="Z587" s="651">
        <f t="shared" si="160"/>
        <v>37.795275590551178</v>
      </c>
      <c r="AA587" s="886">
        <f t="shared" si="161"/>
        <v>10.905511811023622</v>
      </c>
      <c r="AB587" s="887">
        <v>12</v>
      </c>
      <c r="AC587" s="865">
        <v>1.27</v>
      </c>
      <c r="AD587" s="865">
        <v>1.1000000000000001</v>
      </c>
      <c r="AE587" s="865">
        <v>2.81</v>
      </c>
      <c r="AF587" s="865">
        <v>0.87</v>
      </c>
      <c r="AG587" s="865">
        <v>8.1</v>
      </c>
      <c r="AH587" s="865">
        <v>3.5000000000000004</v>
      </c>
      <c r="AI587" s="865">
        <v>-25.97</v>
      </c>
      <c r="AJ587" s="865">
        <v>22.6</v>
      </c>
      <c r="AK587" s="865">
        <v>10</v>
      </c>
      <c r="AL587" s="878">
        <v>166.82</v>
      </c>
      <c r="AM587" s="872">
        <v>0.4</v>
      </c>
      <c r="AN587" s="865">
        <v>0.12</v>
      </c>
      <c r="AO587" s="739" t="str">
        <f t="shared" si="162"/>
        <v>n/a</v>
      </c>
      <c r="AP587" s="740" t="str">
        <f t="shared" si="163"/>
        <v>n/a</v>
      </c>
      <c r="AQ587" s="888">
        <f t="shared" si="164"/>
        <v>-35.063123725709843</v>
      </c>
      <c r="AR587" s="651">
        <f>INDEX(Historical!$C$7:$C$1239,MATCH(B587,Historical!$B$7:$B$1261,0))*IF(AH587="n/a",1.03,IF(AH587&lt;0,1.01,IF(AH587&gt;10,1.1,(1+AH587/100))))</f>
        <v>0.43470000000000003</v>
      </c>
      <c r="AS587" s="886">
        <f t="shared" si="165"/>
        <v>0.43904700000000002</v>
      </c>
      <c r="AT587" s="886">
        <f t="shared" ref="AT587:AV606" si="169">IF($AK587="n/a",1.03*AS587,IF($AK587&lt;0,1.01*AS587,IF($AK587&gt;10,1.1*AS587,(1+$AK587/100)*AS587)))</f>
        <v>0.48295170000000004</v>
      </c>
      <c r="AU587" s="886">
        <f t="shared" si="169"/>
        <v>0.53124687000000004</v>
      </c>
      <c r="AV587" s="886">
        <f t="shared" si="169"/>
        <v>0.5843715570000001</v>
      </c>
      <c r="AW587" s="651">
        <f t="shared" si="166"/>
        <v>2.4723171270000002</v>
      </c>
      <c r="AX587" s="747">
        <f t="shared" si="167"/>
        <v>17.850665176895308</v>
      </c>
      <c r="AY587" s="934">
        <v>0.9</v>
      </c>
      <c r="AZ587" s="872">
        <v>81.52000000000001</v>
      </c>
      <c r="BA587" s="872">
        <v>-22.63</v>
      </c>
      <c r="BB587" s="872">
        <v>18.459999999999997</v>
      </c>
      <c r="BC587" s="872">
        <v>28.060000000000002</v>
      </c>
      <c r="BE587" s="624">
        <v>2015</v>
      </c>
      <c r="BF587" s="898">
        <f t="shared" si="168"/>
        <v>0</v>
      </c>
      <c r="BG587" s="882">
        <v>0.89999999999999991</v>
      </c>
    </row>
    <row r="588" spans="1:59" s="773" customFormat="1" ht="11.25" customHeight="1" x14ac:dyDescent="0.2">
      <c r="A588" s="646" t="s">
        <v>1636</v>
      </c>
      <c r="B588" s="781" t="s">
        <v>1637</v>
      </c>
      <c r="C588" s="932" t="s">
        <v>4342</v>
      </c>
      <c r="D588" s="932" t="s">
        <v>4370</v>
      </c>
      <c r="E588" s="755">
        <v>8</v>
      </c>
      <c r="F588" s="1140">
        <v>592</v>
      </c>
      <c r="G588" s="1189" t="s">
        <v>106</v>
      </c>
      <c r="H588" s="1189" t="s">
        <v>106</v>
      </c>
      <c r="I588" s="756">
        <v>44.44</v>
      </c>
      <c r="J588" s="757">
        <f t="shared" si="155"/>
        <v>0.76507650765076518</v>
      </c>
      <c r="K588" s="758">
        <v>0.34</v>
      </c>
      <c r="L588" s="759">
        <v>1</v>
      </c>
      <c r="M588" s="760">
        <f t="shared" si="156"/>
        <v>0.34</v>
      </c>
      <c r="N588" s="761" t="s">
        <v>171</v>
      </c>
      <c r="O588" s="762">
        <v>0.28999999999999998</v>
      </c>
      <c r="P588" s="763">
        <v>44145</v>
      </c>
      <c r="Q588" s="763">
        <v>44166</v>
      </c>
      <c r="R588" s="760">
        <f t="shared" si="157"/>
        <v>17.241379310344847</v>
      </c>
      <c r="S588" s="701">
        <f>IF(INDEX(Historical!$D$7:$D$1237,MATCH(B588,Historical!$B$7:$B$1261,0))=0,"n/a",(INDEX(Historical!$C$7:$C$1239,MATCH(B588,Historical!$B$7:$B$1261,0))/INDEX(Historical!$D$7:$D$1237,MATCH(B588,Historical!$B$7:$B$1261,0))-1)*100)</f>
        <v>7.4074074074073959</v>
      </c>
      <c r="T588" s="701">
        <f>IF(INDEX(Historical!$F$7:$F$1230,MATCH(B588,Historical!$B$7:$B$1261,0))=0,"n/a",((INDEX(Historical!$C$7:$C$1239,MATCH(B588,Historical!$B$7:$B$1261,0))/INDEX(Historical!$F$7:$F$1230,MATCH(B588,Historical!$B$7:$B$1261,0)))^(1/3)-1)*100)</f>
        <v>5.0717574498580165</v>
      </c>
      <c r="U588" s="701">
        <f>IF(INDEX(Historical!$H$7:$H$1230,MATCH(B588,Historical!$B$7:$B$1261,0))=0,"n/a",((INDEX(Historical!$C$7:$C$1239,MATCH(B588,Historical!$B$7:$B$1261,0))/INDEX(Historical!$H$7:$H$1230,MATCH(B588,Historical!$B$7:$B$1261,0)))^(1/5)-1)*100)</f>
        <v>4.295609661987454</v>
      </c>
      <c r="V588" s="701">
        <f>IF(INDEX(Historical!$O$7:$O$1230,MATCH(B588,Historical!$B$7:$B$1261,0))=0,"n/a",((INDEX(Historical!$C$7:$C$1239,MATCH(B588,Historical!$B$7:$B$1261,0))/INDEX(Historical!$O$7:$O$1230,MATCH(B588,Historical!$B$7:$B$1261,0)))^(1/10)-1)*100)</f>
        <v>6.1274676611179135</v>
      </c>
      <c r="W588" s="702">
        <f t="shared" si="158"/>
        <v>0.70104158839473174</v>
      </c>
      <c r="X588" s="703">
        <f t="shared" si="159"/>
        <v>0.4521694381039425</v>
      </c>
      <c r="Y588" s="774"/>
      <c r="Z588" s="757">
        <f t="shared" si="160"/>
        <v>117.24137931034484</v>
      </c>
      <c r="AA588" s="765">
        <f t="shared" si="161"/>
        <v>153.24137931034483</v>
      </c>
      <c r="AB588" s="759">
        <v>12</v>
      </c>
      <c r="AC588" s="766">
        <v>0.28999999999999998</v>
      </c>
      <c r="AD588" s="766">
        <v>6.41</v>
      </c>
      <c r="AE588" s="766">
        <v>7.02</v>
      </c>
      <c r="AF588" s="766">
        <v>4.13</v>
      </c>
      <c r="AG588" s="766">
        <v>18</v>
      </c>
      <c r="AH588" s="775">
        <v>17.8</v>
      </c>
      <c r="AI588" s="775">
        <v>9.91</v>
      </c>
      <c r="AJ588" s="766">
        <v>9.5</v>
      </c>
      <c r="AK588" s="766">
        <v>24.4</v>
      </c>
      <c r="AL588" s="767">
        <v>2270</v>
      </c>
      <c r="AM588" s="768">
        <v>0.2</v>
      </c>
      <c r="AN588" s="766">
        <v>1.27</v>
      </c>
      <c r="AO588" s="769">
        <f t="shared" si="162"/>
        <v>-148.18069314070661</v>
      </c>
      <c r="AP588" s="770">
        <f t="shared" si="163"/>
        <v>5.0606861696382195</v>
      </c>
      <c r="AQ588" s="771">
        <f t="shared" si="164"/>
        <v>430.36125908110938</v>
      </c>
      <c r="AR588" s="651">
        <f>INDEX(Historical!$C$7:$C$1239,MATCH(B588,Historical!$B$7:$B$1261,0))*IF(AH588="n/a",1.03,IF(AH588&lt;0,1.01,IF(AH588&gt;10,1.1,(1+AH588/100))))</f>
        <v>0.31900000000000001</v>
      </c>
      <c r="AS588" s="765">
        <f t="shared" si="165"/>
        <v>0.35061290000000001</v>
      </c>
      <c r="AT588" s="765">
        <f t="shared" si="169"/>
        <v>0.38567419000000003</v>
      </c>
      <c r="AU588" s="765">
        <f t="shared" si="169"/>
        <v>0.42424160900000008</v>
      </c>
      <c r="AV588" s="765">
        <f t="shared" si="169"/>
        <v>0.46666576990000014</v>
      </c>
      <c r="AW588" s="757">
        <f t="shared" si="166"/>
        <v>1.9461944689000001</v>
      </c>
      <c r="AX588" s="772">
        <f t="shared" si="167"/>
        <v>4.3793754925742574</v>
      </c>
      <c r="AY588" s="935">
        <v>0.38</v>
      </c>
      <c r="AZ588" s="768">
        <v>20.76</v>
      </c>
      <c r="BA588" s="768">
        <v>-25.85</v>
      </c>
      <c r="BB588" s="768">
        <v>-1.37</v>
      </c>
      <c r="BC588" s="768">
        <v>-9.09</v>
      </c>
      <c r="BD588" s="908"/>
      <c r="BE588" s="624">
        <v>2014</v>
      </c>
      <c r="BF588" s="898">
        <f t="shared" si="168"/>
        <v>0</v>
      </c>
      <c r="BG588" s="824">
        <v>4.8</v>
      </c>
    </row>
    <row r="589" spans="1:59" ht="11.25" customHeight="1" x14ac:dyDescent="0.2">
      <c r="A589" s="881" t="s">
        <v>4019</v>
      </c>
      <c r="B589" s="875" t="s">
        <v>4020</v>
      </c>
      <c r="C589" s="932" t="s">
        <v>178</v>
      </c>
      <c r="D589" s="932" t="s">
        <v>4336</v>
      </c>
      <c r="E589" s="733">
        <v>6</v>
      </c>
      <c r="F589" s="1140">
        <v>678</v>
      </c>
      <c r="G589" s="1165" t="s">
        <v>106</v>
      </c>
      <c r="H589" s="1165" t="s">
        <v>106</v>
      </c>
      <c r="I589" s="874">
        <v>10.26</v>
      </c>
      <c r="J589" s="651">
        <f t="shared" si="155"/>
        <v>17.933723196881093</v>
      </c>
      <c r="K589" s="877">
        <v>0.46</v>
      </c>
      <c r="L589" s="887">
        <v>4</v>
      </c>
      <c r="M589" s="642">
        <f t="shared" si="156"/>
        <v>1.84</v>
      </c>
      <c r="N589" s="870" t="s">
        <v>107</v>
      </c>
      <c r="O589" s="734">
        <v>0.44500000000000001</v>
      </c>
      <c r="P589" s="619">
        <v>43861</v>
      </c>
      <c r="Q589" s="619">
        <v>43874</v>
      </c>
      <c r="R589" s="642">
        <f t="shared" si="157"/>
        <v>3.3707865168539355</v>
      </c>
      <c r="S589" s="701">
        <f>IF(INDEX(Historical!$D$7:$D$1237,MATCH(B589,Historical!$B$7:$B$1261,0))=0,"n/a",(INDEX(Historical!$C$7:$C$1239,MATCH(B589,Historical!$B$7:$B$1261,0))/INDEX(Historical!$D$7:$D$1237,MATCH(B589,Historical!$B$7:$B$1261,0))-1)*100)</f>
        <v>18.347338935574232</v>
      </c>
      <c r="T589" s="701">
        <f>IF(INDEX(Historical!$F$7:$F$1230,MATCH(B589,Historical!$B$7:$B$1261,0))=0,"n/a",((INDEX(Historical!$C$7:$C$1239,MATCH(B589,Historical!$B$7:$B$1261,0))/INDEX(Historical!$F$7:$F$1230,MATCH(B589,Historical!$B$7:$B$1261,0)))^(1/3)-1)*100)</f>
        <v>20.383177315142298</v>
      </c>
      <c r="U589" s="701" t="str">
        <f>IF(INDEX(Historical!$H$7:$H$1230,MATCH(B589,Historical!$B$7:$B$1261,0))=0,"n/a",((INDEX(Historical!$C$7:$C$1239,MATCH(B589,Historical!$B$7:$B$1261,0))/INDEX(Historical!$H$7:$H$1230,MATCH(B589,Historical!$B$7:$B$1261,0)))^(1/5)-1)*100)</f>
        <v>n/a</v>
      </c>
      <c r="V589" s="701" t="str">
        <f>IF(INDEX(Historical!$O$7:$O$1230,MATCH(B589,Historical!$B$7:$B$1261,0))=0,"n/a",((INDEX(Historical!$C$7:$C$1239,MATCH(B589,Historical!$B$7:$B$1261,0))/INDEX(Historical!$O$7:$O$1230,MATCH(B589,Historical!$B$7:$B$1261,0)))^(1/10)-1)*100)</f>
        <v>n/a</v>
      </c>
      <c r="W589" s="702" t="str">
        <f t="shared" si="158"/>
        <v>n/a</v>
      </c>
      <c r="X589" s="703" t="str">
        <f t="shared" si="159"/>
        <v>n/a</v>
      </c>
      <c r="Y589" s="876"/>
      <c r="Z589" s="651">
        <f t="shared" si="160"/>
        <v>142.63565891472868</v>
      </c>
      <c r="AA589" s="886">
        <f t="shared" si="161"/>
        <v>7.9534883720930232</v>
      </c>
      <c r="AB589" s="887">
        <v>12</v>
      </c>
      <c r="AC589" s="865">
        <v>1.29</v>
      </c>
      <c r="AD589" s="865">
        <v>4.96</v>
      </c>
      <c r="AE589" s="865">
        <v>9.2200000000000006</v>
      </c>
      <c r="AF589" s="865">
        <v>6.89</v>
      </c>
      <c r="AG589" s="865">
        <v>21.8</v>
      </c>
      <c r="AH589" s="865">
        <v>11.1</v>
      </c>
      <c r="AI589" s="865">
        <v>15.15</v>
      </c>
      <c r="AJ589" s="865">
        <v>76.5</v>
      </c>
      <c r="AK589" s="865">
        <v>1.7000000000000002</v>
      </c>
      <c r="AL589" s="878">
        <v>4400</v>
      </c>
      <c r="AM589" s="872">
        <v>68.540000000000006</v>
      </c>
      <c r="AN589" s="865">
        <v>0</v>
      </c>
      <c r="AO589" s="739" t="str">
        <f t="shared" si="162"/>
        <v>n/a</v>
      </c>
      <c r="AP589" s="740" t="str">
        <f t="shared" si="163"/>
        <v>n/a</v>
      </c>
      <c r="AQ589" s="888">
        <f t="shared" si="164"/>
        <v>56.062003182098422</v>
      </c>
      <c r="AR589" s="651">
        <f>INDEX(Historical!$C$7:$C$1239,MATCH(B589,Historical!$B$7:$B$1261,0))*IF(AH589="n/a",1.03,IF(AH589&lt;0,1.01,IF(AH589&gt;10,1.1,(1+AH589/100))))</f>
        <v>1.859</v>
      </c>
      <c r="AS589" s="886">
        <f t="shared" si="165"/>
        <v>2.0449000000000002</v>
      </c>
      <c r="AT589" s="886">
        <f t="shared" si="169"/>
        <v>2.0796633</v>
      </c>
      <c r="AU589" s="886">
        <f t="shared" si="169"/>
        <v>2.1150175760999996</v>
      </c>
      <c r="AV589" s="886">
        <f t="shared" si="169"/>
        <v>2.1509728748936996</v>
      </c>
      <c r="AW589" s="651">
        <f t="shared" si="166"/>
        <v>10.2495537509937</v>
      </c>
      <c r="AX589" s="747">
        <f t="shared" si="167"/>
        <v>99.898184707540935</v>
      </c>
      <c r="AY589" s="934">
        <v>1.72</v>
      </c>
      <c r="AZ589" s="872">
        <v>80</v>
      </c>
      <c r="BA589" s="872">
        <v>-54.800000000000004</v>
      </c>
      <c r="BB589" s="872">
        <v>9.1</v>
      </c>
      <c r="BC589" s="872">
        <v>-11.68</v>
      </c>
      <c r="BE589" s="624">
        <v>2015</v>
      </c>
      <c r="BF589" s="898">
        <f t="shared" si="168"/>
        <v>0</v>
      </c>
      <c r="BG589" s="882">
        <v>19.100000000000001</v>
      </c>
    </row>
    <row r="590" spans="1:59" ht="11.25" customHeight="1" x14ac:dyDescent="0.2">
      <c r="A590" s="863" t="s">
        <v>334</v>
      </c>
      <c r="B590" s="875" t="s">
        <v>335</v>
      </c>
      <c r="C590" s="932" t="s">
        <v>123</v>
      </c>
      <c r="D590" s="932" t="s">
        <v>4174</v>
      </c>
      <c r="E590" s="733">
        <v>42</v>
      </c>
      <c r="F590" s="1140">
        <v>63</v>
      </c>
      <c r="G590" s="1166" t="s">
        <v>37</v>
      </c>
      <c r="H590" s="1166" t="s">
        <v>37</v>
      </c>
      <c r="I590" s="865">
        <v>747.63</v>
      </c>
      <c r="J590" s="651">
        <f t="shared" si="155"/>
        <v>0.71693217233123341</v>
      </c>
      <c r="K590" s="877">
        <v>1.34</v>
      </c>
      <c r="L590" s="887">
        <v>4</v>
      </c>
      <c r="M590" s="642">
        <f t="shared" si="156"/>
        <v>5.36</v>
      </c>
      <c r="N590" s="870" t="s">
        <v>226</v>
      </c>
      <c r="O590" s="734">
        <v>1.1299999999999999</v>
      </c>
      <c r="P590" s="861">
        <v>43889</v>
      </c>
      <c r="Q590" s="861">
        <v>43903</v>
      </c>
      <c r="R590" s="642">
        <f t="shared" si="157"/>
        <v>18.584070796460196</v>
      </c>
      <c r="S590" s="701">
        <f>IF(INDEX(Historical!$D$7:$D$1237,MATCH(B590,Historical!$B$7:$B$1261,0))=0,"n/a",(INDEX(Historical!$C$7:$C$1239,MATCH(B590,Historical!$B$7:$B$1261,0))/INDEX(Historical!$D$7:$D$1237,MATCH(B590,Historical!$B$7:$B$1261,0))-1)*100)</f>
        <v>31.395348837209291</v>
      </c>
      <c r="T590" s="701">
        <f>IF(INDEX(Historical!$F$7:$F$1230,MATCH(B590,Historical!$B$7:$B$1261,0))=0,"n/a",((INDEX(Historical!$C$7:$C$1239,MATCH(B590,Historical!$B$7:$B$1261,0))/INDEX(Historical!$F$7:$F$1230,MATCH(B590,Historical!$B$7:$B$1261,0)))^(1/3)-1)*100)</f>
        <v>10.390843667722827</v>
      </c>
      <c r="U590" s="701">
        <f>IF(INDEX(Historical!$H$7:$H$1230,MATCH(B590,Historical!$B$7:$B$1261,0))=0,"n/a",((INDEX(Historical!$C$7:$C$1239,MATCH(B590,Historical!$B$7:$B$1261,0))/INDEX(Historical!$H$7:$H$1230,MATCH(B590,Historical!$B$7:$B$1261,0)))^(1/5)-1)*100)</f>
        <v>15.489672766139527</v>
      </c>
      <c r="V590" s="701">
        <f>IF(INDEX(Historical!$O$7:$O$1230,MATCH(B590,Historical!$B$7:$B$1261,0))=0,"n/a",((INDEX(Historical!$C$7:$C$1239,MATCH(B590,Historical!$B$7:$B$1261,0))/INDEX(Historical!$O$7:$O$1230,MATCH(B590,Historical!$B$7:$B$1261,0)))^(1/10)-1)*100)</f>
        <v>12.275502907503899</v>
      </c>
      <c r="W590" s="702">
        <f t="shared" si="158"/>
        <v>1.2618361042194726</v>
      </c>
      <c r="X590" s="703">
        <f t="shared" si="159"/>
        <v>1.1473831678621873</v>
      </c>
      <c r="Y590" s="875"/>
      <c r="Z590" s="651">
        <f t="shared" si="160"/>
        <v>26.44301924025654</v>
      </c>
      <c r="AA590" s="886">
        <f t="shared" si="161"/>
        <v>36.883571780957077</v>
      </c>
      <c r="AB590" s="887">
        <v>12</v>
      </c>
      <c r="AC590" s="865">
        <v>20.27</v>
      </c>
      <c r="AD590" s="865">
        <v>3.79</v>
      </c>
      <c r="AE590" s="865">
        <v>3.69</v>
      </c>
      <c r="AF590" s="865">
        <v>15.83</v>
      </c>
      <c r="AG590" s="867">
        <v>48.3</v>
      </c>
      <c r="AH590" s="865">
        <v>42.4</v>
      </c>
      <c r="AI590" s="865">
        <v>9.77</v>
      </c>
      <c r="AJ590" s="865">
        <v>13.5</v>
      </c>
      <c r="AK590" s="865">
        <v>9.5699999999999985</v>
      </c>
      <c r="AL590" s="878">
        <v>66410</v>
      </c>
      <c r="AM590" s="872">
        <v>0.2</v>
      </c>
      <c r="AN590" s="865">
        <v>1.97</v>
      </c>
      <c r="AO590" s="739">
        <f t="shared" si="162"/>
        <v>-20.676966842486316</v>
      </c>
      <c r="AP590" s="740">
        <f t="shared" si="163"/>
        <v>16.206604938470761</v>
      </c>
      <c r="AQ590" s="888">
        <f t="shared" si="164"/>
        <v>409.40790958940232</v>
      </c>
      <c r="AR590" s="651">
        <f>INDEX(Historical!$C$7:$C$1239,MATCH(B590,Historical!$B$7:$B$1261,0))*IF(AH590="n/a",1.03,IF(AH590&lt;0,1.01,IF(AH590&gt;10,1.1,(1+AH590/100))))</f>
        <v>4.9719999999999995</v>
      </c>
      <c r="AS590" s="886">
        <f t="shared" si="165"/>
        <v>5.4577643999999994</v>
      </c>
      <c r="AT590" s="886">
        <f t="shared" si="169"/>
        <v>5.9800724530799991</v>
      </c>
      <c r="AU590" s="886">
        <f t="shared" si="169"/>
        <v>6.552365386839754</v>
      </c>
      <c r="AV590" s="886">
        <f t="shared" si="169"/>
        <v>7.1794267543603176</v>
      </c>
      <c r="AW590" s="651">
        <f t="shared" si="166"/>
        <v>30.141628994280069</v>
      </c>
      <c r="AX590" s="747">
        <f t="shared" si="167"/>
        <v>4.0316237971028537</v>
      </c>
      <c r="AY590" s="934">
        <v>1.02</v>
      </c>
      <c r="AZ590" s="872">
        <v>129.74</v>
      </c>
      <c r="BA590" s="872">
        <v>-1.37</v>
      </c>
      <c r="BB590" s="872">
        <v>6.45</v>
      </c>
      <c r="BC590" s="872">
        <v>23.49</v>
      </c>
      <c r="BE590" s="624">
        <v>1979</v>
      </c>
      <c r="BF590" s="898">
        <f t="shared" si="168"/>
        <v>4</v>
      </c>
      <c r="BG590" s="882">
        <v>9.1</v>
      </c>
    </row>
    <row r="591" spans="1:59" ht="11.25" customHeight="1" x14ac:dyDescent="0.2">
      <c r="A591" s="880" t="s">
        <v>3899</v>
      </c>
      <c r="B591" s="596" t="s">
        <v>3900</v>
      </c>
      <c r="C591" s="932" t="s">
        <v>108</v>
      </c>
      <c r="D591" s="932" t="s">
        <v>118</v>
      </c>
      <c r="E591" s="733">
        <v>7</v>
      </c>
      <c r="F591" s="1140">
        <v>668</v>
      </c>
      <c r="G591" s="1140" t="s">
        <v>106</v>
      </c>
      <c r="H591" s="1140" t="s">
        <v>106</v>
      </c>
      <c r="I591" s="874">
        <v>61.82</v>
      </c>
      <c r="J591" s="651">
        <f t="shared" si="155"/>
        <v>1.6175994823681656</v>
      </c>
      <c r="K591" s="877">
        <v>0.25</v>
      </c>
      <c r="L591" s="887">
        <v>4</v>
      </c>
      <c r="M591" s="642">
        <f t="shared" si="156"/>
        <v>1</v>
      </c>
      <c r="N591" s="870" t="s">
        <v>4305</v>
      </c>
      <c r="O591" s="734">
        <v>0.23</v>
      </c>
      <c r="P591" s="861">
        <v>44056</v>
      </c>
      <c r="Q591" s="861">
        <v>44075</v>
      </c>
      <c r="R591" s="642">
        <f t="shared" si="157"/>
        <v>8.6956521739130395</v>
      </c>
      <c r="S591" s="701">
        <f>IF(INDEX(Historical!$D$7:$D$1237,MATCH(B591,Historical!$B$7:$B$1261,0))=0,"n/a",(INDEX(Historical!$C$7:$C$1239,MATCH(B591,Historical!$B$7:$B$1261,0))/INDEX(Historical!$D$7:$D$1237,MATCH(B591,Historical!$B$7:$B$1261,0))-1)*100)</f>
        <v>12.162162162162149</v>
      </c>
      <c r="T591" s="701">
        <f>IF(INDEX(Historical!$F$7:$F$1230,MATCH(B591,Historical!$B$7:$B$1261,0))=0,"n/a",((INDEX(Historical!$C$7:$C$1239,MATCH(B591,Historical!$B$7:$B$1261,0))/INDEX(Historical!$F$7:$F$1230,MATCH(B591,Historical!$B$7:$B$1261,0)))^(1/3)-1)*100)</f>
        <v>10.810968954315104</v>
      </c>
      <c r="U591" s="701">
        <f>IF(INDEX(Historical!$H$7:$H$1230,MATCH(B591,Historical!$B$7:$B$1261,0))=0,"n/a",((INDEX(Historical!$C$7:$C$1239,MATCH(B591,Historical!$B$7:$B$1261,0))/INDEX(Historical!$H$7:$H$1230,MATCH(B591,Historical!$B$7:$B$1261,0)))^(1/5)-1)*100)</f>
        <v>9.385673350658541</v>
      </c>
      <c r="V591" s="701">
        <f>IF(INDEX(Historical!$O$7:$O$1230,MATCH(B591,Historical!$B$7:$B$1261,0))=0,"n/a",((INDEX(Historical!$C$7:$C$1239,MATCH(B591,Historical!$B$7:$B$1261,0))/INDEX(Historical!$O$7:$O$1230,MATCH(B591,Historical!$B$7:$B$1261,0)))^(1/10)-1)*100)</f>
        <v>4.787016401106392</v>
      </c>
      <c r="W591" s="702">
        <f t="shared" si="158"/>
        <v>1.9606520145803743</v>
      </c>
      <c r="X591" s="703">
        <f t="shared" si="159"/>
        <v>0.72757157757042956</v>
      </c>
      <c r="Y591" s="661"/>
      <c r="Z591" s="651">
        <f t="shared" si="160"/>
        <v>30.03003003003003</v>
      </c>
      <c r="AA591" s="886">
        <f t="shared" si="161"/>
        <v>18.564564564564563</v>
      </c>
      <c r="AB591" s="887">
        <v>12</v>
      </c>
      <c r="AC591" s="865">
        <v>3.33</v>
      </c>
      <c r="AD591" s="865">
        <v>10.18</v>
      </c>
      <c r="AE591" s="865">
        <v>1.34</v>
      </c>
      <c r="AF591" s="865">
        <v>1.61</v>
      </c>
      <c r="AG591" s="865">
        <v>9</v>
      </c>
      <c r="AH591" s="865">
        <v>51.1</v>
      </c>
      <c r="AI591" s="865">
        <v>22.64</v>
      </c>
      <c r="AJ591" s="865">
        <v>12.9</v>
      </c>
      <c r="AK591" s="865">
        <v>1.8800000000000001</v>
      </c>
      <c r="AL591" s="878">
        <v>3860</v>
      </c>
      <c r="AM591" s="872">
        <v>1</v>
      </c>
      <c r="AN591" s="865">
        <v>0.3</v>
      </c>
      <c r="AO591" s="739">
        <f t="shared" si="162"/>
        <v>-7.5612917315378567</v>
      </c>
      <c r="AP591" s="740">
        <f t="shared" si="163"/>
        <v>11.003272833026706</v>
      </c>
      <c r="AQ591" s="888">
        <f t="shared" si="164"/>
        <v>15.256137843691331</v>
      </c>
      <c r="AR591" s="651">
        <f>INDEX(Historical!$C$7:$C$1239,MATCH(B591,Historical!$B$7:$B$1261,0))*IF(AH591="n/a",1.03,IF(AH591&lt;0,1.01,IF(AH591&gt;10,1.1,(1+AH591/100))))</f>
        <v>0.91300000000000003</v>
      </c>
      <c r="AS591" s="886">
        <f t="shared" si="165"/>
        <v>1.0043000000000002</v>
      </c>
      <c r="AT591" s="886">
        <f t="shared" si="169"/>
        <v>1.0231808400000002</v>
      </c>
      <c r="AU591" s="886">
        <f t="shared" si="169"/>
        <v>1.0424166397920001</v>
      </c>
      <c r="AV591" s="886">
        <f t="shared" si="169"/>
        <v>1.0620140726200895</v>
      </c>
      <c r="AW591" s="651">
        <f t="shared" si="166"/>
        <v>5.0449115524120902</v>
      </c>
      <c r="AX591" s="747">
        <f t="shared" si="167"/>
        <v>8.1606463157749758</v>
      </c>
      <c r="AY591" s="934">
        <v>0.87</v>
      </c>
      <c r="AZ591" s="872">
        <v>66.86</v>
      </c>
      <c r="BA591" s="872">
        <v>-12.790000000000001</v>
      </c>
      <c r="BB591" s="872">
        <v>11.790000000000001</v>
      </c>
      <c r="BC591" s="872">
        <v>14.59</v>
      </c>
      <c r="BE591" s="624">
        <v>2014</v>
      </c>
      <c r="BF591" s="898">
        <f t="shared" si="168"/>
        <v>0</v>
      </c>
      <c r="BG591" s="882">
        <v>2.1999999999999997</v>
      </c>
    </row>
    <row r="592" spans="1:59" ht="11.25" customHeight="1" x14ac:dyDescent="0.2">
      <c r="A592" s="863" t="s">
        <v>786</v>
      </c>
      <c r="B592" s="875" t="s">
        <v>787</v>
      </c>
      <c r="C592" s="932" t="s">
        <v>131</v>
      </c>
      <c r="D592" s="932" t="s">
        <v>4339</v>
      </c>
      <c r="E592" s="733">
        <v>22</v>
      </c>
      <c r="F592" s="1140">
        <v>157</v>
      </c>
      <c r="G592" s="1166" t="s">
        <v>37</v>
      </c>
      <c r="H592" s="1166" t="s">
        <v>37</v>
      </c>
      <c r="I592" s="874">
        <v>23.02</v>
      </c>
      <c r="J592" s="651">
        <f t="shared" si="155"/>
        <v>5.2562988705473508</v>
      </c>
      <c r="K592" s="884">
        <v>0.30249999999999999</v>
      </c>
      <c r="L592" s="887">
        <v>4</v>
      </c>
      <c r="M592" s="642">
        <f t="shared" si="156"/>
        <v>1.21</v>
      </c>
      <c r="N592" s="870" t="s">
        <v>194</v>
      </c>
      <c r="O592" s="735">
        <v>0.29499999999999998</v>
      </c>
      <c r="P592" s="861">
        <v>44174</v>
      </c>
      <c r="Q592" s="861">
        <v>44194</v>
      </c>
      <c r="R592" s="642">
        <f t="shared" si="157"/>
        <v>2.5423728813559343</v>
      </c>
      <c r="S592" s="701">
        <f>IF(INDEX(Historical!$D$7:$D$1237,MATCH(B592,Historical!$B$7:$B$1261,0))=0,"n/a",(INDEX(Historical!$C$7:$C$1239,MATCH(B592,Historical!$B$7:$B$1261,0))/INDEX(Historical!$D$7:$D$1237,MATCH(B592,Historical!$B$7:$B$1261,0))-1)*100)</f>
        <v>2.6607538802660757</v>
      </c>
      <c r="T592" s="701">
        <f>IF(INDEX(Historical!$F$7:$F$1230,MATCH(B592,Historical!$B$7:$B$1261,0))=0,"n/a",((INDEX(Historical!$C$7:$C$1239,MATCH(B592,Historical!$B$7:$B$1261,0))/INDEX(Historical!$F$7:$F$1230,MATCH(B592,Historical!$B$7:$B$1261,0)))^(1/3)-1)*100)</f>
        <v>2.8554105919373907</v>
      </c>
      <c r="U592" s="701">
        <f>IF(INDEX(Historical!$H$7:$H$1230,MATCH(B592,Historical!$B$7:$B$1261,0))=0,"n/a",((INDEX(Historical!$C$7:$C$1239,MATCH(B592,Historical!$B$7:$B$1261,0))/INDEX(Historical!$H$7:$H$1230,MATCH(B592,Historical!$B$7:$B$1261,0)))^(1/5)-1)*100)</f>
        <v>4.1400635198653335</v>
      </c>
      <c r="V592" s="701">
        <f>IF(INDEX(Historical!$O$7:$O$1230,MATCH(B592,Historical!$B$7:$B$1261,0))=0,"n/a",((INDEX(Historical!$C$7:$C$1239,MATCH(B592,Historical!$B$7:$B$1261,0))/INDEX(Historical!$O$7:$O$1230,MATCH(B592,Historical!$B$7:$B$1261,0)))^(1/10)-1)*100)</f>
        <v>6.8809741345420949</v>
      </c>
      <c r="W592" s="702">
        <f t="shared" si="158"/>
        <v>0.60166822878790549</v>
      </c>
      <c r="X592" s="703" t="str">
        <f t="shared" si="159"/>
        <v>n/a</v>
      </c>
      <c r="Y592" s="664"/>
      <c r="Z592" s="651">
        <f t="shared" si="160"/>
        <v>87.050359712230218</v>
      </c>
      <c r="AA592" s="886">
        <f t="shared" si="161"/>
        <v>16.561151079136692</v>
      </c>
      <c r="AB592" s="887">
        <v>12</v>
      </c>
      <c r="AC592" s="865">
        <v>1.39</v>
      </c>
      <c r="AD592" s="865">
        <v>1.65</v>
      </c>
      <c r="AE592" s="865">
        <v>1.63</v>
      </c>
      <c r="AF592" s="865">
        <v>1.47</v>
      </c>
      <c r="AG592" s="865">
        <v>8.2000000000000011</v>
      </c>
      <c r="AH592" s="867">
        <v>294.8</v>
      </c>
      <c r="AI592" s="867">
        <v>7.41</v>
      </c>
      <c r="AJ592" s="865">
        <v>-10.7</v>
      </c>
      <c r="AK592" s="865">
        <v>10.4</v>
      </c>
      <c r="AL592" s="878">
        <v>2480</v>
      </c>
      <c r="AM592" s="872">
        <v>0.2</v>
      </c>
      <c r="AN592" s="865">
        <v>2.0099999999999998</v>
      </c>
      <c r="AO592" s="739">
        <f t="shared" si="162"/>
        <v>-7.1647886887240091</v>
      </c>
      <c r="AP592" s="740">
        <f t="shared" si="163"/>
        <v>9.3963623904126834</v>
      </c>
      <c r="AQ592" s="888">
        <f t="shared" si="164"/>
        <v>4.0189984491742159</v>
      </c>
      <c r="AR592" s="651">
        <f>INDEX(Historical!$C$7:$C$1239,MATCH(B592,Historical!$B$7:$B$1261,0))*IF(AH592="n/a",1.03,IF(AH592&lt;0,1.01,IF(AH592&gt;10,1.1,(1+AH592/100))))</f>
        <v>1.27325</v>
      </c>
      <c r="AS592" s="886">
        <f t="shared" si="165"/>
        <v>1.367597825</v>
      </c>
      <c r="AT592" s="886">
        <f t="shared" si="169"/>
        <v>1.5043576075000002</v>
      </c>
      <c r="AU592" s="886">
        <f t="shared" si="169"/>
        <v>1.6547933682500005</v>
      </c>
      <c r="AV592" s="886">
        <f t="shared" si="169"/>
        <v>1.8202727050750007</v>
      </c>
      <c r="AW592" s="651">
        <f t="shared" si="166"/>
        <v>7.6202715058250003</v>
      </c>
      <c r="AX592" s="747">
        <f t="shared" si="167"/>
        <v>33.102830173001742</v>
      </c>
      <c r="AY592" s="934">
        <v>0.94</v>
      </c>
      <c r="AZ592" s="872">
        <v>26.21</v>
      </c>
      <c r="BA592" s="872">
        <v>-31.14</v>
      </c>
      <c r="BB592" s="872">
        <v>10.979999999999999</v>
      </c>
      <c r="BC592" s="872">
        <v>-4.83</v>
      </c>
      <c r="BE592" s="624">
        <v>2000</v>
      </c>
      <c r="BF592" s="898">
        <f t="shared" si="168"/>
        <v>2</v>
      </c>
      <c r="BG592" s="882">
        <v>2</v>
      </c>
    </row>
    <row r="593" spans="1:59" ht="11.25" customHeight="1" x14ac:dyDescent="0.2">
      <c r="A593" s="863" t="s">
        <v>635</v>
      </c>
      <c r="B593" s="875" t="s">
        <v>636</v>
      </c>
      <c r="C593" s="932" t="s">
        <v>128</v>
      </c>
      <c r="D593" s="932" t="s">
        <v>4327</v>
      </c>
      <c r="E593" s="733">
        <v>23</v>
      </c>
      <c r="F593" s="1140">
        <v>146</v>
      </c>
      <c r="G593" s="1120" t="s">
        <v>37</v>
      </c>
      <c r="H593" s="1120" t="s">
        <v>115</v>
      </c>
      <c r="I593" s="874">
        <v>117.2</v>
      </c>
      <c r="J593" s="651">
        <f t="shared" si="155"/>
        <v>3.0716723549488054</v>
      </c>
      <c r="K593" s="884">
        <v>0.9</v>
      </c>
      <c r="L593" s="887">
        <v>4</v>
      </c>
      <c r="M593" s="642">
        <f t="shared" si="156"/>
        <v>3.6</v>
      </c>
      <c r="N593" s="870" t="s">
        <v>119</v>
      </c>
      <c r="O593" s="735">
        <v>0.88</v>
      </c>
      <c r="P593" s="861">
        <v>44056</v>
      </c>
      <c r="Q593" s="861">
        <v>44075</v>
      </c>
      <c r="R593" s="642">
        <f t="shared" si="157"/>
        <v>2.2727272727272747</v>
      </c>
      <c r="S593" s="701">
        <f>IF(INDEX(Historical!$D$7:$D$1237,MATCH(B593,Historical!$B$7:$B$1261,0))=0,"n/a",(INDEX(Historical!$C$7:$C$1239,MATCH(B593,Historical!$B$7:$B$1261,0))/INDEX(Historical!$D$7:$D$1237,MATCH(B593,Historical!$B$7:$B$1261,0))-1)*100)</f>
        <v>6.1349693251533832</v>
      </c>
      <c r="T593" s="701">
        <f>IF(INDEX(Historical!$F$7:$F$1230,MATCH(B593,Historical!$B$7:$B$1261,0))=0,"n/a",((INDEX(Historical!$C$7:$C$1239,MATCH(B593,Historical!$B$7:$B$1261,0))/INDEX(Historical!$F$7:$F$1230,MATCH(B593,Historical!$B$7:$B$1261,0)))^(1/3)-1)*100)</f>
        <v>6.8036068849623987</v>
      </c>
      <c r="U593" s="701">
        <f>IF(INDEX(Historical!$H$7:$H$1230,MATCH(B593,Historical!$B$7:$B$1261,0))=0,"n/a",((INDEX(Historical!$C$7:$C$1239,MATCH(B593,Historical!$B$7:$B$1261,0))/INDEX(Historical!$H$7:$H$1230,MATCH(B593,Historical!$B$7:$B$1261,0)))^(1/5)-1)*100)</f>
        <v>7.2351724398169504</v>
      </c>
      <c r="V593" s="701">
        <f>IF(INDEX(Historical!$O$7:$O$1230,MATCH(B593,Historical!$B$7:$B$1261,0))=0,"n/a",((INDEX(Historical!$C$7:$C$1239,MATCH(B593,Historical!$B$7:$B$1261,0))/INDEX(Historical!$O$7:$O$1230,MATCH(B593,Historical!$B$7:$B$1261,0)))^(1/10)-1)*100)</f>
        <v>9.7073066615187784</v>
      </c>
      <c r="W593" s="702">
        <f t="shared" si="158"/>
        <v>0.74533263366431601</v>
      </c>
      <c r="X593" s="703">
        <f t="shared" si="159"/>
        <v>0.46678531869786777</v>
      </c>
      <c r="Y593" s="876"/>
      <c r="Z593" s="651">
        <f t="shared" si="160"/>
        <v>46.632124352331608</v>
      </c>
      <c r="AA593" s="886">
        <f t="shared" si="161"/>
        <v>15.181347150259068</v>
      </c>
      <c r="AB593" s="887">
        <v>4</v>
      </c>
      <c r="AC593" s="865">
        <v>7.72</v>
      </c>
      <c r="AD593" s="865" t="s">
        <v>136</v>
      </c>
      <c r="AE593" s="865">
        <v>1.67</v>
      </c>
      <c r="AF593" s="865">
        <v>1.56</v>
      </c>
      <c r="AG593" s="865">
        <v>10.6</v>
      </c>
      <c r="AH593" s="865">
        <v>51</v>
      </c>
      <c r="AI593" s="865">
        <v>-4.24</v>
      </c>
      <c r="AJ593" s="865">
        <v>15.5</v>
      </c>
      <c r="AK593" s="865">
        <v>-0.01</v>
      </c>
      <c r="AL593" s="878">
        <v>13460</v>
      </c>
      <c r="AM593" s="872">
        <v>0.70000000000000007</v>
      </c>
      <c r="AN593" s="865">
        <v>0.61</v>
      </c>
      <c r="AO593" s="739">
        <f t="shared" si="162"/>
        <v>-4.8745023554933127</v>
      </c>
      <c r="AP593" s="740">
        <f t="shared" si="163"/>
        <v>10.306844794765755</v>
      </c>
      <c r="AQ593" s="888">
        <f t="shared" si="164"/>
        <v>2.5949999960018566</v>
      </c>
      <c r="AR593" s="651">
        <f>INDEX(Historical!$C$7:$C$1239,MATCH(B593,Historical!$B$7:$B$1261,0))*IF(AH593="n/a",1.03,IF(AH593&lt;0,1.01,IF(AH593&gt;10,1.1,(1+AH593/100))))</f>
        <v>3.806</v>
      </c>
      <c r="AS593" s="886">
        <f t="shared" si="165"/>
        <v>3.8440600000000003</v>
      </c>
      <c r="AT593" s="886">
        <f t="shared" si="169"/>
        <v>3.8825006000000002</v>
      </c>
      <c r="AU593" s="886">
        <f t="shared" si="169"/>
        <v>3.9213256060000004</v>
      </c>
      <c r="AV593" s="886">
        <f t="shared" si="169"/>
        <v>3.9605388620600004</v>
      </c>
      <c r="AW593" s="651">
        <f t="shared" si="166"/>
        <v>19.414425068060002</v>
      </c>
      <c r="AX593" s="747">
        <f t="shared" si="167"/>
        <v>16.565209102440274</v>
      </c>
      <c r="AY593" s="934">
        <v>0.27</v>
      </c>
      <c r="AZ593" s="872">
        <v>27.560000000000002</v>
      </c>
      <c r="BA593" s="872">
        <v>-6.7</v>
      </c>
      <c r="BB593" s="872">
        <v>1.38</v>
      </c>
      <c r="BC593" s="872">
        <v>4.4400000000000004</v>
      </c>
      <c r="BE593" s="624">
        <v>1998</v>
      </c>
      <c r="BF593" s="898">
        <f t="shared" si="168"/>
        <v>2</v>
      </c>
      <c r="BG593" s="882">
        <v>5.2</v>
      </c>
    </row>
    <row r="594" spans="1:59" ht="11.25" customHeight="1" x14ac:dyDescent="0.2">
      <c r="A594" s="863" t="s">
        <v>336</v>
      </c>
      <c r="B594" s="875" t="s">
        <v>337</v>
      </c>
      <c r="C594" s="932" t="s">
        <v>131</v>
      </c>
      <c r="D594" s="932" t="s">
        <v>4340</v>
      </c>
      <c r="E594" s="733">
        <v>53</v>
      </c>
      <c r="F594" s="1140">
        <v>20</v>
      </c>
      <c r="G594" s="1147" t="s">
        <v>37</v>
      </c>
      <c r="H594" s="1147" t="s">
        <v>37</v>
      </c>
      <c r="I594" s="865">
        <v>65.599999999999994</v>
      </c>
      <c r="J594" s="651">
        <f t="shared" si="155"/>
        <v>1.9512195121951224</v>
      </c>
      <c r="K594" s="877">
        <v>0.32</v>
      </c>
      <c r="L594" s="887">
        <v>4</v>
      </c>
      <c r="M594" s="642">
        <f t="shared" si="156"/>
        <v>1.28</v>
      </c>
      <c r="N594" s="870" t="s">
        <v>119</v>
      </c>
      <c r="O594" s="734">
        <v>0.3</v>
      </c>
      <c r="P594" s="861">
        <v>43868</v>
      </c>
      <c r="Q594" s="861">
        <v>43892</v>
      </c>
      <c r="R594" s="642">
        <f t="shared" si="157"/>
        <v>6.6666666666666732</v>
      </c>
      <c r="S594" s="701">
        <f>IF(INDEX(Historical!$D$7:$D$1237,MATCH(B594,Historical!$B$7:$B$1261,0))=0,"n/a",(INDEX(Historical!$C$7:$C$1239,MATCH(B594,Historical!$B$7:$B$1261,0))/INDEX(Historical!$D$7:$D$1237,MATCH(B594,Historical!$B$7:$B$1261,0))-1)*100)</f>
        <v>7.1428571428571397</v>
      </c>
      <c r="T594" s="701">
        <f>IF(INDEX(Historical!$F$7:$F$1230,MATCH(B594,Historical!$B$7:$B$1261,0))=0,"n/a",((INDEX(Historical!$C$7:$C$1239,MATCH(B594,Historical!$B$7:$B$1261,0))/INDEX(Historical!$F$7:$F$1230,MATCH(B594,Historical!$B$7:$B$1261,0)))^(1/3)-1)*100)</f>
        <v>13.998396445113137</v>
      </c>
      <c r="U594" s="701">
        <f>IF(INDEX(Historical!$H$7:$H$1230,MATCH(B594,Historical!$B$7:$B$1261,0))=0,"n/a",((INDEX(Historical!$C$7:$C$1239,MATCH(B594,Historical!$B$7:$B$1261,0))/INDEX(Historical!$H$7:$H$1230,MATCH(B594,Historical!$B$7:$B$1261,0)))^(1/5)-1)*100)</f>
        <v>9.8560543306117623</v>
      </c>
      <c r="V594" s="701">
        <f>IF(INDEX(Historical!$O$7:$O$1230,MATCH(B594,Historical!$B$7:$B$1261,0))=0,"n/a",((INDEX(Historical!$C$7:$C$1239,MATCH(B594,Historical!$B$7:$B$1261,0))/INDEX(Historical!$O$7:$O$1230,MATCH(B594,Historical!$B$7:$B$1261,0)))^(1/10)-1)*100)</f>
        <v>6.1606896218145968</v>
      </c>
      <c r="W594" s="702">
        <f t="shared" si="158"/>
        <v>1.5998297164187791</v>
      </c>
      <c r="X594" s="703" t="str">
        <f t="shared" si="159"/>
        <v>n/a</v>
      </c>
      <c r="Y594" s="672"/>
      <c r="Z594" s="651">
        <f t="shared" si="160"/>
        <v>86.486486486486484</v>
      </c>
      <c r="AA594" s="886">
        <f t="shared" si="161"/>
        <v>44.324324324324323</v>
      </c>
      <c r="AB594" s="887">
        <v>12</v>
      </c>
      <c r="AC594" s="865">
        <v>1.48</v>
      </c>
      <c r="AD594" s="865">
        <v>3.29</v>
      </c>
      <c r="AE594" s="865">
        <v>3.47</v>
      </c>
      <c r="AF594" s="865">
        <v>2.09</v>
      </c>
      <c r="AG594" s="865">
        <v>4.8</v>
      </c>
      <c r="AH594" s="865">
        <v>-54.800000000000004</v>
      </c>
      <c r="AI594" s="865">
        <v>16.420000000000002</v>
      </c>
      <c r="AJ594" s="865">
        <v>-20.200000000000003</v>
      </c>
      <c r="AK594" s="865">
        <v>13.700000000000001</v>
      </c>
      <c r="AL594" s="878">
        <v>1920</v>
      </c>
      <c r="AM594" s="872">
        <v>0.6</v>
      </c>
      <c r="AN594" s="865">
        <v>1.65</v>
      </c>
      <c r="AO594" s="739">
        <f t="shared" si="162"/>
        <v>-32.517050481517437</v>
      </c>
      <c r="AP594" s="740">
        <f t="shared" si="163"/>
        <v>11.807273842806884</v>
      </c>
      <c r="AQ594" s="888">
        <f t="shared" si="164"/>
        <v>102.90976411294844</v>
      </c>
      <c r="AR594" s="651">
        <f>INDEX(Historical!$C$7:$C$1239,MATCH(B594,Historical!$B$7:$B$1261,0))*IF(AH594="n/a",1.03,IF(AH594&lt;0,1.01,IF(AH594&gt;10,1.1,(1+AH594/100))))</f>
        <v>1.212</v>
      </c>
      <c r="AS594" s="886">
        <f t="shared" si="165"/>
        <v>1.3332000000000002</v>
      </c>
      <c r="AT594" s="886">
        <f t="shared" si="169"/>
        <v>1.4665200000000003</v>
      </c>
      <c r="AU594" s="886">
        <f t="shared" si="169"/>
        <v>1.6131720000000005</v>
      </c>
      <c r="AV594" s="886">
        <f t="shared" si="169"/>
        <v>1.7744892000000008</v>
      </c>
      <c r="AW594" s="651">
        <f t="shared" si="166"/>
        <v>7.3993812000000014</v>
      </c>
      <c r="AX594" s="747">
        <f t="shared" si="167"/>
        <v>11.279544512195125</v>
      </c>
      <c r="AY594" s="934">
        <v>0.33</v>
      </c>
      <c r="AZ594" s="872">
        <v>43.86</v>
      </c>
      <c r="BA594" s="872">
        <v>-12.520000000000001</v>
      </c>
      <c r="BB594" s="872">
        <v>4.2700000000000005</v>
      </c>
      <c r="BC594" s="872">
        <v>5.4399999999999995</v>
      </c>
      <c r="BE594" s="624">
        <v>1968</v>
      </c>
      <c r="BF594" s="898">
        <f t="shared" si="168"/>
        <v>6</v>
      </c>
      <c r="BG594" s="882">
        <v>1.3</v>
      </c>
    </row>
    <row r="595" spans="1:59" ht="11.25" customHeight="1" x14ac:dyDescent="0.2">
      <c r="A595" s="871" t="s">
        <v>1652</v>
      </c>
      <c r="B595" s="875" t="s">
        <v>1653</v>
      </c>
      <c r="C595" s="932" t="s">
        <v>4319</v>
      </c>
      <c r="D595" s="932" t="s">
        <v>4320</v>
      </c>
      <c r="E595" s="733">
        <v>9</v>
      </c>
      <c r="F595" s="1140">
        <v>451</v>
      </c>
      <c r="G595" s="1166" t="s">
        <v>37</v>
      </c>
      <c r="H595" s="1166" t="s">
        <v>37</v>
      </c>
      <c r="I595" s="874">
        <v>57.9</v>
      </c>
      <c r="J595" s="651">
        <f t="shared" si="155"/>
        <v>6.113989637305699</v>
      </c>
      <c r="K595" s="877">
        <v>0.29499999999999998</v>
      </c>
      <c r="L595" s="887">
        <v>12</v>
      </c>
      <c r="M595" s="642">
        <f t="shared" si="156"/>
        <v>3.54</v>
      </c>
      <c r="N595" s="870" t="s">
        <v>218</v>
      </c>
      <c r="O595" s="737">
        <v>0.2833</v>
      </c>
      <c r="P595" s="619">
        <v>43829</v>
      </c>
      <c r="Q595" s="619">
        <v>43844</v>
      </c>
      <c r="R595" s="642">
        <f t="shared" si="157"/>
        <v>4.1298976350158796</v>
      </c>
      <c r="S595" s="701">
        <f>IF(INDEX(Historical!$D$7:$D$1237,MATCH(B595,Historical!$B$7:$B$1261,0))=0,"n/a",(INDEX(Historical!$C$7:$C$1239,MATCH(B595,Historical!$B$7:$B$1261,0))/INDEX(Historical!$D$7:$D$1237,MATCH(B595,Historical!$B$7:$B$1261,0))-1)*100)</f>
        <v>4.6153846153846212</v>
      </c>
      <c r="T595" s="701">
        <f>IF(INDEX(Historical!$F$7:$F$1230,MATCH(B595,Historical!$B$7:$B$1261,0))=0,"n/a",((INDEX(Historical!$C$7:$C$1239,MATCH(B595,Historical!$B$7:$B$1261,0))/INDEX(Historical!$F$7:$F$1230,MATCH(B595,Historical!$B$7:$B$1261,0)))^(1/3)-1)*100)</f>
        <v>5.688761756416616</v>
      </c>
      <c r="U595" s="701">
        <f>IF(INDEX(Historical!$H$7:$H$1230,MATCH(B595,Historical!$B$7:$B$1261,0))=0,"n/a",((INDEX(Historical!$C$7:$C$1239,MATCH(B595,Historical!$B$7:$B$1261,0))/INDEX(Historical!$H$7:$H$1230,MATCH(B595,Historical!$B$7:$B$1261,0)))^(1/5)-1)*100)</f>
        <v>11.196158593857874</v>
      </c>
      <c r="V595" s="701">
        <f>IF(INDEX(Historical!$O$7:$O$1230,MATCH(B595,Historical!$B$7:$B$1261,0))=0,"n/a",((INDEX(Historical!$C$7:$C$1239,MATCH(B595,Historical!$B$7:$B$1261,0))/INDEX(Historical!$O$7:$O$1230,MATCH(B595,Historical!$B$7:$B$1261,0)))^(1/10)-1)*100)</f>
        <v>13.599267543869331</v>
      </c>
      <c r="W595" s="702">
        <f t="shared" si="158"/>
        <v>0.82329129548636615</v>
      </c>
      <c r="X595" s="703" t="str">
        <f t="shared" si="159"/>
        <v>n/a</v>
      </c>
      <c r="Y595" s="674" t="s">
        <v>4601</v>
      </c>
      <c r="Z595" s="651">
        <f t="shared" si="160"/>
        <v>135.1145038167939</v>
      </c>
      <c r="AA595" s="886">
        <f t="shared" si="161"/>
        <v>22.099236641221374</v>
      </c>
      <c r="AB595" s="887">
        <v>12</v>
      </c>
      <c r="AC595" s="865">
        <v>2.62</v>
      </c>
      <c r="AD595" s="865" t="s">
        <v>136</v>
      </c>
      <c r="AE595" s="865">
        <v>3.91</v>
      </c>
      <c r="AF595" s="865">
        <v>0.91</v>
      </c>
      <c r="AG595" s="865">
        <v>4.1000000000000005</v>
      </c>
      <c r="AH595" s="865">
        <v>16.2</v>
      </c>
      <c r="AI595" s="865">
        <v>-159.4</v>
      </c>
      <c r="AJ595" s="865">
        <v>-1.7999999999999998</v>
      </c>
      <c r="AK595" s="865">
        <v>-10.84</v>
      </c>
      <c r="AL595" s="878">
        <v>4400</v>
      </c>
      <c r="AM595" s="872">
        <v>0.48</v>
      </c>
      <c r="AN595" s="865">
        <v>1.1599999999999999</v>
      </c>
      <c r="AO595" s="739">
        <f t="shared" si="162"/>
        <v>-4.7890884100578006</v>
      </c>
      <c r="AP595" s="740">
        <f t="shared" si="163"/>
        <v>17.310148231163573</v>
      </c>
      <c r="AQ595" s="888">
        <f t="shared" si="164"/>
        <v>-5.4594611502288508</v>
      </c>
      <c r="AR595" s="651">
        <f>INDEX(Historical!$C$7:$C$1239,MATCH(B595,Historical!$B$7:$B$1261,0))*IF(AH595="n/a",1.03,IF(AH595&lt;0,1.01,IF(AH595&gt;10,1.1,(1+AH595/100))))</f>
        <v>3.74</v>
      </c>
      <c r="AS595" s="886">
        <f t="shared" si="165"/>
        <v>3.7774000000000001</v>
      </c>
      <c r="AT595" s="886">
        <f t="shared" si="169"/>
        <v>3.8151740000000003</v>
      </c>
      <c r="AU595" s="886">
        <f t="shared" si="169"/>
        <v>3.8533257400000003</v>
      </c>
      <c r="AV595" s="886">
        <f t="shared" si="169"/>
        <v>3.8918589974000004</v>
      </c>
      <c r="AW595" s="651">
        <f t="shared" si="166"/>
        <v>19.077758737400003</v>
      </c>
      <c r="AX595" s="747">
        <f t="shared" si="167"/>
        <v>32.949496955785847</v>
      </c>
      <c r="AY595" s="934">
        <v>1.77</v>
      </c>
      <c r="AZ595" s="872">
        <v>64.680000000000007</v>
      </c>
      <c r="BA595" s="872">
        <v>-39.93</v>
      </c>
      <c r="BB595" s="872">
        <v>15.85</v>
      </c>
      <c r="BC595" s="872">
        <v>11.81</v>
      </c>
      <c r="BE595" s="624">
        <v>2012</v>
      </c>
      <c r="BF595" s="898">
        <f t="shared" si="168"/>
        <v>0</v>
      </c>
      <c r="BG595" s="882">
        <v>1.6</v>
      </c>
    </row>
    <row r="596" spans="1:59" ht="11.25" customHeight="1" x14ac:dyDescent="0.2">
      <c r="A596" s="871" t="s">
        <v>784</v>
      </c>
      <c r="B596" s="875" t="s">
        <v>785</v>
      </c>
      <c r="C596" s="932" t="s">
        <v>123</v>
      </c>
      <c r="D596" s="932" t="s">
        <v>4341</v>
      </c>
      <c r="E596" s="733">
        <v>17</v>
      </c>
      <c r="F596" s="1140">
        <v>213</v>
      </c>
      <c r="G596" s="1165" t="s">
        <v>106</v>
      </c>
      <c r="H596" s="1165" t="s">
        <v>106</v>
      </c>
      <c r="I596" s="874">
        <v>33.799999999999997</v>
      </c>
      <c r="J596" s="651">
        <f t="shared" si="155"/>
        <v>1.4201183431952664</v>
      </c>
      <c r="K596" s="877">
        <v>0.12</v>
      </c>
      <c r="L596" s="887">
        <v>4</v>
      </c>
      <c r="M596" s="642">
        <f t="shared" si="156"/>
        <v>0.48</v>
      </c>
      <c r="N596" s="870" t="s">
        <v>318</v>
      </c>
      <c r="O596" s="734">
        <v>0.11</v>
      </c>
      <c r="P596" s="861">
        <v>43906</v>
      </c>
      <c r="Q596" s="861">
        <v>43921</v>
      </c>
      <c r="R596" s="642">
        <f t="shared" si="157"/>
        <v>9.0909090909090864</v>
      </c>
      <c r="S596" s="701">
        <f>IF(INDEX(Historical!$D$7:$D$1237,MATCH(B596,Historical!$B$7:$B$1261,0))=0,"n/a",(INDEX(Historical!$C$7:$C$1239,MATCH(B596,Historical!$B$7:$B$1261,0))/INDEX(Historical!$D$7:$D$1237,MATCH(B596,Historical!$B$7:$B$1261,0))-1)*100)</f>
        <v>9.9999999999999858</v>
      </c>
      <c r="T596" s="701">
        <f>IF(INDEX(Historical!$F$7:$F$1230,MATCH(B596,Historical!$B$7:$B$1261,0))=0,"n/a",((INDEX(Historical!$C$7:$C$1239,MATCH(B596,Historical!$B$7:$B$1261,0))/INDEX(Historical!$F$7:$F$1230,MATCH(B596,Historical!$B$7:$B$1261,0)))^(1/3)-1)*100)</f>
        <v>8.9744250818549531</v>
      </c>
      <c r="U596" s="701">
        <f>IF(INDEX(Historical!$H$7:$H$1230,MATCH(B596,Historical!$B$7:$B$1261,0))=0,"n/a",((INDEX(Historical!$C$7:$C$1239,MATCH(B596,Historical!$B$7:$B$1261,0))/INDEX(Historical!$H$7:$H$1230,MATCH(B596,Historical!$B$7:$B$1261,0)))^(1/5)-1)*100)</f>
        <v>7.9608473046602901</v>
      </c>
      <c r="V596" s="701">
        <f>IF(INDEX(Historical!$O$7:$O$1230,MATCH(B596,Historical!$B$7:$B$1261,0))=0,"n/a",((INDEX(Historical!$C$7:$C$1239,MATCH(B596,Historical!$B$7:$B$1261,0))/INDEX(Historical!$O$7:$O$1230,MATCH(B596,Historical!$B$7:$B$1261,0)))^(1/10)-1)*100)</f>
        <v>8.7601774637283913</v>
      </c>
      <c r="W596" s="702">
        <f t="shared" si="158"/>
        <v>0.90875411344373602</v>
      </c>
      <c r="X596" s="703">
        <f t="shared" si="159"/>
        <v>1.9902118261650725</v>
      </c>
      <c r="Y596" s="661"/>
      <c r="Z596" s="651">
        <f t="shared" si="160"/>
        <v>18.897637795275589</v>
      </c>
      <c r="AA596" s="886">
        <f t="shared" si="161"/>
        <v>13.307086614173228</v>
      </c>
      <c r="AB596" s="887">
        <v>12</v>
      </c>
      <c r="AC596" s="865">
        <v>2.54</v>
      </c>
      <c r="AD596" s="865">
        <v>1.49</v>
      </c>
      <c r="AE596" s="865">
        <v>0.79</v>
      </c>
      <c r="AF596" s="865">
        <v>3.11</v>
      </c>
      <c r="AG596" s="865">
        <v>26.1</v>
      </c>
      <c r="AH596" s="865">
        <v>-13.4</v>
      </c>
      <c r="AI596" s="865">
        <v>3.19</v>
      </c>
      <c r="AJ596" s="865">
        <v>4</v>
      </c>
      <c r="AK596" s="865">
        <v>8.99</v>
      </c>
      <c r="AL596" s="878">
        <v>3760</v>
      </c>
      <c r="AM596" s="872">
        <v>8.3000000000000007</v>
      </c>
      <c r="AN596" s="865">
        <v>2.83</v>
      </c>
      <c r="AO596" s="739">
        <f t="shared" si="162"/>
        <v>-3.9261209663176704</v>
      </c>
      <c r="AP596" s="740">
        <f t="shared" si="163"/>
        <v>9.3809656478555574</v>
      </c>
      <c r="AQ596" s="888">
        <f t="shared" si="164"/>
        <v>35.622088286333749</v>
      </c>
      <c r="AR596" s="651">
        <f>INDEX(Historical!$C$7:$C$1239,MATCH(B596,Historical!$B$7:$B$1261,0))*IF(AH596="n/a",1.03,IF(AH596&lt;0,1.01,IF(AH596&gt;10,1.1,(1+AH596/100))))</f>
        <v>0.44440000000000002</v>
      </c>
      <c r="AS596" s="886">
        <f t="shared" si="165"/>
        <v>0.45857636000000002</v>
      </c>
      <c r="AT596" s="886">
        <f t="shared" si="169"/>
        <v>0.49980237476400008</v>
      </c>
      <c r="AU596" s="886">
        <f t="shared" si="169"/>
        <v>0.54473460825528375</v>
      </c>
      <c r="AV596" s="886">
        <f t="shared" si="169"/>
        <v>0.59370624953743378</v>
      </c>
      <c r="AW596" s="651">
        <f t="shared" si="166"/>
        <v>2.5412195925567178</v>
      </c>
      <c r="AX596" s="747">
        <f t="shared" si="167"/>
        <v>7.5184011614104085</v>
      </c>
      <c r="AY596" s="934">
        <v>0.72</v>
      </c>
      <c r="AZ596" s="872">
        <v>37.15</v>
      </c>
      <c r="BA596" s="872">
        <v>-16.420000000000002</v>
      </c>
      <c r="BB596" s="872">
        <v>-6.72</v>
      </c>
      <c r="BC596" s="872">
        <v>-0.77999999999999992</v>
      </c>
      <c r="BE596" s="624">
        <v>2004</v>
      </c>
      <c r="BF596" s="898">
        <f t="shared" si="168"/>
        <v>1</v>
      </c>
      <c r="BG596" s="882">
        <v>4.9000000000000004</v>
      </c>
    </row>
    <row r="597" spans="1:59" s="773" customFormat="1" ht="11.25" customHeight="1" x14ac:dyDescent="0.2">
      <c r="A597" s="754" t="s">
        <v>1664</v>
      </c>
      <c r="B597" s="781" t="s">
        <v>1665</v>
      </c>
      <c r="C597" s="932" t="s">
        <v>108</v>
      </c>
      <c r="D597" s="932" t="s">
        <v>4331</v>
      </c>
      <c r="E597" s="755">
        <v>8</v>
      </c>
      <c r="F597" s="1140">
        <v>502</v>
      </c>
      <c r="G597" s="1189" t="s">
        <v>106</v>
      </c>
      <c r="H597" s="1189" t="s">
        <v>106</v>
      </c>
      <c r="I597" s="756">
        <v>30.21</v>
      </c>
      <c r="J597" s="757">
        <f t="shared" si="155"/>
        <v>1.9860973187686197</v>
      </c>
      <c r="K597" s="758">
        <v>0.15</v>
      </c>
      <c r="L597" s="759">
        <v>4</v>
      </c>
      <c r="M597" s="760">
        <f t="shared" si="156"/>
        <v>0.6</v>
      </c>
      <c r="N597" s="761" t="s">
        <v>208</v>
      </c>
      <c r="O597" s="762">
        <v>0.13</v>
      </c>
      <c r="P597" s="782">
        <v>43691</v>
      </c>
      <c r="Q597" s="782">
        <v>43707</v>
      </c>
      <c r="R597" s="760">
        <f t="shared" si="157"/>
        <v>15.384615384615378</v>
      </c>
      <c r="S597" s="701">
        <f>IF(INDEX(Historical!$D$7:$D$1237,MATCH(B597,Historical!$B$7:$B$1261,0))=0,"n/a",(INDEX(Historical!$C$7:$C$1239,MATCH(B597,Historical!$B$7:$B$1261,0))/INDEX(Historical!$D$7:$D$1237,MATCH(B597,Historical!$B$7:$B$1261,0))-1)*100)</f>
        <v>16.666666666666675</v>
      </c>
      <c r="T597" s="701">
        <f>IF(INDEX(Historical!$F$7:$F$1230,MATCH(B597,Historical!$B$7:$B$1261,0))=0,"n/a",((INDEX(Historical!$C$7:$C$1239,MATCH(B597,Historical!$B$7:$B$1261,0))/INDEX(Historical!$F$7:$F$1230,MATCH(B597,Historical!$B$7:$B$1261,0)))^(1/3)-1)*100)</f>
        <v>13.798047356553855</v>
      </c>
      <c r="U597" s="701">
        <f>IF(INDEX(Historical!$H$7:$H$1230,MATCH(B597,Historical!$B$7:$B$1261,0))=0,"n/a",((INDEX(Historical!$C$7:$C$1239,MATCH(B597,Historical!$B$7:$B$1261,0))/INDEX(Historical!$H$7:$H$1230,MATCH(B597,Historical!$B$7:$B$1261,0)))^(1/5)-1)*100)</f>
        <v>11.15648817398467</v>
      </c>
      <c r="V597" s="701">
        <f>IF(INDEX(Historical!$O$7:$O$1230,MATCH(B597,Historical!$B$7:$B$1261,0))=0,"n/a",((INDEX(Historical!$C$7:$C$1239,MATCH(B597,Historical!$B$7:$B$1261,0))/INDEX(Historical!$O$7:$O$1230,MATCH(B597,Historical!$B$7:$B$1261,0)))^(1/10)-1)*100)</f>
        <v>8.842291989017026</v>
      </c>
      <c r="W597" s="702">
        <f t="shared" si="158"/>
        <v>1.2617190416061919</v>
      </c>
      <c r="X597" s="703">
        <f t="shared" si="159"/>
        <v>1.0330081642578397</v>
      </c>
      <c r="Y597" s="778"/>
      <c r="Z597" s="757">
        <f t="shared" si="160"/>
        <v>18.518518518518519</v>
      </c>
      <c r="AA597" s="765">
        <f t="shared" si="161"/>
        <v>9.3240740740740744</v>
      </c>
      <c r="AB597" s="759">
        <v>12</v>
      </c>
      <c r="AC597" s="766">
        <v>3.24</v>
      </c>
      <c r="AD597" s="766" t="s">
        <v>136</v>
      </c>
      <c r="AE597" s="766">
        <v>2.61</v>
      </c>
      <c r="AF597" s="766">
        <v>1.07</v>
      </c>
      <c r="AG597" s="766">
        <v>11.700000000000001</v>
      </c>
      <c r="AH597" s="766">
        <v>-4.7</v>
      </c>
      <c r="AI597" s="766">
        <v>-13.04</v>
      </c>
      <c r="AJ597" s="766">
        <v>10.8</v>
      </c>
      <c r="AK597" s="766" t="s">
        <v>136</v>
      </c>
      <c r="AL597" s="767">
        <v>279.27999999999997</v>
      </c>
      <c r="AM597" s="768">
        <v>3.1</v>
      </c>
      <c r="AN597" s="766">
        <v>0.06</v>
      </c>
      <c r="AO597" s="769">
        <f t="shared" si="162"/>
        <v>3.8185114186792148</v>
      </c>
      <c r="AP597" s="770">
        <f t="shared" si="163"/>
        <v>13.142585492753289</v>
      </c>
      <c r="AQ597" s="771">
        <f t="shared" si="164"/>
        <v>-33.410847532518872</v>
      </c>
      <c r="AR597" s="651">
        <f>INDEX(Historical!$C$7:$C$1239,MATCH(B597,Historical!$B$7:$B$1261,0))*IF(AH597="n/a",1.03,IF(AH597&lt;0,1.01,IF(AH597&gt;10,1.1,(1+AH597/100))))</f>
        <v>0.5656000000000001</v>
      </c>
      <c r="AS597" s="765">
        <f t="shared" si="165"/>
        <v>0.5712560000000001</v>
      </c>
      <c r="AT597" s="765">
        <f t="shared" si="169"/>
        <v>0.58839368000000014</v>
      </c>
      <c r="AU597" s="765">
        <f t="shared" si="169"/>
        <v>0.60604549040000011</v>
      </c>
      <c r="AV597" s="765">
        <f t="shared" si="169"/>
        <v>0.62422685511200016</v>
      </c>
      <c r="AW597" s="757">
        <f t="shared" si="166"/>
        <v>2.9555220255120007</v>
      </c>
      <c r="AX597" s="772">
        <f t="shared" si="167"/>
        <v>9.7832572840516416</v>
      </c>
      <c r="AY597" s="935">
        <v>0.92</v>
      </c>
      <c r="AZ597" s="768">
        <v>74.62</v>
      </c>
      <c r="BA597" s="768">
        <v>-22.64</v>
      </c>
      <c r="BB597" s="768">
        <v>18.04</v>
      </c>
      <c r="BC597" s="768">
        <v>21.310000000000002</v>
      </c>
      <c r="BD597" s="908"/>
      <c r="BE597" s="624">
        <v>2012</v>
      </c>
      <c r="BF597" s="898">
        <f t="shared" si="168"/>
        <v>0</v>
      </c>
      <c r="BG597" s="824">
        <v>1.2</v>
      </c>
    </row>
    <row r="598" spans="1:59" ht="11.25" customHeight="1" x14ac:dyDescent="0.2">
      <c r="A598" s="871" t="s">
        <v>1628</v>
      </c>
      <c r="B598" s="875" t="s">
        <v>1629</v>
      </c>
      <c r="C598" s="932" t="s">
        <v>123</v>
      </c>
      <c r="D598" s="932" t="s">
        <v>4174</v>
      </c>
      <c r="E598" s="733">
        <v>11</v>
      </c>
      <c r="F598" s="1140">
        <v>321</v>
      </c>
      <c r="G598" s="1165" t="s">
        <v>106</v>
      </c>
      <c r="H598" s="1165" t="s">
        <v>106</v>
      </c>
      <c r="I598" s="874">
        <v>175.77</v>
      </c>
      <c r="J598" s="651">
        <f t="shared" si="155"/>
        <v>1.4109347442680775</v>
      </c>
      <c r="K598" s="877">
        <v>0.62</v>
      </c>
      <c r="L598" s="887">
        <v>4</v>
      </c>
      <c r="M598" s="642">
        <f t="shared" si="156"/>
        <v>2.48</v>
      </c>
      <c r="N598" s="870" t="s">
        <v>248</v>
      </c>
      <c r="O598" s="734">
        <v>0.57999999999999996</v>
      </c>
      <c r="P598" s="861">
        <v>44069</v>
      </c>
      <c r="Q598" s="861">
        <v>44084</v>
      </c>
      <c r="R598" s="642">
        <f t="shared" si="157"/>
        <v>6.8965517241379377</v>
      </c>
      <c r="S598" s="701">
        <f>IF(INDEX(Historical!$D$7:$D$1237,MATCH(B598,Historical!$B$7:$B$1261,0))=0,"n/a",(INDEX(Historical!$C$7:$C$1239,MATCH(B598,Historical!$B$7:$B$1261,0))/INDEX(Historical!$D$7:$D$1237,MATCH(B598,Historical!$B$7:$B$1261,0))-1)*100)</f>
        <v>4.6296296296296058</v>
      </c>
      <c r="T598" s="701">
        <f>IF(INDEX(Historical!$F$7:$F$1230,MATCH(B598,Historical!$B$7:$B$1261,0))=0,"n/a",((INDEX(Historical!$C$7:$C$1239,MATCH(B598,Historical!$B$7:$B$1261,0))/INDEX(Historical!$F$7:$F$1230,MATCH(B598,Historical!$B$7:$B$1261,0)))^(1/3)-1)*100)</f>
        <v>5.2209543239575495</v>
      </c>
      <c r="U598" s="701">
        <f>IF(INDEX(Historical!$H$7:$H$1230,MATCH(B598,Historical!$B$7:$B$1261,0))=0,"n/a",((INDEX(Historical!$C$7:$C$1239,MATCH(B598,Historical!$B$7:$B$1261,0))/INDEX(Historical!$H$7:$H$1230,MATCH(B598,Historical!$B$7:$B$1261,0)))^(1/5)-1)*100)</f>
        <v>4.9498969174062823</v>
      </c>
      <c r="V598" s="701">
        <f>IF(INDEX(Historical!$O$7:$O$1230,MATCH(B598,Historical!$B$7:$B$1261,0))=0,"n/a",((INDEX(Historical!$C$7:$C$1239,MATCH(B598,Historical!$B$7:$B$1261,0))/INDEX(Historical!$O$7:$O$1230,MATCH(B598,Historical!$B$7:$B$1261,0)))^(1/10)-1)*100)</f>
        <v>16.282361633785158</v>
      </c>
      <c r="W598" s="702">
        <f t="shared" si="158"/>
        <v>0.30400362236983314</v>
      </c>
      <c r="X598" s="703">
        <f t="shared" si="159"/>
        <v>0.18608635027843165</v>
      </c>
      <c r="Y598" s="664"/>
      <c r="Z598" s="651">
        <f t="shared" si="160"/>
        <v>36.578171091445427</v>
      </c>
      <c r="AA598" s="886">
        <f t="shared" si="161"/>
        <v>25.924778761061948</v>
      </c>
      <c r="AB598" s="887">
        <v>9</v>
      </c>
      <c r="AC598" s="865">
        <v>6.78</v>
      </c>
      <c r="AD598" s="865">
        <v>2.5099999999999998</v>
      </c>
      <c r="AE598" s="865">
        <v>2.29</v>
      </c>
      <c r="AF598" s="865">
        <v>13.72</v>
      </c>
      <c r="AG598" s="865">
        <v>49.8</v>
      </c>
      <c r="AH598" s="865">
        <v>-12.7</v>
      </c>
      <c r="AI598" s="865">
        <v>3.74</v>
      </c>
      <c r="AJ598" s="865">
        <v>26.6</v>
      </c>
      <c r="AK598" s="865">
        <v>10.100000000000001</v>
      </c>
      <c r="AL598" s="878">
        <v>9440</v>
      </c>
      <c r="AM598" s="873">
        <v>26.6</v>
      </c>
      <c r="AN598" s="865">
        <v>2.1800000000000002</v>
      </c>
      <c r="AO598" s="739">
        <f t="shared" si="162"/>
        <v>-19.563947099387587</v>
      </c>
      <c r="AP598" s="740">
        <f t="shared" si="163"/>
        <v>6.3608316616743599</v>
      </c>
      <c r="AQ598" s="888">
        <f t="shared" si="164"/>
        <v>297.59720801711984</v>
      </c>
      <c r="AR598" s="651">
        <f>INDEX(Historical!$C$7:$C$1239,MATCH(B598,Historical!$B$7:$B$1261,0))*IF(AH598="n/a",1.03,IF(AH598&lt;0,1.01,IF(AH598&gt;10,1.1,(1+AH598/100))))</f>
        <v>2.2826</v>
      </c>
      <c r="AS598" s="886">
        <f t="shared" si="165"/>
        <v>2.3679692400000003</v>
      </c>
      <c r="AT598" s="886">
        <f t="shared" si="169"/>
        <v>2.6047661640000004</v>
      </c>
      <c r="AU598" s="886">
        <f t="shared" si="169"/>
        <v>2.8652427804000005</v>
      </c>
      <c r="AV598" s="886">
        <f t="shared" si="169"/>
        <v>3.1517670584400008</v>
      </c>
      <c r="AW598" s="651">
        <f t="shared" si="166"/>
        <v>13.272345242840002</v>
      </c>
      <c r="AX598" s="747">
        <f t="shared" si="167"/>
        <v>7.5509730004210063</v>
      </c>
      <c r="AY598" s="934">
        <v>1.0900000000000001</v>
      </c>
      <c r="AZ598" s="872">
        <v>136.53</v>
      </c>
      <c r="BA598" s="872">
        <v>-2.33</v>
      </c>
      <c r="BB598" s="872">
        <v>10</v>
      </c>
      <c r="BC598" s="872">
        <v>27.47</v>
      </c>
      <c r="BE598" s="624">
        <v>2010</v>
      </c>
      <c r="BF598" s="898">
        <f t="shared" si="168"/>
        <v>0</v>
      </c>
      <c r="BG598" s="882">
        <v>10.4</v>
      </c>
    </row>
    <row r="599" spans="1:59" ht="11.25" customHeight="1" x14ac:dyDescent="0.2">
      <c r="A599" s="881" t="s">
        <v>4534</v>
      </c>
      <c r="B599" s="875" t="s">
        <v>4077</v>
      </c>
      <c r="C599" s="932" t="s">
        <v>108</v>
      </c>
      <c r="D599" s="932" t="s">
        <v>4338</v>
      </c>
      <c r="E599" s="733">
        <v>6</v>
      </c>
      <c r="F599" s="1140">
        <v>690</v>
      </c>
      <c r="G599" s="1122" t="s">
        <v>106</v>
      </c>
      <c r="H599" s="1122" t="s">
        <v>106</v>
      </c>
      <c r="I599" s="874">
        <v>20.94</v>
      </c>
      <c r="J599" s="651">
        <f t="shared" si="155"/>
        <v>3.2473734479465137</v>
      </c>
      <c r="K599" s="877">
        <v>0.17</v>
      </c>
      <c r="L599" s="887">
        <v>4</v>
      </c>
      <c r="M599" s="642">
        <f t="shared" si="156"/>
        <v>0.68</v>
      </c>
      <c r="N599" s="870" t="s">
        <v>318</v>
      </c>
      <c r="O599" s="734">
        <v>0.15</v>
      </c>
      <c r="P599" s="861">
        <v>43903</v>
      </c>
      <c r="Q599" s="861">
        <v>43921</v>
      </c>
      <c r="R599" s="642">
        <f t="shared" si="157"/>
        <v>13.333333333333346</v>
      </c>
      <c r="S599" s="701">
        <f>IF(INDEX(Historical!$D$7:$D$1237,MATCH(B599,Historical!$B$7:$B$1261,0))=0,"n/a",(INDEX(Historical!$C$7:$C$1239,MATCH(B599,Historical!$B$7:$B$1261,0))/INDEX(Historical!$D$7:$D$1237,MATCH(B599,Historical!$B$7:$B$1261,0))-1)*100)</f>
        <v>11.32075471698113</v>
      </c>
      <c r="T599" s="701">
        <f>IF(INDEX(Historical!$F$7:$F$1230,MATCH(B599,Historical!$B$7:$B$1261,0))=0,"n/a",((INDEX(Historical!$C$7:$C$1239,MATCH(B599,Historical!$B$7:$B$1261,0))/INDEX(Historical!$F$7:$F$1230,MATCH(B599,Historical!$B$7:$B$1261,0)))^(1/3)-1)*100)</f>
        <v>13.831905748125251</v>
      </c>
      <c r="U599" s="701" t="str">
        <f>IF(INDEX(Historical!$H$7:$H$1230,MATCH(B599,Historical!$B$7:$B$1261,0))=0,"n/a",((INDEX(Historical!$C$7:$C$1239,MATCH(B599,Historical!$B$7:$B$1261,0))/INDEX(Historical!$H$7:$H$1230,MATCH(B599,Historical!$B$7:$B$1261,0)))^(1/5)-1)*100)</f>
        <v>n/a</v>
      </c>
      <c r="V599" s="701">
        <f>IF(INDEX(Historical!$O$7:$O$1230,MATCH(B599,Historical!$B$7:$B$1261,0))=0,"n/a",((INDEX(Historical!$C$7:$C$1239,MATCH(B599,Historical!$B$7:$B$1261,0))/INDEX(Historical!$O$7:$O$1230,MATCH(B599,Historical!$B$7:$B$1261,0)))^(1/10)-1)*100)</f>
        <v>25.681129806505474</v>
      </c>
      <c r="W599" s="702" t="str">
        <f t="shared" si="158"/>
        <v>n/a</v>
      </c>
      <c r="X599" s="703" t="str">
        <f t="shared" si="159"/>
        <v>n/a</v>
      </c>
      <c r="Y599" s="876"/>
      <c r="Z599" s="651">
        <f t="shared" si="160"/>
        <v>29.824561403508774</v>
      </c>
      <c r="AA599" s="886">
        <f t="shared" si="161"/>
        <v>9.1842105263157912</v>
      </c>
      <c r="AB599" s="887">
        <v>12</v>
      </c>
      <c r="AC599" s="865">
        <v>2.2799999999999998</v>
      </c>
      <c r="AD599" s="865">
        <v>1.19</v>
      </c>
      <c r="AE599" s="865">
        <v>2.52</v>
      </c>
      <c r="AF599" s="865">
        <v>1.03</v>
      </c>
      <c r="AG599" s="865">
        <v>11.200000000000001</v>
      </c>
      <c r="AH599" s="865">
        <v>12.2</v>
      </c>
      <c r="AI599" s="865">
        <v>10.26</v>
      </c>
      <c r="AJ599" s="865">
        <v>16.7</v>
      </c>
      <c r="AK599" s="865">
        <v>8</v>
      </c>
      <c r="AL599" s="878">
        <v>281.88</v>
      </c>
      <c r="AM599" s="872">
        <v>4</v>
      </c>
      <c r="AN599" s="865">
        <v>0.18</v>
      </c>
      <c r="AO599" s="739" t="str">
        <f t="shared" si="162"/>
        <v>n/a</v>
      </c>
      <c r="AP599" s="740" t="str">
        <f t="shared" si="163"/>
        <v>n/a</v>
      </c>
      <c r="AQ599" s="888">
        <f t="shared" si="164"/>
        <v>-35.159214337115571</v>
      </c>
      <c r="AR599" s="651">
        <f>INDEX(Historical!$C$7:$C$1239,MATCH(B599,Historical!$B$7:$B$1261,0))*IF(AH599="n/a",1.03,IF(AH599&lt;0,1.01,IF(AH599&gt;10,1.1,(1+AH599/100))))</f>
        <v>0.64900000000000002</v>
      </c>
      <c r="AS599" s="886">
        <f t="shared" si="165"/>
        <v>0.71390000000000009</v>
      </c>
      <c r="AT599" s="886">
        <f t="shared" si="169"/>
        <v>0.77101200000000014</v>
      </c>
      <c r="AU599" s="886">
        <f t="shared" si="169"/>
        <v>0.83269296000000026</v>
      </c>
      <c r="AV599" s="886">
        <f t="shared" si="169"/>
        <v>0.8993083968000003</v>
      </c>
      <c r="AW599" s="651">
        <f t="shared" si="166"/>
        <v>3.865913356800001</v>
      </c>
      <c r="AX599" s="747">
        <f t="shared" si="167"/>
        <v>18.461859392550149</v>
      </c>
      <c r="AY599" s="934">
        <v>0.52</v>
      </c>
      <c r="AZ599" s="872">
        <v>55.34</v>
      </c>
      <c r="BA599" s="872">
        <v>-24.759999999999998</v>
      </c>
      <c r="BB599" s="872">
        <v>17.39</v>
      </c>
      <c r="BC599" s="872">
        <v>21.240000000000002</v>
      </c>
      <c r="BE599" s="624">
        <v>2015</v>
      </c>
      <c r="BF599" s="898">
        <f t="shared" si="168"/>
        <v>0</v>
      </c>
      <c r="BG599" s="882">
        <v>1.0999999999999999</v>
      </c>
    </row>
    <row r="600" spans="1:59" ht="11.25" customHeight="1" x14ac:dyDescent="0.2">
      <c r="A600" s="863" t="s">
        <v>1654</v>
      </c>
      <c r="B600" s="875" t="s">
        <v>1655</v>
      </c>
      <c r="C600" s="932" t="s">
        <v>112</v>
      </c>
      <c r="D600" s="932" t="s">
        <v>211</v>
      </c>
      <c r="E600" s="733">
        <v>11</v>
      </c>
      <c r="F600" s="1140">
        <v>340</v>
      </c>
      <c r="G600" s="1190" t="s">
        <v>37</v>
      </c>
      <c r="H600" s="1190" t="s">
        <v>37</v>
      </c>
      <c r="I600" s="874">
        <v>175.85</v>
      </c>
      <c r="J600" s="651">
        <f t="shared" si="155"/>
        <v>2.7978390673869775</v>
      </c>
      <c r="K600" s="877">
        <v>1.23</v>
      </c>
      <c r="L600" s="887">
        <v>4</v>
      </c>
      <c r="M600" s="642">
        <f t="shared" si="156"/>
        <v>4.92</v>
      </c>
      <c r="N600" s="870" t="s">
        <v>248</v>
      </c>
      <c r="O600" s="734">
        <v>1.08</v>
      </c>
      <c r="P600" s="861">
        <v>44154</v>
      </c>
      <c r="Q600" s="861">
        <v>44175</v>
      </c>
      <c r="R600" s="642">
        <f t="shared" si="157"/>
        <v>13.888888888888879</v>
      </c>
      <c r="S600" s="701">
        <f>IF(INDEX(Historical!$D$7:$D$1237,MATCH(B600,Historical!$B$7:$B$1261,0))=0,"n/a",(INDEX(Historical!$C$7:$C$1239,MATCH(B600,Historical!$B$7:$B$1261,0))/INDEX(Historical!$D$7:$D$1237,MATCH(B600,Historical!$B$7:$B$1261,0))-1)*100)</f>
        <v>15.249266862170096</v>
      </c>
      <c r="T600" s="701">
        <f>IF(INDEX(Historical!$F$7:$F$1230,MATCH(B600,Historical!$B$7:$B$1261,0))=0,"n/a",((INDEX(Historical!$C$7:$C$1239,MATCH(B600,Historical!$B$7:$B$1261,0))/INDEX(Historical!$F$7:$F$1230,MATCH(B600,Historical!$B$7:$B$1261,0)))^(1/3)-1)*100)</f>
        <v>15.660822909361549</v>
      </c>
      <c r="U600" s="701">
        <f>IF(INDEX(Historical!$H$7:$H$1230,MATCH(B600,Historical!$B$7:$B$1261,0))=0,"n/a",((INDEX(Historical!$C$7:$C$1239,MATCH(B600,Historical!$B$7:$B$1261,0))/INDEX(Historical!$H$7:$H$1230,MATCH(B600,Historical!$B$7:$B$1261,0)))^(1/5)-1)*100)</f>
        <v>16.263706552639732</v>
      </c>
      <c r="V600" s="701">
        <f>IF(INDEX(Historical!$O$7:$O$1230,MATCH(B600,Historical!$B$7:$B$1261,0))=0,"n/a",((INDEX(Historical!$C$7:$C$1239,MATCH(B600,Historical!$B$7:$B$1261,0))/INDEX(Historical!$O$7:$O$1230,MATCH(B600,Historical!$B$7:$B$1261,0)))^(1/10)-1)*100)</f>
        <v>12.595525048655865</v>
      </c>
      <c r="W600" s="702">
        <f t="shared" si="158"/>
        <v>1.2912289475677965</v>
      </c>
      <c r="X600" s="703">
        <f t="shared" si="159"/>
        <v>1.3900603891145069</v>
      </c>
      <c r="Y600" s="875"/>
      <c r="Z600" s="651">
        <f t="shared" si="160"/>
        <v>46.024321796071092</v>
      </c>
      <c r="AA600" s="886">
        <f t="shared" si="161"/>
        <v>16.449953227315248</v>
      </c>
      <c r="AB600" s="887">
        <v>12</v>
      </c>
      <c r="AC600" s="865">
        <v>10.69</v>
      </c>
      <c r="AD600" s="865">
        <v>1.66</v>
      </c>
      <c r="AE600" s="865">
        <v>2.4900000000000002</v>
      </c>
      <c r="AF600" s="865">
        <v>2.66</v>
      </c>
      <c r="AG600" s="865">
        <v>17</v>
      </c>
      <c r="AH600" s="865">
        <v>4</v>
      </c>
      <c r="AI600" s="865">
        <v>7.46</v>
      </c>
      <c r="AJ600" s="865">
        <v>11.700000000000001</v>
      </c>
      <c r="AK600" s="865">
        <v>10</v>
      </c>
      <c r="AL600" s="878">
        <v>9490</v>
      </c>
      <c r="AM600" s="872">
        <v>1.2</v>
      </c>
      <c r="AN600" s="865">
        <v>0.4</v>
      </c>
      <c r="AO600" s="739">
        <f t="shared" si="162"/>
        <v>2.6115923927114615</v>
      </c>
      <c r="AP600" s="740">
        <f t="shared" si="163"/>
        <v>19.06154562002671</v>
      </c>
      <c r="AQ600" s="888">
        <f t="shared" si="164"/>
        <v>39.454294519201703</v>
      </c>
      <c r="AR600" s="651">
        <f>INDEX(Historical!$C$7:$C$1239,MATCH(B600,Historical!$B$7:$B$1261,0))*IF(AH600="n/a",1.03,IF(AH600&lt;0,1.01,IF(AH600&gt;10,1.1,(1+AH600/100))))</f>
        <v>4.0872000000000002</v>
      </c>
      <c r="AS600" s="886">
        <f t="shared" si="165"/>
        <v>4.3921051200000001</v>
      </c>
      <c r="AT600" s="886">
        <f t="shared" si="169"/>
        <v>4.8313156320000008</v>
      </c>
      <c r="AU600" s="886">
        <f t="shared" si="169"/>
        <v>5.3144471952000014</v>
      </c>
      <c r="AV600" s="886">
        <f t="shared" si="169"/>
        <v>5.8458919147200019</v>
      </c>
      <c r="AW600" s="651">
        <f t="shared" si="166"/>
        <v>24.470959861920004</v>
      </c>
      <c r="AX600" s="747">
        <f t="shared" si="167"/>
        <v>13.915814536206996</v>
      </c>
      <c r="AY600" s="934">
        <v>1.29</v>
      </c>
      <c r="AZ600" s="872">
        <v>93.84</v>
      </c>
      <c r="BA600" s="872">
        <v>-2.68</v>
      </c>
      <c r="BB600" s="872">
        <v>10.119999999999999</v>
      </c>
      <c r="BC600" s="872">
        <v>24.63</v>
      </c>
      <c r="BE600" s="624">
        <v>2011</v>
      </c>
      <c r="BF600" s="898">
        <f t="shared" si="168"/>
        <v>0</v>
      </c>
      <c r="BG600" s="882">
        <v>10</v>
      </c>
    </row>
    <row r="601" spans="1:59" ht="11.25" customHeight="1" x14ac:dyDescent="0.2">
      <c r="A601" s="871" t="s">
        <v>2837</v>
      </c>
      <c r="B601" s="875" t="s">
        <v>2838</v>
      </c>
      <c r="C601" s="932" t="s">
        <v>108</v>
      </c>
      <c r="D601" s="932" t="s">
        <v>4338</v>
      </c>
      <c r="E601" s="733">
        <v>7</v>
      </c>
      <c r="F601" s="1140">
        <v>628</v>
      </c>
      <c r="G601" s="1128" t="s">
        <v>115</v>
      </c>
      <c r="H601" s="1128" t="s">
        <v>115</v>
      </c>
      <c r="I601" s="874">
        <v>31.57</v>
      </c>
      <c r="J601" s="651">
        <f t="shared" si="155"/>
        <v>4.1811846689895473</v>
      </c>
      <c r="K601" s="877">
        <v>0.33</v>
      </c>
      <c r="L601" s="887">
        <v>4</v>
      </c>
      <c r="M601" s="642">
        <f t="shared" si="156"/>
        <v>1.32</v>
      </c>
      <c r="N601" s="870" t="s">
        <v>163</v>
      </c>
      <c r="O601" s="734">
        <v>0.3</v>
      </c>
      <c r="P601" s="861">
        <v>43908</v>
      </c>
      <c r="Q601" s="861">
        <v>43922</v>
      </c>
      <c r="R601" s="642">
        <f t="shared" si="157"/>
        <v>10.000000000000009</v>
      </c>
      <c r="S601" s="701">
        <f>IF(INDEX(Historical!$D$7:$D$1237,MATCH(B601,Historical!$B$7:$B$1261,0))=0,"n/a",(INDEX(Historical!$C$7:$C$1239,MATCH(B601,Historical!$B$7:$B$1261,0))/INDEX(Historical!$D$7:$D$1237,MATCH(B601,Historical!$B$7:$B$1261,0))-1)*100)</f>
        <v>27.777777777777768</v>
      </c>
      <c r="T601" s="701">
        <f>IF(INDEX(Historical!$F$7:$F$1230,MATCH(B601,Historical!$B$7:$B$1261,0))=0,"n/a",((INDEX(Historical!$C$7:$C$1239,MATCH(B601,Historical!$B$7:$B$1261,0))/INDEX(Historical!$F$7:$F$1230,MATCH(B601,Historical!$B$7:$B$1261,0)))^(1/3)-1)*100)</f>
        <v>33.809064469270034</v>
      </c>
      <c r="U601" s="701">
        <f>IF(INDEX(Historical!$H$7:$H$1230,MATCH(B601,Historical!$B$7:$B$1261,0))=0,"n/a",((INDEX(Historical!$C$7:$C$1239,MATCH(B601,Historical!$B$7:$B$1261,0))/INDEX(Historical!$H$7:$H$1230,MATCH(B601,Historical!$B$7:$B$1261,0)))^(1/5)-1)*100)</f>
        <v>48.35957192139697</v>
      </c>
      <c r="V601" s="701">
        <f>IF(INDEX(Historical!$O$7:$O$1230,MATCH(B601,Historical!$B$7:$B$1261,0))=0,"n/a",((INDEX(Historical!$C$7:$C$1239,MATCH(B601,Historical!$B$7:$B$1261,0))/INDEX(Historical!$O$7:$O$1230,MATCH(B601,Historical!$B$7:$B$1261,0)))^(1/10)-1)*100)</f>
        <v>29.016582303751505</v>
      </c>
      <c r="W601" s="702">
        <f t="shared" si="158"/>
        <v>1.6666184671633311</v>
      </c>
      <c r="X601" s="703">
        <f t="shared" si="159"/>
        <v>2.291922839876634</v>
      </c>
      <c r="Y601" s="664"/>
      <c r="Z601" s="651">
        <f t="shared" si="160"/>
        <v>57.641921397379917</v>
      </c>
      <c r="AA601" s="886">
        <f t="shared" si="161"/>
        <v>13.786026200873362</v>
      </c>
      <c r="AB601" s="887">
        <v>12</v>
      </c>
      <c r="AC601" s="865">
        <v>2.29</v>
      </c>
      <c r="AD601" s="865">
        <v>1.79</v>
      </c>
      <c r="AE601" s="865">
        <v>2.63</v>
      </c>
      <c r="AF601" s="865">
        <v>1.07</v>
      </c>
      <c r="AG601" s="865">
        <v>7.6</v>
      </c>
      <c r="AH601" s="865">
        <v>2.4</v>
      </c>
      <c r="AI601" s="865">
        <v>30.349999999999998</v>
      </c>
      <c r="AJ601" s="865">
        <v>21.099999999999998</v>
      </c>
      <c r="AK601" s="865">
        <v>8</v>
      </c>
      <c r="AL601" s="878">
        <v>4930</v>
      </c>
      <c r="AM601" s="872">
        <v>0.5</v>
      </c>
      <c r="AN601" s="865">
        <v>0.36</v>
      </c>
      <c r="AO601" s="739">
        <f t="shared" si="162"/>
        <v>38.754730389513156</v>
      </c>
      <c r="AP601" s="740">
        <f t="shared" si="163"/>
        <v>52.540756590386515</v>
      </c>
      <c r="AQ601" s="888">
        <f t="shared" si="164"/>
        <v>-19.030738246790367</v>
      </c>
      <c r="AR601" s="651">
        <f>INDEX(Historical!$C$7:$C$1239,MATCH(B601,Historical!$B$7:$B$1261,0))*IF(AH601="n/a",1.03,IF(AH601&lt;0,1.01,IF(AH601&gt;10,1.1,(1+AH601/100))))</f>
        <v>1.1776</v>
      </c>
      <c r="AS601" s="886">
        <f t="shared" si="165"/>
        <v>1.2953600000000001</v>
      </c>
      <c r="AT601" s="886">
        <f t="shared" si="169"/>
        <v>1.3989888000000001</v>
      </c>
      <c r="AU601" s="886">
        <f t="shared" si="169"/>
        <v>1.5109079040000002</v>
      </c>
      <c r="AV601" s="886">
        <f t="shared" si="169"/>
        <v>1.6317805363200004</v>
      </c>
      <c r="AW601" s="651">
        <f t="shared" si="166"/>
        <v>7.0146372403200008</v>
      </c>
      <c r="AX601" s="747">
        <f t="shared" si="167"/>
        <v>22.219313399809948</v>
      </c>
      <c r="AY601" s="934">
        <v>1.74</v>
      </c>
      <c r="AZ601" s="872">
        <v>189.37</v>
      </c>
      <c r="BA601" s="872">
        <v>-21.7</v>
      </c>
      <c r="BB601" s="872">
        <v>22.15</v>
      </c>
      <c r="BC601" s="872">
        <v>42.26</v>
      </c>
      <c r="BE601" s="624">
        <v>2014</v>
      </c>
      <c r="BF601" s="898">
        <f t="shared" si="168"/>
        <v>0</v>
      </c>
      <c r="BG601" s="882">
        <v>0.70000000000000007</v>
      </c>
    </row>
    <row r="602" spans="1:59" ht="11.25" customHeight="1" x14ac:dyDescent="0.2">
      <c r="A602" s="863" t="s">
        <v>788</v>
      </c>
      <c r="B602" s="875" t="s">
        <v>789</v>
      </c>
      <c r="C602" s="932" t="s">
        <v>131</v>
      </c>
      <c r="D602" s="932" t="s">
        <v>4329</v>
      </c>
      <c r="E602" s="733">
        <v>20</v>
      </c>
      <c r="F602" s="1140">
        <v>165</v>
      </c>
      <c r="G602" s="1128" t="s">
        <v>37</v>
      </c>
      <c r="H602" s="1128" t="s">
        <v>115</v>
      </c>
      <c r="I602" s="874">
        <v>59.85</v>
      </c>
      <c r="J602" s="651">
        <f t="shared" si="155"/>
        <v>4.2773600668337508</v>
      </c>
      <c r="K602" s="877">
        <v>0.64</v>
      </c>
      <c r="L602" s="887">
        <v>4</v>
      </c>
      <c r="M602" s="642">
        <f t="shared" si="156"/>
        <v>2.56</v>
      </c>
      <c r="N602" s="870" t="s">
        <v>790</v>
      </c>
      <c r="O602" s="734">
        <v>0.62</v>
      </c>
      <c r="P602" s="861">
        <v>43966</v>
      </c>
      <c r="Q602" s="861">
        <v>43990</v>
      </c>
      <c r="R602" s="642">
        <f t="shared" si="157"/>
        <v>3.2258064516129057</v>
      </c>
      <c r="S602" s="701">
        <f>IF(INDEX(Historical!$D$7:$D$1237,MATCH(B602,Historical!$B$7:$B$1261,0))=0,"n/a",(INDEX(Historical!$C$7:$C$1239,MATCH(B602,Historical!$B$7:$B$1261,0))/INDEX(Historical!$D$7:$D$1237,MATCH(B602,Historical!$B$7:$B$1261,0))-1)*100)</f>
        <v>3.3613445378151363</v>
      </c>
      <c r="T602" s="701">
        <f>IF(INDEX(Historical!$F$7:$F$1230,MATCH(B602,Historical!$B$7:$B$1261,0))=0,"n/a",((INDEX(Historical!$C$7:$C$1239,MATCH(B602,Historical!$B$7:$B$1261,0))/INDEX(Historical!$F$7:$F$1230,MATCH(B602,Historical!$B$7:$B$1261,0)))^(1/3)-1)*100)</f>
        <v>3.4422072990857977</v>
      </c>
      <c r="U602" s="701">
        <f>IF(INDEX(Historical!$H$7:$H$1230,MATCH(B602,Historical!$B$7:$B$1261,0))=0,"n/a",((INDEX(Historical!$C$7:$C$1239,MATCH(B602,Historical!$B$7:$B$1261,0))/INDEX(Historical!$H$7:$H$1230,MATCH(B602,Historical!$B$7:$B$1261,0)))^(1/5)-1)*100)</f>
        <v>3.3879726832663826</v>
      </c>
      <c r="V602" s="701">
        <f>IF(INDEX(Historical!$O$7:$O$1230,MATCH(B602,Historical!$B$7:$B$1261,0))=0,"n/a",((INDEX(Historical!$C$7:$C$1239,MATCH(B602,Historical!$B$7:$B$1261,0))/INDEX(Historical!$O$7:$O$1230,MATCH(B602,Historical!$B$7:$B$1261,0)))^(1/10)-1)*100)</f>
        <v>3.568142299544097</v>
      </c>
      <c r="W602" s="702">
        <f t="shared" si="158"/>
        <v>0.94950604512024794</v>
      </c>
      <c r="X602" s="703">
        <f t="shared" si="159"/>
        <v>0.2171777361068194</v>
      </c>
      <c r="Y602" s="875"/>
      <c r="Z602" s="651">
        <f t="shared" si="160"/>
        <v>85.90604026845638</v>
      </c>
      <c r="AA602" s="886">
        <f t="shared" si="161"/>
        <v>20.083892617449663</v>
      </c>
      <c r="AB602" s="887">
        <v>12</v>
      </c>
      <c r="AC602" s="865">
        <v>2.98</v>
      </c>
      <c r="AD602" s="865">
        <v>4.68</v>
      </c>
      <c r="AE602" s="865">
        <v>3.19</v>
      </c>
      <c r="AF602" s="865">
        <v>2.27</v>
      </c>
      <c r="AG602" s="865">
        <v>11.4</v>
      </c>
      <c r="AH602" s="865">
        <v>109.89999999999999</v>
      </c>
      <c r="AI602" s="865">
        <v>3.91</v>
      </c>
      <c r="AJ602" s="865">
        <v>15.6</v>
      </c>
      <c r="AK602" s="865">
        <v>4.3499999999999996</v>
      </c>
      <c r="AL602" s="878">
        <v>64310</v>
      </c>
      <c r="AM602" s="872">
        <v>0.13999999999999999</v>
      </c>
      <c r="AN602" s="865">
        <v>1.77</v>
      </c>
      <c r="AO602" s="739">
        <f t="shared" si="162"/>
        <v>-12.418559867349529</v>
      </c>
      <c r="AP602" s="740">
        <f t="shared" si="163"/>
        <v>7.6653327501001334</v>
      </c>
      <c r="AQ602" s="888">
        <f t="shared" si="164"/>
        <v>42.346113776887329</v>
      </c>
      <c r="AR602" s="651">
        <f>INDEX(Historical!$C$7:$C$1239,MATCH(B602,Historical!$B$7:$B$1261,0))*IF(AH602="n/a",1.03,IF(AH602&lt;0,1.01,IF(AH602&gt;10,1.1,(1+AH602/100))))</f>
        <v>2.706</v>
      </c>
      <c r="AS602" s="886">
        <f t="shared" si="165"/>
        <v>2.8118045999999999</v>
      </c>
      <c r="AT602" s="886">
        <f t="shared" si="169"/>
        <v>2.9341181001000001</v>
      </c>
      <c r="AU602" s="886">
        <f t="shared" si="169"/>
        <v>3.0617522374543502</v>
      </c>
      <c r="AV602" s="886">
        <f t="shared" si="169"/>
        <v>3.1949384597836148</v>
      </c>
      <c r="AW602" s="651">
        <f t="shared" si="166"/>
        <v>14.708613397337963</v>
      </c>
      <c r="AX602" s="747">
        <f t="shared" si="167"/>
        <v>24.575795150105201</v>
      </c>
      <c r="AY602" s="934">
        <v>0.39</v>
      </c>
      <c r="AZ602" s="872">
        <v>42.64</v>
      </c>
      <c r="BA602" s="872">
        <v>-15.82</v>
      </c>
      <c r="BB602" s="872">
        <v>1.9800000000000002</v>
      </c>
      <c r="BC602" s="872">
        <v>6.04</v>
      </c>
      <c r="BE602" s="624">
        <v>2001</v>
      </c>
      <c r="BF602" s="898">
        <f t="shared" si="168"/>
        <v>2</v>
      </c>
      <c r="BG602" s="882">
        <v>2.6</v>
      </c>
    </row>
    <row r="603" spans="1:59" ht="11.25" customHeight="1" x14ac:dyDescent="0.2">
      <c r="A603" s="871" t="s">
        <v>1662</v>
      </c>
      <c r="B603" s="875" t="s">
        <v>1663</v>
      </c>
      <c r="C603" s="932" t="s">
        <v>108</v>
      </c>
      <c r="D603" s="932" t="s">
        <v>4338</v>
      </c>
      <c r="E603" s="733">
        <v>8</v>
      </c>
      <c r="F603" s="1140">
        <v>501</v>
      </c>
      <c r="G603" s="1186" t="s">
        <v>106</v>
      </c>
      <c r="H603" s="1186" t="s">
        <v>106</v>
      </c>
      <c r="I603" s="874">
        <v>30.05</v>
      </c>
      <c r="J603" s="651">
        <f t="shared" si="155"/>
        <v>3.0615640599001663</v>
      </c>
      <c r="K603" s="877">
        <v>0.23</v>
      </c>
      <c r="L603" s="887">
        <v>4</v>
      </c>
      <c r="M603" s="642">
        <f t="shared" si="156"/>
        <v>0.92</v>
      </c>
      <c r="N603" s="870" t="s">
        <v>505</v>
      </c>
      <c r="O603" s="734">
        <v>0.22</v>
      </c>
      <c r="P603" s="866">
        <v>43657</v>
      </c>
      <c r="Q603" s="866">
        <v>43672</v>
      </c>
      <c r="R603" s="642">
        <f t="shared" si="157"/>
        <v>4.5454545454545494</v>
      </c>
      <c r="S603" s="701">
        <f>IF(INDEX(Historical!$D$7:$D$1237,MATCH(B603,Historical!$B$7:$B$1261,0))=0,"n/a",(INDEX(Historical!$C$7:$C$1239,MATCH(B603,Historical!$B$7:$B$1261,0))/INDEX(Historical!$D$7:$D$1237,MATCH(B603,Historical!$B$7:$B$1261,0))-1)*100)</f>
        <v>4.6511627906976827</v>
      </c>
      <c r="T603" s="701">
        <f>IF(INDEX(Historical!$F$7:$F$1230,MATCH(B603,Historical!$B$7:$B$1261,0))=0,"n/a",((INDEX(Historical!$C$7:$C$1239,MATCH(B603,Historical!$B$7:$B$1261,0))/INDEX(Historical!$F$7:$F$1230,MATCH(B603,Historical!$B$7:$B$1261,0)))^(1/3)-1)*100)</f>
        <v>8.7380373002892142</v>
      </c>
      <c r="U603" s="701">
        <f>IF(INDEX(Historical!$H$7:$H$1230,MATCH(B603,Historical!$B$7:$B$1261,0))=0,"n/a",((INDEX(Historical!$C$7:$C$1239,MATCH(B603,Historical!$B$7:$B$1261,0))/INDEX(Historical!$H$7:$H$1230,MATCH(B603,Historical!$B$7:$B$1261,0)))^(1/5)-1)*100)</f>
        <v>9.9539654079581652</v>
      </c>
      <c r="V603" s="701">
        <f>IF(INDEX(Historical!$O$7:$O$1230,MATCH(B603,Historical!$B$7:$B$1261,0))=0,"n/a",((INDEX(Historical!$C$7:$C$1239,MATCH(B603,Historical!$B$7:$B$1261,0))/INDEX(Historical!$O$7:$O$1230,MATCH(B603,Historical!$B$7:$B$1261,0)))^(1/10)-1)*100)</f>
        <v>9.9049989660291224</v>
      </c>
      <c r="W603" s="702">
        <f t="shared" si="158"/>
        <v>1.004943608989459</v>
      </c>
      <c r="X603" s="703" t="str">
        <f t="shared" si="159"/>
        <v>n/a</v>
      </c>
      <c r="Y603" s="876"/>
      <c r="Z603" s="651" t="str">
        <f t="shared" si="160"/>
        <v>n/a</v>
      </c>
      <c r="AA603" s="886" t="str">
        <f t="shared" si="161"/>
        <v>n/a</v>
      </c>
      <c r="AB603" s="887">
        <v>12</v>
      </c>
      <c r="AC603" s="865" t="s">
        <v>136</v>
      </c>
      <c r="AD603" s="865" t="s">
        <v>136</v>
      </c>
      <c r="AE603" s="865" t="s">
        <v>136</v>
      </c>
      <c r="AF603" s="865" t="s">
        <v>136</v>
      </c>
      <c r="AG603" s="865" t="s">
        <v>136</v>
      </c>
      <c r="AH603" s="865" t="s">
        <v>136</v>
      </c>
      <c r="AI603" s="865" t="s">
        <v>136</v>
      </c>
      <c r="AJ603" s="865" t="s">
        <v>136</v>
      </c>
      <c r="AK603" s="865" t="s">
        <v>136</v>
      </c>
      <c r="AL603" s="878" t="s">
        <v>136</v>
      </c>
      <c r="AM603" s="872" t="s">
        <v>136</v>
      </c>
      <c r="AN603" s="865" t="s">
        <v>136</v>
      </c>
      <c r="AO603" s="739" t="str">
        <f t="shared" si="162"/>
        <v>n/a</v>
      </c>
      <c r="AP603" s="740">
        <f t="shared" si="163"/>
        <v>13.015529467858332</v>
      </c>
      <c r="AQ603" s="888" t="str">
        <f t="shared" si="164"/>
        <v>n/a</v>
      </c>
      <c r="AR603" s="651">
        <f>INDEX(Historical!$C$7:$C$1239,MATCH(B603,Historical!$B$7:$B$1261,0))*IF(AH603="n/a",1.03,IF(AH603&lt;0,1.01,IF(AH603&gt;10,1.1,(1+AH603/100))))</f>
        <v>0.92700000000000005</v>
      </c>
      <c r="AS603" s="886">
        <f t="shared" si="165"/>
        <v>0.95481000000000005</v>
      </c>
      <c r="AT603" s="886">
        <f t="shared" si="169"/>
        <v>0.98345430000000011</v>
      </c>
      <c r="AU603" s="886">
        <f t="shared" si="169"/>
        <v>1.0129579290000001</v>
      </c>
      <c r="AV603" s="886">
        <f t="shared" si="169"/>
        <v>1.0433466668700002</v>
      </c>
      <c r="AW603" s="651">
        <f t="shared" si="166"/>
        <v>4.921568895870001</v>
      </c>
      <c r="AX603" s="747">
        <f t="shared" si="167"/>
        <v>16.377933097737106</v>
      </c>
      <c r="AY603" s="934" t="s">
        <v>136</v>
      </c>
      <c r="AZ603" s="872" t="s">
        <v>136</v>
      </c>
      <c r="BA603" s="872" t="s">
        <v>136</v>
      </c>
      <c r="BB603" s="872" t="s">
        <v>136</v>
      </c>
      <c r="BC603" s="872" t="s">
        <v>136</v>
      </c>
      <c r="BD603" s="907" t="s">
        <v>4265</v>
      </c>
      <c r="BE603" s="624">
        <v>2012</v>
      </c>
      <c r="BF603" s="898">
        <f t="shared" si="168"/>
        <v>0</v>
      </c>
      <c r="BG603" s="882" t="s">
        <v>136</v>
      </c>
    </row>
    <row r="604" spans="1:59" ht="11.25" customHeight="1" x14ac:dyDescent="0.2">
      <c r="A604" s="863" t="s">
        <v>338</v>
      </c>
      <c r="B604" s="875" t="s">
        <v>339</v>
      </c>
      <c r="C604" s="932" t="s">
        <v>123</v>
      </c>
      <c r="D604" s="932" t="s">
        <v>4341</v>
      </c>
      <c r="E604" s="733">
        <v>37</v>
      </c>
      <c r="F604" s="1140">
        <v>71</v>
      </c>
      <c r="G604" s="1147" t="s">
        <v>37</v>
      </c>
      <c r="H604" s="1147" t="s">
        <v>37</v>
      </c>
      <c r="I604" s="865">
        <v>58.06</v>
      </c>
      <c r="J604" s="651">
        <f t="shared" si="155"/>
        <v>2.9624526352049605</v>
      </c>
      <c r="K604" s="877">
        <v>0.43</v>
      </c>
      <c r="L604" s="887">
        <v>4</v>
      </c>
      <c r="M604" s="642">
        <f t="shared" si="156"/>
        <v>1.72</v>
      </c>
      <c r="N604" s="870" t="s">
        <v>248</v>
      </c>
      <c r="O604" s="734">
        <v>0.41</v>
      </c>
      <c r="P604" s="866">
        <v>43594</v>
      </c>
      <c r="Q604" s="866">
        <v>43626</v>
      </c>
      <c r="R604" s="642">
        <f t="shared" si="157"/>
        <v>4.8780487804878092</v>
      </c>
      <c r="S604" s="701">
        <f>IF(INDEX(Historical!$D$7:$D$1237,MATCH(B604,Historical!$B$7:$B$1261,0))=0,"n/a",(INDEX(Historical!$C$7:$C$1239,MATCH(B604,Historical!$B$7:$B$1261,0))/INDEX(Historical!$D$7:$D$1237,MATCH(B604,Historical!$B$7:$B$1261,0))-1)*100)</f>
        <v>4.9382716049382713</v>
      </c>
      <c r="T604" s="701">
        <f>IF(INDEX(Historical!$F$7:$F$1230,MATCH(B604,Historical!$B$7:$B$1261,0))=0,"n/a",((INDEX(Historical!$C$7:$C$1239,MATCH(B604,Historical!$B$7:$B$1261,0))/INDEX(Historical!$F$7:$F$1230,MATCH(B604,Historical!$B$7:$B$1261,0)))^(1/3)-1)*100)</f>
        <v>5.2039441059310576</v>
      </c>
      <c r="U604" s="701">
        <f>IF(INDEX(Historical!$H$7:$H$1230,MATCH(B604,Historical!$B$7:$B$1261,0))=0,"n/a",((INDEX(Historical!$C$7:$C$1239,MATCH(B604,Historical!$B$7:$B$1261,0))/INDEX(Historical!$H$7:$H$1230,MATCH(B604,Historical!$B$7:$B$1261,0)))^(1/5)-1)*100)</f>
        <v>6.0056565223223002</v>
      </c>
      <c r="V604" s="701">
        <f>IF(INDEX(Historical!$O$7:$O$1230,MATCH(B604,Historical!$B$7:$B$1261,0))=0,"n/a",((INDEX(Historical!$C$7:$C$1239,MATCH(B604,Historical!$B$7:$B$1261,0))/INDEX(Historical!$O$7:$O$1230,MATCH(B604,Historical!$B$7:$B$1261,0)))^(1/10)-1)*100)</f>
        <v>4.6411530629548281</v>
      </c>
      <c r="W604" s="702">
        <f t="shared" si="158"/>
        <v>1.2940009607221938</v>
      </c>
      <c r="X604" s="703">
        <f t="shared" si="159"/>
        <v>1.0536239512846139</v>
      </c>
      <c r="Y604" s="875"/>
      <c r="Z604" s="651">
        <f t="shared" si="160"/>
        <v>65.900383141762447</v>
      </c>
      <c r="AA604" s="886">
        <f t="shared" si="161"/>
        <v>22.245210727969351</v>
      </c>
      <c r="AB604" s="887">
        <v>12</v>
      </c>
      <c r="AC604" s="865">
        <v>2.61</v>
      </c>
      <c r="AD604" s="865">
        <v>10.02</v>
      </c>
      <c r="AE604" s="865">
        <v>1.1399999999999999</v>
      </c>
      <c r="AF604" s="865">
        <v>3.18</v>
      </c>
      <c r="AG604" s="865">
        <v>14.6</v>
      </c>
      <c r="AH604" s="865">
        <v>-8.2000000000000011</v>
      </c>
      <c r="AI604" s="865">
        <v>3.7199999999999998</v>
      </c>
      <c r="AJ604" s="865">
        <v>5.7</v>
      </c>
      <c r="AK604" s="865">
        <v>2.2599999999999998</v>
      </c>
      <c r="AL604" s="878">
        <v>5910</v>
      </c>
      <c r="AM604" s="872">
        <v>0.1</v>
      </c>
      <c r="AN604" s="865">
        <v>1.1399999999999999</v>
      </c>
      <c r="AO604" s="739">
        <f t="shared" si="162"/>
        <v>-13.27710157044209</v>
      </c>
      <c r="AP604" s="740">
        <f t="shared" si="163"/>
        <v>8.9681091575272607</v>
      </c>
      <c r="AQ604" s="888">
        <f t="shared" si="164"/>
        <v>77.31299396508804</v>
      </c>
      <c r="AR604" s="651">
        <f>INDEX(Historical!$C$7:$C$1239,MATCH(B604,Historical!$B$7:$B$1261,0))*IF(AH604="n/a",1.03,IF(AH604&lt;0,1.01,IF(AH604&gt;10,1.1,(1+AH604/100))))</f>
        <v>1.7169999999999999</v>
      </c>
      <c r="AS604" s="886">
        <f t="shared" si="165"/>
        <v>1.7808723999999996</v>
      </c>
      <c r="AT604" s="886">
        <f t="shared" si="169"/>
        <v>1.8211201162399995</v>
      </c>
      <c r="AU604" s="886">
        <f t="shared" si="169"/>
        <v>1.8622774308670234</v>
      </c>
      <c r="AV604" s="886">
        <f t="shared" si="169"/>
        <v>1.904364900804618</v>
      </c>
      <c r="AW604" s="651">
        <f t="shared" si="166"/>
        <v>9.0856348479116402</v>
      </c>
      <c r="AX604" s="747">
        <f t="shared" si="167"/>
        <v>15.648699359131314</v>
      </c>
      <c r="AY604" s="934">
        <v>0.85</v>
      </c>
      <c r="AZ604" s="872">
        <v>55.66</v>
      </c>
      <c r="BA604" s="872">
        <v>-7.5</v>
      </c>
      <c r="BB604" s="872">
        <v>8.49</v>
      </c>
      <c r="BC604" s="872">
        <v>13.01</v>
      </c>
      <c r="BE604" s="624">
        <v>1983</v>
      </c>
      <c r="BF604" s="898">
        <f t="shared" si="168"/>
        <v>3</v>
      </c>
      <c r="BG604" s="882">
        <v>4.9000000000000004</v>
      </c>
    </row>
    <row r="605" spans="1:59" ht="11.25" customHeight="1" x14ac:dyDescent="0.2">
      <c r="A605" s="871" t="s">
        <v>328</v>
      </c>
      <c r="B605" s="876" t="s">
        <v>329</v>
      </c>
      <c r="C605" s="932" t="s">
        <v>108</v>
      </c>
      <c r="D605" s="932" t="s">
        <v>4334</v>
      </c>
      <c r="E605" s="733">
        <v>47</v>
      </c>
      <c r="F605" s="1140">
        <v>46</v>
      </c>
      <c r="G605" s="1106" t="s">
        <v>37</v>
      </c>
      <c r="H605" s="1106" t="s">
        <v>37</v>
      </c>
      <c r="I605" s="865">
        <v>351.78</v>
      </c>
      <c r="J605" s="651">
        <f t="shared" si="155"/>
        <v>0.76183978623003024</v>
      </c>
      <c r="K605" s="877">
        <v>0.67</v>
      </c>
      <c r="L605" s="887">
        <v>4</v>
      </c>
      <c r="M605" s="642">
        <f t="shared" si="156"/>
        <v>2.68</v>
      </c>
      <c r="N605" s="870" t="s">
        <v>111</v>
      </c>
      <c r="O605" s="734">
        <v>0.56999999999999995</v>
      </c>
      <c r="P605" s="861">
        <v>43886</v>
      </c>
      <c r="Q605" s="861">
        <v>43900</v>
      </c>
      <c r="R605" s="642">
        <f t="shared" si="157"/>
        <v>17.543859649122826</v>
      </c>
      <c r="S605" s="701">
        <f>IF(INDEX(Historical!$D$7:$D$1237,MATCH(B605,Historical!$B$7:$B$1261,0))=0,"n/a",(INDEX(Historical!$C$7:$C$1239,MATCH(B605,Historical!$B$7:$B$1261,0))/INDEX(Historical!$D$7:$D$1237,MATCH(B605,Historical!$B$7:$B$1261,0))-1)*100)</f>
        <v>13.999999999999989</v>
      </c>
      <c r="T605" s="701">
        <f>IF(INDEX(Historical!$F$7:$F$1230,MATCH(B605,Historical!$B$7:$B$1261,0))=0,"n/a",((INDEX(Historical!$C$7:$C$1239,MATCH(B605,Historical!$B$7:$B$1261,0))/INDEX(Historical!$F$7:$F$1230,MATCH(B605,Historical!$B$7:$B$1261,0)))^(1/3)-1)*100)</f>
        <v>16.553177619681136</v>
      </c>
      <c r="U605" s="701">
        <f>IF(INDEX(Historical!$H$7:$H$1230,MATCH(B605,Historical!$B$7:$B$1261,0))=0,"n/a",((INDEX(Historical!$C$7:$C$1239,MATCH(B605,Historical!$B$7:$B$1261,0))/INDEX(Historical!$H$7:$H$1230,MATCH(B605,Historical!$B$7:$B$1261,0)))^(1/5)-1)*100)</f>
        <v>13.697448881013807</v>
      </c>
      <c r="V605" s="701">
        <f>IF(INDEX(Historical!$O$7:$O$1230,MATCH(B605,Historical!$B$7:$B$1261,0))=0,"n/a",((INDEX(Historical!$C$7:$C$1239,MATCH(B605,Historical!$B$7:$B$1261,0))/INDEX(Historical!$O$7:$O$1230,MATCH(B605,Historical!$B$7:$B$1261,0)))^(1/10)-1)*100)</f>
        <v>9.7410809684315147</v>
      </c>
      <c r="W605" s="702">
        <f t="shared" si="158"/>
        <v>1.4061528618234387</v>
      </c>
      <c r="X605" s="703">
        <f t="shared" si="159"/>
        <v>0.2345453575516063</v>
      </c>
      <c r="Y605" s="670"/>
      <c r="Z605" s="651">
        <f t="shared" si="160"/>
        <v>26.826826826826828</v>
      </c>
      <c r="AA605" s="886">
        <f t="shared" si="161"/>
        <v>35.213213213213209</v>
      </c>
      <c r="AB605" s="887">
        <v>12</v>
      </c>
      <c r="AC605" s="865">
        <v>9.99</v>
      </c>
      <c r="AD605" s="865">
        <v>3.08</v>
      </c>
      <c r="AE605" s="865">
        <v>11.13</v>
      </c>
      <c r="AF605" s="868">
        <v>185.64</v>
      </c>
      <c r="AG605" s="867" t="s">
        <v>136</v>
      </c>
      <c r="AH605" s="865">
        <v>11.200000000000001</v>
      </c>
      <c r="AI605" s="865">
        <v>3.61</v>
      </c>
      <c r="AJ605" s="865">
        <v>58.4</v>
      </c>
      <c r="AK605" s="865">
        <v>11.1</v>
      </c>
      <c r="AL605" s="878">
        <v>81330</v>
      </c>
      <c r="AM605" s="872">
        <v>0.1</v>
      </c>
      <c r="AN605" s="868">
        <v>0</v>
      </c>
      <c r="AO605" s="739">
        <f t="shared" si="162"/>
        <v>-20.753924545969369</v>
      </c>
      <c r="AP605" s="740">
        <f t="shared" si="163"/>
        <v>14.459288667243838</v>
      </c>
      <c r="AQ605" s="888">
        <f t="shared" si="164"/>
        <v>1604.5013478565643</v>
      </c>
      <c r="AR605" s="651">
        <f>INDEX(Historical!$C$7:$C$1239,MATCH(B605,Historical!$B$7:$B$1261,0))*IF(AH605="n/a",1.03,IF(AH605&lt;0,1.01,IF(AH605&gt;10,1.1,(1+AH605/100))))</f>
        <v>2.508</v>
      </c>
      <c r="AS605" s="886">
        <f t="shared" si="165"/>
        <v>2.5985388</v>
      </c>
      <c r="AT605" s="886">
        <f t="shared" si="169"/>
        <v>2.8583926800000001</v>
      </c>
      <c r="AU605" s="886">
        <f t="shared" si="169"/>
        <v>3.1442319480000003</v>
      </c>
      <c r="AV605" s="886">
        <f t="shared" si="169"/>
        <v>3.4586551428000005</v>
      </c>
      <c r="AW605" s="651">
        <f t="shared" si="166"/>
        <v>14.5678185708</v>
      </c>
      <c r="AX605" s="747">
        <f t="shared" si="167"/>
        <v>4.1411730544090055</v>
      </c>
      <c r="AY605" s="934">
        <v>0.97</v>
      </c>
      <c r="AZ605" s="872">
        <v>89.070000000000007</v>
      </c>
      <c r="BA605" s="872">
        <v>-7.39</v>
      </c>
      <c r="BB605" s="872">
        <v>1.96</v>
      </c>
      <c r="BC605" s="872">
        <v>10.24</v>
      </c>
      <c r="BE605" s="624">
        <v>1974</v>
      </c>
      <c r="BF605" s="898">
        <f t="shared" si="168"/>
        <v>4</v>
      </c>
      <c r="BG605" s="882">
        <v>21.9</v>
      </c>
    </row>
    <row r="606" spans="1:59" ht="11.25" customHeight="1" x14ac:dyDescent="0.2">
      <c r="A606" s="871" t="s">
        <v>1670</v>
      </c>
      <c r="B606" s="875" t="s">
        <v>1671</v>
      </c>
      <c r="C606" s="932" t="s">
        <v>128</v>
      </c>
      <c r="D606" s="932" t="s">
        <v>4335</v>
      </c>
      <c r="E606" s="733">
        <v>10</v>
      </c>
      <c r="F606" s="1140">
        <v>382</v>
      </c>
      <c r="G606" s="1190" t="s">
        <v>106</v>
      </c>
      <c r="H606" s="1190" t="s">
        <v>106</v>
      </c>
      <c r="I606" s="874">
        <v>18.88</v>
      </c>
      <c r="J606" s="651">
        <f t="shared" si="155"/>
        <v>4.0783898305084749</v>
      </c>
      <c r="K606" s="877">
        <v>0.1925</v>
      </c>
      <c r="L606" s="887">
        <v>4</v>
      </c>
      <c r="M606" s="642">
        <f t="shared" si="156"/>
        <v>0.77</v>
      </c>
      <c r="N606" s="870" t="s">
        <v>151</v>
      </c>
      <c r="O606" s="734">
        <v>0.19</v>
      </c>
      <c r="P606" s="861">
        <v>43899</v>
      </c>
      <c r="Q606" s="861">
        <v>43921</v>
      </c>
      <c r="R606" s="642">
        <f t="shared" si="157"/>
        <v>1.3157894736842117</v>
      </c>
      <c r="S606" s="701">
        <f>IF(INDEX(Historical!$D$7:$D$1237,MATCH(B606,Historical!$B$7:$B$1261,0))=0,"n/a",(INDEX(Historical!$C$7:$C$1239,MATCH(B606,Historical!$B$7:$B$1261,0))/INDEX(Historical!$D$7:$D$1237,MATCH(B606,Historical!$B$7:$B$1261,0))-1)*100)</f>
        <v>5.555555555555558</v>
      </c>
      <c r="T606" s="701">
        <f>IF(INDEX(Historical!$F$7:$F$1230,MATCH(B606,Historical!$B$7:$B$1261,0))=0,"n/a",((INDEX(Historical!$C$7:$C$1239,MATCH(B606,Historical!$B$7:$B$1261,0))/INDEX(Historical!$F$7:$F$1230,MATCH(B606,Historical!$B$7:$B$1261,0)))^(1/3)-1)*100)</f>
        <v>8.1983855523197757</v>
      </c>
      <c r="U606" s="701">
        <f>IF(INDEX(Historical!$H$7:$H$1230,MATCH(B606,Historical!$B$7:$B$1261,0))=0,"n/a",((INDEX(Historical!$C$7:$C$1239,MATCH(B606,Historical!$B$7:$B$1261,0))/INDEX(Historical!$H$7:$H$1230,MATCH(B606,Historical!$B$7:$B$1261,0)))^(1/5)-1)*100)</f>
        <v>9.6262279352954181</v>
      </c>
      <c r="V606" s="701">
        <f>IF(INDEX(Historical!$O$7:$O$1230,MATCH(B606,Historical!$B$7:$B$1261,0))=0,"n/a",((INDEX(Historical!$C$7:$C$1239,MATCH(B606,Historical!$B$7:$B$1261,0))/INDEX(Historical!$O$7:$O$1230,MATCH(B606,Historical!$B$7:$B$1261,0)))^(1/10)-1)*100)</f>
        <v>14.282138804355625</v>
      </c>
      <c r="W606" s="702">
        <f t="shared" si="158"/>
        <v>0.67400464784446057</v>
      </c>
      <c r="X606" s="703" t="str">
        <f t="shared" si="159"/>
        <v>n/a</v>
      </c>
      <c r="Y606" s="875"/>
      <c r="Z606" s="651">
        <f t="shared" si="160"/>
        <v>39.896373056994818</v>
      </c>
      <c r="AA606" s="886">
        <f t="shared" si="161"/>
        <v>9.7823834196891184</v>
      </c>
      <c r="AB606" s="887">
        <v>12</v>
      </c>
      <c r="AC606" s="865">
        <v>1.93</v>
      </c>
      <c r="AD606" s="865">
        <v>0.48</v>
      </c>
      <c r="AE606" s="865">
        <v>0.08</v>
      </c>
      <c r="AF606" s="865">
        <v>0.92</v>
      </c>
      <c r="AG606" s="865" t="s">
        <v>136</v>
      </c>
      <c r="AH606" s="867">
        <v>-82.399999999999991</v>
      </c>
      <c r="AI606" s="867">
        <v>-18.48</v>
      </c>
      <c r="AJ606" s="865">
        <v>-36.4</v>
      </c>
      <c r="AK606" s="865">
        <v>20.65</v>
      </c>
      <c r="AL606" s="878">
        <v>685.28</v>
      </c>
      <c r="AM606" s="872">
        <v>2.1999999999999997</v>
      </c>
      <c r="AN606" s="865">
        <v>0.75</v>
      </c>
      <c r="AO606" s="739">
        <f t="shared" si="162"/>
        <v>3.9222343461147737</v>
      </c>
      <c r="AP606" s="740">
        <f t="shared" si="163"/>
        <v>13.704617765803892</v>
      </c>
      <c r="AQ606" s="888">
        <f t="shared" si="164"/>
        <v>-36.755175016751181</v>
      </c>
      <c r="AR606" s="651">
        <f>INDEX(Historical!$C$7:$C$1239,MATCH(B606,Historical!$B$7:$B$1261,0))*IF(AH606="n/a",1.03,IF(AH606&lt;0,1.01,IF(AH606&gt;10,1.1,(1+AH606/100))))</f>
        <v>0.76760000000000006</v>
      </c>
      <c r="AS606" s="886">
        <f t="shared" si="165"/>
        <v>0.77527600000000008</v>
      </c>
      <c r="AT606" s="886">
        <f t="shared" si="169"/>
        <v>0.85280360000000011</v>
      </c>
      <c r="AU606" s="886">
        <f t="shared" si="169"/>
        <v>0.93808396000000016</v>
      </c>
      <c r="AV606" s="886">
        <f t="shared" si="169"/>
        <v>1.0318923560000002</v>
      </c>
      <c r="AW606" s="651">
        <f t="shared" si="166"/>
        <v>4.3656559160000006</v>
      </c>
      <c r="AX606" s="747">
        <f t="shared" si="167"/>
        <v>23.123177521186445</v>
      </c>
      <c r="AY606" s="934">
        <v>0.87</v>
      </c>
      <c r="AZ606" s="872">
        <v>109.78000000000002</v>
      </c>
      <c r="BA606" s="872">
        <v>-21.14</v>
      </c>
      <c r="BB606" s="872">
        <v>1.4200000000000002</v>
      </c>
      <c r="BC606" s="872">
        <v>5.0500000000000007</v>
      </c>
      <c r="BE606" s="624">
        <v>2011</v>
      </c>
      <c r="BF606" s="898">
        <f t="shared" si="168"/>
        <v>0</v>
      </c>
      <c r="BG606" s="882" t="s">
        <v>136</v>
      </c>
    </row>
    <row r="607" spans="1:59" ht="11.25" customHeight="1" x14ac:dyDescent="0.2">
      <c r="A607" s="871" t="s">
        <v>798</v>
      </c>
      <c r="B607" s="875" t="s">
        <v>799</v>
      </c>
      <c r="C607" s="932" t="s">
        <v>131</v>
      </c>
      <c r="D607" s="932" t="s">
        <v>4339</v>
      </c>
      <c r="E607" s="733">
        <v>18</v>
      </c>
      <c r="F607" s="1140">
        <v>202</v>
      </c>
      <c r="G607" s="1115" t="s">
        <v>37</v>
      </c>
      <c r="H607" s="1115" t="s">
        <v>37</v>
      </c>
      <c r="I607" s="874">
        <v>63.96</v>
      </c>
      <c r="J607" s="651">
        <f t="shared" si="155"/>
        <v>4.0650406504065035</v>
      </c>
      <c r="K607" s="877">
        <v>0.65</v>
      </c>
      <c r="L607" s="887">
        <v>4</v>
      </c>
      <c r="M607" s="642">
        <f t="shared" si="156"/>
        <v>2.6</v>
      </c>
      <c r="N607" s="870" t="s">
        <v>188</v>
      </c>
      <c r="O607" s="734">
        <v>0.62250000000000005</v>
      </c>
      <c r="P607" s="861">
        <v>44175</v>
      </c>
      <c r="Q607" s="861">
        <v>44201</v>
      </c>
      <c r="R607" s="642">
        <f t="shared" si="157"/>
        <v>4.4176706827309182</v>
      </c>
      <c r="S607" s="701">
        <f>IF(INDEX(Historical!$D$7:$D$1237,MATCH(B607,Historical!$B$7:$B$1261,0))=0,"n/a",(INDEX(Historical!$C$7:$C$1239,MATCH(B607,Historical!$B$7:$B$1261,0))/INDEX(Historical!$D$7:$D$1237,MATCH(B607,Historical!$B$7:$B$1261,0))-1)*100)</f>
        <v>5.3333333333333455</v>
      </c>
      <c r="T607" s="701">
        <f>IF(INDEX(Historical!$F$7:$F$1230,MATCH(B607,Historical!$B$7:$B$1261,0))=0,"n/a",((INDEX(Historical!$C$7:$C$1239,MATCH(B607,Historical!$B$7:$B$1261,0))/INDEX(Historical!$F$7:$F$1230,MATCH(B607,Historical!$B$7:$B$1261,0)))^(1/3)-1)*100)</f>
        <v>6.5362546664217813</v>
      </c>
      <c r="U607" s="701">
        <f>IF(INDEX(Historical!$H$7:$H$1230,MATCH(B607,Historical!$B$7:$B$1261,0))=0,"n/a",((INDEX(Historical!$C$7:$C$1239,MATCH(B607,Historical!$B$7:$B$1261,0))/INDEX(Historical!$H$7:$H$1230,MATCH(B607,Historical!$B$7:$B$1261,0)))^(1/5)-1)*100)</f>
        <v>6.1321923960891089</v>
      </c>
      <c r="V607" s="701">
        <f>IF(INDEX(Historical!$O$7:$O$1230,MATCH(B607,Historical!$B$7:$B$1261,0))=0,"n/a",((INDEX(Historical!$C$7:$C$1239,MATCH(B607,Historical!$B$7:$B$1261,0))/INDEX(Historical!$O$7:$O$1230,MATCH(B607,Historical!$B$7:$B$1261,0)))^(1/10)-1)*100)</f>
        <v>4.4053521417678487</v>
      </c>
      <c r="W607" s="702">
        <f t="shared" si="158"/>
        <v>1.3919868829437745</v>
      </c>
      <c r="X607" s="703" t="str">
        <f t="shared" si="159"/>
        <v>n/a</v>
      </c>
      <c r="Y607" s="659"/>
      <c r="Z607" s="651">
        <f t="shared" si="160"/>
        <v>179.31034482758622</v>
      </c>
      <c r="AA607" s="886">
        <f t="shared" si="161"/>
        <v>44.110344827586211</v>
      </c>
      <c r="AB607" s="887">
        <v>9</v>
      </c>
      <c r="AC607" s="865">
        <v>1.45</v>
      </c>
      <c r="AD607" s="865">
        <v>8.44</v>
      </c>
      <c r="AE607" s="865">
        <v>1.85</v>
      </c>
      <c r="AF607" s="865">
        <v>1.48</v>
      </c>
      <c r="AG607" s="865">
        <v>3.1</v>
      </c>
      <c r="AH607" s="865">
        <v>-59.199999999999996</v>
      </c>
      <c r="AI607" s="865">
        <v>6.04</v>
      </c>
      <c r="AJ607" s="865">
        <v>-14.499999999999998</v>
      </c>
      <c r="AK607" s="865">
        <v>5.37</v>
      </c>
      <c r="AL607" s="878">
        <v>3430</v>
      </c>
      <c r="AM607" s="872">
        <v>0.3</v>
      </c>
      <c r="AN607" s="865">
        <v>1.37</v>
      </c>
      <c r="AO607" s="739">
        <f t="shared" si="162"/>
        <v>-33.913111781090599</v>
      </c>
      <c r="AP607" s="740">
        <f t="shared" si="163"/>
        <v>10.197233046495612</v>
      </c>
      <c r="AQ607" s="888">
        <f t="shared" si="164"/>
        <v>70.337325908625075</v>
      </c>
      <c r="AR607" s="651">
        <f>INDEX(Historical!$C$7:$C$1239,MATCH(B607,Historical!$B$7:$B$1261,0))*IF(AH607="n/a",1.03,IF(AH607&lt;0,1.01,IF(AH607&gt;10,1.1,(1+AH607/100))))</f>
        <v>2.3936999999999999</v>
      </c>
      <c r="AS607" s="886">
        <f t="shared" si="165"/>
        <v>2.5382794799999999</v>
      </c>
      <c r="AT607" s="886">
        <f t="shared" ref="AT607:AV626" si="170">IF($AK607="n/a",1.03*AS607,IF($AK607&lt;0,1.01*AS607,IF($AK607&gt;10,1.1*AS607,(1+$AK607/100)*AS607)))</f>
        <v>2.6745850880760003</v>
      </c>
      <c r="AU607" s="886">
        <f t="shared" si="170"/>
        <v>2.8182103073056819</v>
      </c>
      <c r="AV607" s="886">
        <f t="shared" si="170"/>
        <v>2.9695482008079974</v>
      </c>
      <c r="AW607" s="651">
        <f t="shared" si="166"/>
        <v>13.39432307618968</v>
      </c>
      <c r="AX607" s="747">
        <f t="shared" si="167"/>
        <v>20.941718380534208</v>
      </c>
      <c r="AY607" s="934">
        <v>0.24</v>
      </c>
      <c r="AZ607" s="872">
        <v>26.450000000000003</v>
      </c>
      <c r="BA607" s="872">
        <v>-27.29</v>
      </c>
      <c r="BB607" s="872">
        <v>10.58</v>
      </c>
      <c r="BC607" s="872">
        <v>-2.91</v>
      </c>
      <c r="BE607" s="624">
        <v>2004</v>
      </c>
      <c r="BF607" s="898">
        <f t="shared" si="168"/>
        <v>1</v>
      </c>
      <c r="BG607" s="882">
        <v>0.89999999999999991</v>
      </c>
    </row>
    <row r="608" spans="1:59" ht="11.25" customHeight="1" x14ac:dyDescent="0.2">
      <c r="A608" s="871" t="s">
        <v>104</v>
      </c>
      <c r="B608" s="875" t="s">
        <v>105</v>
      </c>
      <c r="C608" s="932" t="s">
        <v>108</v>
      </c>
      <c r="D608" s="932" t="s">
        <v>4338</v>
      </c>
      <c r="E608" s="733">
        <v>32</v>
      </c>
      <c r="F608" s="1140">
        <v>88</v>
      </c>
      <c r="G608" s="1136" t="s">
        <v>106</v>
      </c>
      <c r="H608" s="1136" t="s">
        <v>106</v>
      </c>
      <c r="I608" s="865">
        <v>37.32</v>
      </c>
      <c r="J608" s="651">
        <f t="shared" si="155"/>
        <v>3.0010718113612009</v>
      </c>
      <c r="K608" s="884">
        <v>0.28000000000000003</v>
      </c>
      <c r="L608" s="887">
        <v>4</v>
      </c>
      <c r="M608" s="642">
        <f t="shared" si="156"/>
        <v>1.1200000000000001</v>
      </c>
      <c r="N608" s="870" t="s">
        <v>107</v>
      </c>
      <c r="O608" s="735">
        <v>0.27</v>
      </c>
      <c r="P608" s="866">
        <v>43773</v>
      </c>
      <c r="Q608" s="866">
        <v>43784</v>
      </c>
      <c r="R608" s="642">
        <f t="shared" si="157"/>
        <v>3.7037037037037068</v>
      </c>
      <c r="S608" s="701">
        <f>IF(INDEX(Historical!$D$7:$D$1237,MATCH(B608,Historical!$B$7:$B$1261,0))=0,"n/a",(INDEX(Historical!$C$7:$C$1239,MATCH(B608,Historical!$B$7:$B$1261,0))/INDEX(Historical!$D$7:$D$1237,MATCH(B608,Historical!$B$7:$B$1261,0))-1)*100)</f>
        <v>14.583333333333348</v>
      </c>
      <c r="T608" s="701">
        <f>IF(INDEX(Historical!$F$7:$F$1230,MATCH(B608,Historical!$B$7:$B$1261,0))=0,"n/a",((INDEX(Historical!$C$7:$C$1239,MATCH(B608,Historical!$B$7:$B$1261,0))/INDEX(Historical!$F$7:$F$1230,MATCH(B608,Historical!$B$7:$B$1261,0)))^(1/3)-1)*100)</f>
        <v>15.173720500186395</v>
      </c>
      <c r="U608" s="701">
        <f>IF(INDEX(Historical!$H$7:$H$1230,MATCH(B608,Historical!$B$7:$B$1261,0))=0,"n/a",((INDEX(Historical!$C$7:$C$1239,MATCH(B608,Historical!$B$7:$B$1261,0))/INDEX(Historical!$H$7:$H$1230,MATCH(B608,Historical!$B$7:$B$1261,0)))^(1/5)-1)*100)</f>
        <v>11.251379358678083</v>
      </c>
      <c r="V608" s="701">
        <f>IF(INDEX(Historical!$O$7:$O$1230,MATCH(B608,Historical!$B$7:$B$1261,0))=0,"n/a",((INDEX(Historical!$C$7:$C$1239,MATCH(B608,Historical!$B$7:$B$1261,0))/INDEX(Historical!$O$7:$O$1230,MATCH(B608,Historical!$B$7:$B$1261,0)))^(1/10)-1)*100)</f>
        <v>7.446762909991067</v>
      </c>
      <c r="W608" s="702">
        <f t="shared" si="158"/>
        <v>1.5109087659528535</v>
      </c>
      <c r="X608" s="703">
        <f t="shared" si="159"/>
        <v>1.0715599389217221</v>
      </c>
      <c r="Y608" s="876"/>
      <c r="Z608" s="651">
        <f t="shared" si="160"/>
        <v>37.333333333333336</v>
      </c>
      <c r="AA608" s="886">
        <f t="shared" si="161"/>
        <v>12.44</v>
      </c>
      <c r="AB608" s="887">
        <v>12</v>
      </c>
      <c r="AC608" s="865">
        <v>3</v>
      </c>
      <c r="AD608" s="865">
        <v>1.31</v>
      </c>
      <c r="AE608" s="865">
        <v>3.85</v>
      </c>
      <c r="AF608" s="865">
        <v>1.1399999999999999</v>
      </c>
      <c r="AG608" s="865">
        <v>8.9</v>
      </c>
      <c r="AH608" s="865">
        <v>14.399999999999999</v>
      </c>
      <c r="AI608" s="865">
        <v>-0.44999999999999996</v>
      </c>
      <c r="AJ608" s="865">
        <v>10.5</v>
      </c>
      <c r="AK608" s="865">
        <v>10</v>
      </c>
      <c r="AL608" s="878">
        <v>1020</v>
      </c>
      <c r="AM608" s="872">
        <v>0.8</v>
      </c>
      <c r="AN608" s="865">
        <v>0.16</v>
      </c>
      <c r="AO608" s="739">
        <f t="shared" si="162"/>
        <v>1.8124511700392834</v>
      </c>
      <c r="AP608" s="740">
        <f t="shared" si="163"/>
        <v>14.252451170039283</v>
      </c>
      <c r="AQ608" s="888">
        <f t="shared" si="164"/>
        <v>-20.608984555345732</v>
      </c>
      <c r="AR608" s="651">
        <f>INDEX(Historical!$C$7:$C$1239,MATCH(B608,Historical!$B$7:$B$1261,0))*IF(AH608="n/a",1.03,IF(AH608&lt;0,1.01,IF(AH608&gt;10,1.1,(1+AH608/100))))</f>
        <v>1.2100000000000002</v>
      </c>
      <c r="AS608" s="886">
        <f t="shared" si="165"/>
        <v>1.2221000000000002</v>
      </c>
      <c r="AT608" s="886">
        <f t="shared" si="170"/>
        <v>1.3443100000000003</v>
      </c>
      <c r="AU608" s="886">
        <f t="shared" si="170"/>
        <v>1.4787410000000005</v>
      </c>
      <c r="AV608" s="886">
        <f t="shared" si="170"/>
        <v>1.6266151000000006</v>
      </c>
      <c r="AW608" s="651">
        <f t="shared" si="166"/>
        <v>6.881766100000001</v>
      </c>
      <c r="AX608" s="747">
        <f t="shared" si="167"/>
        <v>18.439887727759917</v>
      </c>
      <c r="AY608" s="934">
        <v>1.21</v>
      </c>
      <c r="AZ608" s="872">
        <v>43.15</v>
      </c>
      <c r="BA608" s="872">
        <v>-30.14</v>
      </c>
      <c r="BB608" s="872">
        <v>9.7900000000000009</v>
      </c>
      <c r="BC608" s="872">
        <v>8.6900000000000013</v>
      </c>
      <c r="BE608" s="624">
        <v>1988</v>
      </c>
      <c r="BF608" s="898">
        <f t="shared" si="168"/>
        <v>3</v>
      </c>
      <c r="BG608" s="882">
        <v>1.0999999999999999</v>
      </c>
    </row>
    <row r="609" spans="1:59" ht="11.25" customHeight="1" x14ac:dyDescent="0.2">
      <c r="A609" s="871" t="s">
        <v>778</v>
      </c>
      <c r="B609" s="875" t="s">
        <v>779</v>
      </c>
      <c r="C609" s="932" t="s">
        <v>131</v>
      </c>
      <c r="D609" s="932" t="s">
        <v>4328</v>
      </c>
      <c r="E609" s="733">
        <v>17</v>
      </c>
      <c r="F609" s="1140">
        <v>215</v>
      </c>
      <c r="G609" s="1147" t="s">
        <v>37</v>
      </c>
      <c r="H609" s="1147" t="s">
        <v>37</v>
      </c>
      <c r="I609" s="874">
        <v>127.48</v>
      </c>
      <c r="J609" s="651">
        <f t="shared" si="155"/>
        <v>3.2789457169752114</v>
      </c>
      <c r="K609" s="877">
        <v>1.0449999999999999</v>
      </c>
      <c r="L609" s="887">
        <v>4</v>
      </c>
      <c r="M609" s="642">
        <f t="shared" si="156"/>
        <v>4.18</v>
      </c>
      <c r="N609" s="870" t="s">
        <v>489</v>
      </c>
      <c r="O609" s="734">
        <v>0.96750000000000003</v>
      </c>
      <c r="P609" s="861">
        <v>43909</v>
      </c>
      <c r="Q609" s="861">
        <v>43936</v>
      </c>
      <c r="R609" s="642">
        <f t="shared" si="157"/>
        <v>8.010335917312652</v>
      </c>
      <c r="S609" s="701">
        <f>IF(INDEX(Historical!$D$7:$D$1237,MATCH(B609,Historical!$B$7:$B$1261,0))=0,"n/a",(INDEX(Historical!$C$7:$C$1239,MATCH(B609,Historical!$B$7:$B$1261,0))/INDEX(Historical!$D$7:$D$1237,MATCH(B609,Historical!$B$7:$B$1261,0))-1)*100)</f>
        <v>8.2679971489665114</v>
      </c>
      <c r="T609" s="701">
        <f>IF(INDEX(Historical!$F$7:$F$1230,MATCH(B609,Historical!$B$7:$B$1261,0))=0,"n/a",((INDEX(Historical!$C$7:$C$1239,MATCH(B609,Historical!$B$7:$B$1261,0))/INDEX(Historical!$F$7:$F$1230,MATCH(B609,Historical!$B$7:$B$1261,0)))^(1/3)-1)*100)</f>
        <v>8.5986337663978887</v>
      </c>
      <c r="U609" s="701">
        <f>IF(INDEX(Historical!$H$7:$H$1230,MATCH(B609,Historical!$B$7:$B$1261,0))=0,"n/a",((INDEX(Historical!$C$7:$C$1239,MATCH(B609,Historical!$B$7:$B$1261,0))/INDEX(Historical!$H$7:$H$1230,MATCH(B609,Historical!$B$7:$B$1261,0)))^(1/5)-1)*100)</f>
        <v>7.7882584537545485</v>
      </c>
      <c r="V609" s="701">
        <f>IF(INDEX(Historical!$O$7:$O$1230,MATCH(B609,Historical!$B$7:$B$1261,0))=0,"n/a",((INDEX(Historical!$C$7:$C$1239,MATCH(B609,Historical!$B$7:$B$1261,0))/INDEX(Historical!$O$7:$O$1230,MATCH(B609,Historical!$B$7:$B$1261,0)))^(1/10)-1)*100)</f>
        <v>9.5886102515285732</v>
      </c>
      <c r="W609" s="702">
        <f t="shared" si="158"/>
        <v>0.81224059060206133</v>
      </c>
      <c r="X609" s="703">
        <f t="shared" si="159"/>
        <v>1.4694827271234998</v>
      </c>
      <c r="Y609" s="875"/>
      <c r="Z609" s="651">
        <f t="shared" si="160"/>
        <v>66.666666666666657</v>
      </c>
      <c r="AA609" s="886">
        <f t="shared" si="161"/>
        <v>20.331738437001597</v>
      </c>
      <c r="AB609" s="887">
        <v>12</v>
      </c>
      <c r="AC609" s="865">
        <v>6.27</v>
      </c>
      <c r="AD609" s="865">
        <v>2.83</v>
      </c>
      <c r="AE609" s="865">
        <v>3.44</v>
      </c>
      <c r="AF609" s="865">
        <v>1.88</v>
      </c>
      <c r="AG609" s="865">
        <v>20</v>
      </c>
      <c r="AH609" s="865">
        <v>120</v>
      </c>
      <c r="AI609" s="865">
        <v>4.7699999999999996</v>
      </c>
      <c r="AJ609" s="865">
        <v>5.3</v>
      </c>
      <c r="AK609" s="865">
        <v>7.35</v>
      </c>
      <c r="AL609" s="878">
        <v>38070</v>
      </c>
      <c r="AM609" s="872">
        <v>6.9999999999999993E-2</v>
      </c>
      <c r="AN609" s="865">
        <v>1.27</v>
      </c>
      <c r="AO609" s="739">
        <f t="shared" si="162"/>
        <v>-9.2645342662718377</v>
      </c>
      <c r="AP609" s="740">
        <f t="shared" si="163"/>
        <v>11.067204170729759</v>
      </c>
      <c r="AQ609" s="888">
        <f t="shared" si="164"/>
        <v>30.339161440984853</v>
      </c>
      <c r="AR609" s="651">
        <f>INDEX(Historical!$C$7:$C$1239,MATCH(B609,Historical!$B$7:$B$1261,0))*IF(AH609="n/a",1.03,IF(AH609&lt;0,1.01,IF(AH609&gt;10,1.1,(1+AH609/100))))</f>
        <v>4.1772499999999999</v>
      </c>
      <c r="AS609" s="886">
        <f t="shared" si="165"/>
        <v>4.3765048250000005</v>
      </c>
      <c r="AT609" s="886">
        <f t="shared" si="170"/>
        <v>4.6981779296374997</v>
      </c>
      <c r="AU609" s="886">
        <f t="shared" si="170"/>
        <v>5.0434940074658554</v>
      </c>
      <c r="AV609" s="886">
        <f t="shared" si="170"/>
        <v>5.4141908170145951</v>
      </c>
      <c r="AW609" s="651">
        <f t="shared" si="166"/>
        <v>23.709617579117953</v>
      </c>
      <c r="AX609" s="747">
        <f t="shared" si="167"/>
        <v>18.598695935925598</v>
      </c>
      <c r="AY609" s="934">
        <v>0.66</v>
      </c>
      <c r="AZ609" s="872">
        <v>44.86</v>
      </c>
      <c r="BA609" s="872">
        <v>-21.25</v>
      </c>
      <c r="BB609" s="872">
        <v>0.57999999999999996</v>
      </c>
      <c r="BC609" s="872">
        <v>1.91</v>
      </c>
      <c r="BE609" s="624">
        <v>2004</v>
      </c>
      <c r="BF609" s="898">
        <f t="shared" si="168"/>
        <v>1</v>
      </c>
      <c r="BG609" s="882">
        <v>5.6000000000000005</v>
      </c>
    </row>
    <row r="610" spans="1:59" ht="11.25" customHeight="1" x14ac:dyDescent="0.2">
      <c r="A610" s="863" t="s">
        <v>1660</v>
      </c>
      <c r="B610" s="875" t="s">
        <v>1661</v>
      </c>
      <c r="C610" s="932" t="s">
        <v>108</v>
      </c>
      <c r="D610" s="932" t="s">
        <v>4338</v>
      </c>
      <c r="E610" s="733">
        <v>9</v>
      </c>
      <c r="F610" s="1140">
        <v>458</v>
      </c>
      <c r="G610" s="1140" t="s">
        <v>106</v>
      </c>
      <c r="H610" s="1140" t="s">
        <v>106</v>
      </c>
      <c r="I610" s="874">
        <v>66.47</v>
      </c>
      <c r="J610" s="651">
        <f t="shared" si="155"/>
        <v>2.828343613660298</v>
      </c>
      <c r="K610" s="877">
        <v>0.47</v>
      </c>
      <c r="L610" s="887">
        <v>4</v>
      </c>
      <c r="M610" s="642">
        <f t="shared" si="156"/>
        <v>1.88</v>
      </c>
      <c r="N610" s="870" t="s">
        <v>236</v>
      </c>
      <c r="O610" s="734">
        <v>0.46</v>
      </c>
      <c r="P610" s="861">
        <v>43867</v>
      </c>
      <c r="Q610" s="861">
        <v>43875</v>
      </c>
      <c r="R610" s="642">
        <f t="shared" si="157"/>
        <v>2.1739130434782505</v>
      </c>
      <c r="S610" s="701">
        <f>IF(INDEX(Historical!$D$7:$D$1237,MATCH(B610,Historical!$B$7:$B$1261,0))=0,"n/a",(INDEX(Historical!$C$7:$C$1239,MATCH(B610,Historical!$B$7:$B$1261,0))/INDEX(Historical!$D$7:$D$1237,MATCH(B610,Historical!$B$7:$B$1261,0))-1)*100)</f>
        <v>21.014492753623195</v>
      </c>
      <c r="T610" s="701">
        <f>IF(INDEX(Historical!$F$7:$F$1230,MATCH(B610,Historical!$B$7:$B$1261,0))=0,"n/a",((INDEX(Historical!$C$7:$C$1239,MATCH(B610,Historical!$B$7:$B$1261,0))/INDEX(Historical!$F$7:$F$1230,MATCH(B610,Historical!$B$7:$B$1261,0)))^(1/3)-1)*100)</f>
        <v>11.338072963188694</v>
      </c>
      <c r="U610" s="701">
        <f>IF(INDEX(Historical!$H$7:$H$1230,MATCH(B610,Historical!$B$7:$B$1261,0))=0,"n/a",((INDEX(Historical!$C$7:$C$1239,MATCH(B610,Historical!$B$7:$B$1261,0))/INDEX(Historical!$H$7:$H$1230,MATCH(B610,Historical!$B$7:$B$1261,0)))^(1/5)-1)*100)</f>
        <v>15.287049279414134</v>
      </c>
      <c r="V610" s="701">
        <f>IF(INDEX(Historical!$O$7:$O$1230,MATCH(B610,Historical!$B$7:$B$1261,0))=0,"n/a",((INDEX(Historical!$C$7:$C$1239,MATCH(B610,Historical!$B$7:$B$1261,0))/INDEX(Historical!$O$7:$O$1230,MATCH(B610,Historical!$B$7:$B$1261,0)))^(1/10)-1)*100)</f>
        <v>9.4008649990553685</v>
      </c>
      <c r="W610" s="702">
        <f t="shared" si="158"/>
        <v>1.6261321996380365</v>
      </c>
      <c r="X610" s="703">
        <f t="shared" si="159"/>
        <v>1.3065854084969344</v>
      </c>
      <c r="Y610" s="876"/>
      <c r="Z610" s="651">
        <f t="shared" si="160"/>
        <v>122.07792207792207</v>
      </c>
      <c r="AA610" s="886">
        <f t="shared" si="161"/>
        <v>43.162337662337663</v>
      </c>
      <c r="AB610" s="887">
        <v>12</v>
      </c>
      <c r="AC610" s="865">
        <v>1.54</v>
      </c>
      <c r="AD610" s="865">
        <v>3.82</v>
      </c>
      <c r="AE610" s="865">
        <v>6.55</v>
      </c>
      <c r="AF610" s="865">
        <v>1.0900000000000001</v>
      </c>
      <c r="AG610" s="865">
        <v>2.4</v>
      </c>
      <c r="AH610" s="865">
        <v>10.8</v>
      </c>
      <c r="AI610" s="865">
        <v>11.91</v>
      </c>
      <c r="AJ610" s="865">
        <v>11.700000000000001</v>
      </c>
      <c r="AK610" s="865">
        <v>12</v>
      </c>
      <c r="AL610" s="878">
        <v>5050</v>
      </c>
      <c r="AM610" s="872">
        <v>1.2</v>
      </c>
      <c r="AN610" s="865">
        <v>0.24</v>
      </c>
      <c r="AO610" s="739">
        <f t="shared" si="162"/>
        <v>-25.046944769263231</v>
      </c>
      <c r="AP610" s="740">
        <f t="shared" si="163"/>
        <v>18.115392893074432</v>
      </c>
      <c r="AQ610" s="888">
        <f t="shared" si="164"/>
        <v>44.602056312331499</v>
      </c>
      <c r="AR610" s="651">
        <f>INDEX(Historical!$C$7:$C$1239,MATCH(B610,Historical!$B$7:$B$1261,0))*IF(AH610="n/a",1.03,IF(AH610&lt;0,1.01,IF(AH610&gt;10,1.1,(1+AH610/100))))</f>
        <v>1.837</v>
      </c>
      <c r="AS610" s="886">
        <f t="shared" si="165"/>
        <v>2.0207000000000002</v>
      </c>
      <c r="AT610" s="886">
        <f t="shared" si="170"/>
        <v>2.2227700000000006</v>
      </c>
      <c r="AU610" s="886">
        <f t="shared" si="170"/>
        <v>2.4450470000000006</v>
      </c>
      <c r="AV610" s="886">
        <f t="shared" si="170"/>
        <v>2.6895517000000009</v>
      </c>
      <c r="AW610" s="651">
        <f t="shared" si="166"/>
        <v>11.215068700000002</v>
      </c>
      <c r="AX610" s="747">
        <f t="shared" si="167"/>
        <v>16.872376560854523</v>
      </c>
      <c r="AY610" s="934">
        <v>1.1299999999999999</v>
      </c>
      <c r="AZ610" s="872">
        <v>64.45</v>
      </c>
      <c r="BA610" s="872">
        <v>-24.55</v>
      </c>
      <c r="BB610" s="872">
        <v>12.5</v>
      </c>
      <c r="BC610" s="872">
        <v>18.420000000000002</v>
      </c>
      <c r="BE610" s="624">
        <v>2012</v>
      </c>
      <c r="BF610" s="898">
        <f t="shared" si="168"/>
        <v>0</v>
      </c>
      <c r="BG610" s="882">
        <v>0.3</v>
      </c>
    </row>
    <row r="611" spans="1:59" ht="11.25" customHeight="1" x14ac:dyDescent="0.2">
      <c r="A611" s="863" t="s">
        <v>4628</v>
      </c>
      <c r="B611" s="875" t="s">
        <v>3901</v>
      </c>
      <c r="C611" s="932" t="s">
        <v>112</v>
      </c>
      <c r="D611" s="932" t="s">
        <v>1220</v>
      </c>
      <c r="E611" s="733">
        <v>6</v>
      </c>
      <c r="F611" s="1140">
        <v>659</v>
      </c>
      <c r="G611" s="1129" t="s">
        <v>106</v>
      </c>
      <c r="H611" s="1129" t="s">
        <v>106</v>
      </c>
      <c r="I611" s="879">
        <v>91.9</v>
      </c>
      <c r="J611" s="651">
        <f t="shared" si="155"/>
        <v>1.001088139281828</v>
      </c>
      <c r="K611" s="884">
        <v>0.23</v>
      </c>
      <c r="L611" s="624">
        <v>4</v>
      </c>
      <c r="M611" s="642">
        <f t="shared" si="156"/>
        <v>0.92</v>
      </c>
      <c r="N611" s="624" t="s">
        <v>410</v>
      </c>
      <c r="O611" s="735">
        <v>0.22</v>
      </c>
      <c r="P611" s="938">
        <v>43648</v>
      </c>
      <c r="Q611" s="938">
        <v>43671</v>
      </c>
      <c r="R611" s="642">
        <f t="shared" si="157"/>
        <v>4.5454545454545494</v>
      </c>
      <c r="S611" s="701">
        <f>IF(INDEX(Historical!$D$7:$D$1237,MATCH(B611,Historical!$B$7:$B$1261,0))=0,"n/a",(INDEX(Historical!$C$7:$C$1239,MATCH(B611,Historical!$B$7:$B$1261,0))/INDEX(Historical!$D$7:$D$1237,MATCH(B611,Historical!$B$7:$B$1261,0))-1)*100)</f>
        <v>4.6511627906976827</v>
      </c>
      <c r="T611" s="701">
        <f>IF(INDEX(Historical!$F$7:$F$1230,MATCH(B611,Historical!$B$7:$B$1261,0))=0,"n/a",((INDEX(Historical!$C$7:$C$1239,MATCH(B611,Historical!$B$7:$B$1261,0))/INDEX(Historical!$F$7:$F$1230,MATCH(B611,Historical!$B$7:$B$1261,0)))^(1/3)-1)*100)</f>
        <v>9.7938124280034131</v>
      </c>
      <c r="U611" s="701">
        <f>IF(INDEX(Historical!$H$7:$H$1230,MATCH(B611,Historical!$B$7:$B$1261,0))=0,"n/a",((INDEX(Historical!$C$7:$C$1239,MATCH(B611,Historical!$B$7:$B$1261,0))/INDEX(Historical!$H$7:$H$1230,MATCH(B611,Historical!$B$7:$B$1261,0)))^(1/5)-1)*100)</f>
        <v>11.17146479648663</v>
      </c>
      <c r="V611" s="701">
        <f>IF(INDEX(Historical!$O$7:$O$1230,MATCH(B611,Historical!$B$7:$B$1261,0))=0,"n/a",((INDEX(Historical!$C$7:$C$1239,MATCH(B611,Historical!$B$7:$B$1261,0))/INDEX(Historical!$O$7:$O$1230,MATCH(B611,Historical!$B$7:$B$1261,0)))^(1/10)-1)*100)</f>
        <v>8.4471771197698544</v>
      </c>
      <c r="W611" s="702">
        <f t="shared" si="158"/>
        <v>1.3225086485212707</v>
      </c>
      <c r="X611" s="703">
        <f t="shared" si="159"/>
        <v>0.61381674705970501</v>
      </c>
      <c r="Y611" s="875"/>
      <c r="Z611" s="651">
        <f t="shared" si="160"/>
        <v>21.800947867298582</v>
      </c>
      <c r="AA611" s="886">
        <f t="shared" si="161"/>
        <v>21.777251184834125</v>
      </c>
      <c r="AB611" s="1190">
        <v>12</v>
      </c>
      <c r="AC611" s="879">
        <v>4.22</v>
      </c>
      <c r="AD611" s="879">
        <v>4.4400000000000004</v>
      </c>
      <c r="AE611" s="879">
        <v>3.26</v>
      </c>
      <c r="AF611" s="879">
        <v>4.24</v>
      </c>
      <c r="AG611" s="879">
        <v>20.7</v>
      </c>
      <c r="AH611" s="879">
        <v>10.8</v>
      </c>
      <c r="AI611" s="879">
        <v>2.0299999999999998</v>
      </c>
      <c r="AJ611" s="879">
        <v>18.2</v>
      </c>
      <c r="AK611" s="879">
        <v>5</v>
      </c>
      <c r="AL611" s="879">
        <v>4030.0000000000005</v>
      </c>
      <c r="AM611" s="879">
        <v>0.2</v>
      </c>
      <c r="AN611" s="879">
        <v>0.09</v>
      </c>
      <c r="AO611" s="739">
        <f t="shared" si="162"/>
        <v>-9.6046982490656667</v>
      </c>
      <c r="AP611" s="740">
        <f t="shared" si="163"/>
        <v>12.172552935768458</v>
      </c>
      <c r="AQ611" s="888">
        <f t="shared" si="164"/>
        <v>102.5784292824186</v>
      </c>
      <c r="AR611" s="651">
        <f>INDEX(Historical!$C$7:$C$1239,MATCH(B611,Historical!$B$7:$B$1261,0))*IF(AH611="n/a",1.03,IF(AH611&lt;0,1.01,IF(AH611&gt;10,1.1,(1+AH611/100))))</f>
        <v>0.9900000000000001</v>
      </c>
      <c r="AS611" s="886">
        <f t="shared" si="165"/>
        <v>1.010097</v>
      </c>
      <c r="AT611" s="886">
        <f t="shared" si="170"/>
        <v>1.0606018500000001</v>
      </c>
      <c r="AU611" s="886">
        <f t="shared" si="170"/>
        <v>1.1136319425000001</v>
      </c>
      <c r="AV611" s="886">
        <f t="shared" si="170"/>
        <v>1.1693135396250001</v>
      </c>
      <c r="AW611" s="651">
        <f t="shared" si="166"/>
        <v>5.3436443321250007</v>
      </c>
      <c r="AX611" s="747">
        <f t="shared" si="167"/>
        <v>5.8146293059031562</v>
      </c>
      <c r="AY611" s="729">
        <v>1.27</v>
      </c>
      <c r="AZ611" s="882">
        <v>95.45</v>
      </c>
      <c r="BA611" s="882">
        <v>-11.92</v>
      </c>
      <c r="BB611" s="882">
        <v>-1.96</v>
      </c>
      <c r="BC611" s="882">
        <v>8.9599999999999991</v>
      </c>
      <c r="BE611" s="624">
        <v>2014</v>
      </c>
      <c r="BF611" s="898">
        <f t="shared" si="168"/>
        <v>0</v>
      </c>
      <c r="BG611" s="882">
        <v>15.299999999999999</v>
      </c>
    </row>
    <row r="612" spans="1:59" ht="11.25" customHeight="1" x14ac:dyDescent="0.2">
      <c r="A612" s="863" t="s">
        <v>1675</v>
      </c>
      <c r="B612" s="875" t="s">
        <v>1676</v>
      </c>
      <c r="C612" s="932" t="s">
        <v>4319</v>
      </c>
      <c r="D612" s="932" t="s">
        <v>4320</v>
      </c>
      <c r="E612" s="733">
        <v>10</v>
      </c>
      <c r="F612" s="1140">
        <v>390</v>
      </c>
      <c r="G612" s="1186" t="s">
        <v>106</v>
      </c>
      <c r="H612" s="1186" t="s">
        <v>106</v>
      </c>
      <c r="I612" s="874">
        <v>29.78</v>
      </c>
      <c r="J612" s="651">
        <f t="shared" si="155"/>
        <v>4.8354600402954997</v>
      </c>
      <c r="K612" s="877">
        <v>0.12</v>
      </c>
      <c r="L612" s="887">
        <v>12</v>
      </c>
      <c r="M612" s="642">
        <f t="shared" si="156"/>
        <v>1.44</v>
      </c>
      <c r="N612" s="870" t="s">
        <v>1050</v>
      </c>
      <c r="O612" s="734">
        <v>0.119167</v>
      </c>
      <c r="P612" s="861">
        <v>43888</v>
      </c>
      <c r="Q612" s="861">
        <v>43935</v>
      </c>
      <c r="R612" s="642">
        <f t="shared" si="157"/>
        <v>0.69901902372301095</v>
      </c>
      <c r="S612" s="701">
        <f>IF(INDEX(Historical!$D$7:$D$1237,MATCH(B612,Historical!$B$7:$B$1261,0))=0,"n/a",(INDEX(Historical!$C$7:$C$1239,MATCH(B612,Historical!$B$7:$B$1261,0))/INDEX(Historical!$D$7:$D$1237,MATCH(B612,Historical!$B$7:$B$1261,0))-1)*100)</f>
        <v>0.66901408450703581</v>
      </c>
      <c r="T612" s="701">
        <f>IF(INDEX(Historical!$F$7:$F$1230,MATCH(B612,Historical!$B$7:$B$1261,0))=0,"n/a",((INDEX(Historical!$C$7:$C$1239,MATCH(B612,Historical!$B$7:$B$1261,0))/INDEX(Historical!$F$7:$F$1230,MATCH(B612,Historical!$B$7:$B$1261,0)))^(1/3)-1)*100)</f>
        <v>0.91905129840876842</v>
      </c>
      <c r="U612" s="701">
        <f>IF(INDEX(Historical!$H$7:$H$1230,MATCH(B612,Historical!$B$7:$B$1261,0))=0,"n/a",((INDEX(Historical!$C$7:$C$1239,MATCH(B612,Historical!$B$7:$B$1261,0))/INDEX(Historical!$H$7:$H$1230,MATCH(B612,Historical!$B$7:$B$1261,0)))^(1/5)-1)*100)</f>
        <v>2.2338786990910187</v>
      </c>
      <c r="V612" s="701" t="str">
        <f>IF(INDEX(Historical!$O$7:$O$1230,MATCH(B612,Historical!$B$7:$B$1261,0))=0,"n/a",((INDEX(Historical!$C$7:$C$1239,MATCH(B612,Historical!$B$7:$B$1261,0))/INDEX(Historical!$O$7:$O$1230,MATCH(B612,Historical!$B$7:$B$1261,0)))^(1/10)-1)*100)</f>
        <v>n/a</v>
      </c>
      <c r="W612" s="702" t="str">
        <f t="shared" si="158"/>
        <v>n/a</v>
      </c>
      <c r="X612" s="703">
        <f t="shared" si="159"/>
        <v>8.3665868879813421E-2</v>
      </c>
      <c r="Y612" s="876"/>
      <c r="Z612" s="651">
        <f t="shared" si="160"/>
        <v>179.99999999999997</v>
      </c>
      <c r="AA612" s="886">
        <f t="shared" si="161"/>
        <v>37.225000000000001</v>
      </c>
      <c r="AB612" s="887">
        <v>12</v>
      </c>
      <c r="AC612" s="865">
        <v>0.8</v>
      </c>
      <c r="AD612" s="865">
        <v>5.34</v>
      </c>
      <c r="AE612" s="865">
        <v>9.73</v>
      </c>
      <c r="AF612" s="865">
        <v>1.92</v>
      </c>
      <c r="AG612" s="865">
        <v>5.0999999999999996</v>
      </c>
      <c r="AH612" s="867">
        <v>-56.100000000000009</v>
      </c>
      <c r="AI612" s="867">
        <v>-51.449999999999996</v>
      </c>
      <c r="AJ612" s="865">
        <v>26.700000000000003</v>
      </c>
      <c r="AK612" s="865">
        <v>7.0000000000000009</v>
      </c>
      <c r="AL612" s="878">
        <v>4520</v>
      </c>
      <c r="AM612" s="872">
        <v>0.2</v>
      </c>
      <c r="AN612" s="865">
        <v>0.69</v>
      </c>
      <c r="AO612" s="739">
        <f t="shared" si="162"/>
        <v>-30.155661260613485</v>
      </c>
      <c r="AP612" s="740">
        <f t="shared" si="163"/>
        <v>7.0693387393865184</v>
      </c>
      <c r="AQ612" s="888">
        <f t="shared" si="164"/>
        <v>78.228317989407429</v>
      </c>
      <c r="AR612" s="651">
        <f>INDEX(Historical!$C$7:$C$1239,MATCH(B612,Historical!$B$7:$B$1261,0))*IF(AH612="n/a",1.03,IF(AH612&lt;0,1.01,IF(AH612&gt;10,1.1,(1+AH612/100))))</f>
        <v>1.4437949999999999</v>
      </c>
      <c r="AS612" s="886">
        <f t="shared" si="165"/>
        <v>1.45823295</v>
      </c>
      <c r="AT612" s="886">
        <f t="shared" si="170"/>
        <v>1.5603092565000001</v>
      </c>
      <c r="AU612" s="886">
        <f t="shared" si="170"/>
        <v>1.6695309044550002</v>
      </c>
      <c r="AV612" s="886">
        <f t="shared" si="170"/>
        <v>1.7863980677668503</v>
      </c>
      <c r="AW612" s="651">
        <f t="shared" si="166"/>
        <v>7.9182661787218507</v>
      </c>
      <c r="AX612" s="747">
        <f t="shared" si="167"/>
        <v>26.58920812196726</v>
      </c>
      <c r="AY612" s="934">
        <v>0.94</v>
      </c>
      <c r="AZ612" s="872">
        <v>69.78</v>
      </c>
      <c r="BA612" s="872">
        <v>-13.68</v>
      </c>
      <c r="BB612" s="872">
        <v>-5.26</v>
      </c>
      <c r="BC612" s="872">
        <v>2.54</v>
      </c>
      <c r="BE612" s="624">
        <v>2011</v>
      </c>
      <c r="BF612" s="898">
        <f t="shared" si="168"/>
        <v>0</v>
      </c>
      <c r="BG612" s="882">
        <v>2.7</v>
      </c>
    </row>
    <row r="613" spans="1:59" ht="11.25" customHeight="1" x14ac:dyDescent="0.2">
      <c r="A613" s="871" t="s">
        <v>1616</v>
      </c>
      <c r="B613" s="875" t="s">
        <v>1617</v>
      </c>
      <c r="C613" s="932" t="s">
        <v>108</v>
      </c>
      <c r="D613" s="932" t="s">
        <v>4338</v>
      </c>
      <c r="E613" s="733">
        <v>7</v>
      </c>
      <c r="F613" s="1140">
        <v>591</v>
      </c>
      <c r="G613" s="1166" t="s">
        <v>115</v>
      </c>
      <c r="H613" s="1166" t="s">
        <v>115</v>
      </c>
      <c r="I613" s="874">
        <v>22.39</v>
      </c>
      <c r="J613" s="651">
        <f t="shared" si="155"/>
        <v>5.0022331397945514</v>
      </c>
      <c r="K613" s="877">
        <v>0.28000000000000003</v>
      </c>
      <c r="L613" s="887">
        <v>4</v>
      </c>
      <c r="M613" s="642">
        <f t="shared" si="156"/>
        <v>1.1200000000000001</v>
      </c>
      <c r="N613" s="870" t="s">
        <v>168</v>
      </c>
      <c r="O613" s="734">
        <v>0.27</v>
      </c>
      <c r="P613" s="866">
        <v>43775</v>
      </c>
      <c r="Q613" s="866">
        <v>43790</v>
      </c>
      <c r="R613" s="642">
        <f t="shared" si="157"/>
        <v>3.7037037037037068</v>
      </c>
      <c r="S613" s="701">
        <f>IF(INDEX(Historical!$D$7:$D$1237,MATCH(B613,Historical!$B$7:$B$1261,0))=0,"n/a",(INDEX(Historical!$C$7:$C$1239,MATCH(B613,Historical!$B$7:$B$1261,0))/INDEX(Historical!$D$7:$D$1237,MATCH(B613,Historical!$B$7:$B$1261,0))-1)*100)</f>
        <v>10.1010101010101</v>
      </c>
      <c r="T613" s="701">
        <f>IF(INDEX(Historical!$F$7:$F$1230,MATCH(B613,Historical!$B$7:$B$1261,0))=0,"n/a",((INDEX(Historical!$C$7:$C$1239,MATCH(B613,Historical!$B$7:$B$1261,0))/INDEX(Historical!$F$7:$F$1230,MATCH(B613,Historical!$B$7:$B$1261,0)))^(1/3)-1)*100)</f>
        <v>12.282461348995731</v>
      </c>
      <c r="U613" s="701">
        <f>IF(INDEX(Historical!$H$7:$H$1230,MATCH(B613,Historical!$B$7:$B$1261,0))=0,"n/a",((INDEX(Historical!$C$7:$C$1239,MATCH(B613,Historical!$B$7:$B$1261,0))/INDEX(Historical!$H$7:$H$1230,MATCH(B613,Historical!$B$7:$B$1261,0)))^(1/5)-1)*100)</f>
        <v>9.8964129213460872</v>
      </c>
      <c r="V613" s="701">
        <f>IF(INDEX(Historical!$O$7:$O$1230,MATCH(B613,Historical!$B$7:$B$1261,0))=0,"n/a",((INDEX(Historical!$C$7:$C$1239,MATCH(B613,Historical!$B$7:$B$1261,0))/INDEX(Historical!$O$7:$O$1230,MATCH(B613,Historical!$B$7:$B$1261,0)))^(1/10)-1)*100)</f>
        <v>1.7100498245471885</v>
      </c>
      <c r="W613" s="702">
        <f t="shared" si="158"/>
        <v>5.7872073545965836</v>
      </c>
      <c r="X613" s="703">
        <f t="shared" si="159"/>
        <v>1.2687708873520624</v>
      </c>
      <c r="Y613" s="664"/>
      <c r="Z613" s="651">
        <f t="shared" si="160"/>
        <v>207.40740740740739</v>
      </c>
      <c r="AA613" s="886">
        <f t="shared" si="161"/>
        <v>41.462962962962962</v>
      </c>
      <c r="AB613" s="887">
        <v>12</v>
      </c>
      <c r="AC613" s="865">
        <v>0.54</v>
      </c>
      <c r="AD613" s="865">
        <v>4.33</v>
      </c>
      <c r="AE613" s="865">
        <v>2.88</v>
      </c>
      <c r="AF613" s="865">
        <v>0.8</v>
      </c>
      <c r="AG613" s="865">
        <v>0.89999999999999991</v>
      </c>
      <c r="AH613" s="865">
        <v>-8.4</v>
      </c>
      <c r="AI613" s="865">
        <v>910.53</v>
      </c>
      <c r="AJ613" s="865">
        <v>7.8</v>
      </c>
      <c r="AK613" s="865">
        <v>10</v>
      </c>
      <c r="AL613" s="878">
        <v>941.89</v>
      </c>
      <c r="AM613" s="872">
        <v>0.4</v>
      </c>
      <c r="AN613" s="865">
        <v>0.1</v>
      </c>
      <c r="AO613" s="739">
        <f t="shared" si="162"/>
        <v>-26.564316901822323</v>
      </c>
      <c r="AP613" s="740">
        <f t="shared" si="163"/>
        <v>14.898646061140639</v>
      </c>
      <c r="AQ613" s="888">
        <f t="shared" si="164"/>
        <v>21.418231049853944</v>
      </c>
      <c r="AR613" s="651">
        <f>INDEX(Historical!$C$7:$C$1239,MATCH(B613,Historical!$B$7:$B$1261,0))*IF(AH613="n/a",1.03,IF(AH613&lt;0,1.01,IF(AH613&gt;10,1.1,(1+AH613/100))))</f>
        <v>1.1009</v>
      </c>
      <c r="AS613" s="886">
        <f t="shared" si="165"/>
        <v>1.21099</v>
      </c>
      <c r="AT613" s="886">
        <f t="shared" si="170"/>
        <v>1.3320890000000001</v>
      </c>
      <c r="AU613" s="886">
        <f t="shared" si="170"/>
        <v>1.4652979000000002</v>
      </c>
      <c r="AV613" s="886">
        <f t="shared" si="170"/>
        <v>1.6118276900000004</v>
      </c>
      <c r="AW613" s="651">
        <f t="shared" si="166"/>
        <v>6.7211045900000004</v>
      </c>
      <c r="AX613" s="747">
        <f t="shared" si="167"/>
        <v>30.01833224653863</v>
      </c>
      <c r="AY613" s="934">
        <v>0.78</v>
      </c>
      <c r="AZ613" s="872">
        <v>31.86</v>
      </c>
      <c r="BA613" s="872">
        <v>-46.089999999999996</v>
      </c>
      <c r="BB613" s="872">
        <v>9.4600000000000009</v>
      </c>
      <c r="BC613" s="872">
        <v>-4.9000000000000004</v>
      </c>
      <c r="BE613" s="624">
        <v>2013</v>
      </c>
      <c r="BF613" s="898">
        <f t="shared" si="168"/>
        <v>0</v>
      </c>
      <c r="BG613" s="882">
        <v>0.1</v>
      </c>
    </row>
    <row r="614" spans="1:59" s="773" customFormat="1" ht="11.25" customHeight="1" x14ac:dyDescent="0.2">
      <c r="A614" s="776" t="s">
        <v>4017</v>
      </c>
      <c r="B614" s="781" t="s">
        <v>4018</v>
      </c>
      <c r="C614" s="932" t="s">
        <v>108</v>
      </c>
      <c r="D614" s="932" t="s">
        <v>4331</v>
      </c>
      <c r="E614" s="755">
        <v>7</v>
      </c>
      <c r="F614" s="1140">
        <v>618</v>
      </c>
      <c r="G614" s="1189" t="s">
        <v>106</v>
      </c>
      <c r="H614" s="1189" t="s">
        <v>106</v>
      </c>
      <c r="I614" s="756">
        <v>18.75</v>
      </c>
      <c r="J614" s="757">
        <f t="shared" si="155"/>
        <v>3.4133333333333336</v>
      </c>
      <c r="K614" s="758">
        <v>0.16</v>
      </c>
      <c r="L614" s="759">
        <v>4</v>
      </c>
      <c r="M614" s="760">
        <f t="shared" si="156"/>
        <v>0.64</v>
      </c>
      <c r="N614" s="761" t="s">
        <v>148</v>
      </c>
      <c r="O614" s="762">
        <v>0.15</v>
      </c>
      <c r="P614" s="763">
        <v>43874</v>
      </c>
      <c r="Q614" s="763">
        <v>43905</v>
      </c>
      <c r="R614" s="760">
        <f t="shared" si="157"/>
        <v>6.6666666666666732</v>
      </c>
      <c r="S614" s="701">
        <f>IF(INDEX(Historical!$D$7:$D$1237,MATCH(B614,Historical!$B$7:$B$1261,0))=0,"n/a",(INDEX(Historical!$C$7:$C$1239,MATCH(B614,Historical!$B$7:$B$1261,0))/INDEX(Historical!$D$7:$D$1237,MATCH(B614,Historical!$B$7:$B$1261,0))-1)*100)</f>
        <v>5.2631578947368363</v>
      </c>
      <c r="T614" s="701">
        <f>IF(INDEX(Historical!$F$7:$F$1230,MATCH(B614,Historical!$B$7:$B$1261,0))=0,"n/a",((INDEX(Historical!$C$7:$C$1239,MATCH(B614,Historical!$B$7:$B$1261,0))/INDEX(Historical!$F$7:$F$1230,MATCH(B614,Historical!$B$7:$B$1261,0)))^(1/3)-1)*100)</f>
        <v>12.624788044360603</v>
      </c>
      <c r="U614" s="701">
        <f>IF(INDEX(Historical!$H$7:$H$1230,MATCH(B614,Historical!$B$7:$B$1261,0))=0,"n/a",((INDEX(Historical!$C$7:$C$1239,MATCH(B614,Historical!$B$7:$B$1261,0))/INDEX(Historical!$H$7:$H$1230,MATCH(B614,Historical!$B$7:$B$1261,0)))^(1/5)-1)*100)</f>
        <v>46.144255162192536</v>
      </c>
      <c r="V614" s="701">
        <f>IF(INDEX(Historical!$O$7:$O$1230,MATCH(B614,Historical!$B$7:$B$1261,0))=0,"n/a",((INDEX(Historical!$C$7:$C$1239,MATCH(B614,Historical!$B$7:$B$1261,0))/INDEX(Historical!$O$7:$O$1230,MATCH(B614,Historical!$B$7:$B$1261,0)))^(1/10)-1)*100)</f>
        <v>4.4019629627884527</v>
      </c>
      <c r="W614" s="702">
        <f t="shared" si="158"/>
        <v>10.482654114145966</v>
      </c>
      <c r="X614" s="703" t="str">
        <f t="shared" si="159"/>
        <v>n/a</v>
      </c>
      <c r="Y614" s="933"/>
      <c r="Z614" s="757" t="str">
        <f t="shared" si="160"/>
        <v>n/a</v>
      </c>
      <c r="AA614" s="765" t="str">
        <f t="shared" si="161"/>
        <v>n/a</v>
      </c>
      <c r="AB614" s="759">
        <v>12</v>
      </c>
      <c r="AC614" s="766" t="s">
        <v>136</v>
      </c>
      <c r="AD614" s="766" t="s">
        <v>136</v>
      </c>
      <c r="AE614" s="766" t="s">
        <v>136</v>
      </c>
      <c r="AF614" s="766" t="s">
        <v>136</v>
      </c>
      <c r="AG614" s="766" t="s">
        <v>136</v>
      </c>
      <c r="AH614" s="766" t="s">
        <v>136</v>
      </c>
      <c r="AI614" s="766" t="s">
        <v>136</v>
      </c>
      <c r="AJ614" s="766" t="s">
        <v>136</v>
      </c>
      <c r="AK614" s="766" t="s">
        <v>136</v>
      </c>
      <c r="AL614" s="767" t="s">
        <v>136</v>
      </c>
      <c r="AM614" s="768" t="s">
        <v>136</v>
      </c>
      <c r="AN614" s="766" t="s">
        <v>136</v>
      </c>
      <c r="AO614" s="769" t="str">
        <f t="shared" si="162"/>
        <v>n/a</v>
      </c>
      <c r="AP614" s="770">
        <f t="shared" si="163"/>
        <v>49.55758849552587</v>
      </c>
      <c r="AQ614" s="771" t="str">
        <f t="shared" si="164"/>
        <v>n/a</v>
      </c>
      <c r="AR614" s="651">
        <f>INDEX(Historical!$C$7:$C$1239,MATCH(B614,Historical!$B$7:$B$1261,0))*IF(AH614="n/a",1.03,IF(AH614&lt;0,1.01,IF(AH614&gt;10,1.1,(1+AH614/100))))</f>
        <v>0.61799999999999999</v>
      </c>
      <c r="AS614" s="765">
        <f t="shared" si="165"/>
        <v>0.63653999999999999</v>
      </c>
      <c r="AT614" s="765">
        <f t="shared" si="170"/>
        <v>0.6556362</v>
      </c>
      <c r="AU614" s="765">
        <f t="shared" si="170"/>
        <v>0.67530528600000006</v>
      </c>
      <c r="AV614" s="765">
        <f t="shared" si="170"/>
        <v>0.69556444458000011</v>
      </c>
      <c r="AW614" s="757">
        <f t="shared" si="166"/>
        <v>3.2810459305799999</v>
      </c>
      <c r="AX614" s="772">
        <f t="shared" si="167"/>
        <v>17.498911629759998</v>
      </c>
      <c r="AY614" s="935" t="s">
        <v>136</v>
      </c>
      <c r="AZ614" s="768" t="s">
        <v>136</v>
      </c>
      <c r="BA614" s="768" t="s">
        <v>136</v>
      </c>
      <c r="BB614" s="768" t="s">
        <v>136</v>
      </c>
      <c r="BC614" s="768" t="s">
        <v>136</v>
      </c>
      <c r="BD614" s="908" t="s">
        <v>4265</v>
      </c>
      <c r="BE614" s="624">
        <v>2014</v>
      </c>
      <c r="BF614" s="898">
        <f t="shared" si="168"/>
        <v>0</v>
      </c>
      <c r="BG614" s="824" t="s">
        <v>136</v>
      </c>
    </row>
    <row r="615" spans="1:59" ht="11.25" customHeight="1" x14ac:dyDescent="0.2">
      <c r="A615" s="871" t="s">
        <v>800</v>
      </c>
      <c r="B615" s="875" t="s">
        <v>801</v>
      </c>
      <c r="C615" s="932" t="s">
        <v>153</v>
      </c>
      <c r="D615" s="932" t="s">
        <v>4324</v>
      </c>
      <c r="E615" s="733">
        <v>16</v>
      </c>
      <c r="F615" s="1140">
        <v>241</v>
      </c>
      <c r="G615" s="1165" t="s">
        <v>106</v>
      </c>
      <c r="H615" s="1165" t="s">
        <v>106</v>
      </c>
      <c r="I615" s="874">
        <v>193.81</v>
      </c>
      <c r="J615" s="651">
        <f t="shared" si="155"/>
        <v>0.82555079717248847</v>
      </c>
      <c r="K615" s="877">
        <v>0.4</v>
      </c>
      <c r="L615" s="887">
        <v>4</v>
      </c>
      <c r="M615" s="642">
        <f t="shared" si="156"/>
        <v>1.6</v>
      </c>
      <c r="N615" s="870" t="s">
        <v>287</v>
      </c>
      <c r="O615" s="734">
        <v>0.37</v>
      </c>
      <c r="P615" s="861">
        <v>44069</v>
      </c>
      <c r="Q615" s="861">
        <v>44098</v>
      </c>
      <c r="R615" s="642">
        <f t="shared" si="157"/>
        <v>8.1081081081081159</v>
      </c>
      <c r="S615" s="701">
        <f>IF(INDEX(Historical!$D$7:$D$1237,MATCH(B615,Historical!$B$7:$B$1261,0))=0,"n/a",(INDEX(Historical!$C$7:$C$1239,MATCH(B615,Historical!$B$7:$B$1261,0))/INDEX(Historical!$D$7:$D$1237,MATCH(B615,Historical!$B$7:$B$1261,0))-1)*100)</f>
        <v>9.2307692307692193</v>
      </c>
      <c r="T615" s="701">
        <f>IF(INDEX(Historical!$F$7:$F$1230,MATCH(B615,Historical!$B$7:$B$1261,0))=0,"n/a",((INDEX(Historical!$C$7:$C$1239,MATCH(B615,Historical!$B$7:$B$1261,0))/INDEX(Historical!$F$7:$F$1230,MATCH(B615,Historical!$B$7:$B$1261,0)))^(1/3)-1)*100)</f>
        <v>10.237027222161377</v>
      </c>
      <c r="U615" s="701">
        <f>IF(INDEX(Historical!$H$7:$H$1230,MATCH(B615,Historical!$B$7:$B$1261,0))=0,"n/a",((INDEX(Historical!$C$7:$C$1239,MATCH(B615,Historical!$B$7:$B$1261,0))/INDEX(Historical!$H$7:$H$1230,MATCH(B615,Historical!$B$7:$B$1261,0)))^(1/5)-1)*100)</f>
        <v>10.04267384562354</v>
      </c>
      <c r="V615" s="701">
        <f>IF(INDEX(Historical!$O$7:$O$1230,MATCH(B615,Historical!$B$7:$B$1261,0))=0,"n/a",((INDEX(Historical!$C$7:$C$1239,MATCH(B615,Historical!$B$7:$B$1261,0))/INDEX(Historical!$O$7:$O$1230,MATCH(B615,Historical!$B$7:$B$1261,0)))^(1/10)-1)*100)</f>
        <v>13.227116833118234</v>
      </c>
      <c r="W615" s="702">
        <f t="shared" si="158"/>
        <v>0.75924889545683583</v>
      </c>
      <c r="X615" s="703">
        <f t="shared" si="159"/>
        <v>0.61991813861873701</v>
      </c>
      <c r="Y615" s="875" t="s">
        <v>728</v>
      </c>
      <c r="Z615" s="651">
        <f t="shared" si="160"/>
        <v>32.454361054766743</v>
      </c>
      <c r="AA615" s="886">
        <f t="shared" si="161"/>
        <v>39.312373225152136</v>
      </c>
      <c r="AB615" s="887">
        <v>3</v>
      </c>
      <c r="AC615" s="865">
        <v>4.93</v>
      </c>
      <c r="AD615" s="865">
        <v>3.89</v>
      </c>
      <c r="AE615" s="865">
        <v>5.34</v>
      </c>
      <c r="AF615" s="865">
        <v>4.4800000000000004</v>
      </c>
      <c r="AG615" s="865">
        <v>12.2</v>
      </c>
      <c r="AH615" s="865">
        <v>33.800000000000004</v>
      </c>
      <c r="AI615" s="865">
        <v>13.639999999999999</v>
      </c>
      <c r="AJ615" s="865">
        <v>16.2</v>
      </c>
      <c r="AK615" s="865">
        <v>10</v>
      </c>
      <c r="AL615" s="878">
        <v>16149.999999999998</v>
      </c>
      <c r="AM615" s="872">
        <v>0.3</v>
      </c>
      <c r="AN615" s="865">
        <v>0</v>
      </c>
      <c r="AO615" s="739">
        <f t="shared" si="162"/>
        <v>-28.444148582356107</v>
      </c>
      <c r="AP615" s="740">
        <f t="shared" si="163"/>
        <v>10.868224642796028</v>
      </c>
      <c r="AQ615" s="888">
        <f t="shared" si="164"/>
        <v>179.77723841075309</v>
      </c>
      <c r="AR615" s="651">
        <f>INDEX(Historical!$C$7:$C$1239,MATCH(B615,Historical!$B$7:$B$1261,0))*IF(AH615="n/a",1.03,IF(AH615&lt;0,1.01,IF(AH615&gt;10,1.1,(1+AH615/100))))</f>
        <v>1.5620000000000001</v>
      </c>
      <c r="AS615" s="886">
        <f t="shared" si="165"/>
        <v>1.7182000000000002</v>
      </c>
      <c r="AT615" s="886">
        <f t="shared" si="170"/>
        <v>1.8900200000000003</v>
      </c>
      <c r="AU615" s="886">
        <f t="shared" si="170"/>
        <v>2.0790220000000006</v>
      </c>
      <c r="AV615" s="886">
        <f t="shared" si="170"/>
        <v>2.286924200000001</v>
      </c>
      <c r="AW615" s="651">
        <f t="shared" si="166"/>
        <v>9.536166200000002</v>
      </c>
      <c r="AX615" s="747">
        <f t="shared" si="167"/>
        <v>4.9203685052370894</v>
      </c>
      <c r="AY615" s="934">
        <v>0.57999999999999996</v>
      </c>
      <c r="AZ615" s="872">
        <v>83.38</v>
      </c>
      <c r="BA615" s="872">
        <v>-1.52</v>
      </c>
      <c r="BB615" s="872">
        <v>5.6899999999999995</v>
      </c>
      <c r="BC615" s="872">
        <v>20.669999999999998</v>
      </c>
      <c r="BE615" s="624">
        <v>2005</v>
      </c>
      <c r="BF615" s="898">
        <f t="shared" si="168"/>
        <v>1</v>
      </c>
      <c r="BG615" s="882">
        <v>7.8</v>
      </c>
    </row>
    <row r="616" spans="1:59" ht="11.25" customHeight="1" x14ac:dyDescent="0.2">
      <c r="A616" s="881" t="s">
        <v>1687</v>
      </c>
      <c r="B616" s="875" t="s">
        <v>1688</v>
      </c>
      <c r="C616" s="932" t="s">
        <v>123</v>
      </c>
      <c r="D616" s="932" t="s">
        <v>4355</v>
      </c>
      <c r="E616" s="733">
        <v>10</v>
      </c>
      <c r="F616" s="1140">
        <v>388</v>
      </c>
      <c r="G616" s="1122" t="s">
        <v>37</v>
      </c>
      <c r="H616" s="1122" t="s">
        <v>115</v>
      </c>
      <c r="I616" s="874">
        <v>36.21</v>
      </c>
      <c r="J616" s="651">
        <f t="shared" si="155"/>
        <v>2.7616680475006903</v>
      </c>
      <c r="K616" s="877">
        <v>0.25</v>
      </c>
      <c r="L616" s="887">
        <v>4</v>
      </c>
      <c r="M616" s="642">
        <f t="shared" si="156"/>
        <v>1</v>
      </c>
      <c r="N616" s="870" t="s">
        <v>239</v>
      </c>
      <c r="O616" s="734">
        <v>0.24</v>
      </c>
      <c r="P616" s="861">
        <v>43920</v>
      </c>
      <c r="Q616" s="861">
        <v>43931</v>
      </c>
      <c r="R616" s="642">
        <f t="shared" si="157"/>
        <v>4.1666666666666705</v>
      </c>
      <c r="S616" s="701">
        <f>IF(INDEX(Historical!$D$7:$D$1237,MATCH(B616,Historical!$B$7:$B$1261,0))=0,"n/a",(INDEX(Historical!$C$7:$C$1239,MATCH(B616,Historical!$B$7:$B$1261,0))/INDEX(Historical!$D$7:$D$1237,MATCH(B616,Historical!$B$7:$B$1261,0))-1)*100)</f>
        <v>26.480836236933779</v>
      </c>
      <c r="T616" s="701">
        <f>IF(INDEX(Historical!$F$7:$F$1230,MATCH(B616,Historical!$B$7:$B$1261,0))=0,"n/a",((INDEX(Historical!$C$7:$C$1239,MATCH(B616,Historical!$B$7:$B$1261,0))/INDEX(Historical!$F$7:$F$1230,MATCH(B616,Historical!$B$7:$B$1261,0)))^(1/3)-1)*100)</f>
        <v>17.634285960534825</v>
      </c>
      <c r="U616" s="701">
        <f>IF(INDEX(Historical!$H$7:$H$1230,MATCH(B616,Historical!$B$7:$B$1261,0))=0,"n/a",((INDEX(Historical!$C$7:$C$1239,MATCH(B616,Historical!$B$7:$B$1261,0))/INDEX(Historical!$H$7:$H$1230,MATCH(B616,Historical!$B$7:$B$1261,0)))^(1/5)-1)*100)</f>
        <v>14.806650733460902</v>
      </c>
      <c r="V616" s="701">
        <f>IF(INDEX(Historical!$O$7:$O$1230,MATCH(B616,Historical!$B$7:$B$1261,0))=0,"n/a",((INDEX(Historical!$C$7:$C$1239,MATCH(B616,Historical!$B$7:$B$1261,0))/INDEX(Historical!$O$7:$O$1230,MATCH(B616,Historical!$B$7:$B$1261,0)))^(1/10)-1)*100)</f>
        <v>9.9962448138341209</v>
      </c>
      <c r="W616" s="702">
        <f t="shared" si="158"/>
        <v>1.4812212995193463</v>
      </c>
      <c r="X616" s="703">
        <f t="shared" si="159"/>
        <v>0.41708875305523668</v>
      </c>
      <c r="Y616" s="664"/>
      <c r="Z616" s="651">
        <f t="shared" si="160"/>
        <v>44.052863436123346</v>
      </c>
      <c r="AA616" s="886">
        <f t="shared" si="161"/>
        <v>15.951541850220265</v>
      </c>
      <c r="AB616" s="887">
        <v>12</v>
      </c>
      <c r="AC616" s="865">
        <v>2.27</v>
      </c>
      <c r="AD616" s="865" t="s">
        <v>136</v>
      </c>
      <c r="AE616" s="865">
        <v>0.85</v>
      </c>
      <c r="AF616" s="865">
        <v>1.89</v>
      </c>
      <c r="AG616" s="865">
        <v>11.700000000000001</v>
      </c>
      <c r="AH616" s="867">
        <v>-43.2</v>
      </c>
      <c r="AI616" s="867">
        <v>7.93</v>
      </c>
      <c r="AJ616" s="865">
        <v>35.5</v>
      </c>
      <c r="AK616" s="865">
        <v>-3.82</v>
      </c>
      <c r="AL616" s="878">
        <v>7970</v>
      </c>
      <c r="AM616" s="872">
        <v>5.0999999999999996</v>
      </c>
      <c r="AN616" s="865">
        <v>0.65</v>
      </c>
      <c r="AO616" s="739">
        <f t="shared" si="162"/>
        <v>1.6167769307413291</v>
      </c>
      <c r="AP616" s="740">
        <f t="shared" si="163"/>
        <v>17.568318780961594</v>
      </c>
      <c r="AQ616" s="888">
        <f t="shared" si="164"/>
        <v>15.755324517643764</v>
      </c>
      <c r="AR616" s="651">
        <f>INDEX(Historical!$C$7:$C$1239,MATCH(B616,Historical!$B$7:$B$1261,0))*IF(AH616="n/a",1.03,IF(AH616&lt;0,1.01,IF(AH616&gt;10,1.1,(1+AH616/100))))</f>
        <v>0.91657500000000003</v>
      </c>
      <c r="AS616" s="886">
        <f t="shared" si="165"/>
        <v>0.98925939749999992</v>
      </c>
      <c r="AT616" s="886">
        <f t="shared" si="170"/>
        <v>0.99915199147499989</v>
      </c>
      <c r="AU616" s="886">
        <f t="shared" si="170"/>
        <v>1.00914351138975</v>
      </c>
      <c r="AV616" s="886">
        <f t="shared" si="170"/>
        <v>1.0192349465036474</v>
      </c>
      <c r="AW616" s="651">
        <f t="shared" si="166"/>
        <v>4.9333648468683968</v>
      </c>
      <c r="AX616" s="747">
        <f t="shared" si="167"/>
        <v>13.624316064259586</v>
      </c>
      <c r="AY616" s="934">
        <v>1.45</v>
      </c>
      <c r="AZ616" s="872">
        <v>141.72</v>
      </c>
      <c r="BA616" s="872">
        <v>-6.29</v>
      </c>
      <c r="BB616" s="872">
        <v>11.43</v>
      </c>
      <c r="BC616" s="872">
        <v>31.069999999999997</v>
      </c>
      <c r="BE616" s="624">
        <v>2011</v>
      </c>
      <c r="BF616" s="898">
        <f t="shared" si="168"/>
        <v>0</v>
      </c>
      <c r="BG616" s="882">
        <v>5.7</v>
      </c>
    </row>
    <row r="617" spans="1:59" ht="12.75" customHeight="1" x14ac:dyDescent="0.2">
      <c r="A617" s="881" t="s">
        <v>4466</v>
      </c>
      <c r="B617" s="875" t="s">
        <v>4463</v>
      </c>
      <c r="C617" s="932" t="s">
        <v>4319</v>
      </c>
      <c r="D617" s="932" t="s">
        <v>4320</v>
      </c>
      <c r="E617" s="733">
        <v>6</v>
      </c>
      <c r="F617" s="1140">
        <v>704</v>
      </c>
      <c r="G617" s="1129" t="s">
        <v>106</v>
      </c>
      <c r="H617" s="1129" t="s">
        <v>106</v>
      </c>
      <c r="I617" s="874">
        <v>32.56</v>
      </c>
      <c r="J617" s="651">
        <f t="shared" si="155"/>
        <v>4.4226044226044223</v>
      </c>
      <c r="K617" s="877">
        <v>0.36</v>
      </c>
      <c r="L617" s="887">
        <v>4</v>
      </c>
      <c r="M617" s="642">
        <f t="shared" si="156"/>
        <v>1.44</v>
      </c>
      <c r="N617" s="870" t="s">
        <v>318</v>
      </c>
      <c r="O617" s="734">
        <v>0.35</v>
      </c>
      <c r="P617" s="861">
        <v>44103</v>
      </c>
      <c r="Q617" s="861">
        <v>44119</v>
      </c>
      <c r="R617" s="642">
        <f t="shared" si="157"/>
        <v>2.8571428571428599</v>
      </c>
      <c r="S617" s="701">
        <f>IF(INDEX(Historical!$D$7:$D$1237,MATCH(B617,Historical!$B$7:$B$1261,0))=0,"n/a",(INDEX(Historical!$C$7:$C$1239,MATCH(B617,Historical!$B$7:$B$1261,0))/INDEX(Historical!$D$7:$D$1237,MATCH(B617,Historical!$B$7:$B$1261,0))-1)*100)</f>
        <v>6.3492063492063489</v>
      </c>
      <c r="T617" s="701">
        <f>IF(INDEX(Historical!$F$7:$F$1230,MATCH(B617,Historical!$B$7:$B$1261,0))=0,"n/a",((INDEX(Historical!$C$7:$C$1239,MATCH(B617,Historical!$B$7:$B$1261,0))/INDEX(Historical!$F$7:$F$1230,MATCH(B617,Historical!$B$7:$B$1261,0)))^(1/3)-1)*100)</f>
        <v>6.799865166668817</v>
      </c>
      <c r="U617" s="701" t="str">
        <f>IF(INDEX(Historical!$H$7:$H$1230,MATCH(B617,Historical!$B$7:$B$1261,0))=0,"n/a",((INDEX(Historical!$C$7:$C$1239,MATCH(B617,Historical!$B$7:$B$1261,0))/INDEX(Historical!$H$7:$H$1230,MATCH(B617,Historical!$B$7:$B$1261,0)))^(1/5)-1)*100)</f>
        <v>n/a</v>
      </c>
      <c r="V617" s="701" t="str">
        <f>IF(INDEX(Historical!$O$7:$O$1230,MATCH(B617,Historical!$B$7:$B$1261,0))=0,"n/a",((INDEX(Historical!$C$7:$C$1239,MATCH(B617,Historical!$B$7:$B$1261,0))/INDEX(Historical!$O$7:$O$1230,MATCH(B617,Historical!$B$7:$B$1261,0)))^(1/10)-1)*100)</f>
        <v>n/a</v>
      </c>
      <c r="W617" s="702" t="str">
        <f t="shared" si="158"/>
        <v>n/a</v>
      </c>
      <c r="X617" s="703" t="str">
        <f t="shared" si="159"/>
        <v>n/a</v>
      </c>
      <c r="Y617" s="876"/>
      <c r="Z617" s="651">
        <f t="shared" si="160"/>
        <v>163.63636363636363</v>
      </c>
      <c r="AA617" s="886">
        <f t="shared" si="161"/>
        <v>37</v>
      </c>
      <c r="AB617" s="887">
        <v>12</v>
      </c>
      <c r="AC617" s="865">
        <v>0.88</v>
      </c>
      <c r="AD617" s="865">
        <v>6.19</v>
      </c>
      <c r="AE617" s="865">
        <v>12.7</v>
      </c>
      <c r="AF617" s="865">
        <v>1.73</v>
      </c>
      <c r="AG617" s="865">
        <v>4.5999999999999996</v>
      </c>
      <c r="AH617" s="865">
        <v>48.1</v>
      </c>
      <c r="AI617" s="865">
        <v>8.6900000000000013</v>
      </c>
      <c r="AJ617" s="865">
        <v>18.2</v>
      </c>
      <c r="AK617" s="865">
        <v>6.09</v>
      </c>
      <c r="AL617" s="878">
        <v>8830</v>
      </c>
      <c r="AM617" s="872">
        <v>0.3</v>
      </c>
      <c r="AN617" s="865">
        <v>0.73</v>
      </c>
      <c r="AO617" s="739" t="str">
        <f t="shared" si="162"/>
        <v>n/a</v>
      </c>
      <c r="AP617" s="740" t="str">
        <f t="shared" si="163"/>
        <v>n/a</v>
      </c>
      <c r="AQ617" s="888">
        <f t="shared" si="164"/>
        <v>68.667984184577506</v>
      </c>
      <c r="AR617" s="651">
        <f>INDEX(Historical!$C$7:$C$1239,MATCH(B617,Historical!$B$7:$B$1261,0))*IF(AH617="n/a",1.03,IF(AH617&lt;0,1.01,IF(AH617&gt;10,1.1,(1+AH617/100))))</f>
        <v>1.4740000000000002</v>
      </c>
      <c r="AS617" s="886">
        <f t="shared" si="165"/>
        <v>1.6020906000000001</v>
      </c>
      <c r="AT617" s="886">
        <f t="shared" si="170"/>
        <v>1.6996579175400002</v>
      </c>
      <c r="AU617" s="886">
        <f t="shared" si="170"/>
        <v>1.8031670847181862</v>
      </c>
      <c r="AV617" s="886">
        <f t="shared" si="170"/>
        <v>1.9129799601775237</v>
      </c>
      <c r="AW617" s="651">
        <f t="shared" si="166"/>
        <v>8.49189556243571</v>
      </c>
      <c r="AX617" s="747">
        <f t="shared" si="167"/>
        <v>26.080760326890999</v>
      </c>
      <c r="AY617" s="934">
        <v>1.17</v>
      </c>
      <c r="AZ617" s="872">
        <v>150.45999999999998</v>
      </c>
      <c r="BA617" s="872">
        <v>-20.51</v>
      </c>
      <c r="BB617" s="872">
        <v>13.86</v>
      </c>
      <c r="BC617" s="872">
        <v>31.019999999999996</v>
      </c>
      <c r="BE617" s="624">
        <v>2015</v>
      </c>
      <c r="BF617" s="898">
        <f t="shared" si="168"/>
        <v>0</v>
      </c>
      <c r="BG617" s="882">
        <v>2.5</v>
      </c>
    </row>
    <row r="618" spans="1:59" ht="12.75" customHeight="1" x14ac:dyDescent="0.2">
      <c r="A618" s="863" t="s">
        <v>1685</v>
      </c>
      <c r="B618" s="875" t="s">
        <v>1686</v>
      </c>
      <c r="C618" s="932" t="s">
        <v>108</v>
      </c>
      <c r="D618" s="932" t="s">
        <v>4334</v>
      </c>
      <c r="E618" s="733">
        <v>9</v>
      </c>
      <c r="F618" s="1140">
        <v>438</v>
      </c>
      <c r="G618" s="1190" t="s">
        <v>115</v>
      </c>
      <c r="H618" s="1190" t="s">
        <v>115</v>
      </c>
      <c r="I618" s="874">
        <v>70.48</v>
      </c>
      <c r="J618" s="651">
        <f t="shared" si="155"/>
        <v>2.9511918274687856</v>
      </c>
      <c r="K618" s="877">
        <v>0.52</v>
      </c>
      <c r="L618" s="887">
        <v>4</v>
      </c>
      <c r="M618" s="642">
        <f t="shared" si="156"/>
        <v>2.08</v>
      </c>
      <c r="N618" s="870" t="s">
        <v>218</v>
      </c>
      <c r="O618" s="734">
        <v>0.47</v>
      </c>
      <c r="P618" s="866">
        <v>43738</v>
      </c>
      <c r="Q618" s="866">
        <v>43753</v>
      </c>
      <c r="R618" s="642">
        <f t="shared" si="157"/>
        <v>10.638297872340436</v>
      </c>
      <c r="S618" s="701">
        <f>IF(INDEX(Historical!$D$7:$D$1237,MATCH(B618,Historical!$B$7:$B$1261,0))=0,"n/a",(INDEX(Historical!$C$7:$C$1239,MATCH(B618,Historical!$B$7:$B$1261,0))/INDEX(Historical!$D$7:$D$1237,MATCH(B618,Historical!$B$7:$B$1261,0))-1)*100)</f>
        <v>8.4269662921348178</v>
      </c>
      <c r="T618" s="701">
        <f>IF(INDEX(Historical!$F$7:$F$1230,MATCH(B618,Historical!$B$7:$B$1261,0))=0,"n/a",((INDEX(Historical!$C$7:$C$1239,MATCH(B618,Historical!$B$7:$B$1261,0))/INDEX(Historical!$F$7:$F$1230,MATCH(B618,Historical!$B$7:$B$1261,0)))^(1/3)-1)*100)</f>
        <v>11.295197486925201</v>
      </c>
      <c r="U618" s="701">
        <f>IF(INDEX(Historical!$H$7:$H$1230,MATCH(B618,Historical!$B$7:$B$1261,0))=0,"n/a",((INDEX(Historical!$C$7:$C$1239,MATCH(B618,Historical!$B$7:$B$1261,0))/INDEX(Historical!$H$7:$H$1230,MATCH(B618,Historical!$B$7:$B$1261,0)))^(1/5)-1)*100)</f>
        <v>11.498200249526459</v>
      </c>
      <c r="V618" s="701">
        <f>IF(INDEX(Historical!$O$7:$O$1230,MATCH(B618,Historical!$B$7:$B$1261,0))=0,"n/a",((INDEX(Historical!$C$7:$C$1239,MATCH(B618,Historical!$B$7:$B$1261,0))/INDEX(Historical!$O$7:$O$1230,MATCH(B618,Historical!$B$7:$B$1261,0)))^(1/10)-1)*100)</f>
        <v>21.73609162589285</v>
      </c>
      <c r="W618" s="702">
        <f t="shared" si="158"/>
        <v>0.52899115661756646</v>
      </c>
      <c r="X618" s="703">
        <f t="shared" si="159"/>
        <v>3.2852000712932736</v>
      </c>
      <c r="Y618" s="664"/>
      <c r="Z618" s="651">
        <f t="shared" si="160"/>
        <v>33.173843700159495</v>
      </c>
      <c r="AA618" s="886">
        <f t="shared" si="161"/>
        <v>11.240829346092506</v>
      </c>
      <c r="AB618" s="887">
        <v>12</v>
      </c>
      <c r="AC618" s="865">
        <v>6.27</v>
      </c>
      <c r="AD618" s="865">
        <v>1.21</v>
      </c>
      <c r="AE618" s="865">
        <v>8.58</v>
      </c>
      <c r="AF618" s="865">
        <v>1.0900000000000001</v>
      </c>
      <c r="AG618" s="865">
        <v>10.199999999999999</v>
      </c>
      <c r="AH618" s="865">
        <v>-14.7</v>
      </c>
      <c r="AI618" s="865">
        <v>-0.95</v>
      </c>
      <c r="AJ618" s="865">
        <v>3.5000000000000004</v>
      </c>
      <c r="AK618" s="865">
        <v>9.4</v>
      </c>
      <c r="AL618" s="878">
        <v>25490</v>
      </c>
      <c r="AM618" s="872">
        <v>0.1</v>
      </c>
      <c r="AN618" s="865">
        <v>0</v>
      </c>
      <c r="AO618" s="739">
        <f t="shared" si="162"/>
        <v>3.2085627309027398</v>
      </c>
      <c r="AP618" s="740">
        <f t="shared" si="163"/>
        <v>14.449392076995245</v>
      </c>
      <c r="AQ618" s="888">
        <f t="shared" si="164"/>
        <v>-26.205980407199725</v>
      </c>
      <c r="AR618" s="651">
        <f>INDEX(Historical!$C$7:$C$1239,MATCH(B618,Historical!$B$7:$B$1261,0))*IF(AH618="n/a",1.03,IF(AH618&lt;0,1.01,IF(AH618&gt;10,1.1,(1+AH618/100))))</f>
        <v>1.9493</v>
      </c>
      <c r="AS618" s="886">
        <f t="shared" si="165"/>
        <v>1.968793</v>
      </c>
      <c r="AT618" s="886">
        <f t="shared" si="170"/>
        <v>2.1538595420000002</v>
      </c>
      <c r="AU618" s="886">
        <f t="shared" si="170"/>
        <v>2.3563223389480004</v>
      </c>
      <c r="AV618" s="886">
        <f t="shared" si="170"/>
        <v>2.5778166388091126</v>
      </c>
      <c r="AW618" s="651">
        <f t="shared" si="166"/>
        <v>11.006091519757113</v>
      </c>
      <c r="AX618" s="747">
        <f t="shared" si="167"/>
        <v>15.615907377634949</v>
      </c>
      <c r="AY618" s="934">
        <v>1.65</v>
      </c>
      <c r="AZ618" s="872">
        <v>67.41</v>
      </c>
      <c r="BA618" s="872">
        <v>-17.940000000000001</v>
      </c>
      <c r="BB618" s="872">
        <v>9.629999999999999</v>
      </c>
      <c r="BC618" s="872">
        <v>12.29</v>
      </c>
      <c r="BE618" s="624">
        <v>2011</v>
      </c>
      <c r="BF618" s="898">
        <f t="shared" si="168"/>
        <v>0</v>
      </c>
      <c r="BG618" s="882">
        <v>0.8</v>
      </c>
    </row>
    <row r="619" spans="1:59" ht="12.75" customHeight="1" x14ac:dyDescent="0.2">
      <c r="A619" s="881" t="s">
        <v>4116</v>
      </c>
      <c r="B619" s="875" t="s">
        <v>4117</v>
      </c>
      <c r="C619" s="932" t="s">
        <v>128</v>
      </c>
      <c r="D619" s="932" t="s">
        <v>4346</v>
      </c>
      <c r="E619" s="733">
        <v>5</v>
      </c>
      <c r="F619" s="1140">
        <v>709</v>
      </c>
      <c r="G619" s="1129" t="s">
        <v>106</v>
      </c>
      <c r="H619" s="1129" t="s">
        <v>106</v>
      </c>
      <c r="I619" s="874">
        <v>205.84</v>
      </c>
      <c r="J619" s="651">
        <f t="shared" si="155"/>
        <v>1.4574426739214923</v>
      </c>
      <c r="K619" s="877">
        <v>0.75</v>
      </c>
      <c r="L619" s="887">
        <v>4</v>
      </c>
      <c r="M619" s="642">
        <f t="shared" si="156"/>
        <v>3</v>
      </c>
      <c r="N619" s="870" t="s">
        <v>987</v>
      </c>
      <c r="O619" s="734">
        <v>0.74</v>
      </c>
      <c r="P619" s="866">
        <v>43594</v>
      </c>
      <c r="Q619" s="866">
        <v>43609</v>
      </c>
      <c r="R619" s="642">
        <f t="shared" si="157"/>
        <v>1.3513513513513526</v>
      </c>
      <c r="S619" s="701">
        <f>IF(INDEX(Historical!$D$7:$D$1237,MATCH(B619,Historical!$B$7:$B$1261,0))=0,"n/a",(INDEX(Historical!$C$7:$C$1239,MATCH(B619,Historical!$B$7:$B$1261,0))/INDEX(Historical!$D$7:$D$1237,MATCH(B619,Historical!$B$7:$B$1261,0))-1)*100)</f>
        <v>9.1240875912408814</v>
      </c>
      <c r="T619" s="701">
        <f>IF(INDEX(Historical!$F$7:$F$1230,MATCH(B619,Historical!$B$7:$B$1261,0))=0,"n/a",((INDEX(Historical!$C$7:$C$1239,MATCH(B619,Historical!$B$7:$B$1261,0))/INDEX(Historical!$F$7:$F$1230,MATCH(B619,Historical!$B$7:$B$1261,0)))^(1/3)-1)*100)</f>
        <v>25.573523482414593</v>
      </c>
      <c r="U619" s="701" t="str">
        <f>IF(INDEX(Historical!$H$7:$H$1230,MATCH(B619,Historical!$B$7:$B$1261,0))=0,"n/a",((INDEX(Historical!$C$7:$C$1239,MATCH(B619,Historical!$B$7:$B$1261,0))/INDEX(Historical!$H$7:$H$1230,MATCH(B619,Historical!$B$7:$B$1261,0)))^(1/5)-1)*100)</f>
        <v>n/a</v>
      </c>
      <c r="V619" s="701" t="str">
        <f>IF(INDEX(Historical!$O$7:$O$1230,MATCH(B619,Historical!$B$7:$B$1261,0))=0,"n/a",((INDEX(Historical!$C$7:$C$1239,MATCH(B619,Historical!$B$7:$B$1261,0))/INDEX(Historical!$O$7:$O$1230,MATCH(B619,Historical!$B$7:$B$1261,0)))^(1/10)-1)*100)</f>
        <v>n/a</v>
      </c>
      <c r="W619" s="702" t="str">
        <f t="shared" si="158"/>
        <v>n/a</v>
      </c>
      <c r="X619" s="703" t="str">
        <f t="shared" si="159"/>
        <v>n/a</v>
      </c>
      <c r="Y619" s="876"/>
      <c r="Z619" s="651">
        <f t="shared" si="160"/>
        <v>56.074766355140191</v>
      </c>
      <c r="AA619" s="886">
        <f t="shared" si="161"/>
        <v>38.47476635514019</v>
      </c>
      <c r="AB619" s="887">
        <v>2</v>
      </c>
      <c r="AC619" s="865">
        <v>5.35</v>
      </c>
      <c r="AD619" s="865">
        <v>4.3499999999999996</v>
      </c>
      <c r="AE619" s="865">
        <v>4.8600000000000003</v>
      </c>
      <c r="AF619" s="865">
        <v>3.39</v>
      </c>
      <c r="AG619" s="865">
        <v>9.4</v>
      </c>
      <c r="AH619" s="865">
        <v>-100.4</v>
      </c>
      <c r="AI619" s="865">
        <v>8.36</v>
      </c>
      <c r="AJ619" s="865">
        <v>-15.1</v>
      </c>
      <c r="AK619" s="865">
        <v>8.7999999999999989</v>
      </c>
      <c r="AL619" s="878">
        <v>39470</v>
      </c>
      <c r="AM619" s="872">
        <v>0.4</v>
      </c>
      <c r="AN619" s="865">
        <v>0.99</v>
      </c>
      <c r="AO619" s="739" t="str">
        <f t="shared" si="162"/>
        <v>n/a</v>
      </c>
      <c r="AP619" s="740" t="str">
        <f t="shared" si="163"/>
        <v>n/a</v>
      </c>
      <c r="AQ619" s="888">
        <f t="shared" si="164"/>
        <v>140.76679167833319</v>
      </c>
      <c r="AR619" s="651">
        <f>INDEX(Historical!$C$7:$C$1239,MATCH(B619,Historical!$B$7:$B$1261,0))*IF(AH619="n/a",1.03,IF(AH619&lt;0,1.01,IF(AH619&gt;10,1.1,(1+AH619/100))))</f>
        <v>3.0199000000000003</v>
      </c>
      <c r="AS619" s="886">
        <f t="shared" si="165"/>
        <v>3.27236364</v>
      </c>
      <c r="AT619" s="886">
        <f t="shared" si="170"/>
        <v>3.5603316403200003</v>
      </c>
      <c r="AU619" s="886">
        <f t="shared" si="170"/>
        <v>3.8736408246681604</v>
      </c>
      <c r="AV619" s="886">
        <f t="shared" si="170"/>
        <v>4.2145212172389588</v>
      </c>
      <c r="AW619" s="651">
        <f t="shared" si="166"/>
        <v>17.940757322227121</v>
      </c>
      <c r="AX619" s="747">
        <f t="shared" si="167"/>
        <v>8.7158751079610965</v>
      </c>
      <c r="AY619" s="934">
        <v>1.1000000000000001</v>
      </c>
      <c r="AZ619" s="872">
        <v>97.39</v>
      </c>
      <c r="BA619" s="872">
        <v>-1.35</v>
      </c>
      <c r="BB619" s="872">
        <v>9.879999999999999</v>
      </c>
      <c r="BC619" s="872">
        <v>17.549999999999997</v>
      </c>
      <c r="BE619" s="624">
        <v>2015</v>
      </c>
      <c r="BF619" s="898">
        <f t="shared" si="168"/>
        <v>0</v>
      </c>
      <c r="BG619" s="882">
        <v>4.1000000000000005</v>
      </c>
    </row>
    <row r="620" spans="1:59" ht="12.75" customHeight="1" x14ac:dyDescent="0.2">
      <c r="A620" s="871" t="s">
        <v>340</v>
      </c>
      <c r="B620" s="875" t="s">
        <v>341</v>
      </c>
      <c r="C620" s="932" t="s">
        <v>112</v>
      </c>
      <c r="D620" s="932" t="s">
        <v>211</v>
      </c>
      <c r="E620" s="733">
        <v>53</v>
      </c>
      <c r="F620" s="1140">
        <v>22</v>
      </c>
      <c r="G620" s="1166" t="s">
        <v>115</v>
      </c>
      <c r="H620" s="1166" t="s">
        <v>115</v>
      </c>
      <c r="I620" s="865">
        <v>184.31</v>
      </c>
      <c r="J620" s="651">
        <f t="shared" si="155"/>
        <v>1.519179642992784</v>
      </c>
      <c r="K620" s="877">
        <v>0.7</v>
      </c>
      <c r="L620" s="887">
        <v>4</v>
      </c>
      <c r="M620" s="642">
        <f t="shared" si="156"/>
        <v>2.8</v>
      </c>
      <c r="N620" s="870" t="s">
        <v>342</v>
      </c>
      <c r="O620" s="734">
        <v>0.69</v>
      </c>
      <c r="P620" s="861">
        <v>44074</v>
      </c>
      <c r="Q620" s="861">
        <v>44089</v>
      </c>
      <c r="R620" s="642">
        <f t="shared" si="157"/>
        <v>1.4492753623188419</v>
      </c>
      <c r="S620" s="701">
        <f>IF(INDEX(Historical!$D$7:$D$1237,MATCH(B620,Historical!$B$7:$B$1261,0))=0,"n/a",(INDEX(Historical!$C$7:$C$1239,MATCH(B620,Historical!$B$7:$B$1261,0))/INDEX(Historical!$D$7:$D$1237,MATCH(B620,Historical!$B$7:$B$1261,0))-1)*100)</f>
        <v>4.6511627906976827</v>
      </c>
      <c r="T620" s="701">
        <f>IF(INDEX(Historical!$F$7:$F$1230,MATCH(B620,Historical!$B$7:$B$1261,0))=0,"n/a",((INDEX(Historical!$C$7:$C$1239,MATCH(B620,Historical!$B$7:$B$1261,0))/INDEX(Historical!$F$7:$F$1230,MATCH(B620,Historical!$B$7:$B$1261,0)))^(1/3)-1)*100)</f>
        <v>6.1088908745345227</v>
      </c>
      <c r="U620" s="701">
        <f>IF(INDEX(Historical!$H$7:$H$1230,MATCH(B620,Historical!$B$7:$B$1261,0))=0,"n/a",((INDEX(Historical!$C$7:$C$1239,MATCH(B620,Historical!$B$7:$B$1261,0))/INDEX(Historical!$H$7:$H$1230,MATCH(B620,Historical!$B$7:$B$1261,0)))^(1/5)-1)*100)</f>
        <v>5.7661557194869095</v>
      </c>
      <c r="V620" s="701">
        <f>IF(INDEX(Historical!$O$7:$O$1230,MATCH(B620,Historical!$B$7:$B$1261,0))=0,"n/a",((INDEX(Historical!$C$7:$C$1239,MATCH(B620,Historical!$B$7:$B$1261,0))/INDEX(Historical!$O$7:$O$1230,MATCH(B620,Historical!$B$7:$B$1261,0)))^(1/10)-1)*100)</f>
        <v>7.5826013155565253</v>
      </c>
      <c r="W620" s="702">
        <f t="shared" si="158"/>
        <v>0.76044558846276389</v>
      </c>
      <c r="X620" s="703">
        <f t="shared" si="159"/>
        <v>1.6959281527902674</v>
      </c>
      <c r="Y620" s="875"/>
      <c r="Z620" s="651">
        <f t="shared" si="160"/>
        <v>45.380875202593188</v>
      </c>
      <c r="AA620" s="886">
        <f t="shared" si="161"/>
        <v>29.871961102106969</v>
      </c>
      <c r="AB620" s="887">
        <v>12</v>
      </c>
      <c r="AC620" s="865">
        <v>6.17</v>
      </c>
      <c r="AD620" s="865">
        <v>3.9</v>
      </c>
      <c r="AE620" s="865">
        <v>2.16</v>
      </c>
      <c r="AF620" s="865">
        <v>3.31</v>
      </c>
      <c r="AG620" s="865">
        <v>11.700000000000001</v>
      </c>
      <c r="AH620" s="865">
        <v>19.600000000000001</v>
      </c>
      <c r="AI620" s="865">
        <v>12.33</v>
      </c>
      <c r="AJ620" s="865">
        <v>3.4000000000000004</v>
      </c>
      <c r="AK620" s="865">
        <v>7.8100000000000005</v>
      </c>
      <c r="AL620" s="878">
        <v>29870</v>
      </c>
      <c r="AM620" s="872">
        <v>0.1</v>
      </c>
      <c r="AN620" s="865">
        <v>0.53</v>
      </c>
      <c r="AO620" s="739">
        <f t="shared" si="162"/>
        <v>-22.586625739627276</v>
      </c>
      <c r="AP620" s="740">
        <f t="shared" si="163"/>
        <v>7.2853353624796933</v>
      </c>
      <c r="AQ620" s="888">
        <f t="shared" si="164"/>
        <v>109.63056525227537</v>
      </c>
      <c r="AR620" s="651">
        <f>INDEX(Historical!$C$7:$C$1239,MATCH(B620,Historical!$B$7:$B$1261,0))*IF(AH620="n/a",1.03,IF(AH620&lt;0,1.01,IF(AH620&gt;10,1.1,(1+AH620/100))))</f>
        <v>2.9700000000000006</v>
      </c>
      <c r="AS620" s="886">
        <f t="shared" si="165"/>
        <v>3.2670000000000008</v>
      </c>
      <c r="AT620" s="886">
        <f t="shared" si="170"/>
        <v>3.5221527000000012</v>
      </c>
      <c r="AU620" s="886">
        <f t="shared" si="170"/>
        <v>3.7972328258700014</v>
      </c>
      <c r="AV620" s="886">
        <f t="shared" si="170"/>
        <v>4.0937967095704488</v>
      </c>
      <c r="AW620" s="651">
        <f t="shared" si="166"/>
        <v>17.650182235440454</v>
      </c>
      <c r="AX620" s="747">
        <f t="shared" si="167"/>
        <v>9.5763562668550009</v>
      </c>
      <c r="AY620" s="934">
        <v>1.49</v>
      </c>
      <c r="AZ620" s="872">
        <v>163.30000000000001</v>
      </c>
      <c r="BA620" s="872">
        <v>-5.48</v>
      </c>
      <c r="BB620" s="872">
        <v>6.25</v>
      </c>
      <c r="BC620" s="872">
        <v>28.549999999999997</v>
      </c>
      <c r="BE620" s="624">
        <v>1968</v>
      </c>
      <c r="BF620" s="898">
        <f t="shared" si="168"/>
        <v>6</v>
      </c>
      <c r="BG620" s="882">
        <v>4.3</v>
      </c>
    </row>
    <row r="621" spans="1:59" s="773" customFormat="1" ht="12.75" customHeight="1" x14ac:dyDescent="0.2">
      <c r="A621" s="646" t="s">
        <v>3902</v>
      </c>
      <c r="B621" s="781" t="s">
        <v>4188</v>
      </c>
      <c r="C621" s="932" t="s">
        <v>4193</v>
      </c>
      <c r="D621" s="932" t="s">
        <v>4326</v>
      </c>
      <c r="E621" s="755">
        <v>7</v>
      </c>
      <c r="F621" s="1140">
        <v>643</v>
      </c>
      <c r="G621" s="1189" t="s">
        <v>106</v>
      </c>
      <c r="H621" s="1189" t="s">
        <v>106</v>
      </c>
      <c r="I621" s="1183">
        <v>141.16999999999999</v>
      </c>
      <c r="J621" s="757">
        <f t="shared" si="155"/>
        <v>1.4167316001983425</v>
      </c>
      <c r="K621" s="779">
        <v>0.5</v>
      </c>
      <c r="L621" s="1184">
        <v>4</v>
      </c>
      <c r="M621" s="760">
        <f t="shared" si="156"/>
        <v>2</v>
      </c>
      <c r="N621" s="1184" t="s">
        <v>148</v>
      </c>
      <c r="O621" s="780">
        <v>0.44</v>
      </c>
      <c r="P621" s="1182">
        <v>44053</v>
      </c>
      <c r="Q621" s="1182">
        <v>44075</v>
      </c>
      <c r="R621" s="760">
        <f t="shared" si="157"/>
        <v>13.636363636363635</v>
      </c>
      <c r="S621" s="701">
        <f>IF(INDEX(Historical!$D$7:$D$1237,MATCH(B621,Historical!$B$7:$B$1261,0))=0,"n/a",(INDEX(Historical!$C$7:$C$1239,MATCH(B621,Historical!$B$7:$B$1261,0))/INDEX(Historical!$D$7:$D$1237,MATCH(B621,Historical!$B$7:$B$1261,0))-1)*100)</f>
        <v>17.142857142857149</v>
      </c>
      <c r="T621" s="701">
        <f>IF(INDEX(Historical!$F$7:$F$1230,MATCH(B621,Historical!$B$7:$B$1261,0))=0,"n/a",((INDEX(Historical!$C$7:$C$1239,MATCH(B621,Historical!$B$7:$B$1261,0))/INDEX(Historical!$F$7:$F$1230,MATCH(B621,Historical!$B$7:$B$1261,0)))^(1/3)-1)*100)</f>
        <v>14.940574679424333</v>
      </c>
      <c r="U621" s="701">
        <f>IF(INDEX(Historical!$H$7:$H$1230,MATCH(B621,Historical!$B$7:$B$1261,0))=0,"n/a",((INDEX(Historical!$C$7:$C$1239,MATCH(B621,Historical!$B$7:$B$1261,0))/INDEX(Historical!$H$7:$H$1230,MATCH(B621,Historical!$B$7:$B$1261,0)))^(1/5)-1)*100)</f>
        <v>36.193117380404672</v>
      </c>
      <c r="V621" s="701" t="str">
        <f>IF(INDEX(Historical!$O$7:$O$1230,MATCH(B621,Historical!$B$7:$B$1261,0))=0,"n/a",((INDEX(Historical!$C$7:$C$1239,MATCH(B621,Historical!$B$7:$B$1261,0))/INDEX(Historical!$O$7:$O$1230,MATCH(B621,Historical!$B$7:$B$1261,0)))^(1/10)-1)*100)</f>
        <v>n/a</v>
      </c>
      <c r="W621" s="702" t="str">
        <f t="shared" si="158"/>
        <v>n/a</v>
      </c>
      <c r="X621" s="703">
        <f t="shared" si="159"/>
        <v>11.310349181376459</v>
      </c>
      <c r="Y621" s="781"/>
      <c r="Z621" s="757">
        <f t="shared" si="160"/>
        <v>41.753653444676409</v>
      </c>
      <c r="AA621" s="765">
        <f t="shared" si="161"/>
        <v>29.471816283924841</v>
      </c>
      <c r="AB621" s="1189">
        <v>12</v>
      </c>
      <c r="AC621" s="1183">
        <v>4.79</v>
      </c>
      <c r="AD621" s="1183">
        <v>2.2799999999999998</v>
      </c>
      <c r="AE621" s="1183">
        <v>6.73</v>
      </c>
      <c r="AF621" s="1183">
        <v>5.45</v>
      </c>
      <c r="AG621" s="1183">
        <v>19.5</v>
      </c>
      <c r="AH621" s="1183">
        <v>-2.9000000000000004</v>
      </c>
      <c r="AI621" s="1183">
        <v>13.86</v>
      </c>
      <c r="AJ621" s="1183">
        <v>3.2</v>
      </c>
      <c r="AK621" s="1183">
        <v>12.45</v>
      </c>
      <c r="AL621" s="1183">
        <v>22580</v>
      </c>
      <c r="AM621" s="1183">
        <v>0.2</v>
      </c>
      <c r="AN621" s="1183">
        <v>0</v>
      </c>
      <c r="AO621" s="769">
        <f t="shared" si="162"/>
        <v>8.1380326966781702</v>
      </c>
      <c r="AP621" s="770">
        <f t="shared" si="163"/>
        <v>37.609848980603012</v>
      </c>
      <c r="AQ621" s="771">
        <f t="shared" si="164"/>
        <v>167.18399714835749</v>
      </c>
      <c r="AR621" s="651">
        <f>INDEX(Historical!$C$7:$C$1239,MATCH(B621,Historical!$B$7:$B$1261,0))*IF(AH621="n/a",1.03,IF(AH621&lt;0,1.01,IF(AH621&gt;10,1.1,(1+AH621/100))))</f>
        <v>1.6563999999999999</v>
      </c>
      <c r="AS621" s="765">
        <f t="shared" si="165"/>
        <v>1.8220400000000001</v>
      </c>
      <c r="AT621" s="765">
        <f t="shared" si="170"/>
        <v>2.0042440000000004</v>
      </c>
      <c r="AU621" s="765">
        <f t="shared" si="170"/>
        <v>2.2046684000000005</v>
      </c>
      <c r="AV621" s="765">
        <f t="shared" si="170"/>
        <v>2.4251352400000008</v>
      </c>
      <c r="AW621" s="757">
        <f t="shared" si="166"/>
        <v>10.112487640000003</v>
      </c>
      <c r="AX621" s="772">
        <f t="shared" si="167"/>
        <v>7.1633403981015826</v>
      </c>
      <c r="AY621" s="1138">
        <v>1.18</v>
      </c>
      <c r="AZ621" s="824">
        <v>107.91</v>
      </c>
      <c r="BA621" s="824">
        <v>-11</v>
      </c>
      <c r="BB621" s="824">
        <v>-2.2599999999999998</v>
      </c>
      <c r="BC621" s="824">
        <v>13.52</v>
      </c>
      <c r="BD621" s="908"/>
      <c r="BE621" s="624">
        <v>2014</v>
      </c>
      <c r="BF621" s="898">
        <f t="shared" si="168"/>
        <v>0</v>
      </c>
      <c r="BG621" s="824">
        <v>16.100000000000001</v>
      </c>
    </row>
    <row r="622" spans="1:59" ht="12.75" customHeight="1" x14ac:dyDescent="0.2">
      <c r="A622" s="871" t="s">
        <v>793</v>
      </c>
      <c r="B622" s="875" t="s">
        <v>794</v>
      </c>
      <c r="C622" s="932" t="s">
        <v>131</v>
      </c>
      <c r="D622" s="932" t="s">
        <v>4339</v>
      </c>
      <c r="E622" s="733">
        <v>14</v>
      </c>
      <c r="F622" s="1140">
        <v>263</v>
      </c>
      <c r="G622" s="1165" t="s">
        <v>37</v>
      </c>
      <c r="H622" s="1165" t="s">
        <v>37</v>
      </c>
      <c r="I622" s="874">
        <v>64.25</v>
      </c>
      <c r="J622" s="651">
        <f t="shared" si="155"/>
        <v>3.5486381322957192</v>
      </c>
      <c r="K622" s="877">
        <v>0.56999999999999995</v>
      </c>
      <c r="L622" s="887">
        <v>4</v>
      </c>
      <c r="M622" s="642">
        <f t="shared" si="156"/>
        <v>2.2799999999999998</v>
      </c>
      <c r="N622" s="870" t="s">
        <v>119</v>
      </c>
      <c r="O622" s="734">
        <v>0.54500000000000004</v>
      </c>
      <c r="P622" s="861">
        <v>43965</v>
      </c>
      <c r="Q622" s="861">
        <v>43983</v>
      </c>
      <c r="R622" s="642">
        <f t="shared" si="157"/>
        <v>4.5871559633027363</v>
      </c>
      <c r="S622" s="701">
        <f>IF(INDEX(Historical!$D$7:$D$1237,MATCH(B622,Historical!$B$7:$B$1261,0))=0,"n/a",(INDEX(Historical!$C$7:$C$1239,MATCH(B622,Historical!$B$7:$B$1261,0))/INDEX(Historical!$D$7:$D$1237,MATCH(B622,Historical!$B$7:$B$1261,0))-1)*100)</f>
        <v>4.8661800486617723</v>
      </c>
      <c r="T622" s="701">
        <f>IF(INDEX(Historical!$F$7:$F$1230,MATCH(B622,Historical!$B$7:$B$1261,0))=0,"n/a",((INDEX(Historical!$C$7:$C$1239,MATCH(B622,Historical!$B$7:$B$1261,0))/INDEX(Historical!$F$7:$F$1230,MATCH(B622,Historical!$B$7:$B$1261,0)))^(1/3)-1)*100)</f>
        <v>7.0837039129185264</v>
      </c>
      <c r="U622" s="701">
        <f>IF(INDEX(Historical!$H$7:$H$1230,MATCH(B622,Historical!$B$7:$B$1261,0))=0,"n/a",((INDEX(Historical!$C$7:$C$1239,MATCH(B622,Historical!$B$7:$B$1261,0))/INDEX(Historical!$H$7:$H$1230,MATCH(B622,Historical!$B$7:$B$1261,0)))^(1/5)-1)*100)</f>
        <v>8.6241727552928804</v>
      </c>
      <c r="V622" s="701">
        <f>IF(INDEX(Historical!$O$7:$O$1230,MATCH(B622,Historical!$B$7:$B$1261,0))=0,"n/a",((INDEX(Historical!$C$7:$C$1239,MATCH(B622,Historical!$B$7:$B$1261,0))/INDEX(Historical!$O$7:$O$1230,MATCH(B622,Historical!$B$7:$B$1261,0)))^(1/10)-1)*100)</f>
        <v>8.6794920199201329</v>
      </c>
      <c r="W622" s="702">
        <f t="shared" si="158"/>
        <v>0.99362643983077692</v>
      </c>
      <c r="X622" s="703">
        <f t="shared" si="159"/>
        <v>1.5400308491594428</v>
      </c>
      <c r="Y622" s="664"/>
      <c r="Z622" s="651">
        <f t="shared" si="160"/>
        <v>57.286432160804011</v>
      </c>
      <c r="AA622" s="886">
        <f t="shared" si="161"/>
        <v>16.143216080402009</v>
      </c>
      <c r="AB622" s="887">
        <v>12</v>
      </c>
      <c r="AC622" s="865">
        <v>3.98</v>
      </c>
      <c r="AD622" s="865">
        <v>4.18</v>
      </c>
      <c r="AE622" s="865">
        <v>1.19</v>
      </c>
      <c r="AF622" s="865">
        <v>1.43</v>
      </c>
      <c r="AG622" s="865">
        <v>8.6</v>
      </c>
      <c r="AH622" s="865">
        <v>15.8</v>
      </c>
      <c r="AI622" s="865">
        <v>12.22</v>
      </c>
      <c r="AJ622" s="865">
        <v>5.6000000000000005</v>
      </c>
      <c r="AK622" s="865">
        <v>4</v>
      </c>
      <c r="AL622" s="878">
        <v>3840</v>
      </c>
      <c r="AM622" s="872">
        <v>0.1</v>
      </c>
      <c r="AN622" s="865">
        <v>1.06</v>
      </c>
      <c r="AO622" s="739">
        <f t="shared" si="162"/>
        <v>-3.9704051928134092</v>
      </c>
      <c r="AP622" s="740">
        <f t="shared" si="163"/>
        <v>12.1728108875886</v>
      </c>
      <c r="AQ622" s="888">
        <f t="shared" si="164"/>
        <v>1.291217113989096</v>
      </c>
      <c r="AR622" s="651">
        <f>INDEX(Historical!$C$7:$C$1239,MATCH(B622,Historical!$B$7:$B$1261,0))*IF(AH622="n/a",1.03,IF(AH622&lt;0,1.01,IF(AH622&gt;10,1.1,(1+AH622/100))))</f>
        <v>2.3704999999999998</v>
      </c>
      <c r="AS622" s="886">
        <f t="shared" si="165"/>
        <v>2.6075499999999998</v>
      </c>
      <c r="AT622" s="886">
        <f t="shared" si="170"/>
        <v>2.7118519999999999</v>
      </c>
      <c r="AU622" s="886">
        <f t="shared" si="170"/>
        <v>2.8203260800000001</v>
      </c>
      <c r="AV622" s="886">
        <f t="shared" si="170"/>
        <v>2.9331391232000001</v>
      </c>
      <c r="AW622" s="651">
        <f t="shared" si="166"/>
        <v>13.443367203200001</v>
      </c>
      <c r="AX622" s="747">
        <f t="shared" si="167"/>
        <v>20.923528720933852</v>
      </c>
      <c r="AY622" s="934">
        <v>0.17</v>
      </c>
      <c r="AZ622" s="872">
        <v>40.65</v>
      </c>
      <c r="BA622" s="872">
        <v>-21.279999999999998</v>
      </c>
      <c r="BB622" s="872">
        <v>-3.63</v>
      </c>
      <c r="BC622" s="872">
        <v>-6.75</v>
      </c>
      <c r="BE622" s="624">
        <v>2007</v>
      </c>
      <c r="BF622" s="898">
        <f t="shared" si="168"/>
        <v>1</v>
      </c>
      <c r="BG622" s="882">
        <v>2.7</v>
      </c>
    </row>
    <row r="623" spans="1:59" ht="12.75" customHeight="1" x14ac:dyDescent="0.2">
      <c r="A623" s="871" t="s">
        <v>1679</v>
      </c>
      <c r="B623" s="875" t="s">
        <v>1680</v>
      </c>
      <c r="C623" s="932" t="s">
        <v>112</v>
      </c>
      <c r="D623" s="932" t="s">
        <v>211</v>
      </c>
      <c r="E623" s="733">
        <v>10</v>
      </c>
      <c r="F623" s="1140">
        <v>444</v>
      </c>
      <c r="G623" s="1140" t="s">
        <v>106</v>
      </c>
      <c r="H623" s="1140" t="s">
        <v>106</v>
      </c>
      <c r="I623" s="874">
        <v>75.459999999999994</v>
      </c>
      <c r="J623" s="651">
        <f t="shared" si="155"/>
        <v>1.2721971905645375</v>
      </c>
      <c r="K623" s="877">
        <v>0.24</v>
      </c>
      <c r="L623" s="887">
        <v>4</v>
      </c>
      <c r="M623" s="642">
        <f t="shared" si="156"/>
        <v>0.96</v>
      </c>
      <c r="N623" s="870" t="s">
        <v>513</v>
      </c>
      <c r="O623" s="734">
        <v>0.22</v>
      </c>
      <c r="P623" s="861">
        <v>44144</v>
      </c>
      <c r="Q623" s="861">
        <v>44160</v>
      </c>
      <c r="R623" s="642">
        <f t="shared" si="157"/>
        <v>9.0909090909090864</v>
      </c>
      <c r="S623" s="701">
        <f>IF(INDEX(Historical!$D$7:$D$1237,MATCH(B623,Historical!$B$7:$B$1261,0))=0,"n/a",(INDEX(Historical!$C$7:$C$1239,MATCH(B623,Historical!$B$7:$B$1261,0))/INDEX(Historical!$D$7:$D$1237,MATCH(B623,Historical!$B$7:$B$1261,0))-1)*100)</f>
        <v>10.810810810810811</v>
      </c>
      <c r="T623" s="701">
        <f>IF(INDEX(Historical!$F$7:$F$1230,MATCH(B623,Historical!$B$7:$B$1261,0))=0,"n/a",((INDEX(Historical!$C$7:$C$1239,MATCH(B623,Historical!$B$7:$B$1261,0))/INDEX(Historical!$F$7:$F$1230,MATCH(B623,Historical!$B$7:$B$1261,0)))^(1/3)-1)*100)</f>
        <v>12.23507977934435</v>
      </c>
      <c r="U623" s="701">
        <f>IF(INDEX(Historical!$H$7:$H$1230,MATCH(B623,Historical!$B$7:$B$1261,0))=0,"n/a",((INDEX(Historical!$C$7:$C$1239,MATCH(B623,Historical!$B$7:$B$1261,0))/INDEX(Historical!$H$7:$H$1230,MATCH(B623,Historical!$B$7:$B$1261,0)))^(1/5)-1)*100)</f>
        <v>14.31755108178514</v>
      </c>
      <c r="V623" s="701">
        <f>IF(INDEX(Historical!$O$7:$O$1230,MATCH(B623,Historical!$B$7:$B$1261,0))=0,"n/a",((INDEX(Historical!$C$7:$C$1239,MATCH(B623,Historical!$B$7:$B$1261,0))/INDEX(Historical!$O$7:$O$1230,MATCH(B623,Historical!$B$7:$B$1261,0)))^(1/10)-1)*100)</f>
        <v>8.5803244800448439</v>
      </c>
      <c r="W623" s="702">
        <f t="shared" si="158"/>
        <v>1.6686491420089409</v>
      </c>
      <c r="X623" s="703" t="str">
        <f t="shared" si="159"/>
        <v>n/a</v>
      </c>
      <c r="Y623" s="876"/>
      <c r="Z623" s="651">
        <f t="shared" si="160"/>
        <v>29.00302114803625</v>
      </c>
      <c r="AA623" s="886">
        <f t="shared" si="161"/>
        <v>22.797583081570995</v>
      </c>
      <c r="AB623" s="887">
        <v>6</v>
      </c>
      <c r="AC623" s="865">
        <v>3.31</v>
      </c>
      <c r="AD623" s="865">
        <v>2.36</v>
      </c>
      <c r="AE623" s="865">
        <v>1.62</v>
      </c>
      <c r="AF623" s="865">
        <v>2</v>
      </c>
      <c r="AG623" s="865" t="s">
        <v>136</v>
      </c>
      <c r="AH623" s="865">
        <v>-15.6</v>
      </c>
      <c r="AI623" s="865">
        <v>11.4</v>
      </c>
      <c r="AJ623" s="865">
        <v>-5.2</v>
      </c>
      <c r="AK623" s="865">
        <v>10</v>
      </c>
      <c r="AL623" s="878">
        <v>969.88</v>
      </c>
      <c r="AM623" s="872">
        <v>1.4000000000000001</v>
      </c>
      <c r="AN623" s="865">
        <v>0.42</v>
      </c>
      <c r="AO623" s="739">
        <f t="shared" si="162"/>
        <v>-7.2078348092213176</v>
      </c>
      <c r="AP623" s="740">
        <f t="shared" si="163"/>
        <v>15.589748272349677</v>
      </c>
      <c r="AQ623" s="888">
        <f t="shared" si="164"/>
        <v>42.353497655413364</v>
      </c>
      <c r="AR623" s="651">
        <f>INDEX(Historical!$C$7:$C$1239,MATCH(B623,Historical!$B$7:$B$1261,0))*IF(AH623="n/a",1.03,IF(AH623&lt;0,1.01,IF(AH623&gt;10,1.1,(1+AH623/100))))</f>
        <v>0.82819999999999994</v>
      </c>
      <c r="AS623" s="886">
        <f t="shared" si="165"/>
        <v>0.91102000000000005</v>
      </c>
      <c r="AT623" s="886">
        <f t="shared" si="170"/>
        <v>1.0021220000000002</v>
      </c>
      <c r="AU623" s="886">
        <f t="shared" si="170"/>
        <v>1.1023342000000003</v>
      </c>
      <c r="AV623" s="886">
        <f t="shared" si="170"/>
        <v>1.2125676200000004</v>
      </c>
      <c r="AW623" s="651">
        <f t="shared" si="166"/>
        <v>5.0562438200000015</v>
      </c>
      <c r="AX623" s="747">
        <f t="shared" si="167"/>
        <v>6.7005616485555279</v>
      </c>
      <c r="AY623" s="934">
        <v>1.42</v>
      </c>
      <c r="AZ623" s="872">
        <v>101.23</v>
      </c>
      <c r="BA623" s="872">
        <v>-7.6300000000000008</v>
      </c>
      <c r="BB623" s="872">
        <v>13.68</v>
      </c>
      <c r="BC623" s="872">
        <v>31.69</v>
      </c>
      <c r="BE623" s="624">
        <v>2012</v>
      </c>
      <c r="BF623" s="898">
        <f t="shared" si="168"/>
        <v>0</v>
      </c>
      <c r="BG623" s="882" t="s">
        <v>136</v>
      </c>
    </row>
    <row r="624" spans="1:59" ht="12.75" customHeight="1" x14ac:dyDescent="0.2">
      <c r="A624" s="871" t="s">
        <v>780</v>
      </c>
      <c r="B624" s="875" t="s">
        <v>781</v>
      </c>
      <c r="C624" s="932" t="s">
        <v>123</v>
      </c>
      <c r="D624" s="932" t="s">
        <v>4174</v>
      </c>
      <c r="E624" s="733">
        <v>14</v>
      </c>
      <c r="F624" s="1140">
        <v>261</v>
      </c>
      <c r="G624" s="1166" t="s">
        <v>37</v>
      </c>
      <c r="H624" s="1166" t="s">
        <v>37</v>
      </c>
      <c r="I624" s="874">
        <v>71.72</v>
      </c>
      <c r="J624" s="651">
        <f t="shared" si="155"/>
        <v>2.1751254880089239</v>
      </c>
      <c r="K624" s="877">
        <v>0.39</v>
      </c>
      <c r="L624" s="887">
        <v>4</v>
      </c>
      <c r="M624" s="642">
        <f t="shared" si="156"/>
        <v>1.56</v>
      </c>
      <c r="N624" s="870" t="s">
        <v>119</v>
      </c>
      <c r="O624" s="734">
        <v>0.36</v>
      </c>
      <c r="P624" s="866">
        <v>43770</v>
      </c>
      <c r="Q624" s="866">
        <v>43801</v>
      </c>
      <c r="R624" s="642">
        <f t="shared" si="157"/>
        <v>8.333333333333341</v>
      </c>
      <c r="S624" s="701">
        <f>IF(INDEX(Historical!$D$7:$D$1237,MATCH(B624,Historical!$B$7:$B$1261,0))=0,"n/a",(INDEX(Historical!$C$7:$C$1239,MATCH(B624,Historical!$B$7:$B$1261,0))/INDEX(Historical!$D$7:$D$1237,MATCH(B624,Historical!$B$7:$B$1261,0))-1)*100)</f>
        <v>8.8888888888888786</v>
      </c>
      <c r="T624" s="701">
        <f>IF(INDEX(Historical!$F$7:$F$1230,MATCH(B624,Historical!$B$7:$B$1261,0))=0,"n/a",((INDEX(Historical!$C$7:$C$1239,MATCH(B624,Historical!$B$7:$B$1261,0))/INDEX(Historical!$F$7:$F$1230,MATCH(B624,Historical!$B$7:$B$1261,0)))^(1/3)-1)*100)</f>
        <v>9.8157887721507677</v>
      </c>
      <c r="U624" s="701">
        <f>IF(INDEX(Historical!$H$7:$H$1230,MATCH(B624,Historical!$B$7:$B$1261,0))=0,"n/a",((INDEX(Historical!$C$7:$C$1239,MATCH(B624,Historical!$B$7:$B$1261,0))/INDEX(Historical!$H$7:$H$1230,MATCH(B624,Historical!$B$7:$B$1261,0)))^(1/5)-1)*100)</f>
        <v>8.4471771197698544</v>
      </c>
      <c r="V624" s="701">
        <f>IF(INDEX(Historical!$O$7:$O$1230,MATCH(B624,Historical!$B$7:$B$1261,0))=0,"n/a",((INDEX(Historical!$C$7:$C$1239,MATCH(B624,Historical!$B$7:$B$1261,0))/INDEX(Historical!$O$7:$O$1230,MATCH(B624,Historical!$B$7:$B$1261,0)))^(1/10)-1)*100)</f>
        <v>6.8194590355898921</v>
      </c>
      <c r="W624" s="702">
        <f t="shared" si="158"/>
        <v>1.2386872735337375</v>
      </c>
      <c r="X624" s="703">
        <f t="shared" si="159"/>
        <v>2.8157257065899515</v>
      </c>
      <c r="Y624" s="875"/>
      <c r="Z624" s="651">
        <f t="shared" si="160"/>
        <v>98.113207547169807</v>
      </c>
      <c r="AA624" s="886">
        <f t="shared" si="161"/>
        <v>45.106918238993707</v>
      </c>
      <c r="AB624" s="887">
        <v>12</v>
      </c>
      <c r="AC624" s="865">
        <v>1.59</v>
      </c>
      <c r="AD624" s="865">
        <v>12.02</v>
      </c>
      <c r="AE624" s="865">
        <v>2.35</v>
      </c>
      <c r="AF624" s="865">
        <v>3.42</v>
      </c>
      <c r="AG624" s="865">
        <v>7.7</v>
      </c>
      <c r="AH624" s="865">
        <v>-43.9</v>
      </c>
      <c r="AI624" s="865">
        <v>8.52</v>
      </c>
      <c r="AJ624" s="865">
        <v>3</v>
      </c>
      <c r="AK624" s="865">
        <v>3.8</v>
      </c>
      <c r="AL624" s="878">
        <v>3090</v>
      </c>
      <c r="AM624" s="872">
        <v>0.1</v>
      </c>
      <c r="AN624" s="865">
        <v>0.63</v>
      </c>
      <c r="AO624" s="739">
        <f t="shared" si="162"/>
        <v>-34.484615631214929</v>
      </c>
      <c r="AP624" s="740">
        <f t="shared" si="163"/>
        <v>10.622302607778778</v>
      </c>
      <c r="AQ624" s="888">
        <f t="shared" si="164"/>
        <v>161.8444494795917</v>
      </c>
      <c r="AR624" s="651">
        <f>INDEX(Historical!$C$7:$C$1239,MATCH(B624,Historical!$B$7:$B$1261,0))*IF(AH624="n/a",1.03,IF(AH624&lt;0,1.01,IF(AH624&gt;10,1.1,(1+AH624/100))))</f>
        <v>1.4846999999999999</v>
      </c>
      <c r="AS624" s="886">
        <f t="shared" si="165"/>
        <v>1.6111964399999998</v>
      </c>
      <c r="AT624" s="886">
        <f t="shared" si="170"/>
        <v>1.67242190472</v>
      </c>
      <c r="AU624" s="886">
        <f t="shared" si="170"/>
        <v>1.7359739370993601</v>
      </c>
      <c r="AV624" s="886">
        <f t="shared" si="170"/>
        <v>1.8019409467091358</v>
      </c>
      <c r="AW624" s="651">
        <f t="shared" si="166"/>
        <v>8.3062332285284963</v>
      </c>
      <c r="AX624" s="747">
        <f t="shared" si="167"/>
        <v>11.581474105589091</v>
      </c>
      <c r="AY624" s="934">
        <v>0.98</v>
      </c>
      <c r="AZ624" s="872">
        <v>87.55</v>
      </c>
      <c r="BA624" s="872">
        <v>-4.75</v>
      </c>
      <c r="BB624" s="872">
        <v>8.94</v>
      </c>
      <c r="BC624" s="872">
        <v>32.56</v>
      </c>
      <c r="BD624" s="645"/>
      <c r="BE624" s="624">
        <v>2007</v>
      </c>
      <c r="BF624" s="898">
        <f t="shared" si="168"/>
        <v>1</v>
      </c>
      <c r="BG624" s="882">
        <v>3.9</v>
      </c>
    </row>
    <row r="625" spans="1:59" ht="12.75" customHeight="1" x14ac:dyDescent="0.2">
      <c r="A625" s="863" t="s">
        <v>1691</v>
      </c>
      <c r="B625" s="875" t="s">
        <v>1692</v>
      </c>
      <c r="C625" s="932" t="s">
        <v>108</v>
      </c>
      <c r="D625" s="932" t="s">
        <v>4338</v>
      </c>
      <c r="E625" s="733">
        <v>10</v>
      </c>
      <c r="F625" s="1140">
        <v>345</v>
      </c>
      <c r="G625" s="1166" t="s">
        <v>37</v>
      </c>
      <c r="H625" s="1166" t="s">
        <v>37</v>
      </c>
      <c r="I625" s="874">
        <v>39.840000000000003</v>
      </c>
      <c r="J625" s="651">
        <f t="shared" si="155"/>
        <v>2.7108433734939759</v>
      </c>
      <c r="K625" s="877">
        <v>0.27</v>
      </c>
      <c r="L625" s="887">
        <v>4</v>
      </c>
      <c r="M625" s="642">
        <f t="shared" si="156"/>
        <v>1.08</v>
      </c>
      <c r="N625" s="870" t="s">
        <v>163</v>
      </c>
      <c r="O625" s="734">
        <v>0.26</v>
      </c>
      <c r="P625" s="619">
        <v>43811</v>
      </c>
      <c r="Q625" s="619">
        <v>43829</v>
      </c>
      <c r="R625" s="642">
        <f t="shared" si="157"/>
        <v>3.8461538461538494</v>
      </c>
      <c r="S625" s="701">
        <f>IF(INDEX(Historical!$D$7:$D$1237,MATCH(B625,Historical!$B$7:$B$1261,0))=0,"n/a",(INDEX(Historical!$C$7:$C$1239,MATCH(B625,Historical!$B$7:$B$1261,0))/INDEX(Historical!$D$7:$D$1237,MATCH(B625,Historical!$B$7:$B$1261,0))-1)*100)</f>
        <v>8.3333333333333481</v>
      </c>
      <c r="T625" s="701">
        <f>IF(INDEX(Historical!$F$7:$F$1230,MATCH(B625,Historical!$B$7:$B$1261,0))=0,"n/a",((INDEX(Historical!$C$7:$C$1239,MATCH(B625,Historical!$B$7:$B$1261,0))/INDEX(Historical!$F$7:$F$1230,MATCH(B625,Historical!$B$7:$B$1261,0)))^(1/3)-1)*100)</f>
        <v>13.215349270944788</v>
      </c>
      <c r="U625" s="701">
        <f>IF(INDEX(Historical!$H$7:$H$1230,MATCH(B625,Historical!$B$7:$B$1261,0))=0,"n/a",((INDEX(Historical!$C$7:$C$1239,MATCH(B625,Historical!$B$7:$B$1261,0))/INDEX(Historical!$H$7:$H$1230,MATCH(B625,Historical!$B$7:$B$1261,0)))^(1/5)-1)*100)</f>
        <v>12.131694529164561</v>
      </c>
      <c r="V625" s="701">
        <f>IF(INDEX(Historical!$O$7:$O$1230,MATCH(B625,Historical!$B$7:$B$1261,0))=0,"n/a",((INDEX(Historical!$C$7:$C$1239,MATCH(B625,Historical!$B$7:$B$1261,0))/INDEX(Historical!$O$7:$O$1230,MATCH(B625,Historical!$B$7:$B$1261,0)))^(1/10)-1)*100)</f>
        <v>8.6579653683789726</v>
      </c>
      <c r="W625" s="702">
        <f t="shared" si="158"/>
        <v>1.4012177241401893</v>
      </c>
      <c r="X625" s="703">
        <f t="shared" si="159"/>
        <v>0.94044143636934574</v>
      </c>
      <c r="Y625" s="876"/>
      <c r="Z625" s="651">
        <f t="shared" si="160"/>
        <v>42.519685039370081</v>
      </c>
      <c r="AA625" s="886">
        <f t="shared" si="161"/>
        <v>15.685039370078741</v>
      </c>
      <c r="AB625" s="887">
        <v>12</v>
      </c>
      <c r="AC625" s="865">
        <v>2.54</v>
      </c>
      <c r="AD625" s="865">
        <v>1.63</v>
      </c>
      <c r="AE625" s="865">
        <v>6.49</v>
      </c>
      <c r="AF625" s="865">
        <v>2.17</v>
      </c>
      <c r="AG625" s="865">
        <v>13.900000000000002</v>
      </c>
      <c r="AH625" s="865">
        <v>19.400000000000002</v>
      </c>
      <c r="AI625" s="865">
        <v>-3.5000000000000004</v>
      </c>
      <c r="AJ625" s="865">
        <v>12.9</v>
      </c>
      <c r="AK625" s="865">
        <v>10</v>
      </c>
      <c r="AL625" s="878">
        <v>956.41</v>
      </c>
      <c r="AM625" s="872">
        <v>3.2</v>
      </c>
      <c r="AN625" s="865">
        <v>0</v>
      </c>
      <c r="AO625" s="739">
        <f t="shared" si="162"/>
        <v>-0.84250146742020426</v>
      </c>
      <c r="AP625" s="740">
        <f t="shared" si="163"/>
        <v>14.842537902658536</v>
      </c>
      <c r="AQ625" s="888">
        <f t="shared" si="164"/>
        <v>22.993288765545383</v>
      </c>
      <c r="AR625" s="651">
        <f>INDEX(Historical!$C$7:$C$1239,MATCH(B625,Historical!$B$7:$B$1261,0))*IF(AH625="n/a",1.03,IF(AH625&lt;0,1.01,IF(AH625&gt;10,1.1,(1+AH625/100))))</f>
        <v>1.1440000000000001</v>
      </c>
      <c r="AS625" s="886">
        <f t="shared" si="165"/>
        <v>1.1554400000000002</v>
      </c>
      <c r="AT625" s="886">
        <f t="shared" si="170"/>
        <v>1.2709840000000003</v>
      </c>
      <c r="AU625" s="886">
        <f t="shared" si="170"/>
        <v>1.3980824000000005</v>
      </c>
      <c r="AV625" s="886">
        <f t="shared" si="170"/>
        <v>1.5378906400000008</v>
      </c>
      <c r="AW625" s="651">
        <f t="shared" si="166"/>
        <v>6.5063970400000022</v>
      </c>
      <c r="AX625" s="747">
        <f t="shared" si="167"/>
        <v>16.331317871485947</v>
      </c>
      <c r="AY625" s="934">
        <v>0.88</v>
      </c>
      <c r="AZ625" s="872">
        <v>73.37</v>
      </c>
      <c r="BA625" s="872">
        <v>-10.93</v>
      </c>
      <c r="BB625" s="872">
        <v>4.25</v>
      </c>
      <c r="BC625" s="872">
        <v>10.100000000000001</v>
      </c>
      <c r="BE625" s="624">
        <v>2010</v>
      </c>
      <c r="BF625" s="898">
        <f t="shared" si="168"/>
        <v>0</v>
      </c>
      <c r="BG625" s="882">
        <v>1.4000000000000001</v>
      </c>
    </row>
    <row r="626" spans="1:59" ht="12.75" customHeight="1" x14ac:dyDescent="0.2">
      <c r="A626" s="863" t="s">
        <v>345</v>
      </c>
      <c r="B626" s="875" t="s">
        <v>346</v>
      </c>
      <c r="C626" s="932" t="s">
        <v>153</v>
      </c>
      <c r="D626" s="932" t="s">
        <v>4324</v>
      </c>
      <c r="E626" s="733">
        <v>27</v>
      </c>
      <c r="F626" s="1140">
        <v>111</v>
      </c>
      <c r="G626" s="1190" t="s">
        <v>106</v>
      </c>
      <c r="H626" s="1190" t="s">
        <v>106</v>
      </c>
      <c r="I626" s="865">
        <v>233.4</v>
      </c>
      <c r="J626" s="651">
        <f t="shared" si="155"/>
        <v>0.98543273350471283</v>
      </c>
      <c r="K626" s="884">
        <v>0.57499999999999996</v>
      </c>
      <c r="L626" s="887">
        <v>4</v>
      </c>
      <c r="M626" s="642">
        <f t="shared" si="156"/>
        <v>2.2999999999999998</v>
      </c>
      <c r="N626" s="870" t="s">
        <v>160</v>
      </c>
      <c r="O626" s="735">
        <v>0.52</v>
      </c>
      <c r="P626" s="619">
        <v>43828</v>
      </c>
      <c r="Q626" s="619">
        <v>43860</v>
      </c>
      <c r="R626" s="642">
        <f t="shared" si="157"/>
        <v>10.576923076923064</v>
      </c>
      <c r="S626" s="701">
        <f>IF(INDEX(Historical!$D$7:$D$1237,MATCH(B626,Historical!$B$7:$B$1261,0))=0,"n/a",(INDEX(Historical!$C$7:$C$1239,MATCH(B626,Historical!$B$7:$B$1261,0))/INDEX(Historical!$D$7:$D$1237,MATCH(B626,Historical!$B$7:$B$1261,0))-1)*100)</f>
        <v>10.638297872340431</v>
      </c>
      <c r="T626" s="701">
        <f>IF(INDEX(Historical!$F$7:$F$1230,MATCH(B626,Historical!$B$7:$B$1261,0))=0,"n/a",((INDEX(Historical!$C$7:$C$1239,MATCH(B626,Historical!$B$7:$B$1261,0))/INDEX(Historical!$F$7:$F$1230,MATCH(B626,Historical!$B$7:$B$1261,0)))^(1/3)-1)*100)</f>
        <v>11.021370033491195</v>
      </c>
      <c r="U626" s="701">
        <f>IF(INDEX(Historical!$H$7:$H$1230,MATCH(B626,Historical!$B$7:$B$1261,0))=0,"n/a",((INDEX(Historical!$C$7:$C$1239,MATCH(B626,Historical!$B$7:$B$1261,0))/INDEX(Historical!$H$7:$H$1230,MATCH(B626,Historical!$B$7:$B$1261,0)))^(1/5)-1)*100)</f>
        <v>11.260421490901141</v>
      </c>
      <c r="V626" s="701">
        <f>IF(INDEX(Historical!$O$7:$O$1230,MATCH(B626,Historical!$B$7:$B$1261,0))=0,"n/a",((INDEX(Historical!$C$7:$C$1239,MATCH(B626,Historical!$B$7:$B$1261,0))/INDEX(Historical!$O$7:$O$1230,MATCH(B626,Historical!$B$7:$B$1261,0)))^(1/10)-1)*100)</f>
        <v>15.321247843556506</v>
      </c>
      <c r="W626" s="702">
        <f t="shared" si="158"/>
        <v>0.73495459416099818</v>
      </c>
      <c r="X626" s="703">
        <f t="shared" si="159"/>
        <v>0.34754387317596114</v>
      </c>
      <c r="Y626" s="659"/>
      <c r="Z626" s="651">
        <f t="shared" si="160"/>
        <v>49.78354978354978</v>
      </c>
      <c r="AA626" s="886">
        <f t="shared" si="161"/>
        <v>50.519480519480517</v>
      </c>
      <c r="AB626" s="887">
        <v>12</v>
      </c>
      <c r="AC626" s="865">
        <v>4.62</v>
      </c>
      <c r="AD626" s="865">
        <v>5.94</v>
      </c>
      <c r="AE626" s="865">
        <v>6.18</v>
      </c>
      <c r="AF626" s="865">
        <v>6.74</v>
      </c>
      <c r="AG626" s="865">
        <v>13.600000000000001</v>
      </c>
      <c r="AH626" s="865">
        <v>4.5999999999999996</v>
      </c>
      <c r="AI626" s="865">
        <v>26.32</v>
      </c>
      <c r="AJ626" s="865">
        <v>32.4</v>
      </c>
      <c r="AK626" s="865">
        <v>8.49</v>
      </c>
      <c r="AL626" s="878">
        <v>87830</v>
      </c>
      <c r="AM626" s="872">
        <v>0.1</v>
      </c>
      <c r="AN626" s="865">
        <v>1.01</v>
      </c>
      <c r="AO626" s="739">
        <f t="shared" si="162"/>
        <v>-38.273626295074664</v>
      </c>
      <c r="AP626" s="740">
        <f t="shared" si="163"/>
        <v>12.245854224405853</v>
      </c>
      <c r="AQ626" s="888">
        <f t="shared" si="164"/>
        <v>289.01659416265335</v>
      </c>
      <c r="AR626" s="651">
        <f>INDEX(Historical!$C$7:$C$1239,MATCH(B626,Historical!$B$7:$B$1261,0))*IF(AH626="n/a",1.03,IF(AH626&lt;0,1.01,IF(AH626&gt;10,1.1,(1+AH626/100))))</f>
        <v>2.1756800000000003</v>
      </c>
      <c r="AS626" s="886">
        <f t="shared" si="165"/>
        <v>2.3932480000000007</v>
      </c>
      <c r="AT626" s="886">
        <f t="shared" si="170"/>
        <v>2.5964347552000007</v>
      </c>
      <c r="AU626" s="886">
        <f t="shared" si="170"/>
        <v>2.8168720659164808</v>
      </c>
      <c r="AV626" s="886">
        <f t="shared" si="170"/>
        <v>3.05602450431279</v>
      </c>
      <c r="AW626" s="651">
        <f t="shared" si="166"/>
        <v>13.038259325429273</v>
      </c>
      <c r="AX626" s="747">
        <f t="shared" si="167"/>
        <v>5.5862293596526449</v>
      </c>
      <c r="AY626" s="934">
        <v>0.89</v>
      </c>
      <c r="AZ626" s="872">
        <v>87.41</v>
      </c>
      <c r="BA626" s="872">
        <v>-3.7600000000000002</v>
      </c>
      <c r="BB626" s="872">
        <v>7.08</v>
      </c>
      <c r="BC626" s="872">
        <v>20.169999999999998</v>
      </c>
      <c r="BE626" s="624">
        <v>1994</v>
      </c>
      <c r="BF626" s="898">
        <f t="shared" si="168"/>
        <v>2</v>
      </c>
      <c r="BG626" s="882">
        <v>5.7</v>
      </c>
    </row>
    <row r="627" spans="1:59" ht="12.75" customHeight="1" x14ac:dyDescent="0.2">
      <c r="A627" s="881" t="s">
        <v>4584</v>
      </c>
      <c r="B627" s="875" t="s">
        <v>4578</v>
      </c>
      <c r="C627" s="932" t="s">
        <v>112</v>
      </c>
      <c r="D627" s="932" t="s">
        <v>4332</v>
      </c>
      <c r="E627" s="733">
        <v>5</v>
      </c>
      <c r="F627" s="1140">
        <v>730</v>
      </c>
      <c r="G627" s="1165" t="s">
        <v>106</v>
      </c>
      <c r="H627" s="1165" t="s">
        <v>106</v>
      </c>
      <c r="I627" s="874">
        <v>30.77</v>
      </c>
      <c r="J627" s="651">
        <f t="shared" si="155"/>
        <v>1.8199545011374718</v>
      </c>
      <c r="K627" s="877">
        <v>0.14000000000000001</v>
      </c>
      <c r="L627" s="887">
        <v>4</v>
      </c>
      <c r="M627" s="642">
        <f t="shared" si="156"/>
        <v>0.56000000000000005</v>
      </c>
      <c r="N627" s="870" t="s">
        <v>1238</v>
      </c>
      <c r="O627" s="734">
        <v>0.12</v>
      </c>
      <c r="P627" s="861">
        <v>43896</v>
      </c>
      <c r="Q627" s="861">
        <v>43906</v>
      </c>
      <c r="R627" s="642">
        <f t="shared" si="157"/>
        <v>16.666666666666682</v>
      </c>
      <c r="S627" s="701">
        <f>IF(INDEX(Historical!$D$7:$D$1237,MATCH(B627,Historical!$B$7:$B$1261,0))=0,"n/a",(INDEX(Historical!$C$7:$C$1239,MATCH(B627,Historical!$B$7:$B$1261,0))/INDEX(Historical!$D$7:$D$1237,MATCH(B627,Historical!$B$7:$B$1261,0))-1)*100)</f>
        <v>9.0909090909090828</v>
      </c>
      <c r="T627" s="701">
        <f>IF(INDEX(Historical!$F$7:$F$1230,MATCH(B627,Historical!$B$7:$B$1261,0))=0,"n/a",((INDEX(Historical!$C$7:$C$1239,MATCH(B627,Historical!$B$7:$B$1261,0))/INDEX(Historical!$F$7:$F$1230,MATCH(B627,Historical!$B$7:$B$1261,0)))^(1/3)-1)*100)</f>
        <v>68.686533060349845</v>
      </c>
      <c r="U627" s="701" t="str">
        <f>IF(INDEX(Historical!$H$7:$H$1230,MATCH(B627,Historical!$B$7:$B$1261,0))=0,"n/a",((INDEX(Historical!$C$7:$C$1239,MATCH(B627,Historical!$B$7:$B$1261,0))/INDEX(Historical!$H$7:$H$1230,MATCH(B627,Historical!$B$7:$B$1261,0)))^(1/5)-1)*100)</f>
        <v>n/a</v>
      </c>
      <c r="V627" s="701">
        <f>IF(INDEX(Historical!$O$7:$O$1230,MATCH(B627,Historical!$B$7:$B$1261,0))=0,"n/a",((INDEX(Historical!$C$7:$C$1239,MATCH(B627,Historical!$B$7:$B$1261,0))/INDEX(Historical!$O$7:$O$1230,MATCH(B627,Historical!$B$7:$B$1261,0)))^(1/10)-1)*100)</f>
        <v>-4.3647500209962997</v>
      </c>
      <c r="W627" s="702" t="str">
        <f t="shared" si="158"/>
        <v>n/a</v>
      </c>
      <c r="X627" s="703" t="str">
        <f t="shared" si="159"/>
        <v>n/a</v>
      </c>
      <c r="Y627" s="876"/>
      <c r="Z627" s="651">
        <f t="shared" si="160"/>
        <v>35.668789808917204</v>
      </c>
      <c r="AA627" s="886">
        <f t="shared" si="161"/>
        <v>19.598726114649679</v>
      </c>
      <c r="AB627" s="887">
        <v>12</v>
      </c>
      <c r="AC627" s="865">
        <v>1.57</v>
      </c>
      <c r="AD627" s="865">
        <v>1.1100000000000001</v>
      </c>
      <c r="AE627" s="865">
        <v>1.2</v>
      </c>
      <c r="AF627" s="865">
        <v>6.96</v>
      </c>
      <c r="AG627" s="865">
        <v>38.5</v>
      </c>
      <c r="AH627" s="865">
        <v>-15.1</v>
      </c>
      <c r="AI627" s="865">
        <v>10.95</v>
      </c>
      <c r="AJ627" s="865">
        <v>28.7</v>
      </c>
      <c r="AK627" s="865">
        <v>18</v>
      </c>
      <c r="AL627" s="878">
        <v>1170</v>
      </c>
      <c r="AM627" s="872">
        <v>0.5</v>
      </c>
      <c r="AN627" s="865">
        <v>0</v>
      </c>
      <c r="AO627" s="739" t="str">
        <f t="shared" si="162"/>
        <v>n/a</v>
      </c>
      <c r="AP627" s="740" t="str">
        <f t="shared" si="163"/>
        <v>n/a</v>
      </c>
      <c r="AQ627" s="888">
        <f t="shared" si="164"/>
        <v>146.22224266161729</v>
      </c>
      <c r="AR627" s="651">
        <f>INDEX(Historical!$C$7:$C$1239,MATCH(B627,Historical!$B$7:$B$1261,0))*IF(AH627="n/a",1.03,IF(AH627&lt;0,1.01,IF(AH627&gt;10,1.1,(1+AH627/100))))</f>
        <v>0.48480000000000001</v>
      </c>
      <c r="AS627" s="886">
        <f t="shared" si="165"/>
        <v>0.53328000000000009</v>
      </c>
      <c r="AT627" s="886">
        <f t="shared" ref="AT627:AV646" si="171">IF($AK627="n/a",1.03*AS627,IF($AK627&lt;0,1.01*AS627,IF($AK627&gt;10,1.1*AS627,(1+$AK627/100)*AS627)))</f>
        <v>0.58660800000000013</v>
      </c>
      <c r="AU627" s="886">
        <f t="shared" si="171"/>
        <v>0.6452688000000002</v>
      </c>
      <c r="AV627" s="886">
        <f t="shared" si="171"/>
        <v>0.70979568000000026</v>
      </c>
      <c r="AW627" s="651">
        <f t="shared" si="166"/>
        <v>2.9597524800000006</v>
      </c>
      <c r="AX627" s="747">
        <f t="shared" si="167"/>
        <v>9.618955086122849</v>
      </c>
      <c r="AY627" s="934">
        <v>0.51</v>
      </c>
      <c r="AZ627" s="872">
        <v>119.78999999999999</v>
      </c>
      <c r="BA627" s="872">
        <v>-3.7800000000000002</v>
      </c>
      <c r="BB627" s="872">
        <v>17.59</v>
      </c>
      <c r="BC627" s="872">
        <v>42.970000000000006</v>
      </c>
      <c r="BE627" s="624">
        <v>2016</v>
      </c>
      <c r="BF627" s="898">
        <f t="shared" si="168"/>
        <v>0</v>
      </c>
      <c r="BG627" s="882">
        <v>15.2</v>
      </c>
    </row>
    <row r="628" spans="1:59" s="618" customFormat="1" ht="12.75" customHeight="1" x14ac:dyDescent="0.2">
      <c r="A628" s="863" t="s">
        <v>347</v>
      </c>
      <c r="B628" s="875" t="s">
        <v>348</v>
      </c>
      <c r="C628" s="932" t="s">
        <v>128</v>
      </c>
      <c r="D628" s="932" t="s">
        <v>4335</v>
      </c>
      <c r="E628" s="733">
        <v>50</v>
      </c>
      <c r="F628" s="1140">
        <v>29</v>
      </c>
      <c r="G628" s="1140" t="s">
        <v>37</v>
      </c>
      <c r="H628" s="1140" t="s">
        <v>115</v>
      </c>
      <c r="I628" s="865">
        <v>71.290000000000006</v>
      </c>
      <c r="J628" s="651">
        <f t="shared" si="155"/>
        <v>2.524898302707252</v>
      </c>
      <c r="K628" s="877">
        <v>0.45</v>
      </c>
      <c r="L628" s="887">
        <v>4</v>
      </c>
      <c r="M628" s="642">
        <f t="shared" si="156"/>
        <v>1.8</v>
      </c>
      <c r="N628" s="870" t="s">
        <v>283</v>
      </c>
      <c r="O628" s="734">
        <v>0.39</v>
      </c>
      <c r="P628" s="619">
        <v>43831</v>
      </c>
      <c r="Q628" s="619">
        <v>43853</v>
      </c>
      <c r="R628" s="642">
        <f t="shared" si="157"/>
        <v>15.384615384615383</v>
      </c>
      <c r="S628" s="701">
        <f>IF(INDEX(Historical!$D$7:$D$1237,MATCH(B628,Historical!$B$7:$B$1261,0))=0,"n/a",(INDEX(Historical!$C$7:$C$1239,MATCH(B628,Historical!$B$7:$B$1261,0))/INDEX(Historical!$D$7:$D$1237,MATCH(B628,Historical!$B$7:$B$1261,0))-1)*100)</f>
        <v>8.3333333333333481</v>
      </c>
      <c r="T628" s="701">
        <f>IF(INDEX(Historical!$F$7:$F$1230,MATCH(B628,Historical!$B$7:$B$1261,0))=0,"n/a",((INDEX(Historical!$C$7:$C$1239,MATCH(B628,Historical!$B$7:$B$1261,0))/INDEX(Historical!$F$7:$F$1230,MATCH(B628,Historical!$B$7:$B$1261,0)))^(1/3)-1)*100)</f>
        <v>7.9528977308938487</v>
      </c>
      <c r="U628" s="701">
        <f>IF(INDEX(Historical!$H$7:$H$1230,MATCH(B628,Historical!$B$7:$B$1261,0))=0,"n/a",((INDEX(Historical!$C$7:$C$1239,MATCH(B628,Historical!$B$7:$B$1261,0))/INDEX(Historical!$H$7:$H$1230,MATCH(B628,Historical!$B$7:$B$1261,0)))^(1/5)-1)*100)</f>
        <v>6.1043824021231208</v>
      </c>
      <c r="V628" s="701">
        <f>IF(INDEX(Historical!$O$7:$O$1230,MATCH(B628,Historical!$B$7:$B$1261,0))=0,"n/a",((INDEX(Historical!$C$7:$C$1239,MATCH(B628,Historical!$B$7:$B$1261,0))/INDEX(Historical!$O$7:$O$1230,MATCH(B628,Historical!$B$7:$B$1261,0)))^(1/10)-1)*100)</f>
        <v>4.9748678361387633</v>
      </c>
      <c r="W628" s="702">
        <f t="shared" si="158"/>
        <v>1.2270441352791854</v>
      </c>
      <c r="X628" s="703" t="str">
        <f t="shared" si="159"/>
        <v>n/a</v>
      </c>
      <c r="Y628" s="659"/>
      <c r="Z628" s="651" t="str">
        <f t="shared" si="160"/>
        <v>n/a</v>
      </c>
      <c r="AA628" s="886" t="str">
        <f t="shared" si="161"/>
        <v>n/a</v>
      </c>
      <c r="AB628" s="887">
        <v>6</v>
      </c>
      <c r="AC628" s="865">
        <v>-0.06</v>
      </c>
      <c r="AD628" s="865" t="s">
        <v>136</v>
      </c>
      <c r="AE628" s="865">
        <v>0.74</v>
      </c>
      <c r="AF628" s="865">
        <v>27.94</v>
      </c>
      <c r="AG628" s="865">
        <v>-1.2</v>
      </c>
      <c r="AH628" s="865">
        <v>-87</v>
      </c>
      <c r="AI628" s="865">
        <v>69.27</v>
      </c>
      <c r="AJ628" s="865">
        <v>-18.3</v>
      </c>
      <c r="AK628" s="865">
        <v>25.130000000000003</v>
      </c>
      <c r="AL628" s="878">
        <v>36510</v>
      </c>
      <c r="AM628" s="872">
        <v>0.1</v>
      </c>
      <c r="AN628" s="865">
        <v>10.58</v>
      </c>
      <c r="AO628" s="739" t="str">
        <f t="shared" si="162"/>
        <v>n/a</v>
      </c>
      <c r="AP628" s="740">
        <f t="shared" si="163"/>
        <v>8.6292807048303732</v>
      </c>
      <c r="AQ628" s="888" t="str">
        <f t="shared" si="164"/>
        <v>n/a</v>
      </c>
      <c r="AR628" s="651">
        <f>INDEX(Historical!$C$7:$C$1239,MATCH(B628,Historical!$B$7:$B$1261,0))*IF(AH628="n/a",1.03,IF(AH628&lt;0,1.01,IF(AH628&gt;10,1.1,(1+AH628/100))))</f>
        <v>1.5756000000000001</v>
      </c>
      <c r="AS628" s="886">
        <f t="shared" si="165"/>
        <v>1.7331600000000003</v>
      </c>
      <c r="AT628" s="886">
        <f t="shared" si="171"/>
        <v>1.9064760000000005</v>
      </c>
      <c r="AU628" s="886">
        <f t="shared" si="171"/>
        <v>2.0971236000000006</v>
      </c>
      <c r="AV628" s="886">
        <f t="shared" si="171"/>
        <v>2.3068359600000008</v>
      </c>
      <c r="AW628" s="651">
        <f t="shared" si="166"/>
        <v>9.6191955600000014</v>
      </c>
      <c r="AX628" s="747">
        <f t="shared" si="167"/>
        <v>13.493050301585077</v>
      </c>
      <c r="AY628" s="934">
        <v>1.37</v>
      </c>
      <c r="AZ628" s="872">
        <v>174.19</v>
      </c>
      <c r="BA628" s="872">
        <v>-17.09</v>
      </c>
      <c r="BB628" s="872">
        <v>9.31</v>
      </c>
      <c r="BC628" s="872">
        <v>23.11</v>
      </c>
      <c r="BD628" s="907"/>
      <c r="BE628" s="624">
        <v>1971</v>
      </c>
      <c r="BF628" s="898">
        <f t="shared" si="168"/>
        <v>5</v>
      </c>
      <c r="BG628" s="882">
        <v>-0.1</v>
      </c>
    </row>
    <row r="629" spans="1:59" s="618" customFormat="1" ht="12.75" customHeight="1" x14ac:dyDescent="0.2">
      <c r="A629" s="863" t="s">
        <v>137</v>
      </c>
      <c r="B629" s="875" t="s">
        <v>138</v>
      </c>
      <c r="C629" s="932" t="s">
        <v>4342</v>
      </c>
      <c r="D629" s="932" t="s">
        <v>4351</v>
      </c>
      <c r="E629" s="733">
        <v>36</v>
      </c>
      <c r="F629" s="1140">
        <v>76</v>
      </c>
      <c r="G629" s="1137" t="s">
        <v>115</v>
      </c>
      <c r="H629" s="1137" t="s">
        <v>115</v>
      </c>
      <c r="I629" s="865">
        <v>28.75</v>
      </c>
      <c r="J629" s="651">
        <f t="shared" si="155"/>
        <v>7.234782608695653</v>
      </c>
      <c r="K629" s="877">
        <v>0.52</v>
      </c>
      <c r="L629" s="887">
        <v>4</v>
      </c>
      <c r="M629" s="642">
        <f t="shared" si="156"/>
        <v>2.08</v>
      </c>
      <c r="N629" s="870" t="s">
        <v>139</v>
      </c>
      <c r="O629" s="734">
        <v>0.51</v>
      </c>
      <c r="P629" s="619">
        <v>43838</v>
      </c>
      <c r="Q629" s="619">
        <v>43863</v>
      </c>
      <c r="R629" s="642">
        <f t="shared" si="157"/>
        <v>1.9607843137254919</v>
      </c>
      <c r="S629" s="701">
        <f>IF(INDEX(Historical!$D$7:$D$1237,MATCH(B629,Historical!$B$7:$B$1261,0))=0,"n/a",(INDEX(Historical!$C$7:$C$1239,MATCH(B629,Historical!$B$7:$B$1261,0))/INDEX(Historical!$D$7:$D$1237,MATCH(B629,Historical!$B$7:$B$1261,0))-1)*100)</f>
        <v>2.0000000000000018</v>
      </c>
      <c r="T629" s="701">
        <f>IF(INDEX(Historical!$F$7:$F$1230,MATCH(B629,Historical!$B$7:$B$1261,0))=0,"n/a",((INDEX(Historical!$C$7:$C$1239,MATCH(B629,Historical!$B$7:$B$1261,0))/INDEX(Historical!$F$7:$F$1230,MATCH(B629,Historical!$B$7:$B$1261,0)))^(1/3)-1)*100)</f>
        <v>2.0413775479336982</v>
      </c>
      <c r="U629" s="701">
        <f>IF(INDEX(Historical!$H$7:$H$1230,MATCH(B629,Historical!$B$7:$B$1261,0))=0,"n/a",((INDEX(Historical!$C$7:$C$1239,MATCH(B629,Historical!$B$7:$B$1261,0))/INDEX(Historical!$H$7:$H$1230,MATCH(B629,Historical!$B$7:$B$1261,0)))^(1/5)-1)*100)</f>
        <v>2.0851259369290887</v>
      </c>
      <c r="V629" s="701">
        <f>IF(INDEX(Historical!$O$7:$O$1230,MATCH(B629,Historical!$B$7:$B$1261,0))=0,"n/a",((INDEX(Historical!$C$7:$C$1239,MATCH(B629,Historical!$B$7:$B$1261,0))/INDEX(Historical!$O$7:$O$1230,MATCH(B629,Historical!$B$7:$B$1261,0)))^(1/10)-1)*100)</f>
        <v>2.2065271930807651</v>
      </c>
      <c r="W629" s="702">
        <f t="shared" si="158"/>
        <v>0.94498084749085942</v>
      </c>
      <c r="X629" s="703">
        <f t="shared" si="159"/>
        <v>0.23428381313809984</v>
      </c>
      <c r="Y629" s="659"/>
      <c r="Z629" s="651">
        <f t="shared" si="160"/>
        <v>136.84210526315789</v>
      </c>
      <c r="AA629" s="886">
        <f t="shared" si="161"/>
        <v>18.914473684210527</v>
      </c>
      <c r="AB629" s="887">
        <v>12</v>
      </c>
      <c r="AC629" s="865">
        <v>1.52</v>
      </c>
      <c r="AD629" s="865" t="s">
        <v>136</v>
      </c>
      <c r="AE629" s="865">
        <v>1.19</v>
      </c>
      <c r="AF629" s="865">
        <v>1.18</v>
      </c>
      <c r="AG629" s="865">
        <v>6.1</v>
      </c>
      <c r="AH629" s="865">
        <v>-30.9</v>
      </c>
      <c r="AI629" s="865">
        <v>1.6400000000000001</v>
      </c>
      <c r="AJ629" s="865">
        <v>8.9</v>
      </c>
      <c r="AK629" s="865">
        <v>-1.7399999999999998</v>
      </c>
      <c r="AL629" s="878">
        <v>206580</v>
      </c>
      <c r="AM629" s="872">
        <v>0.08</v>
      </c>
      <c r="AN629" s="865">
        <v>0.91</v>
      </c>
      <c r="AO629" s="739">
        <f t="shared" si="162"/>
        <v>-9.5945651385857857</v>
      </c>
      <c r="AP629" s="740">
        <f t="shared" si="163"/>
        <v>9.3199085456247417</v>
      </c>
      <c r="AQ629" s="888">
        <f t="shared" si="164"/>
        <v>-0.40285825750392412</v>
      </c>
      <c r="AR629" s="651">
        <f>INDEX(Historical!$C$7:$C$1239,MATCH(B629,Historical!$B$7:$B$1261,0))*IF(AH629="n/a",1.03,IF(AH629&lt;0,1.01,IF(AH629&gt;10,1.1,(1+AH629/100))))</f>
        <v>2.0604</v>
      </c>
      <c r="AS629" s="886">
        <f t="shared" si="165"/>
        <v>2.0941905599999999</v>
      </c>
      <c r="AT629" s="886">
        <f t="shared" si="171"/>
        <v>2.1151324655999999</v>
      </c>
      <c r="AU629" s="886">
        <f t="shared" si="171"/>
        <v>2.1362837902559999</v>
      </c>
      <c r="AV629" s="886">
        <f t="shared" si="171"/>
        <v>2.15764662815856</v>
      </c>
      <c r="AW629" s="651">
        <f t="shared" si="166"/>
        <v>10.563653444014559</v>
      </c>
      <c r="AX629" s="747">
        <f t="shared" si="167"/>
        <v>36.743142413963682</v>
      </c>
      <c r="AY629" s="934">
        <v>0.68</v>
      </c>
      <c r="AZ629" s="872">
        <v>10.24</v>
      </c>
      <c r="BA629" s="872">
        <v>-27.310000000000002</v>
      </c>
      <c r="BB629" s="872">
        <v>2.4</v>
      </c>
      <c r="BC629" s="872">
        <v>-4.7300000000000004</v>
      </c>
      <c r="BD629" s="907"/>
      <c r="BE629" s="624">
        <v>1985</v>
      </c>
      <c r="BF629" s="898">
        <f t="shared" si="168"/>
        <v>3</v>
      </c>
      <c r="BG629" s="882">
        <v>2</v>
      </c>
    </row>
    <row r="630" spans="1:59" s="618" customFormat="1" ht="12.75" customHeight="1" x14ac:dyDescent="0.2">
      <c r="A630" s="881" t="s">
        <v>4640</v>
      </c>
      <c r="B630" s="875" t="s">
        <v>4637</v>
      </c>
      <c r="C630" s="932" t="s">
        <v>4193</v>
      </c>
      <c r="D630" s="932" t="s">
        <v>4337</v>
      </c>
      <c r="E630" s="733">
        <v>5</v>
      </c>
      <c r="F630" s="1140"/>
      <c r="G630" s="1121" t="s">
        <v>106</v>
      </c>
      <c r="H630" s="1121" t="s">
        <v>106</v>
      </c>
      <c r="I630" s="874">
        <v>2.82</v>
      </c>
      <c r="J630" s="651">
        <f t="shared" si="155"/>
        <v>5.6737588652482271</v>
      </c>
      <c r="K630" s="877">
        <v>0.04</v>
      </c>
      <c r="L630" s="887">
        <v>4</v>
      </c>
      <c r="M630" s="642">
        <f t="shared" si="156"/>
        <v>0.16</v>
      </c>
      <c r="N630" s="870" t="s">
        <v>107</v>
      </c>
      <c r="O630" s="734">
        <v>3.5000000000000003E-2</v>
      </c>
      <c r="P630" s="861">
        <v>44147</v>
      </c>
      <c r="Q630" s="861">
        <v>44165</v>
      </c>
      <c r="R630" s="642">
        <f t="shared" si="157"/>
        <v>14.285714285714276</v>
      </c>
      <c r="S630" s="701">
        <f>IF(INDEX(Historical!$D$7:$D$1237,MATCH(B630,Historical!$B$7:$B$1261,0))=0,"n/a",(INDEX(Historical!$C$7:$C$1239,MATCH(B630,Historical!$B$7:$B$1261,0))/INDEX(Historical!$D$7:$D$1237,MATCH(B630,Historical!$B$7:$B$1261,0))-1)*100)</f>
        <v>19.047619047619047</v>
      </c>
      <c r="T630" s="701">
        <f>IF(INDEX(Historical!$F$7:$F$1230,MATCH(B630,Historical!$B$7:$B$1261,0))=0,"n/a",((INDEX(Historical!$C$7:$C$1239,MATCH(B630,Historical!$B$7:$B$1261,0))/INDEX(Historical!$F$7:$F$1230,MATCH(B630,Historical!$B$7:$B$1261,0)))^(1/3)-1)*100)</f>
        <v>18.563110149668759</v>
      </c>
      <c r="U630" s="701" t="str">
        <f>IF(INDEX(Historical!$H$7:$H$1230,MATCH(B630,Historical!$B$7:$B$1261,0))=0,"n/a",((INDEX(Historical!$C$7:$C$1239,MATCH(B630,Historical!$B$7:$B$1261,0))/INDEX(Historical!$H$7:$H$1230,MATCH(B630,Historical!$B$7:$B$1261,0)))^(1/5)-1)*100)</f>
        <v>n/a</v>
      </c>
      <c r="V630" s="701">
        <f>IF(INDEX(Historical!$O$7:$O$1230,MATCH(B630,Historical!$B$7:$B$1261,0))=0,"n/a",((INDEX(Historical!$C$7:$C$1239,MATCH(B630,Historical!$B$7:$B$1261,0))/INDEX(Historical!$O$7:$O$1230,MATCH(B630,Historical!$B$7:$B$1261,0)))^(1/10)-1)*100)</f>
        <v>9.5958226385217227</v>
      </c>
      <c r="W630" s="702" t="str">
        <f t="shared" si="158"/>
        <v>n/a</v>
      </c>
      <c r="X630" s="703" t="str">
        <f t="shared" si="159"/>
        <v>n/a</v>
      </c>
      <c r="Y630" s="876"/>
      <c r="Z630" s="651">
        <f t="shared" si="160"/>
        <v>177.7777777777778</v>
      </c>
      <c r="AA630" s="886">
        <f t="shared" si="161"/>
        <v>31.333333333333332</v>
      </c>
      <c r="AB630" s="887">
        <v>12</v>
      </c>
      <c r="AC630" s="865">
        <v>0.09</v>
      </c>
      <c r="AD630" s="865" t="s">
        <v>136</v>
      </c>
      <c r="AE630" s="865">
        <v>2.4</v>
      </c>
      <c r="AF630" s="865">
        <v>1.24</v>
      </c>
      <c r="AG630" s="865">
        <v>4</v>
      </c>
      <c r="AH630" s="865">
        <v>-45.2</v>
      </c>
      <c r="AI630" s="865" t="s">
        <v>136</v>
      </c>
      <c r="AJ630" s="865">
        <v>21.5</v>
      </c>
      <c r="AK630" s="865" t="s">
        <v>136</v>
      </c>
      <c r="AL630" s="878">
        <v>16.09</v>
      </c>
      <c r="AM630" s="872">
        <v>13.900000000000002</v>
      </c>
      <c r="AN630" s="865">
        <v>0.02</v>
      </c>
      <c r="AO630" s="739" t="str">
        <f t="shared" si="162"/>
        <v>n/a</v>
      </c>
      <c r="AP630" s="740" t="str">
        <f t="shared" si="163"/>
        <v>n/a</v>
      </c>
      <c r="AQ630" s="888">
        <f t="shared" si="164"/>
        <v>31.408326022928044</v>
      </c>
      <c r="AR630" s="651">
        <f>INDEX(Historical!$C$7:$C$1239,MATCH(B630,Historical!$B$7:$B$1261,0))*IF(AH630="n/a",1.03,IF(AH630&lt;0,1.01,IF(AH630&gt;10,1.1,(1+AH630/100))))</f>
        <v>0.12625</v>
      </c>
      <c r="AS630" s="886">
        <f t="shared" si="165"/>
        <v>0.1300375</v>
      </c>
      <c r="AT630" s="886">
        <f t="shared" si="171"/>
        <v>0.13393862500000001</v>
      </c>
      <c r="AU630" s="886">
        <f t="shared" si="171"/>
        <v>0.13795678375000001</v>
      </c>
      <c r="AV630" s="886">
        <f t="shared" si="171"/>
        <v>0.14209548726250001</v>
      </c>
      <c r="AW630" s="651">
        <f t="shared" si="166"/>
        <v>0.67027839601249994</v>
      </c>
      <c r="AX630" s="747">
        <f t="shared" si="167"/>
        <v>23.768737447251773</v>
      </c>
      <c r="AY630" s="934">
        <v>1.31</v>
      </c>
      <c r="AZ630" s="872">
        <v>39.61</v>
      </c>
      <c r="BA630" s="872">
        <v>-29.310000000000002</v>
      </c>
      <c r="BB630" s="872">
        <v>13.38</v>
      </c>
      <c r="BC630" s="872">
        <v>14.16</v>
      </c>
      <c r="BD630" s="907"/>
      <c r="BE630" s="624">
        <v>2016</v>
      </c>
      <c r="BF630" s="898">
        <f t="shared" si="168"/>
        <v>0</v>
      </c>
      <c r="BG630" s="882">
        <v>3.6999999999999997</v>
      </c>
    </row>
    <row r="631" spans="1:59" s="618" customFormat="1" ht="12.75" customHeight="1" x14ac:dyDescent="0.2">
      <c r="A631" s="871" t="s">
        <v>1710</v>
      </c>
      <c r="B631" s="875" t="s">
        <v>1711</v>
      </c>
      <c r="C631" s="932" t="s">
        <v>108</v>
      </c>
      <c r="D631" s="932" t="s">
        <v>4331</v>
      </c>
      <c r="E631" s="733">
        <v>10</v>
      </c>
      <c r="F631" s="1140">
        <v>337</v>
      </c>
      <c r="G631" s="1166" t="s">
        <v>106</v>
      </c>
      <c r="H631" s="1166" t="s">
        <v>106</v>
      </c>
      <c r="I631" s="874">
        <v>22.31</v>
      </c>
      <c r="J631" s="651">
        <f t="shared" si="155"/>
        <v>4.123711340206186</v>
      </c>
      <c r="K631" s="877">
        <v>0.23</v>
      </c>
      <c r="L631" s="887">
        <v>4</v>
      </c>
      <c r="M631" s="642">
        <f t="shared" si="156"/>
        <v>0.92</v>
      </c>
      <c r="N631" s="870" t="s">
        <v>432</v>
      </c>
      <c r="O631" s="734">
        <v>0.22</v>
      </c>
      <c r="P631" s="866">
        <v>43775</v>
      </c>
      <c r="Q631" s="866">
        <v>43790</v>
      </c>
      <c r="R631" s="642">
        <f t="shared" si="157"/>
        <v>4.5454545454545494</v>
      </c>
      <c r="S631" s="701">
        <f>IF(INDEX(Historical!$D$7:$D$1237,MATCH(B631,Historical!$B$7:$B$1261,0))=0,"n/a",(INDEX(Historical!$C$7:$C$1239,MATCH(B631,Historical!$B$7:$B$1261,0))/INDEX(Historical!$D$7:$D$1237,MATCH(B631,Historical!$B$7:$B$1261,0))-1)*100)</f>
        <v>5.9523809523809534</v>
      </c>
      <c r="T631" s="701">
        <f>IF(INDEX(Historical!$F$7:$F$1230,MATCH(B631,Historical!$B$7:$B$1261,0))=0,"n/a",((INDEX(Historical!$C$7:$C$1239,MATCH(B631,Historical!$B$7:$B$1261,0))/INDEX(Historical!$F$7:$F$1230,MATCH(B631,Historical!$B$7:$B$1261,0)))^(1/3)-1)*100)</f>
        <v>7.3212782606484783</v>
      </c>
      <c r="U631" s="701">
        <f>IF(INDEX(Historical!$H$7:$H$1230,MATCH(B631,Historical!$B$7:$B$1261,0))=0,"n/a",((INDEX(Historical!$C$7:$C$1239,MATCH(B631,Historical!$B$7:$B$1261,0))/INDEX(Historical!$H$7:$H$1230,MATCH(B631,Historical!$B$7:$B$1261,0)))^(1/5)-1)*100)</f>
        <v>8.2051051130405117</v>
      </c>
      <c r="V631" s="701" t="str">
        <f>IF(INDEX(Historical!$O$7:$O$1230,MATCH(B631,Historical!$B$7:$B$1261,0))=0,"n/a",((INDEX(Historical!$C$7:$C$1239,MATCH(B631,Historical!$B$7:$B$1261,0))/INDEX(Historical!$O$7:$O$1230,MATCH(B631,Historical!$B$7:$B$1261,0)))^(1/10)-1)*100)</f>
        <v>n/a</v>
      </c>
      <c r="W631" s="702" t="str">
        <f t="shared" si="158"/>
        <v>n/a</v>
      </c>
      <c r="X631" s="703">
        <f t="shared" si="159"/>
        <v>0.90165990253192441</v>
      </c>
      <c r="Y631" s="665"/>
      <c r="Z631" s="651">
        <f t="shared" si="160"/>
        <v>46.938775510204081</v>
      </c>
      <c r="AA631" s="886">
        <f t="shared" si="161"/>
        <v>11.38265306122449</v>
      </c>
      <c r="AB631" s="887">
        <v>12</v>
      </c>
      <c r="AC631" s="865">
        <v>1.96</v>
      </c>
      <c r="AD631" s="865">
        <v>2.98</v>
      </c>
      <c r="AE631" s="865">
        <v>3.07</v>
      </c>
      <c r="AF631" s="865">
        <v>0.86</v>
      </c>
      <c r="AG631" s="865">
        <v>7.1999999999999993</v>
      </c>
      <c r="AH631" s="865">
        <v>15.2</v>
      </c>
      <c r="AI631" s="865">
        <v>-1.73</v>
      </c>
      <c r="AJ631" s="865">
        <v>9.1</v>
      </c>
      <c r="AK631" s="865">
        <v>4</v>
      </c>
      <c r="AL631" s="878">
        <v>222.38</v>
      </c>
      <c r="AM631" s="872">
        <v>4.7</v>
      </c>
      <c r="AN631" s="865">
        <v>0</v>
      </c>
      <c r="AO631" s="739">
        <f t="shared" si="162"/>
        <v>0.94616339202220878</v>
      </c>
      <c r="AP631" s="740">
        <f t="shared" si="163"/>
        <v>12.328816453246699</v>
      </c>
      <c r="AQ631" s="888">
        <f t="shared" si="164"/>
        <v>-34.040141390040837</v>
      </c>
      <c r="AR631" s="651">
        <f>INDEX(Historical!$C$7:$C$1239,MATCH(B631,Historical!$B$7:$B$1261,0))*IF(AH631="n/a",1.03,IF(AH631&lt;0,1.01,IF(AH631&gt;10,1.1,(1+AH631/100))))</f>
        <v>0.97900000000000009</v>
      </c>
      <c r="AS631" s="886">
        <f t="shared" si="165"/>
        <v>0.98879000000000006</v>
      </c>
      <c r="AT631" s="886">
        <f t="shared" si="171"/>
        <v>1.0283416000000001</v>
      </c>
      <c r="AU631" s="886">
        <f t="shared" si="171"/>
        <v>1.069475264</v>
      </c>
      <c r="AV631" s="886">
        <f t="shared" si="171"/>
        <v>1.1122542745600001</v>
      </c>
      <c r="AW631" s="651">
        <f t="shared" si="166"/>
        <v>5.1778611385600009</v>
      </c>
      <c r="AX631" s="747">
        <f t="shared" si="167"/>
        <v>23.208700755535638</v>
      </c>
      <c r="AY631" s="934">
        <v>0.59</v>
      </c>
      <c r="AZ631" s="872">
        <v>16.05</v>
      </c>
      <c r="BA631" s="872">
        <v>-31.25</v>
      </c>
      <c r="BB631" s="872">
        <v>3.71</v>
      </c>
      <c r="BC631" s="872">
        <v>-3.6700000000000004</v>
      </c>
      <c r="BD631" s="907"/>
      <c r="BE631" s="624">
        <v>2010</v>
      </c>
      <c r="BF631" s="898">
        <f t="shared" si="168"/>
        <v>0</v>
      </c>
      <c r="BG631" s="882">
        <v>0.8</v>
      </c>
    </row>
    <row r="632" spans="1:59" s="618" customFormat="1" ht="12.75" customHeight="1" x14ac:dyDescent="0.2">
      <c r="A632" s="880" t="s">
        <v>1724</v>
      </c>
      <c r="B632" s="875" t="s">
        <v>1725</v>
      </c>
      <c r="C632" s="932" t="s">
        <v>108</v>
      </c>
      <c r="D632" s="932" t="s">
        <v>4338</v>
      </c>
      <c r="E632" s="733">
        <v>7</v>
      </c>
      <c r="F632" s="1140">
        <v>586</v>
      </c>
      <c r="G632" s="1186" t="s">
        <v>106</v>
      </c>
      <c r="H632" s="1186" t="s">
        <v>106</v>
      </c>
      <c r="I632" s="874">
        <v>32.76</v>
      </c>
      <c r="J632" s="651">
        <f t="shared" si="155"/>
        <v>2.6862026862026864</v>
      </c>
      <c r="K632" s="877">
        <v>0.22</v>
      </c>
      <c r="L632" s="887">
        <v>4</v>
      </c>
      <c r="M632" s="642">
        <f t="shared" si="156"/>
        <v>0.88</v>
      </c>
      <c r="N632" s="870" t="s">
        <v>318</v>
      </c>
      <c r="O632" s="734">
        <v>0.19</v>
      </c>
      <c r="P632" s="866">
        <v>43720</v>
      </c>
      <c r="Q632" s="866">
        <v>43735</v>
      </c>
      <c r="R632" s="642">
        <f t="shared" si="157"/>
        <v>15.789473684210526</v>
      </c>
      <c r="S632" s="701">
        <f>IF(INDEX(Historical!$D$7:$D$1237,MATCH(B632,Historical!$B$7:$B$1261,0))=0,"n/a",(INDEX(Historical!$C$7:$C$1239,MATCH(B632,Historical!$B$7:$B$1261,0))/INDEX(Historical!$D$7:$D$1237,MATCH(B632,Historical!$B$7:$B$1261,0))-1)*100)</f>
        <v>17.142857142857149</v>
      </c>
      <c r="T632" s="701">
        <f>IF(INDEX(Historical!$F$7:$F$1230,MATCH(B632,Historical!$B$7:$B$1261,0))=0,"n/a",((INDEX(Historical!$C$7:$C$1239,MATCH(B632,Historical!$B$7:$B$1261,0))/INDEX(Historical!$F$7:$F$1230,MATCH(B632,Historical!$B$7:$B$1261,0)))^(1/3)-1)*100)</f>
        <v>10.973904713454852</v>
      </c>
      <c r="U632" s="701">
        <f>IF(INDEX(Historical!$H$7:$H$1230,MATCH(B632,Historical!$B$7:$B$1261,0))=0,"n/a",((INDEX(Historical!$C$7:$C$1239,MATCH(B632,Historical!$B$7:$B$1261,0))/INDEX(Historical!$H$7:$H$1230,MATCH(B632,Historical!$B$7:$B$1261,0)))^(1/5)-1)*100)</f>
        <v>13.258872838875678</v>
      </c>
      <c r="V632" s="701">
        <f>IF(INDEX(Historical!$O$7:$O$1230,MATCH(B632,Historical!$B$7:$B$1261,0))=0,"n/a",((INDEX(Historical!$C$7:$C$1239,MATCH(B632,Historical!$B$7:$B$1261,0))/INDEX(Historical!$O$7:$O$1230,MATCH(B632,Historical!$B$7:$B$1261,0)))^(1/10)-1)*100)</f>
        <v>4.6600772299310922</v>
      </c>
      <c r="W632" s="702">
        <f t="shared" si="158"/>
        <v>2.8452045287394809</v>
      </c>
      <c r="X632" s="703">
        <f t="shared" si="159"/>
        <v>0.84992774608177424</v>
      </c>
      <c r="Y632" s="664"/>
      <c r="Z632" s="651">
        <f t="shared" si="160"/>
        <v>41.706161137440759</v>
      </c>
      <c r="AA632" s="886">
        <f t="shared" si="161"/>
        <v>15.5260663507109</v>
      </c>
      <c r="AB632" s="887">
        <v>12</v>
      </c>
      <c r="AC632" s="865">
        <v>2.11</v>
      </c>
      <c r="AD632" s="865">
        <v>2.33</v>
      </c>
      <c r="AE632" s="865">
        <v>3.92</v>
      </c>
      <c r="AF632" s="865">
        <v>1.1399999999999999</v>
      </c>
      <c r="AG632" s="865">
        <v>7.1999999999999993</v>
      </c>
      <c r="AH632" s="865">
        <v>18.2</v>
      </c>
      <c r="AI632" s="865">
        <v>18.329999999999998</v>
      </c>
      <c r="AJ632" s="865">
        <v>15.6</v>
      </c>
      <c r="AK632" s="865">
        <v>7.0000000000000009</v>
      </c>
      <c r="AL632" s="878">
        <v>1050</v>
      </c>
      <c r="AM632" s="872">
        <v>7.1999999999999993</v>
      </c>
      <c r="AN632" s="865">
        <v>0.06</v>
      </c>
      <c r="AO632" s="739">
        <f t="shared" si="162"/>
        <v>0.41900917436746532</v>
      </c>
      <c r="AP632" s="740">
        <f t="shared" si="163"/>
        <v>15.945075525078366</v>
      </c>
      <c r="AQ632" s="888">
        <f t="shared" si="164"/>
        <v>-11.306481159217785</v>
      </c>
      <c r="AR632" s="651">
        <f>INDEX(Historical!$C$7:$C$1239,MATCH(B632,Historical!$B$7:$B$1261,0))*IF(AH632="n/a",1.03,IF(AH632&lt;0,1.01,IF(AH632&gt;10,1.1,(1+AH632/100))))</f>
        <v>0.90200000000000002</v>
      </c>
      <c r="AS632" s="886">
        <f t="shared" si="165"/>
        <v>0.99220000000000008</v>
      </c>
      <c r="AT632" s="886">
        <f t="shared" si="171"/>
        <v>1.0616540000000001</v>
      </c>
      <c r="AU632" s="886">
        <f t="shared" si="171"/>
        <v>1.1359697800000002</v>
      </c>
      <c r="AV632" s="886">
        <f t="shared" si="171"/>
        <v>1.2154876646000001</v>
      </c>
      <c r="AW632" s="651">
        <f t="shared" si="166"/>
        <v>5.3073114446000007</v>
      </c>
      <c r="AX632" s="747">
        <f t="shared" si="167"/>
        <v>16.200584385225888</v>
      </c>
      <c r="AY632" s="934">
        <v>0.8</v>
      </c>
      <c r="AZ632" s="872">
        <v>42.13</v>
      </c>
      <c r="BA632" s="872">
        <v>-20.91</v>
      </c>
      <c r="BB632" s="872">
        <v>13.26</v>
      </c>
      <c r="BC632" s="872">
        <v>12.53</v>
      </c>
      <c r="BD632" s="907"/>
      <c r="BE632" s="624">
        <v>2014</v>
      </c>
      <c r="BF632" s="898">
        <f t="shared" si="168"/>
        <v>0</v>
      </c>
      <c r="BG632" s="882">
        <v>0.89999999999999991</v>
      </c>
    </row>
    <row r="633" spans="1:59" s="618" customFormat="1" ht="12.75" customHeight="1" x14ac:dyDescent="0.2">
      <c r="A633" s="871" t="s">
        <v>4455</v>
      </c>
      <c r="B633" s="875" t="s">
        <v>4456</v>
      </c>
      <c r="C633" s="932" t="s">
        <v>108</v>
      </c>
      <c r="D633" s="932" t="s">
        <v>4338</v>
      </c>
      <c r="E633" s="733">
        <v>8</v>
      </c>
      <c r="F633" s="1140">
        <v>503</v>
      </c>
      <c r="G633" s="1186" t="s">
        <v>37</v>
      </c>
      <c r="H633" s="1186" t="s">
        <v>37</v>
      </c>
      <c r="I633" s="874">
        <v>33.6</v>
      </c>
      <c r="J633" s="651">
        <f t="shared" si="155"/>
        <v>4.1666666666666661</v>
      </c>
      <c r="K633" s="877">
        <v>0.35</v>
      </c>
      <c r="L633" s="887">
        <v>4</v>
      </c>
      <c r="M633" s="642">
        <f t="shared" si="156"/>
        <v>1.4</v>
      </c>
      <c r="N633" s="870" t="s">
        <v>148</v>
      </c>
      <c r="O633" s="734">
        <v>0.34</v>
      </c>
      <c r="P633" s="866">
        <v>43691</v>
      </c>
      <c r="Q633" s="866">
        <v>43711</v>
      </c>
      <c r="R633" s="642">
        <f t="shared" si="157"/>
        <v>2.9411764705882213</v>
      </c>
      <c r="S633" s="701">
        <f>IF(INDEX(Historical!$D$7:$D$1237,MATCH(B633,Historical!$B$7:$B$1261,0))=0,"n/a",(INDEX(Historical!$C$7:$C$1239,MATCH(B633,Historical!$B$7:$B$1261,0))/INDEX(Historical!$D$7:$D$1237,MATCH(B633,Historical!$B$7:$B$1261,0))-1)*100)</f>
        <v>11.290322580645151</v>
      </c>
      <c r="T633" s="701">
        <f>IF(INDEX(Historical!$F$7:$F$1230,MATCH(B633,Historical!$B$7:$B$1261,0))=0,"n/a",((INDEX(Historical!$C$7:$C$1239,MATCH(B633,Historical!$B$7:$B$1261,0))/INDEX(Historical!$F$7:$F$1230,MATCH(B633,Historical!$B$7:$B$1261,0)))^(1/3)-1)*100)</f>
        <v>9.1920635988162367</v>
      </c>
      <c r="U633" s="701">
        <f>IF(INDEX(Historical!$H$7:$H$1230,MATCH(B633,Historical!$B$7:$B$1261,0))=0,"n/a",((INDEX(Historical!$C$7:$C$1239,MATCH(B633,Historical!$B$7:$B$1261,0))/INDEX(Historical!$H$7:$H$1230,MATCH(B633,Historical!$B$7:$B$1261,0)))^(1/5)-1)*100)</f>
        <v>7.9817214066277842</v>
      </c>
      <c r="V633" s="701">
        <f>IF(INDEX(Historical!$O$7:$O$1230,MATCH(B633,Historical!$B$7:$B$1261,0))=0,"n/a",((INDEX(Historical!$C$7:$C$1239,MATCH(B633,Historical!$B$7:$B$1261,0))/INDEX(Historical!$O$7:$O$1230,MATCH(B633,Historical!$B$7:$B$1261,0)))^(1/10)-1)*100)</f>
        <v>1.5780117620338707</v>
      </c>
      <c r="W633" s="702">
        <f t="shared" si="158"/>
        <v>5.0580873974857372</v>
      </c>
      <c r="X633" s="703">
        <f t="shared" si="159"/>
        <v>1.478096556782923</v>
      </c>
      <c r="Y633" s="665"/>
      <c r="Z633" s="651">
        <f t="shared" si="160"/>
        <v>91.503267973856211</v>
      </c>
      <c r="AA633" s="886">
        <f t="shared" si="161"/>
        <v>21.96078431372549</v>
      </c>
      <c r="AB633" s="887">
        <v>12</v>
      </c>
      <c r="AC633" s="865">
        <v>1.53</v>
      </c>
      <c r="AD633" s="865" t="s">
        <v>136</v>
      </c>
      <c r="AE633" s="865">
        <v>2.94</v>
      </c>
      <c r="AF633" s="865">
        <v>0.98</v>
      </c>
      <c r="AG633" s="865">
        <v>4.3</v>
      </c>
      <c r="AH633" s="865">
        <v>-34.5</v>
      </c>
      <c r="AI633" s="865">
        <v>19.12</v>
      </c>
      <c r="AJ633" s="865">
        <v>5.4</v>
      </c>
      <c r="AK633" s="865">
        <v>-2.7</v>
      </c>
      <c r="AL633" s="878">
        <v>5490</v>
      </c>
      <c r="AM633" s="872">
        <v>0.70000000000000007</v>
      </c>
      <c r="AN633" s="865">
        <v>0.12</v>
      </c>
      <c r="AO633" s="739">
        <f t="shared" si="162"/>
        <v>-9.8123962404310401</v>
      </c>
      <c r="AP633" s="740">
        <f t="shared" si="163"/>
        <v>12.14838807329445</v>
      </c>
      <c r="AQ633" s="888">
        <f t="shared" si="164"/>
        <v>-2.1984580274910126</v>
      </c>
      <c r="AR633" s="651">
        <f>INDEX(Historical!$C$7:$C$1239,MATCH(B633,Historical!$B$7:$B$1261,0))*IF(AH633="n/a",1.03,IF(AH633&lt;0,1.01,IF(AH633&gt;10,1.1,(1+AH633/100))))</f>
        <v>1.3937999999999999</v>
      </c>
      <c r="AS633" s="886">
        <f t="shared" si="165"/>
        <v>1.53318</v>
      </c>
      <c r="AT633" s="886">
        <f t="shared" si="171"/>
        <v>1.5485118</v>
      </c>
      <c r="AU633" s="886">
        <f t="shared" si="171"/>
        <v>1.563996918</v>
      </c>
      <c r="AV633" s="886">
        <f t="shared" si="171"/>
        <v>1.5796368871799999</v>
      </c>
      <c r="AW633" s="651">
        <f t="shared" si="166"/>
        <v>7.6191256051800007</v>
      </c>
      <c r="AX633" s="747">
        <f t="shared" si="167"/>
        <v>22.675969063035716</v>
      </c>
      <c r="AY633" s="934">
        <v>2</v>
      </c>
      <c r="AZ633" s="872">
        <v>98.11</v>
      </c>
      <c r="BA633" s="872">
        <v>-29.2</v>
      </c>
      <c r="BB633" s="872">
        <v>18.5</v>
      </c>
      <c r="BC633" s="872">
        <v>18.899999999999999</v>
      </c>
      <c r="BD633" s="907"/>
      <c r="BE633" s="624">
        <v>2012</v>
      </c>
      <c r="BF633" s="898">
        <f t="shared" si="168"/>
        <v>0</v>
      </c>
      <c r="BG633" s="882">
        <v>0.5</v>
      </c>
    </row>
    <row r="634" spans="1:59" s="618" customFormat="1" x14ac:dyDescent="0.2">
      <c r="A634" s="863" t="s">
        <v>353</v>
      </c>
      <c r="B634" s="875" t="s">
        <v>354</v>
      </c>
      <c r="C634" s="932" t="s">
        <v>4342</v>
      </c>
      <c r="D634" s="932" t="s">
        <v>4370</v>
      </c>
      <c r="E634" s="733">
        <v>46</v>
      </c>
      <c r="F634" s="1140">
        <v>50</v>
      </c>
      <c r="G634" s="1166" t="s">
        <v>37</v>
      </c>
      <c r="H634" s="1166" t="s">
        <v>37</v>
      </c>
      <c r="I634" s="865">
        <v>18.98</v>
      </c>
      <c r="J634" s="651">
        <f t="shared" si="155"/>
        <v>3.5827186512118017</v>
      </c>
      <c r="K634" s="877">
        <v>0.17</v>
      </c>
      <c r="L634" s="887">
        <v>4</v>
      </c>
      <c r="M634" s="642">
        <f t="shared" si="156"/>
        <v>0.68</v>
      </c>
      <c r="N634" s="870" t="s">
        <v>151</v>
      </c>
      <c r="O634" s="734">
        <v>0.16500000000000001</v>
      </c>
      <c r="P634" s="861">
        <v>43906</v>
      </c>
      <c r="Q634" s="861">
        <v>43921</v>
      </c>
      <c r="R634" s="642">
        <f t="shared" si="157"/>
        <v>3.0303030303030329</v>
      </c>
      <c r="S634" s="701">
        <f>IF(INDEX(Historical!$D$7:$D$1237,MATCH(B634,Historical!$B$7:$B$1261,0))=0,"n/a",(INDEX(Historical!$C$7:$C$1239,MATCH(B634,Historical!$B$7:$B$1261,0))/INDEX(Historical!$D$7:$D$1237,MATCH(B634,Historical!$B$7:$B$1261,0))-1)*100)</f>
        <v>3.125</v>
      </c>
      <c r="T634" s="701">
        <f>IF(INDEX(Historical!$F$7:$F$1230,MATCH(B634,Historical!$B$7:$B$1261,0))=0,"n/a",((INDEX(Historical!$C$7:$C$1239,MATCH(B634,Historical!$B$7:$B$1261,0))/INDEX(Historical!$F$7:$F$1230,MATCH(B634,Historical!$B$7:$B$1261,0)))^(1/3)-1)*100)</f>
        <v>3.6909236189927697</v>
      </c>
      <c r="U634" s="701">
        <f>IF(INDEX(Historical!$H$7:$H$1230,MATCH(B634,Historical!$B$7:$B$1261,0))=0,"n/a",((INDEX(Historical!$C$7:$C$1239,MATCH(B634,Historical!$B$7:$B$1261,0))/INDEX(Historical!$H$7:$H$1230,MATCH(B634,Historical!$B$7:$B$1261,0)))^(1/5)-1)*100)</f>
        <v>4.2499437153478592</v>
      </c>
      <c r="V634" s="701">
        <f>IF(INDEX(Historical!$O$7:$O$1230,MATCH(B634,Historical!$B$7:$B$1261,0))=0,"n/a",((INDEX(Historical!$C$7:$C$1239,MATCH(B634,Historical!$B$7:$B$1261,0))/INDEX(Historical!$O$7:$O$1230,MATCH(B634,Historical!$B$7:$B$1261,0)))^(1/10)-1)*100)</f>
        <v>4.3776579902244483</v>
      </c>
      <c r="W634" s="702">
        <f t="shared" si="158"/>
        <v>0.97082589019932986</v>
      </c>
      <c r="X634" s="703">
        <f t="shared" si="159"/>
        <v>0.18398024741765623</v>
      </c>
      <c r="Y634" s="875"/>
      <c r="Z634" s="651">
        <f t="shared" si="160"/>
        <v>35.233160621761662</v>
      </c>
      <c r="AA634" s="886">
        <f t="shared" si="161"/>
        <v>9.834196891191711</v>
      </c>
      <c r="AB634" s="887">
        <v>12</v>
      </c>
      <c r="AC634" s="865">
        <v>1.93</v>
      </c>
      <c r="AD634" s="865" t="s">
        <v>136</v>
      </c>
      <c r="AE634" s="865">
        <v>0.4</v>
      </c>
      <c r="AF634" s="865">
        <v>0.47</v>
      </c>
      <c r="AG634" s="865">
        <v>4.7</v>
      </c>
      <c r="AH634" s="867">
        <v>-0.1</v>
      </c>
      <c r="AI634" s="867">
        <v>-39.729999999999997</v>
      </c>
      <c r="AJ634" s="865">
        <v>23.1</v>
      </c>
      <c r="AK634" s="865" t="s">
        <v>136</v>
      </c>
      <c r="AL634" s="878">
        <v>2090</v>
      </c>
      <c r="AM634" s="872">
        <v>6.65</v>
      </c>
      <c r="AN634" s="865">
        <v>0.62</v>
      </c>
      <c r="AO634" s="739">
        <f t="shared" si="162"/>
        <v>-2.0015345246320502</v>
      </c>
      <c r="AP634" s="740">
        <f t="shared" si="163"/>
        <v>7.8326623665596609</v>
      </c>
      <c r="AQ634" s="888">
        <f t="shared" si="164"/>
        <v>-54.67611599040081</v>
      </c>
      <c r="AR634" s="651">
        <f>INDEX(Historical!$C$7:$C$1239,MATCH(B634,Historical!$B$7:$B$1261,0))*IF(AH634="n/a",1.03,IF(AH634&lt;0,1.01,IF(AH634&gt;10,1.1,(1+AH634/100))))</f>
        <v>0.66660000000000008</v>
      </c>
      <c r="AS634" s="886">
        <f t="shared" si="165"/>
        <v>0.67326600000000014</v>
      </c>
      <c r="AT634" s="886">
        <f t="shared" si="171"/>
        <v>0.6934639800000002</v>
      </c>
      <c r="AU634" s="886">
        <f t="shared" si="171"/>
        <v>0.71426789940000024</v>
      </c>
      <c r="AV634" s="886">
        <f t="shared" si="171"/>
        <v>0.73569593638200026</v>
      </c>
      <c r="AW634" s="651">
        <f t="shared" si="166"/>
        <v>3.4832938157820008</v>
      </c>
      <c r="AX634" s="747">
        <f t="shared" si="167"/>
        <v>18.352443708018971</v>
      </c>
      <c r="AY634" s="934">
        <v>1.23</v>
      </c>
      <c r="AZ634" s="872">
        <v>35.089999999999996</v>
      </c>
      <c r="BA634" s="872">
        <v>-25.979999999999997</v>
      </c>
      <c r="BB634" s="872">
        <v>3.34</v>
      </c>
      <c r="BC634" s="872">
        <v>-2.94</v>
      </c>
      <c r="BD634" s="907"/>
      <c r="BE634" s="624">
        <v>1975</v>
      </c>
      <c r="BF634" s="898">
        <f t="shared" si="168"/>
        <v>4</v>
      </c>
      <c r="BG634" s="882">
        <v>2</v>
      </c>
    </row>
    <row r="635" spans="1:59" s="863" customFormat="1" ht="12.75" customHeight="1" x14ac:dyDescent="0.2">
      <c r="A635" s="863" t="s">
        <v>1703</v>
      </c>
      <c r="B635" s="875" t="s">
        <v>1704</v>
      </c>
      <c r="C635" s="932" t="s">
        <v>4193</v>
      </c>
      <c r="D635" s="932" t="s">
        <v>4337</v>
      </c>
      <c r="E635" s="733">
        <v>8</v>
      </c>
      <c r="F635" s="1140">
        <v>561</v>
      </c>
      <c r="G635" s="1165" t="s">
        <v>106</v>
      </c>
      <c r="H635" s="1165" t="s">
        <v>106</v>
      </c>
      <c r="I635" s="874">
        <v>113.97</v>
      </c>
      <c r="J635" s="651">
        <f t="shared" si="155"/>
        <v>1.6846538562779678</v>
      </c>
      <c r="K635" s="877">
        <v>0.48</v>
      </c>
      <c r="L635" s="887">
        <v>4</v>
      </c>
      <c r="M635" s="642">
        <f t="shared" si="156"/>
        <v>1.92</v>
      </c>
      <c r="N635" s="870" t="s">
        <v>226</v>
      </c>
      <c r="O635" s="734">
        <v>0.46</v>
      </c>
      <c r="P635" s="861">
        <v>43972</v>
      </c>
      <c r="Q635" s="861">
        <v>43987</v>
      </c>
      <c r="R635" s="642">
        <f t="shared" si="157"/>
        <v>4.3478260869565135</v>
      </c>
      <c r="S635" s="701">
        <f>IF(INDEX(Historical!$D$7:$D$1237,MATCH(B635,Historical!$B$7:$B$1261,0))=0,"n/a",(INDEX(Historical!$C$7:$C$1239,MATCH(B635,Historical!$B$7:$B$1261,0))/INDEX(Historical!$D$7:$D$1237,MATCH(B635,Historical!$B$7:$B$1261,0))-1)*100)</f>
        <v>5.8139534883721034</v>
      </c>
      <c r="T635" s="701">
        <f>IF(INDEX(Historical!$F$7:$F$1230,MATCH(B635,Historical!$B$7:$B$1261,0))=0,"n/a",((INDEX(Historical!$C$7:$C$1239,MATCH(B635,Historical!$B$7:$B$1261,0))/INDEX(Historical!$F$7:$F$1230,MATCH(B635,Historical!$B$7:$B$1261,0)))^(1/3)-1)*100)</f>
        <v>8.1192352786058528</v>
      </c>
      <c r="U635" s="701">
        <f>IF(INDEX(Historical!$H$7:$H$1230,MATCH(B635,Historical!$B$7:$B$1261,0))=0,"n/a",((INDEX(Historical!$C$7:$C$1239,MATCH(B635,Historical!$B$7:$B$1261,0))/INDEX(Historical!$H$7:$H$1230,MATCH(B635,Historical!$B$7:$B$1261,0)))^(1/5)-1)*100)</f>
        <v>10.197228772148016</v>
      </c>
      <c r="V635" s="701">
        <f>IF(INDEX(Historical!$O$7:$O$1230,MATCH(B635,Historical!$B$7:$B$1261,0))=0,"n/a",((INDEX(Historical!$C$7:$C$1239,MATCH(B635,Historical!$B$7:$B$1261,0))/INDEX(Historical!$O$7:$O$1230,MATCH(B635,Historical!$B$7:$B$1261,0)))^(1/10)-1)*100)</f>
        <v>11.016911588434786</v>
      </c>
      <c r="W635" s="702">
        <f t="shared" si="158"/>
        <v>0.92559776760419432</v>
      </c>
      <c r="X635" s="703" t="str">
        <f t="shared" si="159"/>
        <v>n/a</v>
      </c>
      <c r="Y635" s="876" t="s">
        <v>1705</v>
      </c>
      <c r="Z635" s="651" t="str">
        <f t="shared" si="160"/>
        <v>n/a</v>
      </c>
      <c r="AA635" s="886" t="str">
        <f t="shared" si="161"/>
        <v>n/a</v>
      </c>
      <c r="AB635" s="887">
        <v>9</v>
      </c>
      <c r="AC635" s="865">
        <v>-0.77</v>
      </c>
      <c r="AD635" s="865" t="s">
        <v>136</v>
      </c>
      <c r="AE635" s="865">
        <v>3.12</v>
      </c>
      <c r="AF635" s="865">
        <v>4.04</v>
      </c>
      <c r="AG635" s="865">
        <v>-2.5</v>
      </c>
      <c r="AH635" s="865">
        <v>-113.6</v>
      </c>
      <c r="AI635" s="865">
        <v>13.61</v>
      </c>
      <c r="AJ635" s="865">
        <v>-17.7</v>
      </c>
      <c r="AK635" s="865">
        <v>11</v>
      </c>
      <c r="AL635" s="878">
        <v>38010</v>
      </c>
      <c r="AM635" s="872">
        <v>0.2</v>
      </c>
      <c r="AN635" s="865">
        <v>0.44</v>
      </c>
      <c r="AO635" s="739" t="str">
        <f t="shared" si="162"/>
        <v>n/a</v>
      </c>
      <c r="AP635" s="740">
        <f t="shared" si="163"/>
        <v>11.881882628425984</v>
      </c>
      <c r="AQ635" s="888" t="str">
        <f t="shared" si="164"/>
        <v>n/a</v>
      </c>
      <c r="AR635" s="651">
        <f>INDEX(Historical!$C$7:$C$1239,MATCH(B635,Historical!$B$7:$B$1261,0))*IF(AH635="n/a",1.03,IF(AH635&lt;0,1.01,IF(AH635&gt;10,1.1,(1+AH635/100))))</f>
        <v>1.8382000000000001</v>
      </c>
      <c r="AS635" s="886">
        <f t="shared" si="165"/>
        <v>2.0220200000000004</v>
      </c>
      <c r="AT635" s="886">
        <f t="shared" si="171"/>
        <v>2.2242220000000006</v>
      </c>
      <c r="AU635" s="886">
        <f t="shared" si="171"/>
        <v>2.446644200000001</v>
      </c>
      <c r="AV635" s="886">
        <f t="shared" si="171"/>
        <v>2.6913086200000014</v>
      </c>
      <c r="AW635" s="651">
        <f t="shared" si="166"/>
        <v>11.222394820000003</v>
      </c>
      <c r="AX635" s="747">
        <f t="shared" si="167"/>
        <v>9.8467972448890091</v>
      </c>
      <c r="AY635" s="934">
        <v>1.41</v>
      </c>
      <c r="AZ635" s="872">
        <v>134.41</v>
      </c>
      <c r="BA635" s="872">
        <v>-2.59</v>
      </c>
      <c r="BB635" s="872">
        <v>9.39</v>
      </c>
      <c r="BC635" s="872">
        <v>31.240000000000002</v>
      </c>
      <c r="BD635" s="907"/>
      <c r="BE635" s="624">
        <v>2013</v>
      </c>
      <c r="BF635" s="898">
        <f t="shared" si="168"/>
        <v>0</v>
      </c>
      <c r="BG635" s="882">
        <v>-1.2</v>
      </c>
    </row>
    <row r="636" spans="1:59" s="863" customFormat="1" ht="12.75" customHeight="1" x14ac:dyDescent="0.2">
      <c r="A636" s="863" t="s">
        <v>4483</v>
      </c>
      <c r="B636" s="875" t="s">
        <v>4484</v>
      </c>
      <c r="C636" s="932" t="s">
        <v>108</v>
      </c>
      <c r="D636" s="932" t="s">
        <v>4338</v>
      </c>
      <c r="E636" s="733">
        <v>9</v>
      </c>
      <c r="F636" s="1140">
        <v>433</v>
      </c>
      <c r="G636" s="1147" t="s">
        <v>115</v>
      </c>
      <c r="H636" s="1147" t="s">
        <v>115</v>
      </c>
      <c r="I636" s="874">
        <v>46.42</v>
      </c>
      <c r="J636" s="651">
        <f t="shared" si="155"/>
        <v>3.8776389487289959</v>
      </c>
      <c r="K636" s="877">
        <v>0.45</v>
      </c>
      <c r="L636" s="887">
        <v>4</v>
      </c>
      <c r="M636" s="642">
        <f t="shared" si="156"/>
        <v>1.8</v>
      </c>
      <c r="N636" s="870" t="s">
        <v>119</v>
      </c>
      <c r="O636" s="734">
        <v>0.40500000000000003</v>
      </c>
      <c r="P636" s="866">
        <v>43690</v>
      </c>
      <c r="Q636" s="866">
        <v>43711</v>
      </c>
      <c r="R636" s="642">
        <f t="shared" si="157"/>
        <v>11.111111111111107</v>
      </c>
      <c r="S636" s="701">
        <f>IF(INDEX(Historical!$D$7:$D$1237,MATCH(B636,Historical!$B$7:$B$1261,0))=0,"n/a",(INDEX(Historical!$C$7:$C$1239,MATCH(B636,Historical!$B$7:$B$1261,0))/INDEX(Historical!$D$7:$D$1237,MATCH(B636,Historical!$B$7:$B$1261,0))-1)*100)</f>
        <v>12.871287128712883</v>
      </c>
      <c r="T636" s="701">
        <f>IF(INDEX(Historical!$F$7:$F$1230,MATCH(B636,Historical!$B$7:$B$1261,0))=0,"n/a",((INDEX(Historical!$C$7:$C$1239,MATCH(B636,Historical!$B$7:$B$1261,0))/INDEX(Historical!$F$7:$F$1230,MATCH(B636,Historical!$B$7:$B$1261,0)))^(1/3)-1)*100)</f>
        <v>14.138656609705924</v>
      </c>
      <c r="U636" s="701">
        <f>IF(INDEX(Historical!$H$7:$H$1230,MATCH(B636,Historical!$B$7:$B$1261,0))=0,"n/a",((INDEX(Historical!$C$7:$C$1239,MATCH(B636,Historical!$B$7:$B$1261,0))/INDEX(Historical!$H$7:$H$1230,MATCH(B636,Historical!$B$7:$B$1261,0)))^(1/5)-1)*100)</f>
        <v>12.474611314209483</v>
      </c>
      <c r="V636" s="701">
        <f>IF(INDEX(Historical!$O$7:$O$1230,MATCH(B636,Historical!$B$7:$B$1261,0))=0,"n/a",((INDEX(Historical!$C$7:$C$1239,MATCH(B636,Historical!$B$7:$B$1261,0))/INDEX(Historical!$O$7:$O$1230,MATCH(B636,Historical!$B$7:$B$1261,0)))^(1/10)-1)*100)</f>
        <v>3.2660208144989378</v>
      </c>
      <c r="W636" s="702">
        <f t="shared" si="158"/>
        <v>3.8195137210487426</v>
      </c>
      <c r="X636" s="703">
        <f t="shared" si="159"/>
        <v>1.9491580178452317</v>
      </c>
      <c r="Y636" s="876"/>
      <c r="Z636" s="651">
        <f t="shared" si="160"/>
        <v>61.43344709897611</v>
      </c>
      <c r="AA636" s="886">
        <f t="shared" si="161"/>
        <v>15.843003412969283</v>
      </c>
      <c r="AB636" s="887">
        <v>12</v>
      </c>
      <c r="AC636" s="865">
        <v>2.93</v>
      </c>
      <c r="AD636" s="865" t="s">
        <v>136</v>
      </c>
      <c r="AE636" s="865">
        <v>4.43</v>
      </c>
      <c r="AF636" s="865">
        <v>1.06</v>
      </c>
      <c r="AG636" s="865">
        <v>5.8999999999999995</v>
      </c>
      <c r="AH636" s="865">
        <v>-4.1000000000000005</v>
      </c>
      <c r="AI636" s="865">
        <v>-3.71</v>
      </c>
      <c r="AJ636" s="865">
        <v>6.4</v>
      </c>
      <c r="AK636" s="865">
        <v>-9.1</v>
      </c>
      <c r="AL636" s="878">
        <v>65400.000000000007</v>
      </c>
      <c r="AM636" s="872">
        <v>0.1</v>
      </c>
      <c r="AN636" s="865">
        <v>0.65</v>
      </c>
      <c r="AO636" s="739">
        <f t="shared" si="162"/>
        <v>0.50924684996919645</v>
      </c>
      <c r="AP636" s="740">
        <f t="shared" si="163"/>
        <v>16.35225026293848</v>
      </c>
      <c r="AQ636" s="888">
        <f t="shared" si="164"/>
        <v>-13.606626751694172</v>
      </c>
      <c r="AR636" s="651">
        <f>INDEX(Historical!$C$7:$C$1239,MATCH(B636,Historical!$B$7:$B$1261,0))*IF(AH636="n/a",1.03,IF(AH636&lt;0,1.01,IF(AH636&gt;10,1.1,(1+AH636/100))))</f>
        <v>1.7271000000000001</v>
      </c>
      <c r="AS636" s="886">
        <f t="shared" si="165"/>
        <v>1.7443710000000001</v>
      </c>
      <c r="AT636" s="886">
        <f t="shared" si="171"/>
        <v>1.7618147100000001</v>
      </c>
      <c r="AU636" s="886">
        <f t="shared" si="171"/>
        <v>1.7794328571000002</v>
      </c>
      <c r="AV636" s="886">
        <f t="shared" si="171"/>
        <v>1.7972271856710003</v>
      </c>
      <c r="AW636" s="651">
        <f t="shared" si="166"/>
        <v>8.8099457527710001</v>
      </c>
      <c r="AX636" s="747">
        <f t="shared" si="167"/>
        <v>18.978771548408012</v>
      </c>
      <c r="AY636" s="934">
        <v>1.39</v>
      </c>
      <c r="AZ636" s="872">
        <v>93.34</v>
      </c>
      <c r="BA636" s="872">
        <v>-18.45</v>
      </c>
      <c r="BB636" s="872">
        <v>8.19</v>
      </c>
      <c r="BC636" s="872">
        <v>19.41</v>
      </c>
      <c r="BD636" s="907"/>
      <c r="BE636" s="624">
        <v>2011</v>
      </c>
      <c r="BF636" s="898">
        <f t="shared" si="168"/>
        <v>0</v>
      </c>
      <c r="BG636" s="882">
        <v>0.70000000000000007</v>
      </c>
    </row>
    <row r="637" spans="1:59" s="863" customFormat="1" ht="12.75" customHeight="1" x14ac:dyDescent="0.2">
      <c r="A637" s="880" t="s">
        <v>4211</v>
      </c>
      <c r="B637" s="875" t="s">
        <v>3910</v>
      </c>
      <c r="C637" s="932" t="s">
        <v>108</v>
      </c>
      <c r="D637" s="932" t="s">
        <v>4331</v>
      </c>
      <c r="E637" s="733">
        <v>7</v>
      </c>
      <c r="F637" s="1140">
        <v>623</v>
      </c>
      <c r="G637" s="1147" t="s">
        <v>106</v>
      </c>
      <c r="H637" s="1147" t="s">
        <v>106</v>
      </c>
      <c r="I637" s="874">
        <v>17.2</v>
      </c>
      <c r="J637" s="651">
        <f t="shared" si="155"/>
        <v>6.5116279069767451</v>
      </c>
      <c r="K637" s="877">
        <v>0.28000000000000003</v>
      </c>
      <c r="L637" s="887">
        <v>4</v>
      </c>
      <c r="M637" s="642">
        <f t="shared" si="156"/>
        <v>1.1200000000000001</v>
      </c>
      <c r="N637" s="870" t="s">
        <v>201</v>
      </c>
      <c r="O637" s="734">
        <v>0.27</v>
      </c>
      <c r="P637" s="861">
        <v>43899</v>
      </c>
      <c r="Q637" s="861">
        <v>43914</v>
      </c>
      <c r="R637" s="642">
        <f t="shared" si="157"/>
        <v>3.7037037037037068</v>
      </c>
      <c r="S637" s="701">
        <f>IF(INDEX(Historical!$D$7:$D$1237,MATCH(B637,Historical!$B$7:$B$1261,0))=0,"n/a",(INDEX(Historical!$C$7:$C$1239,MATCH(B637,Historical!$B$7:$B$1261,0))/INDEX(Historical!$D$7:$D$1237,MATCH(B637,Historical!$B$7:$B$1261,0))-1)*100)</f>
        <v>23.809523809523814</v>
      </c>
      <c r="T637" s="701">
        <f>IF(INDEX(Historical!$F$7:$F$1230,MATCH(B637,Historical!$B$7:$B$1261,0))=0,"n/a",((INDEX(Historical!$C$7:$C$1239,MATCH(B637,Historical!$B$7:$B$1261,0))/INDEX(Historical!$F$7:$F$1230,MATCH(B637,Historical!$B$7:$B$1261,0)))^(1/3)-1)*100)</f>
        <v>32.212832178718308</v>
      </c>
      <c r="U637" s="701">
        <f>IF(INDEX(Historical!$H$7:$H$1230,MATCH(B637,Historical!$B$7:$B$1261,0))=0,"n/a",((INDEX(Historical!$C$7:$C$1239,MATCH(B637,Historical!$B$7:$B$1261,0))/INDEX(Historical!$H$7:$H$1230,MATCH(B637,Historical!$B$7:$B$1261,0)))^(1/5)-1)*100)</f>
        <v>49.341689684993952</v>
      </c>
      <c r="V637" s="701">
        <f>IF(INDEX(Historical!$O$7:$O$1230,MATCH(B637,Historical!$B$7:$B$1261,0))=0,"n/a",((INDEX(Historical!$C$7:$C$1239,MATCH(B637,Historical!$B$7:$B$1261,0))/INDEX(Historical!$O$7:$O$1230,MATCH(B637,Historical!$B$7:$B$1261,0)))^(1/10)-1)*100)</f>
        <v>14.021704985878225</v>
      </c>
      <c r="W637" s="702">
        <f t="shared" si="158"/>
        <v>3.5189507791447463</v>
      </c>
      <c r="X637" s="703">
        <f t="shared" si="159"/>
        <v>13.706024912498322</v>
      </c>
      <c r="Y637" s="661"/>
      <c r="Z637" s="651">
        <f t="shared" si="160"/>
        <v>373.33333333333337</v>
      </c>
      <c r="AA637" s="886">
        <f t="shared" si="161"/>
        <v>57.333333333333336</v>
      </c>
      <c r="AB637" s="887">
        <v>12</v>
      </c>
      <c r="AC637" s="865">
        <v>0.3</v>
      </c>
      <c r="AD637" s="865" t="s">
        <v>136</v>
      </c>
      <c r="AE637" s="865">
        <v>11.15</v>
      </c>
      <c r="AF637" s="865">
        <v>2.92</v>
      </c>
      <c r="AG637" s="865">
        <v>4.9000000000000004</v>
      </c>
      <c r="AH637" s="865">
        <v>3.5999999999999996</v>
      </c>
      <c r="AI637" s="865">
        <v>2.2200000000000002</v>
      </c>
      <c r="AJ637" s="865">
        <v>3.5999999999999996</v>
      </c>
      <c r="AK637" s="865" t="s">
        <v>136</v>
      </c>
      <c r="AL637" s="878">
        <v>5080</v>
      </c>
      <c r="AM637" s="872">
        <v>0.2</v>
      </c>
      <c r="AN637" s="865">
        <v>0</v>
      </c>
      <c r="AO637" s="739">
        <f t="shared" si="162"/>
        <v>-1.4800157413626422</v>
      </c>
      <c r="AP637" s="740">
        <f t="shared" si="163"/>
        <v>55.853317591970693</v>
      </c>
      <c r="AQ637" s="888">
        <f t="shared" si="164"/>
        <v>172.7744964726833</v>
      </c>
      <c r="AR637" s="651">
        <f>INDEX(Historical!$C$7:$C$1239,MATCH(B637,Historical!$B$7:$B$1261,0))*IF(AH637="n/a",1.03,IF(AH637&lt;0,1.01,IF(AH637&gt;10,1.1,(1+AH637/100))))</f>
        <v>1.0774400000000002</v>
      </c>
      <c r="AS637" s="886">
        <f t="shared" si="165"/>
        <v>1.1013591680000001</v>
      </c>
      <c r="AT637" s="886">
        <f t="shared" si="171"/>
        <v>1.1343999430400002</v>
      </c>
      <c r="AU637" s="886">
        <f t="shared" si="171"/>
        <v>1.1684319413312003</v>
      </c>
      <c r="AV637" s="886">
        <f t="shared" si="171"/>
        <v>1.2034848995711365</v>
      </c>
      <c r="AW637" s="651">
        <f t="shared" si="166"/>
        <v>5.6851159519423371</v>
      </c>
      <c r="AX637" s="747">
        <f t="shared" si="167"/>
        <v>33.052999720594983</v>
      </c>
      <c r="AY637" s="934">
        <v>0.52</v>
      </c>
      <c r="AZ637" s="872">
        <v>35.97</v>
      </c>
      <c r="BA637" s="872">
        <v>-23.45</v>
      </c>
      <c r="BB637" s="872">
        <v>8.7200000000000006</v>
      </c>
      <c r="BC637" s="872">
        <v>10.72</v>
      </c>
      <c r="BD637" s="907"/>
      <c r="BE637" s="624">
        <v>2014</v>
      </c>
      <c r="BF637" s="898">
        <f t="shared" si="168"/>
        <v>0</v>
      </c>
      <c r="BG637" s="882">
        <v>0.6</v>
      </c>
    </row>
    <row r="638" spans="1:59" s="863" customFormat="1" ht="12.75" customHeight="1" x14ac:dyDescent="0.2">
      <c r="A638" s="863" t="s">
        <v>351</v>
      </c>
      <c r="B638" s="604" t="s">
        <v>352</v>
      </c>
      <c r="C638" s="932" t="s">
        <v>245</v>
      </c>
      <c r="D638" s="932" t="s">
        <v>4347</v>
      </c>
      <c r="E638" s="733">
        <v>53</v>
      </c>
      <c r="F638" s="1140">
        <v>21</v>
      </c>
      <c r="G638" s="1166" t="s">
        <v>115</v>
      </c>
      <c r="H638" s="1166" t="s">
        <v>115</v>
      </c>
      <c r="I638" s="865">
        <v>179.53</v>
      </c>
      <c r="J638" s="651">
        <f t="shared" si="155"/>
        <v>1.5150671197014429</v>
      </c>
      <c r="K638" s="877">
        <v>0.68</v>
      </c>
      <c r="L638" s="887">
        <v>4</v>
      </c>
      <c r="M638" s="642">
        <f t="shared" si="156"/>
        <v>2.72</v>
      </c>
      <c r="N638" s="870" t="s">
        <v>294</v>
      </c>
      <c r="O638" s="734">
        <v>0.66</v>
      </c>
      <c r="P638" s="861">
        <v>44061</v>
      </c>
      <c r="Q638" s="861">
        <v>44084</v>
      </c>
      <c r="R638" s="642">
        <f t="shared" si="157"/>
        <v>3.0303030303030329</v>
      </c>
      <c r="S638" s="701">
        <f>IF(INDEX(Historical!$D$7:$D$1237,MATCH(B638,Historical!$B$7:$B$1261,0))=0,"n/a",(INDEX(Historical!$C$7:$C$1239,MATCH(B638,Historical!$B$7:$B$1261,0))/INDEX(Historical!$D$7:$D$1237,MATCH(B638,Historical!$B$7:$B$1261,0))-1)*100)</f>
        <v>3.1746031746031855</v>
      </c>
      <c r="T638" s="701">
        <f>IF(INDEX(Historical!$F$7:$F$1230,MATCH(B638,Historical!$B$7:$B$1261,0))=0,"n/a",((INDEX(Historical!$C$7:$C$1239,MATCH(B638,Historical!$B$7:$B$1261,0))/INDEX(Historical!$F$7:$F$1230,MATCH(B638,Historical!$B$7:$B$1261,0)))^(1/3)-1)*100)</f>
        <v>3.8711933206158289</v>
      </c>
      <c r="U638" s="701">
        <f>IF(INDEX(Historical!$H$7:$H$1230,MATCH(B638,Historical!$B$7:$B$1261,0))=0,"n/a",((INDEX(Historical!$C$7:$C$1239,MATCH(B638,Historical!$B$7:$B$1261,0))/INDEX(Historical!$H$7:$H$1230,MATCH(B638,Historical!$B$7:$B$1261,0)))^(1/5)-1)*100)</f>
        <v>6.4740930444701084</v>
      </c>
      <c r="V638" s="701">
        <f>IF(INDEX(Historical!$O$7:$O$1230,MATCH(B638,Historical!$B$7:$B$1261,0))=0,"n/a",((INDEX(Historical!$C$7:$C$1239,MATCH(B638,Historical!$B$7:$B$1261,0))/INDEX(Historical!$O$7:$O$1230,MATCH(B638,Historical!$B$7:$B$1261,0)))^(1/10)-1)*100)</f>
        <v>14.694592108707315</v>
      </c>
      <c r="W638" s="702">
        <f t="shared" si="158"/>
        <v>0.44057657378824888</v>
      </c>
      <c r="X638" s="703">
        <f t="shared" si="159"/>
        <v>0.62250894658366429</v>
      </c>
      <c r="Y638" s="875"/>
      <c r="Z638" s="651">
        <f t="shared" si="160"/>
        <v>36.026490066225172</v>
      </c>
      <c r="AA638" s="886">
        <f t="shared" si="161"/>
        <v>23.778807947019867</v>
      </c>
      <c r="AB638" s="887">
        <v>1</v>
      </c>
      <c r="AC638" s="865">
        <v>7.55</v>
      </c>
      <c r="AD638" s="865">
        <v>1.83</v>
      </c>
      <c r="AE638" s="865">
        <v>1.02</v>
      </c>
      <c r="AF638" s="865">
        <v>6.76</v>
      </c>
      <c r="AG638" s="865">
        <v>31.3</v>
      </c>
      <c r="AH638" s="865">
        <v>16.8</v>
      </c>
      <c r="AI638" s="865">
        <v>-6.5699999999999994</v>
      </c>
      <c r="AJ638" s="865">
        <v>10.4</v>
      </c>
      <c r="AK638" s="865">
        <v>13.05</v>
      </c>
      <c r="AL638" s="878">
        <v>90050</v>
      </c>
      <c r="AM638" s="872">
        <v>0.2</v>
      </c>
      <c r="AN638" s="865">
        <v>0.95</v>
      </c>
      <c r="AO638" s="739">
        <f t="shared" si="162"/>
        <v>-15.789647782848316</v>
      </c>
      <c r="AP638" s="740">
        <f t="shared" si="163"/>
        <v>7.9891601641715511</v>
      </c>
      <c r="AQ638" s="888">
        <f t="shared" si="164"/>
        <v>167.28656425629634</v>
      </c>
      <c r="AR638" s="651">
        <f>INDEX(Historical!$C$7:$C$1239,MATCH(B638,Historical!$B$7:$B$1261,0))*IF(AH638="n/a",1.03,IF(AH638&lt;0,1.01,IF(AH638&gt;10,1.1,(1+AH638/100))))</f>
        <v>2.8600000000000003</v>
      </c>
      <c r="AS638" s="886">
        <f t="shared" si="165"/>
        <v>2.8886000000000003</v>
      </c>
      <c r="AT638" s="886">
        <f t="shared" si="171"/>
        <v>3.1774600000000004</v>
      </c>
      <c r="AU638" s="886">
        <f t="shared" si="171"/>
        <v>3.4952060000000009</v>
      </c>
      <c r="AV638" s="886">
        <f t="shared" si="171"/>
        <v>3.8447266000000013</v>
      </c>
      <c r="AW638" s="651">
        <f t="shared" si="166"/>
        <v>16.265992600000004</v>
      </c>
      <c r="AX638" s="747">
        <f t="shared" si="167"/>
        <v>9.0603200579290384</v>
      </c>
      <c r="AY638" s="934">
        <v>0.98</v>
      </c>
      <c r="AZ638" s="872">
        <v>99.1</v>
      </c>
      <c r="BA638" s="872">
        <v>-0.86999999999999988</v>
      </c>
      <c r="BB638" s="872">
        <v>11.44</v>
      </c>
      <c r="BC638" s="872">
        <v>38.15</v>
      </c>
      <c r="BD638" s="907"/>
      <c r="BE638" s="624">
        <v>1968</v>
      </c>
      <c r="BF638" s="898">
        <f t="shared" si="168"/>
        <v>6</v>
      </c>
      <c r="BG638" s="882">
        <v>8.2000000000000011</v>
      </c>
    </row>
    <row r="639" spans="1:59" s="618" customFormat="1" ht="12.75" customHeight="1" x14ac:dyDescent="0.2">
      <c r="A639" s="871" t="s">
        <v>232</v>
      </c>
      <c r="B639" s="604" t="s">
        <v>233</v>
      </c>
      <c r="C639" s="932" t="s">
        <v>108</v>
      </c>
      <c r="D639" s="932" t="s">
        <v>4338</v>
      </c>
      <c r="E639" s="733">
        <v>32</v>
      </c>
      <c r="F639" s="1140">
        <v>89</v>
      </c>
      <c r="G639" s="1124" t="s">
        <v>106</v>
      </c>
      <c r="H639" s="1124" t="s">
        <v>106</v>
      </c>
      <c r="I639" s="865">
        <v>37.869999999999997</v>
      </c>
      <c r="J639" s="651">
        <f t="shared" si="155"/>
        <v>2.7990493794560343</v>
      </c>
      <c r="K639" s="884">
        <v>0.53</v>
      </c>
      <c r="L639" s="887">
        <v>2</v>
      </c>
      <c r="M639" s="642">
        <f t="shared" si="156"/>
        <v>1.06</v>
      </c>
      <c r="N639" s="870" t="s">
        <v>229</v>
      </c>
      <c r="O639" s="735">
        <v>0.52</v>
      </c>
      <c r="P639" s="861">
        <v>44203</v>
      </c>
      <c r="Q639" s="861">
        <v>44211</v>
      </c>
      <c r="R639" s="642">
        <f t="shared" si="157"/>
        <v>1.9230769230769247</v>
      </c>
      <c r="S639" s="701">
        <f>IF(INDEX(Historical!$D$7:$D$1237,MATCH(B639,Historical!$B$7:$B$1261,0))=0,"n/a",(INDEX(Historical!$C$7:$C$1239,MATCH(B639,Historical!$B$7:$B$1261,0))/INDEX(Historical!$D$7:$D$1237,MATCH(B639,Historical!$B$7:$B$1261,0))-1)*100)</f>
        <v>0.98039215686274161</v>
      </c>
      <c r="T639" s="701">
        <f>IF(INDEX(Historical!$F$7:$F$1230,MATCH(B639,Historical!$B$7:$B$1261,0))=0,"n/a",((INDEX(Historical!$C$7:$C$1239,MATCH(B639,Historical!$B$7:$B$1261,0))/INDEX(Historical!$F$7:$F$1230,MATCH(B639,Historical!$B$7:$B$1261,0)))^(1/3)-1)*100)</f>
        <v>1.3290591106872141</v>
      </c>
      <c r="U639" s="701">
        <f>IF(INDEX(Historical!$H$7:$H$1230,MATCH(B639,Historical!$B$7:$B$1261,0))=0,"n/a",((INDEX(Historical!$C$7:$C$1239,MATCH(B639,Historical!$B$7:$B$1261,0))/INDEX(Historical!$H$7:$H$1230,MATCH(B639,Historical!$B$7:$B$1261,0)))^(1/5)-1)*100)</f>
        <v>1.2075934301617242</v>
      </c>
      <c r="V639" s="701">
        <f>IF(INDEX(Historical!$O$7:$O$1230,MATCH(B639,Historical!$B$7:$B$1261,0))=0,"n/a",((INDEX(Historical!$C$7:$C$1239,MATCH(B639,Historical!$B$7:$B$1261,0))/INDEX(Historical!$O$7:$O$1230,MATCH(B639,Historical!$B$7:$B$1261,0)))^(1/10)-1)*100)</f>
        <v>1.3583358613762364</v>
      </c>
      <c r="W639" s="702">
        <f t="shared" si="158"/>
        <v>0.88902418356106472</v>
      </c>
      <c r="X639" s="703">
        <f t="shared" si="159"/>
        <v>0.14549318435683423</v>
      </c>
      <c r="Y639" s="876"/>
      <c r="Z639" s="651">
        <f t="shared" si="160"/>
        <v>27.748691099476442</v>
      </c>
      <c r="AA639" s="886">
        <f t="shared" si="161"/>
        <v>9.9136125654450264</v>
      </c>
      <c r="AB639" s="887">
        <v>12</v>
      </c>
      <c r="AC639" s="865">
        <v>3.82</v>
      </c>
      <c r="AD639" s="865" t="s">
        <v>136</v>
      </c>
      <c r="AE639" s="865">
        <v>3.23</v>
      </c>
      <c r="AF639" s="865">
        <v>0.87</v>
      </c>
      <c r="AG639" s="865">
        <v>9</v>
      </c>
      <c r="AH639" s="865">
        <v>-0.1</v>
      </c>
      <c r="AI639" s="865">
        <v>-19.919999999999998</v>
      </c>
      <c r="AJ639" s="865">
        <v>8.3000000000000007</v>
      </c>
      <c r="AK639" s="865" t="s">
        <v>136</v>
      </c>
      <c r="AL639" s="882">
        <v>529.21</v>
      </c>
      <c r="AM639" s="872">
        <v>0.1</v>
      </c>
      <c r="AN639" s="865">
        <v>0</v>
      </c>
      <c r="AO639" s="739">
        <f t="shared" si="162"/>
        <v>-5.9069697558272676</v>
      </c>
      <c r="AP639" s="740">
        <f t="shared" si="163"/>
        <v>4.0066428096177589</v>
      </c>
      <c r="AQ639" s="888">
        <f t="shared" si="164"/>
        <v>-38.086645016560361</v>
      </c>
      <c r="AR639" s="651">
        <f>INDEX(Historical!$C$7:$C$1239,MATCH(B639,Historical!$B$7:$B$1261,0))*IF(AH639="n/a",1.03,IF(AH639&lt;0,1.01,IF(AH639&gt;10,1.1,(1+AH639/100))))</f>
        <v>1.0403</v>
      </c>
      <c r="AS639" s="886">
        <f t="shared" si="165"/>
        <v>1.0507029999999999</v>
      </c>
      <c r="AT639" s="886">
        <f t="shared" si="171"/>
        <v>1.08222409</v>
      </c>
      <c r="AU639" s="886">
        <f t="shared" si="171"/>
        <v>1.1146908126999999</v>
      </c>
      <c r="AV639" s="886">
        <f t="shared" si="171"/>
        <v>1.1481315370809999</v>
      </c>
      <c r="AW639" s="651">
        <f t="shared" si="166"/>
        <v>5.4360494397809997</v>
      </c>
      <c r="AX639" s="747">
        <f t="shared" si="167"/>
        <v>14.354500765199365</v>
      </c>
      <c r="AY639" s="934">
        <v>0.86</v>
      </c>
      <c r="AZ639" s="872">
        <v>37.11</v>
      </c>
      <c r="BA639" s="872">
        <v>-19.309999999999999</v>
      </c>
      <c r="BB639" s="872">
        <v>9.85</v>
      </c>
      <c r="BC639" s="872">
        <v>9.2200000000000006</v>
      </c>
      <c r="BD639" s="907"/>
      <c r="BE639" s="624">
        <v>1989</v>
      </c>
      <c r="BF639" s="898">
        <f t="shared" si="168"/>
        <v>3</v>
      </c>
      <c r="BG639" s="882">
        <v>1.2</v>
      </c>
    </row>
    <row r="640" spans="1:59" s="618" customFormat="1" ht="12.75" customHeight="1" x14ac:dyDescent="0.2">
      <c r="A640" s="871" t="s">
        <v>602</v>
      </c>
      <c r="B640" s="604" t="s">
        <v>603</v>
      </c>
      <c r="C640" s="932" t="s">
        <v>108</v>
      </c>
      <c r="D640" s="932" t="s">
        <v>118</v>
      </c>
      <c r="E640" s="733">
        <v>15</v>
      </c>
      <c r="F640" s="1140">
        <v>251</v>
      </c>
      <c r="G640" s="1190" t="s">
        <v>106</v>
      </c>
      <c r="H640" s="1190" t="s">
        <v>106</v>
      </c>
      <c r="I640" s="874">
        <v>112.35</v>
      </c>
      <c r="J640" s="651">
        <f t="shared" si="155"/>
        <v>2.3141967067200713</v>
      </c>
      <c r="K640" s="877">
        <v>0.65</v>
      </c>
      <c r="L640" s="887">
        <v>4</v>
      </c>
      <c r="M640" s="642">
        <f t="shared" si="156"/>
        <v>2.6</v>
      </c>
      <c r="N640" s="870" t="s">
        <v>151</v>
      </c>
      <c r="O640" s="734">
        <v>0.6</v>
      </c>
      <c r="P640" s="619">
        <v>43811</v>
      </c>
      <c r="Q640" s="619">
        <v>43825</v>
      </c>
      <c r="R640" s="642">
        <f t="shared" si="157"/>
        <v>8.333333333333341</v>
      </c>
      <c r="S640" s="701">
        <f>IF(INDEX(Historical!$D$7:$D$1237,MATCH(B640,Historical!$B$7:$B$1261,0))=0,"n/a",(INDEX(Historical!$C$7:$C$1239,MATCH(B640,Historical!$B$7:$B$1261,0))/INDEX(Historical!$D$7:$D$1237,MATCH(B640,Historical!$B$7:$B$1261,0))-1)*100)</f>
        <v>10.360360360360366</v>
      </c>
      <c r="T640" s="701">
        <f>IF(INDEX(Historical!$F$7:$F$1230,MATCH(B640,Historical!$B$7:$B$1261,0))=0,"n/a",((INDEX(Historical!$C$7:$C$1239,MATCH(B640,Historical!$B$7:$B$1261,0))/INDEX(Historical!$F$7:$F$1230,MATCH(B640,Historical!$B$7:$B$1261,0)))^(1/3)-1)*100)</f>
        <v>9.2285273387607383</v>
      </c>
      <c r="U640" s="701">
        <f>IF(INDEX(Historical!$H$7:$H$1230,MATCH(B640,Historical!$B$7:$B$1261,0))=0,"n/a",((INDEX(Historical!$C$7:$C$1239,MATCH(B640,Historical!$B$7:$B$1261,0))/INDEX(Historical!$H$7:$H$1230,MATCH(B640,Historical!$B$7:$B$1261,0)))^(1/5)-1)*100)</f>
        <v>10.018190898855295</v>
      </c>
      <c r="V640" s="701">
        <f>IF(INDEX(Historical!$O$7:$O$1230,MATCH(B640,Historical!$B$7:$B$1261,0))=0,"n/a",((INDEX(Historical!$C$7:$C$1239,MATCH(B640,Historical!$B$7:$B$1261,0))/INDEX(Historical!$O$7:$O$1230,MATCH(B640,Historical!$B$7:$B$1261,0)))^(1/10)-1)*100)</f>
        <v>12.566841929221884</v>
      </c>
      <c r="W640" s="702">
        <f t="shared" si="158"/>
        <v>0.79719240166137773</v>
      </c>
      <c r="X640" s="703">
        <f t="shared" si="159"/>
        <v>0.91910008246378849</v>
      </c>
      <c r="Y640" s="876"/>
      <c r="Z640" s="651">
        <f t="shared" si="160"/>
        <v>32.828282828282831</v>
      </c>
      <c r="AA640" s="886">
        <f t="shared" si="161"/>
        <v>14.185606060606061</v>
      </c>
      <c r="AB640" s="887">
        <v>12</v>
      </c>
      <c r="AC640" s="865">
        <v>7.92</v>
      </c>
      <c r="AD640" s="865">
        <v>3.76</v>
      </c>
      <c r="AE640" s="865">
        <v>0.9</v>
      </c>
      <c r="AF640" s="865">
        <v>1.39</v>
      </c>
      <c r="AG640" s="865">
        <v>10.199999999999999</v>
      </c>
      <c r="AH640" s="865">
        <v>90.100000000000009</v>
      </c>
      <c r="AI640" s="865">
        <v>5.92</v>
      </c>
      <c r="AJ640" s="867">
        <v>10.9</v>
      </c>
      <c r="AK640" s="867">
        <v>3.8899999999999997</v>
      </c>
      <c r="AL640" s="878">
        <v>4370</v>
      </c>
      <c r="AM640" s="872">
        <v>0.4</v>
      </c>
      <c r="AN640" s="865">
        <v>0</v>
      </c>
      <c r="AO640" s="739">
        <f t="shared" si="162"/>
        <v>-1.853218455030694</v>
      </c>
      <c r="AP640" s="740">
        <f t="shared" si="163"/>
        <v>12.332387605575367</v>
      </c>
      <c r="AQ640" s="888">
        <f t="shared" si="164"/>
        <v>-6.3861538630519359</v>
      </c>
      <c r="AR640" s="651">
        <f>INDEX(Historical!$C$7:$C$1239,MATCH(B640,Historical!$B$7:$B$1261,0))*IF(AH640="n/a",1.03,IF(AH640&lt;0,1.01,IF(AH640&gt;10,1.1,(1+AH640/100))))</f>
        <v>2.6950000000000003</v>
      </c>
      <c r="AS640" s="886">
        <f t="shared" si="165"/>
        <v>2.8545440000000002</v>
      </c>
      <c r="AT640" s="886">
        <f t="shared" si="171"/>
        <v>2.9655857615999999</v>
      </c>
      <c r="AU640" s="886">
        <f t="shared" si="171"/>
        <v>3.0809470477262395</v>
      </c>
      <c r="AV640" s="886">
        <f t="shared" si="171"/>
        <v>3.2007958878827902</v>
      </c>
      <c r="AW640" s="651">
        <f t="shared" si="166"/>
        <v>14.796872697209031</v>
      </c>
      <c r="AX640" s="747">
        <f t="shared" si="167"/>
        <v>13.17033617909126</v>
      </c>
      <c r="AY640" s="934">
        <v>0.98</v>
      </c>
      <c r="AZ640" s="872">
        <v>49.58</v>
      </c>
      <c r="BA640" s="872">
        <v>-22.36</v>
      </c>
      <c r="BB640" s="872">
        <v>10.979999999999999</v>
      </c>
      <c r="BC640" s="872">
        <v>10.69</v>
      </c>
      <c r="BD640" s="907"/>
      <c r="BE640" s="624">
        <v>2006</v>
      </c>
      <c r="BF640" s="898">
        <f t="shared" si="168"/>
        <v>1</v>
      </c>
      <c r="BG640" s="882">
        <v>2.4</v>
      </c>
    </row>
    <row r="641" spans="1:59" s="863" customFormat="1" ht="12.75" customHeight="1" x14ac:dyDescent="0.2">
      <c r="A641" s="863" t="s">
        <v>1714</v>
      </c>
      <c r="B641" s="875" t="s">
        <v>1715</v>
      </c>
      <c r="C641" s="932" t="s">
        <v>245</v>
      </c>
      <c r="D641" s="932" t="s">
        <v>4366</v>
      </c>
      <c r="E641" s="733">
        <v>11</v>
      </c>
      <c r="F641" s="1140">
        <v>335</v>
      </c>
      <c r="G641" s="1115" t="s">
        <v>106</v>
      </c>
      <c r="H641" s="1115" t="s">
        <v>106</v>
      </c>
      <c r="I641" s="874">
        <v>96.51</v>
      </c>
      <c r="J641" s="651">
        <f t="shared" si="155"/>
        <v>1.6993057714226503</v>
      </c>
      <c r="K641" s="877">
        <v>0.41</v>
      </c>
      <c r="L641" s="887">
        <v>4</v>
      </c>
      <c r="M641" s="642">
        <f t="shared" si="156"/>
        <v>1.64</v>
      </c>
      <c r="N641" s="870" t="s">
        <v>563</v>
      </c>
      <c r="O641" s="734">
        <v>0.4</v>
      </c>
      <c r="P641" s="861">
        <v>44126</v>
      </c>
      <c r="Q641" s="861">
        <v>44141</v>
      </c>
      <c r="R641" s="642">
        <f t="shared" si="157"/>
        <v>2.4999999999999885</v>
      </c>
      <c r="S641" s="701">
        <f>IF(INDEX(Historical!$D$7:$D$1237,MATCH(B641,Historical!$B$7:$B$1261,0))=0,"n/a",(INDEX(Historical!$C$7:$C$1239,MATCH(B641,Historical!$B$7:$B$1261,0))/INDEX(Historical!$D$7:$D$1237,MATCH(B641,Historical!$B$7:$B$1261,0))-1)*100)</f>
        <v>4.6666666666666634</v>
      </c>
      <c r="T641" s="701">
        <f>IF(INDEX(Historical!$F$7:$F$1230,MATCH(B641,Historical!$B$7:$B$1261,0))=0,"n/a",((INDEX(Historical!$C$7:$C$1239,MATCH(B641,Historical!$B$7:$B$1261,0))/INDEX(Historical!$F$7:$F$1230,MATCH(B641,Historical!$B$7:$B$1261,0)))^(1/3)-1)*100)</f>
        <v>7.6076224092933575</v>
      </c>
      <c r="U641" s="701">
        <f>IF(INDEX(Historical!$H$7:$H$1230,MATCH(B641,Historical!$B$7:$B$1261,0))=0,"n/a",((INDEX(Historical!$C$7:$C$1239,MATCH(B641,Historical!$B$7:$B$1261,0))/INDEX(Historical!$H$7:$H$1230,MATCH(B641,Historical!$B$7:$B$1261,0)))^(1/5)-1)*100)</f>
        <v>10.338146405071269</v>
      </c>
      <c r="V641" s="701">
        <f>IF(INDEX(Historical!$O$7:$O$1230,MATCH(B641,Historical!$B$7:$B$1261,0))=0,"n/a",((INDEX(Historical!$C$7:$C$1239,MATCH(B641,Historical!$B$7:$B$1261,0))/INDEX(Historical!$O$7:$O$1230,MATCH(B641,Historical!$B$7:$B$1261,0)))^(1/10)-1)*100)</f>
        <v>18.815790588259706</v>
      </c>
      <c r="W641" s="702">
        <f t="shared" si="158"/>
        <v>0.54943991625426869</v>
      </c>
      <c r="X641" s="703">
        <f t="shared" si="159"/>
        <v>8.6151220042260572</v>
      </c>
      <c r="Y641" s="661"/>
      <c r="Z641" s="651">
        <f t="shared" si="160"/>
        <v>40.796019900497512</v>
      </c>
      <c r="AA641" s="886">
        <f t="shared" si="161"/>
        <v>24.00746268656717</v>
      </c>
      <c r="AB641" s="887">
        <v>7</v>
      </c>
      <c r="AC641" s="865">
        <v>4.0199999999999996</v>
      </c>
      <c r="AD641" s="865">
        <v>0.99</v>
      </c>
      <c r="AE641" s="865">
        <v>0.64</v>
      </c>
      <c r="AF641" s="865">
        <v>2.2999999999999998</v>
      </c>
      <c r="AG641" s="865">
        <v>10.299999999999999</v>
      </c>
      <c r="AH641" s="865">
        <v>63.2</v>
      </c>
      <c r="AI641" s="865">
        <v>11.87</v>
      </c>
      <c r="AJ641" s="865">
        <v>1.2</v>
      </c>
      <c r="AK641" s="865">
        <v>24.4</v>
      </c>
      <c r="AL641" s="878">
        <v>5270</v>
      </c>
      <c r="AM641" s="872">
        <v>2.5</v>
      </c>
      <c r="AN641" s="865">
        <v>0.74</v>
      </c>
      <c r="AO641" s="739">
        <f t="shared" si="162"/>
        <v>-11.97001051007325</v>
      </c>
      <c r="AP641" s="740">
        <f t="shared" si="163"/>
        <v>12.03745217649392</v>
      </c>
      <c r="AQ641" s="888">
        <f t="shared" si="164"/>
        <v>56.655551632809264</v>
      </c>
      <c r="AR641" s="651">
        <f>INDEX(Historical!$C$7:$C$1239,MATCH(B641,Historical!$B$7:$B$1261,0))*IF(AH641="n/a",1.03,IF(AH641&lt;0,1.01,IF(AH641&gt;10,1.1,(1+AH641/100))))</f>
        <v>1.7270000000000003</v>
      </c>
      <c r="AS641" s="886">
        <f t="shared" si="165"/>
        <v>1.8997000000000004</v>
      </c>
      <c r="AT641" s="886">
        <f t="shared" si="171"/>
        <v>2.0896700000000008</v>
      </c>
      <c r="AU641" s="886">
        <f t="shared" si="171"/>
        <v>2.2986370000000012</v>
      </c>
      <c r="AV641" s="886">
        <f t="shared" si="171"/>
        <v>2.5285007000000013</v>
      </c>
      <c r="AW641" s="651">
        <f t="shared" si="166"/>
        <v>10.543507700000003</v>
      </c>
      <c r="AX641" s="747">
        <f t="shared" si="167"/>
        <v>10.924782613200707</v>
      </c>
      <c r="AY641" s="934">
        <v>2.42</v>
      </c>
      <c r="AZ641" s="872">
        <v>198.79</v>
      </c>
      <c r="BA641" s="872">
        <v>-20.46</v>
      </c>
      <c r="BB641" s="872">
        <v>4.49</v>
      </c>
      <c r="BC641" s="872">
        <v>11.799999999999999</v>
      </c>
      <c r="BD641" s="907"/>
      <c r="BE641" s="624">
        <v>2011</v>
      </c>
      <c r="BF641" s="898">
        <f t="shared" si="168"/>
        <v>0</v>
      </c>
      <c r="BG641" s="882">
        <v>3.9</v>
      </c>
    </row>
    <row r="642" spans="1:59" s="863" customFormat="1" ht="12.75" customHeight="1" x14ac:dyDescent="0.2">
      <c r="A642" s="871" t="s">
        <v>818</v>
      </c>
      <c r="B642" s="875" t="s">
        <v>819</v>
      </c>
      <c r="C642" s="932" t="s">
        <v>245</v>
      </c>
      <c r="D642" s="932" t="s">
        <v>4317</v>
      </c>
      <c r="E642" s="733">
        <v>17</v>
      </c>
      <c r="F642" s="1140">
        <v>198</v>
      </c>
      <c r="G642" s="1137" t="s">
        <v>37</v>
      </c>
      <c r="H642" s="1137" t="s">
        <v>115</v>
      </c>
      <c r="I642" s="874">
        <v>131.47999999999999</v>
      </c>
      <c r="J642" s="651">
        <f t="shared" si="155"/>
        <v>1.7645269242470336</v>
      </c>
      <c r="K642" s="877">
        <v>0.57999999999999996</v>
      </c>
      <c r="L642" s="887">
        <v>4</v>
      </c>
      <c r="M642" s="642">
        <f t="shared" si="156"/>
        <v>2.3199999999999998</v>
      </c>
      <c r="N642" s="870" t="s">
        <v>127</v>
      </c>
      <c r="O642" s="734">
        <v>0.55000000000000004</v>
      </c>
      <c r="P642" s="1116">
        <v>43635</v>
      </c>
      <c r="Q642" s="1116">
        <v>43656</v>
      </c>
      <c r="R642" s="642">
        <f t="shared" si="157"/>
        <v>5.454545454545439</v>
      </c>
      <c r="S642" s="701">
        <f>IF(INDEX(Historical!$D$7:$D$1237,MATCH(B642,Historical!$B$7:$B$1261,0))=0,"n/a",(INDEX(Historical!$C$7:$C$1239,MATCH(B642,Historical!$B$7:$B$1261,0))/INDEX(Historical!$D$7:$D$1237,MATCH(B642,Historical!$B$7:$B$1261,0))-1)*100)</f>
        <v>7.6190476190476142</v>
      </c>
      <c r="T642" s="701">
        <f>IF(INDEX(Historical!$F$7:$F$1230,MATCH(B642,Historical!$B$7:$B$1261,0))=0,"n/a",((INDEX(Historical!$C$7:$C$1239,MATCH(B642,Historical!$B$7:$B$1261,0))/INDEX(Historical!$F$7:$F$1230,MATCH(B642,Historical!$B$7:$B$1261,0)))^(1/3)-1)*100)</f>
        <v>9.9562295470633231</v>
      </c>
      <c r="U642" s="701">
        <f>IF(INDEX(Historical!$H$7:$H$1230,MATCH(B642,Historical!$B$7:$B$1261,0))=0,"n/a",((INDEX(Historical!$C$7:$C$1239,MATCH(B642,Historical!$B$7:$B$1261,0))/INDEX(Historical!$H$7:$H$1230,MATCH(B642,Historical!$B$7:$B$1261,0)))^(1/5)-1)*100)</f>
        <v>9.4332228153428908</v>
      </c>
      <c r="V642" s="701">
        <f>IF(INDEX(Historical!$O$7:$O$1230,MATCH(B642,Historical!$B$7:$B$1261,0))=0,"n/a",((INDEX(Historical!$C$7:$C$1239,MATCH(B642,Historical!$B$7:$B$1261,0))/INDEX(Historical!$O$7:$O$1230,MATCH(B642,Historical!$B$7:$B$1261,0)))^(1/10)-1)*100)</f>
        <v>12.761268461491238</v>
      </c>
      <c r="W642" s="702">
        <f t="shared" si="158"/>
        <v>0.73920730088931597</v>
      </c>
      <c r="X642" s="703">
        <f t="shared" si="159"/>
        <v>2.6203396709285811</v>
      </c>
      <c r="Y642" s="875"/>
      <c r="Z642" s="651">
        <f t="shared" si="160"/>
        <v>98.723404255319139</v>
      </c>
      <c r="AA642" s="886">
        <f t="shared" si="161"/>
        <v>55.948936170212761</v>
      </c>
      <c r="AB642" s="887">
        <v>1</v>
      </c>
      <c r="AC642" s="865">
        <v>2.35</v>
      </c>
      <c r="AD642" s="865" t="s">
        <v>136</v>
      </c>
      <c r="AE642" s="865">
        <v>4.3499999999999996</v>
      </c>
      <c r="AF642" s="865">
        <v>4.8899999999999997</v>
      </c>
      <c r="AG642" s="865">
        <v>8.9</v>
      </c>
      <c r="AH642" s="865">
        <v>-3.6999999999999997</v>
      </c>
      <c r="AI642" s="865">
        <v>84.36</v>
      </c>
      <c r="AJ642" s="865">
        <v>3.5999999999999996</v>
      </c>
      <c r="AK642" s="865">
        <v>-0.83</v>
      </c>
      <c r="AL642" s="878">
        <v>15980</v>
      </c>
      <c r="AM642" s="872">
        <v>0.3</v>
      </c>
      <c r="AN642" s="865">
        <v>0.44</v>
      </c>
      <c r="AO642" s="739">
        <f t="shared" si="162"/>
        <v>-44.751186430622838</v>
      </c>
      <c r="AP642" s="740">
        <f t="shared" si="163"/>
        <v>11.197749739589923</v>
      </c>
      <c r="AQ642" s="888">
        <f t="shared" si="164"/>
        <v>248.70573259305962</v>
      </c>
      <c r="AR642" s="651">
        <f>INDEX(Historical!$C$7:$C$1239,MATCH(B642,Historical!$B$7:$B$1261,0))*IF(AH642="n/a",1.03,IF(AH642&lt;0,1.01,IF(AH642&gt;10,1.1,(1+AH642/100))))</f>
        <v>2.2826</v>
      </c>
      <c r="AS642" s="886">
        <f t="shared" si="165"/>
        <v>2.5108600000000001</v>
      </c>
      <c r="AT642" s="886">
        <f t="shared" si="171"/>
        <v>2.5359685999999999</v>
      </c>
      <c r="AU642" s="886">
        <f t="shared" si="171"/>
        <v>2.5613282859999997</v>
      </c>
      <c r="AV642" s="886">
        <f t="shared" si="171"/>
        <v>2.5869415688599999</v>
      </c>
      <c r="AW642" s="651">
        <f t="shared" si="166"/>
        <v>12.477698454860001</v>
      </c>
      <c r="AX642" s="747">
        <f t="shared" si="167"/>
        <v>9.4901874466534846</v>
      </c>
      <c r="AY642" s="934">
        <v>0.76</v>
      </c>
      <c r="AZ642" s="872">
        <v>26.56</v>
      </c>
      <c r="BA642" s="872">
        <v>-2.19</v>
      </c>
      <c r="BB642" s="872">
        <v>5.72</v>
      </c>
      <c r="BC642" s="872">
        <v>5.29</v>
      </c>
      <c r="BD642" s="907"/>
      <c r="BE642" s="624">
        <v>2003</v>
      </c>
      <c r="BF642" s="898">
        <f t="shared" si="168"/>
        <v>1</v>
      </c>
      <c r="BG642" s="882">
        <v>4.2</v>
      </c>
    </row>
    <row r="643" spans="1:59" s="863" customFormat="1" ht="12.75" customHeight="1" x14ac:dyDescent="0.2">
      <c r="A643" s="704" t="s">
        <v>4170</v>
      </c>
      <c r="B643" s="785" t="s">
        <v>3911</v>
      </c>
      <c r="C643" s="932" t="s">
        <v>112</v>
      </c>
      <c r="D643" s="932" t="s">
        <v>211</v>
      </c>
      <c r="E643" s="733">
        <v>7</v>
      </c>
      <c r="F643" s="1140">
        <v>648</v>
      </c>
      <c r="G643" s="1165" t="s">
        <v>106</v>
      </c>
      <c r="H643" s="1165" t="s">
        <v>106</v>
      </c>
      <c r="I643" s="883">
        <v>73.44</v>
      </c>
      <c r="J643" s="651">
        <f t="shared" si="155"/>
        <v>1.579520697167756</v>
      </c>
      <c r="K643" s="863">
        <v>0.28999999999999998</v>
      </c>
      <c r="L643" s="1190">
        <v>4</v>
      </c>
      <c r="M643" s="642">
        <f t="shared" si="156"/>
        <v>1.1599999999999999</v>
      </c>
      <c r="N643" s="1190" t="s">
        <v>4172</v>
      </c>
      <c r="O643" s="604">
        <v>0.28000000000000003</v>
      </c>
      <c r="P643" s="633">
        <v>44158</v>
      </c>
      <c r="Q643" s="633">
        <v>44168</v>
      </c>
      <c r="R643" s="642">
        <f t="shared" si="157"/>
        <v>3.5714285714285547</v>
      </c>
      <c r="S643" s="701">
        <f>IF(INDEX(Historical!$D$7:$D$1237,MATCH(B643,Historical!$B$7:$B$1261,0))=0,"n/a",(INDEX(Historical!$C$7:$C$1239,MATCH(B643,Historical!$B$7:$B$1261,0))/INDEX(Historical!$D$7:$D$1237,MATCH(B643,Historical!$B$7:$B$1261,0))-1)*100)</f>
        <v>0.9009009009008917</v>
      </c>
      <c r="T643" s="701">
        <f>IF(INDEX(Historical!$F$7:$F$1230,MATCH(B643,Historical!$B$7:$B$1261,0))=0,"n/a",((INDEX(Historical!$C$7:$C$1239,MATCH(B643,Historical!$B$7:$B$1261,0))/INDEX(Historical!$F$7:$F$1230,MATCH(B643,Historical!$B$7:$B$1261,0)))^(1/3)-1)*100)</f>
        <v>2.501029596576787</v>
      </c>
      <c r="U643" s="701">
        <f>IF(INDEX(Historical!$H$7:$H$1230,MATCH(B643,Historical!$B$7:$B$1261,0))=0,"n/a",((INDEX(Historical!$C$7:$C$1239,MATCH(B643,Historical!$B$7:$B$1261,0))/INDEX(Historical!$H$7:$H$1230,MATCH(B643,Historical!$B$7:$B$1261,0)))^(1/5)-1)*100)</f>
        <v>2.2924556626030324</v>
      </c>
      <c r="V643" s="701">
        <f>IF(INDEX(Historical!$O$7:$O$1230,MATCH(B643,Historical!$B$7:$B$1261,0))=0,"n/a",((INDEX(Historical!$C$7:$C$1239,MATCH(B643,Historical!$B$7:$B$1261,0))/INDEX(Historical!$O$7:$O$1230,MATCH(B643,Historical!$B$7:$B$1261,0)))^(1/10)-1)*100)</f>
        <v>9.5470156904049919</v>
      </c>
      <c r="W643" s="702">
        <f t="shared" si="158"/>
        <v>0.24012275007644662</v>
      </c>
      <c r="X643" s="703">
        <f t="shared" si="159"/>
        <v>9.4729572834836046E-2</v>
      </c>
      <c r="Y643" s="673"/>
      <c r="Z643" s="651">
        <f t="shared" si="160"/>
        <v>25.663716814159294</v>
      </c>
      <c r="AA643" s="886">
        <f t="shared" si="161"/>
        <v>16.247787610619469</v>
      </c>
      <c r="AB643" s="887">
        <v>12</v>
      </c>
      <c r="AC643" s="882">
        <v>4.5199999999999996</v>
      </c>
      <c r="AD643" s="882">
        <v>8.7100000000000009</v>
      </c>
      <c r="AE643" s="865">
        <v>1.6</v>
      </c>
      <c r="AF643" s="865">
        <v>2.77</v>
      </c>
      <c r="AG643" s="865">
        <v>18.2</v>
      </c>
      <c r="AH643" s="865">
        <v>21.8</v>
      </c>
      <c r="AI643" s="865">
        <v>14.75</v>
      </c>
      <c r="AJ643" s="681">
        <v>24.2</v>
      </c>
      <c r="AK643" s="681">
        <v>1.9</v>
      </c>
      <c r="AL643" s="882">
        <v>5610</v>
      </c>
      <c r="AM643" s="882">
        <v>1.6</v>
      </c>
      <c r="AN643" s="882">
        <v>0.79</v>
      </c>
      <c r="AO643" s="739">
        <f t="shared" si="162"/>
        <v>-12.375811250848681</v>
      </c>
      <c r="AP643" s="740">
        <f t="shared" si="163"/>
        <v>3.8719763597707884</v>
      </c>
      <c r="AQ643" s="888">
        <f t="shared" si="164"/>
        <v>41.431368014337892</v>
      </c>
      <c r="AR643" s="651">
        <f>INDEX(Historical!$C$7:$C$1239,MATCH(B643,Historical!$B$7:$B$1261,0))*IF(AH643="n/a",1.03,IF(AH643&lt;0,1.01,IF(AH643&gt;10,1.1,(1+AH643/100))))</f>
        <v>1.2320000000000002</v>
      </c>
      <c r="AS643" s="886">
        <f t="shared" si="165"/>
        <v>1.3552000000000004</v>
      </c>
      <c r="AT643" s="886">
        <f t="shared" si="171"/>
        <v>1.3809488000000003</v>
      </c>
      <c r="AU643" s="886">
        <f t="shared" si="171"/>
        <v>1.4071868272000001</v>
      </c>
      <c r="AV643" s="886">
        <f t="shared" si="171"/>
        <v>1.4339233769168001</v>
      </c>
      <c r="AW643" s="651">
        <f t="shared" si="166"/>
        <v>6.8092590041168011</v>
      </c>
      <c r="AX643" s="747">
        <f t="shared" si="167"/>
        <v>9.2718668356710268</v>
      </c>
      <c r="AY643" s="729">
        <v>1.8</v>
      </c>
      <c r="AZ643" s="865">
        <v>229.99</v>
      </c>
      <c r="BA643" s="865">
        <v>-2.5499999999999998</v>
      </c>
      <c r="BB643" s="865">
        <v>18.240000000000002</v>
      </c>
      <c r="BC643" s="865">
        <v>52.05</v>
      </c>
      <c r="BD643" s="907"/>
      <c r="BE643" s="624">
        <v>2014</v>
      </c>
      <c r="BF643" s="898">
        <f t="shared" si="168"/>
        <v>0</v>
      </c>
      <c r="BG643" s="882">
        <v>7.0000000000000009</v>
      </c>
    </row>
    <row r="644" spans="1:59" s="863" customFormat="1" ht="12.75" customHeight="1" x14ac:dyDescent="0.2">
      <c r="A644" s="863" t="s">
        <v>358</v>
      </c>
      <c r="B644" s="875" t="s">
        <v>359</v>
      </c>
      <c r="C644" s="932" t="s">
        <v>108</v>
      </c>
      <c r="D644" s="932" t="s">
        <v>4338</v>
      </c>
      <c r="E644" s="733">
        <v>34</v>
      </c>
      <c r="F644" s="1140">
        <v>83</v>
      </c>
      <c r="G644" s="1139" t="s">
        <v>37</v>
      </c>
      <c r="H644" s="1139" t="s">
        <v>37</v>
      </c>
      <c r="I644" s="865">
        <v>63.61</v>
      </c>
      <c r="J644" s="651">
        <f t="shared" si="155"/>
        <v>3.3956925011790604</v>
      </c>
      <c r="K644" s="884">
        <v>0.54</v>
      </c>
      <c r="L644" s="887">
        <v>4</v>
      </c>
      <c r="M644" s="642">
        <f t="shared" si="156"/>
        <v>2.16</v>
      </c>
      <c r="N644" s="870" t="s">
        <v>107</v>
      </c>
      <c r="O644" s="735">
        <v>0.52</v>
      </c>
      <c r="P644" s="861">
        <v>44137</v>
      </c>
      <c r="Q644" s="861">
        <v>44148</v>
      </c>
      <c r="R644" s="642">
        <f t="shared" si="157"/>
        <v>3.8461538461538494</v>
      </c>
      <c r="S644" s="701">
        <f>IF(INDEX(Historical!$D$7:$D$1237,MATCH(B644,Historical!$B$7:$B$1261,0))=0,"n/a",(INDEX(Historical!$C$7:$C$1239,MATCH(B644,Historical!$B$7:$B$1261,0))/INDEX(Historical!$D$7:$D$1237,MATCH(B644,Historical!$B$7:$B$1261,0))-1)*100)</f>
        <v>4.1237113402061931</v>
      </c>
      <c r="T644" s="701">
        <f>IF(INDEX(Historical!$F$7:$F$1230,MATCH(B644,Historical!$B$7:$B$1261,0))=0,"n/a",((INDEX(Historical!$C$7:$C$1239,MATCH(B644,Historical!$B$7:$B$1261,0))/INDEX(Historical!$F$7:$F$1230,MATCH(B644,Historical!$B$7:$B$1261,0)))^(1/3)-1)*100)</f>
        <v>4.5023446084026197</v>
      </c>
      <c r="U644" s="701">
        <f>IF(INDEX(Historical!$H$7:$H$1230,MATCH(B644,Historical!$B$7:$B$1261,0))=0,"n/a",((INDEX(Historical!$C$7:$C$1239,MATCH(B644,Historical!$B$7:$B$1261,0))/INDEX(Historical!$H$7:$H$1230,MATCH(B644,Historical!$B$7:$B$1261,0)))^(1/5)-1)*100)</f>
        <v>4.5122676632935566</v>
      </c>
      <c r="V644" s="701">
        <f>IF(INDEX(Historical!$O$7:$O$1230,MATCH(B644,Historical!$B$7:$B$1261,0))=0,"n/a",((INDEX(Historical!$C$7:$C$1239,MATCH(B644,Historical!$B$7:$B$1261,0))/INDEX(Historical!$O$7:$O$1230,MATCH(B644,Historical!$B$7:$B$1261,0)))^(1/10)-1)*100)</f>
        <v>5.0314200537601383</v>
      </c>
      <c r="W644" s="702">
        <f t="shared" si="158"/>
        <v>0.89681791921177345</v>
      </c>
      <c r="X644" s="703">
        <f t="shared" si="159"/>
        <v>0.50136307369928401</v>
      </c>
      <c r="Y644" s="679"/>
      <c r="Z644" s="651">
        <f t="shared" si="160"/>
        <v>43.2</v>
      </c>
      <c r="AA644" s="886">
        <f t="shared" si="161"/>
        <v>12.722</v>
      </c>
      <c r="AB644" s="887">
        <v>12</v>
      </c>
      <c r="AC644" s="865">
        <v>5</v>
      </c>
      <c r="AD644" s="865">
        <v>1.68</v>
      </c>
      <c r="AE644" s="865">
        <v>3.98</v>
      </c>
      <c r="AF644" s="865">
        <v>1.39</v>
      </c>
      <c r="AG644" s="865">
        <v>10.7</v>
      </c>
      <c r="AH644" s="865">
        <v>0.3</v>
      </c>
      <c r="AI644" s="865">
        <v>-10.14</v>
      </c>
      <c r="AJ644" s="865">
        <v>9</v>
      </c>
      <c r="AK644" s="865">
        <v>8</v>
      </c>
      <c r="AL644" s="878">
        <v>1020</v>
      </c>
      <c r="AM644" s="872">
        <v>1.7999999999999998</v>
      </c>
      <c r="AN644" s="865">
        <v>0.02</v>
      </c>
      <c r="AO644" s="739">
        <f t="shared" si="162"/>
        <v>-4.8140398355273826</v>
      </c>
      <c r="AP644" s="740">
        <f t="shared" si="163"/>
        <v>7.907960164472617</v>
      </c>
      <c r="AQ644" s="888">
        <f t="shared" si="164"/>
        <v>-11.346918333941225</v>
      </c>
      <c r="AR644" s="651">
        <f>INDEX(Historical!$C$7:$C$1239,MATCH(B644,Historical!$B$7:$B$1261,0))*IF(AH644="n/a",1.03,IF(AH644&lt;0,1.01,IF(AH644&gt;10,1.1,(1+AH644/100))))</f>
        <v>2.0260599999999998</v>
      </c>
      <c r="AS644" s="886">
        <f t="shared" si="165"/>
        <v>2.0463205999999996</v>
      </c>
      <c r="AT644" s="886">
        <f t="shared" si="171"/>
        <v>2.2100262479999997</v>
      </c>
      <c r="AU644" s="886">
        <f t="shared" si="171"/>
        <v>2.3868283478399999</v>
      </c>
      <c r="AV644" s="886">
        <f t="shared" si="171"/>
        <v>2.5777746156672001</v>
      </c>
      <c r="AW644" s="651">
        <f t="shared" si="166"/>
        <v>11.247009811507199</v>
      </c>
      <c r="AX644" s="747">
        <f t="shared" si="167"/>
        <v>17.681197628528846</v>
      </c>
      <c r="AY644" s="934">
        <v>0.79</v>
      </c>
      <c r="AZ644" s="872">
        <v>19.29</v>
      </c>
      <c r="BA644" s="872">
        <v>-32.08</v>
      </c>
      <c r="BB644" s="872">
        <v>6.8900000000000006</v>
      </c>
      <c r="BC644" s="872">
        <v>-2.81</v>
      </c>
      <c r="BD644" s="907"/>
      <c r="BE644" s="624">
        <v>1987</v>
      </c>
      <c r="BF644" s="898">
        <f t="shared" si="168"/>
        <v>3</v>
      </c>
      <c r="BG644" s="882">
        <v>1</v>
      </c>
    </row>
    <row r="645" spans="1:59" s="863" customFormat="1" ht="12.75" customHeight="1" x14ac:dyDescent="0.2">
      <c r="A645" s="863" t="s">
        <v>356</v>
      </c>
      <c r="B645" s="875" t="s">
        <v>357</v>
      </c>
      <c r="C645" s="932" t="s">
        <v>112</v>
      </c>
      <c r="D645" s="932" t="s">
        <v>211</v>
      </c>
      <c r="E645" s="733">
        <v>49</v>
      </c>
      <c r="F645" s="1140">
        <v>37</v>
      </c>
      <c r="G645" s="1103" t="s">
        <v>37</v>
      </c>
      <c r="H645" s="1103" t="s">
        <v>37</v>
      </c>
      <c r="I645" s="865">
        <v>67.16</v>
      </c>
      <c r="J645" s="651">
        <f t="shared" si="155"/>
        <v>1.3698630136986303</v>
      </c>
      <c r="K645" s="877">
        <v>0.23</v>
      </c>
      <c r="L645" s="887">
        <v>4</v>
      </c>
      <c r="M645" s="642">
        <f t="shared" si="156"/>
        <v>0.92</v>
      </c>
      <c r="N645" s="870" t="s">
        <v>148</v>
      </c>
      <c r="O645" s="734">
        <v>0.22</v>
      </c>
      <c r="P645" s="861">
        <v>44162</v>
      </c>
      <c r="Q645" s="861">
        <v>44180</v>
      </c>
      <c r="R645" s="642">
        <f t="shared" si="157"/>
        <v>4.5454545454545494</v>
      </c>
      <c r="S645" s="701">
        <f>IF(INDEX(Historical!$D$7:$D$1237,MATCH(B645,Historical!$B$7:$B$1261,0))=0,"n/a",(INDEX(Historical!$C$7:$C$1239,MATCH(B645,Historical!$B$7:$B$1261,0))/INDEX(Historical!$D$7:$D$1237,MATCH(B645,Historical!$B$7:$B$1261,0))-1)*100)</f>
        <v>3.529411764705892</v>
      </c>
      <c r="T645" s="701">
        <f>IF(INDEX(Historical!$F$7:$F$1230,MATCH(B645,Historical!$B$7:$B$1261,0))=0,"n/a",((INDEX(Historical!$C$7:$C$1239,MATCH(B645,Historical!$B$7:$B$1261,0))/INDEX(Historical!$F$7:$F$1230,MATCH(B645,Historical!$B$7:$B$1261,0)))^(1/3)-1)*100)</f>
        <v>2.8014446485053801</v>
      </c>
      <c r="U645" s="701">
        <f>IF(INDEX(Historical!$H$7:$H$1230,MATCH(B645,Historical!$B$7:$B$1261,0))=0,"n/a",((INDEX(Historical!$C$7:$C$1239,MATCH(B645,Historical!$B$7:$B$1261,0))/INDEX(Historical!$H$7:$H$1230,MATCH(B645,Historical!$B$7:$B$1261,0)))^(1/5)-1)*100)</f>
        <v>2.4418974332246046</v>
      </c>
      <c r="V645" s="701">
        <f>IF(INDEX(Historical!$O$7:$O$1230,MATCH(B645,Historical!$B$7:$B$1261,0))=0,"n/a",((INDEX(Historical!$C$7:$C$1239,MATCH(B645,Historical!$B$7:$B$1261,0))/INDEX(Historical!$O$7:$O$1230,MATCH(B645,Historical!$B$7:$B$1261,0)))^(1/10)-1)*100)</f>
        <v>5.2011967385568125</v>
      </c>
      <c r="W645" s="702">
        <f t="shared" si="158"/>
        <v>0.46948761140347928</v>
      </c>
      <c r="X645" s="703" t="str">
        <f t="shared" si="159"/>
        <v>n/a</v>
      </c>
      <c r="Y645" s="673"/>
      <c r="Z645" s="651">
        <f t="shared" si="160"/>
        <v>40.528634361233486</v>
      </c>
      <c r="AA645" s="886">
        <f t="shared" si="161"/>
        <v>29.58590308370044</v>
      </c>
      <c r="AB645" s="887">
        <v>12</v>
      </c>
      <c r="AC645" s="865">
        <v>2.27</v>
      </c>
      <c r="AD645" s="865">
        <v>2.02</v>
      </c>
      <c r="AE645" s="865">
        <v>1.26</v>
      </c>
      <c r="AF645" s="865">
        <v>3.2</v>
      </c>
      <c r="AG645" s="865">
        <v>11.4</v>
      </c>
      <c r="AH645" s="867">
        <v>36.199999999999996</v>
      </c>
      <c r="AI645" s="867">
        <v>15.509999999999998</v>
      </c>
      <c r="AJ645" s="865">
        <v>-1.7000000000000002</v>
      </c>
      <c r="AK645" s="865">
        <v>15</v>
      </c>
      <c r="AL645" s="878">
        <v>1290</v>
      </c>
      <c r="AM645" s="872">
        <v>1.0999999999999999</v>
      </c>
      <c r="AN645" s="865">
        <v>0.82</v>
      </c>
      <c r="AO645" s="739">
        <f t="shared" si="162"/>
        <v>-25.774142636777206</v>
      </c>
      <c r="AP645" s="740">
        <f t="shared" si="163"/>
        <v>3.8117604469232349</v>
      </c>
      <c r="AQ645" s="888">
        <f t="shared" si="164"/>
        <v>105.12856658727898</v>
      </c>
      <c r="AR645" s="651">
        <f>INDEX(Historical!$C$7:$C$1239,MATCH(B645,Historical!$B$7:$B$1261,0))*IF(AH645="n/a",1.03,IF(AH645&lt;0,1.01,IF(AH645&gt;10,1.1,(1+AH645/100))))</f>
        <v>0.96800000000000008</v>
      </c>
      <c r="AS645" s="886">
        <f t="shared" si="165"/>
        <v>1.0648000000000002</v>
      </c>
      <c r="AT645" s="886">
        <f t="shared" si="171"/>
        <v>1.1712800000000003</v>
      </c>
      <c r="AU645" s="886">
        <f t="shared" si="171"/>
        <v>1.2884080000000004</v>
      </c>
      <c r="AV645" s="886">
        <f t="shared" si="171"/>
        <v>1.4172488000000005</v>
      </c>
      <c r="AW645" s="651">
        <f t="shared" si="166"/>
        <v>5.9097368000000019</v>
      </c>
      <c r="AX645" s="747">
        <f t="shared" si="167"/>
        <v>8.7994889815366317</v>
      </c>
      <c r="AY645" s="934">
        <v>1.23</v>
      </c>
      <c r="AZ645" s="872">
        <v>44</v>
      </c>
      <c r="BA645" s="872">
        <v>-22.86</v>
      </c>
      <c r="BB645" s="872">
        <v>6.68</v>
      </c>
      <c r="BC645" s="872">
        <v>4.87</v>
      </c>
      <c r="BD645" s="907"/>
      <c r="BE645" s="624">
        <v>1973</v>
      </c>
      <c r="BF645" s="898">
        <f t="shared" si="168"/>
        <v>5</v>
      </c>
      <c r="BG645" s="882">
        <v>3.9</v>
      </c>
    </row>
    <row r="646" spans="1:59" s="863" customFormat="1" ht="12.75" customHeight="1" x14ac:dyDescent="0.2">
      <c r="A646" s="880" t="s">
        <v>1720</v>
      </c>
      <c r="B646" s="875" t="s">
        <v>1721</v>
      </c>
      <c r="C646" s="932" t="s">
        <v>108</v>
      </c>
      <c r="D646" s="932" t="s">
        <v>4338</v>
      </c>
      <c r="E646" s="733">
        <v>8</v>
      </c>
      <c r="F646" s="1140">
        <v>500</v>
      </c>
      <c r="G646" s="1165" t="s">
        <v>37</v>
      </c>
      <c r="H646" s="1165" t="s">
        <v>37</v>
      </c>
      <c r="I646" s="874">
        <v>21.75</v>
      </c>
      <c r="J646" s="651">
        <f t="shared" si="155"/>
        <v>3.3103448275862069</v>
      </c>
      <c r="K646" s="877">
        <v>0.18</v>
      </c>
      <c r="L646" s="887">
        <v>4</v>
      </c>
      <c r="M646" s="642">
        <f t="shared" si="156"/>
        <v>0.72</v>
      </c>
      <c r="N646" s="870" t="s">
        <v>463</v>
      </c>
      <c r="O646" s="734">
        <v>0.16</v>
      </c>
      <c r="P646" s="1116">
        <v>43643</v>
      </c>
      <c r="Q646" s="1116">
        <v>43656</v>
      </c>
      <c r="R646" s="642">
        <f t="shared" si="157"/>
        <v>12.499999999999993</v>
      </c>
      <c r="S646" s="701">
        <f>IF(INDEX(Historical!$D$7:$D$1237,MATCH(B646,Historical!$B$7:$B$1261,0))=0,"n/a",(INDEX(Historical!$C$7:$C$1239,MATCH(B646,Historical!$B$7:$B$1261,0))/INDEX(Historical!$D$7:$D$1237,MATCH(B646,Historical!$B$7:$B$1261,0))-1)*100)</f>
        <v>13.333333333333353</v>
      </c>
      <c r="T646" s="701">
        <f>IF(INDEX(Historical!$F$7:$F$1230,MATCH(B646,Historical!$B$7:$B$1261,0))=0,"n/a",((INDEX(Historical!$C$7:$C$1239,MATCH(B646,Historical!$B$7:$B$1261,0))/INDEX(Historical!$F$7:$F$1230,MATCH(B646,Historical!$B$7:$B$1261,0)))^(1/3)-1)*100)</f>
        <v>10.793165135089279</v>
      </c>
      <c r="U646" s="701">
        <f>IF(INDEX(Historical!$H$7:$H$1230,MATCH(B646,Historical!$B$7:$B$1261,0))=0,"n/a",((INDEX(Historical!$C$7:$C$1239,MATCH(B646,Historical!$B$7:$B$1261,0))/INDEX(Historical!$H$7:$H$1230,MATCH(B646,Historical!$B$7:$B$1261,0)))^(1/5)-1)*100)</f>
        <v>10.116379654429863</v>
      </c>
      <c r="V646" s="701">
        <f>IF(INDEX(Historical!$O$7:$O$1230,MATCH(B646,Historical!$B$7:$B$1261,0))=0,"n/a",((INDEX(Historical!$C$7:$C$1239,MATCH(B646,Historical!$B$7:$B$1261,0))/INDEX(Historical!$O$7:$O$1230,MATCH(B646,Historical!$B$7:$B$1261,0)))^(1/10)-1)*100)</f>
        <v>8.1482662667509373</v>
      </c>
      <c r="W646" s="702">
        <f t="shared" si="158"/>
        <v>1.2415376870672266</v>
      </c>
      <c r="X646" s="703">
        <f t="shared" si="159"/>
        <v>0.98217278198348201</v>
      </c>
      <c r="Y646" s="665"/>
      <c r="Z646" s="651">
        <f t="shared" si="160"/>
        <v>39.77900552486188</v>
      </c>
      <c r="AA646" s="886">
        <f t="shared" si="161"/>
        <v>12.016574585635359</v>
      </c>
      <c r="AB646" s="887">
        <v>12</v>
      </c>
      <c r="AC646" s="865">
        <v>1.81</v>
      </c>
      <c r="AD646" s="865" t="s">
        <v>136</v>
      </c>
      <c r="AE646" s="865">
        <v>3.59</v>
      </c>
      <c r="AF646" s="865">
        <v>0.93</v>
      </c>
      <c r="AG646" s="865">
        <v>7.8</v>
      </c>
      <c r="AH646" s="865">
        <v>1.9</v>
      </c>
      <c r="AI646" s="865">
        <v>-9.9599999999999991</v>
      </c>
      <c r="AJ646" s="865">
        <v>10.299999999999999</v>
      </c>
      <c r="AK646" s="865" t="s">
        <v>136</v>
      </c>
      <c r="AL646" s="878">
        <v>1650</v>
      </c>
      <c r="AM646" s="872">
        <v>5.6000000000000005</v>
      </c>
      <c r="AN646" s="865">
        <v>0.14000000000000001</v>
      </c>
      <c r="AO646" s="739">
        <f t="shared" si="162"/>
        <v>1.4101498963807106</v>
      </c>
      <c r="AP646" s="740">
        <f t="shared" si="163"/>
        <v>13.42672448201607</v>
      </c>
      <c r="AQ646" s="888">
        <f t="shared" si="164"/>
        <v>-29.524111720892222</v>
      </c>
      <c r="AR646" s="651">
        <f>INDEX(Historical!$C$7:$C$1239,MATCH(B646,Historical!$B$7:$B$1261,0))*IF(AH646="n/a",1.03,IF(AH646&lt;0,1.01,IF(AH646&gt;10,1.1,(1+AH646/100))))</f>
        <v>0.69291999999999998</v>
      </c>
      <c r="AS646" s="886">
        <f t="shared" si="165"/>
        <v>0.69984919999999995</v>
      </c>
      <c r="AT646" s="886">
        <f t="shared" si="171"/>
        <v>0.72084467600000002</v>
      </c>
      <c r="AU646" s="886">
        <f t="shared" si="171"/>
        <v>0.74247001628000009</v>
      </c>
      <c r="AV646" s="886">
        <f t="shared" si="171"/>
        <v>0.76474411676840015</v>
      </c>
      <c r="AW646" s="651">
        <f t="shared" si="166"/>
        <v>3.6208280090484002</v>
      </c>
      <c r="AX646" s="747">
        <f t="shared" si="167"/>
        <v>16.647485099073105</v>
      </c>
      <c r="AY646" s="934">
        <v>1.23</v>
      </c>
      <c r="AZ646" s="872">
        <v>44.71</v>
      </c>
      <c r="BA646" s="872">
        <v>-25.05</v>
      </c>
      <c r="BB646" s="872">
        <v>16.18</v>
      </c>
      <c r="BC646" s="872">
        <v>14.6</v>
      </c>
      <c r="BD646" s="907"/>
      <c r="BE646" s="624">
        <v>2012</v>
      </c>
      <c r="BF646" s="898">
        <f t="shared" si="168"/>
        <v>0</v>
      </c>
      <c r="BG646" s="882">
        <v>1</v>
      </c>
    </row>
    <row r="647" spans="1:59" s="863" customFormat="1" ht="12.75" customHeight="1" x14ac:dyDescent="0.2">
      <c r="A647" s="871" t="s">
        <v>810</v>
      </c>
      <c r="B647" s="875" t="s">
        <v>811</v>
      </c>
      <c r="C647" s="932" t="s">
        <v>178</v>
      </c>
      <c r="D647" s="932" t="s">
        <v>4336</v>
      </c>
      <c r="E647" s="733">
        <v>15</v>
      </c>
      <c r="F647" s="1140">
        <v>253</v>
      </c>
      <c r="G647" s="1103" t="s">
        <v>106</v>
      </c>
      <c r="H647" s="1103" t="s">
        <v>106</v>
      </c>
      <c r="I647" s="874">
        <v>609.91999999999996</v>
      </c>
      <c r="J647" s="651">
        <f t="shared" ref="J647:J710" si="172">(M647/I647)*100</f>
        <v>1.6395592864637987</v>
      </c>
      <c r="K647" s="877">
        <v>10</v>
      </c>
      <c r="L647" s="887">
        <v>1</v>
      </c>
      <c r="M647" s="642">
        <f t="shared" ref="M647:M710" si="173">K647*L647</f>
        <v>10</v>
      </c>
      <c r="N647" s="870" t="s">
        <v>812</v>
      </c>
      <c r="O647" s="734">
        <v>1.75</v>
      </c>
      <c r="P647" s="861">
        <v>43896</v>
      </c>
      <c r="Q647" s="861">
        <v>43906</v>
      </c>
      <c r="R647" s="642">
        <f t="shared" ref="R647:R710" si="174">(K647-O647)/O647*100</f>
        <v>471.42857142857144</v>
      </c>
      <c r="S647" s="701">
        <f>IF(INDEX(Historical!$D$7:$D$1237,MATCH(B647,Historical!$B$7:$B$1261,0))=0,"n/a",(INDEX(Historical!$C$7:$C$1239,MATCH(B647,Historical!$B$7:$B$1261,0))/INDEX(Historical!$D$7:$D$1237,MATCH(B647,Historical!$B$7:$B$1261,0))-1)*100)</f>
        <v>66.666666666666657</v>
      </c>
      <c r="T647" s="701">
        <f>IF(INDEX(Historical!$F$7:$F$1230,MATCH(B647,Historical!$B$7:$B$1261,0))=0,"n/a",((INDEX(Historical!$C$7:$C$1239,MATCH(B647,Historical!$B$7:$B$1261,0))/INDEX(Historical!$F$7:$F$1230,MATCH(B647,Historical!$B$7:$B$1261,0)))^(1/3)-1)*100)</f>
        <v>78.056890563356092</v>
      </c>
      <c r="U647" s="701">
        <f>IF(INDEX(Historical!$H$7:$H$1230,MATCH(B647,Historical!$B$7:$B$1261,0))=0,"n/a",((INDEX(Historical!$C$7:$C$1239,MATCH(B647,Historical!$B$7:$B$1261,0))/INDEX(Historical!$H$7:$H$1230,MATCH(B647,Historical!$B$7:$B$1261,0)))^(1/5)-1)*100)</f>
        <v>45.323168042346374</v>
      </c>
      <c r="V647" s="701">
        <f>IF(INDEX(Historical!$O$7:$O$1230,MATCH(B647,Historical!$B$7:$B$1261,0))=0,"n/a",((INDEX(Historical!$C$7:$C$1239,MATCH(B647,Historical!$B$7:$B$1261,0))/INDEX(Historical!$O$7:$O$1230,MATCH(B647,Historical!$B$7:$B$1261,0)))^(1/10)-1)*100)</f>
        <v>24.861470338816073</v>
      </c>
      <c r="W647" s="702">
        <f t="shared" ref="W647:W710" si="175">IF(OR(U647&lt;=0,U647="n/a",V647&lt;=0,V647="n/a"),"n/a",U647/V647)</f>
        <v>1.8230284623023107</v>
      </c>
      <c r="X647" s="703">
        <f t="shared" ref="X647:X710" si="176">IF(OR(AJ647&lt;=0,AJ647="n/a",U647&lt;=0,U647="n/a"),"n/a",U647/AJ647)</f>
        <v>0.77741283091503222</v>
      </c>
      <c r="Y647" s="876"/>
      <c r="Z647" s="651">
        <f t="shared" ref="Z647:Z710" si="177">IF(OR(AC647&lt;0.01,AC647="n/a"),"n/a",M647/AC647*100)</f>
        <v>38.699690402476783</v>
      </c>
      <c r="AA647" s="886">
        <f t="shared" ref="AA647:AA710" si="178">IF(OR(AC647&lt;0.01,AC647="n/a"),"n/a",I647/AC647)</f>
        <v>23.603715170278637</v>
      </c>
      <c r="AB647" s="887">
        <v>12</v>
      </c>
      <c r="AC647" s="865">
        <v>25.84</v>
      </c>
      <c r="AD647" s="865" t="s">
        <v>136</v>
      </c>
      <c r="AE647" s="865">
        <v>14</v>
      </c>
      <c r="AF647" s="865">
        <v>8.8000000000000007</v>
      </c>
      <c r="AG647" s="867">
        <v>38.700000000000003</v>
      </c>
      <c r="AH647" s="865">
        <v>52.6</v>
      </c>
      <c r="AI647" s="865">
        <v>-4.6100000000000003</v>
      </c>
      <c r="AJ647" s="865">
        <v>58.3</v>
      </c>
      <c r="AK647" s="865" t="s">
        <v>136</v>
      </c>
      <c r="AL647" s="878">
        <v>4780</v>
      </c>
      <c r="AM647" s="872">
        <v>3.5999999999999996</v>
      </c>
      <c r="AN647" s="865">
        <v>0</v>
      </c>
      <c r="AO647" s="739">
        <f t="shared" ref="AO647:AO710" si="179">IF(U647="n/a","n/a",IF(AA647&lt;0,"n/a",IF(AA647="n/a","n/a",J647+U647-AA647)))</f>
        <v>23.359012158531538</v>
      </c>
      <c r="AP647" s="740">
        <f t="shared" ref="AP647:AP710" si="180">IF(U647="n/a","n/a",J647+U647)</f>
        <v>46.962727328810175</v>
      </c>
      <c r="AQ647" s="888">
        <f t="shared" ref="AQ647:AQ710" si="181">IF(OR(AC647&lt;0.01,AF647="n/a"),"n/a",(I647/SQRT(22.5*AC647*(I647/AF647))-1)*100)</f>
        <v>203.83672040419785</v>
      </c>
      <c r="AR647" s="651">
        <f>INDEX(Historical!$C$7:$C$1239,MATCH(B647,Historical!$B$7:$B$1261,0))*IF(AH647="n/a",1.03,IF(AH647&lt;0,1.01,IF(AH647&gt;10,1.1,(1+AH647/100))))</f>
        <v>1.9250000000000003</v>
      </c>
      <c r="AS647" s="886">
        <f t="shared" ref="AS647:AS710" si="182">IF($AI647="n/a",1.03*AR647,IF($AI647&lt;0,1.01*AR647,IF($AI647&gt;10,1.1*AR647,(1+$AI647/100)*AR647)))</f>
        <v>1.9442500000000003</v>
      </c>
      <c r="AT647" s="886">
        <f t="shared" ref="AT647:AV666" si="183">IF($AK647="n/a",1.03*AS647,IF($AK647&lt;0,1.01*AS647,IF($AK647&gt;10,1.1*AS647,(1+$AK647/100)*AS647)))</f>
        <v>2.0025775000000001</v>
      </c>
      <c r="AU647" s="886">
        <f t="shared" si="183"/>
        <v>2.0626548250000001</v>
      </c>
      <c r="AV647" s="886">
        <f t="shared" si="183"/>
        <v>2.1245344697499999</v>
      </c>
      <c r="AW647" s="651">
        <f t="shared" ref="AW647:AW710" si="184">SUM(AR647:AV647)</f>
        <v>10.059016794750001</v>
      </c>
      <c r="AX647" s="747">
        <f t="shared" ref="AX647:AX710" si="185">AW647/I647*100</f>
        <v>1.6492354398527678</v>
      </c>
      <c r="AY647" s="934">
        <v>2.13</v>
      </c>
      <c r="AZ647" s="872">
        <v>106.72</v>
      </c>
      <c r="BA647" s="872">
        <v>-26.590000000000003</v>
      </c>
      <c r="BB647" s="872">
        <v>22.64</v>
      </c>
      <c r="BC647" s="872">
        <v>13.68</v>
      </c>
      <c r="BD647" s="907"/>
      <c r="BE647" s="624">
        <v>2004</v>
      </c>
      <c r="BF647" s="898">
        <f t="shared" ref="BF647:BF710" si="186">IF(BE647&gt;2008,0,IF(BE647&gt;2001,1,IF(BE647&gt;1990,2,IF(BE647&gt;1980,3,IF(BE647&gt;1973,4,IF(BE647&gt;1970,5,IF(BE647&gt;1960,6,IF(BE647&gt;1958,7,IF(BE647&gt;1953,8,9)))))))))</f>
        <v>1</v>
      </c>
      <c r="BG647" s="882">
        <v>32.800000000000004</v>
      </c>
    </row>
    <row r="648" spans="1:59" s="863" customFormat="1" x14ac:dyDescent="0.2">
      <c r="A648" s="863" t="s">
        <v>360</v>
      </c>
      <c r="B648" s="875" t="s">
        <v>361</v>
      </c>
      <c r="C648" s="932" t="s">
        <v>128</v>
      </c>
      <c r="D648" s="932" t="s">
        <v>4327</v>
      </c>
      <c r="E648" s="733">
        <v>52</v>
      </c>
      <c r="F648" s="1140">
        <v>26</v>
      </c>
      <c r="G648" s="1120" t="s">
        <v>106</v>
      </c>
      <c r="H648" s="1120" t="s">
        <v>106</v>
      </c>
      <c r="I648" s="865">
        <v>30.97</v>
      </c>
      <c r="J648" s="651">
        <f t="shared" si="172"/>
        <v>1.162415240555376</v>
      </c>
      <c r="K648" s="877">
        <v>0.09</v>
      </c>
      <c r="L648" s="887">
        <v>4</v>
      </c>
      <c r="M648" s="642">
        <f t="shared" si="173"/>
        <v>0.36</v>
      </c>
      <c r="N648" s="870" t="s">
        <v>194</v>
      </c>
      <c r="O648" s="737">
        <v>8.7378640776699018E-2</v>
      </c>
      <c r="P648" s="861">
        <v>43892</v>
      </c>
      <c r="Q648" s="861">
        <v>43917</v>
      </c>
      <c r="R648" s="642">
        <f t="shared" si="174"/>
        <v>3.0000000000000093</v>
      </c>
      <c r="S648" s="701">
        <f>IF(INDEX(Historical!$D$7:$D$1237,MATCH(B648,Historical!$B$7:$B$1261,0))=0,"n/a",(INDEX(Historical!$C$7:$C$1239,MATCH(B648,Historical!$B$7:$B$1261,0))/INDEX(Historical!$D$7:$D$1237,MATCH(B648,Historical!$B$7:$B$1261,0))-1)*100)</f>
        <v>3.0001035316490343</v>
      </c>
      <c r="T648" s="701">
        <f>IF(INDEX(Historical!$F$7:$F$1230,MATCH(B648,Historical!$B$7:$B$1261,0))=0,"n/a",((INDEX(Historical!$C$7:$C$1239,MATCH(B648,Historical!$B$7:$B$1261,0))/INDEX(Historical!$F$7:$F$1230,MATCH(B648,Historical!$B$7:$B$1261,0)))^(1/3)-1)*100)</f>
        <v>3.2531068656641571</v>
      </c>
      <c r="U648" s="701">
        <f>IF(INDEX(Historical!$H$7:$H$1230,MATCH(B648,Historical!$B$7:$B$1261,0))=0,"n/a",((INDEX(Historical!$C$7:$C$1239,MATCH(B648,Historical!$B$7:$B$1261,0))/INDEX(Historical!$H$7:$H$1230,MATCH(B648,Historical!$B$7:$B$1261,0)))^(1/5)-1)*100)</f>
        <v>6.0804210619743726</v>
      </c>
      <c r="V648" s="701">
        <f>IF(INDEX(Historical!$O$7:$O$1230,MATCH(B648,Historical!$B$7:$B$1261,0))=0,"n/a",((INDEX(Historical!$C$7:$C$1239,MATCH(B648,Historical!$B$7:$B$1261,0))/INDEX(Historical!$O$7:$O$1230,MATCH(B648,Historical!$B$7:$B$1261,0)))^(1/10)-1)*100)</f>
        <v>4.4525031953743799</v>
      </c>
      <c r="W648" s="702">
        <f t="shared" si="175"/>
        <v>1.3656185734557598</v>
      </c>
      <c r="X648" s="703">
        <f t="shared" si="176"/>
        <v>3.2002216115654596</v>
      </c>
      <c r="Y648" s="674" t="s">
        <v>362</v>
      </c>
      <c r="Z648" s="651">
        <f t="shared" si="177"/>
        <v>40.909090909090907</v>
      </c>
      <c r="AA648" s="886">
        <f t="shared" si="178"/>
        <v>35.19318181818182</v>
      </c>
      <c r="AB648" s="887">
        <v>12</v>
      </c>
      <c r="AC648" s="865">
        <v>0.88</v>
      </c>
      <c r="AD648" s="865">
        <v>3.98</v>
      </c>
      <c r="AE648" s="865">
        <v>4.24</v>
      </c>
      <c r="AF648" s="865">
        <v>2.74</v>
      </c>
      <c r="AG648" s="865">
        <v>7.7</v>
      </c>
      <c r="AH648" s="865">
        <v>15.299999999999999</v>
      </c>
      <c r="AI648" s="865" t="s">
        <v>136</v>
      </c>
      <c r="AJ648" s="865">
        <v>1.9</v>
      </c>
      <c r="AK648" s="865">
        <v>9</v>
      </c>
      <c r="AL648" s="878">
        <v>2020</v>
      </c>
      <c r="AM648" s="872">
        <v>34.08</v>
      </c>
      <c r="AN648" s="865">
        <v>0.01</v>
      </c>
      <c r="AO648" s="739">
        <f t="shared" si="179"/>
        <v>-27.950345515652071</v>
      </c>
      <c r="AP648" s="740">
        <f t="shared" si="180"/>
        <v>7.2428363025297484</v>
      </c>
      <c r="AQ648" s="888">
        <f t="shared" si="181"/>
        <v>107.02046939246071</v>
      </c>
      <c r="AR648" s="651">
        <f>INDEX(Historical!$C$7:$C$1239,MATCH(B648,Historical!$B$7:$B$1261,0))*IF(AH648="n/a",1.03,IF(AH648&lt;0,1.01,IF(AH648&gt;10,1.1,(1+AH648/100))))</f>
        <v>0.39311690000000005</v>
      </c>
      <c r="AS648" s="886">
        <f t="shared" si="182"/>
        <v>0.40491040700000008</v>
      </c>
      <c r="AT648" s="886">
        <f t="shared" si="183"/>
        <v>0.44135234363000014</v>
      </c>
      <c r="AU648" s="886">
        <f t="shared" si="183"/>
        <v>0.48107405455670021</v>
      </c>
      <c r="AV648" s="886">
        <f t="shared" si="183"/>
        <v>0.52437071946680325</v>
      </c>
      <c r="AW648" s="651">
        <f t="shared" si="184"/>
        <v>2.2448244246535038</v>
      </c>
      <c r="AX648" s="747">
        <f t="shared" si="185"/>
        <v>7.2483836766338516</v>
      </c>
      <c r="AY648" s="934">
        <v>0.02</v>
      </c>
      <c r="AZ648" s="872">
        <v>6.83</v>
      </c>
      <c r="BA648" s="872">
        <v>-20.43</v>
      </c>
      <c r="BB648" s="872">
        <v>0.36</v>
      </c>
      <c r="BC648" s="872">
        <v>-6.67</v>
      </c>
      <c r="BD648" s="907"/>
      <c r="BE648" s="624">
        <v>1967</v>
      </c>
      <c r="BF648" s="898">
        <f t="shared" si="186"/>
        <v>6</v>
      </c>
      <c r="BG648" s="882">
        <v>6</v>
      </c>
    </row>
    <row r="649" spans="1:59" s="863" customFormat="1" ht="12.75" customHeight="1" x14ac:dyDescent="0.2">
      <c r="A649" s="863" t="s">
        <v>815</v>
      </c>
      <c r="B649" s="875" t="s">
        <v>816</v>
      </c>
      <c r="C649" s="932" t="s">
        <v>108</v>
      </c>
      <c r="D649" s="932" t="s">
        <v>4334</v>
      </c>
      <c r="E649" s="733">
        <v>27</v>
      </c>
      <c r="F649" s="1140">
        <v>112</v>
      </c>
      <c r="G649" s="1126" t="s">
        <v>106</v>
      </c>
      <c r="H649" s="1126" t="s">
        <v>106</v>
      </c>
      <c r="I649" s="874">
        <v>79.33</v>
      </c>
      <c r="J649" s="651">
        <f t="shared" si="172"/>
        <v>1.916046892726585</v>
      </c>
      <c r="K649" s="877">
        <v>0.38</v>
      </c>
      <c r="L649" s="887">
        <v>4</v>
      </c>
      <c r="M649" s="642">
        <f t="shared" si="173"/>
        <v>1.52</v>
      </c>
      <c r="N649" s="870" t="s">
        <v>148</v>
      </c>
      <c r="O649" s="734">
        <v>0.36</v>
      </c>
      <c r="P649" s="861">
        <v>43895</v>
      </c>
      <c r="Q649" s="861">
        <v>43908</v>
      </c>
      <c r="R649" s="642">
        <f t="shared" si="174"/>
        <v>5.5555555555555607</v>
      </c>
      <c r="S649" s="701">
        <f>IF(INDEX(Historical!$D$7:$D$1237,MATCH(B649,Historical!$B$7:$B$1261,0))=0,"n/a",(INDEX(Historical!$C$7:$C$1239,MATCH(B649,Historical!$B$7:$B$1261,0))/INDEX(Historical!$D$7:$D$1237,MATCH(B649,Historical!$B$7:$B$1261,0))-1)*100)</f>
        <v>3.971119133573997</v>
      </c>
      <c r="T649" s="701">
        <f>IF(INDEX(Historical!$F$7:$F$1230,MATCH(B649,Historical!$B$7:$B$1261,0))=0,"n/a",((INDEX(Historical!$C$7:$C$1239,MATCH(B649,Historical!$B$7:$B$1261,0))/INDEX(Historical!$F$7:$F$1230,MATCH(B649,Historical!$B$7:$B$1261,0)))^(1/3)-1)*100)</f>
        <v>1.9235467531193207</v>
      </c>
      <c r="U649" s="701">
        <f>IF(INDEX(Historical!$H$7:$H$1230,MATCH(B649,Historical!$B$7:$B$1261,0))=0,"n/a",((INDEX(Historical!$C$7:$C$1239,MATCH(B649,Historical!$B$7:$B$1261,0))/INDEX(Historical!$H$7:$H$1230,MATCH(B649,Historical!$B$7:$B$1261,0)))^(1/5)-1)*100)</f>
        <v>1.7554577175587616</v>
      </c>
      <c r="V649" s="701">
        <f>IF(INDEX(Historical!$O$7:$O$1230,MATCH(B649,Historical!$B$7:$B$1261,0))=0,"n/a",((INDEX(Historical!$C$7:$C$1239,MATCH(B649,Historical!$B$7:$B$1261,0))/INDEX(Historical!$O$7:$O$1230,MATCH(B649,Historical!$B$7:$B$1261,0)))^(1/10)-1)*100)</f>
        <v>2.5449899701238676</v>
      </c>
      <c r="W649" s="702">
        <f t="shared" si="175"/>
        <v>0.6897699944465091</v>
      </c>
      <c r="X649" s="703" t="str">
        <f t="shared" si="176"/>
        <v>n/a</v>
      </c>
      <c r="Y649" s="876" t="s">
        <v>817</v>
      </c>
      <c r="Z649" s="651">
        <f t="shared" si="177"/>
        <v>110.94890510948905</v>
      </c>
      <c r="AA649" s="886">
        <f t="shared" si="178"/>
        <v>57.905109489051092</v>
      </c>
      <c r="AB649" s="887">
        <v>12</v>
      </c>
      <c r="AC649" s="865">
        <v>1.37</v>
      </c>
      <c r="AD649" s="865">
        <v>2.97</v>
      </c>
      <c r="AE649" s="865">
        <v>6.64</v>
      </c>
      <c r="AF649" s="865">
        <v>4.2</v>
      </c>
      <c r="AG649" s="865">
        <v>20.200000000000003</v>
      </c>
      <c r="AH649" s="865">
        <v>161.69999999999999</v>
      </c>
      <c r="AI649" s="865">
        <v>16.009999999999998</v>
      </c>
      <c r="AJ649" s="865">
        <v>-22.1</v>
      </c>
      <c r="AK649" s="865">
        <v>19.650000000000002</v>
      </c>
      <c r="AL649" s="878">
        <v>39500</v>
      </c>
      <c r="AM649" s="872">
        <v>55.000000000000007</v>
      </c>
      <c r="AN649" s="865">
        <v>0.43</v>
      </c>
      <c r="AO649" s="739">
        <f t="shared" si="179"/>
        <v>-54.233604878765746</v>
      </c>
      <c r="AP649" s="740">
        <f t="shared" si="180"/>
        <v>3.6715046102853464</v>
      </c>
      <c r="AQ649" s="888">
        <f t="shared" si="181"/>
        <v>228.76973357183502</v>
      </c>
      <c r="AR649" s="651">
        <f>INDEX(Historical!$C$7:$C$1239,MATCH(B649,Historical!$B$7:$B$1261,0))*IF(AH649="n/a",1.03,IF(AH649&lt;0,1.01,IF(AH649&gt;10,1.1,(1+AH649/100))))</f>
        <v>1.5840000000000001</v>
      </c>
      <c r="AS649" s="886">
        <f t="shared" si="182"/>
        <v>1.7424000000000002</v>
      </c>
      <c r="AT649" s="886">
        <f t="shared" si="183"/>
        <v>1.9166400000000003</v>
      </c>
      <c r="AU649" s="886">
        <f t="shared" si="183"/>
        <v>2.1083040000000004</v>
      </c>
      <c r="AV649" s="886">
        <f t="shared" si="183"/>
        <v>2.3191344000000007</v>
      </c>
      <c r="AW649" s="651">
        <f t="shared" si="184"/>
        <v>9.6704784000000021</v>
      </c>
      <c r="AX649" s="747">
        <f t="shared" si="185"/>
        <v>12.190190848354977</v>
      </c>
      <c r="AY649" s="934">
        <v>0.49</v>
      </c>
      <c r="AZ649" s="872">
        <v>51.89</v>
      </c>
      <c r="BA649" s="872">
        <v>-11.41</v>
      </c>
      <c r="BB649" s="872">
        <v>-2.16</v>
      </c>
      <c r="BC649" s="872">
        <v>8.4500000000000011</v>
      </c>
      <c r="BD649" s="907"/>
      <c r="BE649" s="624">
        <v>1995</v>
      </c>
      <c r="BF649" s="898">
        <f t="shared" si="186"/>
        <v>2</v>
      </c>
      <c r="BG649" s="882">
        <v>11</v>
      </c>
    </row>
    <row r="650" spans="1:59" s="863" customFormat="1" ht="12.75" customHeight="1" x14ac:dyDescent="0.2">
      <c r="A650" s="880" t="s">
        <v>1728</v>
      </c>
      <c r="B650" s="875" t="s">
        <v>1729</v>
      </c>
      <c r="C650" s="932" t="s">
        <v>112</v>
      </c>
      <c r="D650" s="932" t="s">
        <v>211</v>
      </c>
      <c r="E650" s="733">
        <v>10</v>
      </c>
      <c r="F650" s="1140">
        <v>356</v>
      </c>
      <c r="G650" s="1166" t="s">
        <v>106</v>
      </c>
      <c r="H650" s="1166" t="s">
        <v>106</v>
      </c>
      <c r="I650" s="874">
        <v>22.85</v>
      </c>
      <c r="J650" s="651">
        <f t="shared" si="172"/>
        <v>3.3260393873085339</v>
      </c>
      <c r="K650" s="877">
        <v>0.19</v>
      </c>
      <c r="L650" s="887">
        <v>4</v>
      </c>
      <c r="M650" s="642">
        <f t="shared" si="173"/>
        <v>0.76</v>
      </c>
      <c r="N650" s="870" t="s">
        <v>160</v>
      </c>
      <c r="O650" s="734">
        <v>0.17</v>
      </c>
      <c r="P650" s="619">
        <v>43843</v>
      </c>
      <c r="Q650" s="619">
        <v>43860</v>
      </c>
      <c r="R650" s="642">
        <f t="shared" si="174"/>
        <v>11.764705882352935</v>
      </c>
      <c r="S650" s="701">
        <f>IF(INDEX(Historical!$D$7:$D$1237,MATCH(B650,Historical!$B$7:$B$1261,0))=0,"n/a",(INDEX(Historical!$C$7:$C$1239,MATCH(B650,Historical!$B$7:$B$1261,0))/INDEX(Historical!$D$7:$D$1237,MATCH(B650,Historical!$B$7:$B$1261,0))-1)*100)</f>
        <v>23.076923076923084</v>
      </c>
      <c r="T650" s="701">
        <f>IF(INDEX(Historical!$F$7:$F$1230,MATCH(B650,Historical!$B$7:$B$1261,0))=0,"n/a",((INDEX(Historical!$C$7:$C$1239,MATCH(B650,Historical!$B$7:$B$1261,0))/INDEX(Historical!$F$7:$F$1230,MATCH(B650,Historical!$B$7:$B$1261,0)))^(1/3)-1)*100)</f>
        <v>13.30326698854094</v>
      </c>
      <c r="U650" s="701">
        <f>IF(INDEX(Historical!$H$7:$H$1230,MATCH(B650,Historical!$B$7:$B$1261,0))=0,"n/a",((INDEX(Historical!$C$7:$C$1239,MATCH(B650,Historical!$B$7:$B$1261,0))/INDEX(Historical!$H$7:$H$1230,MATCH(B650,Historical!$B$7:$B$1261,0)))^(1/5)-1)*100)</f>
        <v>12.829427864416676</v>
      </c>
      <c r="V650" s="701">
        <f>IF(INDEX(Historical!$O$7:$O$1230,MATCH(B650,Historical!$B$7:$B$1261,0))=0,"n/a",((INDEX(Historical!$C$7:$C$1239,MATCH(B650,Historical!$B$7:$B$1261,0))/INDEX(Historical!$O$7:$O$1230,MATCH(B650,Historical!$B$7:$B$1261,0)))^(1/10)-1)*100)</f>
        <v>14.869835499703509</v>
      </c>
      <c r="W650" s="702">
        <f t="shared" si="175"/>
        <v>0.86278209766829517</v>
      </c>
      <c r="X650" s="703" t="str">
        <f t="shared" si="176"/>
        <v>n/a</v>
      </c>
      <c r="Y650" s="673"/>
      <c r="Z650" s="651" t="str">
        <f t="shared" si="177"/>
        <v>n/a</v>
      </c>
      <c r="AA650" s="886" t="str">
        <f t="shared" si="178"/>
        <v>n/a</v>
      </c>
      <c r="AB650" s="887">
        <v>12</v>
      </c>
      <c r="AC650" s="865">
        <v>-1.48</v>
      </c>
      <c r="AD650" s="865" t="s">
        <v>136</v>
      </c>
      <c r="AE650" s="865">
        <v>1.1100000000000001</v>
      </c>
      <c r="AF650" s="865">
        <v>1.52</v>
      </c>
      <c r="AG650" s="865">
        <v>0</v>
      </c>
      <c r="AH650" s="865">
        <v>64.5</v>
      </c>
      <c r="AI650" s="865">
        <v>55.05</v>
      </c>
      <c r="AJ650" s="865">
        <v>-23.599999999999998</v>
      </c>
      <c r="AK650" s="865">
        <v>10</v>
      </c>
      <c r="AL650" s="878">
        <v>2710</v>
      </c>
      <c r="AM650" s="872">
        <v>0.1</v>
      </c>
      <c r="AN650" s="865">
        <v>2.72</v>
      </c>
      <c r="AO650" s="739" t="str">
        <f t="shared" si="179"/>
        <v>n/a</v>
      </c>
      <c r="AP650" s="740">
        <f t="shared" si="180"/>
        <v>16.155467251725209</v>
      </c>
      <c r="AQ650" s="888" t="str">
        <f t="shared" si="181"/>
        <v>n/a</v>
      </c>
      <c r="AR650" s="651">
        <f>INDEX(Historical!$C$7:$C$1239,MATCH(B650,Historical!$B$7:$B$1261,0))*IF(AH650="n/a",1.03,IF(AH650&lt;0,1.01,IF(AH650&gt;10,1.1,(1+AH650/100))))</f>
        <v>0.70400000000000007</v>
      </c>
      <c r="AS650" s="886">
        <f t="shared" si="182"/>
        <v>0.77440000000000009</v>
      </c>
      <c r="AT650" s="886">
        <f t="shared" si="183"/>
        <v>0.85184000000000015</v>
      </c>
      <c r="AU650" s="886">
        <f t="shared" si="183"/>
        <v>0.93702400000000019</v>
      </c>
      <c r="AV650" s="886">
        <f t="shared" si="183"/>
        <v>1.0307264000000003</v>
      </c>
      <c r="AW650" s="651">
        <f t="shared" si="184"/>
        <v>4.2979904000000007</v>
      </c>
      <c r="AX650" s="747">
        <f t="shared" si="185"/>
        <v>18.809585995623635</v>
      </c>
      <c r="AY650" s="934">
        <v>1.6</v>
      </c>
      <c r="AZ650" s="872">
        <v>57.26</v>
      </c>
      <c r="BA650" s="872">
        <v>-7.26</v>
      </c>
      <c r="BB650" s="872">
        <v>9.9699999999999989</v>
      </c>
      <c r="BC650" s="872">
        <v>14.760000000000002</v>
      </c>
      <c r="BD650" s="907"/>
      <c r="BE650" s="624">
        <v>2012</v>
      </c>
      <c r="BF650" s="898">
        <f t="shared" si="186"/>
        <v>0</v>
      </c>
      <c r="BG650" s="882">
        <v>0</v>
      </c>
    </row>
    <row r="651" spans="1:59" s="863" customFormat="1" ht="12.75" customHeight="1" x14ac:dyDescent="0.2">
      <c r="A651" s="871" t="s">
        <v>1708</v>
      </c>
      <c r="B651" s="875" t="s">
        <v>1709</v>
      </c>
      <c r="C651" s="932" t="s">
        <v>4319</v>
      </c>
      <c r="D651" s="932" t="s">
        <v>4320</v>
      </c>
      <c r="E651" s="733">
        <v>10</v>
      </c>
      <c r="F651" s="1140">
        <v>405</v>
      </c>
      <c r="G651" s="1128" t="s">
        <v>106</v>
      </c>
      <c r="H651" s="1128" t="s">
        <v>106</v>
      </c>
      <c r="I651" s="874">
        <v>57.94</v>
      </c>
      <c r="J651" s="651">
        <f t="shared" si="172"/>
        <v>2.0020711080428031</v>
      </c>
      <c r="K651" s="877">
        <v>0.28999999999999998</v>
      </c>
      <c r="L651" s="887">
        <v>4</v>
      </c>
      <c r="M651" s="642">
        <f t="shared" si="173"/>
        <v>1.1599999999999999</v>
      </c>
      <c r="N651" s="870" t="s">
        <v>456</v>
      </c>
      <c r="O651" s="734">
        <v>0.27</v>
      </c>
      <c r="P651" s="861">
        <v>44105</v>
      </c>
      <c r="Q651" s="861">
        <v>44120</v>
      </c>
      <c r="R651" s="642">
        <f t="shared" si="174"/>
        <v>7.4074074074073932</v>
      </c>
      <c r="S651" s="701">
        <f>IF(INDEX(Historical!$D$7:$D$1237,MATCH(B651,Historical!$B$7:$B$1261,0))=0,"n/a",(INDEX(Historical!$C$7:$C$1239,MATCH(B651,Historical!$B$7:$B$1261,0))/INDEX(Historical!$D$7:$D$1237,MATCH(B651,Historical!$B$7:$B$1261,0))-1)*100)</f>
        <v>9.9999999999999858</v>
      </c>
      <c r="T651" s="701">
        <f>IF(INDEX(Historical!$F$7:$F$1230,MATCH(B651,Historical!$B$7:$B$1261,0))=0,"n/a",((INDEX(Historical!$C$7:$C$1239,MATCH(B651,Historical!$B$7:$B$1261,0))/INDEX(Historical!$F$7:$F$1230,MATCH(B651,Historical!$B$7:$B$1261,0)))^(1/3)-1)*100)</f>
        <v>9.2128819145921526</v>
      </c>
      <c r="U651" s="701">
        <f>IF(INDEX(Historical!$H$7:$H$1230,MATCH(B651,Historical!$B$7:$B$1261,0))=0,"n/a",((INDEX(Historical!$C$7:$C$1239,MATCH(B651,Historical!$B$7:$B$1261,0))/INDEX(Historical!$H$7:$H$1230,MATCH(B651,Historical!$B$7:$B$1261,0)))^(1/5)-1)*100)</f>
        <v>12.888132073019754</v>
      </c>
      <c r="V651" s="701" t="str">
        <f>IF(INDEX(Historical!$O$7:$O$1230,MATCH(B651,Historical!$B$7:$B$1261,0))=0,"n/a",((INDEX(Historical!$C$7:$C$1239,MATCH(B651,Historical!$B$7:$B$1261,0))/INDEX(Historical!$O$7:$O$1230,MATCH(B651,Historical!$B$7:$B$1261,0)))^(1/10)-1)*100)</f>
        <v>n/a</v>
      </c>
      <c r="W651" s="702" t="str">
        <f t="shared" si="175"/>
        <v>n/a</v>
      </c>
      <c r="X651" s="703">
        <f t="shared" si="176"/>
        <v>0.43688583298372047</v>
      </c>
      <c r="Y651" s="876"/>
      <c r="Z651" s="651">
        <f t="shared" si="177"/>
        <v>97.47899159663865</v>
      </c>
      <c r="AA651" s="886">
        <f t="shared" si="178"/>
        <v>48.689075630252098</v>
      </c>
      <c r="AB651" s="887">
        <v>12</v>
      </c>
      <c r="AC651" s="865">
        <v>1.19</v>
      </c>
      <c r="AD651" s="865">
        <v>4.91</v>
      </c>
      <c r="AE651" s="865">
        <v>21.89</v>
      </c>
      <c r="AF651" s="865">
        <v>2.5099999999999998</v>
      </c>
      <c r="AG651" s="865">
        <v>5.0999999999999996</v>
      </c>
      <c r="AH651" s="865">
        <v>-22.1</v>
      </c>
      <c r="AI651" s="865">
        <v>-21.87</v>
      </c>
      <c r="AJ651" s="865">
        <v>29.5</v>
      </c>
      <c r="AK651" s="865">
        <v>10</v>
      </c>
      <c r="AL651" s="878">
        <v>4010</v>
      </c>
      <c r="AM651" s="872">
        <v>1.6</v>
      </c>
      <c r="AN651" s="865">
        <v>0.28999999999999998</v>
      </c>
      <c r="AO651" s="739">
        <f t="shared" si="179"/>
        <v>-33.798872449189545</v>
      </c>
      <c r="AP651" s="740">
        <f t="shared" si="180"/>
        <v>14.890203181062557</v>
      </c>
      <c r="AQ651" s="888">
        <f t="shared" si="181"/>
        <v>133.05657856879373</v>
      </c>
      <c r="AR651" s="651">
        <f>INDEX(Historical!$C$7:$C$1239,MATCH(B651,Historical!$B$7:$B$1261,0))*IF(AH651="n/a",1.03,IF(AH651&lt;0,1.01,IF(AH651&gt;10,1.1,(1+AH651/100))))</f>
        <v>0.99990000000000001</v>
      </c>
      <c r="AS651" s="886">
        <f t="shared" si="182"/>
        <v>1.0098990000000001</v>
      </c>
      <c r="AT651" s="886">
        <f t="shared" si="183"/>
        <v>1.1108889000000002</v>
      </c>
      <c r="AU651" s="886">
        <f t="shared" si="183"/>
        <v>1.2219777900000004</v>
      </c>
      <c r="AV651" s="886">
        <f t="shared" si="183"/>
        <v>1.3441755690000006</v>
      </c>
      <c r="AW651" s="651">
        <f t="shared" si="184"/>
        <v>5.6868412590000013</v>
      </c>
      <c r="AX651" s="747">
        <f t="shared" si="185"/>
        <v>9.8150522247152239</v>
      </c>
      <c r="AY651" s="934">
        <v>0.56999999999999995</v>
      </c>
      <c r="AZ651" s="872">
        <v>37.580000000000005</v>
      </c>
      <c r="BA651" s="872">
        <v>-9.81</v>
      </c>
      <c r="BB651" s="872">
        <v>-0.59</v>
      </c>
      <c r="BC651" s="872">
        <v>4.9000000000000004</v>
      </c>
      <c r="BD651" s="907"/>
      <c r="BE651" s="624">
        <v>2011</v>
      </c>
      <c r="BF651" s="898">
        <f t="shared" si="186"/>
        <v>0</v>
      </c>
      <c r="BG651" s="882">
        <v>3.6999999999999997</v>
      </c>
    </row>
    <row r="652" spans="1:59" s="863" customFormat="1" ht="12.75" customHeight="1" x14ac:dyDescent="0.2">
      <c r="A652" s="871" t="s">
        <v>349</v>
      </c>
      <c r="B652" s="604" t="s">
        <v>350</v>
      </c>
      <c r="C652" s="932" t="s">
        <v>108</v>
      </c>
      <c r="D652" s="932" t="s">
        <v>4334</v>
      </c>
      <c r="E652" s="733">
        <v>34</v>
      </c>
      <c r="F652" s="1140">
        <v>80</v>
      </c>
      <c r="G652" s="1166" t="s">
        <v>106</v>
      </c>
      <c r="H652" s="1166" t="s">
        <v>106</v>
      </c>
      <c r="I652" s="865">
        <v>143.41</v>
      </c>
      <c r="J652" s="651">
        <f t="shared" si="172"/>
        <v>2.5102851962903565</v>
      </c>
      <c r="K652" s="884">
        <v>0.9</v>
      </c>
      <c r="L652" s="887">
        <v>4</v>
      </c>
      <c r="M652" s="642">
        <f t="shared" si="173"/>
        <v>3.6</v>
      </c>
      <c r="N652" s="870" t="s">
        <v>318</v>
      </c>
      <c r="O652" s="735">
        <v>0.76</v>
      </c>
      <c r="P652" s="861">
        <v>43903</v>
      </c>
      <c r="Q652" s="861">
        <v>43920</v>
      </c>
      <c r="R652" s="642">
        <f t="shared" si="174"/>
        <v>18.421052631578949</v>
      </c>
      <c r="S652" s="701">
        <f>IF(INDEX(Historical!$D$7:$D$1237,MATCH(B652,Historical!$B$7:$B$1261,0))=0,"n/a",(INDEX(Historical!$C$7:$C$1239,MATCH(B652,Historical!$B$7:$B$1261,0))/INDEX(Historical!$D$7:$D$1237,MATCH(B652,Historical!$B$7:$B$1261,0))-1)*100)</f>
        <v>8.5714285714285854</v>
      </c>
      <c r="T652" s="701">
        <f>IF(INDEX(Historical!$F$7:$F$1230,MATCH(B652,Historical!$B$7:$B$1261,0))=0,"n/a",((INDEX(Historical!$C$7:$C$1239,MATCH(B652,Historical!$B$7:$B$1261,0))/INDEX(Historical!$F$7:$F$1230,MATCH(B652,Historical!$B$7:$B$1261,0)))^(1/3)-1)*100)</f>
        <v>12.065846893298771</v>
      </c>
      <c r="U652" s="701">
        <f>IF(INDEX(Historical!$H$7:$H$1230,MATCH(B652,Historical!$B$7:$B$1261,0))=0,"n/a",((INDEX(Historical!$C$7:$C$1239,MATCH(B652,Historical!$B$7:$B$1261,0))/INDEX(Historical!$H$7:$H$1230,MATCH(B652,Historical!$B$7:$B$1261,0)))^(1/5)-1)*100)</f>
        <v>11.550670014054099</v>
      </c>
      <c r="V652" s="701">
        <f>IF(INDEX(Historical!$O$7:$O$1230,MATCH(B652,Historical!$B$7:$B$1261,0))=0,"n/a",((INDEX(Historical!$C$7:$C$1239,MATCH(B652,Historical!$B$7:$B$1261,0))/INDEX(Historical!$O$7:$O$1230,MATCH(B652,Historical!$B$7:$B$1261,0)))^(1/10)-1)*100)</f>
        <v>11.760248395950734</v>
      </c>
      <c r="W652" s="702">
        <f t="shared" si="175"/>
        <v>0.98217908543761734</v>
      </c>
      <c r="X652" s="703">
        <f t="shared" si="176"/>
        <v>0.83098345424849618</v>
      </c>
      <c r="Y652" s="661"/>
      <c r="Z652" s="651">
        <f t="shared" si="177"/>
        <v>40.313549832026879</v>
      </c>
      <c r="AA652" s="886">
        <f t="shared" si="178"/>
        <v>16.059350503919372</v>
      </c>
      <c r="AB652" s="887">
        <v>12</v>
      </c>
      <c r="AC652" s="865">
        <v>8.93</v>
      </c>
      <c r="AD652" s="865">
        <v>1.79</v>
      </c>
      <c r="AE652" s="865">
        <v>5.53</v>
      </c>
      <c r="AF652" s="865">
        <v>4.6399999999999997</v>
      </c>
      <c r="AG652" s="865">
        <v>30.3</v>
      </c>
      <c r="AH652" s="865">
        <v>17.899999999999999</v>
      </c>
      <c r="AI652" s="865">
        <v>10.07</v>
      </c>
      <c r="AJ652" s="865">
        <v>13.900000000000002</v>
      </c>
      <c r="AK652" s="865">
        <v>9.1300000000000008</v>
      </c>
      <c r="AL652" s="878">
        <v>32840</v>
      </c>
      <c r="AM652" s="872">
        <v>0.8</v>
      </c>
      <c r="AN652" s="865">
        <v>0</v>
      </c>
      <c r="AO652" s="739">
        <f t="shared" si="179"/>
        <v>-1.9983952935749176</v>
      </c>
      <c r="AP652" s="740">
        <f t="shared" si="180"/>
        <v>14.060955210344455</v>
      </c>
      <c r="AQ652" s="888">
        <f t="shared" si="181"/>
        <v>81.983376943165268</v>
      </c>
      <c r="AR652" s="651">
        <f>INDEX(Historical!$C$7:$C$1239,MATCH(B652,Historical!$B$7:$B$1261,0))*IF(AH652="n/a",1.03,IF(AH652&lt;0,1.01,IF(AH652&gt;10,1.1,(1+AH652/100))))</f>
        <v>3.3440000000000003</v>
      </c>
      <c r="AS652" s="886">
        <f t="shared" si="182"/>
        <v>3.6784000000000008</v>
      </c>
      <c r="AT652" s="886">
        <f t="shared" si="183"/>
        <v>4.0142379200000002</v>
      </c>
      <c r="AU652" s="886">
        <f t="shared" si="183"/>
        <v>4.3807378420959999</v>
      </c>
      <c r="AV652" s="886">
        <f t="shared" si="183"/>
        <v>4.7806992070793646</v>
      </c>
      <c r="AW652" s="651">
        <f t="shared" si="184"/>
        <v>20.198074969175366</v>
      </c>
      <c r="AX652" s="747">
        <f t="shared" si="185"/>
        <v>14.084146830189923</v>
      </c>
      <c r="AY652" s="934">
        <v>1.17</v>
      </c>
      <c r="AZ652" s="872">
        <v>73.81</v>
      </c>
      <c r="BA652" s="872">
        <v>-3.6700000000000004</v>
      </c>
      <c r="BB652" s="872">
        <v>4.5999999999999996</v>
      </c>
      <c r="BC652" s="872">
        <v>14.78</v>
      </c>
      <c r="BD652" s="907"/>
      <c r="BE652" s="624">
        <v>1987</v>
      </c>
      <c r="BF652" s="898">
        <f t="shared" si="186"/>
        <v>3</v>
      </c>
      <c r="BG652" s="882">
        <v>22.1</v>
      </c>
    </row>
    <row r="653" spans="1:59" s="863" customFormat="1" ht="12.75" customHeight="1" x14ac:dyDescent="0.2">
      <c r="A653" s="871" t="s">
        <v>1730</v>
      </c>
      <c r="B653" s="604" t="s">
        <v>1731</v>
      </c>
      <c r="C653" s="932" t="s">
        <v>108</v>
      </c>
      <c r="D653" s="932" t="s">
        <v>4338</v>
      </c>
      <c r="E653" s="733">
        <v>8</v>
      </c>
      <c r="F653" s="1140">
        <v>547</v>
      </c>
      <c r="G653" s="1166" t="s">
        <v>106</v>
      </c>
      <c r="H653" s="1166" t="s">
        <v>106</v>
      </c>
      <c r="I653" s="874">
        <v>45.89</v>
      </c>
      <c r="J653" s="651">
        <f t="shared" si="172"/>
        <v>2.4406188712137724</v>
      </c>
      <c r="K653" s="877">
        <v>0.28000000000000003</v>
      </c>
      <c r="L653" s="887">
        <v>4</v>
      </c>
      <c r="M653" s="642">
        <f t="shared" si="173"/>
        <v>1.1200000000000001</v>
      </c>
      <c r="N653" s="870" t="s">
        <v>151</v>
      </c>
      <c r="O653" s="734">
        <v>0.25</v>
      </c>
      <c r="P653" s="861">
        <v>43893</v>
      </c>
      <c r="Q653" s="861">
        <v>43916</v>
      </c>
      <c r="R653" s="642">
        <f t="shared" si="174"/>
        <v>12.000000000000011</v>
      </c>
      <c r="S653" s="701">
        <f>IF(INDEX(Historical!$D$7:$D$1237,MATCH(B653,Historical!$B$7:$B$1261,0))=0,"n/a",(INDEX(Historical!$C$7:$C$1239,MATCH(B653,Historical!$B$7:$B$1261,0))/INDEX(Historical!$D$7:$D$1237,MATCH(B653,Historical!$B$7:$B$1261,0))-1)*100)</f>
        <v>13.636363636363647</v>
      </c>
      <c r="T653" s="701">
        <f>IF(INDEX(Historical!$F$7:$F$1230,MATCH(B653,Historical!$B$7:$B$1261,0))=0,"n/a",((INDEX(Historical!$C$7:$C$1239,MATCH(B653,Historical!$B$7:$B$1261,0))/INDEX(Historical!$F$7:$F$1230,MATCH(B653,Historical!$B$7:$B$1261,0)))^(1/3)-1)*100)</f>
        <v>11.57215834702825</v>
      </c>
      <c r="U653" s="701">
        <f>IF(INDEX(Historical!$H$7:$H$1230,MATCH(B653,Historical!$B$7:$B$1261,0))=0,"n/a",((INDEX(Historical!$C$7:$C$1239,MATCH(B653,Historical!$B$7:$B$1261,0))/INDEX(Historical!$H$7:$H$1230,MATCH(B653,Historical!$B$7:$B$1261,0)))^(1/5)-1)*100)</f>
        <v>20.112443398143132</v>
      </c>
      <c r="V653" s="701" t="str">
        <f>IF(INDEX(Historical!$O$7:$O$1230,MATCH(B653,Historical!$B$7:$B$1261,0))=0,"n/a",((INDEX(Historical!$C$7:$C$1239,MATCH(B653,Historical!$B$7:$B$1261,0))/INDEX(Historical!$O$7:$O$1230,MATCH(B653,Historical!$B$7:$B$1261,0)))^(1/10)-1)*100)</f>
        <v>n/a</v>
      </c>
      <c r="W653" s="702" t="str">
        <f t="shared" si="175"/>
        <v>n/a</v>
      </c>
      <c r="X653" s="703" t="str">
        <f t="shared" si="176"/>
        <v>n/a</v>
      </c>
      <c r="Y653" s="663"/>
      <c r="Z653" s="651" t="str">
        <f t="shared" si="177"/>
        <v>n/a</v>
      </c>
      <c r="AA653" s="886" t="str">
        <f t="shared" si="178"/>
        <v>n/a</v>
      </c>
      <c r="AB653" s="887">
        <v>12</v>
      </c>
      <c r="AC653" s="865" t="s">
        <v>136</v>
      </c>
      <c r="AD653" s="865" t="s">
        <v>136</v>
      </c>
      <c r="AE653" s="865" t="s">
        <v>136</v>
      </c>
      <c r="AF653" s="865" t="s">
        <v>136</v>
      </c>
      <c r="AG653" s="865" t="s">
        <v>136</v>
      </c>
      <c r="AH653" s="865" t="s">
        <v>136</v>
      </c>
      <c r="AI653" s="865" t="s">
        <v>136</v>
      </c>
      <c r="AJ653" s="865" t="s">
        <v>136</v>
      </c>
      <c r="AK653" s="865" t="s">
        <v>136</v>
      </c>
      <c r="AL653" s="878" t="s">
        <v>136</v>
      </c>
      <c r="AM653" s="872" t="s">
        <v>136</v>
      </c>
      <c r="AN653" s="865" t="s">
        <v>136</v>
      </c>
      <c r="AO653" s="739" t="str">
        <f t="shared" si="179"/>
        <v>n/a</v>
      </c>
      <c r="AP653" s="740">
        <f t="shared" si="180"/>
        <v>22.553062269356904</v>
      </c>
      <c r="AQ653" s="888" t="str">
        <f t="shared" si="181"/>
        <v>n/a</v>
      </c>
      <c r="AR653" s="651">
        <f>INDEX(Historical!$C$7:$C$1239,MATCH(B653,Historical!$B$7:$B$1261,0))*IF(AH653="n/a",1.03,IF(AH653&lt;0,1.01,IF(AH653&gt;10,1.1,(1+AH653/100))))</f>
        <v>1.03</v>
      </c>
      <c r="AS653" s="886">
        <f t="shared" si="182"/>
        <v>1.0609</v>
      </c>
      <c r="AT653" s="886">
        <f t="shared" si="183"/>
        <v>1.092727</v>
      </c>
      <c r="AU653" s="886">
        <f t="shared" si="183"/>
        <v>1.1255088100000001</v>
      </c>
      <c r="AV653" s="886">
        <f t="shared" si="183"/>
        <v>1.1592740743000001</v>
      </c>
      <c r="AW653" s="651">
        <f t="shared" si="184"/>
        <v>5.4684098842999997</v>
      </c>
      <c r="AX653" s="747">
        <f t="shared" si="185"/>
        <v>11.916343177816517</v>
      </c>
      <c r="AY653" s="934" t="s">
        <v>136</v>
      </c>
      <c r="AZ653" s="872" t="s">
        <v>136</v>
      </c>
      <c r="BA653" s="872" t="s">
        <v>136</v>
      </c>
      <c r="BB653" s="872" t="s">
        <v>136</v>
      </c>
      <c r="BC653" s="872" t="s">
        <v>136</v>
      </c>
      <c r="BD653" s="907" t="s">
        <v>4265</v>
      </c>
      <c r="BE653" s="624">
        <v>2013</v>
      </c>
      <c r="BF653" s="898">
        <f t="shared" si="186"/>
        <v>0</v>
      </c>
      <c r="BG653" s="882" t="s">
        <v>136</v>
      </c>
    </row>
    <row r="654" spans="1:59" s="863" customFormat="1" x14ac:dyDescent="0.2">
      <c r="A654" s="871" t="s">
        <v>826</v>
      </c>
      <c r="B654" s="604" t="s">
        <v>827</v>
      </c>
      <c r="C654" s="932" t="s">
        <v>108</v>
      </c>
      <c r="D654" s="932" t="s">
        <v>118</v>
      </c>
      <c r="E654" s="733">
        <v>16</v>
      </c>
      <c r="F654" s="1140">
        <v>238</v>
      </c>
      <c r="G654" s="1165" t="s">
        <v>115</v>
      </c>
      <c r="H654" s="1165" t="s">
        <v>115</v>
      </c>
      <c r="I654" s="874">
        <v>129.65</v>
      </c>
      <c r="J654" s="651">
        <f t="shared" si="172"/>
        <v>2.6224450443501737</v>
      </c>
      <c r="K654" s="877">
        <v>0.85</v>
      </c>
      <c r="L654" s="887">
        <v>4</v>
      </c>
      <c r="M654" s="642">
        <f t="shared" si="173"/>
        <v>3.4</v>
      </c>
      <c r="N654" s="870" t="s">
        <v>151</v>
      </c>
      <c r="O654" s="734">
        <v>0.82</v>
      </c>
      <c r="P654" s="861">
        <v>43991</v>
      </c>
      <c r="Q654" s="861">
        <v>44012</v>
      </c>
      <c r="R654" s="642">
        <f t="shared" si="174"/>
        <v>3.6585365853658569</v>
      </c>
      <c r="S654" s="701">
        <f>IF(INDEX(Historical!$D$7:$D$1237,MATCH(B654,Historical!$B$7:$B$1261,0))=0,"n/a",(INDEX(Historical!$C$7:$C$1239,MATCH(B654,Historical!$B$7:$B$1261,0))/INDEX(Historical!$D$7:$D$1237,MATCH(B654,Historical!$B$7:$B$1261,0))-1)*100)</f>
        <v>6.6006600660066139</v>
      </c>
      <c r="T654" s="701">
        <f>IF(INDEX(Historical!$F$7:$F$1230,MATCH(B654,Historical!$B$7:$B$1261,0))=0,"n/a",((INDEX(Historical!$C$7:$C$1239,MATCH(B654,Historical!$B$7:$B$1261,0))/INDEX(Historical!$F$7:$F$1230,MATCH(B654,Historical!$B$7:$B$1261,0)))^(1/3)-1)*100)</f>
        <v>7.2260753369314479</v>
      </c>
      <c r="U654" s="701">
        <f>IF(INDEX(Historical!$H$7:$H$1230,MATCH(B654,Historical!$B$7:$B$1261,0))=0,"n/a",((INDEX(Historical!$C$7:$C$1239,MATCH(B654,Historical!$B$7:$B$1261,0))/INDEX(Historical!$H$7:$H$1230,MATCH(B654,Historical!$B$7:$B$1261,0)))^(1/5)-1)*100)</f>
        <v>8.4807833168397906</v>
      </c>
      <c r="V654" s="701">
        <f>IF(INDEX(Historical!$O$7:$O$1230,MATCH(B654,Historical!$B$7:$B$1261,0))=0,"n/a",((INDEX(Historical!$C$7:$C$1239,MATCH(B654,Historical!$B$7:$B$1261,0))/INDEX(Historical!$O$7:$O$1230,MATCH(B654,Historical!$B$7:$B$1261,0)))^(1/10)-1)*100)</f>
        <v>10.136112009742714</v>
      </c>
      <c r="W654" s="702">
        <f t="shared" si="175"/>
        <v>0.83668997626389285</v>
      </c>
      <c r="X654" s="703" t="str">
        <f t="shared" si="176"/>
        <v>n/a</v>
      </c>
      <c r="Y654" s="875"/>
      <c r="Z654" s="651">
        <f t="shared" si="177"/>
        <v>38.94616265750286</v>
      </c>
      <c r="AA654" s="886">
        <f t="shared" si="178"/>
        <v>14.851088201603666</v>
      </c>
      <c r="AB654" s="887">
        <v>12</v>
      </c>
      <c r="AC654" s="865">
        <v>8.73</v>
      </c>
      <c r="AD654" s="865">
        <v>3.44</v>
      </c>
      <c r="AE654" s="865">
        <v>1.0900000000000001</v>
      </c>
      <c r="AF654" s="865">
        <v>1.22</v>
      </c>
      <c r="AG654" s="865">
        <v>8.5</v>
      </c>
      <c r="AH654" s="865">
        <v>6.9</v>
      </c>
      <c r="AI654" s="865">
        <v>19.989999999999998</v>
      </c>
      <c r="AJ654" s="865">
        <v>-1.5</v>
      </c>
      <c r="AK654" s="865">
        <v>4.4799999999999995</v>
      </c>
      <c r="AL654" s="878">
        <v>34460</v>
      </c>
      <c r="AM654" s="872">
        <v>0.2</v>
      </c>
      <c r="AN654" s="865">
        <v>0.25</v>
      </c>
      <c r="AO654" s="739">
        <f t="shared" si="179"/>
        <v>-3.7478598404137013</v>
      </c>
      <c r="AP654" s="740">
        <f t="shared" si="180"/>
        <v>11.103228361189965</v>
      </c>
      <c r="AQ654" s="888">
        <f t="shared" si="181"/>
        <v>-10.263775168041732</v>
      </c>
      <c r="AR654" s="651">
        <f>INDEX(Historical!$C$7:$C$1239,MATCH(B654,Historical!$B$7:$B$1261,0))*IF(AH654="n/a",1.03,IF(AH654&lt;0,1.01,IF(AH654&gt;10,1.1,(1+AH654/100))))</f>
        <v>3.4528699999999999</v>
      </c>
      <c r="AS654" s="886">
        <f t="shared" si="182"/>
        <v>3.7981570000000002</v>
      </c>
      <c r="AT654" s="886">
        <f t="shared" si="183"/>
        <v>3.9683144336000002</v>
      </c>
      <c r="AU654" s="886">
        <f t="shared" si="183"/>
        <v>4.1460949202252797</v>
      </c>
      <c r="AV654" s="886">
        <f t="shared" si="183"/>
        <v>4.3318399726513723</v>
      </c>
      <c r="AW654" s="651">
        <f t="shared" si="184"/>
        <v>19.697276326476654</v>
      </c>
      <c r="AX654" s="747">
        <f t="shared" si="185"/>
        <v>15.192654320460203</v>
      </c>
      <c r="AY654" s="934">
        <v>0.81</v>
      </c>
      <c r="AZ654" s="872">
        <v>68.400000000000006</v>
      </c>
      <c r="BA654" s="872">
        <v>-8.61</v>
      </c>
      <c r="BB654" s="872">
        <v>6.9599999999999991</v>
      </c>
      <c r="BC654" s="872">
        <v>14.32</v>
      </c>
      <c r="BD654" s="907"/>
      <c r="BE654" s="624">
        <v>2005</v>
      </c>
      <c r="BF654" s="898">
        <f t="shared" si="186"/>
        <v>1</v>
      </c>
      <c r="BG654" s="882">
        <v>2</v>
      </c>
    </row>
    <row r="655" spans="1:59" s="863" customFormat="1" ht="12.75" customHeight="1" x14ac:dyDescent="0.2">
      <c r="A655" s="871" t="s">
        <v>1716</v>
      </c>
      <c r="B655" s="604" t="s">
        <v>1717</v>
      </c>
      <c r="C655" s="932" t="s">
        <v>108</v>
      </c>
      <c r="D655" s="932" t="s">
        <v>4331</v>
      </c>
      <c r="E655" s="733">
        <v>8</v>
      </c>
      <c r="F655" s="1140">
        <v>537</v>
      </c>
      <c r="G655" s="1124" t="s">
        <v>106</v>
      </c>
      <c r="H655" s="1124" t="s">
        <v>106</v>
      </c>
      <c r="I655" s="874">
        <v>23.83</v>
      </c>
      <c r="J655" s="651">
        <f t="shared" si="172"/>
        <v>3.3571128829206889</v>
      </c>
      <c r="K655" s="877">
        <v>0.2</v>
      </c>
      <c r="L655" s="887">
        <v>4</v>
      </c>
      <c r="M655" s="642">
        <f t="shared" si="173"/>
        <v>0.8</v>
      </c>
      <c r="N655" s="870" t="s">
        <v>513</v>
      </c>
      <c r="O655" s="734">
        <v>0.15</v>
      </c>
      <c r="P655" s="861">
        <v>43874</v>
      </c>
      <c r="Q655" s="861">
        <v>43889</v>
      </c>
      <c r="R655" s="642">
        <f t="shared" si="174"/>
        <v>33.33333333333335</v>
      </c>
      <c r="S655" s="701">
        <f>IF(INDEX(Historical!$D$7:$D$1237,MATCH(B655,Historical!$B$7:$B$1261,0))=0,"n/a",(INDEX(Historical!$C$7:$C$1239,MATCH(B655,Historical!$B$7:$B$1261,0))/INDEX(Historical!$D$7:$D$1237,MATCH(B655,Historical!$B$7:$B$1261,0))-1)*100)</f>
        <v>15.384615384615374</v>
      </c>
      <c r="T655" s="701">
        <f>IF(INDEX(Historical!$F$7:$F$1230,MATCH(B655,Historical!$B$7:$B$1261,0))=0,"n/a",((INDEX(Historical!$C$7:$C$1239,MATCH(B655,Historical!$B$7:$B$1261,0))/INDEX(Historical!$F$7:$F$1230,MATCH(B655,Historical!$B$7:$B$1261,0)))^(1/3)-1)*100)</f>
        <v>20.843727005349997</v>
      </c>
      <c r="U655" s="701">
        <f>IF(INDEX(Historical!$H$7:$H$1230,MATCH(B655,Historical!$B$7:$B$1261,0))=0,"n/a",((INDEX(Historical!$C$7:$C$1239,MATCH(B655,Historical!$B$7:$B$1261,0))/INDEX(Historical!$H$7:$H$1230,MATCH(B655,Historical!$B$7:$B$1261,0)))^(1/5)-1)*100)</f>
        <v>27.22596365393921</v>
      </c>
      <c r="V655" s="701">
        <f>IF(INDEX(Historical!$O$7:$O$1230,MATCH(B655,Historical!$B$7:$B$1261,0))=0,"n/a",((INDEX(Historical!$C$7:$C$1239,MATCH(B655,Historical!$B$7:$B$1261,0))/INDEX(Historical!$O$7:$O$1230,MATCH(B655,Historical!$B$7:$B$1261,0)))^(1/10)-1)*100)</f>
        <v>6.8264891756308677</v>
      </c>
      <c r="W655" s="702">
        <f t="shared" si="175"/>
        <v>3.9882819636087876</v>
      </c>
      <c r="X655" s="703">
        <f t="shared" si="176"/>
        <v>0.9486398485693105</v>
      </c>
      <c r="Y655" s="661" t="s">
        <v>4151</v>
      </c>
      <c r="Z655" s="651">
        <f t="shared" si="177"/>
        <v>27.777777777777779</v>
      </c>
      <c r="AA655" s="886">
        <f t="shared" si="178"/>
        <v>8.2743055555555554</v>
      </c>
      <c r="AB655" s="887">
        <v>12</v>
      </c>
      <c r="AC655" s="865">
        <v>2.88</v>
      </c>
      <c r="AD655" s="865">
        <v>0.65</v>
      </c>
      <c r="AE655" s="865">
        <v>3.57</v>
      </c>
      <c r="AF655" s="865">
        <v>1.1100000000000001</v>
      </c>
      <c r="AG655" s="865">
        <v>13.600000000000001</v>
      </c>
      <c r="AH655" s="865">
        <v>23.599999999999998</v>
      </c>
      <c r="AI655" s="865" t="s">
        <v>136</v>
      </c>
      <c r="AJ655" s="865">
        <v>28.7</v>
      </c>
      <c r="AK655" s="865">
        <v>13</v>
      </c>
      <c r="AL655" s="878">
        <v>198.53</v>
      </c>
      <c r="AM655" s="872">
        <v>13.900000000000002</v>
      </c>
      <c r="AN655" s="865">
        <v>0</v>
      </c>
      <c r="AO655" s="739">
        <f t="shared" si="179"/>
        <v>22.308770981304342</v>
      </c>
      <c r="AP655" s="740">
        <f t="shared" si="180"/>
        <v>30.583076536859899</v>
      </c>
      <c r="AQ655" s="888">
        <f t="shared" si="181"/>
        <v>-36.109541082093166</v>
      </c>
      <c r="AR655" s="651">
        <f>INDEX(Historical!$C$7:$C$1239,MATCH(B655,Historical!$B$7:$B$1261,0))*IF(AH655="n/a",1.03,IF(AH655&lt;0,1.01,IF(AH655&gt;10,1.1,(1+AH655/100))))</f>
        <v>0.66</v>
      </c>
      <c r="AS655" s="886">
        <f t="shared" si="182"/>
        <v>0.67980000000000007</v>
      </c>
      <c r="AT655" s="886">
        <f t="shared" si="183"/>
        <v>0.74778000000000011</v>
      </c>
      <c r="AU655" s="886">
        <f t="shared" si="183"/>
        <v>0.82255800000000023</v>
      </c>
      <c r="AV655" s="886">
        <f t="shared" si="183"/>
        <v>0.90481380000000033</v>
      </c>
      <c r="AW655" s="651">
        <f t="shared" si="184"/>
        <v>3.8149518000000007</v>
      </c>
      <c r="AX655" s="747">
        <f t="shared" si="185"/>
        <v>16.00902979437684</v>
      </c>
      <c r="AY655" s="934">
        <v>1.35</v>
      </c>
      <c r="AZ655" s="872">
        <v>75.22</v>
      </c>
      <c r="BA655" s="872">
        <v>-23.13</v>
      </c>
      <c r="BB655" s="872">
        <v>18.509999999999998</v>
      </c>
      <c r="BC655" s="872">
        <v>27.22</v>
      </c>
      <c r="BD655" s="907"/>
      <c r="BE655" s="624">
        <v>2013</v>
      </c>
      <c r="BF655" s="898">
        <f t="shared" si="186"/>
        <v>0</v>
      </c>
      <c r="BG655" s="882">
        <v>1.7999999999999998</v>
      </c>
    </row>
    <row r="656" spans="1:59" s="863" customFormat="1" ht="12.75" customHeight="1" x14ac:dyDescent="0.2">
      <c r="A656" s="863" t="s">
        <v>1722</v>
      </c>
      <c r="B656" s="604" t="s">
        <v>1723</v>
      </c>
      <c r="C656" s="932" t="s">
        <v>245</v>
      </c>
      <c r="D656" s="932" t="s">
        <v>4317</v>
      </c>
      <c r="E656" s="733">
        <v>11</v>
      </c>
      <c r="F656" s="1140">
        <v>320</v>
      </c>
      <c r="G656" s="1126" t="s">
        <v>106</v>
      </c>
      <c r="H656" s="1126" t="s">
        <v>106</v>
      </c>
      <c r="I656" s="874">
        <v>140.81</v>
      </c>
      <c r="J656" s="651">
        <f t="shared" si="172"/>
        <v>1.1362829344506782</v>
      </c>
      <c r="K656" s="877">
        <v>0.4</v>
      </c>
      <c r="L656" s="887">
        <v>4</v>
      </c>
      <c r="M656" s="642">
        <f t="shared" si="173"/>
        <v>1.6</v>
      </c>
      <c r="N656" s="870" t="s">
        <v>790</v>
      </c>
      <c r="O656" s="734">
        <v>0.35</v>
      </c>
      <c r="P656" s="861">
        <v>44064</v>
      </c>
      <c r="Q656" s="861">
        <v>44083</v>
      </c>
      <c r="R656" s="642">
        <f t="shared" si="174"/>
        <v>14.285714285714299</v>
      </c>
      <c r="S656" s="701">
        <f>IF(INDEX(Historical!$D$7:$D$1237,MATCH(B656,Historical!$B$7:$B$1261,0))=0,"n/a",(INDEX(Historical!$C$7:$C$1239,MATCH(B656,Historical!$B$7:$B$1261,0))/INDEX(Historical!$D$7:$D$1237,MATCH(B656,Historical!$B$7:$B$1261,0))-1)*100)</f>
        <v>13.333333333333353</v>
      </c>
      <c r="T656" s="701">
        <f>IF(INDEX(Historical!$F$7:$F$1230,MATCH(B656,Historical!$B$7:$B$1261,0))=0,"n/a",((INDEX(Historical!$C$7:$C$1239,MATCH(B656,Historical!$B$7:$B$1261,0))/INDEX(Historical!$F$7:$F$1230,MATCH(B656,Historical!$B$7:$B$1261,0)))^(1/3)-1)*100)</f>
        <v>13.915728978525355</v>
      </c>
      <c r="U656" s="701">
        <f>IF(INDEX(Historical!$H$7:$H$1230,MATCH(B656,Historical!$B$7:$B$1261,0))=0,"n/a",((INDEX(Historical!$C$7:$C$1239,MATCH(B656,Historical!$B$7:$B$1261,0))/INDEX(Historical!$H$7:$H$1230,MATCH(B656,Historical!$B$7:$B$1261,0)))^(1/5)-1)*100)</f>
        <v>17.392895508213702</v>
      </c>
      <c r="V656" s="701" t="str">
        <f>IF(INDEX(Historical!$O$7:$O$1230,MATCH(B656,Historical!$B$7:$B$1261,0))=0,"n/a",((INDEX(Historical!$C$7:$C$1239,MATCH(B656,Historical!$B$7:$B$1261,0))/INDEX(Historical!$O$7:$O$1230,MATCH(B656,Historical!$B$7:$B$1261,0)))^(1/10)-1)*100)</f>
        <v>n/a</v>
      </c>
      <c r="W656" s="702" t="str">
        <f t="shared" si="175"/>
        <v>n/a</v>
      </c>
      <c r="X656" s="703">
        <f t="shared" si="176"/>
        <v>1.4615878578330843</v>
      </c>
      <c r="Y656" s="875"/>
      <c r="Z656" s="651">
        <f t="shared" si="177"/>
        <v>24.844720496894411</v>
      </c>
      <c r="AA656" s="886">
        <f t="shared" si="178"/>
        <v>21.864906832298136</v>
      </c>
      <c r="AB656" s="887">
        <v>12</v>
      </c>
      <c r="AC656" s="865">
        <v>6.44</v>
      </c>
      <c r="AD656" s="865">
        <v>1.42</v>
      </c>
      <c r="AE656" s="865">
        <v>1.57</v>
      </c>
      <c r="AF656" s="865">
        <v>8.65</v>
      </c>
      <c r="AG656" s="865">
        <v>46.7</v>
      </c>
      <c r="AH656" s="865">
        <v>8</v>
      </c>
      <c r="AI656" s="865">
        <v>-3.42</v>
      </c>
      <c r="AJ656" s="865">
        <v>11.899999999999999</v>
      </c>
      <c r="AK656" s="865">
        <v>15.290000000000001</v>
      </c>
      <c r="AL656" s="878">
        <v>15600</v>
      </c>
      <c r="AM656" s="872">
        <v>0.1</v>
      </c>
      <c r="AN656" s="865">
        <v>0.5</v>
      </c>
      <c r="AO656" s="739">
        <f t="shared" si="179"/>
        <v>-3.3357283896337542</v>
      </c>
      <c r="AP656" s="740">
        <f t="shared" si="180"/>
        <v>18.529178442664382</v>
      </c>
      <c r="AQ656" s="888">
        <f t="shared" si="181"/>
        <v>189.92830079128865</v>
      </c>
      <c r="AR656" s="651">
        <f>INDEX(Historical!$C$7:$C$1239,MATCH(B656,Historical!$B$7:$B$1261,0))*IF(AH656="n/a",1.03,IF(AH656&lt;0,1.01,IF(AH656&gt;10,1.1,(1+AH656/100))))</f>
        <v>1.4688000000000001</v>
      </c>
      <c r="AS656" s="886">
        <f t="shared" si="182"/>
        <v>1.4834880000000001</v>
      </c>
      <c r="AT656" s="886">
        <f t="shared" si="183"/>
        <v>1.6318368000000003</v>
      </c>
      <c r="AU656" s="886">
        <f t="shared" si="183"/>
        <v>1.7950204800000005</v>
      </c>
      <c r="AV656" s="886">
        <f t="shared" si="183"/>
        <v>1.9745225280000007</v>
      </c>
      <c r="AW656" s="651">
        <f t="shared" si="184"/>
        <v>8.3536678080000026</v>
      </c>
      <c r="AX656" s="747">
        <f t="shared" si="185"/>
        <v>5.9325813564377547</v>
      </c>
      <c r="AY656" s="934">
        <v>0.93</v>
      </c>
      <c r="AZ656" s="872">
        <v>120.39</v>
      </c>
      <c r="BA656" s="872">
        <v>-10.35</v>
      </c>
      <c r="BB656" s="872">
        <v>1.0699999999999998</v>
      </c>
      <c r="BC656" s="872">
        <v>14.719999999999999</v>
      </c>
      <c r="BD656" s="907"/>
      <c r="BE656" s="624">
        <v>2010</v>
      </c>
      <c r="BF656" s="898">
        <f t="shared" si="186"/>
        <v>0</v>
      </c>
      <c r="BG656" s="882">
        <v>12.2</v>
      </c>
    </row>
    <row r="657" spans="1:59" s="863" customFormat="1" ht="12.75" customHeight="1" x14ac:dyDescent="0.2">
      <c r="A657" s="871" t="s">
        <v>1736</v>
      </c>
      <c r="B657" s="604" t="s">
        <v>1737</v>
      </c>
      <c r="C657" s="932" t="s">
        <v>128</v>
      </c>
      <c r="D657" s="932" t="s">
        <v>4327</v>
      </c>
      <c r="E657" s="733">
        <v>9</v>
      </c>
      <c r="F657" s="1140">
        <v>539</v>
      </c>
      <c r="G657" s="1166" t="s">
        <v>37</v>
      </c>
      <c r="H657" s="1166" t="s">
        <v>115</v>
      </c>
      <c r="I657" s="874">
        <v>65.2</v>
      </c>
      <c r="J657" s="651">
        <f t="shared" si="172"/>
        <v>2.7300613496932513</v>
      </c>
      <c r="K657" s="877">
        <v>0.44500000000000001</v>
      </c>
      <c r="L657" s="887">
        <v>4</v>
      </c>
      <c r="M657" s="642">
        <f t="shared" si="173"/>
        <v>1.78</v>
      </c>
      <c r="N657" s="870" t="s">
        <v>148</v>
      </c>
      <c r="O657" s="734">
        <v>0.42</v>
      </c>
      <c r="P657" s="861">
        <v>44165</v>
      </c>
      <c r="Q657" s="861">
        <v>44270</v>
      </c>
      <c r="R657" s="642">
        <f t="shared" si="174"/>
        <v>5.9523809523809579</v>
      </c>
      <c r="S657" s="701">
        <f>IF(INDEX(Historical!$D$7:$D$1237,MATCH(B657,Historical!$B$7:$B$1261,0))=0,"n/a",(INDEX(Historical!$C$7:$C$1239,MATCH(B657,Historical!$B$7:$B$1261,0))/INDEX(Historical!$D$7:$D$1237,MATCH(B657,Historical!$B$7:$B$1261,0))-1)*100)</f>
        <v>21.176470588235308</v>
      </c>
      <c r="T657" s="701">
        <f>IF(INDEX(Historical!$F$7:$F$1230,MATCH(B657,Historical!$B$7:$B$1261,0))=0,"n/a",((INDEX(Historical!$C$7:$C$1239,MATCH(B657,Historical!$B$7:$B$1261,0))/INDEX(Historical!$F$7:$F$1230,MATCH(B657,Historical!$B$7:$B$1261,0)))^(1/3)-1)*100)</f>
        <v>37.064739324659833</v>
      </c>
      <c r="U657" s="701">
        <f>IF(INDEX(Historical!$H$7:$H$1230,MATCH(B657,Historical!$B$7:$B$1261,0))=0,"n/a",((INDEX(Historical!$C$7:$C$1239,MATCH(B657,Historical!$B$7:$B$1261,0))/INDEX(Historical!$H$7:$H$1230,MATCH(B657,Historical!$B$7:$B$1261,0)))^(1/5)-1)*100)</f>
        <v>36.58689252730403</v>
      </c>
      <c r="V657" s="701">
        <f>IF(INDEX(Historical!$O$7:$O$1230,MATCH(B657,Historical!$B$7:$B$1261,0))=0,"n/a",((INDEX(Historical!$C$7:$C$1239,MATCH(B657,Historical!$B$7:$B$1261,0))/INDEX(Historical!$O$7:$O$1230,MATCH(B657,Historical!$B$7:$B$1261,0)))^(1/10)-1)*100)</f>
        <v>25.452941910440828</v>
      </c>
      <c r="W657" s="702">
        <f t="shared" si="175"/>
        <v>1.4374327594837295</v>
      </c>
      <c r="X657" s="703">
        <f t="shared" si="176"/>
        <v>2.4720873329259483</v>
      </c>
      <c r="Y657" s="876"/>
      <c r="Z657" s="651">
        <f t="shared" si="177"/>
        <v>30.169491525423727</v>
      </c>
      <c r="AA657" s="886">
        <f t="shared" si="178"/>
        <v>11.050847457627118</v>
      </c>
      <c r="AB657" s="887">
        <v>9</v>
      </c>
      <c r="AC657" s="865">
        <v>5.9</v>
      </c>
      <c r="AD657" s="865">
        <v>2.5</v>
      </c>
      <c r="AE657" s="865">
        <v>0.55000000000000004</v>
      </c>
      <c r="AF657" s="865">
        <v>1.53</v>
      </c>
      <c r="AG657" s="865">
        <v>14.499999999999998</v>
      </c>
      <c r="AH657" s="865">
        <v>5.5</v>
      </c>
      <c r="AI657" s="865">
        <v>11.690000000000001</v>
      </c>
      <c r="AJ657" s="865">
        <v>14.799999999999999</v>
      </c>
      <c r="AK657" s="865">
        <v>4.3999999999999995</v>
      </c>
      <c r="AL657" s="878">
        <v>23670</v>
      </c>
      <c r="AM657" s="872">
        <v>1.2</v>
      </c>
      <c r="AN657" s="865">
        <v>0.73</v>
      </c>
      <c r="AO657" s="739">
        <f t="shared" si="179"/>
        <v>28.266106419370164</v>
      </c>
      <c r="AP657" s="740">
        <f t="shared" si="180"/>
        <v>39.316953876997282</v>
      </c>
      <c r="AQ657" s="888">
        <f t="shared" si="181"/>
        <v>-13.313344330361666</v>
      </c>
      <c r="AR657" s="651">
        <f>INDEX(Historical!$C$7:$C$1239,MATCH(B657,Historical!$B$7:$B$1261,0))*IF(AH657="n/a",1.03,IF(AH657&lt;0,1.01,IF(AH657&gt;10,1.1,(1+AH657/100))))</f>
        <v>1.6299749999999997</v>
      </c>
      <c r="AS657" s="886">
        <f t="shared" si="182"/>
        <v>1.7929724999999999</v>
      </c>
      <c r="AT657" s="886">
        <f t="shared" si="183"/>
        <v>1.8718632899999998</v>
      </c>
      <c r="AU657" s="886">
        <f t="shared" si="183"/>
        <v>1.95422527476</v>
      </c>
      <c r="AV657" s="886">
        <f t="shared" si="183"/>
        <v>2.0402111868494401</v>
      </c>
      <c r="AW657" s="651">
        <f t="shared" si="184"/>
        <v>9.2892472516094386</v>
      </c>
      <c r="AX657" s="747">
        <f t="shared" si="185"/>
        <v>14.247311735597298</v>
      </c>
      <c r="AY657" s="934">
        <v>0.74</v>
      </c>
      <c r="AZ657" s="872">
        <v>53.16</v>
      </c>
      <c r="BA657" s="872">
        <v>-30.81</v>
      </c>
      <c r="BB657" s="872">
        <v>9.1399999999999988</v>
      </c>
      <c r="BC657" s="872">
        <v>6.370000000000001</v>
      </c>
      <c r="BD657" s="907"/>
      <c r="BE657" s="624">
        <v>2013</v>
      </c>
      <c r="BF657" s="898">
        <f t="shared" si="186"/>
        <v>0</v>
      </c>
      <c r="BG657" s="882">
        <v>6.2</v>
      </c>
    </row>
    <row r="658" spans="1:59" s="863" customFormat="1" ht="12.75" customHeight="1" x14ac:dyDescent="0.2">
      <c r="A658" s="863" t="s">
        <v>1718</v>
      </c>
      <c r="B658" s="604" t="s">
        <v>1719</v>
      </c>
      <c r="C658" s="932" t="s">
        <v>112</v>
      </c>
      <c r="D658" s="932" t="s">
        <v>211</v>
      </c>
      <c r="E658" s="733">
        <v>11</v>
      </c>
      <c r="F658" s="1140">
        <v>293</v>
      </c>
      <c r="G658" s="1140" t="s">
        <v>37</v>
      </c>
      <c r="H658" s="1140" t="s">
        <v>115</v>
      </c>
      <c r="I658" s="874">
        <v>90.71</v>
      </c>
      <c r="J658" s="651">
        <f t="shared" si="172"/>
        <v>1.1024142872891634</v>
      </c>
      <c r="K658" s="877">
        <v>0.25</v>
      </c>
      <c r="L658" s="887">
        <v>4</v>
      </c>
      <c r="M658" s="642">
        <f t="shared" si="173"/>
        <v>1</v>
      </c>
      <c r="N658" s="870" t="s">
        <v>127</v>
      </c>
      <c r="O658" s="734">
        <v>0.22500000000000001</v>
      </c>
      <c r="P658" s="619">
        <v>43822</v>
      </c>
      <c r="Q658" s="619">
        <v>43838</v>
      </c>
      <c r="R658" s="642">
        <f t="shared" si="174"/>
        <v>11.111111111111107</v>
      </c>
      <c r="S658" s="701">
        <f>IF(INDEX(Historical!$D$7:$D$1237,MATCH(B658,Historical!$B$7:$B$1261,0))=0,"n/a",(INDEX(Historical!$C$7:$C$1239,MATCH(B658,Historical!$B$7:$B$1261,0))/INDEX(Historical!$D$7:$D$1237,MATCH(B658,Historical!$B$7:$B$1261,0))-1)*100)</f>
        <v>12.5</v>
      </c>
      <c r="T658" s="701">
        <f>IF(INDEX(Historical!$F$7:$F$1230,MATCH(B658,Historical!$B$7:$B$1261,0))=0,"n/a",((INDEX(Historical!$C$7:$C$1239,MATCH(B658,Historical!$B$7:$B$1261,0))/INDEX(Historical!$F$7:$F$1230,MATCH(B658,Historical!$B$7:$B$1261,0)))^(1/3)-1)*100)</f>
        <v>14.471424255333186</v>
      </c>
      <c r="U658" s="701">
        <f>IF(INDEX(Historical!$H$7:$H$1230,MATCH(B658,Historical!$B$7:$B$1261,0))=0,"n/a",((INDEX(Historical!$C$7:$C$1239,MATCH(B658,Historical!$B$7:$B$1261,0))/INDEX(Historical!$H$7:$H$1230,MATCH(B658,Historical!$B$7:$B$1261,0)))^(1/5)-1)*100)</f>
        <v>17.607902252467355</v>
      </c>
      <c r="V658" s="701">
        <f>IF(INDEX(Historical!$O$7:$O$1230,MATCH(B658,Historical!$B$7:$B$1261,0))=0,"n/a",((INDEX(Historical!$C$7:$C$1239,MATCH(B658,Historical!$B$7:$B$1261,0))/INDEX(Historical!$O$7:$O$1230,MATCH(B658,Historical!$B$7:$B$1261,0)))^(1/10)-1)*100)</f>
        <v>19.623119885131544</v>
      </c>
      <c r="W658" s="702">
        <f t="shared" si="175"/>
        <v>0.89730391270803367</v>
      </c>
      <c r="X658" s="703">
        <f t="shared" si="176"/>
        <v>1.6154038763731517</v>
      </c>
      <c r="Y658" s="661"/>
      <c r="Z658" s="651">
        <f t="shared" si="177"/>
        <v>36.630036630036628</v>
      </c>
      <c r="AA658" s="886">
        <f t="shared" si="178"/>
        <v>33.227106227106226</v>
      </c>
      <c r="AB658" s="887">
        <v>10</v>
      </c>
      <c r="AC658" s="865">
        <v>2.73</v>
      </c>
      <c r="AD658" s="865">
        <v>1.72</v>
      </c>
      <c r="AE658" s="865">
        <v>2.96</v>
      </c>
      <c r="AF658" s="865">
        <v>9.31</v>
      </c>
      <c r="AG658" s="865">
        <v>31</v>
      </c>
      <c r="AH658" s="865">
        <v>-9.9</v>
      </c>
      <c r="AI658" s="865">
        <v>18.440000000000001</v>
      </c>
      <c r="AJ658" s="865">
        <v>10.9</v>
      </c>
      <c r="AK658" s="865">
        <v>19.5</v>
      </c>
      <c r="AL658" s="878">
        <v>9680</v>
      </c>
      <c r="AM658" s="872">
        <v>0.3</v>
      </c>
      <c r="AN658" s="865">
        <v>0.85</v>
      </c>
      <c r="AO658" s="739">
        <f t="shared" si="179"/>
        <v>-14.516789687349707</v>
      </c>
      <c r="AP658" s="740">
        <f t="shared" si="180"/>
        <v>18.710316539756519</v>
      </c>
      <c r="AQ658" s="888">
        <f t="shared" si="181"/>
        <v>270.79156107762452</v>
      </c>
      <c r="AR658" s="651">
        <f>INDEX(Historical!$C$7:$C$1239,MATCH(B658,Historical!$B$7:$B$1261,0))*IF(AH658="n/a",1.03,IF(AH658&lt;0,1.01,IF(AH658&gt;10,1.1,(1+AH658/100))))</f>
        <v>0.90900000000000003</v>
      </c>
      <c r="AS658" s="886">
        <f t="shared" si="182"/>
        <v>0.99990000000000012</v>
      </c>
      <c r="AT658" s="886">
        <f t="shared" si="183"/>
        <v>1.0998900000000003</v>
      </c>
      <c r="AU658" s="886">
        <f t="shared" si="183"/>
        <v>1.2098790000000004</v>
      </c>
      <c r="AV658" s="886">
        <f t="shared" si="183"/>
        <v>1.3308669000000004</v>
      </c>
      <c r="AW658" s="651">
        <f t="shared" si="184"/>
        <v>5.5495359000000004</v>
      </c>
      <c r="AX658" s="747">
        <f t="shared" si="185"/>
        <v>6.117887663984126</v>
      </c>
      <c r="AY658" s="934">
        <v>0.74</v>
      </c>
      <c r="AZ658" s="872">
        <v>74.209999999999994</v>
      </c>
      <c r="BA658" s="872">
        <v>-1.82</v>
      </c>
      <c r="BB658" s="872">
        <v>5.8999999999999995</v>
      </c>
      <c r="BC658" s="872">
        <v>23.330000000000002</v>
      </c>
      <c r="BD658" s="907"/>
      <c r="BE658" s="624">
        <v>2010</v>
      </c>
      <c r="BF658" s="898">
        <f t="shared" si="186"/>
        <v>0</v>
      </c>
      <c r="BG658" s="882">
        <v>11.3</v>
      </c>
    </row>
    <row r="659" spans="1:59" s="863" customFormat="1" ht="12.75" customHeight="1" x14ac:dyDescent="0.2">
      <c r="A659" s="881" t="s">
        <v>4096</v>
      </c>
      <c r="B659" s="604" t="s">
        <v>4097</v>
      </c>
      <c r="C659" s="932" t="s">
        <v>4193</v>
      </c>
      <c r="D659" s="932" t="s">
        <v>4325</v>
      </c>
      <c r="E659" s="733">
        <v>6</v>
      </c>
      <c r="F659" s="1140">
        <v>705</v>
      </c>
      <c r="G659" s="1140" t="s">
        <v>106</v>
      </c>
      <c r="H659" s="1140" t="s">
        <v>106</v>
      </c>
      <c r="I659" s="874">
        <v>67.66</v>
      </c>
      <c r="J659" s="651">
        <f t="shared" si="172"/>
        <v>1.1823825007389892</v>
      </c>
      <c r="K659" s="877">
        <v>0.4</v>
      </c>
      <c r="L659" s="887">
        <v>2</v>
      </c>
      <c r="M659" s="642">
        <f t="shared" si="173"/>
        <v>0.8</v>
      </c>
      <c r="N659" s="870" t="s">
        <v>4420</v>
      </c>
      <c r="O659" s="734">
        <v>0.34</v>
      </c>
      <c r="P659" s="861">
        <v>44117</v>
      </c>
      <c r="Q659" s="861">
        <v>44133</v>
      </c>
      <c r="R659" s="642">
        <f t="shared" si="174"/>
        <v>17.647058823529409</v>
      </c>
      <c r="S659" s="701">
        <f>IF(INDEX(Historical!$D$7:$D$1237,MATCH(B659,Historical!$B$7:$B$1261,0))=0,"n/a",(INDEX(Historical!$C$7:$C$1239,MATCH(B659,Historical!$B$7:$B$1261,0))/INDEX(Historical!$D$7:$D$1237,MATCH(B659,Historical!$B$7:$B$1261,0))-1)*100)</f>
        <v>12.72727272727272</v>
      </c>
      <c r="T659" s="701">
        <f>IF(INDEX(Historical!$F$7:$F$1230,MATCH(B659,Historical!$B$7:$B$1261,0))=0,"n/a",((INDEX(Historical!$C$7:$C$1239,MATCH(B659,Historical!$B$7:$B$1261,0))/INDEX(Historical!$F$7:$F$1230,MATCH(B659,Historical!$B$7:$B$1261,0)))^(1/3)-1)*100)</f>
        <v>17.21332523666721</v>
      </c>
      <c r="U659" s="701" t="str">
        <f>IF(INDEX(Historical!$H$7:$H$1230,MATCH(B659,Historical!$B$7:$B$1261,0))=0,"n/a",((INDEX(Historical!$C$7:$C$1239,MATCH(B659,Historical!$B$7:$B$1261,0))/INDEX(Historical!$H$7:$H$1230,MATCH(B659,Historical!$B$7:$B$1261,0)))^(1/5)-1)*100)</f>
        <v>n/a</v>
      </c>
      <c r="V659" s="701" t="str">
        <f>IF(INDEX(Historical!$O$7:$O$1230,MATCH(B659,Historical!$B$7:$B$1261,0))=0,"n/a",((INDEX(Historical!$C$7:$C$1239,MATCH(B659,Historical!$B$7:$B$1261,0))/INDEX(Historical!$O$7:$O$1230,MATCH(B659,Historical!$B$7:$B$1261,0)))^(1/10)-1)*100)</f>
        <v>n/a</v>
      </c>
      <c r="W659" s="702" t="str">
        <f t="shared" si="175"/>
        <v>n/a</v>
      </c>
      <c r="X659" s="703" t="str">
        <f t="shared" si="176"/>
        <v>n/a</v>
      </c>
      <c r="Y659" s="876"/>
      <c r="Z659" s="651">
        <f t="shared" si="177"/>
        <v>36.529680365296805</v>
      </c>
      <c r="AA659" s="886">
        <f t="shared" si="178"/>
        <v>30.894977168949772</v>
      </c>
      <c r="AB659" s="887">
        <v>12</v>
      </c>
      <c r="AC659" s="865">
        <v>2.19</v>
      </c>
      <c r="AD659" s="865">
        <v>1.62</v>
      </c>
      <c r="AE659" s="865">
        <v>1.72</v>
      </c>
      <c r="AF659" s="865">
        <v>6.77</v>
      </c>
      <c r="AG659" s="865">
        <v>23.9</v>
      </c>
      <c r="AH659" s="865">
        <v>113.7</v>
      </c>
      <c r="AI659" s="865">
        <v>-1.9300000000000002</v>
      </c>
      <c r="AJ659" s="865">
        <v>2.7</v>
      </c>
      <c r="AK659" s="865">
        <v>19.400000000000002</v>
      </c>
      <c r="AL659" s="878">
        <v>3170</v>
      </c>
      <c r="AM659" s="872">
        <v>0.8</v>
      </c>
      <c r="AN659" s="865">
        <v>0.71</v>
      </c>
      <c r="AO659" s="739" t="str">
        <f t="shared" si="179"/>
        <v>n/a</v>
      </c>
      <c r="AP659" s="740" t="str">
        <f t="shared" si="180"/>
        <v>n/a</v>
      </c>
      <c r="AQ659" s="888">
        <f t="shared" si="181"/>
        <v>204.89269182144864</v>
      </c>
      <c r="AR659" s="651">
        <f>INDEX(Historical!$C$7:$C$1239,MATCH(B659,Historical!$B$7:$B$1261,0))*IF(AH659="n/a",1.03,IF(AH659&lt;0,1.01,IF(AH659&gt;10,1.1,(1+AH659/100))))</f>
        <v>0.68200000000000005</v>
      </c>
      <c r="AS659" s="886">
        <f t="shared" si="182"/>
        <v>0.6888200000000001</v>
      </c>
      <c r="AT659" s="886">
        <f t="shared" si="183"/>
        <v>0.75770200000000021</v>
      </c>
      <c r="AU659" s="886">
        <f t="shared" si="183"/>
        <v>0.83347220000000033</v>
      </c>
      <c r="AV659" s="886">
        <f t="shared" si="183"/>
        <v>0.91681942000000038</v>
      </c>
      <c r="AW659" s="651">
        <f t="shared" si="184"/>
        <v>3.8788136200000007</v>
      </c>
      <c r="AX659" s="747">
        <f t="shared" si="185"/>
        <v>5.7328016848950645</v>
      </c>
      <c r="AY659" s="934">
        <v>0.79</v>
      </c>
      <c r="AZ659" s="872">
        <v>157.46</v>
      </c>
      <c r="BA659" s="872">
        <v>-1.71</v>
      </c>
      <c r="BB659" s="872">
        <v>15.1</v>
      </c>
      <c r="BC659" s="872">
        <v>42.08</v>
      </c>
      <c r="BD659" s="907"/>
      <c r="BE659" s="624">
        <v>2015</v>
      </c>
      <c r="BF659" s="898">
        <f t="shared" si="186"/>
        <v>0</v>
      </c>
      <c r="BG659" s="882">
        <v>6.4</v>
      </c>
    </row>
    <row r="660" spans="1:59" s="863" customFormat="1" ht="12.75" customHeight="1" x14ac:dyDescent="0.2">
      <c r="A660" s="704" t="s">
        <v>3908</v>
      </c>
      <c r="B660" s="1006" t="s">
        <v>3909</v>
      </c>
      <c r="C660" s="932" t="s">
        <v>112</v>
      </c>
      <c r="D660" s="932" t="s">
        <v>4322</v>
      </c>
      <c r="E660" s="733">
        <v>7</v>
      </c>
      <c r="F660" s="1140">
        <v>635</v>
      </c>
      <c r="G660" s="1147" t="s">
        <v>106</v>
      </c>
      <c r="H660" s="1147" t="s">
        <v>106</v>
      </c>
      <c r="I660" s="883">
        <v>119.25</v>
      </c>
      <c r="J660" s="651">
        <f t="shared" si="172"/>
        <v>0.57023060796645708</v>
      </c>
      <c r="K660" s="863">
        <v>0.17</v>
      </c>
      <c r="L660" s="1190">
        <v>4</v>
      </c>
      <c r="M660" s="642">
        <f t="shared" si="173"/>
        <v>0.68</v>
      </c>
      <c r="N660" s="1190" t="s">
        <v>107</v>
      </c>
      <c r="O660" s="604">
        <v>0.15</v>
      </c>
      <c r="P660" s="633">
        <v>43963</v>
      </c>
      <c r="Q660" s="633">
        <v>43980</v>
      </c>
      <c r="R660" s="642">
        <f t="shared" si="174"/>
        <v>13.333333333333346</v>
      </c>
      <c r="S660" s="701">
        <f>IF(INDEX(Historical!$D$7:$D$1237,MATCH(B660,Historical!$B$7:$B$1261,0))=0,"n/a",(INDEX(Historical!$C$7:$C$1239,MATCH(B660,Historical!$B$7:$B$1261,0))/INDEX(Historical!$D$7:$D$1237,MATCH(B660,Historical!$B$7:$B$1261,0))-1)*100)</f>
        <v>23.913043478260843</v>
      </c>
      <c r="T660" s="701">
        <f>IF(INDEX(Historical!$F$7:$F$1230,MATCH(B660,Historical!$B$7:$B$1261,0))=0,"n/a",((INDEX(Historical!$C$7:$C$1239,MATCH(B660,Historical!$B$7:$B$1261,0))/INDEX(Historical!$F$7:$F$1230,MATCH(B660,Historical!$B$7:$B$1261,0)))^(1/3)-1)*100)</f>
        <v>17.652800840192207</v>
      </c>
      <c r="U660" s="701">
        <f>IF(INDEX(Historical!$H$7:$H$1230,MATCH(B660,Historical!$B$7:$B$1261,0))=0,"n/a",((INDEX(Historical!$C$7:$C$1239,MATCH(B660,Historical!$B$7:$B$1261,0))/INDEX(Historical!$H$7:$H$1230,MATCH(B660,Historical!$B$7:$B$1261,0)))^(1/5)-1)*100)</f>
        <v>22.104343283362393</v>
      </c>
      <c r="V660" s="701" t="str">
        <f>IF(INDEX(Historical!$O$7:$O$1230,MATCH(B660,Historical!$B$7:$B$1261,0))=0,"n/a",((INDEX(Historical!$C$7:$C$1239,MATCH(B660,Historical!$B$7:$B$1261,0))/INDEX(Historical!$O$7:$O$1230,MATCH(B660,Historical!$B$7:$B$1261,0)))^(1/10)-1)*100)</f>
        <v>n/a</v>
      </c>
      <c r="W660" s="702" t="str">
        <f t="shared" si="175"/>
        <v>n/a</v>
      </c>
      <c r="X660" s="703">
        <f t="shared" si="176"/>
        <v>0.58477098633233848</v>
      </c>
      <c r="Y660" s="652"/>
      <c r="Z660" s="651">
        <f t="shared" si="177"/>
        <v>21.518987341772153</v>
      </c>
      <c r="AA660" s="886">
        <f t="shared" si="178"/>
        <v>37.7373417721519</v>
      </c>
      <c r="AB660" s="887">
        <v>9</v>
      </c>
      <c r="AC660" s="882">
        <v>3.16</v>
      </c>
      <c r="AD660" s="882">
        <v>2.59</v>
      </c>
      <c r="AE660" s="865">
        <v>2.79</v>
      </c>
      <c r="AF660" s="865">
        <v>6.38</v>
      </c>
      <c r="AG660" s="865">
        <v>17.399999999999999</v>
      </c>
      <c r="AH660" s="865">
        <v>13.200000000000001</v>
      </c>
      <c r="AI660" s="865">
        <v>11.14</v>
      </c>
      <c r="AJ660" s="681">
        <v>37.799999999999997</v>
      </c>
      <c r="AK660" s="681">
        <v>15</v>
      </c>
      <c r="AL660" s="882">
        <v>6550</v>
      </c>
      <c r="AM660" s="882">
        <v>1.5</v>
      </c>
      <c r="AN660" s="882">
        <v>0.28000000000000003</v>
      </c>
      <c r="AO660" s="739">
        <f t="shared" si="179"/>
        <v>-15.062767880823049</v>
      </c>
      <c r="AP660" s="740">
        <f t="shared" si="180"/>
        <v>22.674573891328851</v>
      </c>
      <c r="AQ660" s="888">
        <f t="shared" si="181"/>
        <v>227.11821886578565</v>
      </c>
      <c r="AR660" s="651">
        <f>INDEX(Historical!$C$7:$C$1239,MATCH(B660,Historical!$B$7:$B$1261,0))*IF(AH660="n/a",1.03,IF(AH660&lt;0,1.01,IF(AH660&gt;10,1.1,(1+AH660/100))))</f>
        <v>0.627</v>
      </c>
      <c r="AS660" s="886">
        <f t="shared" si="182"/>
        <v>0.68970000000000009</v>
      </c>
      <c r="AT660" s="886">
        <f t="shared" si="183"/>
        <v>0.75867000000000018</v>
      </c>
      <c r="AU660" s="886">
        <f t="shared" si="183"/>
        <v>0.83453700000000031</v>
      </c>
      <c r="AV660" s="886">
        <f t="shared" si="183"/>
        <v>0.91799070000000038</v>
      </c>
      <c r="AW660" s="651">
        <f t="shared" si="184"/>
        <v>3.8278977000000007</v>
      </c>
      <c r="AX660" s="747">
        <f t="shared" si="185"/>
        <v>3.2099771069182395</v>
      </c>
      <c r="AY660" s="729">
        <v>0.9</v>
      </c>
      <c r="AZ660" s="865">
        <v>87.47</v>
      </c>
      <c r="BA660" s="865">
        <v>-6.2399999999999993</v>
      </c>
      <c r="BB660" s="865">
        <v>11.78</v>
      </c>
      <c r="BC660" s="865">
        <v>35.699999999999996</v>
      </c>
      <c r="BD660" s="907"/>
      <c r="BE660" s="624">
        <v>2014</v>
      </c>
      <c r="BF660" s="898">
        <f t="shared" si="186"/>
        <v>0</v>
      </c>
      <c r="BG660" s="882">
        <v>7.3999999999999995</v>
      </c>
    </row>
    <row r="661" spans="1:59" s="863" customFormat="1" ht="12.75" customHeight="1" x14ac:dyDescent="0.2">
      <c r="A661" s="871" t="s">
        <v>807</v>
      </c>
      <c r="B661" s="604" t="s">
        <v>808</v>
      </c>
      <c r="C661" s="932" t="s">
        <v>4193</v>
      </c>
      <c r="D661" s="932" t="s">
        <v>4326</v>
      </c>
      <c r="E661" s="733">
        <v>17</v>
      </c>
      <c r="F661" s="1140">
        <v>221</v>
      </c>
      <c r="G661" s="1122" t="s">
        <v>37</v>
      </c>
      <c r="H661" s="1122" t="s">
        <v>115</v>
      </c>
      <c r="I661" s="874">
        <v>161.25</v>
      </c>
      <c r="J661" s="651">
        <f t="shared" si="172"/>
        <v>2.5302325581395348</v>
      </c>
      <c r="K661" s="877">
        <v>1.02</v>
      </c>
      <c r="L661" s="887">
        <v>4</v>
      </c>
      <c r="M661" s="642">
        <f t="shared" si="173"/>
        <v>4.08</v>
      </c>
      <c r="N661" s="870" t="s">
        <v>809</v>
      </c>
      <c r="O661" s="734">
        <v>0.9</v>
      </c>
      <c r="P661" s="861">
        <v>44133</v>
      </c>
      <c r="Q661" s="861">
        <v>44151</v>
      </c>
      <c r="R661" s="642">
        <f t="shared" si="174"/>
        <v>13.333333333333334</v>
      </c>
      <c r="S661" s="701">
        <f>IF(INDEX(Historical!$D$7:$D$1237,MATCH(B661,Historical!$B$7:$B$1261,0))=0,"n/a",(INDEX(Historical!$C$7:$C$1239,MATCH(B661,Historical!$B$7:$B$1261,0))/INDEX(Historical!$D$7:$D$1237,MATCH(B661,Historical!$B$7:$B$1261,0))-1)*100)</f>
        <v>22.05323193916351</v>
      </c>
      <c r="T661" s="701">
        <f>IF(INDEX(Historical!$F$7:$F$1230,MATCH(B661,Historical!$B$7:$B$1261,0))=0,"n/a",((INDEX(Historical!$C$7:$C$1239,MATCH(B661,Historical!$B$7:$B$1261,0))/INDEX(Historical!$F$7:$F$1230,MATCH(B661,Historical!$B$7:$B$1261,0)))^(1/3)-1)*100)</f>
        <v>25.089366987415286</v>
      </c>
      <c r="U661" s="701">
        <f>IF(INDEX(Historical!$H$7:$H$1230,MATCH(B661,Historical!$B$7:$B$1261,0))=0,"n/a",((INDEX(Historical!$C$7:$C$1239,MATCH(B661,Historical!$B$7:$B$1261,0))/INDEX(Historical!$H$7:$H$1230,MATCH(B661,Historical!$B$7:$B$1261,0)))^(1/5)-1)*100)</f>
        <v>20.953006907237672</v>
      </c>
      <c r="V661" s="701">
        <f>IF(INDEX(Historical!$O$7:$O$1230,MATCH(B661,Historical!$B$7:$B$1261,0))=0,"n/a",((INDEX(Historical!$C$7:$C$1239,MATCH(B661,Historical!$B$7:$B$1261,0))/INDEX(Historical!$O$7:$O$1230,MATCH(B661,Historical!$B$7:$B$1261,0)))^(1/10)-1)*100)</f>
        <v>21.710837786073167</v>
      </c>
      <c r="W661" s="702">
        <f t="shared" si="175"/>
        <v>0.96509435120363618</v>
      </c>
      <c r="X661" s="703">
        <f t="shared" si="176"/>
        <v>1.3694775756364492</v>
      </c>
      <c r="Y661" s="876"/>
      <c r="Z661" s="651">
        <f t="shared" si="177"/>
        <v>77.126654064272216</v>
      </c>
      <c r="AA661" s="886">
        <f t="shared" si="178"/>
        <v>30.482041587901701</v>
      </c>
      <c r="AB661" s="887">
        <v>12</v>
      </c>
      <c r="AC661" s="865">
        <v>5.29</v>
      </c>
      <c r="AD661" s="865">
        <v>3</v>
      </c>
      <c r="AE661" s="865">
        <v>10.53</v>
      </c>
      <c r="AF661" s="865">
        <v>17.510000000000002</v>
      </c>
      <c r="AG661" s="865">
        <v>60.699999999999996</v>
      </c>
      <c r="AH661" s="865">
        <v>-5.6000000000000005</v>
      </c>
      <c r="AI661" s="865">
        <v>5.72</v>
      </c>
      <c r="AJ661" s="865">
        <v>15.299999999999999</v>
      </c>
      <c r="AK661" s="865">
        <v>10</v>
      </c>
      <c r="AL661" s="878">
        <v>144670</v>
      </c>
      <c r="AM661" s="872">
        <v>0.1</v>
      </c>
      <c r="AN661" s="865">
        <v>0.82</v>
      </c>
      <c r="AO661" s="739">
        <f t="shared" si="179"/>
        <v>-6.998802122524495</v>
      </c>
      <c r="AP661" s="740">
        <f t="shared" si="180"/>
        <v>23.483239465377206</v>
      </c>
      <c r="AQ661" s="888">
        <f t="shared" si="181"/>
        <v>387.05032740371968</v>
      </c>
      <c r="AR661" s="651">
        <f>INDEX(Historical!$C$7:$C$1239,MATCH(B661,Historical!$B$7:$B$1261,0))*IF(AH661="n/a",1.03,IF(AH661&lt;0,1.01,IF(AH661&gt;10,1.1,(1+AH661/100))))</f>
        <v>3.2421000000000002</v>
      </c>
      <c r="AS661" s="886">
        <f t="shared" si="182"/>
        <v>3.42754812</v>
      </c>
      <c r="AT661" s="886">
        <f t="shared" si="183"/>
        <v>3.7703029320000003</v>
      </c>
      <c r="AU661" s="886">
        <f t="shared" si="183"/>
        <v>4.1473332252000006</v>
      </c>
      <c r="AV661" s="886">
        <f t="shared" si="183"/>
        <v>4.5620665477200006</v>
      </c>
      <c r="AW661" s="651">
        <f t="shared" si="184"/>
        <v>19.149350824919999</v>
      </c>
      <c r="AX661" s="747">
        <f t="shared" si="185"/>
        <v>11.875566403051161</v>
      </c>
      <c r="AY661" s="934">
        <v>1.05</v>
      </c>
      <c r="AZ661" s="872">
        <v>73.22</v>
      </c>
      <c r="BA661" s="872">
        <v>-2.0500000000000003</v>
      </c>
      <c r="BB661" s="872">
        <v>8.1</v>
      </c>
      <c r="BC661" s="872">
        <v>24.93</v>
      </c>
      <c r="BD661" s="907"/>
      <c r="BE661" s="624">
        <v>2004</v>
      </c>
      <c r="BF661" s="898">
        <f t="shared" si="186"/>
        <v>1</v>
      </c>
      <c r="BG661" s="882">
        <v>27.900000000000002</v>
      </c>
    </row>
    <row r="662" spans="1:59" s="863" customFormat="1" ht="12.75" customHeight="1" x14ac:dyDescent="0.2">
      <c r="A662" s="871" t="s">
        <v>1726</v>
      </c>
      <c r="B662" s="604" t="s">
        <v>1727</v>
      </c>
      <c r="C662" s="932" t="s">
        <v>108</v>
      </c>
      <c r="D662" s="932" t="s">
        <v>4338</v>
      </c>
      <c r="E662" s="733">
        <v>9</v>
      </c>
      <c r="F662" s="1140">
        <v>488</v>
      </c>
      <c r="G662" s="1123" t="s">
        <v>106</v>
      </c>
      <c r="H662" s="1123" t="s">
        <v>106</v>
      </c>
      <c r="I662" s="874">
        <v>64</v>
      </c>
      <c r="J662" s="651">
        <f t="shared" si="172"/>
        <v>2.09375</v>
      </c>
      <c r="K662" s="877">
        <v>0.67</v>
      </c>
      <c r="L662" s="887">
        <v>2</v>
      </c>
      <c r="M662" s="642">
        <f t="shared" si="173"/>
        <v>1.34</v>
      </c>
      <c r="N662" s="870" t="s">
        <v>609</v>
      </c>
      <c r="O662" s="734">
        <v>0.64</v>
      </c>
      <c r="P662" s="861">
        <v>44118</v>
      </c>
      <c r="Q662" s="861">
        <v>44135</v>
      </c>
      <c r="R662" s="642">
        <f t="shared" si="174"/>
        <v>4.6875000000000044</v>
      </c>
      <c r="S662" s="701">
        <f>IF(INDEX(Historical!$D$7:$D$1237,MATCH(B662,Historical!$B$7:$B$1261,0))=0,"n/a",(INDEX(Historical!$C$7:$C$1239,MATCH(B662,Historical!$B$7:$B$1261,0))/INDEX(Historical!$D$7:$D$1237,MATCH(B662,Historical!$B$7:$B$1261,0))-1)*100)</f>
        <v>9.9099099099098975</v>
      </c>
      <c r="T662" s="701">
        <f>IF(INDEX(Historical!$F$7:$F$1230,MATCH(B662,Historical!$B$7:$B$1261,0))=0,"n/a",((INDEX(Historical!$C$7:$C$1239,MATCH(B662,Historical!$B$7:$B$1261,0))/INDEX(Historical!$F$7:$F$1230,MATCH(B662,Historical!$B$7:$B$1261,0)))^(1/3)-1)*100)</f>
        <v>10.67234370322312</v>
      </c>
      <c r="U662" s="701">
        <f>IF(INDEX(Historical!$H$7:$H$1230,MATCH(B662,Historical!$B$7:$B$1261,0))=0,"n/a",((INDEX(Historical!$C$7:$C$1239,MATCH(B662,Historical!$B$7:$B$1261,0))/INDEX(Historical!$H$7:$H$1230,MATCH(B662,Historical!$B$7:$B$1261,0)))^(1/5)-1)*100)</f>
        <v>13.419909079131598</v>
      </c>
      <c r="V662" s="701" t="str">
        <f>IF(INDEX(Historical!$O$7:$O$1230,MATCH(B662,Historical!$B$7:$B$1261,0))=0,"n/a",((INDEX(Historical!$C$7:$C$1239,MATCH(B662,Historical!$B$7:$B$1261,0))/INDEX(Historical!$O$7:$O$1230,MATCH(B662,Historical!$B$7:$B$1261,0)))^(1/10)-1)*100)</f>
        <v>n/a</v>
      </c>
      <c r="W662" s="702" t="str">
        <f t="shared" si="175"/>
        <v>n/a</v>
      </c>
      <c r="X662" s="703" t="str">
        <f t="shared" si="176"/>
        <v>n/a</v>
      </c>
      <c r="Y662" s="876"/>
      <c r="Z662" s="651" t="str">
        <f t="shared" si="177"/>
        <v>n/a</v>
      </c>
      <c r="AA662" s="886" t="str">
        <f t="shared" si="178"/>
        <v>n/a</v>
      </c>
      <c r="AB662" s="887">
        <v>12</v>
      </c>
      <c r="AC662" s="865" t="s">
        <v>136</v>
      </c>
      <c r="AD662" s="865" t="s">
        <v>136</v>
      </c>
      <c r="AE662" s="865" t="s">
        <v>136</v>
      </c>
      <c r="AF662" s="865" t="s">
        <v>136</v>
      </c>
      <c r="AG662" s="865" t="s">
        <v>136</v>
      </c>
      <c r="AH662" s="865" t="s">
        <v>136</v>
      </c>
      <c r="AI662" s="865" t="s">
        <v>136</v>
      </c>
      <c r="AJ662" s="865" t="s">
        <v>136</v>
      </c>
      <c r="AK662" s="865" t="s">
        <v>136</v>
      </c>
      <c r="AL662" s="878" t="s">
        <v>136</v>
      </c>
      <c r="AM662" s="872" t="s">
        <v>136</v>
      </c>
      <c r="AN662" s="865" t="s">
        <v>136</v>
      </c>
      <c r="AO662" s="739" t="str">
        <f t="shared" si="179"/>
        <v>n/a</v>
      </c>
      <c r="AP662" s="740">
        <f t="shared" si="180"/>
        <v>15.513659079131598</v>
      </c>
      <c r="AQ662" s="888" t="str">
        <f t="shared" si="181"/>
        <v>n/a</v>
      </c>
      <c r="AR662" s="651">
        <f>INDEX(Historical!$C$7:$C$1239,MATCH(B662,Historical!$B$7:$B$1261,0))*IF(AH662="n/a",1.03,IF(AH662&lt;0,1.01,IF(AH662&gt;10,1.1,(1+AH662/100))))</f>
        <v>1.2565999999999999</v>
      </c>
      <c r="AS662" s="886">
        <f t="shared" si="182"/>
        <v>1.2942979999999999</v>
      </c>
      <c r="AT662" s="886">
        <f t="shared" si="183"/>
        <v>1.3331269399999999</v>
      </c>
      <c r="AU662" s="886">
        <f t="shared" si="183"/>
        <v>1.3731207481999999</v>
      </c>
      <c r="AV662" s="886">
        <f t="shared" si="183"/>
        <v>1.414314370646</v>
      </c>
      <c r="AW662" s="651">
        <f t="shared" si="184"/>
        <v>6.6714600588459998</v>
      </c>
      <c r="AX662" s="747">
        <f t="shared" si="185"/>
        <v>10.424156341946874</v>
      </c>
      <c r="AY662" s="934" t="s">
        <v>136</v>
      </c>
      <c r="AZ662" s="872" t="s">
        <v>136</v>
      </c>
      <c r="BA662" s="872" t="s">
        <v>136</v>
      </c>
      <c r="BB662" s="872" t="s">
        <v>136</v>
      </c>
      <c r="BC662" s="872" t="s">
        <v>136</v>
      </c>
      <c r="BD662" s="907" t="s">
        <v>4265</v>
      </c>
      <c r="BE662" s="624">
        <v>2012</v>
      </c>
      <c r="BF662" s="898">
        <f t="shared" si="186"/>
        <v>0</v>
      </c>
      <c r="BG662" s="882" t="s">
        <v>136</v>
      </c>
    </row>
    <row r="663" spans="1:59" s="863" customFormat="1" ht="12.75" customHeight="1" x14ac:dyDescent="0.2">
      <c r="A663" s="871" t="s">
        <v>169</v>
      </c>
      <c r="B663" s="604" t="s">
        <v>170</v>
      </c>
      <c r="C663" s="932" t="s">
        <v>108</v>
      </c>
      <c r="D663" s="932" t="s">
        <v>4338</v>
      </c>
      <c r="E663" s="733">
        <v>31</v>
      </c>
      <c r="F663" s="1140"/>
      <c r="G663" s="1120" t="s">
        <v>106</v>
      </c>
      <c r="H663" s="1120" t="s">
        <v>106</v>
      </c>
      <c r="I663" s="874">
        <v>34.049999999999997</v>
      </c>
      <c r="J663" s="651">
        <f t="shared" si="172"/>
        <v>3.4067547723935387</v>
      </c>
      <c r="K663" s="877">
        <v>0.28999999999999998</v>
      </c>
      <c r="L663" s="887">
        <v>4</v>
      </c>
      <c r="M663" s="642">
        <f t="shared" si="173"/>
        <v>1.1599999999999999</v>
      </c>
      <c r="N663" s="870" t="s">
        <v>489</v>
      </c>
      <c r="O663" s="734">
        <v>0.26</v>
      </c>
      <c r="P663" s="861">
        <v>44103</v>
      </c>
      <c r="Q663" s="861">
        <v>44119</v>
      </c>
      <c r="R663" s="642">
        <f t="shared" si="174"/>
        <v>11.538461538461526</v>
      </c>
      <c r="S663" s="701">
        <f>IF(INDEX(Historical!$D$7:$D$1237,MATCH(B663,Historical!$B$7:$B$1261,0))=0,"n/a",(INDEX(Historical!$C$7:$C$1239,MATCH(B663,Historical!$B$7:$B$1261,0))/INDEX(Historical!$D$7:$D$1237,MATCH(B663,Historical!$B$7:$B$1261,0))-1)*100)</f>
        <v>1.0101010101010166</v>
      </c>
      <c r="T663" s="701">
        <f>IF(INDEX(Historical!$F$7:$F$1230,MATCH(B663,Historical!$B$7:$B$1261,0))=0,"n/a",((INDEX(Historical!$C$7:$C$1239,MATCH(B663,Historical!$B$7:$B$1261,0))/INDEX(Historical!$F$7:$F$1230,MATCH(B663,Historical!$B$7:$B$1261,0)))^(1/3)-1)*100)</f>
        <v>1.0204786449813152</v>
      </c>
      <c r="U663" s="701">
        <f>IF(INDEX(Historical!$H$7:$H$1230,MATCH(B663,Historical!$B$7:$B$1261,0))=0,"n/a",((INDEX(Historical!$C$7:$C$1239,MATCH(B663,Historical!$B$7:$B$1261,0))/INDEX(Historical!$H$7:$H$1230,MATCH(B663,Historical!$B$7:$B$1261,0)))^(1/5)-1)*100)</f>
        <v>1.0311459317936089</v>
      </c>
      <c r="V663" s="701">
        <f>IF(INDEX(Historical!$O$7:$O$1230,MATCH(B663,Historical!$B$7:$B$1261,0))=0,"n/a",((INDEX(Historical!$C$7:$C$1239,MATCH(B663,Historical!$B$7:$B$1261,0))/INDEX(Historical!$O$7:$O$1230,MATCH(B663,Historical!$B$7:$B$1261,0)))^(1/10)-1)*100)</f>
        <v>1.0591751203291366</v>
      </c>
      <c r="W663" s="702">
        <f t="shared" si="175"/>
        <v>0.97353677593293764</v>
      </c>
      <c r="X663" s="703" t="str">
        <f t="shared" si="176"/>
        <v>n/a</v>
      </c>
      <c r="Y663" s="876"/>
      <c r="Z663" s="651" t="str">
        <f t="shared" si="177"/>
        <v>n/a</v>
      </c>
      <c r="AA663" s="886" t="str">
        <f t="shared" si="178"/>
        <v>n/a</v>
      </c>
      <c r="AB663" s="887">
        <v>12</v>
      </c>
      <c r="AC663" s="865" t="s">
        <v>136</v>
      </c>
      <c r="AD663" s="865" t="s">
        <v>136</v>
      </c>
      <c r="AE663" s="865" t="s">
        <v>136</v>
      </c>
      <c r="AF663" s="865" t="s">
        <v>136</v>
      </c>
      <c r="AG663" s="865" t="s">
        <v>136</v>
      </c>
      <c r="AH663" s="865" t="s">
        <v>136</v>
      </c>
      <c r="AI663" s="865" t="s">
        <v>136</v>
      </c>
      <c r="AJ663" s="865" t="s">
        <v>136</v>
      </c>
      <c r="AK663" s="865" t="s">
        <v>136</v>
      </c>
      <c r="AL663" s="878" t="s">
        <v>136</v>
      </c>
      <c r="AM663" s="872" t="s">
        <v>136</v>
      </c>
      <c r="AN663" s="865" t="s">
        <v>136</v>
      </c>
      <c r="AO663" s="739" t="str">
        <f t="shared" si="179"/>
        <v>n/a</v>
      </c>
      <c r="AP663" s="740">
        <f t="shared" si="180"/>
        <v>4.4379007041871477</v>
      </c>
      <c r="AQ663" s="888" t="str">
        <f t="shared" si="181"/>
        <v>n/a</v>
      </c>
      <c r="AR663" s="651">
        <f>INDEX(Historical!$C$7:$C$1239,MATCH(B663,Historical!$B$7:$B$1261,0))*IF(AH663="n/a",1.03,IF(AH663&lt;0,1.01,IF(AH663&gt;10,1.1,(1+AH663/100))))</f>
        <v>1.03</v>
      </c>
      <c r="AS663" s="886">
        <f t="shared" si="182"/>
        <v>1.0609</v>
      </c>
      <c r="AT663" s="886">
        <f t="shared" si="183"/>
        <v>1.092727</v>
      </c>
      <c r="AU663" s="886">
        <f t="shared" si="183"/>
        <v>1.1255088100000001</v>
      </c>
      <c r="AV663" s="886">
        <f t="shared" si="183"/>
        <v>1.1592740743000001</v>
      </c>
      <c r="AW663" s="651">
        <f t="shared" si="184"/>
        <v>5.4684098842999997</v>
      </c>
      <c r="AX663" s="747">
        <f t="shared" si="185"/>
        <v>16.059940923054334</v>
      </c>
      <c r="AY663" s="934" t="s">
        <v>136</v>
      </c>
      <c r="AZ663" s="872" t="s">
        <v>136</v>
      </c>
      <c r="BA663" s="872" t="s">
        <v>136</v>
      </c>
      <c r="BB663" s="872" t="s">
        <v>136</v>
      </c>
      <c r="BC663" s="872" t="s">
        <v>136</v>
      </c>
      <c r="BD663" s="907" t="s">
        <v>4265</v>
      </c>
      <c r="BE663" s="624">
        <v>1992</v>
      </c>
      <c r="BF663" s="898">
        <f t="shared" si="186"/>
        <v>2</v>
      </c>
      <c r="BG663" s="882" t="s">
        <v>136</v>
      </c>
    </row>
    <row r="664" spans="1:59" s="863" customFormat="1" ht="12.75" customHeight="1" x14ac:dyDescent="0.2">
      <c r="A664" s="871" t="s">
        <v>2913</v>
      </c>
      <c r="B664" s="604" t="s">
        <v>2914</v>
      </c>
      <c r="C664" s="932" t="s">
        <v>108</v>
      </c>
      <c r="D664" s="932" t="s">
        <v>4338</v>
      </c>
      <c r="E664" s="733">
        <v>7</v>
      </c>
      <c r="F664" s="1140">
        <v>621</v>
      </c>
      <c r="G664" s="1186" t="s">
        <v>106</v>
      </c>
      <c r="H664" s="1186" t="s">
        <v>106</v>
      </c>
      <c r="I664" s="874">
        <v>12.94</v>
      </c>
      <c r="J664" s="651">
        <f t="shared" si="172"/>
        <v>4.4049459041731058</v>
      </c>
      <c r="K664" s="877">
        <v>0.14249999999999999</v>
      </c>
      <c r="L664" s="887">
        <v>4</v>
      </c>
      <c r="M664" s="642">
        <f t="shared" si="173"/>
        <v>0.56999999999999995</v>
      </c>
      <c r="N664" s="870" t="s">
        <v>325</v>
      </c>
      <c r="O664" s="734">
        <v>0.14000000000000001</v>
      </c>
      <c r="P664" s="861">
        <v>43899</v>
      </c>
      <c r="Q664" s="861">
        <v>43910</v>
      </c>
      <c r="R664" s="642">
        <f t="shared" si="174"/>
        <v>1.7857142857142672</v>
      </c>
      <c r="S664" s="701">
        <f>IF(INDEX(Historical!$D$7:$D$1237,MATCH(B664,Historical!$B$7:$B$1261,0))=0,"n/a",(INDEX(Historical!$C$7:$C$1239,MATCH(B664,Historical!$B$7:$B$1261,0))/INDEX(Historical!$D$7:$D$1237,MATCH(B664,Historical!$B$7:$B$1261,0))-1)*100)</f>
        <v>4.8076923076923128</v>
      </c>
      <c r="T664" s="701">
        <f>IF(INDEX(Historical!$F$7:$F$1230,MATCH(B664,Historical!$B$7:$B$1261,0))=0,"n/a",((INDEX(Historical!$C$7:$C$1239,MATCH(B664,Historical!$B$7:$B$1261,0))/INDEX(Historical!$F$7:$F$1230,MATCH(B664,Historical!$B$7:$B$1261,0)))^(1/3)-1)*100)</f>
        <v>9.0726179851174038</v>
      </c>
      <c r="U664" s="701">
        <f>IF(INDEX(Historical!$H$7:$H$1230,MATCH(B664,Historical!$B$7:$B$1261,0))=0,"n/a",((INDEX(Historical!$C$7:$C$1239,MATCH(B664,Historical!$B$7:$B$1261,0))/INDEX(Historical!$H$7:$H$1230,MATCH(B664,Historical!$B$7:$B$1261,0)))^(1/5)-1)*100)</f>
        <v>10.554522330964854</v>
      </c>
      <c r="V664" s="701">
        <f>IF(INDEX(Historical!$O$7:$O$1230,MATCH(B664,Historical!$B$7:$B$1261,0))=0,"n/a",((INDEX(Historical!$C$7:$C$1239,MATCH(B664,Historical!$B$7:$B$1261,0))/INDEX(Historical!$O$7:$O$1230,MATCH(B664,Historical!$B$7:$B$1261,0)))^(1/10)-1)*100)</f>
        <v>-0.2711416359139629</v>
      </c>
      <c r="W664" s="702" t="str">
        <f t="shared" si="175"/>
        <v>n/a</v>
      </c>
      <c r="X664" s="703">
        <f t="shared" si="176"/>
        <v>0.59968876880482136</v>
      </c>
      <c r="Y664" s="664"/>
      <c r="Z664" s="651">
        <f t="shared" si="177"/>
        <v>45.967741935483872</v>
      </c>
      <c r="AA664" s="886">
        <f t="shared" si="178"/>
        <v>10.435483870967742</v>
      </c>
      <c r="AB664" s="887">
        <v>12</v>
      </c>
      <c r="AC664" s="865">
        <v>1.24</v>
      </c>
      <c r="AD664" s="865">
        <v>1.17</v>
      </c>
      <c r="AE664" s="865">
        <v>2.66</v>
      </c>
      <c r="AF664" s="865">
        <v>1.02</v>
      </c>
      <c r="AG664" s="865">
        <v>10.6</v>
      </c>
      <c r="AH664" s="865">
        <v>44.4</v>
      </c>
      <c r="AI664" s="865">
        <v>6.92</v>
      </c>
      <c r="AJ664" s="865">
        <v>17.599999999999998</v>
      </c>
      <c r="AK664" s="865">
        <v>8.6</v>
      </c>
      <c r="AL664" s="878">
        <v>74.760000000000005</v>
      </c>
      <c r="AM664" s="872">
        <v>0.89999999999999991</v>
      </c>
      <c r="AN664" s="865">
        <v>0.35</v>
      </c>
      <c r="AO664" s="739">
        <f t="shared" si="179"/>
        <v>4.523984364170218</v>
      </c>
      <c r="AP664" s="740">
        <f t="shared" si="180"/>
        <v>14.95946823513796</v>
      </c>
      <c r="AQ664" s="888">
        <f t="shared" si="181"/>
        <v>-31.219532655178604</v>
      </c>
      <c r="AR664" s="651">
        <f>INDEX(Historical!$C$7:$C$1239,MATCH(B664,Historical!$B$7:$B$1261,0))*IF(AH664="n/a",1.03,IF(AH664&lt;0,1.01,IF(AH664&gt;10,1.1,(1+AH664/100))))</f>
        <v>0.59950000000000014</v>
      </c>
      <c r="AS664" s="886">
        <f t="shared" si="182"/>
        <v>0.64098540000000015</v>
      </c>
      <c r="AT664" s="886">
        <f t="shared" si="183"/>
        <v>0.69611014440000019</v>
      </c>
      <c r="AU664" s="886">
        <f t="shared" si="183"/>
        <v>0.75597561681840031</v>
      </c>
      <c r="AV664" s="886">
        <f t="shared" si="183"/>
        <v>0.82098951986478275</v>
      </c>
      <c r="AW664" s="651">
        <f t="shared" si="184"/>
        <v>3.5135606810831836</v>
      </c>
      <c r="AX664" s="747">
        <f t="shared" si="185"/>
        <v>27.152710054738669</v>
      </c>
      <c r="AY664" s="934">
        <v>0.38</v>
      </c>
      <c r="AZ664" s="872">
        <v>69.37</v>
      </c>
      <c r="BA664" s="872">
        <v>-16.84</v>
      </c>
      <c r="BB664" s="872">
        <v>4.96</v>
      </c>
      <c r="BC664" s="872">
        <v>12.709999999999999</v>
      </c>
      <c r="BD664" s="907"/>
      <c r="BE664" s="624">
        <v>2014</v>
      </c>
      <c r="BF664" s="898">
        <f t="shared" si="186"/>
        <v>0</v>
      </c>
      <c r="BG664" s="882">
        <v>1</v>
      </c>
    </row>
    <row r="665" spans="1:59" s="863" customFormat="1" x14ac:dyDescent="0.2">
      <c r="A665" s="863" t="s">
        <v>367</v>
      </c>
      <c r="B665" s="604" t="s">
        <v>368</v>
      </c>
      <c r="C665" s="932" t="s">
        <v>108</v>
      </c>
      <c r="D665" s="932" t="s">
        <v>4338</v>
      </c>
      <c r="E665" s="733">
        <v>45</v>
      </c>
      <c r="F665" s="1140">
        <v>52</v>
      </c>
      <c r="G665" s="1128" t="s">
        <v>37</v>
      </c>
      <c r="H665" s="1128" t="s">
        <v>37</v>
      </c>
      <c r="I665" s="865">
        <v>29.28</v>
      </c>
      <c r="J665" s="651">
        <f t="shared" si="172"/>
        <v>4.7814207650273222</v>
      </c>
      <c r="K665" s="877">
        <v>0.35</v>
      </c>
      <c r="L665" s="887">
        <v>4</v>
      </c>
      <c r="M665" s="642">
        <f t="shared" si="173"/>
        <v>1.4</v>
      </c>
      <c r="N665" s="870" t="s">
        <v>163</v>
      </c>
      <c r="O665" s="734">
        <v>0.34</v>
      </c>
      <c r="P665" s="619">
        <v>43810</v>
      </c>
      <c r="Q665" s="619">
        <v>43831</v>
      </c>
      <c r="R665" s="642">
        <f t="shared" si="174"/>
        <v>2.9411764705882213</v>
      </c>
      <c r="S665" s="701">
        <f>IF(INDEX(Historical!$D$7:$D$1237,MATCH(B665,Historical!$B$7:$B$1261,0))=0,"n/a",(INDEX(Historical!$C$7:$C$1239,MATCH(B665,Historical!$B$7:$B$1261,0))/INDEX(Historical!$D$7:$D$1237,MATCH(B665,Historical!$B$7:$B$1261,0))-1)*100)</f>
        <v>0</v>
      </c>
      <c r="T665" s="701">
        <f>IF(INDEX(Historical!$F$7:$F$1230,MATCH(B665,Historical!$B$7:$B$1261,0))=0,"n/a",((INDEX(Historical!$C$7:$C$1239,MATCH(B665,Historical!$B$7:$B$1261,0))/INDEX(Historical!$F$7:$F$1230,MATCH(B665,Historical!$B$7:$B$1261,0)))^(1/3)-1)*100)</f>
        <v>1.0000663432244039</v>
      </c>
      <c r="U665" s="701">
        <f>IF(INDEX(Historical!$H$7:$H$1230,MATCH(B665,Historical!$B$7:$B$1261,0))=0,"n/a",((INDEX(Historical!$C$7:$C$1239,MATCH(B665,Historical!$B$7:$B$1261,0))/INDEX(Historical!$H$7:$H$1230,MATCH(B665,Historical!$B$7:$B$1261,0)))^(1/5)-1)*100)</f>
        <v>1.2198729249942586</v>
      </c>
      <c r="V665" s="701">
        <f>IF(INDEX(Historical!$O$7:$O$1230,MATCH(B665,Historical!$B$7:$B$1261,0))=0,"n/a",((INDEX(Historical!$C$7:$C$1239,MATCH(B665,Historical!$B$7:$B$1261,0))/INDEX(Historical!$O$7:$O$1230,MATCH(B665,Historical!$B$7:$B$1261,0)))^(1/10)-1)*100)</f>
        <v>1.6033650788844556</v>
      </c>
      <c r="W665" s="702">
        <f t="shared" si="175"/>
        <v>0.76082044012271222</v>
      </c>
      <c r="X665" s="703">
        <f t="shared" si="176"/>
        <v>0.20675812288038284</v>
      </c>
      <c r="Y665" s="663" t="s">
        <v>369</v>
      </c>
      <c r="Z665" s="651">
        <f t="shared" si="177"/>
        <v>61.946902654867252</v>
      </c>
      <c r="AA665" s="886">
        <f t="shared" si="178"/>
        <v>12.955752212389383</v>
      </c>
      <c r="AB665" s="887">
        <v>12</v>
      </c>
      <c r="AC665" s="865">
        <v>2.2599999999999998</v>
      </c>
      <c r="AD665" s="865">
        <v>1.67</v>
      </c>
      <c r="AE665" s="865">
        <v>5.13</v>
      </c>
      <c r="AF665" s="865">
        <v>0.92</v>
      </c>
      <c r="AG665" s="865">
        <v>6.9</v>
      </c>
      <c r="AH665" s="865">
        <v>4</v>
      </c>
      <c r="AI665" s="865">
        <v>-4.03</v>
      </c>
      <c r="AJ665" s="865">
        <v>5.8999999999999995</v>
      </c>
      <c r="AK665" s="865">
        <v>8</v>
      </c>
      <c r="AL665" s="878">
        <v>3970</v>
      </c>
      <c r="AM665" s="872">
        <v>0.70000000000000007</v>
      </c>
      <c r="AN665" s="865">
        <v>7.0000000000000007E-2</v>
      </c>
      <c r="AO665" s="739">
        <f t="shared" si="179"/>
        <v>-6.9544585223678022</v>
      </c>
      <c r="AP665" s="740">
        <f t="shared" si="180"/>
        <v>6.0012936900215808</v>
      </c>
      <c r="AQ665" s="888">
        <f t="shared" si="181"/>
        <v>-27.21632650900575</v>
      </c>
      <c r="AR665" s="651">
        <f>INDEX(Historical!$C$7:$C$1239,MATCH(B665,Historical!$B$7:$B$1261,0))*IF(AH665="n/a",1.03,IF(AH665&lt;0,1.01,IF(AH665&gt;10,1.1,(1+AH665/100))))</f>
        <v>1.4144000000000001</v>
      </c>
      <c r="AS665" s="886">
        <f t="shared" si="182"/>
        <v>1.428544</v>
      </c>
      <c r="AT665" s="886">
        <f t="shared" si="183"/>
        <v>1.5428275200000001</v>
      </c>
      <c r="AU665" s="886">
        <f t="shared" si="183"/>
        <v>1.6662537216000002</v>
      </c>
      <c r="AV665" s="886">
        <f t="shared" si="183"/>
        <v>1.7995540193280004</v>
      </c>
      <c r="AW665" s="651">
        <f t="shared" si="184"/>
        <v>7.8515792609280011</v>
      </c>
      <c r="AX665" s="747">
        <f t="shared" si="185"/>
        <v>26.815502940327875</v>
      </c>
      <c r="AY665" s="934">
        <v>1.41</v>
      </c>
      <c r="AZ665" s="872">
        <v>48.86</v>
      </c>
      <c r="BA665" s="872">
        <v>-25.130000000000003</v>
      </c>
      <c r="BB665" s="872">
        <v>13.66</v>
      </c>
      <c r="BC665" s="872">
        <v>10.25</v>
      </c>
      <c r="BD665" s="907"/>
      <c r="BE665" s="624">
        <v>1975</v>
      </c>
      <c r="BF665" s="898">
        <f t="shared" si="186"/>
        <v>4</v>
      </c>
      <c r="BG665" s="882">
        <v>1.0999999999999999</v>
      </c>
    </row>
    <row r="666" spans="1:59" s="863" customFormat="1" ht="12.75" customHeight="1" x14ac:dyDescent="0.2">
      <c r="A666" s="871" t="s">
        <v>3912</v>
      </c>
      <c r="B666" s="604" t="s">
        <v>3913</v>
      </c>
      <c r="C666" s="932" t="s">
        <v>108</v>
      </c>
      <c r="D666" s="932" t="s">
        <v>4338</v>
      </c>
      <c r="E666" s="733">
        <v>7</v>
      </c>
      <c r="F666" s="1140">
        <v>598</v>
      </c>
      <c r="G666" s="1186" t="s">
        <v>106</v>
      </c>
      <c r="H666" s="1186" t="s">
        <v>106</v>
      </c>
      <c r="I666" s="874">
        <v>23.91</v>
      </c>
      <c r="J666" s="651">
        <f t="shared" si="172"/>
        <v>3.0112923462986196</v>
      </c>
      <c r="K666" s="877">
        <v>0.18</v>
      </c>
      <c r="L666" s="887">
        <v>4</v>
      </c>
      <c r="M666" s="642">
        <f t="shared" si="173"/>
        <v>0.72</v>
      </c>
      <c r="N666" s="870" t="s">
        <v>502</v>
      </c>
      <c r="O666" s="734">
        <v>0.17</v>
      </c>
      <c r="P666" s="619">
        <v>43811</v>
      </c>
      <c r="Q666" s="619">
        <v>43835</v>
      </c>
      <c r="R666" s="642">
        <f t="shared" si="174"/>
        <v>5.8823529411764595</v>
      </c>
      <c r="S666" s="701">
        <f>IF(INDEX(Historical!$D$7:$D$1237,MATCH(B666,Historical!$B$7:$B$1261,0))=0,"n/a",(INDEX(Historical!$C$7:$C$1239,MATCH(B666,Historical!$B$7:$B$1261,0))/INDEX(Historical!$D$7:$D$1237,MATCH(B666,Historical!$B$7:$B$1261,0))-1)*100)</f>
        <v>26.923076923076916</v>
      </c>
      <c r="T666" s="701">
        <f>IF(INDEX(Historical!$F$7:$F$1230,MATCH(B666,Historical!$B$7:$B$1261,0))=0,"n/a",((INDEX(Historical!$C$7:$C$1239,MATCH(B666,Historical!$B$7:$B$1261,0))/INDEX(Historical!$F$7:$F$1230,MATCH(B666,Historical!$B$7:$B$1261,0)))^(1/3)-1)*100)</f>
        <v>33.08485468568265</v>
      </c>
      <c r="U666" s="701">
        <f>IF(INDEX(Historical!$H$7:$H$1230,MATCH(B666,Historical!$B$7:$B$1261,0))=0,"n/a",((INDEX(Historical!$C$7:$C$1239,MATCH(B666,Historical!$B$7:$B$1261,0))/INDEX(Historical!$H$7:$H$1230,MATCH(B666,Historical!$B$7:$B$1261,0)))^(1/5)-1)*100)</f>
        <v>61.53942662021781</v>
      </c>
      <c r="V666" s="701" t="str">
        <f>IF(INDEX(Historical!$O$7:$O$1230,MATCH(B666,Historical!$B$7:$B$1261,0))=0,"n/a",((INDEX(Historical!$C$7:$C$1239,MATCH(B666,Historical!$B$7:$B$1261,0))/INDEX(Historical!$O$7:$O$1230,MATCH(B666,Historical!$B$7:$B$1261,0)))^(1/10)-1)*100)</f>
        <v>n/a</v>
      </c>
      <c r="W666" s="702" t="str">
        <f t="shared" si="175"/>
        <v>n/a</v>
      </c>
      <c r="X666" s="703">
        <f t="shared" si="176"/>
        <v>3.8949004190011269</v>
      </c>
      <c r="Y666" s="876"/>
      <c r="Z666" s="651">
        <f t="shared" si="177"/>
        <v>38.918918918918912</v>
      </c>
      <c r="AA666" s="886">
        <f t="shared" si="178"/>
        <v>12.924324324324324</v>
      </c>
      <c r="AB666" s="887">
        <v>12</v>
      </c>
      <c r="AC666" s="865">
        <v>1.85</v>
      </c>
      <c r="AD666" s="865">
        <v>13.72</v>
      </c>
      <c r="AE666" s="865">
        <v>4.1500000000000004</v>
      </c>
      <c r="AF666" s="865">
        <v>1.18</v>
      </c>
      <c r="AG666" s="865">
        <v>8.7999999999999989</v>
      </c>
      <c r="AH666" s="865">
        <v>11.700000000000001</v>
      </c>
      <c r="AI666" s="865">
        <v>5.8500000000000005</v>
      </c>
      <c r="AJ666" s="865">
        <v>15.8</v>
      </c>
      <c r="AK666" s="865">
        <v>1</v>
      </c>
      <c r="AL666" s="878">
        <v>2230</v>
      </c>
      <c r="AM666" s="872">
        <v>0.6</v>
      </c>
      <c r="AN666" s="865">
        <v>0.17</v>
      </c>
      <c r="AO666" s="739">
        <f t="shared" si="179"/>
        <v>51.626394642192103</v>
      </c>
      <c r="AP666" s="740">
        <f t="shared" si="180"/>
        <v>64.550718966516428</v>
      </c>
      <c r="AQ666" s="888">
        <f t="shared" si="181"/>
        <v>-17.670843013607328</v>
      </c>
      <c r="AR666" s="651">
        <f>INDEX(Historical!$C$7:$C$1239,MATCH(B666,Historical!$B$7:$B$1261,0))*IF(AH666="n/a",1.03,IF(AH666&lt;0,1.01,IF(AH666&gt;10,1.1,(1+AH666/100))))</f>
        <v>0.72600000000000009</v>
      </c>
      <c r="AS666" s="886">
        <f t="shared" si="182"/>
        <v>0.76847100000000013</v>
      </c>
      <c r="AT666" s="886">
        <f t="shared" si="183"/>
        <v>0.77615571000000017</v>
      </c>
      <c r="AU666" s="886">
        <f t="shared" si="183"/>
        <v>0.7839172671000002</v>
      </c>
      <c r="AV666" s="886">
        <f t="shared" si="183"/>
        <v>0.79175643977100019</v>
      </c>
      <c r="AW666" s="651">
        <f t="shared" si="184"/>
        <v>3.8463004168710011</v>
      </c>
      <c r="AX666" s="747">
        <f t="shared" si="185"/>
        <v>16.086576398456717</v>
      </c>
      <c r="AY666" s="934">
        <v>1.38</v>
      </c>
      <c r="AZ666" s="872">
        <v>59.930000000000007</v>
      </c>
      <c r="BA666" s="872">
        <v>-24.48</v>
      </c>
      <c r="BB666" s="872">
        <v>15.53</v>
      </c>
      <c r="BC666" s="872">
        <v>20.62</v>
      </c>
      <c r="BD666" s="907"/>
      <c r="BE666" s="624">
        <v>2014</v>
      </c>
      <c r="BF666" s="898">
        <f t="shared" si="186"/>
        <v>0</v>
      </c>
      <c r="BG666" s="882">
        <v>1</v>
      </c>
    </row>
    <row r="667" spans="1:59" s="863" customFormat="1" ht="12.75" customHeight="1" x14ac:dyDescent="0.2">
      <c r="A667" s="863" t="s">
        <v>1740</v>
      </c>
      <c r="B667" s="604" t="s">
        <v>1741</v>
      </c>
      <c r="C667" s="932" t="s">
        <v>4319</v>
      </c>
      <c r="D667" s="932" t="s">
        <v>4320</v>
      </c>
      <c r="E667" s="733">
        <v>10</v>
      </c>
      <c r="F667" s="1140">
        <v>396</v>
      </c>
      <c r="G667" s="1190" t="s">
        <v>37</v>
      </c>
      <c r="H667" s="1190" t="s">
        <v>37</v>
      </c>
      <c r="I667" s="874">
        <v>38.47</v>
      </c>
      <c r="J667" s="651">
        <f t="shared" si="172"/>
        <v>3.7431765011697427</v>
      </c>
      <c r="K667" s="877">
        <v>0.36</v>
      </c>
      <c r="L667" s="887">
        <v>4</v>
      </c>
      <c r="M667" s="642">
        <f t="shared" si="173"/>
        <v>1.44</v>
      </c>
      <c r="N667" s="870" t="s">
        <v>717</v>
      </c>
      <c r="O667" s="734">
        <v>0.34250000000000003</v>
      </c>
      <c r="P667" s="861">
        <v>43929</v>
      </c>
      <c r="Q667" s="861">
        <v>43951</v>
      </c>
      <c r="R667" s="642">
        <f t="shared" si="174"/>
        <v>5.1094890510948785</v>
      </c>
      <c r="S667" s="701">
        <f>IF(INDEX(Historical!$D$7:$D$1237,MATCH(B667,Historical!$B$7:$B$1261,0))=0,"n/a",(INDEX(Historical!$C$7:$C$1239,MATCH(B667,Historical!$B$7:$B$1261,0))/INDEX(Historical!$D$7:$D$1237,MATCH(B667,Historical!$B$7:$B$1261,0))-1)*100)</f>
        <v>5.6751467710371761</v>
      </c>
      <c r="T667" s="701">
        <f>IF(INDEX(Historical!$F$7:$F$1230,MATCH(B667,Historical!$B$7:$B$1261,0))=0,"n/a",((INDEX(Historical!$C$7:$C$1239,MATCH(B667,Historical!$B$7:$B$1261,0))/INDEX(Historical!$F$7:$F$1230,MATCH(B667,Historical!$B$7:$B$1261,0)))^(1/3)-1)*100)</f>
        <v>5.1107017667857857</v>
      </c>
      <c r="U667" s="701">
        <f>IF(INDEX(Historical!$H$7:$H$1230,MATCH(B667,Historical!$B$7:$B$1261,0))=0,"n/a",((INDEX(Historical!$C$7:$C$1239,MATCH(B667,Historical!$B$7:$B$1261,0))/INDEX(Historical!$H$7:$H$1230,MATCH(B667,Historical!$B$7:$B$1261,0)))^(1/5)-1)*100)</f>
        <v>5.8701541070377949</v>
      </c>
      <c r="V667" s="701">
        <f>IF(INDEX(Historical!$O$7:$O$1230,MATCH(B667,Historical!$B$7:$B$1261,0))=0,"n/a",((INDEX(Historical!$C$7:$C$1239,MATCH(B667,Historical!$B$7:$B$1261,0))/INDEX(Historical!$O$7:$O$1230,MATCH(B667,Historical!$B$7:$B$1261,0)))^(1/10)-1)*100)</f>
        <v>3.4143116457993727</v>
      </c>
      <c r="W667" s="702">
        <f t="shared" si="175"/>
        <v>1.7192789399467518</v>
      </c>
      <c r="X667" s="703">
        <f t="shared" si="176"/>
        <v>6.755068017304712E-2</v>
      </c>
      <c r="Y667" s="665"/>
      <c r="Z667" s="651">
        <f t="shared" si="177"/>
        <v>320</v>
      </c>
      <c r="AA667" s="886">
        <f t="shared" si="178"/>
        <v>85.48888888888888</v>
      </c>
      <c r="AB667" s="887">
        <v>12</v>
      </c>
      <c r="AC667" s="865">
        <v>0.45</v>
      </c>
      <c r="AD667" s="865" t="s">
        <v>136</v>
      </c>
      <c r="AE667" s="865">
        <v>9.42</v>
      </c>
      <c r="AF667" s="865">
        <v>3.54</v>
      </c>
      <c r="AG667" s="865">
        <v>3.9</v>
      </c>
      <c r="AH667" s="865">
        <v>-14.499999999999998</v>
      </c>
      <c r="AI667" s="865">
        <v>-91.58</v>
      </c>
      <c r="AJ667" s="865">
        <v>86.9</v>
      </c>
      <c r="AK667" s="865" t="s">
        <v>136</v>
      </c>
      <c r="AL667" s="878">
        <v>11710</v>
      </c>
      <c r="AM667" s="872">
        <v>0.5</v>
      </c>
      <c r="AN667" s="865">
        <v>1.5</v>
      </c>
      <c r="AO667" s="739">
        <f t="shared" si="179"/>
        <v>-75.875558280681346</v>
      </c>
      <c r="AP667" s="740">
        <f t="shared" si="180"/>
        <v>9.6133306082075372</v>
      </c>
      <c r="AQ667" s="888">
        <f t="shared" si="181"/>
        <v>266.74585003585042</v>
      </c>
      <c r="AR667" s="651">
        <f>INDEX(Historical!$C$7:$C$1239,MATCH(B667,Historical!$B$7:$B$1261,0))*IF(AH667="n/a",1.03,IF(AH667&lt;0,1.01,IF(AH667&gt;10,1.1,(1+AH667/100))))</f>
        <v>1.3635000000000002</v>
      </c>
      <c r="AS667" s="886">
        <f t="shared" si="182"/>
        <v>1.3771350000000002</v>
      </c>
      <c r="AT667" s="886">
        <f t="shared" ref="AT667:AV686" si="187">IF($AK667="n/a",1.03*AS667,IF($AK667&lt;0,1.01*AS667,IF($AK667&gt;10,1.1*AS667,(1+$AK667/100)*AS667)))</f>
        <v>1.4184490500000002</v>
      </c>
      <c r="AU667" s="886">
        <f t="shared" si="187"/>
        <v>1.4610025215000002</v>
      </c>
      <c r="AV667" s="886">
        <f t="shared" si="187"/>
        <v>1.5048325971450003</v>
      </c>
      <c r="AW667" s="651">
        <f t="shared" si="184"/>
        <v>7.1249191686450013</v>
      </c>
      <c r="AX667" s="747">
        <f t="shared" si="185"/>
        <v>18.520715281115159</v>
      </c>
      <c r="AY667" s="934">
        <v>0.79</v>
      </c>
      <c r="AZ667" s="872">
        <v>31.75</v>
      </c>
      <c r="BA667" s="872">
        <v>-24.94</v>
      </c>
      <c r="BB667" s="872">
        <v>10.31</v>
      </c>
      <c r="BC667" s="872">
        <v>3.5999999999999996</v>
      </c>
      <c r="BD667" s="907"/>
      <c r="BE667" s="624">
        <v>2011</v>
      </c>
      <c r="BF667" s="898">
        <f t="shared" si="186"/>
        <v>0</v>
      </c>
      <c r="BG667" s="882">
        <v>1.4000000000000001</v>
      </c>
    </row>
    <row r="668" spans="1:59" s="863" customFormat="1" ht="12.75" customHeight="1" x14ac:dyDescent="0.2">
      <c r="A668" s="871" t="s">
        <v>1748</v>
      </c>
      <c r="B668" s="604" t="s">
        <v>1749</v>
      </c>
      <c r="C668" s="932" t="s">
        <v>108</v>
      </c>
      <c r="D668" s="932" t="s">
        <v>118</v>
      </c>
      <c r="E668" s="733">
        <v>7</v>
      </c>
      <c r="F668" s="1140">
        <v>577</v>
      </c>
      <c r="G668" s="1165" t="s">
        <v>106</v>
      </c>
      <c r="H668" s="1165" t="s">
        <v>106</v>
      </c>
      <c r="I668" s="874">
        <v>21.87</v>
      </c>
      <c r="J668" s="651">
        <f t="shared" si="172"/>
        <v>6.0356652949245539</v>
      </c>
      <c r="K668" s="877">
        <v>0.33</v>
      </c>
      <c r="L668" s="887">
        <v>4</v>
      </c>
      <c r="M668" s="642">
        <f t="shared" si="173"/>
        <v>1.32</v>
      </c>
      <c r="N668" s="870" t="s">
        <v>148</v>
      </c>
      <c r="O668" s="734">
        <v>0.31</v>
      </c>
      <c r="P668" s="866">
        <v>43615</v>
      </c>
      <c r="Q668" s="866">
        <v>43630</v>
      </c>
      <c r="R668" s="642">
        <f t="shared" si="174"/>
        <v>6.4516129032258114</v>
      </c>
      <c r="S668" s="701">
        <f>IF(INDEX(Historical!$D$7:$D$1237,MATCH(B668,Historical!$B$7:$B$1261,0))=0,"n/a",(INDEX(Historical!$C$7:$C$1239,MATCH(B668,Historical!$B$7:$B$1261,0))/INDEX(Historical!$D$7:$D$1237,MATCH(B668,Historical!$B$7:$B$1261,0))-1)*100)</f>
        <v>7.4380165289256173</v>
      </c>
      <c r="T668" s="701">
        <f>IF(INDEX(Historical!$F$7:$F$1230,MATCH(B668,Historical!$B$7:$B$1261,0))=0,"n/a",((INDEX(Historical!$C$7:$C$1239,MATCH(B668,Historical!$B$7:$B$1261,0))/INDEX(Historical!$F$7:$F$1230,MATCH(B668,Historical!$B$7:$B$1261,0)))^(1/3)-1)*100)</f>
        <v>10.253031436559045</v>
      </c>
      <c r="U668" s="701">
        <f>IF(INDEX(Historical!$H$7:$H$1230,MATCH(B668,Historical!$B$7:$B$1261,0))=0,"n/a",((INDEX(Historical!$C$7:$C$1239,MATCH(B668,Historical!$B$7:$B$1261,0))/INDEX(Historical!$H$7:$H$1230,MATCH(B668,Historical!$B$7:$B$1261,0)))^(1/5)-1)*100)</f>
        <v>10.756634324829006</v>
      </c>
      <c r="V668" s="701">
        <f>IF(INDEX(Historical!$O$7:$O$1230,MATCH(B668,Historical!$B$7:$B$1261,0))=0,"n/a",((INDEX(Historical!$C$7:$C$1239,MATCH(B668,Historical!$B$7:$B$1261,0))/INDEX(Historical!$O$7:$O$1230,MATCH(B668,Historical!$B$7:$B$1261,0)))^(1/10)-1)*100)</f>
        <v>8.0386652698788641</v>
      </c>
      <c r="W668" s="702">
        <f t="shared" si="175"/>
        <v>1.3381119829848445</v>
      </c>
      <c r="X668" s="703" t="str">
        <f t="shared" si="176"/>
        <v>n/a</v>
      </c>
      <c r="Y668" s="664"/>
      <c r="Z668" s="651" t="str">
        <f t="shared" si="177"/>
        <v>n/a</v>
      </c>
      <c r="AA668" s="886" t="str">
        <f t="shared" si="178"/>
        <v>n/a</v>
      </c>
      <c r="AB668" s="887">
        <v>12</v>
      </c>
      <c r="AC668" s="865">
        <v>-5.13</v>
      </c>
      <c r="AD668" s="865" t="s">
        <v>136</v>
      </c>
      <c r="AE668" s="865">
        <v>0.56999999999999995</v>
      </c>
      <c r="AF668" s="865">
        <v>0.71</v>
      </c>
      <c r="AG668" s="865">
        <v>-14.799999999999999</v>
      </c>
      <c r="AH668" s="865">
        <v>558.19999999999993</v>
      </c>
      <c r="AI668" s="865">
        <v>115.5</v>
      </c>
      <c r="AJ668" s="865">
        <v>-24.2</v>
      </c>
      <c r="AK668" s="865">
        <v>10</v>
      </c>
      <c r="AL668" s="878">
        <v>598.51</v>
      </c>
      <c r="AM668" s="872">
        <v>0.4</v>
      </c>
      <c r="AN668" s="865">
        <v>0</v>
      </c>
      <c r="AO668" s="739" t="str">
        <f t="shared" si="179"/>
        <v>n/a</v>
      </c>
      <c r="AP668" s="740">
        <f t="shared" si="180"/>
        <v>16.79229961975356</v>
      </c>
      <c r="AQ668" s="888" t="str">
        <f t="shared" si="181"/>
        <v>n/a</v>
      </c>
      <c r="AR668" s="651">
        <f>INDEX(Historical!$C$7:$C$1239,MATCH(B668,Historical!$B$7:$B$1261,0))*IF(AH668="n/a",1.03,IF(AH668&lt;0,1.01,IF(AH668&gt;10,1.1,(1+AH668/100))))</f>
        <v>1.4300000000000002</v>
      </c>
      <c r="AS668" s="886">
        <f t="shared" si="182"/>
        <v>1.5730000000000004</v>
      </c>
      <c r="AT668" s="886">
        <f t="shared" si="187"/>
        <v>1.7303000000000006</v>
      </c>
      <c r="AU668" s="886">
        <f t="shared" si="187"/>
        <v>1.9033300000000009</v>
      </c>
      <c r="AV668" s="886">
        <f t="shared" si="187"/>
        <v>2.0936630000000012</v>
      </c>
      <c r="AW668" s="651">
        <f t="shared" si="184"/>
        <v>8.7302930000000032</v>
      </c>
      <c r="AX668" s="747">
        <f t="shared" si="185"/>
        <v>39.919035208047568</v>
      </c>
      <c r="AY668" s="934">
        <v>0.23</v>
      </c>
      <c r="AZ668" s="872">
        <v>16.14</v>
      </c>
      <c r="BA668" s="872">
        <v>-53.98</v>
      </c>
      <c r="BB668" s="872">
        <v>0.86</v>
      </c>
      <c r="BC668" s="872">
        <v>-19.53</v>
      </c>
      <c r="BD668" s="907"/>
      <c r="BE668" s="624">
        <v>2013</v>
      </c>
      <c r="BF668" s="898">
        <f t="shared" si="186"/>
        <v>0</v>
      </c>
      <c r="BG668" s="882">
        <v>-4.2</v>
      </c>
    </row>
    <row r="669" spans="1:59" s="863" customFormat="1" x14ac:dyDescent="0.2">
      <c r="A669" s="863" t="s">
        <v>1754</v>
      </c>
      <c r="B669" s="604" t="s">
        <v>1755</v>
      </c>
      <c r="C669" s="932" t="s">
        <v>112</v>
      </c>
      <c r="D669" s="932" t="s">
        <v>1220</v>
      </c>
      <c r="E669" s="733">
        <v>8</v>
      </c>
      <c r="F669" s="1140">
        <v>541</v>
      </c>
      <c r="G669" s="1165" t="s">
        <v>106</v>
      </c>
      <c r="H669" s="1165" t="s">
        <v>106</v>
      </c>
      <c r="I669" s="874">
        <v>53.65</v>
      </c>
      <c r="J669" s="651">
        <f t="shared" si="172"/>
        <v>0.93196644920782856</v>
      </c>
      <c r="K669" s="877">
        <v>0.125</v>
      </c>
      <c r="L669" s="887">
        <v>4</v>
      </c>
      <c r="M669" s="642">
        <f t="shared" si="173"/>
        <v>0.5</v>
      </c>
      <c r="N669" s="870" t="s">
        <v>148</v>
      </c>
      <c r="O669" s="734">
        <v>0.1</v>
      </c>
      <c r="P669" s="861">
        <v>43888</v>
      </c>
      <c r="Q669" s="861">
        <v>43905</v>
      </c>
      <c r="R669" s="642">
        <f t="shared" si="174"/>
        <v>24.999999999999993</v>
      </c>
      <c r="S669" s="701">
        <f>IF(INDEX(Historical!$D$7:$D$1237,MATCH(B669,Historical!$B$7:$B$1261,0))=0,"n/a",(INDEX(Historical!$C$7:$C$1239,MATCH(B669,Historical!$B$7:$B$1261,0))/INDEX(Historical!$D$7:$D$1237,MATCH(B669,Historical!$B$7:$B$1261,0))-1)*100)</f>
        <v>11.111111111111116</v>
      </c>
      <c r="T669" s="701">
        <f>IF(INDEX(Historical!$F$7:$F$1230,MATCH(B669,Historical!$B$7:$B$1261,0))=0,"n/a",((INDEX(Historical!$C$7:$C$1239,MATCH(B669,Historical!$B$7:$B$1261,0))/INDEX(Historical!$F$7:$F$1230,MATCH(B669,Historical!$B$7:$B$1261,0)))^(1/3)-1)*100)</f>
        <v>11.315078730200367</v>
      </c>
      <c r="U669" s="701">
        <f>IF(INDEX(Historical!$H$7:$H$1230,MATCH(B669,Historical!$B$7:$B$1261,0))=0,"n/a",((INDEX(Historical!$C$7:$C$1239,MATCH(B669,Historical!$B$7:$B$1261,0))/INDEX(Historical!$H$7:$H$1230,MATCH(B669,Historical!$B$7:$B$1261,0)))^(1/5)-1)*100)</f>
        <v>14.490718859105467</v>
      </c>
      <c r="V669" s="701">
        <f>IF(INDEX(Historical!$O$7:$O$1230,MATCH(B669,Historical!$B$7:$B$1261,0))=0,"n/a",((INDEX(Historical!$C$7:$C$1239,MATCH(B669,Historical!$B$7:$B$1261,0))/INDEX(Historical!$O$7:$O$1230,MATCH(B669,Historical!$B$7:$B$1261,0)))^(1/10)-1)*100)</f>
        <v>16.525450277397582</v>
      </c>
      <c r="W669" s="702">
        <f t="shared" si="175"/>
        <v>0.87687286070049875</v>
      </c>
      <c r="X669" s="703">
        <f t="shared" si="176"/>
        <v>0.57962875436421868</v>
      </c>
      <c r="Y669" s="876"/>
      <c r="Z669" s="651">
        <f t="shared" si="177"/>
        <v>13.888888888888889</v>
      </c>
      <c r="AA669" s="886">
        <f t="shared" si="178"/>
        <v>14.902777777777777</v>
      </c>
      <c r="AB669" s="887">
        <v>12</v>
      </c>
      <c r="AC669" s="865">
        <v>3.6</v>
      </c>
      <c r="AD669" s="865">
        <v>0.88</v>
      </c>
      <c r="AE669" s="865">
        <v>0.7</v>
      </c>
      <c r="AF669" s="865">
        <v>2.31</v>
      </c>
      <c r="AG669" s="865">
        <v>16.7</v>
      </c>
      <c r="AH669" s="865">
        <v>28.299999999999997</v>
      </c>
      <c r="AI669" s="865">
        <v>0.54</v>
      </c>
      <c r="AJ669" s="865">
        <v>25</v>
      </c>
      <c r="AK669" s="865">
        <v>17</v>
      </c>
      <c r="AL669" s="878">
        <v>3310</v>
      </c>
      <c r="AM669" s="872">
        <v>1.6</v>
      </c>
      <c r="AN669" s="865">
        <v>0.22</v>
      </c>
      <c r="AO669" s="739">
        <f t="shared" si="179"/>
        <v>0.51990753053551941</v>
      </c>
      <c r="AP669" s="740">
        <f t="shared" si="180"/>
        <v>15.422685308313296</v>
      </c>
      <c r="AQ669" s="888">
        <f t="shared" si="181"/>
        <v>23.693917333008695</v>
      </c>
      <c r="AR669" s="651">
        <f>INDEX(Historical!$C$7:$C$1239,MATCH(B669,Historical!$B$7:$B$1261,0))*IF(AH669="n/a",1.03,IF(AH669&lt;0,1.01,IF(AH669&gt;10,1.1,(1+AH669/100))))</f>
        <v>0.44000000000000006</v>
      </c>
      <c r="AS669" s="886">
        <f t="shared" si="182"/>
        <v>0.4423760000000001</v>
      </c>
      <c r="AT669" s="886">
        <f t="shared" si="187"/>
        <v>0.48661360000000015</v>
      </c>
      <c r="AU669" s="886">
        <f t="shared" si="187"/>
        <v>0.53527496000000019</v>
      </c>
      <c r="AV669" s="886">
        <f t="shared" si="187"/>
        <v>0.58880245600000025</v>
      </c>
      <c r="AW669" s="651">
        <f t="shared" si="184"/>
        <v>2.4930670160000008</v>
      </c>
      <c r="AX669" s="747">
        <f t="shared" si="185"/>
        <v>4.6469096290773546</v>
      </c>
      <c r="AY669" s="934">
        <v>1.44</v>
      </c>
      <c r="AZ669" s="872">
        <v>83.919999999999987</v>
      </c>
      <c r="BA669" s="872">
        <v>-16.43</v>
      </c>
      <c r="BB669" s="872">
        <v>-2.15</v>
      </c>
      <c r="BC669" s="872">
        <v>8.08</v>
      </c>
      <c r="BD669" s="907"/>
      <c r="BE669" s="624">
        <v>2013</v>
      </c>
      <c r="BF669" s="898">
        <f t="shared" si="186"/>
        <v>0</v>
      </c>
      <c r="BG669" s="882">
        <v>10.7</v>
      </c>
    </row>
    <row r="670" spans="1:59" s="863" customFormat="1" ht="12.75" customHeight="1" x14ac:dyDescent="0.2">
      <c r="A670" s="871" t="s">
        <v>363</v>
      </c>
      <c r="B670" s="604" t="s">
        <v>364</v>
      </c>
      <c r="C670" s="932" t="s">
        <v>131</v>
      </c>
      <c r="D670" s="932" t="s">
        <v>4339</v>
      </c>
      <c r="E670" s="733">
        <v>33</v>
      </c>
      <c r="F670" s="1140">
        <v>87</v>
      </c>
      <c r="G670" s="1186" t="s">
        <v>37</v>
      </c>
      <c r="H670" s="1186" t="s">
        <v>37</v>
      </c>
      <c r="I670" s="865">
        <v>35.479999999999997</v>
      </c>
      <c r="J670" s="651">
        <f t="shared" si="172"/>
        <v>3.720405862457723</v>
      </c>
      <c r="K670" s="884">
        <v>0.33</v>
      </c>
      <c r="L670" s="887">
        <v>4</v>
      </c>
      <c r="M670" s="642">
        <f t="shared" si="173"/>
        <v>1.32</v>
      </c>
      <c r="N670" s="870" t="s">
        <v>145</v>
      </c>
      <c r="O670" s="735">
        <v>0.32500000000000001</v>
      </c>
      <c r="P670" s="861">
        <v>43994</v>
      </c>
      <c r="Q670" s="861">
        <v>44013</v>
      </c>
      <c r="R670" s="642">
        <f t="shared" si="174"/>
        <v>1.5384615384615397</v>
      </c>
      <c r="S670" s="701">
        <f>IF(INDEX(Historical!$D$7:$D$1237,MATCH(B670,Historical!$B$7:$B$1261,0))=0,"n/a",(INDEX(Historical!$C$7:$C$1239,MATCH(B670,Historical!$B$7:$B$1261,0))/INDEX(Historical!$D$7:$D$1237,MATCH(B670,Historical!$B$7:$B$1261,0))-1)*100)</f>
        <v>12.254901960784315</v>
      </c>
      <c r="T670" s="701">
        <f>IF(INDEX(Historical!$F$7:$F$1230,MATCH(B670,Historical!$B$7:$B$1261,0))=0,"n/a",((INDEX(Historical!$C$7:$C$1239,MATCH(B670,Historical!$B$7:$B$1261,0))/INDEX(Historical!$F$7:$F$1230,MATCH(B670,Historical!$B$7:$B$1261,0)))^(1/3)-1)*100)</f>
        <v>7.1784600347183369</v>
      </c>
      <c r="U670" s="701">
        <f>IF(INDEX(Historical!$H$7:$H$1230,MATCH(B670,Historical!$B$7:$B$1261,0))=0,"n/a",((INDEX(Historical!$C$7:$C$1239,MATCH(B670,Historical!$B$7:$B$1261,0))/INDEX(Historical!$H$7:$H$1230,MATCH(B670,Historical!$B$7:$B$1261,0)))^(1/5)-1)*100)</f>
        <v>7.2561676187325119</v>
      </c>
      <c r="V670" s="701">
        <f>IF(INDEX(Historical!$O$7:$O$1230,MATCH(B670,Historical!$B$7:$B$1261,0))=0,"n/a",((INDEX(Historical!$C$7:$C$1239,MATCH(B670,Historical!$B$7:$B$1261,0))/INDEX(Historical!$O$7:$O$1230,MATCH(B670,Historical!$B$7:$B$1261,0)))^(1/10)-1)*100)</f>
        <v>8.1440696730383788</v>
      </c>
      <c r="W670" s="702">
        <f t="shared" si="175"/>
        <v>0.89097563135475855</v>
      </c>
      <c r="X670" s="703">
        <f t="shared" si="176"/>
        <v>0.75585079361797003</v>
      </c>
      <c r="Y670" s="876"/>
      <c r="Z670" s="651">
        <f t="shared" si="177"/>
        <v>52.173913043478272</v>
      </c>
      <c r="AA670" s="886">
        <f t="shared" si="178"/>
        <v>14.023715415019762</v>
      </c>
      <c r="AB670" s="887">
        <v>9</v>
      </c>
      <c r="AC670" s="865">
        <v>2.5299999999999998</v>
      </c>
      <c r="AD670" s="865">
        <v>2.04</v>
      </c>
      <c r="AE670" s="865">
        <v>1.2</v>
      </c>
      <c r="AF670" s="865">
        <v>1.88</v>
      </c>
      <c r="AG670" s="865">
        <v>13</v>
      </c>
      <c r="AH670" s="865">
        <v>79.2</v>
      </c>
      <c r="AI670" s="865">
        <v>9.7799999999999994</v>
      </c>
      <c r="AJ670" s="865">
        <v>9.6</v>
      </c>
      <c r="AK670" s="865">
        <v>7.1999999999999993</v>
      </c>
      <c r="AL670" s="878">
        <v>7840</v>
      </c>
      <c r="AM670" s="872">
        <v>0.3</v>
      </c>
      <c r="AN670" s="865">
        <v>1.55</v>
      </c>
      <c r="AO670" s="739">
        <f t="shared" si="179"/>
        <v>-3.0471419338295274</v>
      </c>
      <c r="AP670" s="740">
        <f t="shared" si="180"/>
        <v>10.976573481190234</v>
      </c>
      <c r="AQ670" s="888">
        <f t="shared" si="181"/>
        <v>8.2478328861591788</v>
      </c>
      <c r="AR670" s="651">
        <f>INDEX(Historical!$C$7:$C$1239,MATCH(B670,Historical!$B$7:$B$1261,0))*IF(AH670="n/a",1.03,IF(AH670&lt;0,1.01,IF(AH670&gt;10,1.1,(1+AH670/100))))</f>
        <v>1.2595000000000001</v>
      </c>
      <c r="AS670" s="886">
        <f t="shared" si="182"/>
        <v>1.3826790999999998</v>
      </c>
      <c r="AT670" s="886">
        <f t="shared" si="187"/>
        <v>1.4822319951999998</v>
      </c>
      <c r="AU670" s="886">
        <f t="shared" si="187"/>
        <v>1.5889526988543998</v>
      </c>
      <c r="AV670" s="886">
        <f t="shared" si="187"/>
        <v>1.7033572931719168</v>
      </c>
      <c r="AW670" s="651">
        <f t="shared" si="184"/>
        <v>7.4167210872263158</v>
      </c>
      <c r="AX670" s="747">
        <f t="shared" si="185"/>
        <v>20.903948949341366</v>
      </c>
      <c r="AY670" s="934">
        <v>1.01</v>
      </c>
      <c r="AZ670" s="872">
        <v>63.129999999999995</v>
      </c>
      <c r="BA670" s="872">
        <v>-22.38</v>
      </c>
      <c r="BB670" s="872">
        <v>3.2300000000000004</v>
      </c>
      <c r="BC670" s="872">
        <v>8.9599999999999991</v>
      </c>
      <c r="BD670" s="907"/>
      <c r="BE670" s="624">
        <v>1988</v>
      </c>
      <c r="BF670" s="898">
        <f t="shared" si="186"/>
        <v>3</v>
      </c>
      <c r="BG670" s="882">
        <v>3.8</v>
      </c>
    </row>
    <row r="671" spans="1:59" s="863" customFormat="1" ht="12.75" customHeight="1" x14ac:dyDescent="0.2">
      <c r="A671" s="871" t="s">
        <v>372</v>
      </c>
      <c r="B671" s="604" t="s">
        <v>373</v>
      </c>
      <c r="C671" s="932" t="s">
        <v>4319</v>
      </c>
      <c r="D671" s="932" t="s">
        <v>4320</v>
      </c>
      <c r="E671" s="733">
        <v>35</v>
      </c>
      <c r="F671" s="1140">
        <v>78</v>
      </c>
      <c r="G671" s="1166" t="s">
        <v>37</v>
      </c>
      <c r="H671" s="1166" t="s">
        <v>37</v>
      </c>
      <c r="I671" s="865">
        <v>60.43</v>
      </c>
      <c r="J671" s="651">
        <f t="shared" si="172"/>
        <v>4.5672679132881022</v>
      </c>
      <c r="K671" s="884">
        <v>0.69</v>
      </c>
      <c r="L671" s="887">
        <v>4</v>
      </c>
      <c r="M671" s="642">
        <f t="shared" si="173"/>
        <v>2.76</v>
      </c>
      <c r="N671" s="870" t="s">
        <v>151</v>
      </c>
      <c r="O671" s="735">
        <v>0.68500000000000005</v>
      </c>
      <c r="P671" s="861">
        <v>43997</v>
      </c>
      <c r="Q671" s="861">
        <v>44012</v>
      </c>
      <c r="R671" s="642">
        <f t="shared" si="174"/>
        <v>0.72992700729925442</v>
      </c>
      <c r="S671" s="701">
        <f>IF(INDEX(Historical!$D$7:$D$1237,MATCH(B671,Historical!$B$7:$B$1261,0))=0,"n/a",(INDEX(Historical!$C$7:$C$1239,MATCH(B671,Historical!$B$7:$B$1261,0))/INDEX(Historical!$D$7:$D$1237,MATCH(B671,Historical!$B$7:$B$1261,0))-1)*100)</f>
        <v>1.4925373134328401</v>
      </c>
      <c r="T671" s="701">
        <f>IF(INDEX(Historical!$F$7:$F$1230,MATCH(B671,Historical!$B$7:$B$1261,0))=0,"n/a",((INDEX(Historical!$C$7:$C$1239,MATCH(B671,Historical!$B$7:$B$1261,0))/INDEX(Historical!$F$7:$F$1230,MATCH(B671,Historical!$B$7:$B$1261,0)))^(1/3)-1)*100)</f>
        <v>1.3532163016363175</v>
      </c>
      <c r="U671" s="701">
        <f>IF(INDEX(Historical!$H$7:$H$1230,MATCH(B671,Historical!$B$7:$B$1261,0))=0,"n/a",((INDEX(Historical!$C$7:$C$1239,MATCH(B671,Historical!$B$7:$B$1261,0))/INDEX(Historical!$H$7:$H$1230,MATCH(B671,Historical!$B$7:$B$1261,0)))^(1/5)-1)*100)</f>
        <v>1.539184863075338</v>
      </c>
      <c r="V671" s="701">
        <f>IF(INDEX(Historical!$O$7:$O$1230,MATCH(B671,Historical!$B$7:$B$1261,0))=0,"n/a",((INDEX(Historical!$C$7:$C$1239,MATCH(B671,Historical!$B$7:$B$1261,0))/INDEX(Historical!$O$7:$O$1230,MATCH(B671,Historical!$B$7:$B$1261,0)))^(1/10)-1)*100)</f>
        <v>1.3442690579665628</v>
      </c>
      <c r="W671" s="702">
        <f t="shared" si="175"/>
        <v>1.1449976133525075</v>
      </c>
      <c r="X671" s="703" t="str">
        <f t="shared" si="176"/>
        <v>n/a</v>
      </c>
      <c r="Y671" s="876"/>
      <c r="Z671" s="651">
        <f t="shared" si="177"/>
        <v>187.75510204081633</v>
      </c>
      <c r="AA671" s="886">
        <f t="shared" si="178"/>
        <v>41.10884353741497</v>
      </c>
      <c r="AB671" s="887">
        <v>12</v>
      </c>
      <c r="AC671" s="865">
        <v>1.47</v>
      </c>
      <c r="AD671" s="865" t="s">
        <v>136</v>
      </c>
      <c r="AE671" s="865">
        <v>11.45</v>
      </c>
      <c r="AF671" s="865">
        <v>5.31</v>
      </c>
      <c r="AG671" s="865">
        <v>11.899999999999999</v>
      </c>
      <c r="AH671" s="865">
        <v>-21.8</v>
      </c>
      <c r="AI671" s="865" t="s">
        <v>136</v>
      </c>
      <c r="AJ671" s="865">
        <v>-19.100000000000001</v>
      </c>
      <c r="AK671" s="865" t="s">
        <v>136</v>
      </c>
      <c r="AL671" s="878">
        <v>881.91</v>
      </c>
      <c r="AM671" s="872">
        <v>1.6</v>
      </c>
      <c r="AN671" s="865">
        <v>1.76</v>
      </c>
      <c r="AO671" s="739">
        <f t="shared" si="179"/>
        <v>-35.002390761051529</v>
      </c>
      <c r="AP671" s="740">
        <f t="shared" si="180"/>
        <v>6.1064527763634402</v>
      </c>
      <c r="AQ671" s="888">
        <f t="shared" si="181"/>
        <v>211.47531322449828</v>
      </c>
      <c r="AR671" s="651">
        <f>INDEX(Historical!$C$7:$C$1239,MATCH(B671,Historical!$B$7:$B$1261,0))*IF(AH671="n/a",1.03,IF(AH671&lt;0,1.01,IF(AH671&gt;10,1.1,(1+AH671/100))))</f>
        <v>2.7472000000000003</v>
      </c>
      <c r="AS671" s="886">
        <f t="shared" si="182"/>
        <v>2.8296160000000006</v>
      </c>
      <c r="AT671" s="886">
        <f t="shared" si="187"/>
        <v>2.9145044800000006</v>
      </c>
      <c r="AU671" s="886">
        <f t="shared" si="187"/>
        <v>3.0019396144000008</v>
      </c>
      <c r="AV671" s="886">
        <f t="shared" si="187"/>
        <v>3.091997802832001</v>
      </c>
      <c r="AW671" s="651">
        <f t="shared" si="184"/>
        <v>14.585257897232005</v>
      </c>
      <c r="AX671" s="747">
        <f t="shared" si="185"/>
        <v>24.135790000383921</v>
      </c>
      <c r="AY671" s="934">
        <v>0.82</v>
      </c>
      <c r="AZ671" s="872">
        <v>15.659999999999998</v>
      </c>
      <c r="BA671" s="872">
        <v>-54.36</v>
      </c>
      <c r="BB671" s="872">
        <v>5.2299999999999995</v>
      </c>
      <c r="BC671" s="872">
        <v>-23.48</v>
      </c>
      <c r="BD671" s="907"/>
      <c r="BE671" s="624">
        <v>1986</v>
      </c>
      <c r="BF671" s="898">
        <f t="shared" si="186"/>
        <v>3</v>
      </c>
      <c r="BG671" s="882">
        <v>4.2</v>
      </c>
    </row>
    <row r="672" spans="1:59" s="863" customFormat="1" ht="12.75" customHeight="1" x14ac:dyDescent="0.2">
      <c r="A672" s="871" t="s">
        <v>365</v>
      </c>
      <c r="B672" s="604" t="s">
        <v>366</v>
      </c>
      <c r="C672" s="932" t="s">
        <v>108</v>
      </c>
      <c r="D672" s="932" t="s">
        <v>4338</v>
      </c>
      <c r="E672" s="733">
        <v>29</v>
      </c>
      <c r="F672" s="1140">
        <v>99</v>
      </c>
      <c r="G672" s="1165" t="s">
        <v>37</v>
      </c>
      <c r="H672" s="1165" t="s">
        <v>37</v>
      </c>
      <c r="I672" s="865">
        <v>68.010000000000005</v>
      </c>
      <c r="J672" s="651">
        <f t="shared" si="172"/>
        <v>1.882076165269813</v>
      </c>
      <c r="K672" s="884">
        <v>0.32</v>
      </c>
      <c r="L672" s="887">
        <v>4</v>
      </c>
      <c r="M672" s="642">
        <f t="shared" si="173"/>
        <v>1.28</v>
      </c>
      <c r="N672" s="870" t="s">
        <v>163</v>
      </c>
      <c r="O672" s="735">
        <v>0.31</v>
      </c>
      <c r="P672" s="861">
        <v>44174</v>
      </c>
      <c r="Q672" s="861">
        <v>44200</v>
      </c>
      <c r="R672" s="642">
        <f t="shared" si="174"/>
        <v>3.2258064516129057</v>
      </c>
      <c r="S672" s="701">
        <f>IF(INDEX(Historical!$D$7:$D$1237,MATCH(B672,Historical!$B$7:$B$1261,0))=0,"n/a",(INDEX(Historical!$C$7:$C$1239,MATCH(B672,Historical!$B$7:$B$1261,0))/INDEX(Historical!$D$7:$D$1237,MATCH(B672,Historical!$B$7:$B$1261,0))-1)*100)</f>
        <v>4.8034934497816595</v>
      </c>
      <c r="T672" s="701">
        <f>IF(INDEX(Historical!$F$7:$F$1230,MATCH(B672,Historical!$B$7:$B$1261,0))=0,"n/a",((INDEX(Historical!$C$7:$C$1239,MATCH(B672,Historical!$B$7:$B$1261,0))/INDEX(Historical!$F$7:$F$1230,MATCH(B672,Historical!$B$7:$B$1261,0)))^(1/3)-1)*100)</f>
        <v>6.9838912459786684</v>
      </c>
      <c r="U672" s="701">
        <f>IF(INDEX(Historical!$H$7:$H$1230,MATCH(B672,Historical!$B$7:$B$1261,0))=0,"n/a",((INDEX(Historical!$C$7:$C$1239,MATCH(B672,Historical!$B$7:$B$1261,0))/INDEX(Historical!$H$7:$H$1230,MATCH(B672,Historical!$B$7:$B$1261,0)))^(1/5)-1)*100)</f>
        <v>5.9223841048812176</v>
      </c>
      <c r="V672" s="701">
        <f>IF(INDEX(Historical!$O$7:$O$1230,MATCH(B672,Historical!$B$7:$B$1261,0))=0,"n/a",((INDEX(Historical!$C$7:$C$1239,MATCH(B672,Historical!$B$7:$B$1261,0))/INDEX(Historical!$O$7:$O$1230,MATCH(B672,Historical!$B$7:$B$1261,0)))^(1/10)-1)*100)</f>
        <v>5.5378689666831793</v>
      </c>
      <c r="W672" s="702">
        <f t="shared" si="175"/>
        <v>1.0694337732639307</v>
      </c>
      <c r="X672" s="703">
        <f t="shared" si="176"/>
        <v>0.44529203796099376</v>
      </c>
      <c r="Y672" s="876"/>
      <c r="Z672" s="651">
        <f t="shared" si="177"/>
        <v>31.527093596059117</v>
      </c>
      <c r="AA672" s="886">
        <f t="shared" si="178"/>
        <v>16.751231527093598</v>
      </c>
      <c r="AB672" s="887">
        <v>12</v>
      </c>
      <c r="AC672" s="865">
        <v>4.0599999999999996</v>
      </c>
      <c r="AD672" s="865" t="s">
        <v>136</v>
      </c>
      <c r="AE672" s="865">
        <v>4.1900000000000004</v>
      </c>
      <c r="AF672" s="865">
        <v>1.19</v>
      </c>
      <c r="AG672" s="865">
        <v>7.1999999999999993</v>
      </c>
      <c r="AH672" s="865">
        <v>29.099999999999998</v>
      </c>
      <c r="AI672" s="865">
        <v>-8.129999999999999</v>
      </c>
      <c r="AJ672" s="865">
        <v>13.3</v>
      </c>
      <c r="AK672" s="865">
        <v>-6</v>
      </c>
      <c r="AL672" s="878">
        <v>3420</v>
      </c>
      <c r="AM672" s="872">
        <v>0.5</v>
      </c>
      <c r="AN672" s="865">
        <v>0.09</v>
      </c>
      <c r="AO672" s="739">
        <f t="shared" si="179"/>
        <v>-8.9467712569425668</v>
      </c>
      <c r="AP672" s="740">
        <f t="shared" si="180"/>
        <v>7.8044602701510311</v>
      </c>
      <c r="AQ672" s="888">
        <f t="shared" si="181"/>
        <v>-5.8748692968500604</v>
      </c>
      <c r="AR672" s="651">
        <f>INDEX(Historical!$C$7:$C$1239,MATCH(B672,Historical!$B$7:$B$1261,0))*IF(AH672="n/a",1.03,IF(AH672&lt;0,1.01,IF(AH672&gt;10,1.1,(1+AH672/100))))</f>
        <v>1.32</v>
      </c>
      <c r="AS672" s="886">
        <f t="shared" si="182"/>
        <v>1.3332000000000002</v>
      </c>
      <c r="AT672" s="886">
        <f t="shared" si="187"/>
        <v>1.3465320000000003</v>
      </c>
      <c r="AU672" s="886">
        <f t="shared" si="187"/>
        <v>1.3599973200000004</v>
      </c>
      <c r="AV672" s="886">
        <f t="shared" si="187"/>
        <v>1.3735972932000005</v>
      </c>
      <c r="AW672" s="651">
        <f t="shared" si="184"/>
        <v>6.7333266132000009</v>
      </c>
      <c r="AX672" s="747">
        <f t="shared" si="185"/>
        <v>9.9004949466254981</v>
      </c>
      <c r="AY672" s="934">
        <v>1.0900000000000001</v>
      </c>
      <c r="AZ672" s="872">
        <v>72.31</v>
      </c>
      <c r="BA672" s="872">
        <v>-6.5299999999999994</v>
      </c>
      <c r="BB672" s="872">
        <v>15.06</v>
      </c>
      <c r="BC672" s="872">
        <v>28.449999999999996</v>
      </c>
      <c r="BD672" s="907"/>
      <c r="BE672" s="624">
        <v>1993</v>
      </c>
      <c r="BF672" s="898">
        <f t="shared" si="186"/>
        <v>2</v>
      </c>
      <c r="BG672" s="882">
        <v>0.70000000000000007</v>
      </c>
    </row>
    <row r="673" spans="1:59" s="863" customFormat="1" ht="12.75" customHeight="1" x14ac:dyDescent="0.2">
      <c r="A673" s="880" t="s">
        <v>1744</v>
      </c>
      <c r="B673" s="604" t="s">
        <v>1745</v>
      </c>
      <c r="C673" s="932" t="s">
        <v>108</v>
      </c>
      <c r="D673" s="932" t="s">
        <v>4338</v>
      </c>
      <c r="E673" s="733">
        <v>8</v>
      </c>
      <c r="F673" s="1140">
        <v>524</v>
      </c>
      <c r="G673" s="1190" t="s">
        <v>106</v>
      </c>
      <c r="H673" s="1190" t="s">
        <v>106</v>
      </c>
      <c r="I673" s="874">
        <v>26.46</v>
      </c>
      <c r="J673" s="651">
        <f t="shared" si="172"/>
        <v>4.8374905517762663</v>
      </c>
      <c r="K673" s="877">
        <v>0.32</v>
      </c>
      <c r="L673" s="887">
        <v>4</v>
      </c>
      <c r="M673" s="642">
        <f t="shared" si="173"/>
        <v>1.28</v>
      </c>
      <c r="N673" s="870" t="s">
        <v>122</v>
      </c>
      <c r="O673" s="734">
        <v>0.31</v>
      </c>
      <c r="P673" s="619">
        <v>43854</v>
      </c>
      <c r="Q673" s="619">
        <v>43866</v>
      </c>
      <c r="R673" s="642">
        <f t="shared" si="174"/>
        <v>3.2258064516129057</v>
      </c>
      <c r="S673" s="701">
        <f>IF(INDEX(Historical!$D$7:$D$1237,MATCH(B673,Historical!$B$7:$B$1261,0))=0,"n/a",(INDEX(Historical!$C$7:$C$1239,MATCH(B673,Historical!$B$7:$B$1261,0))/INDEX(Historical!$D$7:$D$1237,MATCH(B673,Historical!$B$7:$B$1261,0))-1)*100)</f>
        <v>3.3333333333333437</v>
      </c>
      <c r="T673" s="701">
        <f>IF(INDEX(Historical!$F$7:$F$1230,MATCH(B673,Historical!$B$7:$B$1261,0))=0,"n/a",((INDEX(Historical!$C$7:$C$1239,MATCH(B673,Historical!$B$7:$B$1261,0))/INDEX(Historical!$F$7:$F$1230,MATCH(B673,Historical!$B$7:$B$1261,0)))^(1/3)-1)*100)</f>
        <v>3.7607021889209946</v>
      </c>
      <c r="U673" s="701">
        <f>IF(INDEX(Historical!$H$7:$H$1230,MATCH(B673,Historical!$B$7:$B$1261,0))=0,"n/a",((INDEX(Historical!$C$7:$C$1239,MATCH(B673,Historical!$B$7:$B$1261,0))/INDEX(Historical!$H$7:$H$1230,MATCH(B673,Historical!$B$7:$B$1261,0)))^(1/5)-1)*100)</f>
        <v>3.5804203580214189</v>
      </c>
      <c r="V673" s="701">
        <f>IF(INDEX(Historical!$O$7:$O$1230,MATCH(B673,Historical!$B$7:$B$1261,0))=0,"n/a",((INDEX(Historical!$C$7:$C$1239,MATCH(B673,Historical!$B$7:$B$1261,0))/INDEX(Historical!$O$7:$O$1230,MATCH(B673,Historical!$B$7:$B$1261,0)))^(1/10)-1)*100)</f>
        <v>1.8728476245067016</v>
      </c>
      <c r="W673" s="702">
        <f t="shared" si="175"/>
        <v>1.9117520887287791</v>
      </c>
      <c r="X673" s="703">
        <f t="shared" si="176"/>
        <v>0.53439109821215203</v>
      </c>
      <c r="Y673" s="664"/>
      <c r="Z673" s="651">
        <f t="shared" si="177"/>
        <v>48.669201520912551</v>
      </c>
      <c r="AA673" s="886">
        <f t="shared" si="178"/>
        <v>10.060836501901141</v>
      </c>
      <c r="AB673" s="887">
        <v>12</v>
      </c>
      <c r="AC673" s="865">
        <v>2.63</v>
      </c>
      <c r="AD673" s="865" t="s">
        <v>136</v>
      </c>
      <c r="AE673" s="865">
        <v>3.36</v>
      </c>
      <c r="AF673" s="865">
        <v>1.54</v>
      </c>
      <c r="AG673" s="865">
        <v>15.7</v>
      </c>
      <c r="AH673" s="865">
        <v>49.8</v>
      </c>
      <c r="AI673" s="865" t="s">
        <v>136</v>
      </c>
      <c r="AJ673" s="865">
        <v>6.7</v>
      </c>
      <c r="AK673" s="865" t="s">
        <v>136</v>
      </c>
      <c r="AL673" s="878">
        <v>123.35</v>
      </c>
      <c r="AM673" s="872">
        <v>21.08</v>
      </c>
      <c r="AN673" s="865">
        <v>0</v>
      </c>
      <c r="AO673" s="739">
        <f t="shared" si="179"/>
        <v>-1.642925592103456</v>
      </c>
      <c r="AP673" s="740">
        <f t="shared" si="180"/>
        <v>8.4179109097976852</v>
      </c>
      <c r="AQ673" s="888">
        <f t="shared" si="181"/>
        <v>-17.017570232065903</v>
      </c>
      <c r="AR673" s="651">
        <f>INDEX(Historical!$C$7:$C$1239,MATCH(B673,Historical!$B$7:$B$1261,0))*IF(AH673="n/a",1.03,IF(AH673&lt;0,1.01,IF(AH673&gt;10,1.1,(1+AH673/100))))</f>
        <v>1.3640000000000001</v>
      </c>
      <c r="AS673" s="886">
        <f t="shared" si="182"/>
        <v>1.4049200000000002</v>
      </c>
      <c r="AT673" s="886">
        <f t="shared" si="187"/>
        <v>1.4470676000000002</v>
      </c>
      <c r="AU673" s="886">
        <f t="shared" si="187"/>
        <v>1.4904796280000003</v>
      </c>
      <c r="AV673" s="886">
        <f t="shared" si="187"/>
        <v>1.5351940168400005</v>
      </c>
      <c r="AW673" s="651">
        <f t="shared" si="184"/>
        <v>7.2416612448400013</v>
      </c>
      <c r="AX673" s="747">
        <f t="shared" si="185"/>
        <v>27.368334258654574</v>
      </c>
      <c r="AY673" s="934">
        <v>1.01</v>
      </c>
      <c r="AZ673" s="872">
        <v>60.36</v>
      </c>
      <c r="BA673" s="872">
        <v>-31.790000000000003</v>
      </c>
      <c r="BB673" s="872">
        <v>14.399999999999999</v>
      </c>
      <c r="BC673" s="872">
        <v>21.72</v>
      </c>
      <c r="BD673" s="907"/>
      <c r="BE673" s="624">
        <v>2013</v>
      </c>
      <c r="BF673" s="898">
        <f t="shared" si="186"/>
        <v>0</v>
      </c>
      <c r="BG673" s="882">
        <v>1.3</v>
      </c>
    </row>
    <row r="674" spans="1:59" s="863" customFormat="1" ht="12.75" customHeight="1" x14ac:dyDescent="0.2">
      <c r="A674" s="863" t="s">
        <v>1752</v>
      </c>
      <c r="B674" s="604" t="s">
        <v>1753</v>
      </c>
      <c r="C674" s="932" t="s">
        <v>153</v>
      </c>
      <c r="D674" s="932" t="s">
        <v>4321</v>
      </c>
      <c r="E674" s="733">
        <v>11</v>
      </c>
      <c r="F674" s="1140">
        <v>316</v>
      </c>
      <c r="G674" s="1129" t="s">
        <v>106</v>
      </c>
      <c r="H674" s="1129" t="s">
        <v>106</v>
      </c>
      <c r="I674" s="874">
        <v>336.34</v>
      </c>
      <c r="J674" s="651">
        <f t="shared" si="172"/>
        <v>1.4865909496342988</v>
      </c>
      <c r="K674" s="877">
        <v>1.25</v>
      </c>
      <c r="L674" s="887">
        <v>4</v>
      </c>
      <c r="M674" s="642">
        <f t="shared" si="173"/>
        <v>5</v>
      </c>
      <c r="N674" s="870" t="s">
        <v>194</v>
      </c>
      <c r="O674" s="734">
        <v>1.08</v>
      </c>
      <c r="P674" s="861">
        <v>44001</v>
      </c>
      <c r="Q674" s="861">
        <v>44012</v>
      </c>
      <c r="R674" s="642">
        <f t="shared" si="174"/>
        <v>15.740740740740733</v>
      </c>
      <c r="S674" s="701">
        <f>IF(INDEX(Historical!$D$7:$D$1237,MATCH(B674,Historical!$B$7:$B$1261,0))=0,"n/a",(INDEX(Historical!$C$7:$C$1239,MATCH(B674,Historical!$B$7:$B$1261,0))/INDEX(Historical!$D$7:$D$1237,MATCH(B674,Historical!$B$7:$B$1261,0))-1)*100)</f>
        <v>44.34782608695653</v>
      </c>
      <c r="T674" s="701">
        <f>IF(INDEX(Historical!$F$7:$F$1230,MATCH(B674,Historical!$B$7:$B$1261,0))=0,"n/a",((INDEX(Historical!$C$7:$C$1239,MATCH(B674,Historical!$B$7:$B$1261,0))/INDEX(Historical!$F$7:$F$1230,MATCH(B674,Historical!$B$7:$B$1261,0)))^(1/3)-1)*100)</f>
        <v>27.993694864859876</v>
      </c>
      <c r="U674" s="701">
        <f>IF(INDEX(Historical!$H$7:$H$1230,MATCH(B674,Historical!$B$7:$B$1261,0))=0,"n/a",((INDEX(Historical!$C$7:$C$1239,MATCH(B674,Historical!$B$7:$B$1261,0))/INDEX(Historical!$H$7:$H$1230,MATCH(B674,Historical!$B$7:$B$1261,0)))^(1/5)-1)*100)</f>
        <v>28.79844023732392</v>
      </c>
      <c r="V674" s="701">
        <f>IF(INDEX(Historical!$O$7:$O$1230,MATCH(B674,Historical!$B$7:$B$1261,0))=0,"n/a",((INDEX(Historical!$C$7:$C$1239,MATCH(B674,Historical!$B$7:$B$1261,0))/INDEX(Historical!$O$7:$O$1230,MATCH(B674,Historical!$B$7:$B$1261,0)))^(1/10)-1)*100)</f>
        <v>66.728870783446254</v>
      </c>
      <c r="W674" s="702">
        <f t="shared" si="175"/>
        <v>0.43157391844353049</v>
      </c>
      <c r="X674" s="703">
        <f t="shared" si="176"/>
        <v>1.4256653582833623</v>
      </c>
      <c r="Y674" s="875"/>
      <c r="Z674" s="651">
        <f t="shared" si="177"/>
        <v>28.735632183908049</v>
      </c>
      <c r="AA674" s="886">
        <f t="shared" si="178"/>
        <v>19.329885057471266</v>
      </c>
      <c r="AB674" s="887">
        <v>12</v>
      </c>
      <c r="AC674" s="865">
        <v>17.399999999999999</v>
      </c>
      <c r="AD674" s="865">
        <v>1.53</v>
      </c>
      <c r="AE674" s="865">
        <v>1.25</v>
      </c>
      <c r="AF674" s="865">
        <v>4.92</v>
      </c>
      <c r="AG674" s="865">
        <v>27.500000000000004</v>
      </c>
      <c r="AH674" s="865">
        <v>17.5</v>
      </c>
      <c r="AI674" s="865">
        <v>9.59</v>
      </c>
      <c r="AJ674" s="865">
        <v>20.200000000000003</v>
      </c>
      <c r="AK674" s="865">
        <v>12.690000000000001</v>
      </c>
      <c r="AL674" s="878">
        <v>316140</v>
      </c>
      <c r="AM674" s="872">
        <v>0.3</v>
      </c>
      <c r="AN674" s="865">
        <v>0.67</v>
      </c>
      <c r="AO674" s="739">
        <f t="shared" si="179"/>
        <v>10.955146129486952</v>
      </c>
      <c r="AP674" s="740">
        <f t="shared" si="180"/>
        <v>30.285031186958218</v>
      </c>
      <c r="AQ674" s="888">
        <f t="shared" si="181"/>
        <v>105.59186590347029</v>
      </c>
      <c r="AR674" s="651">
        <f>INDEX(Historical!$C$7:$C$1239,MATCH(B674,Historical!$B$7:$B$1261,0))*IF(AH674="n/a",1.03,IF(AH674&lt;0,1.01,IF(AH674&gt;10,1.1,(1+AH674/100))))</f>
        <v>5.4780000000000006</v>
      </c>
      <c r="AS674" s="886">
        <f t="shared" si="182"/>
        <v>6.0033402000000011</v>
      </c>
      <c r="AT674" s="886">
        <f t="shared" si="187"/>
        <v>6.603674220000002</v>
      </c>
      <c r="AU674" s="886">
        <f t="shared" si="187"/>
        <v>7.2640416420000031</v>
      </c>
      <c r="AV674" s="886">
        <f t="shared" si="187"/>
        <v>7.9904458062000039</v>
      </c>
      <c r="AW674" s="651">
        <f t="shared" si="184"/>
        <v>33.33950186820001</v>
      </c>
      <c r="AX674" s="747">
        <f t="shared" si="185"/>
        <v>9.9124403485163857</v>
      </c>
      <c r="AY674" s="934">
        <v>0.72</v>
      </c>
      <c r="AZ674" s="872">
        <v>79.17</v>
      </c>
      <c r="BA674" s="872">
        <v>-8.59</v>
      </c>
      <c r="BB674" s="872">
        <v>3.26</v>
      </c>
      <c r="BC674" s="872">
        <v>12.83</v>
      </c>
      <c r="BD674" s="907"/>
      <c r="BE674" s="624">
        <v>2010</v>
      </c>
      <c r="BF674" s="898">
        <f t="shared" si="186"/>
        <v>0</v>
      </c>
      <c r="BG674" s="882">
        <v>9</v>
      </c>
    </row>
    <row r="675" spans="1:59" s="863" customFormat="1" ht="12.75" customHeight="1" x14ac:dyDescent="0.2">
      <c r="A675" s="895" t="s">
        <v>1756</v>
      </c>
      <c r="B675" s="863" t="s">
        <v>1757</v>
      </c>
      <c r="C675" s="932" t="s">
        <v>108</v>
      </c>
      <c r="D675" s="932" t="s">
        <v>118</v>
      </c>
      <c r="E675" s="733">
        <v>11</v>
      </c>
      <c r="F675" s="1140">
        <v>291</v>
      </c>
      <c r="G675" s="1165" t="s">
        <v>115</v>
      </c>
      <c r="H675" s="1165" t="s">
        <v>115</v>
      </c>
      <c r="I675" s="874">
        <v>22.23</v>
      </c>
      <c r="J675" s="651">
        <f t="shared" si="172"/>
        <v>5.1282051282051277</v>
      </c>
      <c r="K675" s="877">
        <v>0.28499999999999998</v>
      </c>
      <c r="L675" s="887">
        <v>4</v>
      </c>
      <c r="M675" s="642">
        <f t="shared" si="173"/>
        <v>1.1399999999999999</v>
      </c>
      <c r="N675" s="870" t="s">
        <v>236</v>
      </c>
      <c r="O675" s="734">
        <v>0.26</v>
      </c>
      <c r="P675" s="866">
        <v>43672</v>
      </c>
      <c r="Q675" s="866">
        <v>43693</v>
      </c>
      <c r="R675" s="642">
        <f t="shared" si="174"/>
        <v>9.6153846153846025</v>
      </c>
      <c r="S675" s="701">
        <f>IF(INDEX(Historical!$D$7:$D$1237,MATCH(B675,Historical!$B$7:$B$1261,0))=0,"n/a",(INDEX(Historical!$C$7:$C$1239,MATCH(B675,Historical!$B$7:$B$1261,0))/INDEX(Historical!$D$7:$D$1237,MATCH(B675,Historical!$B$7:$B$1261,0))-1)*100)</f>
        <v>11.22448979591837</v>
      </c>
      <c r="T675" s="701">
        <f>IF(INDEX(Historical!$F$7:$F$1230,MATCH(B675,Historical!$B$7:$B$1261,0))=0,"n/a",((INDEX(Historical!$C$7:$C$1239,MATCH(B675,Historical!$B$7:$B$1261,0))/INDEX(Historical!$F$7:$F$1230,MATCH(B675,Historical!$B$7:$B$1261,0)))^(1/3)-1)*100)</f>
        <v>12.282461348995731</v>
      </c>
      <c r="U675" s="701">
        <f>IF(INDEX(Historical!$H$7:$H$1230,MATCH(B675,Historical!$B$7:$B$1261,0))=0,"n/a",((INDEX(Historical!$C$7:$C$1239,MATCH(B675,Historical!$B$7:$B$1261,0))/INDEX(Historical!$H$7:$H$1230,MATCH(B675,Historical!$B$7:$B$1261,0)))^(1/5)-1)*100)</f>
        <v>11.945582806602983</v>
      </c>
      <c r="V675" s="701">
        <f>IF(INDEX(Historical!$O$7:$O$1230,MATCH(B675,Historical!$B$7:$B$1261,0))=0,"n/a",((INDEX(Historical!$C$7:$C$1239,MATCH(B675,Historical!$B$7:$B$1261,0))/INDEX(Historical!$O$7:$O$1230,MATCH(B675,Historical!$B$7:$B$1261,0)))^(1/10)-1)*100)</f>
        <v>13.216987371290557</v>
      </c>
      <c r="W675" s="702">
        <f t="shared" si="175"/>
        <v>0.90380526749618673</v>
      </c>
      <c r="X675" s="703">
        <f t="shared" si="176"/>
        <v>0.43756713577300305</v>
      </c>
      <c r="Y675" s="664"/>
      <c r="Z675" s="651">
        <f t="shared" si="177"/>
        <v>24.411134903640257</v>
      </c>
      <c r="AA675" s="886">
        <f t="shared" si="178"/>
        <v>4.7601713062098501</v>
      </c>
      <c r="AB675" s="887">
        <v>12</v>
      </c>
      <c r="AC675" s="865">
        <v>4.67</v>
      </c>
      <c r="AD675" s="865">
        <v>1.18</v>
      </c>
      <c r="AE675" s="865">
        <v>0.4</v>
      </c>
      <c r="AF675" s="865">
        <v>0.43</v>
      </c>
      <c r="AG675" s="865">
        <v>9.3000000000000007</v>
      </c>
      <c r="AH675" s="865">
        <v>120.39999999999999</v>
      </c>
      <c r="AI675" s="865">
        <v>4.0599999999999996</v>
      </c>
      <c r="AJ675" s="865">
        <v>27.3</v>
      </c>
      <c r="AK675" s="865">
        <v>4.21</v>
      </c>
      <c r="AL675" s="878">
        <v>4720</v>
      </c>
      <c r="AM675" s="872">
        <v>0.89999999999999991</v>
      </c>
      <c r="AN675" s="865">
        <v>0.31</v>
      </c>
      <c r="AO675" s="739">
        <f t="shared" si="179"/>
        <v>12.313616628598259</v>
      </c>
      <c r="AP675" s="740">
        <f t="shared" si="180"/>
        <v>17.073787934808109</v>
      </c>
      <c r="AQ675" s="888">
        <f t="shared" si="181"/>
        <v>-69.838408075683517</v>
      </c>
      <c r="AR675" s="651">
        <f>INDEX(Historical!$C$7:$C$1239,MATCH(B675,Historical!$B$7:$B$1261,0))*IF(AH675="n/a",1.03,IF(AH675&lt;0,1.01,IF(AH675&gt;10,1.1,(1+AH675/100))))</f>
        <v>1.1990000000000003</v>
      </c>
      <c r="AS675" s="886">
        <f t="shared" si="182"/>
        <v>1.2476794000000002</v>
      </c>
      <c r="AT675" s="886">
        <f t="shared" si="187"/>
        <v>1.3002067027400002</v>
      </c>
      <c r="AU675" s="886">
        <f t="shared" si="187"/>
        <v>1.3549454049253542</v>
      </c>
      <c r="AV675" s="886">
        <f t="shared" si="187"/>
        <v>1.4119886064727116</v>
      </c>
      <c r="AW675" s="651">
        <f t="shared" si="184"/>
        <v>6.5138201141380669</v>
      </c>
      <c r="AX675" s="747">
        <f t="shared" si="185"/>
        <v>29.301934836428551</v>
      </c>
      <c r="AY675" s="934">
        <v>1.81</v>
      </c>
      <c r="AZ675" s="872">
        <v>132.05000000000001</v>
      </c>
      <c r="BA675" s="872">
        <v>-29.01</v>
      </c>
      <c r="BB675" s="872">
        <v>16.45</v>
      </c>
      <c r="BC675" s="872">
        <v>24.7</v>
      </c>
      <c r="BD675" s="907"/>
      <c r="BE675" s="624">
        <v>2009</v>
      </c>
      <c r="BF675" s="898">
        <f t="shared" si="186"/>
        <v>0</v>
      </c>
      <c r="BG675" s="882">
        <v>1.4000000000000001</v>
      </c>
    </row>
    <row r="676" spans="1:59" s="863" customFormat="1" ht="12.75" customHeight="1" x14ac:dyDescent="0.2">
      <c r="A676" s="871" t="s">
        <v>828</v>
      </c>
      <c r="B676" s="604" t="s">
        <v>829</v>
      </c>
      <c r="C676" s="932" t="s">
        <v>112</v>
      </c>
      <c r="D676" s="932" t="s">
        <v>4356</v>
      </c>
      <c r="E676" s="733">
        <v>13</v>
      </c>
      <c r="F676" s="1140">
        <v>266</v>
      </c>
      <c r="G676" s="1190" t="s">
        <v>37</v>
      </c>
      <c r="H676" s="1190" t="s">
        <v>37</v>
      </c>
      <c r="I676" s="874">
        <v>204.08</v>
      </c>
      <c r="J676" s="651">
        <f t="shared" si="172"/>
        <v>1.9012152097216777</v>
      </c>
      <c r="K676" s="877">
        <v>0.97</v>
      </c>
      <c r="L676" s="887">
        <v>4</v>
      </c>
      <c r="M676" s="642">
        <f t="shared" si="173"/>
        <v>3.88</v>
      </c>
      <c r="N676" s="870" t="s">
        <v>318</v>
      </c>
      <c r="O676" s="734">
        <v>0.88</v>
      </c>
      <c r="P676" s="866">
        <v>43706</v>
      </c>
      <c r="Q676" s="866">
        <v>43738</v>
      </c>
      <c r="R676" s="642">
        <f t="shared" si="174"/>
        <v>10.227272727272723</v>
      </c>
      <c r="S676" s="701">
        <f>IF(INDEX(Historical!$D$7:$D$1237,MATCH(B676,Historical!$B$7:$B$1261,0))=0,"n/a",(INDEX(Historical!$C$7:$C$1239,MATCH(B676,Historical!$B$7:$B$1261,0))/INDEX(Historical!$D$7:$D$1237,MATCH(B676,Historical!$B$7:$B$1261,0))-1)*100)</f>
        <v>20.915032679738577</v>
      </c>
      <c r="T676" s="701">
        <f>IF(INDEX(Historical!$F$7:$F$1230,MATCH(B676,Historical!$B$7:$B$1261,0))=0,"n/a",((INDEX(Historical!$C$7:$C$1239,MATCH(B676,Historical!$B$7:$B$1261,0))/INDEX(Historical!$F$7:$F$1230,MATCH(B676,Historical!$B$7:$B$1261,0)))^(1/3)-1)*100)</f>
        <v>17.946500361351969</v>
      </c>
      <c r="U676" s="701">
        <f>IF(INDEX(Historical!$H$7:$H$1230,MATCH(B676,Historical!$B$7:$B$1261,0))=0,"n/a",((INDEX(Historical!$C$7:$C$1239,MATCH(B676,Historical!$B$7:$B$1261,0))/INDEX(Historical!$H$7:$H$1230,MATCH(B676,Historical!$B$7:$B$1261,0)))^(1/5)-1)*100)</f>
        <v>15.436965941381576</v>
      </c>
      <c r="V676" s="701">
        <f>IF(INDEX(Historical!$O$7:$O$1230,MATCH(B676,Historical!$B$7:$B$1261,0))=0,"n/a",((INDEX(Historical!$C$7:$C$1239,MATCH(B676,Historical!$B$7:$B$1261,0))/INDEX(Historical!$O$7:$O$1230,MATCH(B676,Historical!$B$7:$B$1261,0)))^(1/10)-1)*100)</f>
        <v>21.2218189648836</v>
      </c>
      <c r="W676" s="702">
        <f t="shared" si="175"/>
        <v>0.72741012289877705</v>
      </c>
      <c r="X676" s="703">
        <f t="shared" si="176"/>
        <v>1.9790981976130226</v>
      </c>
      <c r="Y676" s="876"/>
      <c r="Z676" s="651">
        <f t="shared" si="177"/>
        <v>49.426751592356688</v>
      </c>
      <c r="AA676" s="886">
        <f t="shared" si="178"/>
        <v>25.997452229299366</v>
      </c>
      <c r="AB676" s="887">
        <v>12</v>
      </c>
      <c r="AC676" s="865">
        <v>7.85</v>
      </c>
      <c r="AD676" s="865">
        <v>3.5</v>
      </c>
      <c r="AE676" s="865">
        <v>7.12</v>
      </c>
      <c r="AF676" s="865">
        <v>8.07</v>
      </c>
      <c r="AG676" s="865">
        <v>31.7</v>
      </c>
      <c r="AH676" s="865">
        <v>6</v>
      </c>
      <c r="AI676" s="865">
        <v>18.190000000000001</v>
      </c>
      <c r="AJ676" s="865">
        <v>7.8</v>
      </c>
      <c r="AK676" s="865">
        <v>7.4899999999999993</v>
      </c>
      <c r="AL676" s="878">
        <v>139650</v>
      </c>
      <c r="AM676" s="872">
        <v>0.1</v>
      </c>
      <c r="AN676" s="865">
        <v>1.63</v>
      </c>
      <c r="AO676" s="739">
        <f t="shared" si="179"/>
        <v>-8.6592710781961131</v>
      </c>
      <c r="AP676" s="740">
        <f t="shared" si="180"/>
        <v>17.338181151103253</v>
      </c>
      <c r="AQ676" s="888">
        <f t="shared" si="181"/>
        <v>205.35912517736725</v>
      </c>
      <c r="AR676" s="651">
        <f>INDEX(Historical!$C$7:$C$1239,MATCH(B676,Historical!$B$7:$B$1261,0))*IF(AH676="n/a",1.03,IF(AH676&lt;0,1.01,IF(AH676&gt;10,1.1,(1+AH676/100))))</f>
        <v>3.9220000000000006</v>
      </c>
      <c r="AS676" s="886">
        <f t="shared" si="182"/>
        <v>4.3142000000000014</v>
      </c>
      <c r="AT676" s="886">
        <f t="shared" si="187"/>
        <v>4.6373335800000017</v>
      </c>
      <c r="AU676" s="886">
        <f t="shared" si="187"/>
        <v>4.9846698651420018</v>
      </c>
      <c r="AV676" s="886">
        <f t="shared" si="187"/>
        <v>5.3580216380411372</v>
      </c>
      <c r="AW676" s="651">
        <f t="shared" si="184"/>
        <v>23.216225083183144</v>
      </c>
      <c r="AX676" s="747">
        <f t="shared" si="185"/>
        <v>11.376041299090133</v>
      </c>
      <c r="AY676" s="934">
        <v>1.1299999999999999</v>
      </c>
      <c r="AZ676" s="872">
        <v>94.210000000000008</v>
      </c>
      <c r="BA676" s="872">
        <v>-3.34</v>
      </c>
      <c r="BB676" s="872">
        <v>3.29</v>
      </c>
      <c r="BC676" s="872">
        <v>17.010000000000002</v>
      </c>
      <c r="BD676" s="907"/>
      <c r="BE676" s="624">
        <v>2007</v>
      </c>
      <c r="BF676" s="898">
        <f t="shared" si="186"/>
        <v>1</v>
      </c>
      <c r="BG676" s="882">
        <v>8.6</v>
      </c>
    </row>
    <row r="677" spans="1:59" s="863" customFormat="1" ht="12.75" customHeight="1" x14ac:dyDescent="0.2">
      <c r="A677" s="871" t="s">
        <v>3914</v>
      </c>
      <c r="B677" s="604" t="s">
        <v>3915</v>
      </c>
      <c r="C677" s="932" t="s">
        <v>108</v>
      </c>
      <c r="D677" s="932" t="s">
        <v>4338</v>
      </c>
      <c r="E677" s="733">
        <v>7</v>
      </c>
      <c r="F677" s="1140">
        <v>581</v>
      </c>
      <c r="G677" s="1147" t="s">
        <v>106</v>
      </c>
      <c r="H677" s="1147" t="s">
        <v>106</v>
      </c>
      <c r="I677" s="874">
        <v>17.59</v>
      </c>
      <c r="J677" s="651">
        <f t="shared" si="172"/>
        <v>1.8192154633314381</v>
      </c>
      <c r="K677" s="877">
        <v>0.08</v>
      </c>
      <c r="L677" s="887">
        <v>4</v>
      </c>
      <c r="M677" s="642">
        <f t="shared" si="173"/>
        <v>0.32</v>
      </c>
      <c r="N677" s="870" t="s">
        <v>151</v>
      </c>
      <c r="O677" s="734">
        <v>7.0000000000000007E-2</v>
      </c>
      <c r="P677" s="1116">
        <v>43629</v>
      </c>
      <c r="Q677" s="1116">
        <v>43644</v>
      </c>
      <c r="R677" s="642">
        <f t="shared" si="174"/>
        <v>14.285714285714276</v>
      </c>
      <c r="S677" s="701">
        <f>IF(INDEX(Historical!$D$7:$D$1237,MATCH(B677,Historical!$B$7:$B$1261,0))=0,"n/a",(INDEX(Historical!$C$7:$C$1239,MATCH(B677,Historical!$B$7:$B$1261,0))/INDEX(Historical!$D$7:$D$1237,MATCH(B677,Historical!$B$7:$B$1261,0))-1)*100)</f>
        <v>14.814814814814813</v>
      </c>
      <c r="T677" s="701">
        <f>IF(INDEX(Historical!$F$7:$F$1230,MATCH(B677,Historical!$B$7:$B$1261,0))=0,"n/a",((INDEX(Historical!$C$7:$C$1239,MATCH(B677,Historical!$B$7:$B$1261,0))/INDEX(Historical!$F$7:$F$1230,MATCH(B677,Historical!$B$7:$B$1261,0)))^(1/3)-1)*100)</f>
        <v>19.866105802463508</v>
      </c>
      <c r="U677" s="701">
        <f>IF(INDEX(Historical!$H$7:$H$1230,MATCH(B677,Historical!$B$7:$B$1261,0))=0,"n/a",((INDEX(Historical!$C$7:$C$1239,MATCH(B677,Historical!$B$7:$B$1261,0))/INDEX(Historical!$H$7:$H$1230,MATCH(B677,Historical!$B$7:$B$1261,0)))^(1/5)-1)*100)</f>
        <v>25.39272451403496</v>
      </c>
      <c r="V677" s="701" t="str">
        <f>IF(INDEX(Historical!$O$7:$O$1230,MATCH(B677,Historical!$B$7:$B$1261,0))=0,"n/a",((INDEX(Historical!$C$7:$C$1239,MATCH(B677,Historical!$B$7:$B$1261,0))/INDEX(Historical!$O$7:$O$1230,MATCH(B677,Historical!$B$7:$B$1261,0)))^(1/10)-1)*100)</f>
        <v>n/a</v>
      </c>
      <c r="W677" s="702" t="str">
        <f t="shared" si="175"/>
        <v>n/a</v>
      </c>
      <c r="X677" s="703">
        <f t="shared" si="176"/>
        <v>1.0624570926374461</v>
      </c>
      <c r="Y677" s="664"/>
      <c r="Z677" s="651">
        <f t="shared" si="177"/>
        <v>15.609756097560979</v>
      </c>
      <c r="AA677" s="886">
        <f t="shared" si="178"/>
        <v>8.5804878048780502</v>
      </c>
      <c r="AB677" s="887">
        <v>12</v>
      </c>
      <c r="AC677" s="865">
        <v>2.0499999999999998</v>
      </c>
      <c r="AD677" s="865" t="s">
        <v>136</v>
      </c>
      <c r="AE677" s="865">
        <v>2.4900000000000002</v>
      </c>
      <c r="AF677" s="865">
        <v>1.17</v>
      </c>
      <c r="AG677" s="865">
        <v>13.600000000000001</v>
      </c>
      <c r="AH677" s="865">
        <v>6.8000000000000007</v>
      </c>
      <c r="AI677" s="865">
        <v>8.68</v>
      </c>
      <c r="AJ677" s="865">
        <v>23.9</v>
      </c>
      <c r="AK677" s="865" t="s">
        <v>136</v>
      </c>
      <c r="AL677" s="878">
        <v>194.16</v>
      </c>
      <c r="AM677" s="872">
        <v>1</v>
      </c>
      <c r="AN677" s="865">
        <v>0.06</v>
      </c>
      <c r="AO677" s="739">
        <f t="shared" si="179"/>
        <v>18.631452172488348</v>
      </c>
      <c r="AP677" s="740">
        <f t="shared" si="180"/>
        <v>27.211939977366399</v>
      </c>
      <c r="AQ677" s="888">
        <f t="shared" si="181"/>
        <v>-33.202891840016122</v>
      </c>
      <c r="AR677" s="651">
        <f>INDEX(Historical!$C$7:$C$1239,MATCH(B677,Historical!$B$7:$B$1261,0))*IF(AH677="n/a",1.03,IF(AH677&lt;0,1.01,IF(AH677&gt;10,1.1,(1+AH677/100))))</f>
        <v>0.33108000000000004</v>
      </c>
      <c r="AS677" s="886">
        <f t="shared" si="182"/>
        <v>0.35981774400000005</v>
      </c>
      <c r="AT677" s="886">
        <f t="shared" si="187"/>
        <v>0.37061227632000004</v>
      </c>
      <c r="AU677" s="886">
        <f t="shared" si="187"/>
        <v>0.38173064460960004</v>
      </c>
      <c r="AV677" s="886">
        <f t="shared" si="187"/>
        <v>0.39318256394788803</v>
      </c>
      <c r="AW677" s="651">
        <f t="shared" si="184"/>
        <v>1.8364232288774882</v>
      </c>
      <c r="AX677" s="747">
        <f t="shared" si="185"/>
        <v>10.440154797484299</v>
      </c>
      <c r="AY677" s="934">
        <v>1.43</v>
      </c>
      <c r="AZ677" s="872">
        <v>100.8</v>
      </c>
      <c r="BA677" s="872">
        <v>-27.16</v>
      </c>
      <c r="BB677" s="872">
        <v>24.38</v>
      </c>
      <c r="BC677" s="872">
        <v>25.169999999999998</v>
      </c>
      <c r="BD677" s="907"/>
      <c r="BE677" s="624">
        <v>2013</v>
      </c>
      <c r="BF677" s="898">
        <f t="shared" si="186"/>
        <v>0</v>
      </c>
      <c r="BG677" s="882">
        <v>1.2</v>
      </c>
    </row>
    <row r="678" spans="1:59" s="863" customFormat="1" ht="12.75" customHeight="1" x14ac:dyDescent="0.2">
      <c r="A678" s="863" t="s">
        <v>1750</v>
      </c>
      <c r="B678" s="604" t="s">
        <v>1751</v>
      </c>
      <c r="C678" s="932" t="s">
        <v>112</v>
      </c>
      <c r="D678" s="932" t="s">
        <v>4354</v>
      </c>
      <c r="E678" s="733">
        <v>11</v>
      </c>
      <c r="F678" s="1140">
        <v>301</v>
      </c>
      <c r="G678" s="1166" t="s">
        <v>115</v>
      </c>
      <c r="H678" s="1166" t="s">
        <v>115</v>
      </c>
      <c r="I678" s="874">
        <v>171.07</v>
      </c>
      <c r="J678" s="651">
        <f t="shared" si="172"/>
        <v>2.3616063599696031</v>
      </c>
      <c r="K678" s="877">
        <v>1.01</v>
      </c>
      <c r="L678" s="887">
        <v>4</v>
      </c>
      <c r="M678" s="642">
        <f t="shared" si="173"/>
        <v>4.04</v>
      </c>
      <c r="N678" s="870" t="s">
        <v>426</v>
      </c>
      <c r="O678" s="734">
        <v>0.96</v>
      </c>
      <c r="P678" s="861">
        <v>43885</v>
      </c>
      <c r="Q678" s="861">
        <v>43900</v>
      </c>
      <c r="R678" s="642">
        <f t="shared" si="174"/>
        <v>5.2083333333333384</v>
      </c>
      <c r="S678" s="701">
        <f>IF(INDEX(Historical!$D$7:$D$1237,MATCH(B678,Historical!$B$7:$B$1261,0))=0,"n/a",(INDEX(Historical!$C$7:$C$1239,MATCH(B678,Historical!$B$7:$B$1261,0))/INDEX(Historical!$D$7:$D$1237,MATCH(B678,Historical!$B$7:$B$1261,0))-1)*100)</f>
        <v>5.4945054945054972</v>
      </c>
      <c r="T678" s="701">
        <f>IF(INDEX(Historical!$F$7:$F$1230,MATCH(B678,Historical!$B$7:$B$1261,0))=0,"n/a",((INDEX(Historical!$C$7:$C$1239,MATCH(B678,Historical!$B$7:$B$1261,0))/INDEX(Historical!$F$7:$F$1230,MATCH(B678,Historical!$B$7:$B$1261,0)))^(1/3)-1)*100)</f>
        <v>7.1664579674248552</v>
      </c>
      <c r="U678" s="701">
        <f>IF(INDEX(Historical!$H$7:$H$1230,MATCH(B678,Historical!$B$7:$B$1261,0))=0,"n/a",((INDEX(Historical!$C$7:$C$1239,MATCH(B678,Historical!$B$7:$B$1261,0))/INDEX(Historical!$H$7:$H$1230,MATCH(B678,Historical!$B$7:$B$1261,0)))^(1/5)-1)*100)</f>
        <v>7.4581318351847781</v>
      </c>
      <c r="V678" s="701">
        <f>IF(INDEX(Historical!$O$7:$O$1230,MATCH(B678,Historical!$B$7:$B$1261,0))=0,"n/a",((INDEX(Historical!$C$7:$C$1239,MATCH(B678,Historical!$B$7:$B$1261,0))/INDEX(Historical!$O$7:$O$1230,MATCH(B678,Historical!$B$7:$B$1261,0)))^(1/10)-1)*100)</f>
        <v>7.871289892416522</v>
      </c>
      <c r="W678" s="702">
        <f t="shared" si="175"/>
        <v>0.94751075581274236</v>
      </c>
      <c r="X678" s="703">
        <f t="shared" si="176"/>
        <v>0.80194965969728793</v>
      </c>
      <c r="Y678" s="664"/>
      <c r="Z678" s="651">
        <f t="shared" si="177"/>
        <v>76.66034155597724</v>
      </c>
      <c r="AA678" s="886">
        <f t="shared" si="178"/>
        <v>32.461100569259962</v>
      </c>
      <c r="AB678" s="887">
        <v>12</v>
      </c>
      <c r="AC678" s="865">
        <v>5.27</v>
      </c>
      <c r="AD678" s="865">
        <v>3.34</v>
      </c>
      <c r="AE678" s="865">
        <v>1.84</v>
      </c>
      <c r="AF678" s="865">
        <v>26.23</v>
      </c>
      <c r="AG678" s="867">
        <v>111.00000000000001</v>
      </c>
      <c r="AH678" s="865">
        <v>-7.1999999999999993</v>
      </c>
      <c r="AI678" s="865">
        <v>10.040000000000001</v>
      </c>
      <c r="AJ678" s="865">
        <v>9.3000000000000007</v>
      </c>
      <c r="AK678" s="865">
        <v>9.6100000000000012</v>
      </c>
      <c r="AL678" s="878">
        <v>147380</v>
      </c>
      <c r="AM678" s="873" t="s">
        <v>136</v>
      </c>
      <c r="AN678" s="867">
        <v>4.5999999999999996</v>
      </c>
      <c r="AO678" s="739">
        <f t="shared" si="179"/>
        <v>-22.641362374105583</v>
      </c>
      <c r="AP678" s="740">
        <f t="shared" si="180"/>
        <v>9.8197381951543807</v>
      </c>
      <c r="AQ678" s="888">
        <f t="shared" si="181"/>
        <v>515.16200862742517</v>
      </c>
      <c r="AR678" s="651">
        <f>INDEX(Historical!$C$7:$C$1239,MATCH(B678,Historical!$B$7:$B$1261,0))*IF(AH678="n/a",1.03,IF(AH678&lt;0,1.01,IF(AH678&gt;10,1.1,(1+AH678/100))))</f>
        <v>3.8784000000000001</v>
      </c>
      <c r="AS678" s="886">
        <f t="shared" si="182"/>
        <v>4.2662400000000007</v>
      </c>
      <c r="AT678" s="886">
        <f t="shared" si="187"/>
        <v>4.6762256640000013</v>
      </c>
      <c r="AU678" s="886">
        <f t="shared" si="187"/>
        <v>5.1256109503104019</v>
      </c>
      <c r="AV678" s="886">
        <f t="shared" si="187"/>
        <v>5.6181821626352315</v>
      </c>
      <c r="AW678" s="651">
        <f t="shared" si="184"/>
        <v>23.564658776945638</v>
      </c>
      <c r="AX678" s="747">
        <f t="shared" si="185"/>
        <v>13.774863375779296</v>
      </c>
      <c r="AY678" s="934">
        <v>1</v>
      </c>
      <c r="AZ678" s="872">
        <v>108.62</v>
      </c>
      <c r="BA678" s="872">
        <v>-3.9</v>
      </c>
      <c r="BB678" s="872">
        <v>2.11</v>
      </c>
      <c r="BC678" s="872">
        <v>33.839999999999996</v>
      </c>
      <c r="BD678" s="907"/>
      <c r="BE678" s="624">
        <v>2010</v>
      </c>
      <c r="BF678" s="898">
        <f t="shared" si="186"/>
        <v>0</v>
      </c>
      <c r="BG678" s="882">
        <v>7.5</v>
      </c>
    </row>
    <row r="679" spans="1:59" s="863" customFormat="1" ht="12.75" customHeight="1" x14ac:dyDescent="0.2">
      <c r="A679" s="871" t="s">
        <v>1738</v>
      </c>
      <c r="B679" s="604" t="s">
        <v>1739</v>
      </c>
      <c r="C679" s="932" t="s">
        <v>108</v>
      </c>
      <c r="D679" s="932" t="s">
        <v>4338</v>
      </c>
      <c r="E679" s="733">
        <v>9</v>
      </c>
      <c r="F679" s="1140">
        <v>439</v>
      </c>
      <c r="G679" s="1139" t="s">
        <v>37</v>
      </c>
      <c r="H679" s="1139" t="s">
        <v>37</v>
      </c>
      <c r="I679" s="874">
        <v>43.21</v>
      </c>
      <c r="J679" s="651">
        <f t="shared" si="172"/>
        <v>3.8879888914603096</v>
      </c>
      <c r="K679" s="877">
        <v>0.42</v>
      </c>
      <c r="L679" s="887">
        <v>4</v>
      </c>
      <c r="M679" s="642">
        <f t="shared" si="173"/>
        <v>1.68</v>
      </c>
      <c r="N679" s="870" t="s">
        <v>218</v>
      </c>
      <c r="O679" s="734">
        <v>0.37</v>
      </c>
      <c r="P679" s="866">
        <v>43735</v>
      </c>
      <c r="Q679" s="866">
        <v>43753</v>
      </c>
      <c r="R679" s="642">
        <f t="shared" si="174"/>
        <v>13.513513513513512</v>
      </c>
      <c r="S679" s="701">
        <f>IF(INDEX(Historical!$D$7:$D$1237,MATCH(B679,Historical!$B$7:$B$1261,0))=0,"n/a",(INDEX(Historical!$C$7:$C$1239,MATCH(B679,Historical!$B$7:$B$1261,0))/INDEX(Historical!$D$7:$D$1237,MATCH(B679,Historical!$B$7:$B$1261,0))-1)*100)</f>
        <v>20.472440944881896</v>
      </c>
      <c r="T679" s="701">
        <f>IF(INDEX(Historical!$F$7:$F$1230,MATCH(B679,Historical!$B$7:$B$1261,0))=0,"n/a",((INDEX(Historical!$C$7:$C$1239,MATCH(B679,Historical!$B$7:$B$1261,0))/INDEX(Historical!$F$7:$F$1230,MATCH(B679,Historical!$B$7:$B$1261,0)))^(1/3)-1)*100)</f>
        <v>13.551196153247002</v>
      </c>
      <c r="U679" s="701">
        <f>IF(INDEX(Historical!$H$7:$H$1230,MATCH(B679,Historical!$B$7:$B$1261,0))=0,"n/a",((INDEX(Historical!$C$7:$C$1239,MATCH(B679,Historical!$B$7:$B$1261,0))/INDEX(Historical!$H$7:$H$1230,MATCH(B679,Historical!$B$7:$B$1261,0)))^(1/5)-1)*100)</f>
        <v>10.000222877171749</v>
      </c>
      <c r="V679" s="701">
        <f>IF(INDEX(Historical!$O$7:$O$1230,MATCH(B679,Historical!$B$7:$B$1261,0))=0,"n/a",((INDEX(Historical!$C$7:$C$1239,MATCH(B679,Historical!$B$7:$B$1261,0))/INDEX(Historical!$O$7:$O$1230,MATCH(B679,Historical!$B$7:$B$1261,0)))^(1/10)-1)*100)</f>
        <v>10.281422311440425</v>
      </c>
      <c r="W679" s="702">
        <f t="shared" si="175"/>
        <v>0.97264975353110661</v>
      </c>
      <c r="X679" s="703">
        <f t="shared" si="176"/>
        <v>1.6129391737373788</v>
      </c>
      <c r="Y679" s="664"/>
      <c r="Z679" s="651">
        <f t="shared" si="177"/>
        <v>55.629139072847678</v>
      </c>
      <c r="AA679" s="886">
        <f t="shared" si="178"/>
        <v>14.30794701986755</v>
      </c>
      <c r="AB679" s="887">
        <v>12</v>
      </c>
      <c r="AC679" s="865">
        <v>3.02</v>
      </c>
      <c r="AD679" s="865">
        <v>7.22</v>
      </c>
      <c r="AE679" s="865">
        <v>4.3099999999999996</v>
      </c>
      <c r="AF679" s="865">
        <v>1.43</v>
      </c>
      <c r="AG679" s="865">
        <v>10</v>
      </c>
      <c r="AH679" s="865">
        <v>0.4</v>
      </c>
      <c r="AI679" s="865">
        <v>3.1300000000000003</v>
      </c>
      <c r="AJ679" s="865">
        <v>6.2</v>
      </c>
      <c r="AK679" s="865">
        <v>2.0299999999999998</v>
      </c>
      <c r="AL679" s="878">
        <v>67310</v>
      </c>
      <c r="AM679" s="872">
        <v>0.09</v>
      </c>
      <c r="AN679" s="865">
        <v>0.91</v>
      </c>
      <c r="AO679" s="739">
        <f t="shared" si="179"/>
        <v>-0.41973525123549038</v>
      </c>
      <c r="AP679" s="740">
        <f t="shared" si="180"/>
        <v>13.888211768632059</v>
      </c>
      <c r="AQ679" s="888">
        <f t="shared" si="181"/>
        <v>-4.640180279787776</v>
      </c>
      <c r="AR679" s="651">
        <f>INDEX(Historical!$C$7:$C$1239,MATCH(B679,Historical!$B$7:$B$1261,0))*IF(AH679="n/a",1.03,IF(AH679&lt;0,1.01,IF(AH679&gt;10,1.1,(1+AH679/100))))</f>
        <v>1.5361199999999999</v>
      </c>
      <c r="AS679" s="886">
        <f t="shared" si="182"/>
        <v>1.5842005560000001</v>
      </c>
      <c r="AT679" s="886">
        <f t="shared" si="187"/>
        <v>1.6163598272868001</v>
      </c>
      <c r="AU679" s="886">
        <f t="shared" si="187"/>
        <v>1.6491719317807221</v>
      </c>
      <c r="AV679" s="886">
        <f t="shared" si="187"/>
        <v>1.6826501219958707</v>
      </c>
      <c r="AW679" s="651">
        <f t="shared" si="184"/>
        <v>8.0685024370633922</v>
      </c>
      <c r="AX679" s="747">
        <f t="shared" si="185"/>
        <v>18.672766575013636</v>
      </c>
      <c r="AY679" s="934">
        <v>1.1299999999999999</v>
      </c>
      <c r="AZ679" s="872">
        <v>52.359999999999992</v>
      </c>
      <c r="BA679" s="872">
        <v>-29.29</v>
      </c>
      <c r="BB679" s="872">
        <v>8.89</v>
      </c>
      <c r="BC679" s="872">
        <v>14.04</v>
      </c>
      <c r="BD679" s="907"/>
      <c r="BE679" s="624">
        <v>2011</v>
      </c>
      <c r="BF679" s="898">
        <f t="shared" si="186"/>
        <v>0</v>
      </c>
      <c r="BG679" s="882">
        <v>0.89999999999999991</v>
      </c>
    </row>
    <row r="680" spans="1:59" s="863" customFormat="1" x14ac:dyDescent="0.2">
      <c r="A680" s="871" t="s">
        <v>1758</v>
      </c>
      <c r="B680" s="604" t="s">
        <v>1759</v>
      </c>
      <c r="C680" s="932" t="s">
        <v>153</v>
      </c>
      <c r="D680" s="932" t="s">
        <v>4321</v>
      </c>
      <c r="E680" s="733">
        <v>10</v>
      </c>
      <c r="F680" s="1140">
        <v>392</v>
      </c>
      <c r="G680" s="1166" t="s">
        <v>106</v>
      </c>
      <c r="H680" s="1166" t="s">
        <v>106</v>
      </c>
      <c r="I680" s="874">
        <v>106.22</v>
      </c>
      <c r="J680" s="651">
        <f t="shared" si="172"/>
        <v>1.2050461306721898</v>
      </c>
      <c r="K680" s="877">
        <v>0.32</v>
      </c>
      <c r="L680" s="887">
        <v>4</v>
      </c>
      <c r="M680" s="642">
        <f t="shared" si="173"/>
        <v>1.28</v>
      </c>
      <c r="N680" s="870" t="s">
        <v>239</v>
      </c>
      <c r="O680" s="734">
        <v>0.3</v>
      </c>
      <c r="P680" s="861">
        <v>43902</v>
      </c>
      <c r="Q680" s="861">
        <v>43938</v>
      </c>
      <c r="R680" s="642">
        <f t="shared" si="174"/>
        <v>6.6666666666666732</v>
      </c>
      <c r="S680" s="701">
        <f>IF(INDEX(Historical!$D$7:$D$1237,MATCH(B680,Historical!$B$7:$B$1261,0))=0,"n/a",(INDEX(Historical!$C$7:$C$1239,MATCH(B680,Historical!$B$7:$B$1261,0))/INDEX(Historical!$D$7:$D$1237,MATCH(B680,Historical!$B$7:$B$1261,0))-1)*100)</f>
        <v>23.913043478260843</v>
      </c>
      <c r="T680" s="701">
        <f>IF(INDEX(Historical!$F$7:$F$1230,MATCH(B680,Historical!$B$7:$B$1261,0))=0,"n/a",((INDEX(Historical!$C$7:$C$1239,MATCH(B680,Historical!$B$7:$B$1261,0))/INDEX(Historical!$F$7:$F$1230,MATCH(B680,Historical!$B$7:$B$1261,0)))^(1/3)-1)*100)</f>
        <v>19.983162620797646</v>
      </c>
      <c r="U680" s="701">
        <f>IF(INDEX(Historical!$H$7:$H$1230,MATCH(B680,Historical!$B$7:$B$1261,0))=0,"n/a",((INDEX(Historical!$C$7:$C$1239,MATCH(B680,Historical!$B$7:$B$1261,0))/INDEX(Historical!$H$7:$H$1230,MATCH(B680,Historical!$B$7:$B$1261,0)))^(1/5)-1)*100)</f>
        <v>18.88654957871243</v>
      </c>
      <c r="V680" s="701" t="str">
        <f>IF(INDEX(Historical!$O$7:$O$1230,MATCH(B680,Historical!$B$7:$B$1261,0))=0,"n/a",((INDEX(Historical!$C$7:$C$1239,MATCH(B680,Historical!$B$7:$B$1261,0))/INDEX(Historical!$O$7:$O$1230,MATCH(B680,Historical!$B$7:$B$1261,0)))^(1/10)-1)*100)</f>
        <v>n/a</v>
      </c>
      <c r="W680" s="702" t="str">
        <f t="shared" si="175"/>
        <v>n/a</v>
      </c>
      <c r="X680" s="703">
        <f t="shared" si="176"/>
        <v>2.0092074019906838</v>
      </c>
      <c r="Y680" s="875"/>
      <c r="Z680" s="651">
        <f t="shared" si="177"/>
        <v>54.468085106382979</v>
      </c>
      <c r="AA680" s="886">
        <f t="shared" si="178"/>
        <v>45.199999999999996</v>
      </c>
      <c r="AB680" s="887">
        <v>12</v>
      </c>
      <c r="AC680" s="865">
        <v>2.35</v>
      </c>
      <c r="AD680" s="865">
        <v>3.81</v>
      </c>
      <c r="AE680" s="865">
        <v>3.24</v>
      </c>
      <c r="AF680" s="865">
        <v>5.21</v>
      </c>
      <c r="AG680" s="865">
        <v>10.199999999999999</v>
      </c>
      <c r="AH680" s="865">
        <v>87</v>
      </c>
      <c r="AI680" s="865">
        <v>23.35</v>
      </c>
      <c r="AJ680" s="865">
        <v>9.4</v>
      </c>
      <c r="AK680" s="865">
        <v>12</v>
      </c>
      <c r="AL680" s="878">
        <v>1380</v>
      </c>
      <c r="AM680" s="872">
        <v>1.5</v>
      </c>
      <c r="AN680" s="865">
        <v>0.05</v>
      </c>
      <c r="AO680" s="739">
        <f t="shared" si="179"/>
        <v>-25.108404290615375</v>
      </c>
      <c r="AP680" s="740">
        <f t="shared" si="180"/>
        <v>20.09159570938462</v>
      </c>
      <c r="AQ680" s="888">
        <f t="shared" si="181"/>
        <v>223.51678644409029</v>
      </c>
      <c r="AR680" s="651">
        <f>INDEX(Historical!$C$7:$C$1239,MATCH(B680,Historical!$B$7:$B$1261,0))*IF(AH680="n/a",1.03,IF(AH680&lt;0,1.01,IF(AH680&gt;10,1.1,(1+AH680/100))))</f>
        <v>1.254</v>
      </c>
      <c r="AS680" s="886">
        <f t="shared" si="182"/>
        <v>1.3794000000000002</v>
      </c>
      <c r="AT680" s="886">
        <f t="shared" si="187"/>
        <v>1.5173400000000004</v>
      </c>
      <c r="AU680" s="886">
        <f t="shared" si="187"/>
        <v>1.6690740000000006</v>
      </c>
      <c r="AV680" s="886">
        <f t="shared" si="187"/>
        <v>1.8359814000000008</v>
      </c>
      <c r="AW680" s="651">
        <f t="shared" si="184"/>
        <v>7.6557954000000015</v>
      </c>
      <c r="AX680" s="747">
        <f t="shared" si="185"/>
        <v>7.2074895499905871</v>
      </c>
      <c r="AY680" s="934">
        <v>1.44</v>
      </c>
      <c r="AZ680" s="872">
        <v>135.35999999999999</v>
      </c>
      <c r="BA680" s="872">
        <v>-20.8</v>
      </c>
      <c r="BB680" s="872">
        <v>15.909999999999998</v>
      </c>
      <c r="BC680" s="872">
        <v>25.75</v>
      </c>
      <c r="BD680" s="907"/>
      <c r="BE680" s="624">
        <v>2011</v>
      </c>
      <c r="BF680" s="898">
        <f t="shared" si="186"/>
        <v>0</v>
      </c>
      <c r="BG680" s="882">
        <v>4.3</v>
      </c>
    </row>
    <row r="681" spans="1:59" s="863" customFormat="1" ht="12.75" customHeight="1" x14ac:dyDescent="0.2">
      <c r="A681" s="155" t="s">
        <v>4032</v>
      </c>
      <c r="B681" s="835" t="s">
        <v>4033</v>
      </c>
      <c r="C681" s="932" t="s">
        <v>131</v>
      </c>
      <c r="D681" s="932" t="s">
        <v>4328</v>
      </c>
      <c r="E681" s="733">
        <v>6</v>
      </c>
      <c r="F681" s="1140">
        <v>681</v>
      </c>
      <c r="G681" s="1165" t="s">
        <v>106</v>
      </c>
      <c r="H681" s="1165" t="s">
        <v>106</v>
      </c>
      <c r="I681" s="874">
        <v>40.880000000000003</v>
      </c>
      <c r="J681" s="651">
        <f t="shared" si="172"/>
        <v>3.6692759295499018</v>
      </c>
      <c r="K681" s="877">
        <v>0.375</v>
      </c>
      <c r="L681" s="887">
        <v>4</v>
      </c>
      <c r="M681" s="642">
        <f t="shared" si="173"/>
        <v>1.5</v>
      </c>
      <c r="N681" s="870" t="s">
        <v>513</v>
      </c>
      <c r="O681" s="734">
        <v>0.37</v>
      </c>
      <c r="P681" s="861">
        <v>43874</v>
      </c>
      <c r="Q681" s="861">
        <v>43889</v>
      </c>
      <c r="R681" s="642">
        <f t="shared" si="174"/>
        <v>1.3513513513513526</v>
      </c>
      <c r="S681" s="701">
        <f>IF(INDEX(Historical!$D$7:$D$1237,MATCH(B681,Historical!$B$7:$B$1261,0))=0,"n/a",(INDEX(Historical!$C$7:$C$1239,MATCH(B681,Historical!$B$7:$B$1261,0))/INDEX(Historical!$D$7:$D$1237,MATCH(B681,Historical!$B$7:$B$1261,0))-1)*100)</f>
        <v>1.3698630136986356</v>
      </c>
      <c r="T681" s="701">
        <f>IF(INDEX(Historical!$F$7:$F$1230,MATCH(B681,Historical!$B$7:$B$1261,0))=0,"n/a",((INDEX(Historical!$C$7:$C$1239,MATCH(B681,Historical!$B$7:$B$1261,0))/INDEX(Historical!$F$7:$F$1230,MATCH(B681,Historical!$B$7:$B$1261,0)))^(1/3)-1)*100)</f>
        <v>1.3890663116861823</v>
      </c>
      <c r="U681" s="701">
        <f>IF(INDEX(Historical!$H$7:$H$1230,MATCH(B681,Historical!$B$7:$B$1261,0))=0,"n/a",((INDEX(Historical!$C$7:$C$1239,MATCH(B681,Historical!$B$7:$B$1261,0))/INDEX(Historical!$H$7:$H$1230,MATCH(B681,Historical!$B$7:$B$1261,0)))^(1/5)-1)*100)</f>
        <v>1.4090059927290843</v>
      </c>
      <c r="V681" s="701">
        <f>IF(INDEX(Historical!$O$7:$O$1230,MATCH(B681,Historical!$B$7:$B$1261,0))=0,"n/a",((INDEX(Historical!$C$7:$C$1239,MATCH(B681,Historical!$B$7:$B$1261,0))/INDEX(Historical!$O$7:$O$1230,MATCH(B681,Historical!$B$7:$B$1261,0)))^(1/10)-1)*100)</f>
        <v>0.70203870465042062</v>
      </c>
      <c r="W681" s="702">
        <f t="shared" si="175"/>
        <v>2.0070203870464622</v>
      </c>
      <c r="X681" s="703">
        <f t="shared" si="176"/>
        <v>0.13292509365368721</v>
      </c>
      <c r="Y681" s="876"/>
      <c r="Z681" s="651">
        <f t="shared" si="177"/>
        <v>74.626865671641795</v>
      </c>
      <c r="AA681" s="886">
        <f t="shared" si="178"/>
        <v>20.338308457711445</v>
      </c>
      <c r="AB681" s="887">
        <v>12</v>
      </c>
      <c r="AC681" s="865">
        <v>2.0099999999999998</v>
      </c>
      <c r="AD681" s="865">
        <v>4.21</v>
      </c>
      <c r="AE681" s="865">
        <v>1.47</v>
      </c>
      <c r="AF681" s="865">
        <v>1.59</v>
      </c>
      <c r="AG681" s="865">
        <v>7.8</v>
      </c>
      <c r="AH681" s="865">
        <v>33.300000000000004</v>
      </c>
      <c r="AI681" s="865">
        <v>16.650000000000002</v>
      </c>
      <c r="AJ681" s="865">
        <v>10.6</v>
      </c>
      <c r="AK681" s="865">
        <v>4.8</v>
      </c>
      <c r="AL681" s="878">
        <v>614.37</v>
      </c>
      <c r="AM681" s="872">
        <v>0.6</v>
      </c>
      <c r="AN681" s="865">
        <v>1.45</v>
      </c>
      <c r="AO681" s="739">
        <f t="shared" si="179"/>
        <v>-15.260026535432459</v>
      </c>
      <c r="AP681" s="740">
        <f t="shared" si="180"/>
        <v>5.0782819222789861</v>
      </c>
      <c r="AQ681" s="888">
        <f t="shared" si="181"/>
        <v>19.884964209234447</v>
      </c>
      <c r="AR681" s="651">
        <f>INDEX(Historical!$C$7:$C$1239,MATCH(B681,Historical!$B$7:$B$1261,0))*IF(AH681="n/a",1.03,IF(AH681&lt;0,1.01,IF(AH681&gt;10,1.1,(1+AH681/100))))</f>
        <v>1.6280000000000001</v>
      </c>
      <c r="AS681" s="886">
        <f t="shared" si="182"/>
        <v>1.7908000000000002</v>
      </c>
      <c r="AT681" s="886">
        <f t="shared" si="187"/>
        <v>1.8767584000000002</v>
      </c>
      <c r="AU681" s="886">
        <f t="shared" si="187"/>
        <v>1.9668428032000003</v>
      </c>
      <c r="AV681" s="886">
        <f t="shared" si="187"/>
        <v>2.0612512577536002</v>
      </c>
      <c r="AW681" s="651">
        <f t="shared" si="184"/>
        <v>9.3236524609535998</v>
      </c>
      <c r="AX681" s="747">
        <f t="shared" si="185"/>
        <v>22.807369033643834</v>
      </c>
      <c r="AY681" s="934">
        <v>0.39</v>
      </c>
      <c r="AZ681" s="872">
        <v>24.63</v>
      </c>
      <c r="BA681" s="872">
        <v>-37.830000000000005</v>
      </c>
      <c r="BB681" s="872">
        <v>6.8199999999999994</v>
      </c>
      <c r="BC681" s="872">
        <v>-10.459999999999999</v>
      </c>
      <c r="BD681" s="907"/>
      <c r="BE681" s="624">
        <v>2015</v>
      </c>
      <c r="BF681" s="898">
        <f t="shared" si="186"/>
        <v>0</v>
      </c>
      <c r="BG681" s="882">
        <v>2.1999999999999997</v>
      </c>
    </row>
    <row r="682" spans="1:59" s="863" customFormat="1" ht="12.75" customHeight="1" x14ac:dyDescent="0.2">
      <c r="A682" s="871" t="s">
        <v>834</v>
      </c>
      <c r="B682" s="604" t="s">
        <v>835</v>
      </c>
      <c r="C682" s="932" t="s">
        <v>153</v>
      </c>
      <c r="D682" s="932" t="s">
        <v>4324</v>
      </c>
      <c r="E682" s="733">
        <v>18</v>
      </c>
      <c r="F682" s="1140">
        <v>203</v>
      </c>
      <c r="G682" s="1165" t="s">
        <v>106</v>
      </c>
      <c r="H682" s="1165" t="s">
        <v>106</v>
      </c>
      <c r="I682" s="874">
        <v>86.33</v>
      </c>
      <c r="J682" s="651">
        <f t="shared" si="172"/>
        <v>1.3205143055716435</v>
      </c>
      <c r="K682" s="877">
        <v>0.28499999999999998</v>
      </c>
      <c r="L682" s="887">
        <v>4</v>
      </c>
      <c r="M682" s="642">
        <f t="shared" si="173"/>
        <v>1.1399999999999999</v>
      </c>
      <c r="N682" s="870" t="s">
        <v>188</v>
      </c>
      <c r="O682" s="734">
        <v>0.28000000000000003</v>
      </c>
      <c r="P682" s="861">
        <v>44179</v>
      </c>
      <c r="Q682" s="861">
        <v>44201</v>
      </c>
      <c r="R682" s="642">
        <f t="shared" si="174"/>
        <v>1.7857142857142672</v>
      </c>
      <c r="S682" s="701">
        <f>IF(INDEX(Historical!$D$7:$D$1237,MATCH(B682,Historical!$B$7:$B$1261,0))=0,"n/a",(INDEX(Historical!$C$7:$C$1239,MATCH(B682,Historical!$B$7:$B$1261,0))/INDEX(Historical!$D$7:$D$1237,MATCH(B682,Historical!$B$7:$B$1261,0))-1)*100)</f>
        <v>1.8518518518518601</v>
      </c>
      <c r="T682" s="701">
        <f>IF(INDEX(Historical!$F$7:$F$1230,MATCH(B682,Historical!$B$7:$B$1261,0))=0,"n/a",((INDEX(Historical!$C$7:$C$1239,MATCH(B682,Historical!$B$7:$B$1261,0))/INDEX(Historical!$F$7:$F$1230,MATCH(B682,Historical!$B$7:$B$1261,0)))^(1/3)-1)*100)</f>
        <v>1.724476819110099</v>
      </c>
      <c r="U682" s="701">
        <f>IF(INDEX(Historical!$H$7:$H$1230,MATCH(B682,Historical!$B$7:$B$1261,0))=0,"n/a",((INDEX(Historical!$C$7:$C$1239,MATCH(B682,Historical!$B$7:$B$1261,0))/INDEX(Historical!$H$7:$H$1230,MATCH(B682,Historical!$B$7:$B$1261,0)))^(1/5)-1)*100)</f>
        <v>1.8228678182560243</v>
      </c>
      <c r="V682" s="701">
        <f>IF(INDEX(Historical!$O$7:$O$1230,MATCH(B682,Historical!$B$7:$B$1261,0))=0,"n/a",((INDEX(Historical!$C$7:$C$1239,MATCH(B682,Historical!$B$7:$B$1261,0))/INDEX(Historical!$O$7:$O$1230,MATCH(B682,Historical!$B$7:$B$1261,0)))^(1/10)-1)*100)</f>
        <v>1.7478158368593899</v>
      </c>
      <c r="W682" s="702">
        <f t="shared" si="175"/>
        <v>1.0429404401847586</v>
      </c>
      <c r="X682" s="703">
        <f t="shared" si="176"/>
        <v>0.35742506240314204</v>
      </c>
      <c r="Y682" s="659"/>
      <c r="Z682" s="651">
        <f t="shared" si="177"/>
        <v>36.774193548387089</v>
      </c>
      <c r="AA682" s="886">
        <f t="shared" si="178"/>
        <v>27.848387096774193</v>
      </c>
      <c r="AB682" s="887">
        <v>12</v>
      </c>
      <c r="AC682" s="865">
        <v>3.1</v>
      </c>
      <c r="AD682" s="865" t="s">
        <v>136</v>
      </c>
      <c r="AE682" s="865">
        <v>7.77</v>
      </c>
      <c r="AF682" s="865">
        <v>3.35</v>
      </c>
      <c r="AG682" s="865">
        <v>12.1</v>
      </c>
      <c r="AH682" s="865">
        <v>-5.4</v>
      </c>
      <c r="AI682" s="865" t="s">
        <v>136</v>
      </c>
      <c r="AJ682" s="865">
        <v>5.0999999999999996</v>
      </c>
      <c r="AK682" s="865" t="s">
        <v>136</v>
      </c>
      <c r="AL682" s="878">
        <v>326.52</v>
      </c>
      <c r="AM682" s="872">
        <v>0.4</v>
      </c>
      <c r="AN682" s="865">
        <v>0</v>
      </c>
      <c r="AO682" s="739">
        <f t="shared" si="179"/>
        <v>-24.705004972946526</v>
      </c>
      <c r="AP682" s="740">
        <f t="shared" si="180"/>
        <v>3.143382123827668</v>
      </c>
      <c r="AQ682" s="888">
        <f t="shared" si="181"/>
        <v>103.62503314146765</v>
      </c>
      <c r="AR682" s="651">
        <f>INDEX(Historical!$C$7:$C$1239,MATCH(B682,Historical!$B$7:$B$1261,0))*IF(AH682="n/a",1.03,IF(AH682&lt;0,1.01,IF(AH682&gt;10,1.1,(1+AH682/100))))</f>
        <v>1.1110000000000002</v>
      </c>
      <c r="AS682" s="886">
        <f t="shared" si="182"/>
        <v>1.1443300000000003</v>
      </c>
      <c r="AT682" s="886">
        <f t="shared" si="187"/>
        <v>1.1786599000000004</v>
      </c>
      <c r="AU682" s="886">
        <f t="shared" si="187"/>
        <v>1.2140196970000006</v>
      </c>
      <c r="AV682" s="886">
        <f t="shared" si="187"/>
        <v>1.2504402879100005</v>
      </c>
      <c r="AW682" s="651">
        <f t="shared" si="184"/>
        <v>5.8984498849100024</v>
      </c>
      <c r="AX682" s="747">
        <f t="shared" si="185"/>
        <v>6.8324451348430477</v>
      </c>
      <c r="AY682" s="934">
        <v>0.32</v>
      </c>
      <c r="AZ682" s="872">
        <v>14.6</v>
      </c>
      <c r="BA682" s="872">
        <v>-23.1</v>
      </c>
      <c r="BB682" s="872">
        <v>4.01</v>
      </c>
      <c r="BC682" s="872">
        <v>0.54</v>
      </c>
      <c r="BD682" s="907"/>
      <c r="BE682" s="624">
        <v>2004</v>
      </c>
      <c r="BF682" s="898">
        <f t="shared" si="186"/>
        <v>1</v>
      </c>
      <c r="BG682" s="882">
        <v>11.1</v>
      </c>
    </row>
    <row r="683" spans="1:59" s="863" customFormat="1" ht="12.75" customHeight="1" x14ac:dyDescent="0.2">
      <c r="A683" s="863" t="s">
        <v>370</v>
      </c>
      <c r="B683" s="604" t="s">
        <v>371</v>
      </c>
      <c r="C683" s="932" t="s">
        <v>128</v>
      </c>
      <c r="D683" s="932" t="s">
        <v>126</v>
      </c>
      <c r="E683" s="733">
        <v>49</v>
      </c>
      <c r="F683" s="1140">
        <v>33</v>
      </c>
      <c r="G683" s="1120" t="s">
        <v>37</v>
      </c>
      <c r="H683" s="1120" t="s">
        <v>37</v>
      </c>
      <c r="I683" s="865">
        <v>45.51</v>
      </c>
      <c r="J683" s="651">
        <f t="shared" si="172"/>
        <v>6.767743353109207</v>
      </c>
      <c r="K683" s="877">
        <v>0.77</v>
      </c>
      <c r="L683" s="887">
        <v>4</v>
      </c>
      <c r="M683" s="642">
        <f t="shared" si="173"/>
        <v>3.08</v>
      </c>
      <c r="N683" s="870" t="s">
        <v>242</v>
      </c>
      <c r="O683" s="734">
        <v>0.76</v>
      </c>
      <c r="P683" s="861">
        <v>44022</v>
      </c>
      <c r="Q683" s="861">
        <v>44046</v>
      </c>
      <c r="R683" s="642">
        <f t="shared" si="174"/>
        <v>1.3157894736842117</v>
      </c>
      <c r="S683" s="701">
        <f>IF(INDEX(Historical!$D$7:$D$1237,MATCH(B683,Historical!$B$7:$B$1261,0))=0,"n/a",(INDEX(Historical!$C$7:$C$1239,MATCH(B683,Historical!$B$7:$B$1261,0))/INDEX(Historical!$D$7:$D$1237,MATCH(B683,Historical!$B$7:$B$1261,0))-1)*100)</f>
        <v>16.153846153846139</v>
      </c>
      <c r="T683" s="701">
        <f>IF(INDEX(Historical!$F$7:$F$1230,MATCH(B683,Historical!$B$7:$B$1261,0))=0,"n/a",((INDEX(Historical!$C$7:$C$1239,MATCH(B683,Historical!$B$7:$B$1261,0))/INDEX(Historical!$F$7:$F$1230,MATCH(B683,Historical!$B$7:$B$1261,0)))^(1/3)-1)*100)</f>
        <v>12.518437850757124</v>
      </c>
      <c r="U683" s="701">
        <f>IF(INDEX(Historical!$H$7:$H$1230,MATCH(B683,Historical!$B$7:$B$1261,0))=0,"n/a",((INDEX(Historical!$C$7:$C$1239,MATCH(B683,Historical!$B$7:$B$1261,0))/INDEX(Historical!$H$7:$H$1230,MATCH(B683,Historical!$B$7:$B$1261,0)))^(1/5)-1)*100)</f>
        <v>8.1621608852827201</v>
      </c>
      <c r="V683" s="701">
        <f>IF(INDEX(Historical!$O$7:$O$1230,MATCH(B683,Historical!$B$7:$B$1261,0))=0,"n/a",((INDEX(Historical!$C$7:$C$1239,MATCH(B683,Historical!$B$7:$B$1261,0))/INDEX(Historical!$O$7:$O$1230,MATCH(B683,Historical!$B$7:$B$1261,0)))^(1/10)-1)*100)</f>
        <v>5.0797212386123114</v>
      </c>
      <c r="W683" s="702">
        <f t="shared" si="175"/>
        <v>1.6068127564244994</v>
      </c>
      <c r="X683" s="703" t="str">
        <f t="shared" si="176"/>
        <v>n/a</v>
      </c>
      <c r="Y683" s="876"/>
      <c r="Z683" s="651">
        <f t="shared" si="177"/>
        <v>136.28318584070797</v>
      </c>
      <c r="AA683" s="886">
        <f t="shared" si="178"/>
        <v>20.137168141592923</v>
      </c>
      <c r="AB683" s="887">
        <v>3</v>
      </c>
      <c r="AC683" s="865">
        <v>2.2599999999999998</v>
      </c>
      <c r="AD683" s="865" t="s">
        <v>136</v>
      </c>
      <c r="AE683" s="865">
        <v>0.63</v>
      </c>
      <c r="AF683" s="865">
        <v>0.93</v>
      </c>
      <c r="AG683" s="865">
        <v>4.5</v>
      </c>
      <c r="AH683" s="865">
        <v>-30.5</v>
      </c>
      <c r="AI683" s="865" t="s">
        <v>136</v>
      </c>
      <c r="AJ683" s="865">
        <v>-6.8000000000000007</v>
      </c>
      <c r="AK683" s="865" t="s">
        <v>136</v>
      </c>
      <c r="AL683" s="878">
        <v>1160</v>
      </c>
      <c r="AM683" s="872">
        <v>2.4</v>
      </c>
      <c r="AN683" s="865">
        <v>0.49</v>
      </c>
      <c r="AO683" s="739">
        <f t="shared" si="179"/>
        <v>-5.207263903200996</v>
      </c>
      <c r="AP683" s="740">
        <f t="shared" si="180"/>
        <v>14.929904238391927</v>
      </c>
      <c r="AQ683" s="888">
        <f t="shared" si="181"/>
        <v>-8.7675341128038546</v>
      </c>
      <c r="AR683" s="651">
        <f>INDEX(Historical!$C$7:$C$1239,MATCH(B683,Historical!$B$7:$B$1261,0))*IF(AH683="n/a",1.03,IF(AH683&lt;0,1.01,IF(AH683&gt;10,1.1,(1+AH683/100))))</f>
        <v>3.0502000000000002</v>
      </c>
      <c r="AS683" s="886">
        <f t="shared" si="182"/>
        <v>3.1417060000000006</v>
      </c>
      <c r="AT683" s="886">
        <f t="shared" si="187"/>
        <v>3.2359571800000007</v>
      </c>
      <c r="AU683" s="886">
        <f t="shared" si="187"/>
        <v>3.3330358954000006</v>
      </c>
      <c r="AV683" s="886">
        <f t="shared" si="187"/>
        <v>3.4330269722620006</v>
      </c>
      <c r="AW683" s="651">
        <f t="shared" si="184"/>
        <v>16.193926047662003</v>
      </c>
      <c r="AX683" s="747">
        <f t="shared" si="185"/>
        <v>35.583225769417723</v>
      </c>
      <c r="AY683" s="934">
        <v>0.69</v>
      </c>
      <c r="AZ683" s="872">
        <v>22.869999999999997</v>
      </c>
      <c r="BA683" s="872">
        <v>-21.94</v>
      </c>
      <c r="BB683" s="872">
        <v>6.3299999999999992</v>
      </c>
      <c r="BC683" s="872">
        <v>4.09</v>
      </c>
      <c r="BD683" s="907"/>
      <c r="BE683" s="624">
        <v>1972</v>
      </c>
      <c r="BF683" s="898">
        <f t="shared" si="186"/>
        <v>5</v>
      </c>
      <c r="BG683" s="882">
        <v>2.6</v>
      </c>
    </row>
    <row r="684" spans="1:59" s="863" customFormat="1" ht="12.75" customHeight="1" x14ac:dyDescent="0.2">
      <c r="A684" s="863" t="s">
        <v>840</v>
      </c>
      <c r="B684" s="604" t="s">
        <v>841</v>
      </c>
      <c r="C684" s="932" t="s">
        <v>4193</v>
      </c>
      <c r="D684" s="932" t="s">
        <v>4325</v>
      </c>
      <c r="E684" s="733">
        <v>13</v>
      </c>
      <c r="F684" s="1140">
        <v>282</v>
      </c>
      <c r="G684" s="1165" t="s">
        <v>106</v>
      </c>
      <c r="H684" s="1165" t="s">
        <v>106</v>
      </c>
      <c r="I684" s="874">
        <v>210.35</v>
      </c>
      <c r="J684" s="651">
        <f t="shared" si="172"/>
        <v>0.60850962681245546</v>
      </c>
      <c r="K684" s="877">
        <v>0.32</v>
      </c>
      <c r="L684" s="887">
        <v>4</v>
      </c>
      <c r="M684" s="642">
        <f t="shared" si="173"/>
        <v>1.28</v>
      </c>
      <c r="N684" s="870" t="s">
        <v>790</v>
      </c>
      <c r="O684" s="734">
        <v>0.3</v>
      </c>
      <c r="P684" s="861">
        <v>44147</v>
      </c>
      <c r="Q684" s="861">
        <v>44166</v>
      </c>
      <c r="R684" s="642">
        <f t="shared" si="174"/>
        <v>6.6666666666666732</v>
      </c>
      <c r="S684" s="701">
        <f>IF(INDEX(Historical!$D$7:$D$1237,MATCH(B684,Historical!$B$7:$B$1261,0))=0,"n/a",(INDEX(Historical!$C$7:$C$1239,MATCH(B684,Historical!$B$7:$B$1261,0))/INDEX(Historical!$D$7:$D$1237,MATCH(B684,Historical!$B$7:$B$1261,0))-1)*100)</f>
        <v>19.318181818181813</v>
      </c>
      <c r="T684" s="701">
        <f>IF(INDEX(Historical!$F$7:$F$1230,MATCH(B684,Historical!$B$7:$B$1261,0))=0,"n/a",((INDEX(Historical!$C$7:$C$1239,MATCH(B684,Historical!$B$7:$B$1261,0))/INDEX(Historical!$F$7:$F$1230,MATCH(B684,Historical!$B$7:$B$1261,0)))^(1/3)-1)*100)</f>
        <v>21.52840862513392</v>
      </c>
      <c r="U684" s="701">
        <f>IF(INDEX(Historical!$H$7:$H$1230,MATCH(B684,Historical!$B$7:$B$1261,0))=0,"n/a",((INDEX(Historical!$C$7:$C$1239,MATCH(B684,Historical!$B$7:$B$1261,0))/INDEX(Historical!$H$7:$H$1230,MATCH(B684,Historical!$B$7:$B$1261,0)))^(1/5)-1)*100)</f>
        <v>20.112443398143132</v>
      </c>
      <c r="V684" s="701">
        <f>IF(INDEX(Historical!$O$7:$O$1230,MATCH(B684,Historical!$B$7:$B$1261,0))=0,"n/a",((INDEX(Historical!$C$7:$C$1239,MATCH(B684,Historical!$B$7:$B$1261,0))/INDEX(Historical!$O$7:$O$1230,MATCH(B684,Historical!$B$7:$B$1261,0)))^(1/10)-1)*100)</f>
        <v>25.308248998814943</v>
      </c>
      <c r="W684" s="702">
        <f t="shared" si="175"/>
        <v>0.79469912750917282</v>
      </c>
      <c r="X684" s="703">
        <f t="shared" si="176"/>
        <v>1.8451782934076266</v>
      </c>
      <c r="Y684" s="876"/>
      <c r="Z684" s="651">
        <f t="shared" si="177"/>
        <v>28.131868131868131</v>
      </c>
      <c r="AA684" s="886">
        <f t="shared" si="178"/>
        <v>46.230769230769234</v>
      </c>
      <c r="AB684" s="887">
        <v>9</v>
      </c>
      <c r="AC684" s="865">
        <v>4.55</v>
      </c>
      <c r="AD684" s="865">
        <v>3.86</v>
      </c>
      <c r="AE684" s="865">
        <v>20.6</v>
      </c>
      <c r="AF684" s="865">
        <v>13.36</v>
      </c>
      <c r="AG684" s="865">
        <v>34.799999999999997</v>
      </c>
      <c r="AH684" s="865">
        <v>-18.600000000000001</v>
      </c>
      <c r="AI684" s="865">
        <v>24.47</v>
      </c>
      <c r="AJ684" s="865">
        <v>10.9</v>
      </c>
      <c r="AK684" s="865">
        <v>12.030000000000001</v>
      </c>
      <c r="AL684" s="878">
        <v>449940</v>
      </c>
      <c r="AM684" s="872">
        <v>0.1</v>
      </c>
      <c r="AN684" s="865">
        <v>0.77</v>
      </c>
      <c r="AO684" s="739">
        <f t="shared" si="179"/>
        <v>-25.509816205813646</v>
      </c>
      <c r="AP684" s="740">
        <f t="shared" si="180"/>
        <v>20.720953024955588</v>
      </c>
      <c r="AQ684" s="888">
        <f t="shared" si="181"/>
        <v>423.93514311223123</v>
      </c>
      <c r="AR684" s="651">
        <f>INDEX(Historical!$C$7:$C$1239,MATCH(B684,Historical!$B$7:$B$1261,0))*IF(AH684="n/a",1.03,IF(AH684&lt;0,1.01,IF(AH684&gt;10,1.1,(1+AH684/100))))</f>
        <v>1.0605</v>
      </c>
      <c r="AS684" s="886">
        <f t="shared" si="182"/>
        <v>1.1665500000000002</v>
      </c>
      <c r="AT684" s="886">
        <f t="shared" si="187"/>
        <v>1.2832050000000004</v>
      </c>
      <c r="AU684" s="886">
        <f t="shared" si="187"/>
        <v>1.4115255000000004</v>
      </c>
      <c r="AV684" s="886">
        <f t="shared" si="187"/>
        <v>1.5526780500000006</v>
      </c>
      <c r="AW684" s="651">
        <f t="shared" si="184"/>
        <v>6.4744585500000023</v>
      </c>
      <c r="AX684" s="747">
        <f t="shared" si="185"/>
        <v>3.0779455906821975</v>
      </c>
      <c r="AY684" s="934">
        <v>0.96</v>
      </c>
      <c r="AZ684" s="872">
        <v>57.06</v>
      </c>
      <c r="BA684" s="872">
        <v>-3.35</v>
      </c>
      <c r="BB684" s="872">
        <v>4.71</v>
      </c>
      <c r="BC684" s="872">
        <v>10.09</v>
      </c>
      <c r="BD684" s="907"/>
      <c r="BE684" s="624">
        <v>2008</v>
      </c>
      <c r="BF684" s="898">
        <f t="shared" si="186"/>
        <v>1</v>
      </c>
      <c r="BG684" s="882">
        <v>13.700000000000001</v>
      </c>
    </row>
    <row r="685" spans="1:59" s="863" customFormat="1" ht="12.75" customHeight="1" x14ac:dyDescent="0.2">
      <c r="A685" s="881" t="s">
        <v>4137</v>
      </c>
      <c r="B685" s="604" t="s">
        <v>4138</v>
      </c>
      <c r="C685" s="932" t="s">
        <v>108</v>
      </c>
      <c r="D685" s="932" t="s">
        <v>4334</v>
      </c>
      <c r="E685" s="733">
        <v>6</v>
      </c>
      <c r="F685" s="1140">
        <v>697</v>
      </c>
      <c r="G685" s="1166" t="s">
        <v>106</v>
      </c>
      <c r="H685" s="1166" t="s">
        <v>106</v>
      </c>
      <c r="I685" s="874">
        <v>27.49</v>
      </c>
      <c r="J685" s="651">
        <f t="shared" si="172"/>
        <v>3.0556566024008731</v>
      </c>
      <c r="K685" s="877">
        <v>0.21</v>
      </c>
      <c r="L685" s="887">
        <v>4</v>
      </c>
      <c r="M685" s="642">
        <f t="shared" si="173"/>
        <v>0.84</v>
      </c>
      <c r="N685" s="634" t="s">
        <v>690</v>
      </c>
      <c r="O685" s="734">
        <v>0.2</v>
      </c>
      <c r="P685" s="861">
        <v>43945</v>
      </c>
      <c r="Q685" s="861">
        <v>43962</v>
      </c>
      <c r="R685" s="642">
        <f t="shared" si="174"/>
        <v>4.9999999999999902</v>
      </c>
      <c r="S685" s="701">
        <f>IF(INDEX(Historical!$D$7:$D$1237,MATCH(B685,Historical!$B$7:$B$1261,0))=0,"n/a",(INDEX(Historical!$C$7:$C$1239,MATCH(B685,Historical!$B$7:$B$1261,0))/INDEX(Historical!$D$7:$D$1237,MATCH(B685,Historical!$B$7:$B$1261,0))-1)*100)</f>
        <v>5.3333333333333455</v>
      </c>
      <c r="T685" s="701">
        <f>IF(INDEX(Historical!$F$7:$F$1230,MATCH(B685,Historical!$B$7:$B$1261,0))=0,"n/a",((INDEX(Historical!$C$7:$C$1239,MATCH(B685,Historical!$B$7:$B$1261,0))/INDEX(Historical!$F$7:$F$1230,MATCH(B685,Historical!$B$7:$B$1261,0)))^(1/3)-1)*100)</f>
        <v>5.6454416126542117</v>
      </c>
      <c r="U685" s="701">
        <f>IF(INDEX(Historical!$H$7:$H$1230,MATCH(B685,Historical!$B$7:$B$1261,0))=0,"n/a",((INDEX(Historical!$C$7:$C$1239,MATCH(B685,Historical!$B$7:$B$1261,0))/INDEX(Historical!$H$7:$H$1230,MATCH(B685,Historical!$B$7:$B$1261,0)))^(1/5)-1)*100)</f>
        <v>5.6562440968709549</v>
      </c>
      <c r="V685" s="701">
        <f>IF(INDEX(Historical!$O$7:$O$1230,MATCH(B685,Historical!$B$7:$B$1261,0))=0,"n/a",((INDEX(Historical!$C$7:$C$1239,MATCH(B685,Historical!$B$7:$B$1261,0))/INDEX(Historical!$O$7:$O$1230,MATCH(B685,Historical!$B$7:$B$1261,0)))^(1/10)-1)*100)</f>
        <v>-3.2561334899320671</v>
      </c>
      <c r="W685" s="702" t="str">
        <f t="shared" si="175"/>
        <v>n/a</v>
      </c>
      <c r="X685" s="703">
        <f t="shared" si="176"/>
        <v>0.33468899981484934</v>
      </c>
      <c r="Y685" s="876"/>
      <c r="Z685" s="651">
        <f t="shared" si="177"/>
        <v>47.457627118644062</v>
      </c>
      <c r="AA685" s="886">
        <f t="shared" si="178"/>
        <v>15.531073446327683</v>
      </c>
      <c r="AB685" s="887">
        <v>13</v>
      </c>
      <c r="AC685" s="865">
        <v>1.77</v>
      </c>
      <c r="AD685" s="865" t="s">
        <v>136</v>
      </c>
      <c r="AE685" s="865">
        <v>6.94</v>
      </c>
      <c r="AF685" s="865">
        <v>4.6399999999999997</v>
      </c>
      <c r="AG685" s="865">
        <v>31.6</v>
      </c>
      <c r="AH685" s="865">
        <v>41</v>
      </c>
      <c r="AI685" s="865" t="s">
        <v>136</v>
      </c>
      <c r="AJ685" s="865">
        <v>16.900000000000002</v>
      </c>
      <c r="AK685" s="865" t="s">
        <v>136</v>
      </c>
      <c r="AL685" s="878">
        <v>284.41000000000003</v>
      </c>
      <c r="AM685" s="872">
        <v>89.89</v>
      </c>
      <c r="AN685" s="865">
        <v>0.04</v>
      </c>
      <c r="AO685" s="739">
        <f t="shared" si="179"/>
        <v>-6.8191727470558554</v>
      </c>
      <c r="AP685" s="740">
        <f t="shared" si="180"/>
        <v>8.711900699271828</v>
      </c>
      <c r="AQ685" s="888">
        <f t="shared" si="181"/>
        <v>78.965149668817986</v>
      </c>
      <c r="AR685" s="651">
        <f>INDEX(Historical!$C$7:$C$1239,MATCH(B685,Historical!$B$7:$B$1261,0))*IF(AH685="n/a",1.03,IF(AH685&lt;0,1.01,IF(AH685&gt;10,1.1,(1+AH685/100))))</f>
        <v>0.86900000000000011</v>
      </c>
      <c r="AS685" s="886">
        <f t="shared" si="182"/>
        <v>0.89507000000000014</v>
      </c>
      <c r="AT685" s="886">
        <f t="shared" si="187"/>
        <v>0.92192210000000019</v>
      </c>
      <c r="AU685" s="886">
        <f t="shared" si="187"/>
        <v>0.94957976300000024</v>
      </c>
      <c r="AV685" s="886">
        <f t="shared" si="187"/>
        <v>0.97806715589000026</v>
      </c>
      <c r="AW685" s="651">
        <f t="shared" si="184"/>
        <v>4.6136390188900016</v>
      </c>
      <c r="AX685" s="747">
        <f t="shared" si="185"/>
        <v>16.782972058530383</v>
      </c>
      <c r="AY685" s="934">
        <v>-0.05</v>
      </c>
      <c r="AZ685" s="872">
        <v>37.380000000000003</v>
      </c>
      <c r="BA685" s="872">
        <v>-24.89</v>
      </c>
      <c r="BB685" s="872">
        <v>0.6</v>
      </c>
      <c r="BC685" s="872">
        <v>-0.9900000000000001</v>
      </c>
      <c r="BD685" s="907"/>
      <c r="BE685" s="624">
        <v>2015</v>
      </c>
      <c r="BF685" s="898">
        <f t="shared" si="186"/>
        <v>0</v>
      </c>
      <c r="BG685" s="882">
        <v>16</v>
      </c>
    </row>
    <row r="686" spans="1:59" s="863" customFormat="1" x14ac:dyDescent="0.2">
      <c r="A686" s="863" t="s">
        <v>376</v>
      </c>
      <c r="B686" s="604" t="s">
        <v>377</v>
      </c>
      <c r="C686" s="932" t="s">
        <v>245</v>
      </c>
      <c r="D686" s="932" t="s">
        <v>4357</v>
      </c>
      <c r="E686" s="733">
        <v>48</v>
      </c>
      <c r="F686" s="1140">
        <v>44</v>
      </c>
      <c r="G686" s="1190" t="s">
        <v>115</v>
      </c>
      <c r="H686" s="1190" t="s">
        <v>115</v>
      </c>
      <c r="I686" s="865">
        <v>83.4</v>
      </c>
      <c r="J686" s="651">
        <f t="shared" si="172"/>
        <v>2.3501199040767382</v>
      </c>
      <c r="K686" s="877">
        <v>0.49</v>
      </c>
      <c r="L686" s="887">
        <v>4</v>
      </c>
      <c r="M686" s="642">
        <f t="shared" si="173"/>
        <v>1.96</v>
      </c>
      <c r="N686" s="870" t="s">
        <v>378</v>
      </c>
      <c r="O686" s="737">
        <v>0.48</v>
      </c>
      <c r="P686" s="861">
        <v>44174</v>
      </c>
      <c r="Q686" s="861">
        <v>44186</v>
      </c>
      <c r="R686" s="642">
        <f t="shared" si="174"/>
        <v>2.0833333333333353</v>
      </c>
      <c r="S686" s="701">
        <f>IF(INDEX(Historical!$D$7:$D$1237,MATCH(B686,Historical!$B$7:$B$1261,0))=0,"n/a",(INDEX(Historical!$C$7:$C$1239,MATCH(B686,Historical!$B$7:$B$1261,0))/INDEX(Historical!$D$7:$D$1237,MATCH(B686,Historical!$B$7:$B$1261,0))-1)*100)</f>
        <v>6.8121693121693028</v>
      </c>
      <c r="T686" s="701">
        <f>IF(INDEX(Historical!$F$7:$F$1230,MATCH(B686,Historical!$B$7:$B$1261,0))=0,"n/a",((INDEX(Historical!$C$7:$C$1239,MATCH(B686,Historical!$B$7:$B$1261,0))/INDEX(Historical!$F$7:$F$1230,MATCH(B686,Historical!$B$7:$B$1261,0)))^(1/3)-1)*100)</f>
        <v>9.6807394206898998</v>
      </c>
      <c r="U686" s="701">
        <f>IF(INDEX(Historical!$H$7:$H$1230,MATCH(B686,Historical!$B$7:$B$1261,0))=0,"n/a",((INDEX(Historical!$C$7:$C$1239,MATCH(B686,Historical!$B$7:$B$1261,0))/INDEX(Historical!$H$7:$H$1230,MATCH(B686,Historical!$B$7:$B$1261,0)))^(1/5)-1)*100)</f>
        <v>12.758103026570232</v>
      </c>
      <c r="V686" s="701">
        <f>IF(INDEX(Historical!$O$7:$O$1230,MATCH(B686,Historical!$B$7:$B$1261,0))=0,"n/a",((INDEX(Historical!$C$7:$C$1239,MATCH(B686,Historical!$B$7:$B$1261,0))/INDEX(Historical!$O$7:$O$1230,MATCH(B686,Historical!$B$7:$B$1261,0)))^(1/10)-1)*100)</f>
        <v>13.041892193299564</v>
      </c>
      <c r="W686" s="702">
        <f t="shared" si="175"/>
        <v>0.97824018458953899</v>
      </c>
      <c r="X686" s="703" t="str">
        <f t="shared" si="176"/>
        <v>n/a</v>
      </c>
      <c r="Y686" s="674" t="s">
        <v>4445</v>
      </c>
      <c r="Z686" s="651" t="str">
        <f t="shared" si="177"/>
        <v>n/a</v>
      </c>
      <c r="AA686" s="886" t="str">
        <f t="shared" si="178"/>
        <v>n/a</v>
      </c>
      <c r="AB686" s="887">
        <v>12</v>
      </c>
      <c r="AC686" s="865">
        <v>-0.66</v>
      </c>
      <c r="AD686" s="865" t="s">
        <v>136</v>
      </c>
      <c r="AE686" s="865">
        <v>4.01</v>
      </c>
      <c r="AF686" s="865">
        <v>11.44</v>
      </c>
      <c r="AG686" s="865">
        <v>17.599999999999998</v>
      </c>
      <c r="AH686" s="865">
        <v>-40.9</v>
      </c>
      <c r="AI686" s="865">
        <v>119.44999999999999</v>
      </c>
      <c r="AJ686" s="865">
        <v>-13.8</v>
      </c>
      <c r="AK686" s="865">
        <v>10.36</v>
      </c>
      <c r="AL686" s="878">
        <v>34150</v>
      </c>
      <c r="AM686" s="872">
        <v>0.1</v>
      </c>
      <c r="AN686" s="865">
        <v>1.93</v>
      </c>
      <c r="AO686" s="739" t="str">
        <f t="shared" si="179"/>
        <v>n/a</v>
      </c>
      <c r="AP686" s="740">
        <f t="shared" si="180"/>
        <v>15.108222930646971</v>
      </c>
      <c r="AQ686" s="888" t="str">
        <f t="shared" si="181"/>
        <v>n/a</v>
      </c>
      <c r="AR686" s="651">
        <f>INDEX(Historical!$C$7:$C$1239,MATCH(B686,Historical!$B$7:$B$1261,0))*IF(AH686="n/a",1.03,IF(AH686&lt;0,1.01,IF(AH686&gt;10,1.1,(1+AH686/100))))</f>
        <v>1.9189999999999998</v>
      </c>
      <c r="AS686" s="886">
        <f t="shared" si="182"/>
        <v>2.1109</v>
      </c>
      <c r="AT686" s="886">
        <f t="shared" si="187"/>
        <v>2.32199</v>
      </c>
      <c r="AU686" s="886">
        <f t="shared" si="187"/>
        <v>2.554189</v>
      </c>
      <c r="AV686" s="886">
        <f t="shared" si="187"/>
        <v>2.8096079000000005</v>
      </c>
      <c r="AW686" s="651">
        <f t="shared" si="184"/>
        <v>11.715686899999998</v>
      </c>
      <c r="AX686" s="747">
        <f t="shared" si="185"/>
        <v>14.04758621103117</v>
      </c>
      <c r="AY686" s="934">
        <v>1.38</v>
      </c>
      <c r="AZ686" s="872">
        <v>85.05</v>
      </c>
      <c r="BA686" s="872">
        <v>-16.809999999999999</v>
      </c>
      <c r="BB686" s="872">
        <v>10.68</v>
      </c>
      <c r="BC686" s="872">
        <v>27.529999999999998</v>
      </c>
      <c r="BD686" s="907"/>
      <c r="BE686" s="624">
        <v>1974</v>
      </c>
      <c r="BF686" s="898">
        <f t="shared" si="186"/>
        <v>4</v>
      </c>
      <c r="BG686" s="882">
        <v>5.8999999999999995</v>
      </c>
    </row>
    <row r="687" spans="1:59" s="863" customFormat="1" ht="12.75" customHeight="1" x14ac:dyDescent="0.2">
      <c r="A687" s="863" t="s">
        <v>1762</v>
      </c>
      <c r="B687" s="604" t="s">
        <v>1763</v>
      </c>
      <c r="C687" s="932" t="s">
        <v>178</v>
      </c>
      <c r="D687" s="932" t="s">
        <v>4336</v>
      </c>
      <c r="E687" s="733">
        <v>10</v>
      </c>
      <c r="F687" s="1140">
        <v>363</v>
      </c>
      <c r="G687" s="1097" t="s">
        <v>106</v>
      </c>
      <c r="H687" s="1097" t="s">
        <v>106</v>
      </c>
      <c r="I687" s="874">
        <v>53.77</v>
      </c>
      <c r="J687" s="651">
        <f t="shared" si="172"/>
        <v>7.2903105821089813</v>
      </c>
      <c r="K687" s="877">
        <v>0.98</v>
      </c>
      <c r="L687" s="887">
        <v>4</v>
      </c>
      <c r="M687" s="642">
        <f t="shared" si="173"/>
        <v>3.92</v>
      </c>
      <c r="N687" s="870" t="s">
        <v>790</v>
      </c>
      <c r="O687" s="734">
        <v>0.9</v>
      </c>
      <c r="P687" s="861">
        <v>43872</v>
      </c>
      <c r="Q687" s="861">
        <v>43893</v>
      </c>
      <c r="R687" s="642">
        <f t="shared" si="174"/>
        <v>8.888888888888884</v>
      </c>
      <c r="S687" s="701">
        <f>IF(INDEX(Historical!$D$7:$D$1237,MATCH(B687,Historical!$B$7:$B$1261,0))=0,"n/a",(INDEX(Historical!$C$7:$C$1239,MATCH(B687,Historical!$B$7:$B$1261,0))/INDEX(Historical!$D$7:$D$1237,MATCH(B687,Historical!$B$7:$B$1261,0))-1)*100)</f>
        <v>12.5</v>
      </c>
      <c r="T687" s="701">
        <f>IF(INDEX(Historical!$F$7:$F$1230,MATCH(B687,Historical!$B$7:$B$1261,0))=0,"n/a",((INDEX(Historical!$C$7:$C$1239,MATCH(B687,Historical!$B$7:$B$1261,0))/INDEX(Historical!$F$7:$F$1230,MATCH(B687,Historical!$B$7:$B$1261,0)))^(1/3)-1)*100)</f>
        <v>14.471424255333186</v>
      </c>
      <c r="U687" s="701">
        <f>IF(INDEX(Historical!$H$7:$H$1230,MATCH(B687,Historical!$B$7:$B$1261,0))=0,"n/a",((INDEX(Historical!$C$7:$C$1239,MATCH(B687,Historical!$B$7:$B$1261,0))/INDEX(Historical!$H$7:$H$1230,MATCH(B687,Historical!$B$7:$B$1261,0)))^(1/5)-1)*100)</f>
        <v>27.944800171705086</v>
      </c>
      <c r="V687" s="701">
        <f>IF(INDEX(Historical!$O$7:$O$1230,MATCH(B687,Historical!$B$7:$B$1261,0))=0,"n/a",((INDEX(Historical!$C$7:$C$1239,MATCH(B687,Historical!$B$7:$B$1261,0))/INDEX(Historical!$O$7:$O$1230,MATCH(B687,Historical!$B$7:$B$1261,0)))^(1/10)-1)*100)</f>
        <v>20.702798085370077</v>
      </c>
      <c r="W687" s="702">
        <f t="shared" si="175"/>
        <v>1.3498078885990137</v>
      </c>
      <c r="X687" s="703" t="str">
        <f t="shared" si="176"/>
        <v>n/a</v>
      </c>
      <c r="Y687" s="876"/>
      <c r="Z687" s="651" t="str">
        <f t="shared" si="177"/>
        <v>n/a</v>
      </c>
      <c r="AA687" s="886" t="str">
        <f t="shared" si="178"/>
        <v>n/a</v>
      </c>
      <c r="AB687" s="887">
        <v>12</v>
      </c>
      <c r="AC687" s="865">
        <v>-0.03</v>
      </c>
      <c r="AD687" s="865" t="s">
        <v>136</v>
      </c>
      <c r="AE687" s="865">
        <v>0.3</v>
      </c>
      <c r="AF687" s="865">
        <v>1.2</v>
      </c>
      <c r="AG687" s="865">
        <v>-0.1</v>
      </c>
      <c r="AH687" s="865">
        <v>-19.400000000000002</v>
      </c>
      <c r="AI687" s="865">
        <v>100.89999999999999</v>
      </c>
      <c r="AJ687" s="865">
        <v>-3.5000000000000004</v>
      </c>
      <c r="AK687" s="865">
        <v>-10.8</v>
      </c>
      <c r="AL687" s="878">
        <v>23010</v>
      </c>
      <c r="AM687" s="872">
        <v>0.1</v>
      </c>
      <c r="AN687" s="865">
        <v>0.79</v>
      </c>
      <c r="AO687" s="739" t="str">
        <f t="shared" si="179"/>
        <v>n/a</v>
      </c>
      <c r="AP687" s="740">
        <f t="shared" si="180"/>
        <v>35.23511075381407</v>
      </c>
      <c r="AQ687" s="888" t="str">
        <f t="shared" si="181"/>
        <v>n/a</v>
      </c>
      <c r="AR687" s="651">
        <f>INDEX(Historical!$C$7:$C$1239,MATCH(B687,Historical!$B$7:$B$1261,0))*IF(AH687="n/a",1.03,IF(AH687&lt;0,1.01,IF(AH687&gt;10,1.1,(1+AH687/100))))</f>
        <v>3.6360000000000001</v>
      </c>
      <c r="AS687" s="886">
        <f t="shared" si="182"/>
        <v>3.9996000000000005</v>
      </c>
      <c r="AT687" s="886">
        <f t="shared" ref="AT687:AV706" si="188">IF($AK687="n/a",1.03*AS687,IF($AK687&lt;0,1.01*AS687,IF($AK687&gt;10,1.1*AS687,(1+$AK687/100)*AS687)))</f>
        <v>4.0395960000000004</v>
      </c>
      <c r="AU687" s="886">
        <f t="shared" si="188"/>
        <v>4.0799919600000001</v>
      </c>
      <c r="AV687" s="886">
        <f t="shared" si="188"/>
        <v>4.1207918796000005</v>
      </c>
      <c r="AW687" s="651">
        <f t="shared" si="184"/>
        <v>19.875979839599999</v>
      </c>
      <c r="AX687" s="747">
        <f t="shared" si="185"/>
        <v>36.964812794495067</v>
      </c>
      <c r="AY687" s="934">
        <v>2.1800000000000002</v>
      </c>
      <c r="AZ687" s="872">
        <v>73.45</v>
      </c>
      <c r="BA687" s="872">
        <v>-45.15</v>
      </c>
      <c r="BB687" s="872">
        <v>19.939999999999998</v>
      </c>
      <c r="BC687" s="872">
        <v>-0.33999999999999997</v>
      </c>
      <c r="BD687" s="907"/>
      <c r="BE687" s="624">
        <v>2011</v>
      </c>
      <c r="BF687" s="898">
        <f t="shared" si="186"/>
        <v>0</v>
      </c>
      <c r="BG687" s="882">
        <v>0</v>
      </c>
    </row>
    <row r="688" spans="1:59" s="863" customFormat="1" ht="12.75" customHeight="1" x14ac:dyDescent="0.2">
      <c r="A688" s="863" t="s">
        <v>2946</v>
      </c>
      <c r="B688" s="604" t="s">
        <v>2947</v>
      </c>
      <c r="C688" s="932" t="s">
        <v>123</v>
      </c>
      <c r="D688" s="932" t="s">
        <v>4371</v>
      </c>
      <c r="E688" s="733">
        <v>7</v>
      </c>
      <c r="F688" s="1140">
        <v>616</v>
      </c>
      <c r="G688" s="1166" t="s">
        <v>106</v>
      </c>
      <c r="H688" s="1166" t="s">
        <v>106</v>
      </c>
      <c r="I688" s="874">
        <v>139.65</v>
      </c>
      <c r="J688" s="651">
        <f t="shared" si="172"/>
        <v>0.97386322950232718</v>
      </c>
      <c r="K688" s="877">
        <v>0.34</v>
      </c>
      <c r="L688" s="887">
        <v>4</v>
      </c>
      <c r="M688" s="642">
        <f t="shared" si="173"/>
        <v>1.36</v>
      </c>
      <c r="N688" s="870" t="s">
        <v>226</v>
      </c>
      <c r="O688" s="734">
        <v>0.31</v>
      </c>
      <c r="P688" s="861">
        <v>43886</v>
      </c>
      <c r="Q688" s="861">
        <v>43900</v>
      </c>
      <c r="R688" s="642">
        <f t="shared" si="174"/>
        <v>9.6774193548387171</v>
      </c>
      <c r="S688" s="701">
        <f>IF(INDEX(Historical!$D$7:$D$1237,MATCH(B688,Historical!$B$7:$B$1261,0))=0,"n/a",(INDEX(Historical!$C$7:$C$1239,MATCH(B688,Historical!$B$7:$B$1261,0))/INDEX(Historical!$D$7:$D$1237,MATCH(B688,Historical!$B$7:$B$1261,0))-1)*100)</f>
        <v>10.714285714285698</v>
      </c>
      <c r="T688" s="701">
        <f>IF(INDEX(Historical!$F$7:$F$1230,MATCH(B688,Historical!$B$7:$B$1261,0))=0,"n/a",((INDEX(Historical!$C$7:$C$1239,MATCH(B688,Historical!$B$7:$B$1261,0))/INDEX(Historical!$F$7:$F$1230,MATCH(B688,Historical!$B$7:$B$1261,0)))^(1/3)-1)*100)</f>
        <v>15.729452726293779</v>
      </c>
      <c r="U688" s="701">
        <f>IF(INDEX(Historical!$H$7:$H$1230,MATCH(B688,Historical!$B$7:$B$1261,0))=0,"n/a",((INDEX(Historical!$C$7:$C$1239,MATCH(B688,Historical!$B$7:$B$1261,0))/INDEX(Historical!$H$7:$H$1230,MATCH(B688,Historical!$B$7:$B$1261,0)))^(1/5)-1)*100)</f>
        <v>41.3187544034475</v>
      </c>
      <c r="V688" s="701">
        <f>IF(INDEX(Historical!$O$7:$O$1230,MATCH(B688,Historical!$B$7:$B$1261,0))=0,"n/a",((INDEX(Historical!$C$7:$C$1239,MATCH(B688,Historical!$B$7:$B$1261,0))/INDEX(Historical!$O$7:$O$1230,MATCH(B688,Historical!$B$7:$B$1261,0)))^(1/10)-1)*100)</f>
        <v>-1.7537467490159608</v>
      </c>
      <c r="W688" s="702" t="str">
        <f t="shared" si="175"/>
        <v>n/a</v>
      </c>
      <c r="X688" s="703">
        <f t="shared" si="176"/>
        <v>1.6864797715692856</v>
      </c>
      <c r="Y688" s="661"/>
      <c r="Z688" s="651">
        <f t="shared" si="177"/>
        <v>29.50108459869848</v>
      </c>
      <c r="AA688" s="886">
        <f t="shared" si="178"/>
        <v>30.29284164859002</v>
      </c>
      <c r="AB688" s="887">
        <v>12</v>
      </c>
      <c r="AC688" s="865">
        <v>4.6100000000000003</v>
      </c>
      <c r="AD688" s="865">
        <v>3.46</v>
      </c>
      <c r="AE688" s="865">
        <v>3.92</v>
      </c>
      <c r="AF688" s="865">
        <v>3.18</v>
      </c>
      <c r="AG688" s="865">
        <v>10.7</v>
      </c>
      <c r="AH688" s="865">
        <v>20.599999999999998</v>
      </c>
      <c r="AI688" s="865">
        <v>8.59</v>
      </c>
      <c r="AJ688" s="865">
        <v>24.5</v>
      </c>
      <c r="AK688" s="865">
        <v>8.92</v>
      </c>
      <c r="AL688" s="878">
        <v>19080</v>
      </c>
      <c r="AM688" s="872">
        <v>0.1</v>
      </c>
      <c r="AN688" s="865">
        <v>0.55000000000000004</v>
      </c>
      <c r="AO688" s="739">
        <f t="shared" si="179"/>
        <v>11.999775984359808</v>
      </c>
      <c r="AP688" s="740">
        <f t="shared" si="180"/>
        <v>42.292617632949828</v>
      </c>
      <c r="AQ688" s="888">
        <f t="shared" si="181"/>
        <v>106.91515861178603</v>
      </c>
      <c r="AR688" s="651">
        <f>INDEX(Historical!$C$7:$C$1239,MATCH(B688,Historical!$B$7:$B$1261,0))*IF(AH688="n/a",1.03,IF(AH688&lt;0,1.01,IF(AH688&gt;10,1.1,(1+AH688/100))))</f>
        <v>1.3640000000000001</v>
      </c>
      <c r="AS688" s="886">
        <f t="shared" si="182"/>
        <v>1.4811676000000003</v>
      </c>
      <c r="AT688" s="886">
        <f t="shared" si="188"/>
        <v>1.6132877499200002</v>
      </c>
      <c r="AU688" s="886">
        <f t="shared" si="188"/>
        <v>1.7571930172128642</v>
      </c>
      <c r="AV688" s="886">
        <f t="shared" si="188"/>
        <v>1.9139346343482517</v>
      </c>
      <c r="AW688" s="651">
        <f t="shared" si="184"/>
        <v>8.1295830014811159</v>
      </c>
      <c r="AX688" s="747">
        <f t="shared" si="185"/>
        <v>5.8213984973011925</v>
      </c>
      <c r="AY688" s="934">
        <v>0.62</v>
      </c>
      <c r="AZ688" s="872">
        <v>113.01</v>
      </c>
      <c r="BA688" s="872">
        <v>-9.25</v>
      </c>
      <c r="BB688" s="872">
        <v>-0.59</v>
      </c>
      <c r="BC688" s="872">
        <v>14.31</v>
      </c>
      <c r="BD688" s="907"/>
      <c r="BE688" s="624">
        <v>2014</v>
      </c>
      <c r="BF688" s="898">
        <f t="shared" si="186"/>
        <v>0</v>
      </c>
      <c r="BG688" s="882">
        <v>5.5</v>
      </c>
    </row>
    <row r="689" spans="1:59" s="863" customFormat="1" ht="12.75" customHeight="1" x14ac:dyDescent="0.2">
      <c r="A689" s="871" t="s">
        <v>842</v>
      </c>
      <c r="B689" s="604" t="s">
        <v>843</v>
      </c>
      <c r="C689" s="932" t="s">
        <v>112</v>
      </c>
      <c r="D689" s="932" t="s">
        <v>4322</v>
      </c>
      <c r="E689" s="733">
        <v>16</v>
      </c>
      <c r="F689" s="1140">
        <v>224</v>
      </c>
      <c r="G689" s="1166" t="s">
        <v>106</v>
      </c>
      <c r="H689" s="1166" t="s">
        <v>106</v>
      </c>
      <c r="I689" s="874">
        <v>34.200000000000003</v>
      </c>
      <c r="J689" s="651">
        <f t="shared" si="172"/>
        <v>1.0526315789473681</v>
      </c>
      <c r="K689" s="877">
        <v>0.09</v>
      </c>
      <c r="L689" s="887">
        <v>4</v>
      </c>
      <c r="M689" s="642">
        <f t="shared" si="173"/>
        <v>0.36</v>
      </c>
      <c r="N689" s="870" t="s">
        <v>535</v>
      </c>
      <c r="O689" s="734">
        <v>0.08</v>
      </c>
      <c r="P689" s="866">
        <v>43662</v>
      </c>
      <c r="Q689" s="866">
        <v>43677</v>
      </c>
      <c r="R689" s="642">
        <f t="shared" si="174"/>
        <v>12.499999999999993</v>
      </c>
      <c r="S689" s="701">
        <f>IF(INDEX(Historical!$D$7:$D$1237,MATCH(B689,Historical!$B$7:$B$1261,0))=0,"n/a",(INDEX(Historical!$C$7:$C$1239,MATCH(B689,Historical!$B$7:$B$1261,0))/INDEX(Historical!$D$7:$D$1237,MATCH(B689,Historical!$B$7:$B$1261,0))-1)*100)</f>
        <v>13.333333333333353</v>
      </c>
      <c r="T689" s="701">
        <f>IF(INDEX(Historical!$F$7:$F$1230,MATCH(B689,Historical!$B$7:$B$1261,0))=0,"n/a",((INDEX(Historical!$C$7:$C$1239,MATCH(B689,Historical!$B$7:$B$1261,0))/INDEX(Historical!$F$7:$F$1230,MATCH(B689,Historical!$B$7:$B$1261,0)))^(1/3)-1)*100)</f>
        <v>13.915728978525355</v>
      </c>
      <c r="U689" s="701">
        <f>IF(INDEX(Historical!$H$7:$H$1230,MATCH(B689,Historical!$B$7:$B$1261,0))=0,"n/a",((INDEX(Historical!$C$7:$C$1239,MATCH(B689,Historical!$B$7:$B$1261,0))/INDEX(Historical!$H$7:$H$1230,MATCH(B689,Historical!$B$7:$B$1261,0)))^(1/5)-1)*100)</f>
        <v>12.34275325950922</v>
      </c>
      <c r="V689" s="701">
        <f>IF(INDEX(Historical!$O$7:$O$1230,MATCH(B689,Historical!$B$7:$B$1261,0))=0,"n/a",((INDEX(Historical!$C$7:$C$1239,MATCH(B689,Historical!$B$7:$B$1261,0))/INDEX(Historical!$O$7:$O$1230,MATCH(B689,Historical!$B$7:$B$1261,0)))^(1/10)-1)*100)</f>
        <v>13.599267543869331</v>
      </c>
      <c r="W689" s="702">
        <f t="shared" si="175"/>
        <v>0.90760426763376978</v>
      </c>
      <c r="X689" s="703">
        <f t="shared" si="176"/>
        <v>1.0372061562612791</v>
      </c>
      <c r="Y689" s="661"/>
      <c r="Z689" s="651" t="str">
        <f t="shared" si="177"/>
        <v>n/a</v>
      </c>
      <c r="AA689" s="886" t="str">
        <f t="shared" si="178"/>
        <v>n/a</v>
      </c>
      <c r="AB689" s="887">
        <v>12</v>
      </c>
      <c r="AC689" s="865">
        <v>-0.12</v>
      </c>
      <c r="AD689" s="865" t="s">
        <v>136</v>
      </c>
      <c r="AE689" s="865">
        <v>0.56999999999999995</v>
      </c>
      <c r="AF689" s="865">
        <v>1.1100000000000001</v>
      </c>
      <c r="AG689" s="865">
        <v>-0.3</v>
      </c>
      <c r="AH689" s="865">
        <v>6.9</v>
      </c>
      <c r="AI689" s="865">
        <v>40</v>
      </c>
      <c r="AJ689" s="865">
        <v>11.899999999999999</v>
      </c>
      <c r="AK689" s="865">
        <v>8</v>
      </c>
      <c r="AL689" s="878">
        <v>401.58</v>
      </c>
      <c r="AM689" s="872">
        <v>0.1</v>
      </c>
      <c r="AN689" s="865">
        <v>0.71</v>
      </c>
      <c r="AO689" s="739" t="str">
        <f t="shared" si="179"/>
        <v>n/a</v>
      </c>
      <c r="AP689" s="740">
        <f t="shared" si="180"/>
        <v>13.395384838456588</v>
      </c>
      <c r="AQ689" s="888" t="str">
        <f t="shared" si="181"/>
        <v>n/a</v>
      </c>
      <c r="AR689" s="651">
        <f>INDEX(Historical!$C$7:$C$1239,MATCH(B689,Historical!$B$7:$B$1261,0))*IF(AH689="n/a",1.03,IF(AH689&lt;0,1.01,IF(AH689&gt;10,1.1,(1+AH689/100))))</f>
        <v>0.36346000000000001</v>
      </c>
      <c r="AS689" s="886">
        <f t="shared" si="182"/>
        <v>0.39980600000000005</v>
      </c>
      <c r="AT689" s="886">
        <f t="shared" si="188"/>
        <v>0.43179048000000009</v>
      </c>
      <c r="AU689" s="886">
        <f t="shared" si="188"/>
        <v>0.46633371840000015</v>
      </c>
      <c r="AV689" s="886">
        <f t="shared" si="188"/>
        <v>0.50364041587200015</v>
      </c>
      <c r="AW689" s="651">
        <f t="shared" si="184"/>
        <v>2.1650306142720006</v>
      </c>
      <c r="AX689" s="747">
        <f t="shared" si="185"/>
        <v>6.3304988721403523</v>
      </c>
      <c r="AY689" s="934">
        <v>1.51</v>
      </c>
      <c r="AZ689" s="872">
        <v>147.29000000000002</v>
      </c>
      <c r="BA689" s="872">
        <v>-16.869999999999997</v>
      </c>
      <c r="BB689" s="872">
        <v>8.3099999999999987</v>
      </c>
      <c r="BC689" s="872">
        <v>26.93</v>
      </c>
      <c r="BD689" s="907"/>
      <c r="BE689" s="624">
        <v>2004</v>
      </c>
      <c r="BF689" s="898">
        <f t="shared" si="186"/>
        <v>1</v>
      </c>
      <c r="BG689" s="882">
        <v>-0.1</v>
      </c>
    </row>
    <row r="690" spans="1:59" s="863" customFormat="1" x14ac:dyDescent="0.2">
      <c r="A690" s="881" t="s">
        <v>4639</v>
      </c>
      <c r="B690" s="604" t="s">
        <v>4636</v>
      </c>
      <c r="C690" s="932" t="s">
        <v>123</v>
      </c>
      <c r="D690" s="932" t="s">
        <v>4174</v>
      </c>
      <c r="E690" s="733">
        <v>5</v>
      </c>
      <c r="F690" s="1140"/>
      <c r="G690" s="1140" t="s">
        <v>106</v>
      </c>
      <c r="H690" s="1140" t="s">
        <v>106</v>
      </c>
      <c r="I690" s="874">
        <v>22.79</v>
      </c>
      <c r="J690" s="651">
        <f t="shared" si="172"/>
        <v>2.1939447125932428</v>
      </c>
      <c r="K690" s="877">
        <v>0.125</v>
      </c>
      <c r="L690" s="887">
        <v>4</v>
      </c>
      <c r="M690" s="642">
        <f t="shared" si="173"/>
        <v>0.5</v>
      </c>
      <c r="N690" s="870" t="s">
        <v>148</v>
      </c>
      <c r="O690" s="734">
        <v>0.113</v>
      </c>
      <c r="P690" s="861">
        <v>44162</v>
      </c>
      <c r="Q690" s="861">
        <v>44180</v>
      </c>
      <c r="R690" s="642">
        <f t="shared" si="174"/>
        <v>10.61946902654867</v>
      </c>
      <c r="S690" s="701">
        <f>IF(INDEX(Historical!$D$7:$D$1237,MATCH(B690,Historical!$B$7:$B$1261,0))=0,"n/a",(INDEX(Historical!$C$7:$C$1239,MATCH(B690,Historical!$B$7:$B$1261,0))/INDEX(Historical!$D$7:$D$1237,MATCH(B690,Historical!$B$7:$B$1261,0))-1)*100)</f>
        <v>30.804248861911976</v>
      </c>
      <c r="T690" s="701">
        <f>IF(INDEX(Historical!$F$7:$F$1230,MATCH(B690,Historical!$B$7:$B$1261,0))=0,"n/a",((INDEX(Historical!$C$7:$C$1239,MATCH(B690,Historical!$B$7:$B$1261,0))/INDEX(Historical!$F$7:$F$1230,MATCH(B690,Historical!$B$7:$B$1261,0)))^(1/3)-1)*100)</f>
        <v>106.4240985472217</v>
      </c>
      <c r="U690" s="701" t="str">
        <f>IF(INDEX(Historical!$H$7:$H$1230,MATCH(B690,Historical!$B$7:$B$1261,0))=0,"n/a",((INDEX(Historical!$C$7:$C$1239,MATCH(B690,Historical!$B$7:$B$1261,0))/INDEX(Historical!$H$7:$H$1230,MATCH(B690,Historical!$B$7:$B$1261,0)))^(1/5)-1)*100)</f>
        <v>n/a</v>
      </c>
      <c r="V690" s="701" t="str">
        <f>IF(INDEX(Historical!$O$7:$O$1230,MATCH(B690,Historical!$B$7:$B$1261,0))=0,"n/a",((INDEX(Historical!$C$7:$C$1239,MATCH(B690,Historical!$B$7:$B$1261,0))/INDEX(Historical!$O$7:$O$1230,MATCH(B690,Historical!$B$7:$B$1261,0)))^(1/10)-1)*100)</f>
        <v>n/a</v>
      </c>
      <c r="W690" s="702" t="str">
        <f t="shared" si="175"/>
        <v>n/a</v>
      </c>
      <c r="X690" s="703" t="str">
        <f t="shared" si="176"/>
        <v>n/a</v>
      </c>
      <c r="Y690" s="876"/>
      <c r="Z690" s="651">
        <f t="shared" si="177"/>
        <v>29.585798816568047</v>
      </c>
      <c r="AA690" s="886">
        <f t="shared" si="178"/>
        <v>13.485207100591715</v>
      </c>
      <c r="AB690" s="887">
        <v>9</v>
      </c>
      <c r="AC690" s="865">
        <v>1.69</v>
      </c>
      <c r="AD690" s="865">
        <v>1.56</v>
      </c>
      <c r="AE690" s="865">
        <v>1.81</v>
      </c>
      <c r="AF690" s="865" t="s">
        <v>136</v>
      </c>
      <c r="AG690" s="865">
        <v>-181.9</v>
      </c>
      <c r="AH690" s="865">
        <v>56.699999999999996</v>
      </c>
      <c r="AI690" s="865">
        <v>10.71</v>
      </c>
      <c r="AJ690" s="865">
        <v>11.5</v>
      </c>
      <c r="AK690" s="865">
        <v>8.6999999999999993</v>
      </c>
      <c r="AL690" s="878">
        <v>4260</v>
      </c>
      <c r="AM690" s="872">
        <v>0.2</v>
      </c>
      <c r="AN690" s="865" t="s">
        <v>136</v>
      </c>
      <c r="AO690" s="739" t="str">
        <f t="shared" si="179"/>
        <v>n/a</v>
      </c>
      <c r="AP690" s="740" t="str">
        <f t="shared" si="180"/>
        <v>n/a</v>
      </c>
      <c r="AQ690" s="888" t="str">
        <f t="shared" si="181"/>
        <v>n/a</v>
      </c>
      <c r="AR690" s="651">
        <f>INDEX(Historical!$C$7:$C$1239,MATCH(B690,Historical!$B$7:$B$1261,0))*IF(AH690="n/a",1.03,IF(AH690&lt;0,1.01,IF(AH690&gt;10,1.1,(1+AH690/100))))</f>
        <v>0.47410000000000002</v>
      </c>
      <c r="AS690" s="886">
        <f t="shared" si="182"/>
        <v>0.52151000000000003</v>
      </c>
      <c r="AT690" s="886">
        <f t="shared" si="188"/>
        <v>0.56688137000000005</v>
      </c>
      <c r="AU690" s="886">
        <f t="shared" si="188"/>
        <v>0.61620004919000004</v>
      </c>
      <c r="AV690" s="886">
        <f t="shared" si="188"/>
        <v>0.66980945346953003</v>
      </c>
      <c r="AW690" s="651">
        <f t="shared" si="184"/>
        <v>2.84850087265953</v>
      </c>
      <c r="AX690" s="747">
        <f t="shared" si="185"/>
        <v>12.498906856777227</v>
      </c>
      <c r="AY690" s="934">
        <v>1.43</v>
      </c>
      <c r="AZ690" s="872">
        <v>151.55000000000001</v>
      </c>
      <c r="BA690" s="872">
        <v>-3.64</v>
      </c>
      <c r="BB690" s="872">
        <v>11.1</v>
      </c>
      <c r="BC690" s="872">
        <v>20.36</v>
      </c>
      <c r="BD690" s="907"/>
      <c r="BE690" s="624">
        <v>2016</v>
      </c>
      <c r="BF690" s="898">
        <f t="shared" si="186"/>
        <v>0</v>
      </c>
      <c r="BG690" s="882">
        <v>11.3</v>
      </c>
    </row>
    <row r="691" spans="1:59" s="863" customFormat="1" ht="12.75" customHeight="1" x14ac:dyDescent="0.2">
      <c r="A691" s="871" t="s">
        <v>838</v>
      </c>
      <c r="B691" s="604" t="s">
        <v>839</v>
      </c>
      <c r="C691" s="932" t="s">
        <v>4342</v>
      </c>
      <c r="D691" s="932" t="s">
        <v>4351</v>
      </c>
      <c r="E691" s="733">
        <v>16</v>
      </c>
      <c r="F691" s="1140">
        <v>243</v>
      </c>
      <c r="G691" s="1123" t="s">
        <v>115</v>
      </c>
      <c r="H691" s="1123" t="s">
        <v>37</v>
      </c>
      <c r="I691" s="874">
        <v>60.41</v>
      </c>
      <c r="J691" s="651">
        <f t="shared" si="172"/>
        <v>4.1549412348948849</v>
      </c>
      <c r="K691" s="877">
        <v>0.62749999999999995</v>
      </c>
      <c r="L691" s="887">
        <v>4</v>
      </c>
      <c r="M691" s="642">
        <f t="shared" si="173"/>
        <v>2.5099999999999998</v>
      </c>
      <c r="N691" s="870" t="s">
        <v>139</v>
      </c>
      <c r="O691" s="734">
        <v>0.61499999999999999</v>
      </c>
      <c r="P691" s="861">
        <v>44112</v>
      </c>
      <c r="Q691" s="861">
        <v>44137</v>
      </c>
      <c r="R691" s="642">
        <f t="shared" si="174"/>
        <v>2.0325203252032447</v>
      </c>
      <c r="S691" s="701">
        <f>IF(INDEX(Historical!$D$7:$D$1237,MATCH(B691,Historical!$B$7:$B$1261,0))=0,"n/a",(INDEX(Historical!$C$7:$C$1239,MATCH(B691,Historical!$B$7:$B$1261,0))/INDEX(Historical!$D$7:$D$1237,MATCH(B691,Historical!$B$7:$B$1261,0))-1)*100)</f>
        <v>2.1074815595363505</v>
      </c>
      <c r="T691" s="701">
        <f>IF(INDEX(Historical!$F$7:$F$1230,MATCH(B691,Historical!$B$7:$B$1261,0))=0,"n/a",((INDEX(Historical!$C$7:$C$1239,MATCH(B691,Historical!$B$7:$B$1261,0))/INDEX(Historical!$F$7:$F$1230,MATCH(B691,Historical!$B$7:$B$1261,0)))^(1/3)-1)*100)</f>
        <v>2.1535110200787022</v>
      </c>
      <c r="U691" s="701">
        <f>IF(INDEX(Historical!$H$7:$H$1230,MATCH(B691,Historical!$B$7:$B$1261,0))=0,"n/a",((INDEX(Historical!$C$7:$C$1239,MATCH(B691,Historical!$B$7:$B$1261,0))/INDEX(Historical!$H$7:$H$1230,MATCH(B691,Historical!$B$7:$B$1261,0)))^(1/5)-1)*100)</f>
        <v>2.5108896207587161</v>
      </c>
      <c r="V691" s="701">
        <f>IF(INDEX(Historical!$O$7:$O$1230,MATCH(B691,Historical!$B$7:$B$1261,0))=0,"n/a",((INDEX(Historical!$C$7:$C$1239,MATCH(B691,Historical!$B$7:$B$1261,0))/INDEX(Historical!$O$7:$O$1230,MATCH(B691,Historical!$B$7:$B$1261,0)))^(1/10)-1)*100)</f>
        <v>2.7050946549532107</v>
      </c>
      <c r="W691" s="702">
        <f t="shared" si="175"/>
        <v>0.92820767515883706</v>
      </c>
      <c r="X691" s="703">
        <f t="shared" si="176"/>
        <v>0.17934925862562257</v>
      </c>
      <c r="Y691" s="664"/>
      <c r="Z691" s="651">
        <f t="shared" si="177"/>
        <v>56.787330316742079</v>
      </c>
      <c r="AA691" s="886">
        <f t="shared" si="178"/>
        <v>13.667420814479637</v>
      </c>
      <c r="AB691" s="887">
        <v>12</v>
      </c>
      <c r="AC691" s="865">
        <v>4.42</v>
      </c>
      <c r="AD691" s="865">
        <v>6.04</v>
      </c>
      <c r="AE691" s="865">
        <v>1.95</v>
      </c>
      <c r="AF691" s="865">
        <v>3.85</v>
      </c>
      <c r="AG691" s="867">
        <v>29.4</v>
      </c>
      <c r="AH691" s="865">
        <v>23.799999999999997</v>
      </c>
      <c r="AI691" s="865">
        <v>2.9499999999999997</v>
      </c>
      <c r="AJ691" s="865">
        <v>14.000000000000002</v>
      </c>
      <c r="AK691" s="865">
        <v>2.27</v>
      </c>
      <c r="AL691" s="878">
        <v>249980</v>
      </c>
      <c r="AM691" s="872">
        <v>0.03</v>
      </c>
      <c r="AN691" s="865">
        <v>1.78</v>
      </c>
      <c r="AO691" s="739">
        <f t="shared" si="179"/>
        <v>-7.0015899588260364</v>
      </c>
      <c r="AP691" s="740">
        <f t="shared" si="180"/>
        <v>6.665830855653601</v>
      </c>
      <c r="AQ691" s="888">
        <f t="shared" si="181"/>
        <v>52.926373186208096</v>
      </c>
      <c r="AR691" s="651">
        <f>INDEX(Historical!$C$7:$C$1239,MATCH(B691,Historical!$B$7:$B$1261,0))*IF(AH691="n/a",1.03,IF(AH691&lt;0,1.01,IF(AH691&gt;10,1.1,(1+AH691/100))))</f>
        <v>2.6647500000000002</v>
      </c>
      <c r="AS691" s="886">
        <f t="shared" si="182"/>
        <v>2.7433601250000006</v>
      </c>
      <c r="AT691" s="886">
        <f t="shared" si="188"/>
        <v>2.8056343998375004</v>
      </c>
      <c r="AU691" s="886">
        <f t="shared" si="188"/>
        <v>2.8693223007138116</v>
      </c>
      <c r="AV691" s="886">
        <f t="shared" si="188"/>
        <v>2.9344559169400148</v>
      </c>
      <c r="AW691" s="651">
        <f t="shared" si="184"/>
        <v>14.017522742491328</v>
      </c>
      <c r="AX691" s="747">
        <f t="shared" si="185"/>
        <v>23.20397739197373</v>
      </c>
      <c r="AY691" s="934">
        <v>0.4</v>
      </c>
      <c r="AZ691" s="872">
        <v>23.69</v>
      </c>
      <c r="BA691" s="872">
        <v>-2.91</v>
      </c>
      <c r="BB691" s="872">
        <v>2.25</v>
      </c>
      <c r="BC691" s="872">
        <v>5.6000000000000005</v>
      </c>
      <c r="BD691" s="907"/>
      <c r="BE691" s="624">
        <v>2005</v>
      </c>
      <c r="BF691" s="898">
        <f t="shared" si="186"/>
        <v>1</v>
      </c>
      <c r="BG691" s="882">
        <v>6.2</v>
      </c>
    </row>
    <row r="692" spans="1:59" s="863" customFormat="1" ht="12.75" customHeight="1" x14ac:dyDescent="0.2">
      <c r="A692" s="863" t="s">
        <v>387</v>
      </c>
      <c r="B692" s="604" t="s">
        <v>388</v>
      </c>
      <c r="C692" s="932" t="s">
        <v>108</v>
      </c>
      <c r="D692" s="932" t="s">
        <v>4338</v>
      </c>
      <c r="E692" s="733">
        <v>28</v>
      </c>
      <c r="F692" s="1140">
        <v>96</v>
      </c>
      <c r="G692" s="1137" t="s">
        <v>37</v>
      </c>
      <c r="H692" s="1137" t="s">
        <v>115</v>
      </c>
      <c r="I692" s="865">
        <v>55.12</v>
      </c>
      <c r="J692" s="651">
        <f t="shared" si="172"/>
        <v>2.9753265602322205</v>
      </c>
      <c r="K692" s="884">
        <v>0.41</v>
      </c>
      <c r="L692" s="887">
        <v>4</v>
      </c>
      <c r="M692" s="642">
        <f t="shared" si="173"/>
        <v>1.64</v>
      </c>
      <c r="N692" s="870" t="s">
        <v>168</v>
      </c>
      <c r="O692" s="735">
        <v>0.4</v>
      </c>
      <c r="P692" s="866">
        <v>43588</v>
      </c>
      <c r="Q692" s="866">
        <v>43602</v>
      </c>
      <c r="R692" s="642">
        <f t="shared" si="174"/>
        <v>2.4999999999999885</v>
      </c>
      <c r="S692" s="701">
        <f>IF(INDEX(Historical!$D$7:$D$1237,MATCH(B692,Historical!$B$7:$B$1261,0))=0,"n/a",(INDEX(Historical!$C$7:$C$1239,MATCH(B692,Historical!$B$7:$B$1261,0))/INDEX(Historical!$D$7:$D$1237,MATCH(B692,Historical!$B$7:$B$1261,0))-1)*100)</f>
        <v>1.8749999999999822</v>
      </c>
      <c r="T692" s="701">
        <f>IF(INDEX(Historical!$F$7:$F$1230,MATCH(B692,Historical!$B$7:$B$1261,0))=0,"n/a",((INDEX(Historical!$C$7:$C$1239,MATCH(B692,Historical!$B$7:$B$1261,0))/INDEX(Historical!$F$7:$F$1230,MATCH(B692,Historical!$B$7:$B$1261,0)))^(1/3)-1)*100)</f>
        <v>1.4738960712040283</v>
      </c>
      <c r="U692" s="701">
        <f>IF(INDEX(Historical!$H$7:$H$1230,MATCH(B692,Historical!$B$7:$B$1261,0))=0,"n/a",((INDEX(Historical!$C$7:$C$1239,MATCH(B692,Historical!$B$7:$B$1261,0))/INDEX(Historical!$H$7:$H$1230,MATCH(B692,Historical!$B$7:$B$1261,0)))^(1/5)-1)*100)</f>
        <v>1.4072027812696453</v>
      </c>
      <c r="V692" s="701">
        <f>IF(INDEX(Historical!$O$7:$O$1230,MATCH(B692,Historical!$B$7:$B$1261,0))=0,"n/a",((INDEX(Historical!$C$7:$C$1239,MATCH(B692,Historical!$B$7:$B$1261,0))/INDEX(Historical!$O$7:$O$1230,MATCH(B692,Historical!$B$7:$B$1261,0)))^(1/10)-1)*100)</f>
        <v>1.4604651842500038</v>
      </c>
      <c r="W692" s="702">
        <f t="shared" si="175"/>
        <v>0.96353052194961397</v>
      </c>
      <c r="X692" s="703">
        <f t="shared" si="176"/>
        <v>0.27592211397444028</v>
      </c>
      <c r="Y692" s="673"/>
      <c r="Z692" s="651">
        <f t="shared" si="177"/>
        <v>57.342657342657347</v>
      </c>
      <c r="AA692" s="886">
        <f t="shared" si="178"/>
        <v>19.272727272727273</v>
      </c>
      <c r="AB692" s="887">
        <v>12</v>
      </c>
      <c r="AC692" s="865">
        <v>2.86</v>
      </c>
      <c r="AD692" s="865">
        <v>6.62</v>
      </c>
      <c r="AE692" s="865">
        <v>9.57</v>
      </c>
      <c r="AF692" s="865">
        <v>1.85</v>
      </c>
      <c r="AG692" s="865">
        <v>10.100000000000001</v>
      </c>
      <c r="AH692" s="865">
        <v>11.3</v>
      </c>
      <c r="AI692" s="865">
        <v>1.73</v>
      </c>
      <c r="AJ692" s="865">
        <v>5.0999999999999996</v>
      </c>
      <c r="AK692" s="865">
        <v>3</v>
      </c>
      <c r="AL692" s="878">
        <v>1560</v>
      </c>
      <c r="AM692" s="872">
        <v>3.9899999999999998</v>
      </c>
      <c r="AN692" s="865">
        <v>0</v>
      </c>
      <c r="AO692" s="739">
        <f t="shared" si="179"/>
        <v>-14.890197931225408</v>
      </c>
      <c r="AP692" s="740">
        <f t="shared" si="180"/>
        <v>4.3825293415018658</v>
      </c>
      <c r="AQ692" s="888">
        <f t="shared" si="181"/>
        <v>25.882741654543917</v>
      </c>
      <c r="AR692" s="651">
        <f>INDEX(Historical!$C$7:$C$1239,MATCH(B692,Historical!$B$7:$B$1261,0))*IF(AH692="n/a",1.03,IF(AH692&lt;0,1.01,IF(AH692&gt;10,1.1,(1+AH692/100))))</f>
        <v>1.7929999999999999</v>
      </c>
      <c r="AS692" s="886">
        <f t="shared" si="182"/>
        <v>1.8240189</v>
      </c>
      <c r="AT692" s="886">
        <f t="shared" si="188"/>
        <v>1.8787394669999999</v>
      </c>
      <c r="AU692" s="886">
        <f t="shared" si="188"/>
        <v>1.9351016510100001</v>
      </c>
      <c r="AV692" s="886">
        <f t="shared" si="188"/>
        <v>1.9931547005403001</v>
      </c>
      <c r="AW692" s="651">
        <f t="shared" si="184"/>
        <v>9.4240147185502998</v>
      </c>
      <c r="AX692" s="747">
        <f t="shared" si="185"/>
        <v>17.097269083001272</v>
      </c>
      <c r="AY692" s="934">
        <v>0.77</v>
      </c>
      <c r="AZ692" s="872">
        <v>17.43</v>
      </c>
      <c r="BA692" s="872">
        <v>-20.21</v>
      </c>
      <c r="BB692" s="872">
        <v>-0.16999999999999998</v>
      </c>
      <c r="BC692" s="872">
        <v>-4.6100000000000003</v>
      </c>
      <c r="BD692" s="907"/>
      <c r="BE692" s="624">
        <v>1993</v>
      </c>
      <c r="BF692" s="898">
        <f t="shared" si="186"/>
        <v>2</v>
      </c>
      <c r="BG692" s="882">
        <v>1.3</v>
      </c>
    </row>
    <row r="693" spans="1:59" s="863" customFormat="1" ht="12.75" customHeight="1" x14ac:dyDescent="0.2">
      <c r="A693" s="863" t="s">
        <v>1771</v>
      </c>
      <c r="B693" s="604" t="s">
        <v>1772</v>
      </c>
      <c r="C693" s="932" t="s">
        <v>108</v>
      </c>
      <c r="D693" s="932" t="s">
        <v>4331</v>
      </c>
      <c r="E693" s="733">
        <v>10</v>
      </c>
      <c r="F693" s="1140">
        <v>359</v>
      </c>
      <c r="G693" s="1165" t="s">
        <v>106</v>
      </c>
      <c r="H693" s="1165" t="s">
        <v>106</v>
      </c>
      <c r="I693" s="874">
        <v>23.37</v>
      </c>
      <c r="J693" s="651">
        <f t="shared" si="172"/>
        <v>3.7655113393239197</v>
      </c>
      <c r="K693" s="877">
        <v>0.22</v>
      </c>
      <c r="L693" s="887">
        <v>4</v>
      </c>
      <c r="M693" s="642">
        <f t="shared" si="173"/>
        <v>0.88</v>
      </c>
      <c r="N693" s="870" t="s">
        <v>432</v>
      </c>
      <c r="O693" s="734">
        <v>0.21</v>
      </c>
      <c r="P693" s="861">
        <v>43867</v>
      </c>
      <c r="Q693" s="861">
        <v>43881</v>
      </c>
      <c r="R693" s="642">
        <f t="shared" si="174"/>
        <v>4.7619047619047663</v>
      </c>
      <c r="S693" s="701">
        <f>IF(INDEX(Historical!$D$7:$D$1237,MATCH(B693,Historical!$B$7:$B$1261,0))=0,"n/a",(INDEX(Historical!$C$7:$C$1239,MATCH(B693,Historical!$B$7:$B$1261,0))/INDEX(Historical!$D$7:$D$1237,MATCH(B693,Historical!$B$7:$B$1261,0))-1)*100)</f>
        <v>17.142857142857149</v>
      </c>
      <c r="T693" s="701">
        <f>IF(INDEX(Historical!$F$7:$F$1230,MATCH(B693,Historical!$B$7:$B$1261,0))=0,"n/a",((INDEX(Historical!$C$7:$C$1239,MATCH(B693,Historical!$B$7:$B$1261,0))/INDEX(Historical!$F$7:$F$1230,MATCH(B693,Historical!$B$7:$B$1261,0)))^(1/3)-1)*100)</f>
        <v>13.555613628301177</v>
      </c>
      <c r="U693" s="701">
        <f>IF(INDEX(Historical!$H$7:$H$1230,MATCH(B693,Historical!$B$7:$B$1261,0))=0,"n/a",((INDEX(Historical!$C$7:$C$1239,MATCH(B693,Historical!$B$7:$B$1261,0))/INDEX(Historical!$H$7:$H$1230,MATCH(B693,Historical!$B$7:$B$1261,0)))^(1/5)-1)*100)</f>
        <v>14.31755108178514</v>
      </c>
      <c r="V693" s="701">
        <f>IF(INDEX(Historical!$O$7:$O$1230,MATCH(B693,Historical!$B$7:$B$1261,0))=0,"n/a",((INDEX(Historical!$C$7:$C$1239,MATCH(B693,Historical!$B$7:$B$1261,0))/INDEX(Historical!$O$7:$O$1230,MATCH(B693,Historical!$B$7:$B$1261,0)))^(1/10)-1)*100)</f>
        <v>15.153829617873171</v>
      </c>
      <c r="W693" s="702">
        <f t="shared" si="175"/>
        <v>0.94481404653634993</v>
      </c>
      <c r="X693" s="703">
        <f t="shared" si="176"/>
        <v>2.2726271558389111</v>
      </c>
      <c r="Y693" s="665"/>
      <c r="Z693" s="651">
        <f t="shared" si="177"/>
        <v>38.596491228070178</v>
      </c>
      <c r="AA693" s="886">
        <f t="shared" si="178"/>
        <v>10.250000000000002</v>
      </c>
      <c r="AB693" s="887">
        <v>9</v>
      </c>
      <c r="AC693" s="865">
        <v>2.2799999999999998</v>
      </c>
      <c r="AD693" s="865">
        <v>1.54</v>
      </c>
      <c r="AE693" s="865">
        <v>3.05</v>
      </c>
      <c r="AF693" s="865">
        <v>0.93</v>
      </c>
      <c r="AG693" s="865">
        <v>8.6</v>
      </c>
      <c r="AH693" s="865">
        <v>-13.5</v>
      </c>
      <c r="AI693" s="865">
        <v>5.67</v>
      </c>
      <c r="AJ693" s="865">
        <v>6.3</v>
      </c>
      <c r="AK693" s="865">
        <v>7.0000000000000009</v>
      </c>
      <c r="AL693" s="878">
        <v>1890</v>
      </c>
      <c r="AM693" s="872">
        <v>0.89999999999999991</v>
      </c>
      <c r="AN693" s="865">
        <v>0</v>
      </c>
      <c r="AO693" s="739">
        <f t="shared" si="179"/>
        <v>7.8330624211090569</v>
      </c>
      <c r="AP693" s="740">
        <f t="shared" si="180"/>
        <v>18.083062421109059</v>
      </c>
      <c r="AQ693" s="888">
        <f t="shared" si="181"/>
        <v>-34.910318278035291</v>
      </c>
      <c r="AR693" s="651">
        <f>INDEX(Historical!$C$7:$C$1239,MATCH(B693,Historical!$B$7:$B$1261,0))*IF(AH693="n/a",1.03,IF(AH693&lt;0,1.01,IF(AH693&gt;10,1.1,(1+AH693/100))))</f>
        <v>0.82819999999999994</v>
      </c>
      <c r="AS693" s="886">
        <f t="shared" si="182"/>
        <v>0.87515893999999994</v>
      </c>
      <c r="AT693" s="886">
        <f t="shared" si="188"/>
        <v>0.93642006580000003</v>
      </c>
      <c r="AU693" s="886">
        <f t="shared" si="188"/>
        <v>1.001969470406</v>
      </c>
      <c r="AV693" s="886">
        <f t="shared" si="188"/>
        <v>1.0721073333344202</v>
      </c>
      <c r="AW693" s="651">
        <f t="shared" si="184"/>
        <v>4.7138558095404202</v>
      </c>
      <c r="AX693" s="747">
        <f t="shared" si="185"/>
        <v>20.170542616775439</v>
      </c>
      <c r="AY693" s="934">
        <v>0.99</v>
      </c>
      <c r="AZ693" s="872">
        <v>16.79</v>
      </c>
      <c r="BA693" s="872">
        <v>-38.79</v>
      </c>
      <c r="BB693" s="872">
        <v>3.37</v>
      </c>
      <c r="BC693" s="872">
        <v>-6.5</v>
      </c>
      <c r="BD693" s="907"/>
      <c r="BE693" s="624">
        <v>2011</v>
      </c>
      <c r="BF693" s="898">
        <f t="shared" si="186"/>
        <v>0</v>
      </c>
      <c r="BG693" s="882">
        <v>1</v>
      </c>
    </row>
    <row r="694" spans="1:59" s="863" customFormat="1" ht="12.75" customHeight="1" x14ac:dyDescent="0.2">
      <c r="A694" s="871" t="s">
        <v>1773</v>
      </c>
      <c r="B694" s="604" t="s">
        <v>1774</v>
      </c>
      <c r="C694" s="932" t="s">
        <v>108</v>
      </c>
      <c r="D694" s="932" t="s">
        <v>4338</v>
      </c>
      <c r="E694" s="733">
        <v>9</v>
      </c>
      <c r="F694" s="1140">
        <v>427</v>
      </c>
      <c r="G694" s="1137" t="s">
        <v>37</v>
      </c>
      <c r="H694" s="1137" t="s">
        <v>37</v>
      </c>
      <c r="I694" s="874">
        <v>39.32</v>
      </c>
      <c r="J694" s="651">
        <f t="shared" si="172"/>
        <v>5.1881993896236009</v>
      </c>
      <c r="K694" s="877">
        <v>0.51</v>
      </c>
      <c r="L694" s="887">
        <v>4</v>
      </c>
      <c r="M694" s="642">
        <f t="shared" si="173"/>
        <v>2.04</v>
      </c>
      <c r="N694" s="870" t="s">
        <v>239</v>
      </c>
      <c r="O694" s="734">
        <v>0.47</v>
      </c>
      <c r="P694" s="1116">
        <v>43644</v>
      </c>
      <c r="Q694" s="1116">
        <v>43658</v>
      </c>
      <c r="R694" s="642">
        <f t="shared" si="174"/>
        <v>8.5106382978723492</v>
      </c>
      <c r="S694" s="701">
        <f>IF(INDEX(Historical!$D$7:$D$1237,MATCH(B694,Historical!$B$7:$B$1261,0))=0,"n/a",(INDEX(Historical!$C$7:$C$1239,MATCH(B694,Historical!$B$7:$B$1261,0))/INDEX(Historical!$D$7:$D$1237,MATCH(B694,Historical!$B$7:$B$1261,0))-1)*100)</f>
        <v>16.666666666666675</v>
      </c>
      <c r="T694" s="701">
        <f>IF(INDEX(Historical!$F$7:$F$1230,MATCH(B694,Historical!$B$7:$B$1261,0))=0,"n/a",((INDEX(Historical!$C$7:$C$1239,MATCH(B694,Historical!$B$7:$B$1261,0))/INDEX(Historical!$F$7:$F$1230,MATCH(B694,Historical!$B$7:$B$1261,0)))^(1/3)-1)*100)</f>
        <v>10.314958308492628</v>
      </c>
      <c r="U694" s="701">
        <f>IF(INDEX(Historical!$H$7:$H$1230,MATCH(B694,Historical!$B$7:$B$1261,0))=0,"n/a",((INDEX(Historical!$C$7:$C$1239,MATCH(B694,Historical!$B$7:$B$1261,0))/INDEX(Historical!$H$7:$H$1230,MATCH(B694,Historical!$B$7:$B$1261,0)))^(1/5)-1)*100)</f>
        <v>10.869998568710804</v>
      </c>
      <c r="V694" s="701">
        <f>IF(INDEX(Historical!$O$7:$O$1230,MATCH(B694,Historical!$B$7:$B$1261,0))=0,"n/a",((INDEX(Historical!$C$7:$C$1239,MATCH(B694,Historical!$B$7:$B$1261,0))/INDEX(Historical!$O$7:$O$1230,MATCH(B694,Historical!$B$7:$B$1261,0)))^(1/10)-1)*100)</f>
        <v>8.842291989017026</v>
      </c>
      <c r="W694" s="702">
        <f t="shared" si="175"/>
        <v>1.2293191157012666</v>
      </c>
      <c r="X694" s="703">
        <f t="shared" si="176"/>
        <v>1.0451921700683464</v>
      </c>
      <c r="Y694" s="876"/>
      <c r="Z694" s="651">
        <f t="shared" si="177"/>
        <v>53.125</v>
      </c>
      <c r="AA694" s="886">
        <f t="shared" si="178"/>
        <v>10.239583333333334</v>
      </c>
      <c r="AB694" s="887">
        <v>12</v>
      </c>
      <c r="AC694" s="865">
        <v>3.84</v>
      </c>
      <c r="AD694" s="865">
        <v>2.13</v>
      </c>
      <c r="AE694" s="865">
        <v>4.0199999999999996</v>
      </c>
      <c r="AF694" s="865">
        <v>1.34</v>
      </c>
      <c r="AG694" s="865">
        <v>12.9</v>
      </c>
      <c r="AH694" s="865">
        <v>0.89999999999999991</v>
      </c>
      <c r="AI694" s="865">
        <v>-14.91</v>
      </c>
      <c r="AJ694" s="865">
        <v>10.4</v>
      </c>
      <c r="AK694" s="865">
        <v>5</v>
      </c>
      <c r="AL694" s="878">
        <v>714.82</v>
      </c>
      <c r="AM694" s="872">
        <v>0.1</v>
      </c>
      <c r="AN694" s="865">
        <v>0.24</v>
      </c>
      <c r="AO694" s="739">
        <f t="shared" si="179"/>
        <v>5.8186146250010697</v>
      </c>
      <c r="AP694" s="740">
        <f t="shared" si="180"/>
        <v>16.058197958334404</v>
      </c>
      <c r="AQ694" s="888">
        <f t="shared" si="181"/>
        <v>-21.908766556413383</v>
      </c>
      <c r="AR694" s="651">
        <f>INDEX(Historical!$C$7:$C$1239,MATCH(B694,Historical!$B$7:$B$1261,0))*IF(AH694="n/a",1.03,IF(AH694&lt;0,1.01,IF(AH694&gt;10,1.1,(1+AH694/100))))</f>
        <v>1.9776399999999998</v>
      </c>
      <c r="AS694" s="886">
        <f t="shared" si="182"/>
        <v>1.9974163999999999</v>
      </c>
      <c r="AT694" s="886">
        <f t="shared" si="188"/>
        <v>2.0972872200000001</v>
      </c>
      <c r="AU694" s="886">
        <f t="shared" si="188"/>
        <v>2.2021515810000003</v>
      </c>
      <c r="AV694" s="886">
        <f t="shared" si="188"/>
        <v>2.3122591600500004</v>
      </c>
      <c r="AW694" s="651">
        <f t="shared" si="184"/>
        <v>10.586754361050001</v>
      </c>
      <c r="AX694" s="747">
        <f t="shared" si="185"/>
        <v>26.924604173575794</v>
      </c>
      <c r="AY694" s="934">
        <v>0.77</v>
      </c>
      <c r="AZ694" s="872">
        <v>52.05</v>
      </c>
      <c r="BA694" s="872">
        <v>-28.46</v>
      </c>
      <c r="BB694" s="872">
        <v>12.920000000000002</v>
      </c>
      <c r="BC694" s="872">
        <v>13.750000000000002</v>
      </c>
      <c r="BD694" s="907"/>
      <c r="BE694" s="624">
        <v>2011</v>
      </c>
      <c r="BF694" s="898">
        <f t="shared" si="186"/>
        <v>0</v>
      </c>
      <c r="BG694" s="882">
        <v>1.2</v>
      </c>
    </row>
    <row r="695" spans="1:59" s="863" customFormat="1" ht="12.75" customHeight="1" x14ac:dyDescent="0.2">
      <c r="A695" s="871" t="s">
        <v>383</v>
      </c>
      <c r="B695" s="604" t="s">
        <v>384</v>
      </c>
      <c r="C695" s="932" t="s">
        <v>128</v>
      </c>
      <c r="D695" s="932" t="s">
        <v>4335</v>
      </c>
      <c r="E695" s="733">
        <v>45</v>
      </c>
      <c r="F695" s="1140">
        <v>55</v>
      </c>
      <c r="G695" s="1166" t="s">
        <v>37</v>
      </c>
      <c r="H695" s="1166" t="s">
        <v>115</v>
      </c>
      <c r="I695" s="865">
        <v>38.01</v>
      </c>
      <c r="J695" s="651">
        <f t="shared" si="172"/>
        <v>4.9197579584319922</v>
      </c>
      <c r="K695" s="877">
        <v>0.46750000000000003</v>
      </c>
      <c r="L695" s="887">
        <v>4</v>
      </c>
      <c r="M695" s="642">
        <f t="shared" si="173"/>
        <v>1.87</v>
      </c>
      <c r="N695" s="870" t="s">
        <v>111</v>
      </c>
      <c r="O695" s="734">
        <v>0.45750000000000002</v>
      </c>
      <c r="P695" s="861">
        <v>44061</v>
      </c>
      <c r="Q695" s="861">
        <v>44085</v>
      </c>
      <c r="R695" s="642">
        <f t="shared" si="174"/>
        <v>2.1857923497267775</v>
      </c>
      <c r="S695" s="701">
        <f>IF(INDEX(Historical!$D$7:$D$1237,MATCH(B695,Historical!$B$7:$B$1261,0))=0,"n/a",(INDEX(Historical!$C$7:$C$1239,MATCH(B695,Historical!$B$7:$B$1261,0))/INDEX(Historical!$D$7:$D$1237,MATCH(B695,Historical!$B$7:$B$1261,0))-1)*100)</f>
        <v>6.8452380952380931</v>
      </c>
      <c r="T695" s="701">
        <f>IF(INDEX(Historical!$F$7:$F$1230,MATCH(B695,Historical!$B$7:$B$1261,0))=0,"n/a",((INDEX(Historical!$C$7:$C$1239,MATCH(B695,Historical!$B$7:$B$1261,0))/INDEX(Historical!$F$7:$F$1230,MATCH(B695,Historical!$B$7:$B$1261,0)))^(1/3)-1)*100)</f>
        <v>6.8847402241663636</v>
      </c>
      <c r="U695" s="701">
        <f>IF(INDEX(Historical!$H$7:$H$1230,MATCH(B695,Historical!$B$7:$B$1261,0))=0,"n/a",((INDEX(Historical!$C$7:$C$1239,MATCH(B695,Historical!$B$7:$B$1261,0))/INDEX(Historical!$H$7:$H$1230,MATCH(B695,Historical!$B$7:$B$1261,0)))^(1/5)-1)*100)</f>
        <v>6.583698960663642</v>
      </c>
      <c r="V695" s="701">
        <f>IF(INDEX(Historical!$O$7:$O$1230,MATCH(B695,Historical!$B$7:$B$1261,0))=0,"n/a",((INDEX(Historical!$C$7:$C$1239,MATCH(B695,Historical!$B$7:$B$1261,0))/INDEX(Historical!$O$7:$O$1230,MATCH(B695,Historical!$B$7:$B$1261,0)))^(1/10)-1)*100)</f>
        <v>13.634301011916694</v>
      </c>
      <c r="W695" s="702">
        <f t="shared" si="175"/>
        <v>0.48287763009701318</v>
      </c>
      <c r="X695" s="703" t="str">
        <f t="shared" si="176"/>
        <v>n/a</v>
      </c>
      <c r="Y695" s="875"/>
      <c r="Z695" s="651">
        <f t="shared" si="177"/>
        <v>381.63265306122452</v>
      </c>
      <c r="AA695" s="886">
        <f t="shared" si="178"/>
        <v>77.571428571428569</v>
      </c>
      <c r="AB695" s="887">
        <v>8</v>
      </c>
      <c r="AC695" s="865">
        <v>0.49</v>
      </c>
      <c r="AD695" s="865">
        <v>11.3</v>
      </c>
      <c r="AE695" s="865">
        <v>0.24</v>
      </c>
      <c r="AF695" s="865">
        <v>1.64</v>
      </c>
      <c r="AG695" s="865">
        <v>2.1</v>
      </c>
      <c r="AH695" s="865">
        <v>-88</v>
      </c>
      <c r="AI695" s="865">
        <v>7.61</v>
      </c>
      <c r="AJ695" s="865">
        <v>-33.6</v>
      </c>
      <c r="AK695" s="865">
        <v>6.99</v>
      </c>
      <c r="AL695" s="878">
        <v>33830</v>
      </c>
      <c r="AM695" s="872">
        <v>0.3</v>
      </c>
      <c r="AN695" s="865">
        <v>0.81</v>
      </c>
      <c r="AO695" s="739">
        <f t="shared" si="179"/>
        <v>-66.067971652332943</v>
      </c>
      <c r="AP695" s="740">
        <f t="shared" si="180"/>
        <v>11.503456919095633</v>
      </c>
      <c r="AQ695" s="888">
        <f t="shared" si="181"/>
        <v>137.78341485678175</v>
      </c>
      <c r="AR695" s="651">
        <f>INDEX(Historical!$C$7:$C$1239,MATCH(B695,Historical!$B$7:$B$1261,0))*IF(AH695="n/a",1.03,IF(AH695&lt;0,1.01,IF(AH695&gt;10,1.1,(1+AH695/100))))</f>
        <v>1.8129499999999998</v>
      </c>
      <c r="AS695" s="886">
        <f t="shared" si="182"/>
        <v>1.9509154949999998</v>
      </c>
      <c r="AT695" s="886">
        <f t="shared" si="188"/>
        <v>2.0872844881004999</v>
      </c>
      <c r="AU695" s="886">
        <f t="shared" si="188"/>
        <v>2.233185673818725</v>
      </c>
      <c r="AV695" s="886">
        <f t="shared" si="188"/>
        <v>2.3892853524186539</v>
      </c>
      <c r="AW695" s="651">
        <f t="shared" si="184"/>
        <v>10.473621009337879</v>
      </c>
      <c r="AX695" s="747">
        <f t="shared" si="185"/>
        <v>27.554909258978899</v>
      </c>
      <c r="AY695" s="934">
        <v>0.55000000000000004</v>
      </c>
      <c r="AZ695" s="872">
        <v>13.94</v>
      </c>
      <c r="BA695" s="872">
        <v>-36.64</v>
      </c>
      <c r="BB695" s="872">
        <v>1.8599999999999999</v>
      </c>
      <c r="BC695" s="872">
        <v>-7.79</v>
      </c>
      <c r="BD695" s="907"/>
      <c r="BE695" s="624">
        <v>1976</v>
      </c>
      <c r="BF695" s="898">
        <f t="shared" si="186"/>
        <v>4</v>
      </c>
      <c r="BG695" s="882">
        <v>0.5</v>
      </c>
    </row>
    <row r="696" spans="1:59" s="863" customFormat="1" ht="12.75" customHeight="1" x14ac:dyDescent="0.2">
      <c r="A696" s="863" t="s">
        <v>1781</v>
      </c>
      <c r="B696" s="604" t="s">
        <v>1782</v>
      </c>
      <c r="C696" s="932" t="s">
        <v>108</v>
      </c>
      <c r="D696" s="932" t="s">
        <v>4338</v>
      </c>
      <c r="E696" s="733">
        <v>9</v>
      </c>
      <c r="F696" s="1140">
        <v>417</v>
      </c>
      <c r="G696" s="1140" t="s">
        <v>37</v>
      </c>
      <c r="H696" s="1140" t="s">
        <v>115</v>
      </c>
      <c r="I696" s="874">
        <v>37.840000000000003</v>
      </c>
      <c r="J696" s="651">
        <f t="shared" si="172"/>
        <v>4.2283298097251585</v>
      </c>
      <c r="K696" s="877">
        <v>0.4</v>
      </c>
      <c r="L696" s="887">
        <v>4</v>
      </c>
      <c r="M696" s="642">
        <f t="shared" si="173"/>
        <v>1.6</v>
      </c>
      <c r="N696" s="870" t="s">
        <v>703</v>
      </c>
      <c r="O696" s="734">
        <v>0.33</v>
      </c>
      <c r="P696" s="866">
        <v>43588</v>
      </c>
      <c r="Q696" s="866">
        <v>43605</v>
      </c>
      <c r="R696" s="642">
        <f t="shared" si="174"/>
        <v>21.212121212121211</v>
      </c>
      <c r="S696" s="701">
        <f>IF(INDEX(Historical!$D$7:$D$1237,MATCH(B696,Historical!$B$7:$B$1261,0))=0,"n/a",(INDEX(Historical!$C$7:$C$1239,MATCH(B696,Historical!$B$7:$B$1261,0))/INDEX(Historical!$D$7:$D$1237,MATCH(B696,Historical!$B$7:$B$1261,0))-1)*100)</f>
        <v>22.4</v>
      </c>
      <c r="T696" s="701">
        <f>IF(INDEX(Historical!$F$7:$F$1230,MATCH(B696,Historical!$B$7:$B$1261,0))=0,"n/a",((INDEX(Historical!$C$7:$C$1239,MATCH(B696,Historical!$B$7:$B$1261,0))/INDEX(Historical!$F$7:$F$1230,MATCH(B696,Historical!$B$7:$B$1261,0)))^(1/3)-1)*100)</f>
        <v>16.008136810223618</v>
      </c>
      <c r="U696" s="701">
        <f>IF(INDEX(Historical!$H$7:$H$1230,MATCH(B696,Historical!$B$7:$B$1261,0))=0,"n/a",((INDEX(Historical!$C$7:$C$1239,MATCH(B696,Historical!$B$7:$B$1261,0))/INDEX(Historical!$H$7:$H$1230,MATCH(B696,Historical!$B$7:$B$1261,0)))^(1/5)-1)*100)</f>
        <v>15.325682508681805</v>
      </c>
      <c r="V696" s="701">
        <f>IF(INDEX(Historical!$O$7:$O$1230,MATCH(B696,Historical!$B$7:$B$1261,0))=0,"n/a",((INDEX(Historical!$C$7:$C$1239,MATCH(B696,Historical!$B$7:$B$1261,0))/INDEX(Historical!$O$7:$O$1230,MATCH(B696,Historical!$B$7:$B$1261,0)))^(1/10)-1)*100)</f>
        <v>43.967062678739978</v>
      </c>
      <c r="W696" s="702">
        <f t="shared" si="175"/>
        <v>0.34857189848373588</v>
      </c>
      <c r="X696" s="703">
        <f t="shared" si="176"/>
        <v>1.0717260495581682</v>
      </c>
      <c r="Y696" s="670"/>
      <c r="Z696" s="651">
        <f t="shared" si="177"/>
        <v>59.925093632958806</v>
      </c>
      <c r="AA696" s="886">
        <f t="shared" si="178"/>
        <v>14.172284644194757</v>
      </c>
      <c r="AB696" s="887">
        <v>12</v>
      </c>
      <c r="AC696" s="865">
        <v>2.67</v>
      </c>
      <c r="AD696" s="865">
        <v>0.77</v>
      </c>
      <c r="AE696" s="865">
        <v>3.45</v>
      </c>
      <c r="AF696" s="865">
        <v>1.1599999999999999</v>
      </c>
      <c r="AG696" s="865">
        <v>6.2</v>
      </c>
      <c r="AH696" s="865">
        <v>9.9</v>
      </c>
      <c r="AI696" s="865">
        <v>22.41</v>
      </c>
      <c r="AJ696" s="865">
        <v>14.299999999999999</v>
      </c>
      <c r="AK696" s="865">
        <v>19.400000000000002</v>
      </c>
      <c r="AL696" s="878">
        <v>3620</v>
      </c>
      <c r="AM696" s="872">
        <v>0.9900000000000001</v>
      </c>
      <c r="AN696" s="865">
        <v>0.18</v>
      </c>
      <c r="AO696" s="739">
        <f t="shared" si="179"/>
        <v>5.381727674212204</v>
      </c>
      <c r="AP696" s="740">
        <f t="shared" si="180"/>
        <v>19.554012318406961</v>
      </c>
      <c r="AQ696" s="888">
        <f t="shared" si="181"/>
        <v>-14.521347207450109</v>
      </c>
      <c r="AR696" s="651">
        <f>INDEX(Historical!$C$7:$C$1239,MATCH(B696,Historical!$B$7:$B$1261,0))*IF(AH696="n/a",1.03,IF(AH696&lt;0,1.01,IF(AH696&gt;10,1.1,(1+AH696/100))))</f>
        <v>1.68147</v>
      </c>
      <c r="AS696" s="886">
        <f t="shared" si="182"/>
        <v>1.8496170000000001</v>
      </c>
      <c r="AT696" s="886">
        <f t="shared" si="188"/>
        <v>2.0345787000000004</v>
      </c>
      <c r="AU696" s="886">
        <f t="shared" si="188"/>
        <v>2.2380365700000007</v>
      </c>
      <c r="AV696" s="886">
        <f t="shared" si="188"/>
        <v>2.461840227000001</v>
      </c>
      <c r="AW696" s="651">
        <f t="shared" si="184"/>
        <v>10.265542497000002</v>
      </c>
      <c r="AX696" s="747">
        <f t="shared" si="185"/>
        <v>27.128812095665968</v>
      </c>
      <c r="AY696" s="934">
        <v>1.68</v>
      </c>
      <c r="AZ696" s="872">
        <v>108.37</v>
      </c>
      <c r="BA696" s="872">
        <v>-29.98</v>
      </c>
      <c r="BB696" s="872">
        <v>18.990000000000002</v>
      </c>
      <c r="BC696" s="872">
        <v>30.570000000000004</v>
      </c>
      <c r="BD696" s="907"/>
      <c r="BE696" s="624">
        <v>2011</v>
      </c>
      <c r="BF696" s="898">
        <f t="shared" si="186"/>
        <v>0</v>
      </c>
      <c r="BG696" s="882">
        <v>0.6</v>
      </c>
    </row>
    <row r="697" spans="1:59" s="863" customFormat="1" ht="12.75" customHeight="1" x14ac:dyDescent="0.2">
      <c r="A697" s="871" t="s">
        <v>1775</v>
      </c>
      <c r="B697" s="604" t="s">
        <v>1776</v>
      </c>
      <c r="C697" s="932" t="s">
        <v>112</v>
      </c>
      <c r="D697" s="932" t="s">
        <v>4322</v>
      </c>
      <c r="E697" s="733">
        <v>11</v>
      </c>
      <c r="F697" s="1140">
        <v>338</v>
      </c>
      <c r="G697" s="1140" t="s">
        <v>106</v>
      </c>
      <c r="H697" s="1140" t="s">
        <v>106</v>
      </c>
      <c r="I697" s="874">
        <v>103.98</v>
      </c>
      <c r="J697" s="651">
        <f t="shared" si="172"/>
        <v>0.78861319484516235</v>
      </c>
      <c r="K697" s="877">
        <v>0.20499999999999999</v>
      </c>
      <c r="L697" s="887">
        <v>4</v>
      </c>
      <c r="M697" s="642">
        <f t="shared" si="173"/>
        <v>0.82</v>
      </c>
      <c r="N697" s="870" t="s">
        <v>440</v>
      </c>
      <c r="O697" s="734">
        <v>0.185</v>
      </c>
      <c r="P697" s="861">
        <v>44144</v>
      </c>
      <c r="Q697" s="861">
        <v>44160</v>
      </c>
      <c r="R697" s="642">
        <f t="shared" si="174"/>
        <v>10.810810810810805</v>
      </c>
      <c r="S697" s="701">
        <f>IF(INDEX(Historical!$D$7:$D$1237,MATCH(B697,Historical!$B$7:$B$1261,0))=0,"n/a",(INDEX(Historical!$C$7:$C$1239,MATCH(B697,Historical!$B$7:$B$1261,0))/INDEX(Historical!$D$7:$D$1237,MATCH(B697,Historical!$B$7:$B$1261,0))-1)*100)</f>
        <v>14.655172413793128</v>
      </c>
      <c r="T697" s="701">
        <f>IF(INDEX(Historical!$F$7:$F$1230,MATCH(B697,Historical!$B$7:$B$1261,0))=0,"n/a",((INDEX(Historical!$C$7:$C$1239,MATCH(B697,Historical!$B$7:$B$1261,0))/INDEX(Historical!$F$7:$F$1230,MATCH(B697,Historical!$B$7:$B$1261,0)))^(1/3)-1)*100)</f>
        <v>17.493163193867247</v>
      </c>
      <c r="U697" s="701">
        <f>IF(INDEX(Historical!$H$7:$H$1230,MATCH(B697,Historical!$B$7:$B$1261,0))=0,"n/a",((INDEX(Historical!$C$7:$C$1239,MATCH(B697,Historical!$B$7:$B$1261,0))/INDEX(Historical!$H$7:$H$1230,MATCH(B697,Historical!$B$7:$B$1261,0)))^(1/5)-1)*100)</f>
        <v>15.996225865400127</v>
      </c>
      <c r="V697" s="701" t="str">
        <f>IF(INDEX(Historical!$O$7:$O$1230,MATCH(B697,Historical!$B$7:$B$1261,0))=0,"n/a",((INDEX(Historical!$C$7:$C$1239,MATCH(B697,Historical!$B$7:$B$1261,0))/INDEX(Historical!$O$7:$O$1230,MATCH(B697,Historical!$B$7:$B$1261,0)))^(1/10)-1)*100)</f>
        <v>n/a</v>
      </c>
      <c r="W697" s="702" t="str">
        <f t="shared" si="175"/>
        <v>n/a</v>
      </c>
      <c r="X697" s="703">
        <f t="shared" si="176"/>
        <v>2.2851751236285893</v>
      </c>
      <c r="Y697" s="875"/>
      <c r="Z697" s="651">
        <f t="shared" si="177"/>
        <v>105.12820512820511</v>
      </c>
      <c r="AA697" s="886">
        <f t="shared" si="178"/>
        <v>133.30769230769232</v>
      </c>
      <c r="AB697" s="887">
        <v>12</v>
      </c>
      <c r="AC697" s="865">
        <v>0.78</v>
      </c>
      <c r="AD697" s="865">
        <v>15.7</v>
      </c>
      <c r="AE697" s="865">
        <v>5.08</v>
      </c>
      <c r="AF697" s="865">
        <v>4.12</v>
      </c>
      <c r="AG697" s="865">
        <v>3.1</v>
      </c>
      <c r="AH697" s="867">
        <v>3.5999999999999996</v>
      </c>
      <c r="AI697" s="867">
        <v>13.309999999999999</v>
      </c>
      <c r="AJ697" s="865">
        <v>7.0000000000000009</v>
      </c>
      <c r="AK697" s="865">
        <v>8.51</v>
      </c>
      <c r="AL697" s="878">
        <v>27460</v>
      </c>
      <c r="AM697" s="872">
        <v>1</v>
      </c>
      <c r="AN697" s="865">
        <v>0.71</v>
      </c>
      <c r="AO697" s="739">
        <f t="shared" si="179"/>
        <v>-116.52285324744703</v>
      </c>
      <c r="AP697" s="740">
        <f t="shared" si="180"/>
        <v>16.784839060245289</v>
      </c>
      <c r="AQ697" s="888">
        <f t="shared" si="181"/>
        <v>394.06598403573241</v>
      </c>
      <c r="AR697" s="651">
        <f>INDEX(Historical!$C$7:$C$1239,MATCH(B697,Historical!$B$7:$B$1261,0))*IF(AH697="n/a",1.03,IF(AH697&lt;0,1.01,IF(AH697&gt;10,1.1,(1+AH697/100))))</f>
        <v>0.68894000000000011</v>
      </c>
      <c r="AS697" s="886">
        <f t="shared" si="182"/>
        <v>0.75783400000000023</v>
      </c>
      <c r="AT697" s="886">
        <f t="shared" si="188"/>
        <v>0.82232567340000018</v>
      </c>
      <c r="AU697" s="886">
        <f t="shared" si="188"/>
        <v>0.89230558820634021</v>
      </c>
      <c r="AV697" s="886">
        <f t="shared" si="188"/>
        <v>0.96824079376269967</v>
      </c>
      <c r="AW697" s="651">
        <f t="shared" si="184"/>
        <v>4.1296460553690402</v>
      </c>
      <c r="AX697" s="747">
        <f t="shared" si="185"/>
        <v>3.971577279639392</v>
      </c>
      <c r="AY697" s="934">
        <v>0.53</v>
      </c>
      <c r="AZ697" s="872">
        <v>46.72</v>
      </c>
      <c r="BA697" s="872">
        <v>-6.36</v>
      </c>
      <c r="BB697" s="872">
        <v>0.22999999999999998</v>
      </c>
      <c r="BC697" s="872">
        <v>8.35</v>
      </c>
      <c r="BD697" s="907"/>
      <c r="BE697" s="624">
        <v>2011</v>
      </c>
      <c r="BF697" s="898">
        <f t="shared" si="186"/>
        <v>0</v>
      </c>
      <c r="BG697" s="882">
        <v>1.5</v>
      </c>
    </row>
    <row r="698" spans="1:59" s="863" customFormat="1" ht="12.75" customHeight="1" x14ac:dyDescent="0.2">
      <c r="A698" s="863" t="s">
        <v>1779</v>
      </c>
      <c r="B698" s="604" t="s">
        <v>1780</v>
      </c>
      <c r="C698" s="932" t="s">
        <v>128</v>
      </c>
      <c r="D698" s="932" t="s">
        <v>4353</v>
      </c>
      <c r="E698" s="733">
        <v>11</v>
      </c>
      <c r="F698" s="1140">
        <v>296</v>
      </c>
      <c r="G698" s="1190" t="s">
        <v>106</v>
      </c>
      <c r="H698" s="1190" t="s">
        <v>106</v>
      </c>
      <c r="I698" s="874">
        <v>254.31</v>
      </c>
      <c r="J698" s="651">
        <f t="shared" si="172"/>
        <v>1.0538319373992373</v>
      </c>
      <c r="K698" s="877">
        <v>0.67</v>
      </c>
      <c r="L698" s="887">
        <v>4</v>
      </c>
      <c r="M698" s="642">
        <f t="shared" si="173"/>
        <v>2.68</v>
      </c>
      <c r="N698" s="870" t="s">
        <v>160</v>
      </c>
      <c r="O698" s="734">
        <v>0.61</v>
      </c>
      <c r="P698" s="619">
        <v>43845</v>
      </c>
      <c r="Q698" s="619">
        <v>43860</v>
      </c>
      <c r="R698" s="642">
        <f t="shared" si="174"/>
        <v>9.8360655737705009</v>
      </c>
      <c r="S698" s="701">
        <f>IF(INDEX(Historical!$D$7:$D$1237,MATCH(B698,Historical!$B$7:$B$1261,0))=0,"n/a",(INDEX(Historical!$C$7:$C$1239,MATCH(B698,Historical!$B$7:$B$1261,0))/INDEX(Historical!$D$7:$D$1237,MATCH(B698,Historical!$B$7:$B$1261,0))-1)*100)</f>
        <v>12.962962962962955</v>
      </c>
      <c r="T698" s="701">
        <f>IF(INDEX(Historical!$F$7:$F$1230,MATCH(B698,Historical!$B$7:$B$1261,0))=0,"n/a",((INDEX(Historical!$C$7:$C$1239,MATCH(B698,Historical!$B$7:$B$1261,0))/INDEX(Historical!$F$7:$F$1230,MATCH(B698,Historical!$B$7:$B$1261,0)))^(1/3)-1)*100)</f>
        <v>13.247037070130553</v>
      </c>
      <c r="U698" s="701">
        <f>IF(INDEX(Historical!$H$7:$H$1230,MATCH(B698,Historical!$B$7:$B$1261,0))=0,"n/a",((INDEX(Historical!$C$7:$C$1239,MATCH(B698,Historical!$B$7:$B$1261,0))/INDEX(Historical!$H$7:$H$1230,MATCH(B698,Historical!$B$7:$B$1261,0)))^(1/5)-1)*100)</f>
        <v>12.401002212316282</v>
      </c>
      <c r="V698" s="701">
        <f>IF(INDEX(Historical!$O$7:$O$1230,MATCH(B698,Historical!$B$7:$B$1261,0))=0,"n/a",((INDEX(Historical!$C$7:$C$1239,MATCH(B698,Historical!$B$7:$B$1261,0))/INDEX(Historical!$O$7:$O$1230,MATCH(B698,Historical!$B$7:$B$1261,0)))^(1/10)-1)*100)</f>
        <v>9.3299079958053319</v>
      </c>
      <c r="W698" s="702">
        <f t="shared" si="175"/>
        <v>1.3291666132068714</v>
      </c>
      <c r="X698" s="703">
        <f t="shared" si="176"/>
        <v>1.6105197678332834</v>
      </c>
      <c r="Y698" s="661"/>
      <c r="Z698" s="651">
        <f t="shared" si="177"/>
        <v>60.770975056689345</v>
      </c>
      <c r="AA698" s="886">
        <f t="shared" si="178"/>
        <v>57.666666666666664</v>
      </c>
      <c r="AB698" s="887">
        <v>8</v>
      </c>
      <c r="AC698" s="865">
        <v>4.41</v>
      </c>
      <c r="AD698" s="865">
        <v>5.79</v>
      </c>
      <c r="AE698" s="865">
        <v>8.44</v>
      </c>
      <c r="AF698" s="865">
        <v>21.73</v>
      </c>
      <c r="AG698" s="865">
        <v>40.300000000000004</v>
      </c>
      <c r="AH698" s="865">
        <v>-5.2</v>
      </c>
      <c r="AI698" s="865">
        <v>9.99</v>
      </c>
      <c r="AJ698" s="865">
        <v>7.7</v>
      </c>
      <c r="AK698" s="865">
        <v>10</v>
      </c>
      <c r="AL698" s="878">
        <v>3450</v>
      </c>
      <c r="AM698" s="872">
        <v>1.3</v>
      </c>
      <c r="AN698" s="865">
        <v>0.71</v>
      </c>
      <c r="AO698" s="739">
        <f t="shared" si="179"/>
        <v>-44.211832516951148</v>
      </c>
      <c r="AP698" s="740">
        <f t="shared" si="180"/>
        <v>13.45483414971552</v>
      </c>
      <c r="AQ698" s="888">
        <f t="shared" si="181"/>
        <v>646.2786690317846</v>
      </c>
      <c r="AR698" s="651">
        <f>INDEX(Historical!$C$7:$C$1239,MATCH(B698,Historical!$B$7:$B$1261,0))*IF(AH698="n/a",1.03,IF(AH698&lt;0,1.01,IF(AH698&gt;10,1.1,(1+AH698/100))))</f>
        <v>2.4643999999999999</v>
      </c>
      <c r="AS698" s="886">
        <f t="shared" si="182"/>
        <v>2.71059356</v>
      </c>
      <c r="AT698" s="886">
        <f t="shared" si="188"/>
        <v>2.9816529160000003</v>
      </c>
      <c r="AU698" s="886">
        <f t="shared" si="188"/>
        <v>3.2798182076000004</v>
      </c>
      <c r="AV698" s="886">
        <f t="shared" si="188"/>
        <v>3.6078000283600007</v>
      </c>
      <c r="AW698" s="651">
        <f t="shared" si="184"/>
        <v>15.04426471196</v>
      </c>
      <c r="AX698" s="747">
        <f t="shared" si="185"/>
        <v>5.9157188911014114</v>
      </c>
      <c r="AY698" s="934">
        <v>-0.16</v>
      </c>
      <c r="AZ698" s="872">
        <v>68.239999999999995</v>
      </c>
      <c r="BA698" s="872">
        <v>-4</v>
      </c>
      <c r="BB698" s="872">
        <v>13.44</v>
      </c>
      <c r="BC698" s="872">
        <v>28.849999999999998</v>
      </c>
      <c r="BD698" s="907"/>
      <c r="BE698" s="624">
        <v>2010</v>
      </c>
      <c r="BF698" s="898">
        <f t="shared" si="186"/>
        <v>0</v>
      </c>
      <c r="BG698" s="882">
        <v>17.299999999999997</v>
      </c>
    </row>
    <row r="699" spans="1:59" s="863" customFormat="1" ht="12.75" customHeight="1" x14ac:dyDescent="0.2">
      <c r="A699" s="880" t="s">
        <v>4029</v>
      </c>
      <c r="B699" s="604" t="s">
        <v>4028</v>
      </c>
      <c r="C699" s="932" t="s">
        <v>108</v>
      </c>
      <c r="D699" s="932" t="s">
        <v>4338</v>
      </c>
      <c r="E699" s="733">
        <v>6</v>
      </c>
      <c r="F699" s="1140">
        <v>662</v>
      </c>
      <c r="G699" s="1136" t="s">
        <v>106</v>
      </c>
      <c r="H699" s="1136" t="s">
        <v>106</v>
      </c>
      <c r="I699" s="874">
        <v>28</v>
      </c>
      <c r="J699" s="651">
        <f t="shared" si="172"/>
        <v>3.7142857142857144</v>
      </c>
      <c r="K699" s="877">
        <v>0.26</v>
      </c>
      <c r="L699" s="887">
        <v>4</v>
      </c>
      <c r="M699" s="642">
        <f t="shared" si="173"/>
        <v>1.04</v>
      </c>
      <c r="N699" s="870" t="s">
        <v>432</v>
      </c>
      <c r="O699" s="734">
        <v>0.25</v>
      </c>
      <c r="P699" s="866">
        <v>43685</v>
      </c>
      <c r="Q699" s="866">
        <v>43700</v>
      </c>
      <c r="R699" s="642">
        <f t="shared" si="174"/>
        <v>4.0000000000000036</v>
      </c>
      <c r="S699" s="701">
        <f>IF(INDEX(Historical!$D$7:$D$1237,MATCH(B699,Historical!$B$7:$B$1261,0))=0,"n/a",(INDEX(Historical!$C$7:$C$1239,MATCH(B699,Historical!$B$7:$B$1261,0))/INDEX(Historical!$D$7:$D$1237,MATCH(B699,Historical!$B$7:$B$1261,0))-1)*100)</f>
        <v>8.5106382978723527</v>
      </c>
      <c r="T699" s="701">
        <f>IF(INDEX(Historical!$F$7:$F$1230,MATCH(B699,Historical!$B$7:$B$1261,0))=0,"n/a",((INDEX(Historical!$C$7:$C$1239,MATCH(B699,Historical!$B$7:$B$1261,0))/INDEX(Historical!$F$7:$F$1230,MATCH(B699,Historical!$B$7:$B$1261,0)))^(1/3)-1)*100)</f>
        <v>8.4351442625098407</v>
      </c>
      <c r="U699" s="701">
        <f>IF(INDEX(Historical!$H$7:$H$1230,MATCH(B699,Historical!$B$7:$B$1261,0))=0,"n/a",((INDEX(Historical!$C$7:$C$1239,MATCH(B699,Historical!$B$7:$B$1261,0))/INDEX(Historical!$H$7:$H$1230,MATCH(B699,Historical!$B$7:$B$1261,0)))^(1/5)-1)*100)</f>
        <v>6.0613903367872979</v>
      </c>
      <c r="V699" s="701">
        <f>IF(INDEX(Historical!$O$7:$O$1230,MATCH(B699,Historical!$B$7:$B$1261,0))=0,"n/a",((INDEX(Historical!$C$7:$C$1239,MATCH(B699,Historical!$B$7:$B$1261,0))/INDEX(Historical!$O$7:$O$1230,MATCH(B699,Historical!$B$7:$B$1261,0)))^(1/10)-1)*100)</f>
        <v>7.3897958414493869</v>
      </c>
      <c r="W699" s="702">
        <f t="shared" si="175"/>
        <v>0.82023786134779819</v>
      </c>
      <c r="X699" s="703" t="str">
        <f t="shared" si="176"/>
        <v>n/a</v>
      </c>
      <c r="Y699" s="876"/>
      <c r="Z699" s="651" t="str">
        <f t="shared" si="177"/>
        <v>n/a</v>
      </c>
      <c r="AA699" s="886" t="str">
        <f t="shared" si="178"/>
        <v>n/a</v>
      </c>
      <c r="AB699" s="887">
        <v>12</v>
      </c>
      <c r="AC699" s="865" t="s">
        <v>136</v>
      </c>
      <c r="AD699" s="865" t="s">
        <v>136</v>
      </c>
      <c r="AE699" s="865" t="s">
        <v>136</v>
      </c>
      <c r="AF699" s="865" t="s">
        <v>136</v>
      </c>
      <c r="AG699" s="865" t="s">
        <v>136</v>
      </c>
      <c r="AH699" s="865" t="s">
        <v>136</v>
      </c>
      <c r="AI699" s="865" t="s">
        <v>136</v>
      </c>
      <c r="AJ699" s="865" t="s">
        <v>136</v>
      </c>
      <c r="AK699" s="865" t="s">
        <v>136</v>
      </c>
      <c r="AL699" s="878" t="s">
        <v>136</v>
      </c>
      <c r="AM699" s="872" t="s">
        <v>136</v>
      </c>
      <c r="AN699" s="865" t="s">
        <v>136</v>
      </c>
      <c r="AO699" s="739" t="str">
        <f t="shared" si="179"/>
        <v>n/a</v>
      </c>
      <c r="AP699" s="740">
        <f t="shared" si="180"/>
        <v>9.7756760510730132</v>
      </c>
      <c r="AQ699" s="888" t="str">
        <f t="shared" si="181"/>
        <v>n/a</v>
      </c>
      <c r="AR699" s="651">
        <f>INDEX(Historical!$C$7:$C$1239,MATCH(B699,Historical!$B$7:$B$1261,0))*IF(AH699="n/a",1.03,IF(AH699&lt;0,1.01,IF(AH699&gt;10,1.1,(1+AH699/100))))</f>
        <v>1.0506</v>
      </c>
      <c r="AS699" s="886">
        <f t="shared" si="182"/>
        <v>1.0821179999999999</v>
      </c>
      <c r="AT699" s="886">
        <f t="shared" si="188"/>
        <v>1.1145815399999999</v>
      </c>
      <c r="AU699" s="886">
        <f t="shared" si="188"/>
        <v>1.1480189861999999</v>
      </c>
      <c r="AV699" s="886">
        <f t="shared" si="188"/>
        <v>1.1824595557859998</v>
      </c>
      <c r="AW699" s="651">
        <f t="shared" si="184"/>
        <v>5.5777780819859988</v>
      </c>
      <c r="AX699" s="747">
        <f t="shared" si="185"/>
        <v>19.920636007092853</v>
      </c>
      <c r="AY699" s="934" t="s">
        <v>136</v>
      </c>
      <c r="AZ699" s="872" t="s">
        <v>136</v>
      </c>
      <c r="BA699" s="872" t="s">
        <v>136</v>
      </c>
      <c r="BB699" s="872" t="s">
        <v>136</v>
      </c>
      <c r="BC699" s="872" t="s">
        <v>136</v>
      </c>
      <c r="BD699" s="907" t="s">
        <v>4265</v>
      </c>
      <c r="BE699" s="624">
        <v>2014</v>
      </c>
      <c r="BF699" s="898">
        <f t="shared" si="186"/>
        <v>0</v>
      </c>
      <c r="BG699" s="882" t="s">
        <v>136</v>
      </c>
    </row>
    <row r="700" spans="1:59" s="863" customFormat="1" ht="12.75" customHeight="1" x14ac:dyDescent="0.2">
      <c r="A700" s="871" t="s">
        <v>849</v>
      </c>
      <c r="B700" s="604" t="s">
        <v>850</v>
      </c>
      <c r="C700" s="932" t="s">
        <v>131</v>
      </c>
      <c r="D700" s="932" t="s">
        <v>4328</v>
      </c>
      <c r="E700" s="733">
        <v>17</v>
      </c>
      <c r="F700" s="1140">
        <v>208</v>
      </c>
      <c r="G700" s="1165" t="s">
        <v>37</v>
      </c>
      <c r="H700" s="1165" t="s">
        <v>37</v>
      </c>
      <c r="I700" s="874">
        <v>94.95</v>
      </c>
      <c r="J700" s="651">
        <f t="shared" si="172"/>
        <v>2.6645602948920479</v>
      </c>
      <c r="K700" s="877">
        <v>0.63249999999999995</v>
      </c>
      <c r="L700" s="887">
        <v>4</v>
      </c>
      <c r="M700" s="642">
        <f t="shared" si="173"/>
        <v>2.5299999999999998</v>
      </c>
      <c r="N700" s="870" t="s">
        <v>119</v>
      </c>
      <c r="O700" s="734">
        <v>0.59</v>
      </c>
      <c r="P700" s="861">
        <v>43873</v>
      </c>
      <c r="Q700" s="861">
        <v>43890</v>
      </c>
      <c r="R700" s="642">
        <f t="shared" si="174"/>
        <v>7.2033898305084723</v>
      </c>
      <c r="S700" s="701">
        <f>IF(INDEX(Historical!$D$7:$D$1237,MATCH(B700,Historical!$B$7:$B$1261,0))=0,"n/a",(INDEX(Historical!$C$7:$C$1239,MATCH(B700,Historical!$B$7:$B$1261,0))/INDEX(Historical!$D$7:$D$1237,MATCH(B700,Historical!$B$7:$B$1261,0))-1)*100)</f>
        <v>6.7873303167420795</v>
      </c>
      <c r="T700" s="701">
        <f>IF(INDEX(Historical!$F$7:$F$1230,MATCH(B700,Historical!$B$7:$B$1261,0))=0,"n/a",((INDEX(Historical!$C$7:$C$1239,MATCH(B700,Historical!$B$7:$B$1261,0))/INDEX(Historical!$F$7:$F$1230,MATCH(B700,Historical!$B$7:$B$1261,0)))^(1/3)-1)*100)</f>
        <v>6.0267878161645028</v>
      </c>
      <c r="U700" s="701">
        <f>IF(INDEX(Historical!$H$7:$H$1230,MATCH(B700,Historical!$B$7:$B$1261,0))=0,"n/a",((INDEX(Historical!$C$7:$C$1239,MATCH(B700,Historical!$B$7:$B$1261,0))/INDEX(Historical!$H$7:$H$1230,MATCH(B700,Historical!$B$7:$B$1261,0)))^(1/5)-1)*100)</f>
        <v>8.6319263634774721</v>
      </c>
      <c r="V700" s="701">
        <f>IF(INDEX(Historical!$O$7:$O$1230,MATCH(B700,Historical!$B$7:$B$1261,0))=0,"n/a",((INDEX(Historical!$C$7:$C$1239,MATCH(B700,Historical!$B$7:$B$1261,0))/INDEX(Historical!$O$7:$O$1230,MATCH(B700,Historical!$B$7:$B$1261,0)))^(1/10)-1)*100)</f>
        <v>13.334158149214815</v>
      </c>
      <c r="W700" s="702">
        <f t="shared" si="175"/>
        <v>0.64735443114462876</v>
      </c>
      <c r="X700" s="703">
        <f t="shared" si="176"/>
        <v>1.2883472184294733</v>
      </c>
      <c r="Y700" s="661"/>
      <c r="Z700" s="651">
        <f t="shared" si="177"/>
        <v>66.40419947506561</v>
      </c>
      <c r="AA700" s="886">
        <f t="shared" si="178"/>
        <v>24.921259842519685</v>
      </c>
      <c r="AB700" s="887">
        <v>12</v>
      </c>
      <c r="AC700" s="865">
        <v>3.81</v>
      </c>
      <c r="AD700" s="865">
        <v>4.12</v>
      </c>
      <c r="AE700" s="865">
        <v>4.17</v>
      </c>
      <c r="AF700" s="865">
        <v>2.89</v>
      </c>
      <c r="AG700" s="865">
        <v>11.700000000000001</v>
      </c>
      <c r="AH700" s="865">
        <v>7.1</v>
      </c>
      <c r="AI700" s="865">
        <v>6.6000000000000005</v>
      </c>
      <c r="AJ700" s="865">
        <v>6.7</v>
      </c>
      <c r="AK700" s="865">
        <v>6.11</v>
      </c>
      <c r="AL700" s="878">
        <v>30280</v>
      </c>
      <c r="AM700" s="872">
        <v>0.1</v>
      </c>
      <c r="AN700" s="865">
        <v>1.25</v>
      </c>
      <c r="AO700" s="739">
        <f t="shared" si="179"/>
        <v>-13.624773184150165</v>
      </c>
      <c r="AP700" s="740">
        <f t="shared" si="180"/>
        <v>11.29648665836952</v>
      </c>
      <c r="AQ700" s="888">
        <f t="shared" si="181"/>
        <v>78.913313516017695</v>
      </c>
      <c r="AR700" s="651">
        <f>INDEX(Historical!$C$7:$C$1239,MATCH(B700,Historical!$B$7:$B$1261,0))*IF(AH700="n/a",1.03,IF(AH700&lt;0,1.01,IF(AH700&gt;10,1.1,(1+AH700/100))))</f>
        <v>2.5275599999999998</v>
      </c>
      <c r="AS700" s="886">
        <f t="shared" si="182"/>
        <v>2.6943789599999999</v>
      </c>
      <c r="AT700" s="886">
        <f t="shared" si="188"/>
        <v>2.8590055144559998</v>
      </c>
      <c r="AU700" s="886">
        <f t="shared" si="188"/>
        <v>3.033690751389261</v>
      </c>
      <c r="AV700" s="886">
        <f t="shared" si="188"/>
        <v>3.2190492562991446</v>
      </c>
      <c r="AW700" s="651">
        <f t="shared" si="184"/>
        <v>14.333684482144402</v>
      </c>
      <c r="AX700" s="747">
        <f t="shared" si="185"/>
        <v>15.096034209736073</v>
      </c>
      <c r="AY700" s="934">
        <v>0.12</v>
      </c>
      <c r="AZ700" s="872">
        <v>39.61</v>
      </c>
      <c r="BA700" s="872">
        <v>-13.309999999999999</v>
      </c>
      <c r="BB700" s="872">
        <v>-4.41</v>
      </c>
      <c r="BC700" s="872">
        <v>0.96</v>
      </c>
      <c r="BD700" s="907"/>
      <c r="BE700" s="624">
        <v>2004</v>
      </c>
      <c r="BF700" s="898">
        <f t="shared" si="186"/>
        <v>1</v>
      </c>
      <c r="BG700" s="882">
        <v>3.4000000000000004</v>
      </c>
    </row>
    <row r="701" spans="1:59" s="863" customFormat="1" ht="12.75" customHeight="1" x14ac:dyDescent="0.2">
      <c r="A701" s="863" t="s">
        <v>389</v>
      </c>
      <c r="B701" s="863" t="s">
        <v>390</v>
      </c>
      <c r="C701" s="932" t="s">
        <v>245</v>
      </c>
      <c r="D701" s="932" t="s">
        <v>4358</v>
      </c>
      <c r="E701" s="733">
        <v>38</v>
      </c>
      <c r="F701" s="1140">
        <v>68</v>
      </c>
      <c r="G701" s="1165" t="s">
        <v>106</v>
      </c>
      <c r="H701" s="1165" t="s">
        <v>106</v>
      </c>
      <c r="I701" s="865">
        <v>17.920000000000002</v>
      </c>
      <c r="J701" s="651">
        <f t="shared" si="172"/>
        <v>5.3571428571428559</v>
      </c>
      <c r="K701" s="877">
        <v>0.24</v>
      </c>
      <c r="L701" s="887">
        <v>4</v>
      </c>
      <c r="M701" s="642">
        <f t="shared" si="173"/>
        <v>0.96</v>
      </c>
      <c r="N701" s="870" t="s">
        <v>318</v>
      </c>
      <c r="O701" s="734">
        <v>0.23</v>
      </c>
      <c r="P701" s="866">
        <v>43615</v>
      </c>
      <c r="Q701" s="866">
        <v>43644</v>
      </c>
      <c r="R701" s="642">
        <f t="shared" si="174"/>
        <v>4.3478260869565135</v>
      </c>
      <c r="S701" s="701">
        <f>IF(INDEX(Historical!$D$7:$D$1237,MATCH(B701,Historical!$B$7:$B$1261,0))=0,"n/a",(INDEX(Historical!$C$7:$C$1239,MATCH(B701,Historical!$B$7:$B$1261,0))/INDEX(Historical!$D$7:$D$1237,MATCH(B701,Historical!$B$7:$B$1261,0))-1)*100)</f>
        <v>4.4444444444444287</v>
      </c>
      <c r="T701" s="701">
        <f>IF(INDEX(Historical!$F$7:$F$1230,MATCH(B701,Historical!$B$7:$B$1261,0))=0,"n/a",((INDEX(Historical!$C$7:$C$1239,MATCH(B701,Historical!$B$7:$B$1261,0))/INDEX(Historical!$F$7:$F$1230,MATCH(B701,Historical!$B$7:$B$1261,0)))^(1/3)-1)*100)</f>
        <v>4.2357239540065317</v>
      </c>
      <c r="U701" s="701">
        <f>IF(INDEX(Historical!$H$7:$H$1230,MATCH(B701,Historical!$B$7:$B$1261,0))=0,"n/a",((INDEX(Historical!$C$7:$C$1239,MATCH(B701,Historical!$B$7:$B$1261,0))/INDEX(Historical!$H$7:$H$1230,MATCH(B701,Historical!$B$7:$B$1261,0)))^(1/5)-1)*100)</f>
        <v>4.6196633116589947</v>
      </c>
      <c r="V701" s="701">
        <f>IF(INDEX(Historical!$O$7:$O$1230,MATCH(B701,Historical!$B$7:$B$1261,0))=0,"n/a",((INDEX(Historical!$C$7:$C$1239,MATCH(B701,Historical!$B$7:$B$1261,0))/INDEX(Historical!$O$7:$O$1230,MATCH(B701,Historical!$B$7:$B$1261,0)))^(1/10)-1)*100)</f>
        <v>4.9469897511769778</v>
      </c>
      <c r="W701" s="702">
        <f t="shared" si="175"/>
        <v>0.93383320847994356</v>
      </c>
      <c r="X701" s="703">
        <f t="shared" si="176"/>
        <v>1.2485576517997283</v>
      </c>
      <c r="Y701" s="659"/>
      <c r="Z701" s="651" t="str">
        <f t="shared" si="177"/>
        <v>n/a</v>
      </c>
      <c r="AA701" s="886" t="str">
        <f t="shared" si="178"/>
        <v>n/a</v>
      </c>
      <c r="AB701" s="887">
        <v>12</v>
      </c>
      <c r="AC701" s="865">
        <v>-0.5</v>
      </c>
      <c r="AD701" s="865" t="s">
        <v>136</v>
      </c>
      <c r="AE701" s="865">
        <v>0.83</v>
      </c>
      <c r="AF701" s="865">
        <v>0.95</v>
      </c>
      <c r="AG701" s="865">
        <v>-2.4</v>
      </c>
      <c r="AH701" s="865">
        <v>26.1</v>
      </c>
      <c r="AI701" s="865" t="s">
        <v>136</v>
      </c>
      <c r="AJ701" s="865">
        <v>3.6999999999999997</v>
      </c>
      <c r="AK701" s="865" t="s">
        <v>136</v>
      </c>
      <c r="AL701" s="882">
        <v>181.95</v>
      </c>
      <c r="AM701" s="872">
        <v>14.6</v>
      </c>
      <c r="AN701" s="865">
        <v>0.03</v>
      </c>
      <c r="AO701" s="739" t="str">
        <f t="shared" si="179"/>
        <v>n/a</v>
      </c>
      <c r="AP701" s="740">
        <f t="shared" si="180"/>
        <v>9.9768061688018506</v>
      </c>
      <c r="AQ701" s="888" t="str">
        <f t="shared" si="181"/>
        <v>n/a</v>
      </c>
      <c r="AR701" s="651">
        <f>INDEX(Historical!$C$7:$C$1239,MATCH(B701,Historical!$B$7:$B$1261,0))*IF(AH701="n/a",1.03,IF(AH701&lt;0,1.01,IF(AH701&gt;10,1.1,(1+AH701/100))))</f>
        <v>1.034</v>
      </c>
      <c r="AS701" s="886">
        <f t="shared" si="182"/>
        <v>1.0650200000000001</v>
      </c>
      <c r="AT701" s="886">
        <f t="shared" si="188"/>
        <v>1.0969706000000001</v>
      </c>
      <c r="AU701" s="886">
        <f t="shared" si="188"/>
        <v>1.1298797180000002</v>
      </c>
      <c r="AV701" s="886">
        <f t="shared" si="188"/>
        <v>1.1637761095400003</v>
      </c>
      <c r="AW701" s="651">
        <f t="shared" si="184"/>
        <v>5.4896464275400012</v>
      </c>
      <c r="AX701" s="747">
        <f t="shared" si="185"/>
        <v>30.634187653683036</v>
      </c>
      <c r="AY701" s="934">
        <v>0.65</v>
      </c>
      <c r="AZ701" s="872">
        <v>18.440000000000001</v>
      </c>
      <c r="BA701" s="872">
        <v>-32.93</v>
      </c>
      <c r="BB701" s="872">
        <v>7.6499999999999995</v>
      </c>
      <c r="BC701" s="872">
        <v>-4.54</v>
      </c>
      <c r="BD701" s="907"/>
      <c r="BE701" s="624">
        <v>1982</v>
      </c>
      <c r="BF701" s="898">
        <f t="shared" si="186"/>
        <v>3</v>
      </c>
      <c r="BG701" s="882">
        <v>-1.7999999999999998</v>
      </c>
    </row>
    <row r="702" spans="1:59" s="863" customFormat="1" x14ac:dyDescent="0.2">
      <c r="A702" s="863" t="s">
        <v>1800</v>
      </c>
      <c r="B702" s="604" t="s">
        <v>1801</v>
      </c>
      <c r="C702" s="932" t="s">
        <v>245</v>
      </c>
      <c r="D702" s="932" t="s">
        <v>4350</v>
      </c>
      <c r="E702" s="733">
        <v>10</v>
      </c>
      <c r="F702" s="1140">
        <v>424</v>
      </c>
      <c r="G702" s="1123" t="s">
        <v>115</v>
      </c>
      <c r="H702" s="1123" t="s">
        <v>115</v>
      </c>
      <c r="I702" s="874">
        <v>194.61</v>
      </c>
      <c r="J702" s="651">
        <f t="shared" si="172"/>
        <v>2.569241046194954</v>
      </c>
      <c r="K702" s="877">
        <v>1.25</v>
      </c>
      <c r="L702" s="887">
        <v>4</v>
      </c>
      <c r="M702" s="642">
        <f t="shared" si="173"/>
        <v>5</v>
      </c>
      <c r="N702" s="870" t="s">
        <v>148</v>
      </c>
      <c r="O702" s="734">
        <v>1.2</v>
      </c>
      <c r="P702" s="861">
        <v>44154</v>
      </c>
      <c r="Q702" s="861">
        <v>44180</v>
      </c>
      <c r="R702" s="642">
        <f t="shared" si="174"/>
        <v>4.1666666666666705</v>
      </c>
      <c r="S702" s="701">
        <f>IF(INDEX(Historical!$D$7:$D$1237,MATCH(B702,Historical!$B$7:$B$1261,0))=0,"n/a",(INDEX(Historical!$C$7:$C$1239,MATCH(B702,Historical!$B$7:$B$1261,0))/INDEX(Historical!$D$7:$D$1237,MATCH(B702,Historical!$B$7:$B$1261,0))-1)*100)</f>
        <v>4.3956043956044022</v>
      </c>
      <c r="T702" s="701">
        <f>IF(INDEX(Historical!$F$7:$F$1230,MATCH(B702,Historical!$B$7:$B$1261,0))=0,"n/a",((INDEX(Historical!$C$7:$C$1239,MATCH(B702,Historical!$B$7:$B$1261,0))/INDEX(Historical!$F$7:$F$1230,MATCH(B702,Historical!$B$7:$B$1261,0)))^(1/3)-1)*100)</f>
        <v>6.7930526473439112</v>
      </c>
      <c r="U702" s="701">
        <f>IF(INDEX(Historical!$H$7:$H$1230,MATCH(B702,Historical!$B$7:$B$1261,0))=0,"n/a",((INDEX(Historical!$C$7:$C$1239,MATCH(B702,Historical!$B$7:$B$1261,0))/INDEX(Historical!$H$7:$H$1230,MATCH(B702,Historical!$B$7:$B$1261,0)))^(1/5)-1)*100)</f>
        <v>10.563340590814718</v>
      </c>
      <c r="V702" s="701">
        <f>IF(INDEX(Historical!$O$7:$O$1230,MATCH(B702,Historical!$B$7:$B$1261,0))=0,"n/a",((INDEX(Historical!$C$7:$C$1239,MATCH(B702,Historical!$B$7:$B$1261,0))/INDEX(Historical!$O$7:$O$1230,MATCH(B702,Historical!$B$7:$B$1261,0)))^(1/10)-1)*100)</f>
        <v>10.692071838729845</v>
      </c>
      <c r="W702" s="702">
        <f t="shared" si="175"/>
        <v>0.98796012130700206</v>
      </c>
      <c r="X702" s="703">
        <f t="shared" si="176"/>
        <v>0.55596529425340624</v>
      </c>
      <c r="Y702" s="664"/>
      <c r="Z702" s="651">
        <f t="shared" si="177"/>
        <v>33.783783783783782</v>
      </c>
      <c r="AA702" s="886">
        <f t="shared" si="178"/>
        <v>13.149324324324324</v>
      </c>
      <c r="AB702" s="887">
        <v>12</v>
      </c>
      <c r="AC702" s="865">
        <v>14.8</v>
      </c>
      <c r="AD702" s="865">
        <v>67.88</v>
      </c>
      <c r="AE702" s="865">
        <v>0.66</v>
      </c>
      <c r="AF702" s="865">
        <v>3.73</v>
      </c>
      <c r="AG702" s="865">
        <v>27.6</v>
      </c>
      <c r="AH702" s="865">
        <v>765.2</v>
      </c>
      <c r="AI702" s="865">
        <v>6.4</v>
      </c>
      <c r="AJ702" s="865">
        <v>19</v>
      </c>
      <c r="AK702" s="865">
        <v>0.2</v>
      </c>
      <c r="AL702" s="878">
        <v>12520</v>
      </c>
      <c r="AM702" s="872">
        <v>0.44999999999999996</v>
      </c>
      <c r="AN702" s="865">
        <v>2.08</v>
      </c>
      <c r="AO702" s="739">
        <f t="shared" si="179"/>
        <v>-1.6742687314652116E-2</v>
      </c>
      <c r="AP702" s="740">
        <f t="shared" si="180"/>
        <v>13.132581637009672</v>
      </c>
      <c r="AQ702" s="888">
        <f t="shared" si="181"/>
        <v>47.643684787591425</v>
      </c>
      <c r="AR702" s="651">
        <f>INDEX(Historical!$C$7:$C$1239,MATCH(B702,Historical!$B$7:$B$1261,0))*IF(AH702="n/a",1.03,IF(AH702&lt;0,1.01,IF(AH702&gt;10,1.1,(1+AH702/100))))</f>
        <v>5.2250000000000005</v>
      </c>
      <c r="AS702" s="886">
        <f t="shared" si="182"/>
        <v>5.559400000000001</v>
      </c>
      <c r="AT702" s="886">
        <f t="shared" si="188"/>
        <v>5.5705188000000012</v>
      </c>
      <c r="AU702" s="886">
        <f t="shared" si="188"/>
        <v>5.5816598376000011</v>
      </c>
      <c r="AV702" s="886">
        <f t="shared" si="188"/>
        <v>5.592823157275201</v>
      </c>
      <c r="AW702" s="651">
        <f t="shared" si="184"/>
        <v>27.529401794875206</v>
      </c>
      <c r="AX702" s="747">
        <f t="shared" si="185"/>
        <v>14.145933813717281</v>
      </c>
      <c r="AY702" s="934">
        <v>1.93</v>
      </c>
      <c r="AZ702" s="872">
        <v>204.07999999999998</v>
      </c>
      <c r="BA702" s="872">
        <v>-6.12</v>
      </c>
      <c r="BB702" s="872">
        <v>1.66</v>
      </c>
      <c r="BC702" s="872">
        <v>32.26</v>
      </c>
      <c r="BD702" s="907"/>
      <c r="BE702" s="624">
        <v>2011</v>
      </c>
      <c r="BF702" s="898">
        <f t="shared" si="186"/>
        <v>0</v>
      </c>
      <c r="BG702" s="882">
        <v>4.5</v>
      </c>
    </row>
    <row r="703" spans="1:59" s="863" customFormat="1" ht="12.75" customHeight="1" x14ac:dyDescent="0.2">
      <c r="A703" s="871" t="s">
        <v>855</v>
      </c>
      <c r="B703" s="604" t="s">
        <v>856</v>
      </c>
      <c r="C703" s="932" t="s">
        <v>123</v>
      </c>
      <c r="D703" s="932" t="s">
        <v>4174</v>
      </c>
      <c r="E703" s="733">
        <v>17</v>
      </c>
      <c r="F703" s="1140">
        <v>220</v>
      </c>
      <c r="G703" s="1165" t="s">
        <v>106</v>
      </c>
      <c r="H703" s="1165" t="s">
        <v>106</v>
      </c>
      <c r="I703" s="874">
        <v>75.150000000000006</v>
      </c>
      <c r="J703" s="651">
        <f t="shared" si="172"/>
        <v>1.437125748502994</v>
      </c>
      <c r="K703" s="877">
        <v>0.27</v>
      </c>
      <c r="L703" s="887">
        <v>4</v>
      </c>
      <c r="M703" s="642">
        <f t="shared" si="173"/>
        <v>1.08</v>
      </c>
      <c r="N703" s="870" t="s">
        <v>378</v>
      </c>
      <c r="O703" s="734">
        <v>0.26250000000000001</v>
      </c>
      <c r="P703" s="861">
        <v>44067</v>
      </c>
      <c r="Q703" s="861">
        <v>44083</v>
      </c>
      <c r="R703" s="642">
        <f t="shared" si="174"/>
        <v>2.8571428571428594</v>
      </c>
      <c r="S703" s="701">
        <f>IF(INDEX(Historical!$D$7:$D$1237,MATCH(B703,Historical!$B$7:$B$1261,0))=0,"n/a",(INDEX(Historical!$C$7:$C$1239,MATCH(B703,Historical!$B$7:$B$1261,0))/INDEX(Historical!$D$7:$D$1237,MATCH(B703,Historical!$B$7:$B$1261,0))-1)*100)</f>
        <v>11.413043478260864</v>
      </c>
      <c r="T703" s="701">
        <f>IF(INDEX(Historical!$F$7:$F$1230,MATCH(B703,Historical!$B$7:$B$1261,0))=0,"n/a",((INDEX(Historical!$C$7:$C$1239,MATCH(B703,Historical!$B$7:$B$1261,0))/INDEX(Historical!$F$7:$F$1230,MATCH(B703,Historical!$B$7:$B$1261,0)))^(1/3)-1)*100)</f>
        <v>11.2614545368112</v>
      </c>
      <c r="U703" s="701">
        <f>IF(INDEX(Historical!$H$7:$H$1230,MATCH(B703,Historical!$B$7:$B$1261,0))=0,"n/a",((INDEX(Historical!$C$7:$C$1239,MATCH(B703,Historical!$B$7:$B$1261,0))/INDEX(Historical!$H$7:$H$1230,MATCH(B703,Historical!$B$7:$B$1261,0)))^(1/5)-1)*100)</f>
        <v>11.985082981125327</v>
      </c>
      <c r="V703" s="701">
        <f>IF(INDEX(Historical!$O$7:$O$1230,MATCH(B703,Historical!$B$7:$B$1261,0))=0,"n/a",((INDEX(Historical!$C$7:$C$1239,MATCH(B703,Historical!$B$7:$B$1261,0))/INDEX(Historical!$O$7:$O$1230,MATCH(B703,Historical!$B$7:$B$1261,0)))^(1/10)-1)*100)</f>
        <v>25.006650334876479</v>
      </c>
      <c r="W703" s="702">
        <f t="shared" si="175"/>
        <v>0.47927582545551389</v>
      </c>
      <c r="X703" s="703" t="str">
        <f t="shared" si="176"/>
        <v>n/a</v>
      </c>
      <c r="Y703" s="876"/>
      <c r="Z703" s="651">
        <f t="shared" si="177"/>
        <v>48.000000000000007</v>
      </c>
      <c r="AA703" s="886">
        <f t="shared" si="178"/>
        <v>33.400000000000006</v>
      </c>
      <c r="AB703" s="887">
        <v>12</v>
      </c>
      <c r="AC703" s="865">
        <v>2.25</v>
      </c>
      <c r="AD703" s="865">
        <v>2.73</v>
      </c>
      <c r="AE703" s="865">
        <v>1.34</v>
      </c>
      <c r="AF703" s="865">
        <v>1.66</v>
      </c>
      <c r="AG703" s="865">
        <v>4.9000000000000004</v>
      </c>
      <c r="AH703" s="865">
        <v>-57.3</v>
      </c>
      <c r="AI703" s="865">
        <v>54.72</v>
      </c>
      <c r="AJ703" s="865">
        <v>-8.5</v>
      </c>
      <c r="AK703" s="865">
        <v>12.6</v>
      </c>
      <c r="AL703" s="878">
        <v>9940</v>
      </c>
      <c r="AM703" s="872">
        <v>0.5</v>
      </c>
      <c r="AN703" s="865">
        <v>0.62</v>
      </c>
      <c r="AO703" s="739">
        <f t="shared" si="179"/>
        <v>-19.977791270371682</v>
      </c>
      <c r="AP703" s="740">
        <f t="shared" si="180"/>
        <v>13.422208729628322</v>
      </c>
      <c r="AQ703" s="888">
        <f t="shared" si="181"/>
        <v>56.976997607221989</v>
      </c>
      <c r="AR703" s="651">
        <f>INDEX(Historical!$C$7:$C$1239,MATCH(B703,Historical!$B$7:$B$1261,0))*IF(AH703="n/a",1.03,IF(AH703&lt;0,1.01,IF(AH703&gt;10,1.1,(1+AH703/100))))</f>
        <v>1.03525</v>
      </c>
      <c r="AS703" s="886">
        <f t="shared" si="182"/>
        <v>1.1387750000000001</v>
      </c>
      <c r="AT703" s="886">
        <f t="shared" si="188"/>
        <v>1.2526525000000002</v>
      </c>
      <c r="AU703" s="886">
        <f t="shared" si="188"/>
        <v>1.3779177500000004</v>
      </c>
      <c r="AV703" s="886">
        <f t="shared" si="188"/>
        <v>1.5157095250000006</v>
      </c>
      <c r="AW703" s="651">
        <f t="shared" si="184"/>
        <v>6.3203047750000003</v>
      </c>
      <c r="AX703" s="747">
        <f t="shared" si="185"/>
        <v>8.4102525282767786</v>
      </c>
      <c r="AY703" s="934">
        <v>1.54</v>
      </c>
      <c r="AZ703" s="872">
        <v>159.23000000000002</v>
      </c>
      <c r="BA703" s="872">
        <v>-7.31</v>
      </c>
      <c r="BB703" s="872">
        <v>7.68</v>
      </c>
      <c r="BC703" s="872">
        <v>35.53</v>
      </c>
      <c r="BD703" s="907"/>
      <c r="BE703" s="624">
        <v>2004</v>
      </c>
      <c r="BF703" s="898">
        <f t="shared" si="186"/>
        <v>1</v>
      </c>
      <c r="BG703" s="882">
        <v>2.1</v>
      </c>
    </row>
    <row r="704" spans="1:59" s="863" customFormat="1" ht="12.75" customHeight="1" x14ac:dyDescent="0.2">
      <c r="A704" s="871" t="s">
        <v>3920</v>
      </c>
      <c r="B704" s="604" t="s">
        <v>3921</v>
      </c>
      <c r="C704" s="932" t="s">
        <v>123</v>
      </c>
      <c r="D704" s="932" t="s">
        <v>4174</v>
      </c>
      <c r="E704" s="733">
        <v>7</v>
      </c>
      <c r="F704" s="1140">
        <v>609</v>
      </c>
      <c r="G704" s="1166" t="s">
        <v>106</v>
      </c>
      <c r="H704" s="1166" t="s">
        <v>106</v>
      </c>
      <c r="I704" s="874">
        <v>21.23</v>
      </c>
      <c r="J704" s="651">
        <f t="shared" si="172"/>
        <v>8.8817710786622701</v>
      </c>
      <c r="K704" s="877">
        <v>0.47139999999999999</v>
      </c>
      <c r="L704" s="887">
        <v>4</v>
      </c>
      <c r="M704" s="642">
        <f t="shared" si="173"/>
        <v>1.8855999999999999</v>
      </c>
      <c r="N704" s="870" t="s">
        <v>641</v>
      </c>
      <c r="O704" s="734">
        <v>0.46460000000000001</v>
      </c>
      <c r="P704" s="619">
        <v>43861</v>
      </c>
      <c r="Q704" s="619">
        <v>43878</v>
      </c>
      <c r="R704" s="642">
        <f t="shared" si="174"/>
        <v>1.4636246233318926</v>
      </c>
      <c r="S704" s="701">
        <f>IF(INDEX(Historical!$D$7:$D$1237,MATCH(B704,Historical!$B$7:$B$1261,0))=0,"n/a",(INDEX(Historical!$C$7:$C$1239,MATCH(B704,Historical!$B$7:$B$1261,0))/INDEX(Historical!$D$7:$D$1237,MATCH(B704,Historical!$B$7:$B$1261,0))-1)*100)</f>
        <v>11.596628238502538</v>
      </c>
      <c r="T704" s="701">
        <f>IF(INDEX(Historical!$F$7:$F$1230,MATCH(B704,Historical!$B$7:$B$1261,0))=0,"n/a",((INDEX(Historical!$C$7:$C$1239,MATCH(B704,Historical!$B$7:$B$1261,0))/INDEX(Historical!$F$7:$F$1230,MATCH(B704,Historical!$B$7:$B$1261,0)))^(1/3)-1)*100)</f>
        <v>11.870965355719587</v>
      </c>
      <c r="U704" s="701">
        <f>IF(INDEX(Historical!$H$7:$H$1230,MATCH(B704,Historical!$B$7:$B$1261,0))=0,"n/a",((INDEX(Historical!$C$7:$C$1239,MATCH(B704,Historical!$B$7:$B$1261,0))/INDEX(Historical!$H$7:$H$1230,MATCH(B704,Historical!$B$7:$B$1261,0)))^(1/5)-1)*100)</f>
        <v>60.245081029647231</v>
      </c>
      <c r="V704" s="701" t="str">
        <f>IF(INDEX(Historical!$O$7:$O$1230,MATCH(B704,Historical!$B$7:$B$1261,0))=0,"n/a",((INDEX(Historical!$C$7:$C$1239,MATCH(B704,Historical!$B$7:$B$1261,0))/INDEX(Historical!$O$7:$O$1230,MATCH(B704,Historical!$B$7:$B$1261,0)))^(1/10)-1)*100)</f>
        <v>n/a</v>
      </c>
      <c r="W704" s="702" t="str">
        <f t="shared" si="175"/>
        <v>n/a</v>
      </c>
      <c r="X704" s="703">
        <f t="shared" si="176"/>
        <v>2.1064713646729802</v>
      </c>
      <c r="Y704" s="876"/>
      <c r="Z704" s="651">
        <f t="shared" si="177"/>
        <v>96.697435897435895</v>
      </c>
      <c r="AA704" s="886">
        <f t="shared" si="178"/>
        <v>10.887179487179488</v>
      </c>
      <c r="AB704" s="887">
        <v>12</v>
      </c>
      <c r="AC704" s="865">
        <v>1.95</v>
      </c>
      <c r="AD704" s="865">
        <v>1.23</v>
      </c>
      <c r="AE704" s="865">
        <v>0.78</v>
      </c>
      <c r="AF704" s="865">
        <v>1.48</v>
      </c>
      <c r="AG704" s="865">
        <v>13.200000000000001</v>
      </c>
      <c r="AH704" s="865">
        <v>15.5</v>
      </c>
      <c r="AI704" s="865">
        <v>6.72</v>
      </c>
      <c r="AJ704" s="865">
        <v>28.599999999999998</v>
      </c>
      <c r="AK704" s="865">
        <v>9.1800000000000015</v>
      </c>
      <c r="AL704" s="878">
        <v>775.93</v>
      </c>
      <c r="AM704" s="872">
        <v>0.1</v>
      </c>
      <c r="AN704" s="865">
        <v>0.77</v>
      </c>
      <c r="AO704" s="739">
        <f t="shared" si="179"/>
        <v>58.239672621130019</v>
      </c>
      <c r="AP704" s="740">
        <f t="shared" si="180"/>
        <v>69.126852108309507</v>
      </c>
      <c r="AQ704" s="888">
        <f t="shared" si="181"/>
        <v>-15.37527117121893</v>
      </c>
      <c r="AR704" s="651">
        <f>INDEX(Historical!$C$7:$C$1239,MATCH(B704,Historical!$B$7:$B$1261,0))*IF(AH704="n/a",1.03,IF(AH704&lt;0,1.01,IF(AH704&gt;10,1.1,(1+AH704/100))))</f>
        <v>1.9805500000000003</v>
      </c>
      <c r="AS704" s="886">
        <f t="shared" si="182"/>
        <v>2.11364296</v>
      </c>
      <c r="AT704" s="886">
        <f t="shared" si="188"/>
        <v>2.3076753837280002</v>
      </c>
      <c r="AU704" s="886">
        <f t="shared" si="188"/>
        <v>2.5195199839542308</v>
      </c>
      <c r="AV704" s="886">
        <f t="shared" si="188"/>
        <v>2.7508119184812294</v>
      </c>
      <c r="AW704" s="651">
        <f t="shared" si="184"/>
        <v>11.67220024616346</v>
      </c>
      <c r="AX704" s="747">
        <f t="shared" si="185"/>
        <v>54.979746802465655</v>
      </c>
      <c r="AY704" s="934">
        <v>1.1599999999999999</v>
      </c>
      <c r="AZ704" s="872">
        <v>105.91999999999999</v>
      </c>
      <c r="BA704" s="872">
        <v>-19.830000000000002</v>
      </c>
      <c r="BB704" s="872">
        <v>9.25</v>
      </c>
      <c r="BC704" s="872">
        <v>11.98</v>
      </c>
      <c r="BD704" s="907"/>
      <c r="BE704" s="624">
        <v>2014</v>
      </c>
      <c r="BF704" s="898">
        <f t="shared" si="186"/>
        <v>0</v>
      </c>
      <c r="BG704" s="882">
        <v>5</v>
      </c>
    </row>
    <row r="705" spans="1:59" s="863" customFormat="1" ht="12.75" customHeight="1" x14ac:dyDescent="0.2">
      <c r="A705" s="881" t="s">
        <v>1805</v>
      </c>
      <c r="B705" s="604" t="s">
        <v>1806</v>
      </c>
      <c r="C705" s="932" t="s">
        <v>108</v>
      </c>
      <c r="D705" s="932" t="s">
        <v>118</v>
      </c>
      <c r="E705" s="733">
        <v>9</v>
      </c>
      <c r="F705" s="1140">
        <v>474</v>
      </c>
      <c r="G705" s="1105" t="s">
        <v>106</v>
      </c>
      <c r="H705" s="1105" t="s">
        <v>106</v>
      </c>
      <c r="I705" s="874">
        <v>208.19</v>
      </c>
      <c r="J705" s="651">
        <f t="shared" si="172"/>
        <v>1.3064988712234018</v>
      </c>
      <c r="K705" s="877">
        <v>0.68</v>
      </c>
      <c r="L705" s="887">
        <v>4</v>
      </c>
      <c r="M705" s="642">
        <f t="shared" si="173"/>
        <v>2.72</v>
      </c>
      <c r="N705" s="870" t="s">
        <v>218</v>
      </c>
      <c r="O705" s="734">
        <v>0.65</v>
      </c>
      <c r="P705" s="861">
        <v>43920</v>
      </c>
      <c r="Q705" s="861">
        <v>43936</v>
      </c>
      <c r="R705" s="642">
        <f t="shared" si="174"/>
        <v>4.6153846153846194</v>
      </c>
      <c r="S705" s="701">
        <f>IF(INDEX(Historical!$D$7:$D$1237,MATCH(B705,Historical!$B$7:$B$1261,0))=0,"n/a",(INDEX(Historical!$C$7:$C$1239,MATCH(B705,Historical!$B$7:$B$1261,0))/INDEX(Historical!$D$7:$D$1237,MATCH(B705,Historical!$B$7:$B$1261,0))-1)*100)</f>
        <v>9.4420600858368999</v>
      </c>
      <c r="T705" s="701">
        <f>IF(INDEX(Historical!$F$7:$F$1230,MATCH(B705,Historical!$B$7:$B$1261,0))=0,"n/a",((INDEX(Historical!$C$7:$C$1239,MATCH(B705,Historical!$B$7:$B$1261,0))/INDEX(Historical!$F$7:$F$1230,MATCH(B705,Historical!$B$7:$B$1261,0)))^(1/3)-1)*100)</f>
        <v>13.370669304847693</v>
      </c>
      <c r="U705" s="701">
        <f>IF(INDEX(Historical!$H$7:$H$1230,MATCH(B705,Historical!$B$7:$B$1261,0))=0,"n/a",((INDEX(Historical!$C$7:$C$1239,MATCH(B705,Historical!$B$7:$B$1261,0))/INDEX(Historical!$H$7:$H$1230,MATCH(B705,Historical!$B$7:$B$1261,0)))^(1/5)-1)*100)</f>
        <v>16.662595574016503</v>
      </c>
      <c r="V705" s="701">
        <f>IF(INDEX(Historical!$O$7:$O$1230,MATCH(B705,Historical!$B$7:$B$1261,0))=0,"n/a",((INDEX(Historical!$C$7:$C$1239,MATCH(B705,Historical!$B$7:$B$1261,0))/INDEX(Historical!$O$7:$O$1230,MATCH(B705,Historical!$B$7:$B$1261,0)))^(1/10)-1)*100)</f>
        <v>9.3832150176213158</v>
      </c>
      <c r="W705" s="702">
        <f t="shared" si="175"/>
        <v>1.7757874611979787</v>
      </c>
      <c r="X705" s="703">
        <f t="shared" si="176"/>
        <v>1.9152408705766097</v>
      </c>
      <c r="Y705" s="876" t="s">
        <v>802</v>
      </c>
      <c r="Z705" s="651">
        <f t="shared" si="177"/>
        <v>32.075471698113205</v>
      </c>
      <c r="AA705" s="886">
        <f t="shared" si="178"/>
        <v>24.550707547169811</v>
      </c>
      <c r="AB705" s="887">
        <v>12</v>
      </c>
      <c r="AC705" s="865">
        <v>8.48</v>
      </c>
      <c r="AD705" s="865">
        <v>3.85</v>
      </c>
      <c r="AE705" s="865">
        <v>2.91</v>
      </c>
      <c r="AF705" s="865">
        <v>2.59</v>
      </c>
      <c r="AG705" s="865">
        <v>10.299999999999999</v>
      </c>
      <c r="AH705" s="865">
        <v>52.5</v>
      </c>
      <c r="AI705" s="865">
        <v>5.16</v>
      </c>
      <c r="AJ705" s="865">
        <v>8.6999999999999993</v>
      </c>
      <c r="AK705" s="865">
        <v>6.419999999999999</v>
      </c>
      <c r="AL705" s="878">
        <v>27000</v>
      </c>
      <c r="AM705" s="872">
        <v>0.3</v>
      </c>
      <c r="AN705" s="865">
        <v>0.53</v>
      </c>
      <c r="AO705" s="739">
        <f t="shared" si="179"/>
        <v>-6.5816131019299071</v>
      </c>
      <c r="AP705" s="740">
        <f t="shared" si="180"/>
        <v>17.969094445239904</v>
      </c>
      <c r="AQ705" s="888">
        <f t="shared" si="181"/>
        <v>68.10887020971434</v>
      </c>
      <c r="AR705" s="651">
        <f>INDEX(Historical!$C$7:$C$1239,MATCH(B705,Historical!$B$7:$B$1261,0))*IF(AH705="n/a",1.03,IF(AH705&lt;0,1.01,IF(AH705&gt;10,1.1,(1+AH705/100))))</f>
        <v>2.8050000000000002</v>
      </c>
      <c r="AS705" s="886">
        <f t="shared" si="182"/>
        <v>2.9497380000000004</v>
      </c>
      <c r="AT705" s="886">
        <f t="shared" si="188"/>
        <v>3.1391111796000004</v>
      </c>
      <c r="AU705" s="886">
        <f t="shared" si="188"/>
        <v>3.3406421173303205</v>
      </c>
      <c r="AV705" s="886">
        <f t="shared" si="188"/>
        <v>3.5551113412629269</v>
      </c>
      <c r="AW705" s="651">
        <f t="shared" si="184"/>
        <v>15.789602638193248</v>
      </c>
      <c r="AX705" s="747">
        <f t="shared" si="185"/>
        <v>7.5842272146564431</v>
      </c>
      <c r="AY705" s="934">
        <v>0.8</v>
      </c>
      <c r="AZ705" s="872">
        <v>45.24</v>
      </c>
      <c r="BA705" s="872">
        <v>-5.7799999999999994</v>
      </c>
      <c r="BB705" s="872">
        <v>2.09</v>
      </c>
      <c r="BC705" s="872">
        <v>5.64</v>
      </c>
      <c r="BD705" s="907"/>
      <c r="BE705" s="624">
        <v>2012</v>
      </c>
      <c r="BF705" s="898">
        <f t="shared" si="186"/>
        <v>0</v>
      </c>
      <c r="BG705" s="882">
        <v>2.9000000000000004</v>
      </c>
    </row>
    <row r="706" spans="1:59" s="863" customFormat="1" ht="12.75" customHeight="1" x14ac:dyDescent="0.2">
      <c r="A706" s="871" t="s">
        <v>761</v>
      </c>
      <c r="B706" s="604" t="s">
        <v>848</v>
      </c>
      <c r="C706" s="932" t="s">
        <v>112</v>
      </c>
      <c r="D706" s="932" t="s">
        <v>4322</v>
      </c>
      <c r="E706" s="733">
        <v>17</v>
      </c>
      <c r="F706" s="1140">
        <v>212</v>
      </c>
      <c r="G706" s="1186" t="s">
        <v>37</v>
      </c>
      <c r="H706" s="1186" t="s">
        <v>115</v>
      </c>
      <c r="I706" s="874">
        <v>119.13</v>
      </c>
      <c r="J706" s="651">
        <f t="shared" si="172"/>
        <v>1.8299336858893647</v>
      </c>
      <c r="K706" s="877">
        <v>0.54500000000000004</v>
      </c>
      <c r="L706" s="887">
        <v>4</v>
      </c>
      <c r="M706" s="642">
        <f t="shared" si="173"/>
        <v>2.1800000000000002</v>
      </c>
      <c r="N706" s="870" t="s">
        <v>3949</v>
      </c>
      <c r="O706" s="734">
        <v>0.51249999999999996</v>
      </c>
      <c r="P706" s="861">
        <v>43895</v>
      </c>
      <c r="Q706" s="861">
        <v>43910</v>
      </c>
      <c r="R706" s="642">
        <f t="shared" si="174"/>
        <v>6.3414634146341626</v>
      </c>
      <c r="S706" s="701">
        <f>IF(INDEX(Historical!$D$7:$D$1237,MATCH(B706,Historical!$B$7:$B$1261,0))=0,"n/a",(INDEX(Historical!$C$7:$C$1239,MATCH(B706,Historical!$B$7:$B$1261,0))/INDEX(Historical!$D$7:$D$1237,MATCH(B706,Historical!$B$7:$B$1261,0))-1)*100)</f>
        <v>10.215053763440851</v>
      </c>
      <c r="T706" s="701">
        <f>IF(INDEX(Historical!$F$7:$F$1230,MATCH(B706,Historical!$B$7:$B$1261,0))=0,"n/a",((INDEX(Historical!$C$7:$C$1239,MATCH(B706,Historical!$B$7:$B$1261,0))/INDEX(Historical!$F$7:$F$1230,MATCH(B706,Historical!$B$7:$B$1261,0)))^(1/3)-1)*100)</f>
        <v>7.7217345015941907</v>
      </c>
      <c r="U706" s="701">
        <f>IF(INDEX(Historical!$H$7:$H$1230,MATCH(B706,Historical!$B$7:$B$1261,0))=0,"n/a",((INDEX(Historical!$C$7:$C$1239,MATCH(B706,Historical!$B$7:$B$1261,0))/INDEX(Historical!$H$7:$H$1230,MATCH(B706,Historical!$B$7:$B$1261,0)))^(1/5)-1)*100)</f>
        <v>6.446777983653984</v>
      </c>
      <c r="V706" s="701">
        <f>IF(INDEX(Historical!$O$7:$O$1230,MATCH(B706,Historical!$B$7:$B$1261,0))=0,"n/a",((INDEX(Historical!$C$7:$C$1239,MATCH(B706,Historical!$B$7:$B$1261,0))/INDEX(Historical!$O$7:$O$1230,MATCH(B706,Historical!$B$7:$B$1261,0)))^(1/10)-1)*100)</f>
        <v>5.8594387700312556</v>
      </c>
      <c r="W706" s="702">
        <f t="shared" si="175"/>
        <v>1.1002381348580241</v>
      </c>
      <c r="X706" s="703">
        <f t="shared" si="176"/>
        <v>0.9209682833791405</v>
      </c>
      <c r="Y706" s="671" t="s">
        <v>3976</v>
      </c>
      <c r="Z706" s="651">
        <f t="shared" si="177"/>
        <v>61.581920903954803</v>
      </c>
      <c r="AA706" s="886">
        <f t="shared" si="178"/>
        <v>33.652542372881356</v>
      </c>
      <c r="AB706" s="887">
        <v>12</v>
      </c>
      <c r="AC706" s="865">
        <v>3.54</v>
      </c>
      <c r="AD706" s="865">
        <v>7.68</v>
      </c>
      <c r="AE706" s="865">
        <v>3.37</v>
      </c>
      <c r="AF706" s="865">
        <v>7.04</v>
      </c>
      <c r="AG706" s="865">
        <v>21.6</v>
      </c>
      <c r="AH706" s="865">
        <v>-11.700000000000001</v>
      </c>
      <c r="AI706" s="865">
        <v>15.43</v>
      </c>
      <c r="AJ706" s="865">
        <v>7.0000000000000009</v>
      </c>
      <c r="AK706" s="865">
        <v>4.38</v>
      </c>
      <c r="AL706" s="878">
        <v>50560</v>
      </c>
      <c r="AM706" s="872">
        <v>0.1</v>
      </c>
      <c r="AN706" s="865">
        <v>1.46</v>
      </c>
      <c r="AO706" s="739">
        <f t="shared" si="179"/>
        <v>-25.375830703338007</v>
      </c>
      <c r="AP706" s="740">
        <f t="shared" si="180"/>
        <v>8.2767116695433494</v>
      </c>
      <c r="AQ706" s="888">
        <f t="shared" si="181"/>
        <v>224.49201209486031</v>
      </c>
      <c r="AR706" s="651">
        <f>INDEX(Historical!$C$7:$C$1239,MATCH(B706,Historical!$B$7:$B$1261,0))*IF(AH706="n/a",1.03,IF(AH706&lt;0,1.01,IF(AH706&gt;10,1.1,(1+AH706/100))))</f>
        <v>2.0705</v>
      </c>
      <c r="AS706" s="886">
        <f t="shared" si="182"/>
        <v>2.2775500000000002</v>
      </c>
      <c r="AT706" s="886">
        <f t="shared" si="188"/>
        <v>2.3773066900000002</v>
      </c>
      <c r="AU706" s="886">
        <f t="shared" si="188"/>
        <v>2.4814327230220004</v>
      </c>
      <c r="AV706" s="886">
        <f t="shared" si="188"/>
        <v>2.5901194762903641</v>
      </c>
      <c r="AW706" s="651">
        <f t="shared" si="184"/>
        <v>11.796908889312366</v>
      </c>
      <c r="AX706" s="747">
        <f t="shared" si="185"/>
        <v>9.9025509017983424</v>
      </c>
      <c r="AY706" s="934">
        <v>0.75</v>
      </c>
      <c r="AZ706" s="872">
        <v>39.589999999999996</v>
      </c>
      <c r="BA706" s="872">
        <v>-6.04</v>
      </c>
      <c r="BB706" s="872">
        <v>2.81</v>
      </c>
      <c r="BC706" s="872">
        <v>9.76</v>
      </c>
      <c r="BD706" s="907"/>
      <c r="BE706" s="624">
        <v>2004</v>
      </c>
      <c r="BF706" s="898">
        <f t="shared" si="186"/>
        <v>1</v>
      </c>
      <c r="BG706" s="882">
        <v>5.7</v>
      </c>
    </row>
    <row r="707" spans="1:59" s="863" customFormat="1" ht="12.75" customHeight="1" x14ac:dyDescent="0.2">
      <c r="A707" s="863" t="s">
        <v>1802</v>
      </c>
      <c r="B707" s="604" t="s">
        <v>1803</v>
      </c>
      <c r="C707" s="932" t="s">
        <v>108</v>
      </c>
      <c r="D707" s="932" t="s">
        <v>4338</v>
      </c>
      <c r="E707" s="733">
        <v>10</v>
      </c>
      <c r="F707" s="1140">
        <v>401</v>
      </c>
      <c r="G707" s="1115" t="s">
        <v>106</v>
      </c>
      <c r="H707" s="1115" t="s">
        <v>106</v>
      </c>
      <c r="I707" s="874">
        <v>34.6</v>
      </c>
      <c r="J707" s="651">
        <f t="shared" si="172"/>
        <v>1.2138728323699421</v>
      </c>
      <c r="K707" s="877">
        <v>0.42</v>
      </c>
      <c r="L707" s="887">
        <v>1</v>
      </c>
      <c r="M707" s="642">
        <f t="shared" si="173"/>
        <v>0.42</v>
      </c>
      <c r="N707" s="870" t="s">
        <v>1804</v>
      </c>
      <c r="O707" s="734">
        <v>0.4</v>
      </c>
      <c r="P707" s="861">
        <v>44043</v>
      </c>
      <c r="Q707" s="861">
        <v>44053</v>
      </c>
      <c r="R707" s="642">
        <f t="shared" si="174"/>
        <v>4.9999999999999902</v>
      </c>
      <c r="S707" s="701">
        <f>IF(INDEX(Historical!$D$7:$D$1237,MATCH(B707,Historical!$B$7:$B$1261,0))=0,"n/a",(INDEX(Historical!$C$7:$C$1239,MATCH(B707,Historical!$B$7:$B$1261,0))/INDEX(Historical!$D$7:$D$1237,MATCH(B707,Historical!$B$7:$B$1261,0))-1)*100)</f>
        <v>25</v>
      </c>
      <c r="T707" s="701">
        <f>IF(INDEX(Historical!$F$7:$F$1230,MATCH(B707,Historical!$B$7:$B$1261,0))=0,"n/a",((INDEX(Historical!$C$7:$C$1239,MATCH(B707,Historical!$B$7:$B$1261,0))/INDEX(Historical!$F$7:$F$1230,MATCH(B707,Historical!$B$7:$B$1261,0)))^(1/3)-1)*100)</f>
        <v>12.624788044360603</v>
      </c>
      <c r="U707" s="701">
        <f>IF(INDEX(Historical!$H$7:$H$1230,MATCH(B707,Historical!$B$7:$B$1261,0))=0,"n/a",((INDEX(Historical!$C$7:$C$1239,MATCH(B707,Historical!$B$7:$B$1261,0))/INDEX(Historical!$H$7:$H$1230,MATCH(B707,Historical!$B$7:$B$1261,0)))^(1/5)-1)*100)</f>
        <v>8.9976987048345336</v>
      </c>
      <c r="V707" s="701" t="str">
        <f>IF(INDEX(Historical!$O$7:$O$1230,MATCH(B707,Historical!$B$7:$B$1261,0))=0,"n/a",((INDEX(Historical!$C$7:$C$1239,MATCH(B707,Historical!$B$7:$B$1261,0))/INDEX(Historical!$O$7:$O$1230,MATCH(B707,Historical!$B$7:$B$1261,0)))^(1/10)-1)*100)</f>
        <v>n/a</v>
      </c>
      <c r="W707" s="702" t="str">
        <f t="shared" si="175"/>
        <v>n/a</v>
      </c>
      <c r="X707" s="703" t="str">
        <f t="shared" si="176"/>
        <v>n/a</v>
      </c>
      <c r="Y707" s="876"/>
      <c r="Z707" s="651" t="str">
        <f t="shared" si="177"/>
        <v>n/a</v>
      </c>
      <c r="AA707" s="886" t="str">
        <f t="shared" si="178"/>
        <v>n/a</v>
      </c>
      <c r="AB707" s="887">
        <v>12</v>
      </c>
      <c r="AC707" s="865" t="s">
        <v>136</v>
      </c>
      <c r="AD707" s="865" t="s">
        <v>136</v>
      </c>
      <c r="AE707" s="865" t="s">
        <v>136</v>
      </c>
      <c r="AF707" s="865" t="s">
        <v>136</v>
      </c>
      <c r="AG707" s="865" t="s">
        <v>136</v>
      </c>
      <c r="AH707" s="865" t="s">
        <v>136</v>
      </c>
      <c r="AI707" s="865" t="s">
        <v>136</v>
      </c>
      <c r="AJ707" s="865" t="s">
        <v>136</v>
      </c>
      <c r="AK707" s="865" t="s">
        <v>136</v>
      </c>
      <c r="AL707" s="878" t="s">
        <v>136</v>
      </c>
      <c r="AM707" s="872" t="s">
        <v>136</v>
      </c>
      <c r="AN707" s="865" t="s">
        <v>136</v>
      </c>
      <c r="AO707" s="739" t="str">
        <f t="shared" si="179"/>
        <v>n/a</v>
      </c>
      <c r="AP707" s="740">
        <f t="shared" si="180"/>
        <v>10.211571537204476</v>
      </c>
      <c r="AQ707" s="888" t="str">
        <f t="shared" si="181"/>
        <v>n/a</v>
      </c>
      <c r="AR707" s="651">
        <f>INDEX(Historical!$C$7:$C$1239,MATCH(B707,Historical!$B$7:$B$1261,0))*IF(AH707="n/a",1.03,IF(AH707&lt;0,1.01,IF(AH707&gt;10,1.1,(1+AH707/100))))</f>
        <v>0.41200000000000003</v>
      </c>
      <c r="AS707" s="886">
        <f t="shared" si="182"/>
        <v>0.42436000000000007</v>
      </c>
      <c r="AT707" s="886">
        <f t="shared" ref="AT707:AV726" si="189">IF($AK707="n/a",1.03*AS707,IF($AK707&lt;0,1.01*AS707,IF($AK707&gt;10,1.1*AS707,(1+$AK707/100)*AS707)))</f>
        <v>0.43709080000000006</v>
      </c>
      <c r="AU707" s="886">
        <f t="shared" si="189"/>
        <v>0.45020352400000008</v>
      </c>
      <c r="AV707" s="886">
        <f t="shared" si="189"/>
        <v>0.46370962972000007</v>
      </c>
      <c r="AW707" s="651">
        <f t="shared" si="184"/>
        <v>2.1873639537200003</v>
      </c>
      <c r="AX707" s="747">
        <f t="shared" si="185"/>
        <v>6.3218611379190754</v>
      </c>
      <c r="AY707" s="934" t="s">
        <v>136</v>
      </c>
      <c r="AZ707" s="872" t="s">
        <v>136</v>
      </c>
      <c r="BA707" s="872" t="s">
        <v>136</v>
      </c>
      <c r="BB707" s="872" t="s">
        <v>136</v>
      </c>
      <c r="BC707" s="872" t="s">
        <v>136</v>
      </c>
      <c r="BD707" s="907" t="s">
        <v>4265</v>
      </c>
      <c r="BE707" s="624">
        <v>2011</v>
      </c>
      <c r="BF707" s="898">
        <f t="shared" si="186"/>
        <v>0</v>
      </c>
      <c r="BG707" s="882" t="s">
        <v>136</v>
      </c>
    </row>
    <row r="708" spans="1:59" s="863" customFormat="1" ht="12.75" customHeight="1" x14ac:dyDescent="0.2">
      <c r="A708" s="704" t="s">
        <v>3786</v>
      </c>
      <c r="B708" s="1006" t="s">
        <v>3787</v>
      </c>
      <c r="C708" s="932" t="s">
        <v>112</v>
      </c>
      <c r="D708" s="932" t="s">
        <v>1220</v>
      </c>
      <c r="E708" s="733">
        <v>6</v>
      </c>
      <c r="F708" s="1140">
        <v>658</v>
      </c>
      <c r="G708" s="1129" t="s">
        <v>106</v>
      </c>
      <c r="H708" s="1129" t="s">
        <v>106</v>
      </c>
      <c r="I708" s="883">
        <v>69.75</v>
      </c>
      <c r="J708" s="651">
        <f t="shared" si="172"/>
        <v>0.5161290322580645</v>
      </c>
      <c r="K708" s="863">
        <v>0.09</v>
      </c>
      <c r="L708" s="1190">
        <v>4</v>
      </c>
      <c r="M708" s="642">
        <f t="shared" si="173"/>
        <v>0.36</v>
      </c>
      <c r="N708" s="1190" t="s">
        <v>516</v>
      </c>
      <c r="O708" s="604">
        <v>0.08</v>
      </c>
      <c r="P708" s="938">
        <v>43616</v>
      </c>
      <c r="Q708" s="938">
        <v>43630</v>
      </c>
      <c r="R708" s="642">
        <f t="shared" si="174"/>
        <v>12.499999999999993</v>
      </c>
      <c r="S708" s="701">
        <f>IF(INDEX(Historical!$D$7:$D$1237,MATCH(B708,Historical!$B$7:$B$1261,0))=0,"n/a",(INDEX(Historical!$C$7:$C$1239,MATCH(B708,Historical!$B$7:$B$1261,0))/INDEX(Historical!$D$7:$D$1237,MATCH(B708,Historical!$B$7:$B$1261,0))-1)*100)</f>
        <v>12.903225806451601</v>
      </c>
      <c r="T708" s="701">
        <f>IF(INDEX(Historical!$F$7:$F$1230,MATCH(B708,Historical!$B$7:$B$1261,0))=0,"n/a",((INDEX(Historical!$C$7:$C$1239,MATCH(B708,Historical!$B$7:$B$1261,0))/INDEX(Historical!$F$7:$F$1230,MATCH(B708,Historical!$B$7:$B$1261,0)))^(1/3)-1)*100)</f>
        <v>16.738772165039471</v>
      </c>
      <c r="U708" s="701">
        <f>IF(INDEX(Historical!$H$7:$H$1230,MATCH(B708,Historical!$B$7:$B$1261,0))=0,"n/a",((INDEX(Historical!$C$7:$C$1239,MATCH(B708,Historical!$B$7:$B$1261,0))/INDEX(Historical!$H$7:$H$1230,MATCH(B708,Historical!$B$7:$B$1261,0)))^(1/5)-1)*100)</f>
        <v>54.31267884159363</v>
      </c>
      <c r="V708" s="701" t="str">
        <f>IF(INDEX(Historical!$O$7:$O$1230,MATCH(B708,Historical!$B$7:$B$1261,0))=0,"n/a",((INDEX(Historical!$C$7:$C$1239,MATCH(B708,Historical!$B$7:$B$1261,0))/INDEX(Historical!$O$7:$O$1230,MATCH(B708,Historical!$B$7:$B$1261,0)))^(1/10)-1)*100)</f>
        <v>n/a</v>
      </c>
      <c r="W708" s="702" t="str">
        <f t="shared" si="175"/>
        <v>n/a</v>
      </c>
      <c r="X708" s="703" t="str">
        <f t="shared" si="176"/>
        <v>n/a</v>
      </c>
      <c r="Y708" s="652"/>
      <c r="Z708" s="651">
        <f t="shared" si="177"/>
        <v>17.647058823529409</v>
      </c>
      <c r="AA708" s="886">
        <f t="shared" si="178"/>
        <v>34.191176470588232</v>
      </c>
      <c r="AB708" s="887">
        <v>3</v>
      </c>
      <c r="AC708" s="882">
        <v>2.04</v>
      </c>
      <c r="AD708" s="882">
        <v>1.82</v>
      </c>
      <c r="AE708" s="865">
        <v>2.75</v>
      </c>
      <c r="AF708" s="865">
        <v>7.25</v>
      </c>
      <c r="AG708" s="865">
        <v>25.3</v>
      </c>
      <c r="AH708" s="865">
        <v>-363.3</v>
      </c>
      <c r="AI708" s="865">
        <v>17.47</v>
      </c>
      <c r="AJ708" s="681">
        <v>-2.2599999999999998</v>
      </c>
      <c r="AK708" s="681">
        <v>19</v>
      </c>
      <c r="AL708" s="882">
        <v>5000</v>
      </c>
      <c r="AM708" s="882">
        <v>0.70000000000000007</v>
      </c>
      <c r="AN708" s="882">
        <v>1.4</v>
      </c>
      <c r="AO708" s="739">
        <f t="shared" si="179"/>
        <v>20.637631403263462</v>
      </c>
      <c r="AP708" s="740">
        <f t="shared" si="180"/>
        <v>54.828807873851694</v>
      </c>
      <c r="AQ708" s="888">
        <f t="shared" si="181"/>
        <v>231.9210276970276</v>
      </c>
      <c r="AR708" s="651">
        <f>INDEX(Historical!$C$7:$C$1239,MATCH(B708,Historical!$B$7:$B$1261,0))*IF(AH708="n/a",1.03,IF(AH708&lt;0,1.01,IF(AH708&gt;10,1.1,(1+AH708/100))))</f>
        <v>0.35349999999999998</v>
      </c>
      <c r="AS708" s="886">
        <f t="shared" si="182"/>
        <v>0.38885000000000003</v>
      </c>
      <c r="AT708" s="886">
        <f t="shared" si="189"/>
        <v>0.42773500000000009</v>
      </c>
      <c r="AU708" s="886">
        <f t="shared" si="189"/>
        <v>0.47050850000000011</v>
      </c>
      <c r="AV708" s="886">
        <f t="shared" si="189"/>
        <v>0.5175593500000002</v>
      </c>
      <c r="AW708" s="651">
        <f t="shared" si="184"/>
        <v>2.1581528500000005</v>
      </c>
      <c r="AX708" s="747">
        <f t="shared" si="185"/>
        <v>3.0941259498207891</v>
      </c>
      <c r="AY708" s="729">
        <v>1.39</v>
      </c>
      <c r="AZ708" s="865">
        <v>215.18</v>
      </c>
      <c r="BA708" s="865">
        <v>-3.81</v>
      </c>
      <c r="BB708" s="865">
        <v>6.35</v>
      </c>
      <c r="BC708" s="865">
        <v>39.08</v>
      </c>
      <c r="BD708" s="907"/>
      <c r="BE708" s="624">
        <v>2014</v>
      </c>
      <c r="BF708" s="898">
        <f t="shared" si="186"/>
        <v>0</v>
      </c>
      <c r="BG708" s="882">
        <v>6.1</v>
      </c>
    </row>
    <row r="709" spans="1:59" s="863" customFormat="1" ht="12.75" customHeight="1" x14ac:dyDescent="0.2">
      <c r="A709" s="863" t="s">
        <v>4043</v>
      </c>
      <c r="B709" s="604" t="s">
        <v>382</v>
      </c>
      <c r="C709" s="932" t="s">
        <v>128</v>
      </c>
      <c r="D709" s="932" t="s">
        <v>4335</v>
      </c>
      <c r="E709" s="733">
        <v>47</v>
      </c>
      <c r="F709" s="1140">
        <v>47</v>
      </c>
      <c r="G709" s="1129" t="s">
        <v>37</v>
      </c>
      <c r="H709" s="1129" t="s">
        <v>115</v>
      </c>
      <c r="I709" s="865">
        <v>152.79</v>
      </c>
      <c r="J709" s="651">
        <f t="shared" si="172"/>
        <v>1.4137050854113491</v>
      </c>
      <c r="K709" s="877">
        <v>0.54</v>
      </c>
      <c r="L709" s="887">
        <v>4</v>
      </c>
      <c r="M709" s="642">
        <f t="shared" si="173"/>
        <v>2.16</v>
      </c>
      <c r="N709" s="870" t="s">
        <v>163</v>
      </c>
      <c r="O709" s="734">
        <v>0.53</v>
      </c>
      <c r="P709" s="861">
        <v>43909</v>
      </c>
      <c r="Q709" s="861">
        <v>43927</v>
      </c>
      <c r="R709" s="642">
        <f t="shared" si="174"/>
        <v>1.8867924528301903</v>
      </c>
      <c r="S709" s="701">
        <f>IF(INDEX(Historical!$D$7:$D$1237,MATCH(B709,Historical!$B$7:$B$1261,0))=0,"n/a",(INDEX(Historical!$C$7:$C$1239,MATCH(B709,Historical!$B$7:$B$1261,0))/INDEX(Historical!$D$7:$D$1237,MATCH(B709,Historical!$B$7:$B$1261,0))-1)*100)</f>
        <v>1.9323671497584627</v>
      </c>
      <c r="T709" s="701">
        <f>IF(INDEX(Historical!$F$7:$F$1230,MATCH(B709,Historical!$B$7:$B$1261,0))=0,"n/a",((INDEX(Historical!$C$7:$C$1239,MATCH(B709,Historical!$B$7:$B$1261,0))/INDEX(Historical!$F$7:$F$1230,MATCH(B709,Historical!$B$7:$B$1261,0)))^(1/3)-1)*100)</f>
        <v>1.9709486512899943</v>
      </c>
      <c r="U709" s="701">
        <f>IF(INDEX(Historical!$H$7:$H$1230,MATCH(B709,Historical!$B$7:$B$1261,0))=0,"n/a",((INDEX(Historical!$C$7:$C$1239,MATCH(B709,Historical!$B$7:$B$1261,0))/INDEX(Historical!$H$7:$H$1230,MATCH(B709,Historical!$B$7:$B$1261,0)))^(1/5)-1)*100)</f>
        <v>2.0116606730253395</v>
      </c>
      <c r="V709" s="701">
        <f>IF(INDEX(Historical!$O$7:$O$1230,MATCH(B709,Historical!$B$7:$B$1261,0))=0,"n/a",((INDEX(Historical!$C$7:$C$1239,MATCH(B709,Historical!$B$7:$B$1261,0))/INDEX(Historical!$O$7:$O$1230,MATCH(B709,Historical!$B$7:$B$1261,0)))^(1/10)-1)*100)</f>
        <v>7.1773462536293131</v>
      </c>
      <c r="W709" s="702">
        <f t="shared" si="175"/>
        <v>0.2802791731007987</v>
      </c>
      <c r="X709" s="703">
        <f t="shared" si="176"/>
        <v>2.2351785255837107</v>
      </c>
      <c r="Y709" s="875"/>
      <c r="Z709" s="651">
        <f t="shared" si="177"/>
        <v>31.168831168831172</v>
      </c>
      <c r="AA709" s="886">
        <f t="shared" si="178"/>
        <v>22.047619047619047</v>
      </c>
      <c r="AB709" s="887">
        <v>1</v>
      </c>
      <c r="AC709" s="865">
        <v>6.93</v>
      </c>
      <c r="AD709" s="865">
        <v>3.21</v>
      </c>
      <c r="AE709" s="865">
        <v>0.78</v>
      </c>
      <c r="AF709" s="865">
        <v>5.7</v>
      </c>
      <c r="AG709" s="865">
        <v>20.7</v>
      </c>
      <c r="AH709" s="865">
        <v>114.9</v>
      </c>
      <c r="AI709" s="865">
        <v>3.1300000000000003</v>
      </c>
      <c r="AJ709" s="865">
        <v>0.89999999999999991</v>
      </c>
      <c r="AK709" s="865">
        <v>6.81</v>
      </c>
      <c r="AL709" s="878">
        <v>430250</v>
      </c>
      <c r="AM709" s="872">
        <v>0.89999999999999991</v>
      </c>
      <c r="AN709" s="865">
        <v>0.69</v>
      </c>
      <c r="AO709" s="739">
        <f t="shared" si="179"/>
        <v>-18.62225328918236</v>
      </c>
      <c r="AP709" s="740">
        <f t="shared" si="180"/>
        <v>3.4253657584366888</v>
      </c>
      <c r="AQ709" s="888">
        <f t="shared" si="181"/>
        <v>136.33444153142017</v>
      </c>
      <c r="AR709" s="651">
        <f>INDEX(Historical!$C$7:$C$1239,MATCH(B709,Historical!$B$7:$B$1261,0))*IF(AH709="n/a",1.03,IF(AH709&lt;0,1.01,IF(AH709&gt;10,1.1,(1+AH709/100))))</f>
        <v>2.3210000000000002</v>
      </c>
      <c r="AS709" s="886">
        <f t="shared" si="182"/>
        <v>2.3936473000000005</v>
      </c>
      <c r="AT709" s="886">
        <f t="shared" si="189"/>
        <v>2.5566546811300008</v>
      </c>
      <c r="AU709" s="886">
        <f t="shared" si="189"/>
        <v>2.7307628649149538</v>
      </c>
      <c r="AV709" s="886">
        <f t="shared" si="189"/>
        <v>2.9167278160156624</v>
      </c>
      <c r="AW709" s="651">
        <f t="shared" si="184"/>
        <v>12.918792662060618</v>
      </c>
      <c r="AX709" s="747">
        <f t="shared" si="185"/>
        <v>8.4552605943194052</v>
      </c>
      <c r="AY709" s="934">
        <v>0.43</v>
      </c>
      <c r="AZ709" s="872">
        <v>49.79</v>
      </c>
      <c r="BA709" s="872">
        <v>-0.4</v>
      </c>
      <c r="BB709" s="872">
        <v>6.38</v>
      </c>
      <c r="BC709" s="872">
        <v>17.86</v>
      </c>
      <c r="BD709" s="907"/>
      <c r="BE709" s="624">
        <v>1974</v>
      </c>
      <c r="BF709" s="898">
        <f t="shared" si="186"/>
        <v>4</v>
      </c>
      <c r="BG709" s="882">
        <v>6.4</v>
      </c>
    </row>
    <row r="710" spans="1:59" s="863" customFormat="1" x14ac:dyDescent="0.2">
      <c r="A710" s="880" t="s">
        <v>1809</v>
      </c>
      <c r="B710" s="604" t="s">
        <v>1810</v>
      </c>
      <c r="C710" s="932" t="s">
        <v>123</v>
      </c>
      <c r="D710" s="932" t="s">
        <v>4355</v>
      </c>
      <c r="E710" s="733">
        <v>10</v>
      </c>
      <c r="F710" s="1140">
        <v>403</v>
      </c>
      <c r="G710" s="1147" t="s">
        <v>37</v>
      </c>
      <c r="H710" s="1147" t="s">
        <v>37</v>
      </c>
      <c r="I710" s="874">
        <v>51.72</v>
      </c>
      <c r="J710" s="651">
        <f t="shared" si="172"/>
        <v>1.9334880123743232</v>
      </c>
      <c r="K710" s="877">
        <v>0.25</v>
      </c>
      <c r="L710" s="887">
        <v>4</v>
      </c>
      <c r="M710" s="642">
        <f t="shared" si="173"/>
        <v>1</v>
      </c>
      <c r="N710" s="870" t="s">
        <v>151</v>
      </c>
      <c r="O710" s="734">
        <v>0.24</v>
      </c>
      <c r="P710" s="861">
        <v>44088</v>
      </c>
      <c r="Q710" s="861">
        <v>44103</v>
      </c>
      <c r="R710" s="642">
        <f t="shared" si="174"/>
        <v>4.1666666666666705</v>
      </c>
      <c r="S710" s="701">
        <f>IF(INDEX(Historical!$D$7:$D$1237,MATCH(B710,Historical!$B$7:$B$1261,0))=0,"n/a",(INDEX(Historical!$C$7:$C$1239,MATCH(B710,Historical!$B$7:$B$1261,0))/INDEX(Historical!$D$7:$D$1237,MATCH(B710,Historical!$B$7:$B$1261,0))-1)*100)</f>
        <v>2.2727272727272707</v>
      </c>
      <c r="T710" s="701">
        <f>IF(INDEX(Historical!$F$7:$F$1230,MATCH(B710,Historical!$B$7:$B$1261,0))=0,"n/a",((INDEX(Historical!$C$7:$C$1239,MATCH(B710,Historical!$B$7:$B$1261,0))/INDEX(Historical!$F$7:$F$1230,MATCH(B710,Historical!$B$7:$B$1261,0)))^(1/3)-1)*100)</f>
        <v>4.8856246288386806</v>
      </c>
      <c r="U710" s="701">
        <f>IF(INDEX(Historical!$H$7:$H$1230,MATCH(B710,Historical!$B$7:$B$1261,0))=0,"n/a",((INDEX(Historical!$C$7:$C$1239,MATCH(B710,Historical!$B$7:$B$1261,0))/INDEX(Historical!$H$7:$H$1230,MATCH(B710,Historical!$B$7:$B$1261,0)))^(1/5)-1)*100)</f>
        <v>6.3995312815083638</v>
      </c>
      <c r="V710" s="701">
        <f>IF(INDEX(Historical!$O$7:$O$1230,MATCH(B710,Historical!$B$7:$B$1261,0))=0,"n/a",((INDEX(Historical!$C$7:$C$1239,MATCH(B710,Historical!$B$7:$B$1261,0))/INDEX(Historical!$O$7:$O$1230,MATCH(B710,Historical!$B$7:$B$1261,0)))^(1/10)-1)*100)</f>
        <v>6.7122962341363834</v>
      </c>
      <c r="W710" s="702">
        <f t="shared" si="175"/>
        <v>0.95340417917829567</v>
      </c>
      <c r="X710" s="703">
        <f t="shared" si="176"/>
        <v>1.3616024003209284</v>
      </c>
      <c r="Y710" s="664"/>
      <c r="Z710" s="651">
        <f t="shared" si="177"/>
        <v>7.8616352201257858</v>
      </c>
      <c r="AA710" s="886">
        <f t="shared" si="178"/>
        <v>4.066037735849056</v>
      </c>
      <c r="AB710" s="887">
        <v>5</v>
      </c>
      <c r="AC710" s="865">
        <v>12.72</v>
      </c>
      <c r="AD710" s="865">
        <v>0.1</v>
      </c>
      <c r="AE710" s="865">
        <v>0.99</v>
      </c>
      <c r="AF710" s="865">
        <v>2.1</v>
      </c>
      <c r="AG710" s="865">
        <v>72.5</v>
      </c>
      <c r="AH710" s="865">
        <v>-46</v>
      </c>
      <c r="AI710" s="865">
        <v>6.17</v>
      </c>
      <c r="AJ710" s="865">
        <v>4.7</v>
      </c>
      <c r="AK710" s="865">
        <v>41.5</v>
      </c>
      <c r="AL710" s="878">
        <v>2890</v>
      </c>
      <c r="AM710" s="872">
        <v>7.1999999999999993</v>
      </c>
      <c r="AN710" s="865">
        <v>0.51</v>
      </c>
      <c r="AO710" s="739">
        <f t="shared" si="179"/>
        <v>4.2669815580336312</v>
      </c>
      <c r="AP710" s="740">
        <f t="shared" si="180"/>
        <v>8.3330192938826873</v>
      </c>
      <c r="AQ710" s="888">
        <f t="shared" si="181"/>
        <v>-38.396683908582332</v>
      </c>
      <c r="AR710" s="651">
        <f>INDEX(Historical!$C$7:$C$1239,MATCH(B710,Historical!$B$7:$B$1261,0))*IF(AH710="n/a",1.03,IF(AH710&lt;0,1.01,IF(AH710&gt;10,1.1,(1+AH710/100))))</f>
        <v>0.90900000000000003</v>
      </c>
      <c r="AS710" s="886">
        <f t="shared" si="182"/>
        <v>0.96508530000000015</v>
      </c>
      <c r="AT710" s="886">
        <f t="shared" si="189"/>
        <v>1.0615938300000003</v>
      </c>
      <c r="AU710" s="886">
        <f t="shared" si="189"/>
        <v>1.1677532130000003</v>
      </c>
      <c r="AV710" s="886">
        <f t="shared" si="189"/>
        <v>1.2845285343000006</v>
      </c>
      <c r="AW710" s="651">
        <f t="shared" si="184"/>
        <v>5.3879608773000012</v>
      </c>
      <c r="AX710" s="747">
        <f t="shared" si="185"/>
        <v>10.417557767401394</v>
      </c>
      <c r="AY710" s="934">
        <v>1.1200000000000001</v>
      </c>
      <c r="AZ710" s="872">
        <v>168.26000000000002</v>
      </c>
      <c r="BA710" s="872">
        <v>-8.35</v>
      </c>
      <c r="BB710" s="872">
        <v>8</v>
      </c>
      <c r="BC710" s="872">
        <v>41.44</v>
      </c>
      <c r="BD710" s="645"/>
      <c r="BE710" s="624">
        <v>2011</v>
      </c>
      <c r="BF710" s="898">
        <f t="shared" si="186"/>
        <v>0</v>
      </c>
      <c r="BG710" s="882">
        <v>27.200000000000003</v>
      </c>
    </row>
    <row r="711" spans="1:59" s="863" customFormat="1" ht="12.75" customHeight="1" x14ac:dyDescent="0.2">
      <c r="A711" s="871" t="s">
        <v>844</v>
      </c>
      <c r="B711" s="604" t="s">
        <v>845</v>
      </c>
      <c r="C711" s="932" t="s">
        <v>4319</v>
      </c>
      <c r="D711" s="932" t="s">
        <v>4320</v>
      </c>
      <c r="E711" s="733">
        <v>23</v>
      </c>
      <c r="F711" s="1140">
        <v>147</v>
      </c>
      <c r="G711" s="1123" t="s">
        <v>37</v>
      </c>
      <c r="H711" s="1123" t="s">
        <v>37</v>
      </c>
      <c r="I711" s="874">
        <v>69.209999999999994</v>
      </c>
      <c r="J711" s="651">
        <f t="shared" ref="J711:J774" si="190">(M711/I711)*100</f>
        <v>6.0338101430429134</v>
      </c>
      <c r="K711" s="884">
        <v>1.044</v>
      </c>
      <c r="L711" s="887">
        <v>4</v>
      </c>
      <c r="M711" s="642">
        <f t="shared" ref="M711:M774" si="191">K711*L711</f>
        <v>4.1760000000000002</v>
      </c>
      <c r="N711" s="870" t="s">
        <v>218</v>
      </c>
      <c r="O711" s="735">
        <v>1.042</v>
      </c>
      <c r="P711" s="861">
        <v>44103</v>
      </c>
      <c r="Q711" s="861">
        <v>44119</v>
      </c>
      <c r="R711" s="642">
        <f t="shared" ref="R711:R731" si="192">(K711-O711)/O711*100</f>
        <v>0.19193857965451072</v>
      </c>
      <c r="S711" s="701">
        <f>IF(INDEX(Historical!$D$7:$D$1237,MATCH(B711,Historical!$B$7:$B$1261,0))=0,"n/a",(INDEX(Historical!$C$7:$C$1239,MATCH(B711,Historical!$B$7:$B$1261,0))/INDEX(Historical!$D$7:$D$1237,MATCH(B711,Historical!$B$7:$B$1261,0))-1)*100)</f>
        <v>1.5233415233415037</v>
      </c>
      <c r="T711" s="701">
        <f>IF(INDEX(Historical!$F$7:$F$1230,MATCH(B711,Historical!$B$7:$B$1261,0))=0,"n/a",((INDEX(Historical!$C$7:$C$1239,MATCH(B711,Historical!$B$7:$B$1261,0))/INDEX(Historical!$F$7:$F$1230,MATCH(B711,Historical!$B$7:$B$1261,0)))^(1/3)-1)*100)</f>
        <v>1.5986717742266787</v>
      </c>
      <c r="U711" s="701">
        <f>IF(INDEX(Historical!$H$7:$H$1230,MATCH(B711,Historical!$B$7:$B$1261,0))=0,"n/a",((INDEX(Historical!$C$7:$C$1239,MATCH(B711,Historical!$B$7:$B$1261,0))/INDEX(Historical!$H$7:$H$1230,MATCH(B711,Historical!$B$7:$B$1261,0)))^(1/5)-1)*100)</f>
        <v>2.7094496751020714</v>
      </c>
      <c r="V711" s="701">
        <f>IF(INDEX(Historical!$O$7:$O$1230,MATCH(B711,Historical!$B$7:$B$1261,0))=0,"n/a",((INDEX(Historical!$C$7:$C$1239,MATCH(B711,Historical!$B$7:$B$1261,0))/INDEX(Historical!$O$7:$O$1230,MATCH(B711,Historical!$B$7:$B$1261,0)))^(1/10)-1)*100)</f>
        <v>7.5906158129857237</v>
      </c>
      <c r="W711" s="702">
        <f t="shared" ref="W711:W774" si="193">IF(OR(U711&lt;=0,U711="n/a",V711&lt;=0,V711="n/a"),"n/a",U711/V711)</f>
        <v>0.35694728093955863</v>
      </c>
      <c r="X711" s="703" t="str">
        <f t="shared" ref="X711:X731" si="194">IF(OR(AJ711&lt;=0,AJ711="n/a",U711&lt;=0,U711="n/a"),"n/a",U711/AJ711)</f>
        <v>n/a</v>
      </c>
      <c r="Y711" s="876"/>
      <c r="Z711" s="651">
        <f t="shared" ref="Z711:Z731" si="195">IF(OR(AC711&lt;0.01,AC711="n/a"),"n/a",M711/AC711*100)</f>
        <v>163.125</v>
      </c>
      <c r="AA711" s="886">
        <f t="shared" ref="AA711:AA731" si="196">IF(OR(AC711&lt;0.01,AC711="n/a"),"n/a",I711/AC711)</f>
        <v>27.035156249999996</v>
      </c>
      <c r="AB711" s="887">
        <v>12</v>
      </c>
      <c r="AC711" s="865">
        <v>2.56</v>
      </c>
      <c r="AD711" s="865" t="s">
        <v>136</v>
      </c>
      <c r="AE711" s="865">
        <v>10.26</v>
      </c>
      <c r="AF711" s="865">
        <v>1.78</v>
      </c>
      <c r="AG711" s="865">
        <v>6.6000000000000005</v>
      </c>
      <c r="AH711" s="865">
        <v>-49</v>
      </c>
      <c r="AI711" s="865">
        <v>-7.4499999999999993</v>
      </c>
      <c r="AJ711" s="865">
        <v>-2.8000000000000003</v>
      </c>
      <c r="AK711" s="865" t="s">
        <v>136</v>
      </c>
      <c r="AL711" s="878">
        <v>12440</v>
      </c>
      <c r="AM711" s="872">
        <v>0.4</v>
      </c>
      <c r="AN711" s="865">
        <v>0.91</v>
      </c>
      <c r="AO711" s="739">
        <f t="shared" ref="AO711:AO731" si="197">IF(U711="n/a","n/a",IF(AA711&lt;0,"n/a",IF(AA711="n/a","n/a",J711+U711-AA711)))</f>
        <v>-18.291896431855012</v>
      </c>
      <c r="AP711" s="740">
        <f t="shared" ref="AP711:AP731" si="198">IF(U711="n/a","n/a",J711+U711)</f>
        <v>8.7432598181449848</v>
      </c>
      <c r="AQ711" s="888">
        <f t="shared" ref="AQ711:AQ731" si="199">IF(OR(AC711&lt;0.01,AF711="n/a"),"n/a",(I711/SQRT(22.5*AC711*(I711/AF711))-1)*100)</f>
        <v>46.245726433287615</v>
      </c>
      <c r="AR711" s="651">
        <f>INDEX(Historical!$C$7:$C$1239,MATCH(B711,Historical!$B$7:$B$1261,0))*IF(AH711="n/a",1.03,IF(AH711&lt;0,1.01,IF(AH711&gt;10,1.1,(1+AH711/100))))</f>
        <v>4.1733199999999995</v>
      </c>
      <c r="AS711" s="886">
        <f t="shared" ref="AS711:AS774" si="200">IF($AI711="n/a",1.03*AR711,IF($AI711&lt;0,1.01*AR711,IF($AI711&gt;10,1.1*AR711,(1+$AI711/100)*AR711)))</f>
        <v>4.2150531999999998</v>
      </c>
      <c r="AT711" s="886">
        <f t="shared" si="189"/>
        <v>4.3415047959999997</v>
      </c>
      <c r="AU711" s="886">
        <f t="shared" si="189"/>
        <v>4.4717499398799996</v>
      </c>
      <c r="AV711" s="886">
        <f t="shared" si="189"/>
        <v>4.6059024380763995</v>
      </c>
      <c r="AW711" s="651">
        <f t="shared" ref="AW711:AW774" si="201">SUM(AR711:AV711)</f>
        <v>21.807530373956396</v>
      </c>
      <c r="AX711" s="747">
        <f t="shared" ref="AX711:AX774" si="202">AW711/I711*100</f>
        <v>31.509218861373213</v>
      </c>
      <c r="AY711" s="934">
        <v>0.78</v>
      </c>
      <c r="AZ711" s="872">
        <v>79.210000000000008</v>
      </c>
      <c r="BA711" s="872">
        <v>-22.23</v>
      </c>
      <c r="BB711" s="872">
        <v>3.5999999999999996</v>
      </c>
      <c r="BC711" s="872">
        <v>2.86</v>
      </c>
      <c r="BD711" s="907"/>
      <c r="BE711" s="624">
        <v>1998</v>
      </c>
      <c r="BF711" s="898">
        <f t="shared" ref="BF711:BF774" si="203">IF(BE711&gt;2008,0,IF(BE711&gt;2001,1,IF(BE711&gt;1990,2,IF(BE711&gt;1980,3,IF(BE711&gt;1973,4,IF(BE711&gt;1970,5,IF(BE711&gt;1960,6,IF(BE711&gt;1958,7,IF(BE711&gt;1953,8,9)))))))))</f>
        <v>2</v>
      </c>
      <c r="BG711" s="882">
        <v>3.2</v>
      </c>
    </row>
    <row r="712" spans="1:59" s="863" customFormat="1" ht="12.75" customHeight="1" x14ac:dyDescent="0.2">
      <c r="A712" s="863" t="s">
        <v>846</v>
      </c>
      <c r="B712" s="604" t="s">
        <v>847</v>
      </c>
      <c r="C712" s="932" t="s">
        <v>108</v>
      </c>
      <c r="D712" s="932" t="s">
        <v>118</v>
      </c>
      <c r="E712" s="733">
        <v>19</v>
      </c>
      <c r="F712" s="1140">
        <v>172</v>
      </c>
      <c r="G712" s="1128" t="s">
        <v>106</v>
      </c>
      <c r="H712" s="1128" t="s">
        <v>106</v>
      </c>
      <c r="I712" s="874">
        <v>65.13</v>
      </c>
      <c r="J712" s="651">
        <f t="shared" si="190"/>
        <v>0.7369875633348687</v>
      </c>
      <c r="K712" s="877">
        <v>0.12</v>
      </c>
      <c r="L712" s="887">
        <v>4</v>
      </c>
      <c r="M712" s="642">
        <f t="shared" si="191"/>
        <v>0.48</v>
      </c>
      <c r="N712" s="870" t="s">
        <v>502</v>
      </c>
      <c r="O712" s="737">
        <v>0.11</v>
      </c>
      <c r="P712" s="861">
        <v>44004</v>
      </c>
      <c r="Q712" s="861">
        <v>44012</v>
      </c>
      <c r="R712" s="642">
        <f t="shared" si="192"/>
        <v>9.0909090909090864</v>
      </c>
      <c r="S712" s="701">
        <f>IF(INDEX(Historical!$D$7:$D$1237,MATCH(B712,Historical!$B$7:$B$1261,0))=0,"n/a",(INDEX(Historical!$C$7:$C$1239,MATCH(B712,Historical!$B$7:$B$1261,0))/INDEX(Historical!$D$7:$D$1237,MATCH(B712,Historical!$B$7:$B$1261,0))-1)*100)</f>
        <v>9.322033898305083</v>
      </c>
      <c r="T712" s="701">
        <f>IF(INDEX(Historical!$F$7:$F$1230,MATCH(B712,Historical!$B$7:$B$1261,0))=0,"n/a",((INDEX(Historical!$C$7:$C$1239,MATCH(B712,Historical!$B$7:$B$1261,0))/INDEX(Historical!$F$7:$F$1230,MATCH(B712,Historical!$B$7:$B$1261,0)))^(1/3)-1)*100)</f>
        <v>8.1425267992054184</v>
      </c>
      <c r="U712" s="701">
        <f>IF(INDEX(Historical!$H$7:$H$1230,MATCH(B712,Historical!$B$7:$B$1261,0))=0,"n/a",((INDEX(Historical!$C$7:$C$1239,MATCH(B712,Historical!$B$7:$B$1261,0))/INDEX(Historical!$H$7:$H$1230,MATCH(B712,Historical!$B$7:$B$1261,0)))^(1/5)-1)*100)</f>
        <v>8.4471771197698544</v>
      </c>
      <c r="V712" s="701">
        <f>IF(INDEX(Historical!$O$7:$O$1230,MATCH(B712,Historical!$B$7:$B$1261,0))=0,"n/a",((INDEX(Historical!$C$7:$C$1239,MATCH(B712,Historical!$B$7:$B$1261,0))/INDEX(Historical!$O$7:$O$1230,MATCH(B712,Historical!$B$7:$B$1261,0)))^(1/10)-1)*100)</f>
        <v>10.391299883374504</v>
      </c>
      <c r="W712" s="702">
        <f t="shared" si="193"/>
        <v>0.81290860764059591</v>
      </c>
      <c r="X712" s="703">
        <f t="shared" si="194"/>
        <v>4.9689277175116784</v>
      </c>
      <c r="Y712" s="937" t="s">
        <v>4180</v>
      </c>
      <c r="Z712" s="651">
        <f t="shared" si="195"/>
        <v>26.966292134831459</v>
      </c>
      <c r="AA712" s="886">
        <f t="shared" si="196"/>
        <v>36.589887640449433</v>
      </c>
      <c r="AB712" s="887">
        <v>12</v>
      </c>
      <c r="AC712" s="865">
        <v>1.78</v>
      </c>
      <c r="AD712" s="865">
        <v>3.78</v>
      </c>
      <c r="AE712" s="865">
        <v>1.49</v>
      </c>
      <c r="AF712" s="865">
        <v>2</v>
      </c>
      <c r="AG712" s="865">
        <v>5.8000000000000007</v>
      </c>
      <c r="AH712" s="865">
        <v>9.6</v>
      </c>
      <c r="AI712" s="865">
        <v>53.190000000000005</v>
      </c>
      <c r="AJ712" s="865">
        <v>1.7000000000000002</v>
      </c>
      <c r="AK712" s="865">
        <v>9.58</v>
      </c>
      <c r="AL712" s="878">
        <v>11580</v>
      </c>
      <c r="AM712" s="872">
        <v>9.8000000000000007</v>
      </c>
      <c r="AN712" s="865">
        <v>0.51</v>
      </c>
      <c r="AO712" s="739">
        <f t="shared" si="197"/>
        <v>-27.405722957344707</v>
      </c>
      <c r="AP712" s="740">
        <f t="shared" si="198"/>
        <v>9.1841646831047239</v>
      </c>
      <c r="AQ712" s="888">
        <f t="shared" si="199"/>
        <v>80.345070820603226</v>
      </c>
      <c r="AR712" s="651">
        <f>INDEX(Historical!$C$7:$C$1239,MATCH(B712,Historical!$B$7:$B$1261,0))*IF(AH712="n/a",1.03,IF(AH712&lt;0,1.01,IF(AH712&gt;10,1.1,(1+AH712/100))))</f>
        <v>0.47128000000000003</v>
      </c>
      <c r="AS712" s="886">
        <f t="shared" si="200"/>
        <v>0.51840800000000009</v>
      </c>
      <c r="AT712" s="886">
        <f t="shared" si="189"/>
        <v>0.56807148640000016</v>
      </c>
      <c r="AU712" s="886">
        <f t="shared" si="189"/>
        <v>0.6224927347971202</v>
      </c>
      <c r="AV712" s="886">
        <f t="shared" si="189"/>
        <v>0.68212753879068433</v>
      </c>
      <c r="AW712" s="651">
        <f t="shared" si="201"/>
        <v>2.8623797599878049</v>
      </c>
      <c r="AX712" s="747">
        <f t="shared" si="202"/>
        <v>4.3948714263592894</v>
      </c>
      <c r="AY712" s="934">
        <v>0.83</v>
      </c>
      <c r="AZ712" s="872">
        <v>51.29</v>
      </c>
      <c r="BA712" s="872">
        <v>-18.509999999999998</v>
      </c>
      <c r="BB712" s="872">
        <v>2.23</v>
      </c>
      <c r="BC712" s="872">
        <v>8.14</v>
      </c>
      <c r="BD712" s="907"/>
      <c r="BE712" s="624">
        <v>2002</v>
      </c>
      <c r="BF712" s="898">
        <f t="shared" si="203"/>
        <v>1</v>
      </c>
      <c r="BG712" s="882">
        <v>1.2</v>
      </c>
    </row>
    <row r="713" spans="1:59" s="863" customFormat="1" ht="12.75" customHeight="1" x14ac:dyDescent="0.2">
      <c r="A713" s="863" t="s">
        <v>1789</v>
      </c>
      <c r="B713" s="604" t="s">
        <v>1790</v>
      </c>
      <c r="C713" s="932" t="s">
        <v>108</v>
      </c>
      <c r="D713" s="932" t="s">
        <v>4338</v>
      </c>
      <c r="E713" s="733">
        <v>10</v>
      </c>
      <c r="F713" s="1140">
        <v>384</v>
      </c>
      <c r="G713" s="1190" t="s">
        <v>37</v>
      </c>
      <c r="H713" s="1190" t="s">
        <v>37</v>
      </c>
      <c r="I713" s="874">
        <v>28.63</v>
      </c>
      <c r="J713" s="651">
        <f t="shared" si="190"/>
        <v>4.4708347886831996</v>
      </c>
      <c r="K713" s="877">
        <v>0.32</v>
      </c>
      <c r="L713" s="887">
        <v>4</v>
      </c>
      <c r="M713" s="642">
        <f t="shared" si="191"/>
        <v>1.28</v>
      </c>
      <c r="N713" s="870" t="s">
        <v>163</v>
      </c>
      <c r="O713" s="734">
        <v>0.31</v>
      </c>
      <c r="P713" s="861">
        <v>43902</v>
      </c>
      <c r="Q713" s="861">
        <v>43922</v>
      </c>
      <c r="R713" s="642">
        <f t="shared" si="192"/>
        <v>3.2258064516129057</v>
      </c>
      <c r="S713" s="701">
        <f>IF(INDEX(Historical!$D$7:$D$1237,MATCH(B713,Historical!$B$7:$B$1261,0))=0,"n/a",(INDEX(Historical!$C$7:$C$1239,MATCH(B713,Historical!$B$7:$B$1261,0))/INDEX(Historical!$D$7:$D$1237,MATCH(B713,Historical!$B$7:$B$1261,0))-1)*100)</f>
        <v>7.9646017699115168</v>
      </c>
      <c r="T713" s="701">
        <f>IF(INDEX(Historical!$F$7:$F$1230,MATCH(B713,Historical!$B$7:$B$1261,0))=0,"n/a",((INDEX(Historical!$C$7:$C$1239,MATCH(B713,Historical!$B$7:$B$1261,0))/INDEX(Historical!$F$7:$F$1230,MATCH(B713,Historical!$B$7:$B$1261,0)))^(1/3)-1)*100)</f>
        <v>8.6956277650593439</v>
      </c>
      <c r="U713" s="701">
        <f>IF(INDEX(Historical!$H$7:$H$1230,MATCH(B713,Historical!$B$7:$B$1261,0))=0,"n/a",((INDEX(Historical!$C$7:$C$1239,MATCH(B713,Historical!$B$7:$B$1261,0))/INDEX(Historical!$H$7:$H$1230,MATCH(B713,Historical!$B$7:$B$1261,0)))^(1/5)-1)*100)</f>
        <v>7.2438202052400147</v>
      </c>
      <c r="V713" s="701">
        <f>IF(INDEX(Historical!$O$7:$O$1230,MATCH(B713,Historical!$B$7:$B$1261,0))=0,"n/a",((INDEX(Historical!$C$7:$C$1239,MATCH(B713,Historical!$B$7:$B$1261,0))/INDEX(Historical!$O$7:$O$1230,MATCH(B713,Historical!$B$7:$B$1261,0)))^(1/10)-1)*100)</f>
        <v>2.2147040427619391</v>
      </c>
      <c r="W713" s="702">
        <f t="shared" si="193"/>
        <v>3.2707847483794299</v>
      </c>
      <c r="X713" s="703">
        <f t="shared" si="194"/>
        <v>2.1305353544823569</v>
      </c>
      <c r="Y713" s="665"/>
      <c r="Z713" s="651">
        <f t="shared" si="195"/>
        <v>78.527607361963192</v>
      </c>
      <c r="AA713" s="886">
        <f t="shared" si="196"/>
        <v>17.564417177914113</v>
      </c>
      <c r="AB713" s="887">
        <v>12</v>
      </c>
      <c r="AC713" s="865">
        <v>1.63</v>
      </c>
      <c r="AD713" s="865">
        <v>1.83</v>
      </c>
      <c r="AE713" s="865">
        <v>3.76</v>
      </c>
      <c r="AF713" s="865">
        <v>0.77</v>
      </c>
      <c r="AG713" s="865">
        <v>4.1000000000000005</v>
      </c>
      <c r="AH713" s="865">
        <v>-3.2</v>
      </c>
      <c r="AI713" s="865">
        <v>17.97</v>
      </c>
      <c r="AJ713" s="865">
        <v>3.4000000000000004</v>
      </c>
      <c r="AK713" s="865">
        <v>10</v>
      </c>
      <c r="AL713" s="878">
        <v>2020</v>
      </c>
      <c r="AM713" s="872">
        <v>1.0999999999999999</v>
      </c>
      <c r="AN713" s="865">
        <v>7.0000000000000007E-2</v>
      </c>
      <c r="AO713" s="739">
        <f t="shared" si="197"/>
        <v>-5.8497621839908973</v>
      </c>
      <c r="AP713" s="740">
        <f t="shared" si="198"/>
        <v>11.714654993923215</v>
      </c>
      <c r="AQ713" s="888">
        <f t="shared" si="199"/>
        <v>-22.469787317046908</v>
      </c>
      <c r="AR713" s="651">
        <f>INDEX(Historical!$C$7:$C$1239,MATCH(B713,Historical!$B$7:$B$1261,0))*IF(AH713="n/a",1.03,IF(AH713&lt;0,1.01,IF(AH713&gt;10,1.1,(1+AH713/100))))</f>
        <v>1.2322</v>
      </c>
      <c r="AS713" s="886">
        <f t="shared" si="200"/>
        <v>1.3554200000000001</v>
      </c>
      <c r="AT713" s="886">
        <f t="shared" si="189"/>
        <v>1.4909620000000001</v>
      </c>
      <c r="AU713" s="886">
        <f t="shared" si="189"/>
        <v>1.6400582000000004</v>
      </c>
      <c r="AV713" s="886">
        <f t="shared" si="189"/>
        <v>1.8040640200000004</v>
      </c>
      <c r="AW713" s="651">
        <f t="shared" si="201"/>
        <v>7.5227042200000014</v>
      </c>
      <c r="AX713" s="747">
        <f t="shared" si="202"/>
        <v>26.275599790429627</v>
      </c>
      <c r="AY713" s="934">
        <v>1.1399999999999999</v>
      </c>
      <c r="AZ713" s="872">
        <v>63.970000000000006</v>
      </c>
      <c r="BA713" s="872">
        <v>-25.419999999999998</v>
      </c>
      <c r="BB713" s="872">
        <v>16.12</v>
      </c>
      <c r="BC713" s="872">
        <v>23.06</v>
      </c>
      <c r="BD713" s="907"/>
      <c r="BE713" s="624">
        <v>2011</v>
      </c>
      <c r="BF713" s="898">
        <f t="shared" si="203"/>
        <v>0</v>
      </c>
      <c r="BG713" s="882">
        <v>0.6</v>
      </c>
    </row>
    <row r="714" spans="1:59" s="863" customFormat="1" ht="12.75" customHeight="1" x14ac:dyDescent="0.2">
      <c r="A714" s="863" t="s">
        <v>3000</v>
      </c>
      <c r="B714" s="604" t="s">
        <v>3001</v>
      </c>
      <c r="C714" s="932" t="s">
        <v>108</v>
      </c>
      <c r="D714" s="932" t="s">
        <v>4331</v>
      </c>
      <c r="E714" s="733">
        <v>6</v>
      </c>
      <c r="F714" s="1140">
        <v>656</v>
      </c>
      <c r="G714" s="1096" t="s">
        <v>106</v>
      </c>
      <c r="H714" s="1096" t="s">
        <v>106</v>
      </c>
      <c r="I714" s="874">
        <v>38.130000000000003</v>
      </c>
      <c r="J714" s="651">
        <f t="shared" si="190"/>
        <v>1.258851298190401</v>
      </c>
      <c r="K714" s="877">
        <v>0.12</v>
      </c>
      <c r="L714" s="887">
        <v>4</v>
      </c>
      <c r="M714" s="642">
        <f t="shared" si="191"/>
        <v>0.48</v>
      </c>
      <c r="N714" s="870" t="s">
        <v>987</v>
      </c>
      <c r="O714" s="734">
        <v>0.11</v>
      </c>
      <c r="P714" s="866">
        <v>43593</v>
      </c>
      <c r="Q714" s="866">
        <v>43608</v>
      </c>
      <c r="R714" s="642">
        <f t="shared" si="192"/>
        <v>9.0909090909090864</v>
      </c>
      <c r="S714" s="701">
        <f>IF(INDEX(Historical!$D$7:$D$1237,MATCH(B714,Historical!$B$7:$B$1261,0))=0,"n/a",(INDEX(Historical!$C$7:$C$1239,MATCH(B714,Historical!$B$7:$B$1261,0))/INDEX(Historical!$D$7:$D$1237,MATCH(B714,Historical!$B$7:$B$1261,0))-1)*100)</f>
        <v>11.904761904761907</v>
      </c>
      <c r="T714" s="701">
        <f>IF(INDEX(Historical!$F$7:$F$1230,MATCH(B714,Historical!$B$7:$B$1261,0))=0,"n/a",((INDEX(Historical!$C$7:$C$1239,MATCH(B714,Historical!$B$7:$B$1261,0))/INDEX(Historical!$F$7:$F$1230,MATCH(B714,Historical!$B$7:$B$1261,0)))^(1/3)-1)*100)</f>
        <v>23.420115855534362</v>
      </c>
      <c r="U714" s="701">
        <f>IF(INDEX(Historical!$H$7:$H$1230,MATCH(B714,Historical!$B$7:$B$1261,0))=0,"n/a",((INDEX(Historical!$C$7:$C$1239,MATCH(B714,Historical!$B$7:$B$1261,0))/INDEX(Historical!$H$7:$H$1230,MATCH(B714,Historical!$B$7:$B$1261,0)))^(1/5)-1)*100)</f>
        <v>22.554648108752783</v>
      </c>
      <c r="V714" s="701">
        <f>IF(INDEX(Historical!$O$7:$O$1230,MATCH(B714,Historical!$B$7:$B$1261,0))=0,"n/a",((INDEX(Historical!$C$7:$C$1239,MATCH(B714,Historical!$B$7:$B$1261,0))/INDEX(Historical!$O$7:$O$1230,MATCH(B714,Historical!$B$7:$B$1261,0)))^(1/10)-1)*100)</f>
        <v>11.377582609497082</v>
      </c>
      <c r="W714" s="702">
        <f t="shared" si="193"/>
        <v>1.9823761235471931</v>
      </c>
      <c r="X714" s="703">
        <f t="shared" si="194"/>
        <v>2.4252309794357831</v>
      </c>
      <c r="Y714" s="664"/>
      <c r="Z714" s="651">
        <f t="shared" si="195"/>
        <v>25</v>
      </c>
      <c r="AA714" s="886">
        <f t="shared" si="196"/>
        <v>19.859375000000004</v>
      </c>
      <c r="AB714" s="887">
        <v>12</v>
      </c>
      <c r="AC714" s="865">
        <v>1.92</v>
      </c>
      <c r="AD714" s="865">
        <v>1.73</v>
      </c>
      <c r="AE714" s="865">
        <v>3.94</v>
      </c>
      <c r="AF714" s="865">
        <v>1.0900000000000001</v>
      </c>
      <c r="AG714" s="865">
        <v>5.5</v>
      </c>
      <c r="AH714" s="865">
        <v>-28.000000000000004</v>
      </c>
      <c r="AI714" s="865">
        <v>82.199999999999989</v>
      </c>
      <c r="AJ714" s="865">
        <v>9.3000000000000007</v>
      </c>
      <c r="AK714" s="865">
        <v>12</v>
      </c>
      <c r="AL714" s="878">
        <v>2050</v>
      </c>
      <c r="AM714" s="872">
        <v>0.89999999999999991</v>
      </c>
      <c r="AN714" s="865">
        <v>0.1</v>
      </c>
      <c r="AO714" s="739">
        <f t="shared" si="197"/>
        <v>3.9541244069431798</v>
      </c>
      <c r="AP714" s="740">
        <f t="shared" si="198"/>
        <v>23.813499406943183</v>
      </c>
      <c r="AQ714" s="888">
        <f t="shared" si="199"/>
        <v>-1.914507245521313</v>
      </c>
      <c r="AR714" s="651">
        <f>INDEX(Historical!$C$7:$C$1239,MATCH(B714,Historical!$B$7:$B$1261,0))*IF(AH714="n/a",1.03,IF(AH714&lt;0,1.01,IF(AH714&gt;10,1.1,(1+AH714/100))))</f>
        <v>0.47469999999999996</v>
      </c>
      <c r="AS714" s="886">
        <f t="shared" si="200"/>
        <v>0.52217000000000002</v>
      </c>
      <c r="AT714" s="886">
        <f t="shared" si="189"/>
        <v>0.57438700000000009</v>
      </c>
      <c r="AU714" s="886">
        <f t="shared" si="189"/>
        <v>0.63182570000000016</v>
      </c>
      <c r="AV714" s="886">
        <f t="shared" si="189"/>
        <v>0.69500827000000021</v>
      </c>
      <c r="AW714" s="651">
        <f t="shared" si="201"/>
        <v>2.8980909700000006</v>
      </c>
      <c r="AX714" s="747">
        <f t="shared" si="202"/>
        <v>7.6005532913716243</v>
      </c>
      <c r="AY714" s="934">
        <v>1.42</v>
      </c>
      <c r="AZ714" s="872">
        <v>113.73</v>
      </c>
      <c r="BA714" s="872">
        <v>-15.27</v>
      </c>
      <c r="BB714" s="872">
        <v>18.490000000000002</v>
      </c>
      <c r="BC714" s="872">
        <v>30.8</v>
      </c>
      <c r="BD714" s="907"/>
      <c r="BE714" s="624">
        <v>2014</v>
      </c>
      <c r="BF714" s="898">
        <f t="shared" si="203"/>
        <v>0</v>
      </c>
      <c r="BG714" s="882">
        <v>0.8</v>
      </c>
    </row>
    <row r="715" spans="1:59" s="863" customFormat="1" ht="12.75" customHeight="1" x14ac:dyDescent="0.2">
      <c r="A715" s="863" t="s">
        <v>859</v>
      </c>
      <c r="B715" s="604" t="s">
        <v>860</v>
      </c>
      <c r="C715" s="932" t="s">
        <v>245</v>
      </c>
      <c r="D715" s="932" t="s">
        <v>4317</v>
      </c>
      <c r="E715" s="733">
        <v>15</v>
      </c>
      <c r="F715" s="1140">
        <v>257</v>
      </c>
      <c r="G715" s="1140" t="s">
        <v>106</v>
      </c>
      <c r="H715" s="1140" t="s">
        <v>106</v>
      </c>
      <c r="I715" s="874">
        <v>109.47</v>
      </c>
      <c r="J715" s="651">
        <f t="shared" si="190"/>
        <v>1.9366036356992786</v>
      </c>
      <c r="K715" s="877">
        <v>0.53</v>
      </c>
      <c r="L715" s="887">
        <v>4</v>
      </c>
      <c r="M715" s="642">
        <f t="shared" si="191"/>
        <v>2.12</v>
      </c>
      <c r="N715" s="870" t="s">
        <v>987</v>
      </c>
      <c r="O715" s="734">
        <v>0.48</v>
      </c>
      <c r="P715" s="861">
        <v>44126</v>
      </c>
      <c r="Q715" s="861">
        <v>44162</v>
      </c>
      <c r="R715" s="642">
        <f t="shared" si="192"/>
        <v>10.416666666666677</v>
      </c>
      <c r="S715" s="701">
        <f>IF(INDEX(Historical!$D$7:$D$1237,MATCH(B715,Historical!$B$7:$B$1261,0))=0,"n/a",(INDEX(Historical!$C$7:$C$1239,MATCH(B715,Historical!$B$7:$B$1261,0))/INDEX(Historical!$D$7:$D$1237,MATCH(B715,Historical!$B$7:$B$1261,0))-1)*100)</f>
        <v>11.309523809523814</v>
      </c>
      <c r="T715" s="701">
        <f>IF(INDEX(Historical!$F$7:$F$1230,MATCH(B715,Historical!$B$7:$B$1261,0))=0,"n/a",((INDEX(Historical!$C$7:$C$1239,MATCH(B715,Historical!$B$7:$B$1261,0))/INDEX(Historical!$F$7:$F$1230,MATCH(B715,Historical!$B$7:$B$1261,0)))^(1/3)-1)*100)</f>
        <v>8.5999395681356958</v>
      </c>
      <c r="U715" s="701">
        <f>IF(INDEX(Historical!$H$7:$H$1230,MATCH(B715,Historical!$B$7:$B$1261,0))=0,"n/a",((INDEX(Historical!$C$7:$C$1239,MATCH(B715,Historical!$B$7:$B$1261,0))/INDEX(Historical!$H$7:$H$1230,MATCH(B715,Historical!$B$7:$B$1261,0)))^(1/5)-1)*100)</f>
        <v>7.5423818100751161</v>
      </c>
      <c r="V715" s="701">
        <f>IF(INDEX(Historical!$O$7:$O$1230,MATCH(B715,Historical!$B$7:$B$1261,0))=0,"n/a",((INDEX(Historical!$C$7:$C$1239,MATCH(B715,Historical!$B$7:$B$1261,0))/INDEX(Historical!$O$7:$O$1230,MATCH(B715,Historical!$B$7:$B$1261,0)))^(1/10)-1)*100)</f>
        <v>14.567130822436859</v>
      </c>
      <c r="W715" s="702">
        <f t="shared" si="193"/>
        <v>0.51776715003190932</v>
      </c>
      <c r="X715" s="703">
        <f t="shared" si="194"/>
        <v>1.1257286283694203</v>
      </c>
      <c r="Y715" s="875"/>
      <c r="Z715" s="651">
        <f t="shared" si="195"/>
        <v>31.13069016152717</v>
      </c>
      <c r="AA715" s="886">
        <f t="shared" si="196"/>
        <v>16.07488986784141</v>
      </c>
      <c r="AB715" s="887">
        <v>1</v>
      </c>
      <c r="AC715" s="865">
        <v>6.81</v>
      </c>
      <c r="AD715" s="865">
        <v>1.1100000000000001</v>
      </c>
      <c r="AE715" s="865">
        <v>1.38</v>
      </c>
      <c r="AF715" s="865">
        <v>6.41</v>
      </c>
      <c r="AG715" s="865">
        <v>27.500000000000004</v>
      </c>
      <c r="AH715" s="865">
        <v>14.499999999999998</v>
      </c>
      <c r="AI715" s="865">
        <v>-9.69</v>
      </c>
      <c r="AJ715" s="865">
        <v>6.7</v>
      </c>
      <c r="AK715" s="865">
        <v>14.530000000000001</v>
      </c>
      <c r="AL715" s="878">
        <v>8710</v>
      </c>
      <c r="AM715" s="872">
        <v>0.89999999999999991</v>
      </c>
      <c r="AN715" s="865">
        <v>0.59</v>
      </c>
      <c r="AO715" s="739">
        <f t="shared" si="197"/>
        <v>-6.5959044220670151</v>
      </c>
      <c r="AP715" s="740">
        <f t="shared" si="198"/>
        <v>9.4789854457743949</v>
      </c>
      <c r="AQ715" s="888">
        <f t="shared" si="199"/>
        <v>113.99900732154333</v>
      </c>
      <c r="AR715" s="651">
        <f>INDEX(Historical!$C$7:$C$1239,MATCH(B715,Historical!$B$7:$B$1261,0))*IF(AH715="n/a",1.03,IF(AH715&lt;0,1.01,IF(AH715&gt;10,1.1,(1+AH715/100))))</f>
        <v>2.0570000000000004</v>
      </c>
      <c r="AS715" s="886">
        <f t="shared" si="200"/>
        <v>2.0775700000000006</v>
      </c>
      <c r="AT715" s="886">
        <f t="shared" si="189"/>
        <v>2.285327000000001</v>
      </c>
      <c r="AU715" s="886">
        <f t="shared" si="189"/>
        <v>2.5138597000000011</v>
      </c>
      <c r="AV715" s="886">
        <f t="shared" si="189"/>
        <v>2.7652456700000014</v>
      </c>
      <c r="AW715" s="651">
        <f t="shared" si="201"/>
        <v>11.699002370000006</v>
      </c>
      <c r="AX715" s="747">
        <f t="shared" si="202"/>
        <v>10.686948360281361</v>
      </c>
      <c r="AY715" s="934">
        <v>1.72</v>
      </c>
      <c r="AZ715" s="872">
        <v>320.88</v>
      </c>
      <c r="BA715" s="872">
        <v>-4.5199999999999996</v>
      </c>
      <c r="BB715" s="872">
        <v>12.57</v>
      </c>
      <c r="BC715" s="872">
        <v>38.82</v>
      </c>
      <c r="BD715" s="907"/>
      <c r="BE715" s="624">
        <v>2006</v>
      </c>
      <c r="BF715" s="898">
        <f t="shared" si="203"/>
        <v>1</v>
      </c>
      <c r="BG715" s="882">
        <v>8</v>
      </c>
    </row>
    <row r="716" spans="1:59" s="863" customFormat="1" ht="12.75" customHeight="1" x14ac:dyDescent="0.2">
      <c r="A716" s="871" t="s">
        <v>2962</v>
      </c>
      <c r="B716" s="604" t="s">
        <v>2963</v>
      </c>
      <c r="C716" s="932" t="s">
        <v>112</v>
      </c>
      <c r="D716" s="932" t="s">
        <v>4332</v>
      </c>
      <c r="E716" s="733">
        <v>7</v>
      </c>
      <c r="F716" s="1140">
        <v>634</v>
      </c>
      <c r="G716" s="1147" t="s">
        <v>106</v>
      </c>
      <c r="H716" s="1147" t="s">
        <v>106</v>
      </c>
      <c r="I716" s="874">
        <v>227.36</v>
      </c>
      <c r="J716" s="651">
        <f t="shared" si="190"/>
        <v>3.1228008444757207</v>
      </c>
      <c r="K716" s="877">
        <v>1.7749999999999999</v>
      </c>
      <c r="L716" s="887">
        <v>4</v>
      </c>
      <c r="M716" s="642">
        <f t="shared" si="191"/>
        <v>7.1</v>
      </c>
      <c r="N716" s="870" t="s">
        <v>717</v>
      </c>
      <c r="O716" s="734">
        <v>1.6</v>
      </c>
      <c r="P716" s="861">
        <v>43935</v>
      </c>
      <c r="Q716" s="861">
        <v>43951</v>
      </c>
      <c r="R716" s="642">
        <f t="shared" si="192"/>
        <v>10.937499999999989</v>
      </c>
      <c r="S716" s="701">
        <f>IF(INDEX(Historical!$D$7:$D$1237,MATCH(B716,Historical!$B$7:$B$1261,0))=0,"n/a",(INDEX(Historical!$C$7:$C$1239,MATCH(B716,Historical!$B$7:$B$1261,0))/INDEX(Historical!$D$7:$D$1237,MATCH(B716,Historical!$B$7:$B$1261,0))-1)*100)</f>
        <v>14.285714285714302</v>
      </c>
      <c r="T716" s="701">
        <f>IF(INDEX(Historical!$F$7:$F$1230,MATCH(B716,Historical!$B$7:$B$1261,0))=0,"n/a",((INDEX(Historical!$C$7:$C$1239,MATCH(B716,Historical!$B$7:$B$1261,0))/INDEX(Historical!$F$7:$F$1230,MATCH(B716,Historical!$B$7:$B$1261,0)))^(1/3)-1)*100)</f>
        <v>18.977669851800584</v>
      </c>
      <c r="U716" s="701">
        <f>IF(INDEX(Historical!$H$7:$H$1230,MATCH(B716,Historical!$B$7:$B$1261,0))=0,"n/a",((INDEX(Historical!$C$7:$C$1239,MATCH(B716,Historical!$B$7:$B$1261,0))/INDEX(Historical!$H$7:$H$1230,MATCH(B716,Historical!$B$7:$B$1261,0)))^(1/5)-1)*100)</f>
        <v>26.19146889603865</v>
      </c>
      <c r="V716" s="701">
        <f>IF(INDEX(Historical!$O$7:$O$1230,MATCH(B716,Historical!$B$7:$B$1261,0))=0,"n/a",((INDEX(Historical!$C$7:$C$1239,MATCH(B716,Historical!$B$7:$B$1261,0))/INDEX(Historical!$O$7:$O$1230,MATCH(B716,Historical!$B$7:$B$1261,0)))^(1/10)-1)*100)</f>
        <v>12.972260030233684</v>
      </c>
      <c r="W716" s="702">
        <f t="shared" si="193"/>
        <v>2.0190366855887665</v>
      </c>
      <c r="X716" s="703">
        <f t="shared" si="194"/>
        <v>3.0813492818868999</v>
      </c>
      <c r="Y716" s="876" t="s">
        <v>4119</v>
      </c>
      <c r="Z716" s="651">
        <f t="shared" si="195"/>
        <v>104.71976401179941</v>
      </c>
      <c r="AA716" s="886">
        <f t="shared" si="196"/>
        <v>33.533923303834811</v>
      </c>
      <c r="AB716" s="887">
        <v>12</v>
      </c>
      <c r="AC716" s="865">
        <v>6.78</v>
      </c>
      <c r="AD716" s="865">
        <v>2.19</v>
      </c>
      <c r="AE716" s="865">
        <v>1.74</v>
      </c>
      <c r="AF716" s="865">
        <v>5.26</v>
      </c>
      <c r="AG716" s="865">
        <v>16</v>
      </c>
      <c r="AH716" s="865">
        <v>1</v>
      </c>
      <c r="AI716" s="865">
        <v>6.3299999999999992</v>
      </c>
      <c r="AJ716" s="865">
        <v>8.5</v>
      </c>
      <c r="AK716" s="865">
        <v>15</v>
      </c>
      <c r="AL716" s="878">
        <v>8650</v>
      </c>
      <c r="AM716" s="872">
        <v>0.1</v>
      </c>
      <c r="AN716" s="865">
        <v>0.05</v>
      </c>
      <c r="AO716" s="739">
        <f t="shared" si="197"/>
        <v>-4.2196535633204419</v>
      </c>
      <c r="AP716" s="740">
        <f t="shared" si="198"/>
        <v>29.314269740514369</v>
      </c>
      <c r="AQ716" s="888">
        <f t="shared" si="199"/>
        <v>179.99082253068468</v>
      </c>
      <c r="AR716" s="651">
        <f>INDEX(Historical!$C$7:$C$1239,MATCH(B716,Historical!$B$7:$B$1261,0))*IF(AH716="n/a",1.03,IF(AH716&lt;0,1.01,IF(AH716&gt;10,1.1,(1+AH716/100))))</f>
        <v>6.4640000000000004</v>
      </c>
      <c r="AS716" s="886">
        <f t="shared" si="200"/>
        <v>6.8731711999999998</v>
      </c>
      <c r="AT716" s="886">
        <f t="shared" si="189"/>
        <v>7.5604883200000002</v>
      </c>
      <c r="AU716" s="886">
        <f t="shared" si="189"/>
        <v>8.3165371520000004</v>
      </c>
      <c r="AV716" s="886">
        <f t="shared" si="189"/>
        <v>9.1481908672000021</v>
      </c>
      <c r="AW716" s="651">
        <f t="shared" si="201"/>
        <v>38.3623875392</v>
      </c>
      <c r="AX716" s="747">
        <f t="shared" si="202"/>
        <v>16.872971296270229</v>
      </c>
      <c r="AY716" s="934">
        <v>0.71</v>
      </c>
      <c r="AZ716" s="872">
        <v>70.989999999999995</v>
      </c>
      <c r="BA716" s="872">
        <v>-8.7999999999999989</v>
      </c>
      <c r="BB716" s="872">
        <v>-2.02</v>
      </c>
      <c r="BC716" s="872">
        <v>15</v>
      </c>
      <c r="BD716" s="907"/>
      <c r="BE716" s="624">
        <v>2014</v>
      </c>
      <c r="BF716" s="898">
        <f t="shared" si="203"/>
        <v>0</v>
      </c>
      <c r="BG716" s="882">
        <v>8.9</v>
      </c>
    </row>
    <row r="717" spans="1:59" s="863" customFormat="1" ht="12.75" customHeight="1" x14ac:dyDescent="0.2">
      <c r="A717" s="871" t="s">
        <v>385</v>
      </c>
      <c r="B717" s="604" t="s">
        <v>386</v>
      </c>
      <c r="C717" s="932" t="s">
        <v>153</v>
      </c>
      <c r="D717" s="932" t="s">
        <v>4324</v>
      </c>
      <c r="E717" s="733">
        <v>28</v>
      </c>
      <c r="F717" s="1140">
        <v>109</v>
      </c>
      <c r="G717" s="1147" t="s">
        <v>37</v>
      </c>
      <c r="H717" s="1147" t="s">
        <v>37</v>
      </c>
      <c r="I717" s="865">
        <v>275.16000000000003</v>
      </c>
      <c r="J717" s="651">
        <f t="shared" si="190"/>
        <v>0.24712894316034306</v>
      </c>
      <c r="K717" s="884">
        <v>0.17</v>
      </c>
      <c r="L717" s="887">
        <v>4</v>
      </c>
      <c r="M717" s="642">
        <f t="shared" si="191"/>
        <v>0.68</v>
      </c>
      <c r="N717" s="870" t="s">
        <v>139</v>
      </c>
      <c r="O717" s="735">
        <v>0.16</v>
      </c>
      <c r="P717" s="861">
        <v>44144</v>
      </c>
      <c r="Q717" s="861">
        <v>44153</v>
      </c>
      <c r="R717" s="642">
        <f t="shared" si="192"/>
        <v>6.2500000000000053</v>
      </c>
      <c r="S717" s="701">
        <f>IF(INDEX(Historical!$D$7:$D$1237,MATCH(B717,Historical!$B$7:$B$1261,0))=0,"n/a",(INDEX(Historical!$C$7:$C$1239,MATCH(B717,Historical!$B$7:$B$1261,0))/INDEX(Historical!$D$7:$D$1237,MATCH(B717,Historical!$B$7:$B$1261,0))-1)*100)</f>
        <v>7.0175438596491224</v>
      </c>
      <c r="T717" s="701">
        <f>IF(INDEX(Historical!$F$7:$F$1230,MATCH(B717,Historical!$B$7:$B$1261,0))=0,"n/a",((INDEX(Historical!$C$7:$C$1239,MATCH(B717,Historical!$B$7:$B$1261,0))/INDEX(Historical!$F$7:$F$1230,MATCH(B717,Historical!$B$7:$B$1261,0)))^(1/3)-1)*100)</f>
        <v>7.5749744635974059</v>
      </c>
      <c r="U717" s="701">
        <f>IF(INDEX(Historical!$H$7:$H$1230,MATCH(B717,Historical!$B$7:$B$1261,0))=0,"n/a",((INDEX(Historical!$C$7:$C$1239,MATCH(B717,Historical!$B$7:$B$1261,0))/INDEX(Historical!$H$7:$H$1230,MATCH(B717,Historical!$B$7:$B$1261,0)))^(1/5)-1)*100)</f>
        <v>8.2702639798059696</v>
      </c>
      <c r="V717" s="701">
        <f>IF(INDEX(Historical!$O$7:$O$1230,MATCH(B717,Historical!$B$7:$B$1261,0))=0,"n/a",((INDEX(Historical!$C$7:$C$1239,MATCH(B717,Historical!$B$7:$B$1261,0))/INDEX(Historical!$O$7:$O$1230,MATCH(B717,Historical!$B$7:$B$1261,0)))^(1/10)-1)*100)</f>
        <v>7.1773462536293131</v>
      </c>
      <c r="W717" s="702">
        <f t="shared" si="193"/>
        <v>1.1522732340834203</v>
      </c>
      <c r="X717" s="703">
        <f t="shared" si="194"/>
        <v>0.64110573486867983</v>
      </c>
      <c r="Y717" s="664"/>
      <c r="Z717" s="651">
        <f t="shared" si="195"/>
        <v>16.50485436893204</v>
      </c>
      <c r="AA717" s="886">
        <f t="shared" si="196"/>
        <v>66.786407766990294</v>
      </c>
      <c r="AB717" s="887">
        <v>12</v>
      </c>
      <c r="AC717" s="865">
        <v>4.12</v>
      </c>
      <c r="AD717" s="865">
        <v>3.29</v>
      </c>
      <c r="AE717" s="865">
        <v>9.77</v>
      </c>
      <c r="AF717" s="865">
        <v>11.95</v>
      </c>
      <c r="AG717" s="865">
        <v>19.5</v>
      </c>
      <c r="AH717" s="865">
        <v>18.2</v>
      </c>
      <c r="AI717" s="865">
        <v>12.839999999999998</v>
      </c>
      <c r="AJ717" s="865">
        <v>12.9</v>
      </c>
      <c r="AK717" s="865">
        <v>20.5</v>
      </c>
      <c r="AL717" s="878">
        <v>19900</v>
      </c>
      <c r="AM717" s="872">
        <v>0.2</v>
      </c>
      <c r="AN717" s="865">
        <v>0.15</v>
      </c>
      <c r="AO717" s="739">
        <f t="shared" si="197"/>
        <v>-58.269014844023985</v>
      </c>
      <c r="AP717" s="740">
        <f t="shared" si="198"/>
        <v>8.5173929229663123</v>
      </c>
      <c r="AQ717" s="888">
        <f t="shared" si="199"/>
        <v>495.57537924469273</v>
      </c>
      <c r="AR717" s="651">
        <f>INDEX(Historical!$C$7:$C$1239,MATCH(B717,Historical!$B$7:$B$1261,0))*IF(AH717="n/a",1.03,IF(AH717&lt;0,1.01,IF(AH717&gt;10,1.1,(1+AH717/100))))</f>
        <v>0.67100000000000004</v>
      </c>
      <c r="AS717" s="886">
        <f t="shared" si="200"/>
        <v>0.73810000000000009</v>
      </c>
      <c r="AT717" s="886">
        <f t="shared" si="189"/>
        <v>0.81191000000000013</v>
      </c>
      <c r="AU717" s="886">
        <f t="shared" si="189"/>
        <v>0.89310100000000026</v>
      </c>
      <c r="AV717" s="886">
        <f t="shared" si="189"/>
        <v>0.98241110000000031</v>
      </c>
      <c r="AW717" s="651">
        <f t="shared" si="201"/>
        <v>4.0965221000000005</v>
      </c>
      <c r="AX717" s="747">
        <f t="shared" si="202"/>
        <v>1.4887782017735136</v>
      </c>
      <c r="AY717" s="934">
        <v>1</v>
      </c>
      <c r="AZ717" s="872">
        <v>120.96000000000001</v>
      </c>
      <c r="BA717" s="872">
        <v>-9.7799999999999994</v>
      </c>
      <c r="BB717" s="872">
        <v>-2.6100000000000003</v>
      </c>
      <c r="BC717" s="872">
        <v>20.11</v>
      </c>
      <c r="BD717" s="907"/>
      <c r="BE717" s="624">
        <v>1994</v>
      </c>
      <c r="BF717" s="898">
        <f t="shared" si="203"/>
        <v>2</v>
      </c>
      <c r="BG717" s="882">
        <v>13</v>
      </c>
    </row>
    <row r="718" spans="1:59" s="863" customFormat="1" ht="12.75" customHeight="1" x14ac:dyDescent="0.2">
      <c r="A718" s="863" t="s">
        <v>1791</v>
      </c>
      <c r="B718" s="604" t="s">
        <v>1792</v>
      </c>
      <c r="C718" s="932" t="s">
        <v>108</v>
      </c>
      <c r="D718" s="932" t="s">
        <v>4338</v>
      </c>
      <c r="E718" s="733">
        <v>9</v>
      </c>
      <c r="F718" s="1140">
        <v>418</v>
      </c>
      <c r="G718" s="1165" t="s">
        <v>106</v>
      </c>
      <c r="H718" s="1165" t="s">
        <v>106</v>
      </c>
      <c r="I718" s="874">
        <v>19.28</v>
      </c>
      <c r="J718" s="651">
        <f t="shared" si="190"/>
        <v>4.3568464730290453</v>
      </c>
      <c r="K718" s="877">
        <v>0.21</v>
      </c>
      <c r="L718" s="887">
        <v>4</v>
      </c>
      <c r="M718" s="642">
        <f t="shared" si="191"/>
        <v>0.84</v>
      </c>
      <c r="N718" s="870" t="s">
        <v>432</v>
      </c>
      <c r="O718" s="734">
        <v>0.2</v>
      </c>
      <c r="P718" s="866">
        <v>43592</v>
      </c>
      <c r="Q718" s="866">
        <v>43607</v>
      </c>
      <c r="R718" s="642">
        <f t="shared" si="192"/>
        <v>4.9999999999999902</v>
      </c>
      <c r="S718" s="701">
        <f>IF(INDEX(Historical!$D$7:$D$1237,MATCH(B718,Historical!$B$7:$B$1261,0))=0,"n/a",(INDEX(Historical!$C$7:$C$1239,MATCH(B718,Historical!$B$7:$B$1261,0))/INDEX(Historical!$D$7:$D$1237,MATCH(B718,Historical!$B$7:$B$1261,0))-1)*100)</f>
        <v>6.4102564102564097</v>
      </c>
      <c r="T718" s="701">
        <f>IF(INDEX(Historical!$F$7:$F$1230,MATCH(B718,Historical!$B$7:$B$1261,0))=0,"n/a",((INDEX(Historical!$C$7:$C$1239,MATCH(B718,Historical!$B$7:$B$1261,0))/INDEX(Historical!$F$7:$F$1230,MATCH(B718,Historical!$B$7:$B$1261,0)))^(1/3)-1)*100)</f>
        <v>7.3992124081007526</v>
      </c>
      <c r="U718" s="701">
        <f>IF(INDEX(Historical!$H$7:$H$1230,MATCH(B718,Historical!$B$7:$B$1261,0))=0,"n/a",((INDEX(Historical!$C$7:$C$1239,MATCH(B718,Historical!$B$7:$B$1261,0))/INDEX(Historical!$H$7:$H$1230,MATCH(B718,Historical!$B$7:$B$1261,0)))^(1/5)-1)*100)</f>
        <v>11.115949691946781</v>
      </c>
      <c r="V718" s="701">
        <f>IF(INDEX(Historical!$O$7:$O$1230,MATCH(B718,Historical!$B$7:$B$1261,0))=0,"n/a",((INDEX(Historical!$C$7:$C$1239,MATCH(B718,Historical!$B$7:$B$1261,0))/INDEX(Historical!$O$7:$O$1230,MATCH(B718,Historical!$B$7:$B$1261,0)))^(1/10)-1)*100)</f>
        <v>24.877316710658093</v>
      </c>
      <c r="W718" s="702">
        <f t="shared" si="193"/>
        <v>0.44683073424813607</v>
      </c>
      <c r="X718" s="703">
        <f t="shared" si="194"/>
        <v>1.6110072017314174</v>
      </c>
      <c r="Y718" s="664"/>
      <c r="Z718" s="651">
        <f t="shared" si="195"/>
        <v>43.75</v>
      </c>
      <c r="AA718" s="886">
        <f t="shared" si="196"/>
        <v>10.041666666666668</v>
      </c>
      <c r="AB718" s="887">
        <v>12</v>
      </c>
      <c r="AC718" s="865">
        <v>1.92</v>
      </c>
      <c r="AD718" s="865" t="s">
        <v>136</v>
      </c>
      <c r="AE718" s="865">
        <v>3.33</v>
      </c>
      <c r="AF718" s="865">
        <v>1.51</v>
      </c>
      <c r="AG718" s="865">
        <v>15.2</v>
      </c>
      <c r="AH718" s="865">
        <v>0.2</v>
      </c>
      <c r="AI718" s="865">
        <v>12.629999999999999</v>
      </c>
      <c r="AJ718" s="865">
        <v>6.9</v>
      </c>
      <c r="AK718" s="865" t="s">
        <v>136</v>
      </c>
      <c r="AL718" s="878">
        <v>331.46</v>
      </c>
      <c r="AM718" s="872">
        <v>0.8</v>
      </c>
      <c r="AN718" s="865">
        <v>0.2</v>
      </c>
      <c r="AO718" s="739">
        <f t="shared" si="197"/>
        <v>5.4311294983091578</v>
      </c>
      <c r="AP718" s="740">
        <f t="shared" si="198"/>
        <v>15.472796164975826</v>
      </c>
      <c r="AQ718" s="888">
        <f t="shared" si="199"/>
        <v>-17.908136371050286</v>
      </c>
      <c r="AR718" s="651">
        <f>INDEX(Historical!$C$7:$C$1239,MATCH(B718,Historical!$B$7:$B$1261,0))*IF(AH718="n/a",1.03,IF(AH718&lt;0,1.01,IF(AH718&gt;10,1.1,(1+AH718/100))))</f>
        <v>0.83165999999999995</v>
      </c>
      <c r="AS718" s="886">
        <f t="shared" si="200"/>
        <v>0.91482600000000003</v>
      </c>
      <c r="AT718" s="886">
        <f t="shared" si="189"/>
        <v>0.94227078000000009</v>
      </c>
      <c r="AU718" s="886">
        <f t="shared" si="189"/>
        <v>0.97053890340000015</v>
      </c>
      <c r="AV718" s="886">
        <f t="shared" si="189"/>
        <v>0.9996550705020002</v>
      </c>
      <c r="AW718" s="651">
        <f t="shared" si="201"/>
        <v>4.6589507539020003</v>
      </c>
      <c r="AX718" s="747">
        <f t="shared" si="202"/>
        <v>24.164682333516598</v>
      </c>
      <c r="AY718" s="934">
        <v>1.06</v>
      </c>
      <c r="AZ718" s="872">
        <v>40.32</v>
      </c>
      <c r="BA718" s="872">
        <v>-25.64</v>
      </c>
      <c r="BB718" s="872">
        <v>9.74</v>
      </c>
      <c r="BC718" s="872">
        <v>9.73</v>
      </c>
      <c r="BD718" s="907"/>
      <c r="BE718" s="624">
        <v>2011</v>
      </c>
      <c r="BF718" s="898">
        <f t="shared" si="203"/>
        <v>0</v>
      </c>
      <c r="BG718" s="882">
        <v>1.2</v>
      </c>
    </row>
    <row r="719" spans="1:59" s="863" customFormat="1" ht="12.75" customHeight="1" x14ac:dyDescent="0.2">
      <c r="A719" s="871" t="s">
        <v>1766</v>
      </c>
      <c r="B719" s="604" t="s">
        <v>1767</v>
      </c>
      <c r="C719" s="932" t="s">
        <v>108</v>
      </c>
      <c r="D719" s="932" t="s">
        <v>4338</v>
      </c>
      <c r="E719" s="733">
        <v>8</v>
      </c>
      <c r="F719" s="1140">
        <v>540</v>
      </c>
      <c r="G719" s="1123" t="s">
        <v>106</v>
      </c>
      <c r="H719" s="1123" t="s">
        <v>106</v>
      </c>
      <c r="I719" s="874">
        <v>385</v>
      </c>
      <c r="J719" s="651">
        <f t="shared" si="190"/>
        <v>1.9220779220779223</v>
      </c>
      <c r="K719" s="877">
        <v>1.85</v>
      </c>
      <c r="L719" s="887">
        <v>4</v>
      </c>
      <c r="M719" s="642">
        <f t="shared" si="191"/>
        <v>7.4</v>
      </c>
      <c r="N719" s="870" t="s">
        <v>591</v>
      </c>
      <c r="O719" s="734">
        <v>1.75</v>
      </c>
      <c r="P719" s="861">
        <v>43896</v>
      </c>
      <c r="Q719" s="861">
        <v>43903</v>
      </c>
      <c r="R719" s="642">
        <f t="shared" si="192"/>
        <v>5.7142857142857197</v>
      </c>
      <c r="S719" s="701">
        <f>IF(INDEX(Historical!$D$7:$D$1237,MATCH(B719,Historical!$B$7:$B$1261,0))=0,"n/a",(INDEX(Historical!$C$7:$C$1239,MATCH(B719,Historical!$B$7:$B$1261,0))/INDEX(Historical!$D$7:$D$1237,MATCH(B719,Historical!$B$7:$B$1261,0))-1)*100)</f>
        <v>52.173913043478272</v>
      </c>
      <c r="T719" s="701">
        <f>IF(INDEX(Historical!$F$7:$F$1230,MATCH(B719,Historical!$B$7:$B$1261,0))=0,"n/a",((INDEX(Historical!$C$7:$C$1239,MATCH(B719,Historical!$B$7:$B$1261,0))/INDEX(Historical!$F$7:$F$1230,MATCH(B719,Historical!$B$7:$B$1261,0)))^(1/3)-1)*100)</f>
        <v>32.63524026321307</v>
      </c>
      <c r="U719" s="701">
        <f>IF(INDEX(Historical!$H$7:$H$1230,MATCH(B719,Historical!$B$7:$B$1261,0))=0,"n/a",((INDEX(Historical!$C$7:$C$1239,MATCH(B719,Historical!$B$7:$B$1261,0))/INDEX(Historical!$H$7:$H$1230,MATCH(B719,Historical!$B$7:$B$1261,0)))^(1/5)-1)*100)</f>
        <v>23.873200812705765</v>
      </c>
      <c r="V719" s="701" t="str">
        <f>IF(INDEX(Historical!$O$7:$O$1230,MATCH(B719,Historical!$B$7:$B$1261,0))=0,"n/a",((INDEX(Historical!$C$7:$C$1239,MATCH(B719,Historical!$B$7:$B$1261,0))/INDEX(Historical!$O$7:$O$1230,MATCH(B719,Historical!$B$7:$B$1261,0)))^(1/10)-1)*100)</f>
        <v>n/a</v>
      </c>
      <c r="W719" s="702" t="str">
        <f t="shared" si="193"/>
        <v>n/a</v>
      </c>
      <c r="X719" s="703" t="str">
        <f t="shared" si="194"/>
        <v>n/a</v>
      </c>
      <c r="Y719" s="876"/>
      <c r="Z719" s="651" t="str">
        <f t="shared" si="195"/>
        <v>n/a</v>
      </c>
      <c r="AA719" s="886" t="str">
        <f t="shared" si="196"/>
        <v>n/a</v>
      </c>
      <c r="AB719" s="887">
        <v>12</v>
      </c>
      <c r="AC719" s="865" t="s">
        <v>136</v>
      </c>
      <c r="AD719" s="865" t="s">
        <v>136</v>
      </c>
      <c r="AE719" s="865" t="s">
        <v>136</v>
      </c>
      <c r="AF719" s="865" t="s">
        <v>136</v>
      </c>
      <c r="AG719" s="865" t="s">
        <v>136</v>
      </c>
      <c r="AH719" s="865" t="s">
        <v>136</v>
      </c>
      <c r="AI719" s="865" t="s">
        <v>136</v>
      </c>
      <c r="AJ719" s="865" t="s">
        <v>136</v>
      </c>
      <c r="AK719" s="865" t="s">
        <v>136</v>
      </c>
      <c r="AL719" s="878" t="s">
        <v>136</v>
      </c>
      <c r="AM719" s="872" t="s">
        <v>136</v>
      </c>
      <c r="AN719" s="865" t="s">
        <v>136</v>
      </c>
      <c r="AO719" s="739" t="str">
        <f t="shared" si="197"/>
        <v>n/a</v>
      </c>
      <c r="AP719" s="740">
        <f t="shared" si="198"/>
        <v>25.795278734783686</v>
      </c>
      <c r="AQ719" s="888" t="str">
        <f t="shared" si="199"/>
        <v>n/a</v>
      </c>
      <c r="AR719" s="651">
        <f>INDEX(Historical!$C$7:$C$1239,MATCH(B719,Historical!$B$7:$B$1261,0))*IF(AH719="n/a",1.03,IF(AH719&lt;0,1.01,IF(AH719&gt;10,1.1,(1+AH719/100))))</f>
        <v>7.21</v>
      </c>
      <c r="AS719" s="886">
        <f t="shared" si="200"/>
        <v>7.4263000000000003</v>
      </c>
      <c r="AT719" s="886">
        <f t="shared" si="189"/>
        <v>7.6490890000000009</v>
      </c>
      <c r="AU719" s="886">
        <f t="shared" si="189"/>
        <v>7.8785616700000007</v>
      </c>
      <c r="AV719" s="886">
        <f t="shared" si="189"/>
        <v>8.1149185201000016</v>
      </c>
      <c r="AW719" s="651">
        <f t="shared" si="201"/>
        <v>38.278869190100004</v>
      </c>
      <c r="AX719" s="747">
        <f t="shared" si="202"/>
        <v>9.9425634260000013</v>
      </c>
      <c r="AY719" s="934" t="s">
        <v>136</v>
      </c>
      <c r="AZ719" s="872" t="s">
        <v>136</v>
      </c>
      <c r="BA719" s="872" t="s">
        <v>136</v>
      </c>
      <c r="BB719" s="872" t="s">
        <v>136</v>
      </c>
      <c r="BC719" s="872" t="s">
        <v>136</v>
      </c>
      <c r="BD719" s="907" t="s">
        <v>4265</v>
      </c>
      <c r="BE719" s="624">
        <v>2013</v>
      </c>
      <c r="BF719" s="898">
        <f t="shared" si="203"/>
        <v>0</v>
      </c>
      <c r="BG719" s="882" t="s">
        <v>136</v>
      </c>
    </row>
    <row r="720" spans="1:59" s="863" customFormat="1" ht="12.75" customHeight="1" x14ac:dyDescent="0.2">
      <c r="A720" s="871" t="s">
        <v>3922</v>
      </c>
      <c r="B720" s="604" t="s">
        <v>3923</v>
      </c>
      <c r="C720" s="932" t="s">
        <v>108</v>
      </c>
      <c r="D720" s="932" t="s">
        <v>4338</v>
      </c>
      <c r="E720" s="733">
        <v>7</v>
      </c>
      <c r="F720" s="1140">
        <v>610</v>
      </c>
      <c r="G720" s="1186" t="s">
        <v>106</v>
      </c>
      <c r="H720" s="1186" t="s">
        <v>106</v>
      </c>
      <c r="I720" s="874">
        <v>54.49</v>
      </c>
      <c r="J720" s="651">
        <f t="shared" si="190"/>
        <v>2.0554230133969535</v>
      </c>
      <c r="K720" s="877">
        <v>0.28000000000000003</v>
      </c>
      <c r="L720" s="887">
        <v>4</v>
      </c>
      <c r="M720" s="642">
        <f t="shared" si="191"/>
        <v>1.1200000000000001</v>
      </c>
      <c r="N720" s="870" t="s">
        <v>440</v>
      </c>
      <c r="O720" s="734">
        <v>0.25</v>
      </c>
      <c r="P720" s="861">
        <v>43866</v>
      </c>
      <c r="Q720" s="861">
        <v>43880</v>
      </c>
      <c r="R720" s="642">
        <f t="shared" si="192"/>
        <v>12.000000000000011</v>
      </c>
      <c r="S720" s="701">
        <f>IF(INDEX(Historical!$D$7:$D$1237,MATCH(B720,Historical!$B$7:$B$1261,0))=0,"n/a",(INDEX(Historical!$C$7:$C$1239,MATCH(B720,Historical!$B$7:$B$1261,0))/INDEX(Historical!$D$7:$D$1237,MATCH(B720,Historical!$B$7:$B$1261,0))-1)*100)</f>
        <v>31.578947368421062</v>
      </c>
      <c r="T720" s="701">
        <f>IF(INDEX(Historical!$F$7:$F$1230,MATCH(B720,Historical!$B$7:$B$1261,0))=0,"n/a",((INDEX(Historical!$C$7:$C$1239,MATCH(B720,Historical!$B$7:$B$1261,0))/INDEX(Historical!$F$7:$F$1230,MATCH(B720,Historical!$B$7:$B$1261,0)))^(1/3)-1)*100)</f>
        <v>27.718238732258847</v>
      </c>
      <c r="U720" s="701">
        <f>IF(INDEX(Historical!$H$7:$H$1230,MATCH(B720,Historical!$B$7:$B$1261,0))=0,"n/a",((INDEX(Historical!$C$7:$C$1239,MATCH(B720,Historical!$B$7:$B$1261,0))/INDEX(Historical!$H$7:$H$1230,MATCH(B720,Historical!$B$7:$B$1261,0)))^(1/5)-1)*100)</f>
        <v>20.112443398143132</v>
      </c>
      <c r="V720" s="701">
        <f>IF(INDEX(Historical!$O$7:$O$1230,MATCH(B720,Historical!$B$7:$B$1261,0))=0,"n/a",((INDEX(Historical!$C$7:$C$1239,MATCH(B720,Historical!$B$7:$B$1261,0))/INDEX(Historical!$O$7:$O$1230,MATCH(B720,Historical!$B$7:$B$1261,0)))^(1/10)-1)*100)</f>
        <v>13.98917844714016</v>
      </c>
      <c r="W720" s="702">
        <f t="shared" si="193"/>
        <v>1.4377144071855603</v>
      </c>
      <c r="X720" s="703">
        <f t="shared" si="194"/>
        <v>1.3231870656673113</v>
      </c>
      <c r="Y720" s="664"/>
      <c r="Z720" s="651">
        <f t="shared" si="195"/>
        <v>24.944320712694878</v>
      </c>
      <c r="AA720" s="886">
        <f t="shared" si="196"/>
        <v>12.135857461024498</v>
      </c>
      <c r="AB720" s="887">
        <v>12</v>
      </c>
      <c r="AC720" s="865">
        <v>4.49</v>
      </c>
      <c r="AD720" s="865">
        <v>1.28</v>
      </c>
      <c r="AE720" s="865">
        <v>2.5299999999999998</v>
      </c>
      <c r="AF720" s="865">
        <v>0.91</v>
      </c>
      <c r="AG720" s="865">
        <v>7.3</v>
      </c>
      <c r="AH720" s="865">
        <v>3.4000000000000004</v>
      </c>
      <c r="AI720" s="865">
        <v>-3.29</v>
      </c>
      <c r="AJ720" s="865">
        <v>15.2</v>
      </c>
      <c r="AK720" s="865">
        <v>10</v>
      </c>
      <c r="AL720" s="878">
        <v>3380</v>
      </c>
      <c r="AM720" s="872">
        <v>1.0999999999999999</v>
      </c>
      <c r="AN720" s="865">
        <v>0.32</v>
      </c>
      <c r="AO720" s="739">
        <f t="shared" si="197"/>
        <v>10.032008950515587</v>
      </c>
      <c r="AP720" s="740">
        <f t="shared" si="198"/>
        <v>22.167866411540086</v>
      </c>
      <c r="AQ720" s="888">
        <f t="shared" si="199"/>
        <v>-29.94088118823489</v>
      </c>
      <c r="AR720" s="651">
        <f>INDEX(Historical!$C$7:$C$1239,MATCH(B720,Historical!$B$7:$B$1261,0))*IF(AH720="n/a",1.03,IF(AH720&lt;0,1.01,IF(AH720&gt;10,1.1,(1+AH720/100))))</f>
        <v>1.034</v>
      </c>
      <c r="AS720" s="886">
        <f t="shared" si="200"/>
        <v>1.04434</v>
      </c>
      <c r="AT720" s="886">
        <f t="shared" si="189"/>
        <v>1.1487740000000002</v>
      </c>
      <c r="AU720" s="886">
        <f t="shared" si="189"/>
        <v>1.2636514000000003</v>
      </c>
      <c r="AV720" s="886">
        <f t="shared" si="189"/>
        <v>1.3900165400000004</v>
      </c>
      <c r="AW720" s="651">
        <f t="shared" si="201"/>
        <v>5.8807819400000012</v>
      </c>
      <c r="AX720" s="747">
        <f t="shared" si="202"/>
        <v>10.7924058359332</v>
      </c>
      <c r="AY720" s="934">
        <v>1.66</v>
      </c>
      <c r="AZ720" s="872">
        <v>147.44</v>
      </c>
      <c r="BA720" s="872">
        <v>-24.27</v>
      </c>
      <c r="BB720" s="872">
        <v>12.98</v>
      </c>
      <c r="BC720" s="872">
        <v>24.51</v>
      </c>
      <c r="BD720" s="907"/>
      <c r="BE720" s="624">
        <v>2014</v>
      </c>
      <c r="BF720" s="898">
        <f t="shared" si="203"/>
        <v>0</v>
      </c>
      <c r="BG720" s="882">
        <v>0.6</v>
      </c>
    </row>
    <row r="721" spans="1:59" s="863" customFormat="1" ht="12.75" customHeight="1" x14ac:dyDescent="0.2">
      <c r="A721" s="871" t="s">
        <v>4559</v>
      </c>
      <c r="B721" s="604" t="s">
        <v>4558</v>
      </c>
      <c r="C721" s="932" t="s">
        <v>131</v>
      </c>
      <c r="D721" s="932" t="s">
        <v>4340</v>
      </c>
      <c r="E721" s="733">
        <v>28</v>
      </c>
      <c r="F721" s="1140">
        <v>105</v>
      </c>
      <c r="G721" s="1147" t="s">
        <v>37</v>
      </c>
      <c r="H721" s="1147" t="s">
        <v>37</v>
      </c>
      <c r="I721" s="865">
        <v>45.28</v>
      </c>
      <c r="J721" s="651">
        <f t="shared" si="190"/>
        <v>2.2146643109540634</v>
      </c>
      <c r="K721" s="884">
        <v>0.25069999999999998</v>
      </c>
      <c r="L721" s="887">
        <v>4</v>
      </c>
      <c r="M721" s="642">
        <f t="shared" si="191"/>
        <v>1.0027999999999999</v>
      </c>
      <c r="N721" s="870" t="s">
        <v>119</v>
      </c>
      <c r="O721" s="735">
        <v>0.23430000000000001</v>
      </c>
      <c r="P721" s="861">
        <v>44056</v>
      </c>
      <c r="Q721" s="861">
        <v>44075</v>
      </c>
      <c r="R721" s="642">
        <f t="shared" si="192"/>
        <v>6.9995731967562831</v>
      </c>
      <c r="S721" s="701">
        <f>IF(INDEX(Historical!$D$7:$D$1237,MATCH(B721,Historical!$B$7:$B$1261,0))=0,"n/a",(INDEX(Historical!$C$7:$C$1239,MATCH(B721,Historical!$B$7:$B$1261,0))/INDEX(Historical!$D$7:$D$1237,MATCH(B721,Historical!$B$7:$B$1261,0))-1)*100)</f>
        <v>6.9103773584905603</v>
      </c>
      <c r="T721" s="701">
        <f>IF(INDEX(Historical!$F$7:$F$1230,MATCH(B721,Historical!$B$7:$B$1261,0))=0,"n/a",((INDEX(Historical!$C$7:$C$1239,MATCH(B721,Historical!$B$7:$B$1261,0))/INDEX(Historical!$F$7:$F$1230,MATCH(B721,Historical!$B$7:$B$1261,0)))^(1/3)-1)*100)</f>
        <v>7.0702468159793197</v>
      </c>
      <c r="U721" s="701">
        <f>IF(INDEX(Historical!$H$7:$H$1230,MATCH(B721,Historical!$B$7:$B$1261,0))=0,"n/a",((INDEX(Historical!$C$7:$C$1239,MATCH(B721,Historical!$B$7:$B$1261,0))/INDEX(Historical!$H$7:$H$1230,MATCH(B721,Historical!$B$7:$B$1261,0)))^(1/5)-1)*100)</f>
        <v>7.4150886899149171</v>
      </c>
      <c r="V721" s="701">
        <f>IF(INDEX(Historical!$O$7:$O$1230,MATCH(B721,Historical!$B$7:$B$1261,0))=0,"n/a",((INDEX(Historical!$C$7:$C$1239,MATCH(B721,Historical!$B$7:$B$1261,0))/INDEX(Historical!$O$7:$O$1230,MATCH(B721,Historical!$B$7:$B$1261,0)))^(1/10)-1)*100)</f>
        <v>7.4969899969713261</v>
      </c>
      <c r="W721" s="702">
        <f t="shared" si="193"/>
        <v>0.9890754413318551</v>
      </c>
      <c r="X721" s="703" t="str">
        <f t="shared" si="194"/>
        <v>n/a</v>
      </c>
      <c r="Y721" s="664"/>
      <c r="Z721" s="651">
        <f t="shared" si="195"/>
        <v>104.45833333333331</v>
      </c>
      <c r="AA721" s="886">
        <f t="shared" si="196"/>
        <v>47.166666666666671</v>
      </c>
      <c r="AB721" s="887">
        <v>12</v>
      </c>
      <c r="AC721" s="865">
        <v>0.96</v>
      </c>
      <c r="AD721" s="865">
        <v>7.09</v>
      </c>
      <c r="AE721" s="865">
        <v>9.34</v>
      </c>
      <c r="AF721" s="865">
        <v>2.5099999999999998</v>
      </c>
      <c r="AG721" s="865">
        <v>5.5</v>
      </c>
      <c r="AH721" s="865">
        <v>-5.8999999999999995</v>
      </c>
      <c r="AI721" s="865">
        <v>5.33</v>
      </c>
      <c r="AJ721" s="865">
        <v>-3.4000000000000004</v>
      </c>
      <c r="AK721" s="865">
        <v>6.7</v>
      </c>
      <c r="AL721" s="878">
        <v>11350</v>
      </c>
      <c r="AM721" s="872">
        <v>0.1</v>
      </c>
      <c r="AN721" s="865">
        <v>1.17</v>
      </c>
      <c r="AO721" s="739">
        <f t="shared" si="197"/>
        <v>-37.536913665797691</v>
      </c>
      <c r="AP721" s="740">
        <f t="shared" si="198"/>
        <v>9.6297530008689805</v>
      </c>
      <c r="AQ721" s="888">
        <f t="shared" si="199"/>
        <v>129.38403832227959</v>
      </c>
      <c r="AR721" s="651">
        <f>INDEX(Historical!$C$7:$C$1239,MATCH(B721,Historical!$B$7:$B$1261,0))*IF(AH721="n/a",1.03,IF(AH721&lt;0,1.01,IF(AH721&gt;10,1.1,(1+AH721/100))))</f>
        <v>0.91566599999999998</v>
      </c>
      <c r="AS721" s="886">
        <f t="shared" si="200"/>
        <v>0.9644709977999999</v>
      </c>
      <c r="AT721" s="886">
        <f t="shared" si="189"/>
        <v>1.0290905546525999</v>
      </c>
      <c r="AU721" s="886">
        <f t="shared" si="189"/>
        <v>1.098039621814324</v>
      </c>
      <c r="AV721" s="886">
        <f t="shared" si="189"/>
        <v>1.1716082764758837</v>
      </c>
      <c r="AW721" s="651">
        <f t="shared" si="201"/>
        <v>5.1788754507428072</v>
      </c>
      <c r="AX721" s="747">
        <f t="shared" si="202"/>
        <v>11.437445783442596</v>
      </c>
      <c r="AY721" s="934">
        <v>0.5</v>
      </c>
      <c r="AZ721" s="872">
        <v>48.949999999999996</v>
      </c>
      <c r="BA721" s="872">
        <v>-16.950000000000003</v>
      </c>
      <c r="BB721" s="872">
        <v>6.68</v>
      </c>
      <c r="BC721" s="872">
        <v>5.46</v>
      </c>
      <c r="BD721" s="907"/>
      <c r="BE721" s="624">
        <v>1993</v>
      </c>
      <c r="BF721" s="898">
        <f t="shared" si="203"/>
        <v>2</v>
      </c>
      <c r="BG721" s="882">
        <v>2</v>
      </c>
    </row>
    <row r="722" spans="1:59" s="863" customFormat="1" ht="12.75" customHeight="1" x14ac:dyDescent="0.2">
      <c r="A722" s="871" t="s">
        <v>1777</v>
      </c>
      <c r="B722" s="604" t="s">
        <v>1778</v>
      </c>
      <c r="C722" s="932" t="s">
        <v>112</v>
      </c>
      <c r="D722" s="932" t="s">
        <v>211</v>
      </c>
      <c r="E722" s="733">
        <v>7</v>
      </c>
      <c r="F722" s="1140">
        <v>578</v>
      </c>
      <c r="G722" s="1140" t="s">
        <v>106</v>
      </c>
      <c r="H722" s="1140" t="s">
        <v>106</v>
      </c>
      <c r="I722" s="874">
        <v>117.15</v>
      </c>
      <c r="J722" s="651">
        <f t="shared" si="190"/>
        <v>0.78531796841655988</v>
      </c>
      <c r="K722" s="877">
        <v>0.23</v>
      </c>
      <c r="L722" s="887">
        <v>4</v>
      </c>
      <c r="M722" s="642">
        <f t="shared" si="191"/>
        <v>0.92</v>
      </c>
      <c r="N722" s="870" t="s">
        <v>591</v>
      </c>
      <c r="O722" s="734">
        <v>0.21</v>
      </c>
      <c r="P722" s="866">
        <v>43615</v>
      </c>
      <c r="Q722" s="866">
        <v>43630</v>
      </c>
      <c r="R722" s="642">
        <f t="shared" si="192"/>
        <v>9.5238095238095326</v>
      </c>
      <c r="S722" s="701">
        <f>IF(INDEX(Historical!$D$7:$D$1237,MATCH(B722,Historical!$B$7:$B$1261,0))=0,"n/a",(INDEX(Historical!$C$7:$C$1239,MATCH(B722,Historical!$B$7:$B$1261,0))/INDEX(Historical!$D$7:$D$1237,MATCH(B722,Historical!$B$7:$B$1261,0))-1)*100)</f>
        <v>9.7560975609756184</v>
      </c>
      <c r="T722" s="701">
        <f>IF(INDEX(Historical!$F$7:$F$1230,MATCH(B722,Historical!$B$7:$B$1261,0))=0,"n/a",((INDEX(Historical!$C$7:$C$1239,MATCH(B722,Historical!$B$7:$B$1261,0))/INDEX(Historical!$F$7:$F$1230,MATCH(B722,Historical!$B$7:$B$1261,0)))^(1/3)-1)*100)</f>
        <v>8.2251144035929258</v>
      </c>
      <c r="U722" s="701">
        <f>IF(INDEX(Historical!$H$7:$H$1230,MATCH(B722,Historical!$B$7:$B$1261,0))=0,"n/a",((INDEX(Historical!$C$7:$C$1239,MATCH(B722,Historical!$B$7:$B$1261,0))/INDEX(Historical!$H$7:$H$1230,MATCH(B722,Historical!$B$7:$B$1261,0)))^(1/5)-1)*100)</f>
        <v>9.1849810789540687</v>
      </c>
      <c r="V722" s="701">
        <f>IF(INDEX(Historical!$O$7:$O$1230,MATCH(B722,Historical!$B$7:$B$1261,0))=0,"n/a",((INDEX(Historical!$C$7:$C$1239,MATCH(B722,Historical!$B$7:$B$1261,0))/INDEX(Historical!$O$7:$O$1230,MATCH(B722,Historical!$B$7:$B$1261,0)))^(1/10)-1)*100)</f>
        <v>7.4184752002476984</v>
      </c>
      <c r="W722" s="702">
        <f t="shared" si="193"/>
        <v>1.2381225024041851</v>
      </c>
      <c r="X722" s="703">
        <f t="shared" si="194"/>
        <v>0.41749913995245769</v>
      </c>
      <c r="Y722" s="672"/>
      <c r="Z722" s="651">
        <f t="shared" si="195"/>
        <v>26.822157434402332</v>
      </c>
      <c r="AA722" s="886">
        <f t="shared" si="196"/>
        <v>34.154518950437321</v>
      </c>
      <c r="AB722" s="887">
        <v>12</v>
      </c>
      <c r="AC722" s="865">
        <v>3.43</v>
      </c>
      <c r="AD722" s="865">
        <v>4.32</v>
      </c>
      <c r="AE722" s="865">
        <v>2.65</v>
      </c>
      <c r="AF722" s="865">
        <v>3.91</v>
      </c>
      <c r="AG722" s="865">
        <v>11.799999999999999</v>
      </c>
      <c r="AH722" s="865">
        <v>7.8</v>
      </c>
      <c r="AI722" s="865">
        <v>2.65</v>
      </c>
      <c r="AJ722" s="865">
        <v>22</v>
      </c>
      <c r="AK722" s="865">
        <v>8</v>
      </c>
      <c r="AL722" s="878">
        <v>3990</v>
      </c>
      <c r="AM722" s="872">
        <v>0.6</v>
      </c>
      <c r="AN722" s="865">
        <v>0.24</v>
      </c>
      <c r="AO722" s="739">
        <f t="shared" si="197"/>
        <v>-24.18421990306669</v>
      </c>
      <c r="AP722" s="740">
        <f t="shared" si="198"/>
        <v>9.970299047370629</v>
      </c>
      <c r="AQ722" s="888">
        <f t="shared" si="199"/>
        <v>143.62463759390178</v>
      </c>
      <c r="AR722" s="651">
        <f>INDEX(Historical!$C$7:$C$1239,MATCH(B722,Historical!$B$7:$B$1261,0))*IF(AH722="n/a",1.03,IF(AH722&lt;0,1.01,IF(AH722&gt;10,1.1,(1+AH722/100))))</f>
        <v>0.97020000000000006</v>
      </c>
      <c r="AS722" s="886">
        <f t="shared" si="200"/>
        <v>0.99591030000000003</v>
      </c>
      <c r="AT722" s="886">
        <f t="shared" si="189"/>
        <v>1.075583124</v>
      </c>
      <c r="AU722" s="886">
        <f t="shared" si="189"/>
        <v>1.1616297739200001</v>
      </c>
      <c r="AV722" s="886">
        <f t="shared" si="189"/>
        <v>1.2545601558336001</v>
      </c>
      <c r="AW722" s="651">
        <f t="shared" si="201"/>
        <v>5.4578833537535996</v>
      </c>
      <c r="AX722" s="747">
        <f t="shared" si="202"/>
        <v>4.6588846382873239</v>
      </c>
      <c r="AY722" s="934">
        <v>0.89</v>
      </c>
      <c r="AZ722" s="872">
        <v>69.73</v>
      </c>
      <c r="BA722" s="872">
        <v>-2.8000000000000003</v>
      </c>
      <c r="BB722" s="872">
        <v>6.660000000000001</v>
      </c>
      <c r="BC722" s="872">
        <v>27.139999999999997</v>
      </c>
      <c r="BD722" s="907"/>
      <c r="BE722" s="624">
        <v>2013</v>
      </c>
      <c r="BF722" s="898">
        <f t="shared" si="203"/>
        <v>0</v>
      </c>
      <c r="BG722" s="882">
        <v>6.8000000000000007</v>
      </c>
    </row>
    <row r="723" spans="1:59" s="863" customFormat="1" ht="12.75" customHeight="1" x14ac:dyDescent="0.2">
      <c r="A723" s="881" t="s">
        <v>2975</v>
      </c>
      <c r="B723" s="604" t="s">
        <v>2976</v>
      </c>
      <c r="C723" s="932" t="s">
        <v>4193</v>
      </c>
      <c r="D723" s="932" t="s">
        <v>4325</v>
      </c>
      <c r="E723" s="733">
        <v>6</v>
      </c>
      <c r="F723" s="1140">
        <v>691</v>
      </c>
      <c r="G723" s="1140" t="s">
        <v>106</v>
      </c>
      <c r="H723" s="1140" t="s">
        <v>106</v>
      </c>
      <c r="I723" s="874">
        <v>22.56</v>
      </c>
      <c r="J723" s="651">
        <f t="shared" si="190"/>
        <v>3.9893617021276597</v>
      </c>
      <c r="K723" s="877">
        <v>0.22500000000000001</v>
      </c>
      <c r="L723" s="887">
        <v>4</v>
      </c>
      <c r="M723" s="642">
        <f t="shared" si="191"/>
        <v>0.9</v>
      </c>
      <c r="N723" s="634" t="s">
        <v>318</v>
      </c>
      <c r="O723" s="734">
        <v>0.2</v>
      </c>
      <c r="P723" s="861">
        <v>43906</v>
      </c>
      <c r="Q723" s="861">
        <v>43921</v>
      </c>
      <c r="R723" s="642">
        <f t="shared" si="192"/>
        <v>12.499999999999996</v>
      </c>
      <c r="S723" s="701">
        <f>IF(INDEX(Historical!$D$7:$D$1237,MATCH(B723,Historical!$B$7:$B$1261,0))=0,"n/a",(INDEX(Historical!$C$7:$C$1239,MATCH(B723,Historical!$B$7:$B$1261,0))/INDEX(Historical!$D$7:$D$1237,MATCH(B723,Historical!$B$7:$B$1261,0))-1)*100)</f>
        <v>5.2631578947368363</v>
      </c>
      <c r="T723" s="701">
        <f>IF(INDEX(Historical!$F$7:$F$1230,MATCH(B723,Historical!$B$7:$B$1261,0))=0,"n/a",((INDEX(Historical!$C$7:$C$1239,MATCH(B723,Historical!$B$7:$B$1261,0))/INDEX(Historical!$F$7:$F$1230,MATCH(B723,Historical!$B$7:$B$1261,0)))^(1/3)-1)*100)</f>
        <v>7.7217345015941907</v>
      </c>
      <c r="U723" s="701">
        <f>IF(INDEX(Historical!$H$7:$H$1230,MATCH(B723,Historical!$B$7:$B$1261,0))=0,"n/a",((INDEX(Historical!$C$7:$C$1239,MATCH(B723,Historical!$B$7:$B$1261,0))/INDEX(Historical!$H$7:$H$1230,MATCH(B723,Historical!$B$7:$B$1261,0)))^(1/5)-1)*100)</f>
        <v>9.8560543306117854</v>
      </c>
      <c r="V723" s="701">
        <f>IF(INDEX(Historical!$O$7:$O$1230,MATCH(B723,Historical!$B$7:$B$1261,0))=0,"n/a",((INDEX(Historical!$C$7:$C$1239,MATCH(B723,Historical!$B$7:$B$1261,0))/INDEX(Historical!$O$7:$O$1230,MATCH(B723,Historical!$B$7:$B$1261,0)))^(1/10)-1)*100)</f>
        <v>29.566842014875672</v>
      </c>
      <c r="W723" s="702">
        <f t="shared" si="193"/>
        <v>0.333348225882663</v>
      </c>
      <c r="X723" s="703">
        <f t="shared" si="194"/>
        <v>1.0830828934738226</v>
      </c>
      <c r="Y723" s="876"/>
      <c r="Z723" s="651">
        <f t="shared" si="195"/>
        <v>53.571428571428569</v>
      </c>
      <c r="AA723" s="886">
        <f t="shared" si="196"/>
        <v>13.428571428571429</v>
      </c>
      <c r="AB723" s="887">
        <v>14</v>
      </c>
      <c r="AC723" s="865">
        <v>1.68</v>
      </c>
      <c r="AD723" s="865">
        <v>1.6</v>
      </c>
      <c r="AE723" s="865">
        <v>1.91</v>
      </c>
      <c r="AF723" s="865">
        <v>140.75</v>
      </c>
      <c r="AG723" s="865" t="s">
        <v>136</v>
      </c>
      <c r="AH723" s="865">
        <v>27.6</v>
      </c>
      <c r="AI723" s="865">
        <v>9.27</v>
      </c>
      <c r="AJ723" s="865">
        <v>9.1</v>
      </c>
      <c r="AK723" s="865">
        <v>8.3800000000000008</v>
      </c>
      <c r="AL723" s="878">
        <v>9280</v>
      </c>
      <c r="AM723" s="872">
        <v>0.1</v>
      </c>
      <c r="AN723" s="865">
        <v>45.25</v>
      </c>
      <c r="AO723" s="739">
        <f t="shared" si="197"/>
        <v>0.41684460416801628</v>
      </c>
      <c r="AP723" s="740">
        <f t="shared" si="198"/>
        <v>13.845416032739445</v>
      </c>
      <c r="AQ723" s="888">
        <f t="shared" si="199"/>
        <v>816.53245770771593</v>
      </c>
      <c r="AR723" s="651">
        <f>INDEX(Historical!$C$7:$C$1239,MATCH(B723,Historical!$B$7:$B$1261,0))*IF(AH723="n/a",1.03,IF(AH723&lt;0,1.01,IF(AH723&gt;10,1.1,(1+AH723/100))))</f>
        <v>0.88000000000000012</v>
      </c>
      <c r="AS723" s="886">
        <f t="shared" si="200"/>
        <v>0.9615760000000001</v>
      </c>
      <c r="AT723" s="886">
        <f t="shared" si="189"/>
        <v>1.0421560688000002</v>
      </c>
      <c r="AU723" s="886">
        <f t="shared" si="189"/>
        <v>1.1294887473654402</v>
      </c>
      <c r="AV723" s="886">
        <f t="shared" si="189"/>
        <v>1.2241399043946644</v>
      </c>
      <c r="AW723" s="651">
        <f t="shared" si="201"/>
        <v>5.2373607205601047</v>
      </c>
      <c r="AX723" s="747">
        <f t="shared" si="202"/>
        <v>23.215251420922449</v>
      </c>
      <c r="AY723" s="934">
        <v>0.99</v>
      </c>
      <c r="AZ723" s="872">
        <v>29.73</v>
      </c>
      <c r="BA723" s="872">
        <v>-20.69</v>
      </c>
      <c r="BB723" s="872">
        <v>4.79</v>
      </c>
      <c r="BC723" s="872">
        <v>4.43</v>
      </c>
      <c r="BD723" s="907"/>
      <c r="BE723" s="624">
        <v>2015</v>
      </c>
      <c r="BF723" s="898">
        <f t="shared" si="203"/>
        <v>0</v>
      </c>
      <c r="BG723" s="882">
        <v>8.1</v>
      </c>
    </row>
    <row r="724" spans="1:59" s="863" customFormat="1" ht="12.75" customHeight="1" x14ac:dyDescent="0.2">
      <c r="A724" s="863" t="s">
        <v>861</v>
      </c>
      <c r="B724" s="604" t="s">
        <v>862</v>
      </c>
      <c r="C724" s="932" t="s">
        <v>131</v>
      </c>
      <c r="D724" s="932" t="s">
        <v>4329</v>
      </c>
      <c r="E724" s="733">
        <v>17</v>
      </c>
      <c r="F724" s="1140">
        <v>216</v>
      </c>
      <c r="G724" s="1190" t="s">
        <v>37</v>
      </c>
      <c r="H724" s="1190" t="s">
        <v>115</v>
      </c>
      <c r="I724" s="874">
        <v>67.36</v>
      </c>
      <c r="J724" s="651">
        <f t="shared" si="190"/>
        <v>2.5534441805225652</v>
      </c>
      <c r="K724" s="877">
        <v>0.43</v>
      </c>
      <c r="L724" s="887">
        <v>4</v>
      </c>
      <c r="M724" s="642">
        <f t="shared" si="191"/>
        <v>1.72</v>
      </c>
      <c r="N724" s="870" t="s">
        <v>456</v>
      </c>
      <c r="O724" s="734">
        <v>0.40500000000000003</v>
      </c>
      <c r="P724" s="861">
        <v>43902</v>
      </c>
      <c r="Q724" s="861">
        <v>43941</v>
      </c>
      <c r="R724" s="642">
        <f t="shared" si="192"/>
        <v>6.1728395061728305</v>
      </c>
      <c r="S724" s="701">
        <f>IF(INDEX(Historical!$D$7:$D$1237,MATCH(B724,Historical!$B$7:$B$1261,0))=0,"n/a",(INDEX(Historical!$C$7:$C$1239,MATCH(B724,Historical!$B$7:$B$1261,0))/INDEX(Historical!$D$7:$D$1237,MATCH(B724,Historical!$B$7:$B$1261,0))-1)*100)</f>
        <v>6.3333333333333242</v>
      </c>
      <c r="T724" s="701">
        <f>IF(INDEX(Historical!$F$7:$F$1230,MATCH(B724,Historical!$B$7:$B$1261,0))=0,"n/a",((INDEX(Historical!$C$7:$C$1239,MATCH(B724,Historical!$B$7:$B$1261,0))/INDEX(Historical!$F$7:$F$1230,MATCH(B724,Historical!$B$7:$B$1261,0)))^(1/3)-1)*100)</f>
        <v>5.9787101974909884</v>
      </c>
      <c r="U724" s="701">
        <f>IF(INDEX(Historical!$H$7:$H$1230,MATCH(B724,Historical!$B$7:$B$1261,0))=0,"n/a",((INDEX(Historical!$C$7:$C$1239,MATCH(B724,Historical!$B$7:$B$1261,0))/INDEX(Historical!$H$7:$H$1230,MATCH(B724,Historical!$B$7:$B$1261,0)))^(1/5)-1)*100)</f>
        <v>6.2125256195497913</v>
      </c>
      <c r="V724" s="701">
        <f>IF(INDEX(Historical!$O$7:$O$1230,MATCH(B724,Historical!$B$7:$B$1261,0))=0,"n/a",((INDEX(Historical!$C$7:$C$1239,MATCH(B724,Historical!$B$7:$B$1261,0))/INDEX(Historical!$O$7:$O$1230,MATCH(B724,Historical!$B$7:$B$1261,0)))^(1/10)-1)*100)</f>
        <v>5.1534043102662075</v>
      </c>
      <c r="W724" s="702">
        <f t="shared" si="193"/>
        <v>1.205518768859972</v>
      </c>
      <c r="X724" s="703">
        <f t="shared" si="194"/>
        <v>1.1504677073240352</v>
      </c>
      <c r="Y724" s="875"/>
      <c r="Z724" s="651">
        <f t="shared" si="195"/>
        <v>61.428571428571431</v>
      </c>
      <c r="AA724" s="886">
        <f t="shared" si="196"/>
        <v>24.057142857142857</v>
      </c>
      <c r="AB724" s="887">
        <v>12</v>
      </c>
      <c r="AC724" s="865">
        <v>2.8</v>
      </c>
      <c r="AD724" s="865">
        <v>3.89</v>
      </c>
      <c r="AE724" s="865">
        <v>3.15</v>
      </c>
      <c r="AF724" s="865">
        <v>2.58</v>
      </c>
      <c r="AG724" s="865">
        <v>11</v>
      </c>
      <c r="AH724" s="865">
        <v>6.9</v>
      </c>
      <c r="AI724" s="865">
        <v>6.79</v>
      </c>
      <c r="AJ724" s="865">
        <v>5.4</v>
      </c>
      <c r="AK724" s="865">
        <v>6.2</v>
      </c>
      <c r="AL724" s="878">
        <v>35790</v>
      </c>
      <c r="AM724" s="872">
        <v>0.2</v>
      </c>
      <c r="AN724" s="865">
        <v>1.51</v>
      </c>
      <c r="AO724" s="739">
        <f t="shared" si="197"/>
        <v>-15.2911730570705</v>
      </c>
      <c r="AP724" s="740">
        <f t="shared" si="198"/>
        <v>8.7659698000723569</v>
      </c>
      <c r="AQ724" s="888">
        <f t="shared" si="199"/>
        <v>66.088903330486872</v>
      </c>
      <c r="AR724" s="651">
        <f>INDEX(Historical!$C$7:$C$1239,MATCH(B724,Historical!$B$7:$B$1261,0))*IF(AH724="n/a",1.03,IF(AH724&lt;0,1.01,IF(AH724&gt;10,1.1,(1+AH724/100))))</f>
        <v>1.705055</v>
      </c>
      <c r="AS724" s="886">
        <f t="shared" si="200"/>
        <v>1.8208282345000002</v>
      </c>
      <c r="AT724" s="886">
        <f t="shared" si="189"/>
        <v>1.9337195850390003</v>
      </c>
      <c r="AU724" s="886">
        <f t="shared" si="189"/>
        <v>2.0536101993114184</v>
      </c>
      <c r="AV724" s="886">
        <f t="shared" si="189"/>
        <v>2.1809340316687265</v>
      </c>
      <c r="AW724" s="651">
        <f t="shared" si="201"/>
        <v>9.6941470505191454</v>
      </c>
      <c r="AX724" s="747">
        <f t="shared" si="202"/>
        <v>14.391548471673316</v>
      </c>
      <c r="AY724" s="934">
        <v>0.25</v>
      </c>
      <c r="AZ724" s="872">
        <v>44.61</v>
      </c>
      <c r="BA724" s="872">
        <v>-11.88</v>
      </c>
      <c r="BB724" s="872">
        <v>-5.1499999999999995</v>
      </c>
      <c r="BC724" s="872">
        <v>1.06</v>
      </c>
      <c r="BD724" s="907"/>
      <c r="BE724" s="624">
        <v>2004</v>
      </c>
      <c r="BF724" s="898">
        <f t="shared" si="203"/>
        <v>1</v>
      </c>
      <c r="BG724" s="882">
        <v>2.8000000000000003</v>
      </c>
    </row>
    <row r="725" spans="1:59" s="863" customFormat="1" ht="12.75" customHeight="1" x14ac:dyDescent="0.2">
      <c r="A725" s="863" t="s">
        <v>863</v>
      </c>
      <c r="B725" s="604" t="s">
        <v>864</v>
      </c>
      <c r="C725" s="932" t="s">
        <v>4193</v>
      </c>
      <c r="D725" s="932" t="s">
        <v>4326</v>
      </c>
      <c r="E725" s="733">
        <v>18</v>
      </c>
      <c r="F725" s="1140">
        <v>190</v>
      </c>
      <c r="G725" s="1140" t="s">
        <v>106</v>
      </c>
      <c r="H725" s="1140" t="s">
        <v>106</v>
      </c>
      <c r="I725" s="874">
        <v>145.55000000000001</v>
      </c>
      <c r="J725" s="651">
        <f t="shared" si="190"/>
        <v>1.0443146684987976</v>
      </c>
      <c r="K725" s="877">
        <v>0.38</v>
      </c>
      <c r="L725" s="887">
        <v>4</v>
      </c>
      <c r="M725" s="642">
        <f t="shared" si="191"/>
        <v>1.52</v>
      </c>
      <c r="N725" s="870" t="s">
        <v>420</v>
      </c>
      <c r="O725" s="734">
        <v>0.37</v>
      </c>
      <c r="P725" s="861">
        <v>43963</v>
      </c>
      <c r="Q725" s="861">
        <v>43985</v>
      </c>
      <c r="R725" s="642">
        <f t="shared" si="192"/>
        <v>2.7027027027027053</v>
      </c>
      <c r="S725" s="701">
        <f>IF(INDEX(Historical!$D$7:$D$1237,MATCH(B725,Historical!$B$7:$B$1261,0))=0,"n/a",(INDEX(Historical!$C$7:$C$1239,MATCH(B725,Historical!$B$7:$B$1261,0))/INDEX(Historical!$D$7:$D$1237,MATCH(B725,Historical!$B$7:$B$1261,0))-1)*100)</f>
        <v>2.7972027972027913</v>
      </c>
      <c r="T725" s="701">
        <f>IF(INDEX(Historical!$F$7:$F$1230,MATCH(B725,Historical!$B$7:$B$1261,0))=0,"n/a",((INDEX(Historical!$C$7:$C$1239,MATCH(B725,Historical!$B$7:$B$1261,0))/INDEX(Historical!$F$7:$F$1230,MATCH(B725,Historical!$B$7:$B$1261,0)))^(1/3)-1)*100)</f>
        <v>4.1816730517321155</v>
      </c>
      <c r="U725" s="701">
        <f>IF(INDEX(Historical!$H$7:$H$1230,MATCH(B725,Historical!$B$7:$B$1261,0))=0,"n/a",((INDEX(Historical!$C$7:$C$1239,MATCH(B725,Historical!$B$7:$B$1261,0))/INDEX(Historical!$H$7:$H$1230,MATCH(B725,Historical!$B$7:$B$1261,0)))^(1/5)-1)*100)</f>
        <v>6.3600948246807842</v>
      </c>
      <c r="V725" s="701">
        <f>IF(INDEX(Historical!$O$7:$O$1230,MATCH(B725,Historical!$B$7:$B$1261,0))=0,"n/a",((INDEX(Historical!$C$7:$C$1239,MATCH(B725,Historical!$B$7:$B$1261,0))/INDEX(Historical!$O$7:$O$1230,MATCH(B725,Historical!$B$7:$B$1261,0)))^(1/10)-1)*100)</f>
        <v>9.7460591300061239</v>
      </c>
      <c r="W725" s="702">
        <f t="shared" si="193"/>
        <v>0.65258118587638692</v>
      </c>
      <c r="X725" s="703">
        <f t="shared" si="194"/>
        <v>1.0965680732208247</v>
      </c>
      <c r="Y725" s="875"/>
      <c r="Z725" s="651">
        <f t="shared" si="195"/>
        <v>62.04081632653061</v>
      </c>
      <c r="AA725" s="886">
        <f t="shared" si="196"/>
        <v>59.408163265306122</v>
      </c>
      <c r="AB725" s="887">
        <v>3</v>
      </c>
      <c r="AC725" s="865">
        <v>2.4500000000000002</v>
      </c>
      <c r="AD725" s="865">
        <v>6.23</v>
      </c>
      <c r="AE725" s="865">
        <v>11.18</v>
      </c>
      <c r="AF725" s="865">
        <v>13.72</v>
      </c>
      <c r="AG725" s="865">
        <v>25.2</v>
      </c>
      <c r="AH725" s="865">
        <v>-8.9</v>
      </c>
      <c r="AI725" s="865">
        <v>27.96</v>
      </c>
      <c r="AJ725" s="865">
        <v>5.8000000000000007</v>
      </c>
      <c r="AK725" s="865">
        <v>9</v>
      </c>
      <c r="AL725" s="878">
        <v>33230</v>
      </c>
      <c r="AM725" s="872">
        <v>0.2</v>
      </c>
      <c r="AN725" s="865">
        <v>0.81</v>
      </c>
      <c r="AO725" s="739">
        <f t="shared" si="197"/>
        <v>-52.003753772126544</v>
      </c>
      <c r="AP725" s="740">
        <f t="shared" si="198"/>
        <v>7.4044094931795819</v>
      </c>
      <c r="AQ725" s="888">
        <f t="shared" si="199"/>
        <v>501.87854071878803</v>
      </c>
      <c r="AR725" s="651">
        <f>INDEX(Historical!$C$7:$C$1239,MATCH(B725,Historical!$B$7:$B$1261,0))*IF(AH725="n/a",1.03,IF(AH725&lt;0,1.01,IF(AH725&gt;10,1.1,(1+AH725/100))))</f>
        <v>1.4846999999999999</v>
      </c>
      <c r="AS725" s="886">
        <f t="shared" si="200"/>
        <v>1.63317</v>
      </c>
      <c r="AT725" s="886">
        <f t="shared" si="189"/>
        <v>1.7801553000000001</v>
      </c>
      <c r="AU725" s="886">
        <f t="shared" si="189"/>
        <v>1.9403692770000003</v>
      </c>
      <c r="AV725" s="886">
        <f t="shared" si="189"/>
        <v>2.1150025119300007</v>
      </c>
      <c r="AW725" s="651">
        <f t="shared" si="201"/>
        <v>8.9533970889300019</v>
      </c>
      <c r="AX725" s="747">
        <f t="shared" si="202"/>
        <v>6.1514236268842328</v>
      </c>
      <c r="AY725" s="934">
        <v>0.91</v>
      </c>
      <c r="AZ725" s="872">
        <v>115.06</v>
      </c>
      <c r="BA725" s="872">
        <v>5.62</v>
      </c>
      <c r="BB725" s="872">
        <v>23.68</v>
      </c>
      <c r="BC725" s="872">
        <v>47.89</v>
      </c>
      <c r="BD725" s="907"/>
      <c r="BE725" s="624">
        <v>2003</v>
      </c>
      <c r="BF725" s="898">
        <f t="shared" si="203"/>
        <v>1</v>
      </c>
      <c r="BG725" s="882">
        <v>11.799999999999999</v>
      </c>
    </row>
    <row r="726" spans="1:59" s="863" customFormat="1" ht="12.75" customHeight="1" x14ac:dyDescent="0.2">
      <c r="A726" s="863" t="s">
        <v>224</v>
      </c>
      <c r="B726" s="604" t="s">
        <v>225</v>
      </c>
      <c r="C726" s="932" t="s">
        <v>178</v>
      </c>
      <c r="D726" s="932" t="s">
        <v>4336</v>
      </c>
      <c r="E726" s="733">
        <v>37</v>
      </c>
      <c r="F726" s="1140">
        <v>72</v>
      </c>
      <c r="G726" s="1140" t="s">
        <v>37</v>
      </c>
      <c r="H726" s="1140" t="s">
        <v>37</v>
      </c>
      <c r="I726" s="865">
        <v>38.130000000000003</v>
      </c>
      <c r="J726" s="651">
        <f t="shared" si="190"/>
        <v>9.1266719118804094</v>
      </c>
      <c r="K726" s="877">
        <v>0.87</v>
      </c>
      <c r="L726" s="887">
        <v>4</v>
      </c>
      <c r="M726" s="642">
        <f t="shared" si="191"/>
        <v>3.48</v>
      </c>
      <c r="N726" s="870" t="s">
        <v>142</v>
      </c>
      <c r="O726" s="734">
        <v>0.82</v>
      </c>
      <c r="P726" s="866">
        <v>43595</v>
      </c>
      <c r="Q726" s="866">
        <v>43626</v>
      </c>
      <c r="R726" s="642">
        <f t="shared" si="192"/>
        <v>6.0975609756097624</v>
      </c>
      <c r="S726" s="701">
        <f>IF(INDEX(Historical!$D$7:$D$1237,MATCH(B726,Historical!$B$7:$B$1261,0))=0,"n/a",(INDEX(Historical!$C$7:$C$1239,MATCH(B726,Historical!$B$7:$B$1261,0))/INDEX(Historical!$D$7:$D$1237,MATCH(B726,Historical!$B$7:$B$1261,0))-1)*100)</f>
        <v>6.1919504643962897</v>
      </c>
      <c r="T726" s="701">
        <f>IF(INDEX(Historical!$F$7:$F$1230,MATCH(B726,Historical!$B$7:$B$1261,0))=0,"n/a",((INDEX(Historical!$C$7:$C$1239,MATCH(B726,Historical!$B$7:$B$1261,0))/INDEX(Historical!$F$7:$F$1230,MATCH(B726,Historical!$B$7:$B$1261,0)))^(1/3)-1)*100)</f>
        <v>4.7995180246501512</v>
      </c>
      <c r="U726" s="701">
        <f>IF(INDEX(Historical!$H$7:$H$1230,MATCH(B726,Historical!$B$7:$B$1261,0))=0,"n/a",((INDEX(Historical!$C$7:$C$1239,MATCH(B726,Historical!$B$7:$B$1261,0))/INDEX(Historical!$H$7:$H$1230,MATCH(B726,Historical!$B$7:$B$1261,0)))^(1/5)-1)*100)</f>
        <v>4.9025562573557169</v>
      </c>
      <c r="V726" s="701">
        <f>IF(INDEX(Historical!$O$7:$O$1230,MATCH(B726,Historical!$B$7:$B$1261,0))=0,"n/a",((INDEX(Historical!$C$7:$C$1239,MATCH(B726,Historical!$B$7:$B$1261,0))/INDEX(Historical!$O$7:$O$1230,MATCH(B726,Historical!$B$7:$B$1261,0)))^(1/10)-1)*100)</f>
        <v>7.5272659196223168</v>
      </c>
      <c r="W726" s="702">
        <f t="shared" si="193"/>
        <v>0.65130637202222086</v>
      </c>
      <c r="X726" s="703" t="str">
        <f t="shared" si="194"/>
        <v>n/a</v>
      </c>
      <c r="Y726" s="875"/>
      <c r="Z726" s="651">
        <f t="shared" si="195"/>
        <v>580</v>
      </c>
      <c r="AA726" s="886">
        <f t="shared" si="196"/>
        <v>63.550000000000004</v>
      </c>
      <c r="AB726" s="887">
        <v>12</v>
      </c>
      <c r="AC726" s="865">
        <v>0.6</v>
      </c>
      <c r="AD726" s="865">
        <v>7.27</v>
      </c>
      <c r="AE726" s="865">
        <v>0.88</v>
      </c>
      <c r="AF726" s="865">
        <v>0.97</v>
      </c>
      <c r="AG726" s="865">
        <v>1.7999999999999998</v>
      </c>
      <c r="AH726" s="865">
        <v>-33.800000000000004</v>
      </c>
      <c r="AI726" s="865">
        <v>430.19999999999993</v>
      </c>
      <c r="AJ726" s="865">
        <v>-16</v>
      </c>
      <c r="AK726" s="865">
        <v>9.15</v>
      </c>
      <c r="AL726" s="878">
        <v>172550</v>
      </c>
      <c r="AM726" s="872">
        <v>0.09</v>
      </c>
      <c r="AN726" s="865">
        <v>0.39</v>
      </c>
      <c r="AO726" s="739">
        <f t="shared" si="197"/>
        <v>-49.520771830763877</v>
      </c>
      <c r="AP726" s="740">
        <f t="shared" si="198"/>
        <v>14.029228169236127</v>
      </c>
      <c r="AQ726" s="888">
        <f t="shared" si="199"/>
        <v>65.52072713443205</v>
      </c>
      <c r="AR726" s="651">
        <f>INDEX(Historical!$C$7:$C$1239,MATCH(B726,Historical!$B$7:$B$1261,0))*IF(AH726="n/a",1.03,IF(AH726&lt;0,1.01,IF(AH726&gt;10,1.1,(1+AH726/100))))</f>
        <v>3.4643000000000002</v>
      </c>
      <c r="AS726" s="886">
        <f t="shared" si="200"/>
        <v>3.8107300000000004</v>
      </c>
      <c r="AT726" s="886">
        <f t="shared" si="189"/>
        <v>4.1594117950000005</v>
      </c>
      <c r="AU726" s="886">
        <f t="shared" si="189"/>
        <v>4.5399979742425005</v>
      </c>
      <c r="AV726" s="886">
        <f t="shared" si="189"/>
        <v>4.9554077888856893</v>
      </c>
      <c r="AW726" s="651">
        <f t="shared" si="201"/>
        <v>20.929847558128191</v>
      </c>
      <c r="AX726" s="747">
        <f t="shared" si="202"/>
        <v>54.890762019743477</v>
      </c>
      <c r="AY726" s="934">
        <v>1.4</v>
      </c>
      <c r="AZ726" s="872">
        <v>26.640000000000004</v>
      </c>
      <c r="BA726" s="872">
        <v>-46.57</v>
      </c>
      <c r="BB726" s="872">
        <v>8.5599999999999987</v>
      </c>
      <c r="BC726" s="872">
        <v>-8.4699999999999989</v>
      </c>
      <c r="BD726" s="907"/>
      <c r="BE726" s="624">
        <v>1983</v>
      </c>
      <c r="BF726" s="898">
        <f t="shared" si="203"/>
        <v>3</v>
      </c>
      <c r="BG726" s="882">
        <v>0.89999999999999991</v>
      </c>
    </row>
    <row r="727" spans="1:59" s="863" customFormat="1" ht="12.75" customHeight="1" x14ac:dyDescent="0.2">
      <c r="A727" s="871" t="s">
        <v>1109</v>
      </c>
      <c r="B727" s="604" t="s">
        <v>1110</v>
      </c>
      <c r="C727" s="932" t="s">
        <v>153</v>
      </c>
      <c r="D727" s="932" t="s">
        <v>4324</v>
      </c>
      <c r="E727" s="733">
        <v>8</v>
      </c>
      <c r="F727" s="1140">
        <v>507</v>
      </c>
      <c r="G727" s="1165" t="s">
        <v>106</v>
      </c>
      <c r="H727" s="1165" t="s">
        <v>106</v>
      </c>
      <c r="I727" s="874">
        <v>50.89</v>
      </c>
      <c r="J727" s="651">
        <f t="shared" si="190"/>
        <v>0.78600903910394981</v>
      </c>
      <c r="K727" s="877">
        <v>0.1</v>
      </c>
      <c r="L727" s="887">
        <v>4</v>
      </c>
      <c r="M727" s="642">
        <f t="shared" si="191"/>
        <v>0.4</v>
      </c>
      <c r="N727" s="870" t="s">
        <v>239</v>
      </c>
      <c r="O727" s="734">
        <v>8.7499999999999994E-2</v>
      </c>
      <c r="P727" s="866">
        <v>43734</v>
      </c>
      <c r="Q727" s="866">
        <v>43749</v>
      </c>
      <c r="R727" s="642">
        <f t="shared" si="192"/>
        <v>14.285714285714299</v>
      </c>
      <c r="S727" s="701">
        <f>IF(INDEX(Historical!$D$7:$D$1237,MATCH(B727,Historical!$B$7:$B$1261,0))=0,"n/a",(INDEX(Historical!$C$7:$C$1239,MATCH(B727,Historical!$B$7:$B$1261,0))/INDEX(Historical!$D$7:$D$1237,MATCH(B727,Historical!$B$7:$B$1261,0))-1)*100)</f>
        <v>7.1428571428571397</v>
      </c>
      <c r="T727" s="701">
        <f>IF(INDEX(Historical!$F$7:$F$1230,MATCH(B727,Historical!$B$7:$B$1261,0))=0,"n/a",((INDEX(Historical!$C$7:$C$1239,MATCH(B727,Historical!$B$7:$B$1261,0))/INDEX(Historical!$F$7:$F$1230,MATCH(B727,Historical!$B$7:$B$1261,0)))^(1/3)-1)*100)</f>
        <v>7.129844893865589</v>
      </c>
      <c r="U727" s="701">
        <f>IF(INDEX(Historical!$H$7:$H$1230,MATCH(B727,Historical!$B$7:$B$1261,0))=0,"n/a",((INDEX(Historical!$C$7:$C$1239,MATCH(B727,Historical!$B$7:$B$1261,0))/INDEX(Historical!$H$7:$H$1230,MATCH(B727,Historical!$B$7:$B$1261,0)))^(1/5)-1)*100)</f>
        <v>7.4966657197651054</v>
      </c>
      <c r="V727" s="701">
        <f>IF(INDEX(Historical!$O$7:$O$1230,MATCH(B727,Historical!$B$7:$B$1261,0))=0,"n/a",((INDEX(Historical!$C$7:$C$1239,MATCH(B727,Historical!$B$7:$B$1261,0))/INDEX(Historical!$O$7:$O$1230,MATCH(B727,Historical!$B$7:$B$1261,0)))^(1/10)-1)*100)</f>
        <v>6.4878668033606202</v>
      </c>
      <c r="W727" s="702">
        <f t="shared" si="193"/>
        <v>1.1554900781689819</v>
      </c>
      <c r="X727" s="703" t="str">
        <f t="shared" si="194"/>
        <v>n/a</v>
      </c>
      <c r="Y727" s="673"/>
      <c r="Z727" s="651" t="str">
        <f t="shared" si="195"/>
        <v>n/a</v>
      </c>
      <c r="AA727" s="886" t="str">
        <f t="shared" si="196"/>
        <v>n/a</v>
      </c>
      <c r="AB727" s="887">
        <v>12</v>
      </c>
      <c r="AC727" s="865">
        <v>-0.36</v>
      </c>
      <c r="AD727" s="865" t="s">
        <v>136</v>
      </c>
      <c r="AE727" s="865">
        <v>3.33</v>
      </c>
      <c r="AF727" s="865">
        <v>2.37</v>
      </c>
      <c r="AG727" s="865">
        <v>-1.7000000000000002</v>
      </c>
      <c r="AH727" s="867">
        <v>125.89999999999999</v>
      </c>
      <c r="AI727" s="867">
        <v>47.28</v>
      </c>
      <c r="AJ727" s="865">
        <v>-12.2</v>
      </c>
      <c r="AK727" s="865">
        <v>4.66</v>
      </c>
      <c r="AL727" s="878">
        <v>11220</v>
      </c>
      <c r="AM727" s="872">
        <v>0.3</v>
      </c>
      <c r="AN727" s="865">
        <v>0.47</v>
      </c>
      <c r="AO727" s="739" t="str">
        <f t="shared" si="197"/>
        <v>n/a</v>
      </c>
      <c r="AP727" s="740">
        <f t="shared" si="198"/>
        <v>8.2826747588690548</v>
      </c>
      <c r="AQ727" s="888" t="str">
        <f t="shared" si="199"/>
        <v>n/a</v>
      </c>
      <c r="AR727" s="651">
        <f>INDEX(Historical!$C$7:$C$1239,MATCH(B727,Historical!$B$7:$B$1261,0))*IF(AH727="n/a",1.03,IF(AH727&lt;0,1.01,IF(AH727&gt;10,1.1,(1+AH727/100))))</f>
        <v>0.41250000000000003</v>
      </c>
      <c r="AS727" s="886">
        <f t="shared" si="200"/>
        <v>0.4537500000000001</v>
      </c>
      <c r="AT727" s="886">
        <f t="shared" ref="AT727:AV746" si="204">IF($AK727="n/a",1.03*AS727,IF($AK727&lt;0,1.01*AS727,IF($AK727&gt;10,1.1*AS727,(1+$AK727/100)*AS727)))</f>
        <v>0.47489475000000009</v>
      </c>
      <c r="AU727" s="886">
        <f t="shared" si="204"/>
        <v>0.49702484535000008</v>
      </c>
      <c r="AV727" s="886">
        <f t="shared" si="204"/>
        <v>0.5201862031433101</v>
      </c>
      <c r="AW727" s="651">
        <f t="shared" si="201"/>
        <v>2.3583557984933106</v>
      </c>
      <c r="AX727" s="747">
        <f t="shared" si="202"/>
        <v>4.6342224375973879</v>
      </c>
      <c r="AY727" s="934">
        <v>0.85</v>
      </c>
      <c r="AZ727" s="872">
        <v>61.17</v>
      </c>
      <c r="BA727" s="872">
        <v>-16.400000000000002</v>
      </c>
      <c r="BB727" s="872">
        <v>8.73</v>
      </c>
      <c r="BC727" s="872">
        <v>14.92</v>
      </c>
      <c r="BD727" s="907"/>
      <c r="BE727" s="624">
        <v>2013</v>
      </c>
      <c r="BF727" s="898">
        <f t="shared" si="203"/>
        <v>0</v>
      </c>
      <c r="BG727" s="882">
        <v>-0.89999999999999991</v>
      </c>
    </row>
    <row r="728" spans="1:59" s="863" customFormat="1" ht="12.75" customHeight="1" x14ac:dyDescent="0.2">
      <c r="A728" s="880" t="s">
        <v>1816</v>
      </c>
      <c r="B728" s="604" t="s">
        <v>1817</v>
      </c>
      <c r="C728" s="932" t="s">
        <v>112</v>
      </c>
      <c r="D728" s="932" t="s">
        <v>211</v>
      </c>
      <c r="E728" s="733">
        <v>10</v>
      </c>
      <c r="F728" s="1165">
        <v>374</v>
      </c>
      <c r="G728" s="1165" t="s">
        <v>37</v>
      </c>
      <c r="H728" s="1165" t="s">
        <v>37</v>
      </c>
      <c r="I728" s="874">
        <v>95.97</v>
      </c>
      <c r="J728" s="651">
        <f t="shared" si="190"/>
        <v>1.0836719808273418</v>
      </c>
      <c r="K728" s="877">
        <v>0.26</v>
      </c>
      <c r="L728" s="887">
        <v>4</v>
      </c>
      <c r="M728" s="642">
        <f t="shared" si="191"/>
        <v>1.04</v>
      </c>
      <c r="N728" s="870" t="s">
        <v>148</v>
      </c>
      <c r="O728" s="734">
        <v>0.24</v>
      </c>
      <c r="P728" s="861">
        <v>43887</v>
      </c>
      <c r="Q728" s="861">
        <v>43916</v>
      </c>
      <c r="R728" s="642">
        <f t="shared" si="192"/>
        <v>8.333333333333341</v>
      </c>
      <c r="S728" s="701">
        <f>IF(INDEX(Historical!$D$7:$D$1237,MATCH(B728,Historical!$B$7:$B$1261,0))=0,"n/a",(INDEX(Historical!$C$7:$C$1239,MATCH(B728,Historical!$B$7:$B$1261,0))/INDEX(Historical!$D$7:$D$1237,MATCH(B728,Historical!$B$7:$B$1261,0))-1)*100)</f>
        <v>14.285714285714279</v>
      </c>
      <c r="T728" s="701">
        <f>IF(INDEX(Historical!$F$7:$F$1230,MATCH(B728,Historical!$B$7:$B$1261,0))=0,"n/a",((INDEX(Historical!$C$7:$C$1239,MATCH(B728,Historical!$B$7:$B$1261,0))/INDEX(Historical!$F$7:$F$1230,MATCH(B728,Historical!$B$7:$B$1261,0)))^(1/3)-1)*100)</f>
        <v>15.714186896253747</v>
      </c>
      <c r="U728" s="701">
        <f>IF(INDEX(Historical!$H$7:$H$1230,MATCH(B728,Historical!$B$7:$B$1261,0))=0,"n/a",((INDEX(Historical!$C$7:$C$1239,MATCH(B728,Historical!$B$7:$B$1261,0))/INDEX(Historical!$H$7:$H$1230,MATCH(B728,Historical!$B$7:$B$1261,0)))^(1/5)-1)*100)</f>
        <v>13.396657763302722</v>
      </c>
      <c r="V728" s="701" t="str">
        <f>IF(INDEX(Historical!$O$7:$O$1230,MATCH(B728,Historical!$B$7:$B$1261,0))=0,"n/a",((INDEX(Historical!$C$7:$C$1239,MATCH(B728,Historical!$B$7:$B$1261,0))/INDEX(Historical!$O$7:$O$1230,MATCH(B728,Historical!$B$7:$B$1261,0)))^(1/10)-1)*100)</f>
        <v>n/a</v>
      </c>
      <c r="W728" s="702" t="str">
        <f t="shared" si="193"/>
        <v>n/a</v>
      </c>
      <c r="X728" s="703">
        <f t="shared" si="194"/>
        <v>3.4350404521289031</v>
      </c>
      <c r="Y728" s="672"/>
      <c r="Z728" s="651">
        <f t="shared" si="195"/>
        <v>83.870967741935488</v>
      </c>
      <c r="AA728" s="886">
        <f t="shared" si="196"/>
        <v>77.395161290322577</v>
      </c>
      <c r="AB728" s="887">
        <v>12</v>
      </c>
      <c r="AC728" s="865">
        <v>1.24</v>
      </c>
      <c r="AD728" s="865" t="s">
        <v>136</v>
      </c>
      <c r="AE728" s="865">
        <v>3.58</v>
      </c>
      <c r="AF728" s="865">
        <v>6.1</v>
      </c>
      <c r="AG728" s="865">
        <v>7.8</v>
      </c>
      <c r="AH728" s="865">
        <v>-28.000000000000004</v>
      </c>
      <c r="AI728" s="865">
        <v>36.700000000000003</v>
      </c>
      <c r="AJ728" s="865">
        <v>3.9</v>
      </c>
      <c r="AK728" s="865">
        <v>-2.44</v>
      </c>
      <c r="AL728" s="878">
        <v>17430</v>
      </c>
      <c r="AM728" s="872">
        <v>0.1</v>
      </c>
      <c r="AN728" s="865">
        <v>1.08</v>
      </c>
      <c r="AO728" s="739">
        <f t="shared" si="197"/>
        <v>-62.914831546192516</v>
      </c>
      <c r="AP728" s="740">
        <f t="shared" si="198"/>
        <v>14.480329744130064</v>
      </c>
      <c r="AQ728" s="888">
        <f t="shared" si="199"/>
        <v>358.06864302245145</v>
      </c>
      <c r="AR728" s="651">
        <f>INDEX(Historical!$C$7:$C$1239,MATCH(B728,Historical!$B$7:$B$1261,0))*IF(AH728="n/a",1.03,IF(AH728&lt;0,1.01,IF(AH728&gt;10,1.1,(1+AH728/100))))</f>
        <v>0.96960000000000002</v>
      </c>
      <c r="AS728" s="886">
        <f t="shared" si="200"/>
        <v>1.0665600000000002</v>
      </c>
      <c r="AT728" s="886">
        <f t="shared" si="204"/>
        <v>1.0772256000000002</v>
      </c>
      <c r="AU728" s="886">
        <f t="shared" si="204"/>
        <v>1.0879978560000003</v>
      </c>
      <c r="AV728" s="886">
        <f t="shared" si="204"/>
        <v>1.0988778345600003</v>
      </c>
      <c r="AW728" s="651">
        <f t="shared" si="201"/>
        <v>5.3002612905600008</v>
      </c>
      <c r="AX728" s="747">
        <f t="shared" si="202"/>
        <v>5.5228313958111919</v>
      </c>
      <c r="AY728" s="934">
        <v>1.01</v>
      </c>
      <c r="AZ728" s="872">
        <v>75.7</v>
      </c>
      <c r="BA728" s="872">
        <v>-3.1199999999999997</v>
      </c>
      <c r="BB728" s="872">
        <v>6.79</v>
      </c>
      <c r="BC728" s="872">
        <v>25.590000000000003</v>
      </c>
      <c r="BD728" s="907"/>
      <c r="BE728" s="624">
        <v>2011</v>
      </c>
      <c r="BF728" s="898">
        <f t="shared" si="203"/>
        <v>0</v>
      </c>
      <c r="BG728" s="882">
        <v>2.8000000000000003</v>
      </c>
    </row>
    <row r="729" spans="1:59" s="863" customFormat="1" ht="12.75" customHeight="1" x14ac:dyDescent="0.2">
      <c r="A729" s="871" t="s">
        <v>865</v>
      </c>
      <c r="B729" s="604" t="s">
        <v>866</v>
      </c>
      <c r="C729" s="932" t="s">
        <v>131</v>
      </c>
      <c r="D729" s="932" t="s">
        <v>4340</v>
      </c>
      <c r="E729" s="733">
        <v>23</v>
      </c>
      <c r="F729" s="1165">
        <v>150</v>
      </c>
      <c r="G729" s="1165" t="s">
        <v>37</v>
      </c>
      <c r="H729" s="1165" t="s">
        <v>37</v>
      </c>
      <c r="I729" s="874">
        <v>45.04</v>
      </c>
      <c r="J729" s="651">
        <f t="shared" si="190"/>
        <v>1.6642984014209592</v>
      </c>
      <c r="K729" s="884">
        <v>0.18740000000000001</v>
      </c>
      <c r="L729" s="887">
        <v>4</v>
      </c>
      <c r="M729" s="642">
        <f t="shared" si="191"/>
        <v>0.74960000000000004</v>
      </c>
      <c r="N729" s="870" t="s">
        <v>218</v>
      </c>
      <c r="O729" s="735">
        <v>0.1802</v>
      </c>
      <c r="P729" s="861">
        <v>44195</v>
      </c>
      <c r="Q729" s="861">
        <v>44211</v>
      </c>
      <c r="R729" s="642">
        <f t="shared" si="192"/>
        <v>3.9955604883462885</v>
      </c>
      <c r="S729" s="701">
        <f>IF(INDEX(Historical!$D$7:$D$1237,MATCH(B729,Historical!$B$7:$B$1261,0))=0,"n/a",(INDEX(Historical!$C$7:$C$1239,MATCH(B729,Historical!$B$7:$B$1261,0))/INDEX(Historical!$D$7:$D$1237,MATCH(B729,Historical!$B$7:$B$1261,0))-1)*100)</f>
        <v>4.0216086434573972</v>
      </c>
      <c r="T729" s="701">
        <f>IF(INDEX(Historical!$F$7:$F$1230,MATCH(B729,Historical!$B$7:$B$1261,0))=0,"n/a",((INDEX(Historical!$C$7:$C$1239,MATCH(B729,Historical!$B$7:$B$1261,0))/INDEX(Historical!$F$7:$F$1230,MATCH(B729,Historical!$B$7:$B$1261,0)))^(1/3)-1)*100)</f>
        <v>3.678663409416183</v>
      </c>
      <c r="U729" s="701">
        <f>IF(INDEX(Historical!$H$7:$H$1230,MATCH(B729,Historical!$B$7:$B$1261,0))=0,"n/a",((INDEX(Historical!$C$7:$C$1239,MATCH(B729,Historical!$B$7:$B$1261,0))/INDEX(Historical!$H$7:$H$1230,MATCH(B729,Historical!$B$7:$B$1261,0)))^(1/5)-1)*100)</f>
        <v>3.9038848847688712</v>
      </c>
      <c r="V729" s="701">
        <f>IF(INDEX(Historical!$O$7:$O$1230,MATCH(B729,Historical!$B$7:$B$1261,0))=0,"n/a",((INDEX(Historical!$C$7:$C$1239,MATCH(B729,Historical!$B$7:$B$1261,0))/INDEX(Historical!$O$7:$O$1230,MATCH(B729,Historical!$B$7:$B$1261,0)))^(1/10)-1)*100)</f>
        <v>3.2387652688238733</v>
      </c>
      <c r="W729" s="702">
        <f t="shared" si="193"/>
        <v>1.205362093495133</v>
      </c>
      <c r="X729" s="703">
        <f t="shared" si="194"/>
        <v>0.86752997439308244</v>
      </c>
      <c r="Y729" s="659"/>
      <c r="Z729" s="651">
        <f t="shared" si="195"/>
        <v>59.967999999999996</v>
      </c>
      <c r="AA729" s="886">
        <f t="shared" si="196"/>
        <v>36.031999999999996</v>
      </c>
      <c r="AB729" s="887">
        <v>12</v>
      </c>
      <c r="AC729" s="865">
        <v>1.25</v>
      </c>
      <c r="AD729" s="865">
        <v>7.52</v>
      </c>
      <c r="AE729" s="865">
        <v>11.35</v>
      </c>
      <c r="AF729" s="865">
        <v>4.24</v>
      </c>
      <c r="AG729" s="865">
        <v>11.799999999999999</v>
      </c>
      <c r="AH729" s="865">
        <v>7.1999999999999993</v>
      </c>
      <c r="AI729" s="865">
        <v>1.6</v>
      </c>
      <c r="AJ729" s="865">
        <v>4.5</v>
      </c>
      <c r="AK729" s="865">
        <v>4.9000000000000004</v>
      </c>
      <c r="AL729" s="878">
        <v>607.14</v>
      </c>
      <c r="AM729" s="872">
        <v>1</v>
      </c>
      <c r="AN729" s="865">
        <v>0.83</v>
      </c>
      <c r="AO729" s="739">
        <f t="shared" si="197"/>
        <v>-30.463816713810168</v>
      </c>
      <c r="AP729" s="740">
        <f t="shared" si="198"/>
        <v>5.5681832861898304</v>
      </c>
      <c r="AQ729" s="888">
        <f t="shared" si="199"/>
        <v>160.57686432648285</v>
      </c>
      <c r="AR729" s="651">
        <f>INDEX(Historical!$C$7:$C$1239,MATCH(B729,Historical!$B$7:$B$1261,0))*IF(AH729="n/a",1.03,IF(AH729&lt;0,1.01,IF(AH729&gt;10,1.1,(1+AH729/100))))</f>
        <v>0.74311040000000006</v>
      </c>
      <c r="AS729" s="886">
        <f t="shared" si="200"/>
        <v>0.75500016640000012</v>
      </c>
      <c r="AT729" s="886">
        <f t="shared" si="204"/>
        <v>0.79199517455360002</v>
      </c>
      <c r="AU729" s="886">
        <f t="shared" si="204"/>
        <v>0.83080293810672634</v>
      </c>
      <c r="AV729" s="886">
        <f t="shared" si="204"/>
        <v>0.87151228207395592</v>
      </c>
      <c r="AW729" s="651">
        <f t="shared" si="201"/>
        <v>3.9924209611342825</v>
      </c>
      <c r="AX729" s="747">
        <f t="shared" si="202"/>
        <v>8.864167320457998</v>
      </c>
      <c r="AY729" s="934">
        <v>0.17</v>
      </c>
      <c r="AZ729" s="872">
        <v>30.320000000000004</v>
      </c>
      <c r="BA729" s="872">
        <v>-12.15</v>
      </c>
      <c r="BB729" s="872">
        <v>1.17</v>
      </c>
      <c r="BC729" s="872">
        <v>1.1599999999999999</v>
      </c>
      <c r="BD729" s="907"/>
      <c r="BE729" s="624">
        <v>1998</v>
      </c>
      <c r="BF729" s="898">
        <f t="shared" si="203"/>
        <v>2</v>
      </c>
      <c r="BG729" s="882">
        <v>4.3</v>
      </c>
    </row>
    <row r="730" spans="1:59" s="863" customFormat="1" ht="12.75" customHeight="1" x14ac:dyDescent="0.2">
      <c r="A730" s="881" t="s">
        <v>1826</v>
      </c>
      <c r="B730" s="604" t="s">
        <v>1827</v>
      </c>
      <c r="C730" s="932" t="s">
        <v>108</v>
      </c>
      <c r="D730" s="932" t="s">
        <v>4338</v>
      </c>
      <c r="E730" s="733">
        <v>7</v>
      </c>
      <c r="F730" s="1165">
        <v>584</v>
      </c>
      <c r="G730" s="1165" t="s">
        <v>37</v>
      </c>
      <c r="H730" s="1165" t="s">
        <v>37</v>
      </c>
      <c r="I730" s="874">
        <v>38.590000000000003</v>
      </c>
      <c r="J730" s="651">
        <f t="shared" si="190"/>
        <v>3.5242290748898677</v>
      </c>
      <c r="K730" s="877">
        <v>0.34</v>
      </c>
      <c r="L730" s="887">
        <v>4</v>
      </c>
      <c r="M730" s="642">
        <f t="shared" si="191"/>
        <v>1.36</v>
      </c>
      <c r="N730" s="870" t="s">
        <v>641</v>
      </c>
      <c r="O730" s="734">
        <v>0.3</v>
      </c>
      <c r="P730" s="866">
        <v>43691</v>
      </c>
      <c r="Q730" s="866">
        <v>43699</v>
      </c>
      <c r="R730" s="642">
        <f t="shared" si="192"/>
        <v>13.333333333333346</v>
      </c>
      <c r="S730" s="701">
        <f>IF(INDEX(Historical!$D$7:$D$1237,MATCH(B730,Historical!$B$7:$B$1261,0))=0,"n/a",(INDEX(Historical!$C$7:$C$1239,MATCH(B730,Historical!$B$7:$B$1261,0))/INDEX(Historical!$D$7:$D$1237,MATCH(B730,Historical!$B$7:$B$1261,0))-1)*100)</f>
        <v>23.076923076923084</v>
      </c>
      <c r="T730" s="701">
        <f>IF(INDEX(Historical!$F$7:$F$1230,MATCH(B730,Historical!$B$7:$B$1261,0))=0,"n/a",((INDEX(Historical!$C$7:$C$1239,MATCH(B730,Historical!$B$7:$B$1261,0))/INDEX(Historical!$F$7:$F$1230,MATCH(B730,Historical!$B$7:$B$1261,0)))^(1/3)-1)*100)</f>
        <v>65.965306673248676</v>
      </c>
      <c r="U730" s="701">
        <f>IF(INDEX(Historical!$H$7:$H$1230,MATCH(B730,Historical!$B$7:$B$1261,0))=0,"n/a",((INDEX(Historical!$C$7:$C$1239,MATCH(B730,Historical!$B$7:$B$1261,0))/INDEX(Historical!$H$7:$H$1230,MATCH(B730,Historical!$B$7:$B$1261,0)))^(1/5)-1)*100)</f>
        <v>51.571656651039802</v>
      </c>
      <c r="V730" s="701">
        <f>IF(INDEX(Historical!$O$7:$O$1230,MATCH(B730,Historical!$B$7:$B$1261,0))=0,"n/a",((INDEX(Historical!$C$7:$C$1239,MATCH(B730,Historical!$B$7:$B$1261,0))/INDEX(Historical!$O$7:$O$1230,MATCH(B730,Historical!$B$7:$B$1261,0)))^(1/10)-1)*100)</f>
        <v>29.03900242964319</v>
      </c>
      <c r="W730" s="702">
        <f t="shared" si="193"/>
        <v>1.7759445000216378</v>
      </c>
      <c r="X730" s="703">
        <f t="shared" si="194"/>
        <v>2.5915405352281304</v>
      </c>
      <c r="Y730" s="876"/>
      <c r="Z730" s="651">
        <f t="shared" si="195"/>
        <v>57.627118644067799</v>
      </c>
      <c r="AA730" s="886">
        <f t="shared" si="196"/>
        <v>16.351694915254239</v>
      </c>
      <c r="AB730" s="887">
        <v>12</v>
      </c>
      <c r="AC730" s="865">
        <v>2.36</v>
      </c>
      <c r="AD730" s="865" t="s">
        <v>136</v>
      </c>
      <c r="AE730" s="865">
        <v>2.75</v>
      </c>
      <c r="AF730" s="865">
        <v>0.91</v>
      </c>
      <c r="AG730" s="865">
        <v>5.8000000000000007</v>
      </c>
      <c r="AH730" s="865">
        <v>2.1999999999999997</v>
      </c>
      <c r="AI730" s="865">
        <v>39.24</v>
      </c>
      <c r="AJ730" s="865">
        <v>19.900000000000002</v>
      </c>
      <c r="AK730" s="865" t="s">
        <v>136</v>
      </c>
      <c r="AL730" s="878">
        <v>6720</v>
      </c>
      <c r="AM730" s="872">
        <v>0.8</v>
      </c>
      <c r="AN730" s="865">
        <v>0.19</v>
      </c>
      <c r="AO730" s="739">
        <f t="shared" si="197"/>
        <v>38.744190810675434</v>
      </c>
      <c r="AP730" s="740">
        <f t="shared" si="198"/>
        <v>55.095885725929669</v>
      </c>
      <c r="AQ730" s="888">
        <f t="shared" si="199"/>
        <v>-18.677480574412542</v>
      </c>
      <c r="AR730" s="651">
        <f>INDEX(Historical!$C$7:$C$1239,MATCH(B730,Historical!$B$7:$B$1261,0))*IF(AH730="n/a",1.03,IF(AH730&lt;0,1.01,IF(AH730&gt;10,1.1,(1+AH730/100))))</f>
        <v>1.30816</v>
      </c>
      <c r="AS730" s="886">
        <f t="shared" si="200"/>
        <v>1.438976</v>
      </c>
      <c r="AT730" s="886">
        <f t="shared" si="204"/>
        <v>1.4821452800000001</v>
      </c>
      <c r="AU730" s="886">
        <f t="shared" si="204"/>
        <v>1.5266096384000001</v>
      </c>
      <c r="AV730" s="886">
        <f t="shared" si="204"/>
        <v>1.5724079275520002</v>
      </c>
      <c r="AW730" s="651">
        <f t="shared" si="201"/>
        <v>7.3282988459520002</v>
      </c>
      <c r="AX730" s="747">
        <f t="shared" si="202"/>
        <v>18.990149898813165</v>
      </c>
      <c r="AY730" s="934">
        <v>1.71</v>
      </c>
      <c r="AZ730" s="872">
        <v>63.660000000000004</v>
      </c>
      <c r="BA730" s="872">
        <v>-26.47</v>
      </c>
      <c r="BB730" s="872">
        <v>16.37</v>
      </c>
      <c r="BC730" s="872">
        <v>17.829999999999998</v>
      </c>
      <c r="BD730" s="907"/>
      <c r="BE730" s="624">
        <v>2013</v>
      </c>
      <c r="BF730" s="898">
        <f t="shared" si="203"/>
        <v>0</v>
      </c>
      <c r="BG730" s="882">
        <v>0.5</v>
      </c>
    </row>
    <row r="731" spans="1:59" s="863" customFormat="1" ht="12.75" customHeight="1" x14ac:dyDescent="0.2">
      <c r="A731" s="880" t="s">
        <v>1828</v>
      </c>
      <c r="B731" s="875" t="s">
        <v>1829</v>
      </c>
      <c r="C731" s="932" t="s">
        <v>153</v>
      </c>
      <c r="D731" s="932" t="s">
        <v>4348</v>
      </c>
      <c r="E731" s="733">
        <v>8</v>
      </c>
      <c r="F731" s="1140">
        <v>538</v>
      </c>
      <c r="G731" s="1147" t="s">
        <v>106</v>
      </c>
      <c r="H731" s="1147" t="s">
        <v>106</v>
      </c>
      <c r="I731" s="874">
        <v>160.38</v>
      </c>
      <c r="J731" s="651">
        <f t="shared" si="190"/>
        <v>0.49881531363012849</v>
      </c>
      <c r="K731" s="877">
        <v>0.2</v>
      </c>
      <c r="L731" s="887">
        <v>4</v>
      </c>
      <c r="M731" s="642">
        <f t="shared" si="191"/>
        <v>0.8</v>
      </c>
      <c r="N731" s="870" t="s">
        <v>119</v>
      </c>
      <c r="O731" s="734">
        <v>0.16400000000000001</v>
      </c>
      <c r="P731" s="619">
        <v>43846</v>
      </c>
      <c r="Q731" s="619">
        <v>43892</v>
      </c>
      <c r="R731" s="642">
        <f t="shared" si="192"/>
        <v>21.951219512195124</v>
      </c>
      <c r="S731" s="701">
        <f>IF(INDEX(Historical!$D$7:$D$1237,MATCH(B731,Historical!$B$7:$B$1261,0))=0,"n/a",(INDEX(Historical!$C$7:$C$1239,MATCH(B731,Historical!$B$7:$B$1261,0))/INDEX(Historical!$D$7:$D$1237,MATCH(B731,Historical!$B$7:$B$1261,0))-1)*100)</f>
        <v>30.158730158730162</v>
      </c>
      <c r="T731" s="701">
        <f>IF(INDEX(Historical!$F$7:$F$1230,MATCH(B731,Historical!$B$7:$B$1261,0))=0,"n/a",((INDEX(Historical!$C$7:$C$1239,MATCH(B731,Historical!$B$7:$B$1261,0))/INDEX(Historical!$F$7:$F$1230,MATCH(B731,Historical!$B$7:$B$1261,0)))^(1/3)-1)*100)</f>
        <v>19.961000972229126</v>
      </c>
      <c r="U731" s="701">
        <f>IF(INDEX(Historical!$H$7:$H$1230,MATCH(B731,Historical!$B$7:$B$1261,0))=0,"n/a",((INDEX(Historical!$C$7:$C$1239,MATCH(B731,Historical!$B$7:$B$1261,0))/INDEX(Historical!$H$7:$H$1230,MATCH(B731,Historical!$B$7:$B$1261,0)))^(1/5)-1)*100)</f>
        <v>17.896868641918239</v>
      </c>
      <c r="V731" s="701" t="str">
        <f>IF(INDEX(Historical!$O$7:$O$1230,MATCH(B731,Historical!$B$7:$B$1261,0))=0,"n/a",((INDEX(Historical!$C$7:$C$1239,MATCH(B731,Historical!$B$7:$B$1261,0))/INDEX(Historical!$O$7:$O$1230,MATCH(B731,Historical!$B$7:$B$1261,0)))^(1/10)-1)*100)</f>
        <v>n/a</v>
      </c>
      <c r="W731" s="702" t="str">
        <f t="shared" si="193"/>
        <v>n/a</v>
      </c>
      <c r="X731" s="703">
        <f t="shared" si="194"/>
        <v>0.82095727715221278</v>
      </c>
      <c r="Y731" s="661"/>
      <c r="Z731" s="651">
        <f t="shared" si="195"/>
        <v>22.988505747126439</v>
      </c>
      <c r="AA731" s="886">
        <f t="shared" si="196"/>
        <v>46.086206896551722</v>
      </c>
      <c r="AB731" s="887">
        <v>12</v>
      </c>
      <c r="AC731" s="865">
        <v>3.48</v>
      </c>
      <c r="AD731" s="865">
        <v>4.68</v>
      </c>
      <c r="AE731" s="865">
        <v>11.64</v>
      </c>
      <c r="AF731" s="865">
        <v>21.3</v>
      </c>
      <c r="AG731" s="865">
        <v>55.2</v>
      </c>
      <c r="AH731" s="865">
        <v>9.6</v>
      </c>
      <c r="AI731" s="865">
        <v>12.13</v>
      </c>
      <c r="AJ731" s="865">
        <v>21.8</v>
      </c>
      <c r="AK731" s="865">
        <v>9.91</v>
      </c>
      <c r="AL731" s="878">
        <v>76130</v>
      </c>
      <c r="AM731" s="872">
        <v>0.08</v>
      </c>
      <c r="AN731" s="865">
        <v>2.14</v>
      </c>
      <c r="AO731" s="739">
        <f t="shared" si="197"/>
        <v>-27.690522941003355</v>
      </c>
      <c r="AP731" s="740">
        <f t="shared" si="198"/>
        <v>18.395683955548368</v>
      </c>
      <c r="AQ731" s="888">
        <f t="shared" si="199"/>
        <v>560.5170388572044</v>
      </c>
      <c r="AR731" s="651">
        <f>INDEX(Historical!$C$7:$C$1239,MATCH(B731,Historical!$B$7:$B$1261,0))*IF(AH731="n/a",1.03,IF(AH731&lt;0,1.01,IF(AH731&gt;10,1.1,(1+AH731/100))))</f>
        <v>0.71897600000000006</v>
      </c>
      <c r="AS731" s="886">
        <f t="shared" si="200"/>
        <v>0.79087360000000018</v>
      </c>
      <c r="AT731" s="886">
        <f t="shared" si="204"/>
        <v>0.86924917376000022</v>
      </c>
      <c r="AU731" s="886">
        <f t="shared" si="204"/>
        <v>0.95539176687961624</v>
      </c>
      <c r="AV731" s="886">
        <f t="shared" si="204"/>
        <v>1.0500710909773863</v>
      </c>
      <c r="AW731" s="651">
        <f t="shared" si="201"/>
        <v>4.3845616316170029</v>
      </c>
      <c r="AX731" s="747">
        <f t="shared" si="202"/>
        <v>2.7338581067570789</v>
      </c>
      <c r="AY731" s="934">
        <v>0.67</v>
      </c>
      <c r="AZ731" s="872">
        <v>77.92</v>
      </c>
      <c r="BA731" s="872">
        <v>-9.2100000000000009</v>
      </c>
      <c r="BB731" s="872">
        <v>-1.7500000000000002</v>
      </c>
      <c r="BC731" s="872">
        <v>11.39</v>
      </c>
      <c r="BD731" s="907"/>
      <c r="BE731" s="624">
        <v>2013</v>
      </c>
      <c r="BF731" s="898">
        <f t="shared" si="203"/>
        <v>0</v>
      </c>
      <c r="BG731" s="882">
        <v>13.3</v>
      </c>
    </row>
    <row r="732" spans="1:59" s="715" customFormat="1" ht="13.5" thickBot="1" x14ac:dyDescent="0.25">
      <c r="B732" s="826"/>
      <c r="E732" s="827"/>
      <c r="F732" s="814"/>
      <c r="J732" s="730"/>
      <c r="L732" s="815"/>
      <c r="M732" s="814"/>
      <c r="N732" s="814"/>
      <c r="O732" s="730"/>
      <c r="R732" s="814"/>
      <c r="S732" s="816"/>
      <c r="T732" s="816"/>
      <c r="U732" s="816"/>
      <c r="V732" s="816"/>
      <c r="W732" s="816"/>
      <c r="X732" s="816"/>
      <c r="Y732" s="826"/>
      <c r="Z732" s="730"/>
      <c r="AC732" s="817"/>
      <c r="AD732" s="817"/>
      <c r="AE732" s="817"/>
      <c r="AF732" s="817"/>
      <c r="AG732" s="817"/>
      <c r="AH732" s="817"/>
      <c r="AI732" s="817"/>
      <c r="AJ732" s="817"/>
      <c r="AK732" s="817"/>
      <c r="AL732" s="817"/>
      <c r="AM732" s="817"/>
      <c r="AN732" s="817"/>
      <c r="AO732" s="730"/>
      <c r="AR732" s="818"/>
      <c r="AS732" s="819"/>
      <c r="AT732" s="819"/>
      <c r="AU732" s="819"/>
      <c r="AV732" s="819"/>
      <c r="AW732" s="818"/>
      <c r="AX732" s="819"/>
      <c r="AY732" s="730"/>
      <c r="BD732" s="827"/>
      <c r="BE732" s="814"/>
      <c r="BF732" s="814"/>
    </row>
    <row r="733" spans="1:59" x14ac:dyDescent="0.2">
      <c r="A733" s="863" t="s">
        <v>4292</v>
      </c>
      <c r="B733" s="657">
        <f>COUNTA(B7:B731)</f>
        <v>725</v>
      </c>
      <c r="C733" s="864"/>
      <c r="D733" s="864"/>
      <c r="E733" s="832">
        <f>AVERAGE(E7:E731)</f>
        <v>16.104827586206895</v>
      </c>
      <c r="G733" s="864"/>
      <c r="H733" s="864"/>
      <c r="I733" s="820">
        <f>AVERAGE(I7:I731)</f>
        <v>91.604344827586218</v>
      </c>
      <c r="J733" s="821">
        <f>AVERAGE(J7:J731)</f>
        <v>2.8968143429659228</v>
      </c>
      <c r="K733" s="828">
        <f>AVERAGE(K7:K731)</f>
        <v>0.50904144827586217</v>
      </c>
      <c r="M733" s="820">
        <f>AVERAGE(M7:M731)</f>
        <v>1.8757089655172419</v>
      </c>
      <c r="O733" s="828">
        <f>AVERAGE(O7:O731)</f>
        <v>0.45971632022701497</v>
      </c>
      <c r="P733" s="864"/>
      <c r="Q733" s="864"/>
      <c r="R733" s="820">
        <f t="shared" ref="R733:X733" si="205">AVERAGE(R7:R731)</f>
        <v>8.787357434154881</v>
      </c>
      <c r="S733" s="829">
        <f t="shared" si="205"/>
        <v>11.735287969260735</v>
      </c>
      <c r="T733" s="829">
        <f t="shared" si="205"/>
        <v>13.110683615316281</v>
      </c>
      <c r="U733" s="829">
        <f t="shared" si="205"/>
        <v>13.066568391158796</v>
      </c>
      <c r="V733" s="829">
        <f t="shared" si="205"/>
        <v>10.519295702658219</v>
      </c>
      <c r="W733" s="830">
        <f t="shared" si="205"/>
        <v>1.4049254680383436</v>
      </c>
      <c r="X733" s="831">
        <f t="shared" si="205"/>
        <v>1.3963497437561727</v>
      </c>
      <c r="Y733" s="864"/>
      <c r="Z733" s="821">
        <f>AVERAGE(Z7:Z731)</f>
        <v>92.312283304111048</v>
      </c>
      <c r="AA733" s="820">
        <f>AVERAGE(AA7:AA731)</f>
        <v>36.458428573707657</v>
      </c>
      <c r="AB733" s="706"/>
      <c r="AC733" s="820">
        <f t="shared" ref="AC733:BC733" si="206">AVERAGE(AC7:AC731)</f>
        <v>3.477431059506535</v>
      </c>
      <c r="AD733" s="820">
        <f t="shared" si="206"/>
        <v>8.2082375478927165</v>
      </c>
      <c r="AE733" s="820">
        <f t="shared" si="206"/>
        <v>3.9591146589259827</v>
      </c>
      <c r="AF733" s="820">
        <f t="shared" si="206"/>
        <v>5.6060413589364808</v>
      </c>
      <c r="AG733" s="820">
        <f t="shared" si="206"/>
        <v>13.541201201201199</v>
      </c>
      <c r="AH733" s="820">
        <f t="shared" si="206"/>
        <v>10.854452554744528</v>
      </c>
      <c r="AI733" s="820">
        <f t="shared" si="206"/>
        <v>86.355803432137321</v>
      </c>
      <c r="AJ733" s="820">
        <f t="shared" si="206"/>
        <v>10.522842565597657</v>
      </c>
      <c r="AK733" s="820">
        <f t="shared" si="206"/>
        <v>8.472809917355363</v>
      </c>
      <c r="AL733" s="961">
        <f t="shared" si="206"/>
        <v>31553.468809869384</v>
      </c>
      <c r="AM733" s="820">
        <f t="shared" si="206"/>
        <v>2.7615743440233169</v>
      </c>
      <c r="AN733" s="820">
        <f t="shared" si="206"/>
        <v>1.2141784431137725</v>
      </c>
      <c r="AO733" s="915">
        <f t="shared" si="206"/>
        <v>-20.081350785630896</v>
      </c>
      <c r="AP733" s="820">
        <f t="shared" si="206"/>
        <v>15.949905208784289</v>
      </c>
      <c r="AQ733" s="950">
        <f t="shared" si="206"/>
        <v>128.11486867970422</v>
      </c>
      <c r="AR733" s="949">
        <f t="shared" si="206"/>
        <v>1.798564652623144</v>
      </c>
      <c r="AS733" s="820">
        <f t="shared" si="206"/>
        <v>1.915067303142074</v>
      </c>
      <c r="AT733" s="820">
        <f t="shared" si="206"/>
        <v>2.0330963860072901</v>
      </c>
      <c r="AU733" s="820">
        <f t="shared" si="206"/>
        <v>2.1604682591155422</v>
      </c>
      <c r="AV733" s="820">
        <f t="shared" si="206"/>
        <v>2.2979998821432321</v>
      </c>
      <c r="AW733" s="820">
        <f t="shared" si="206"/>
        <v>10.205196483031278</v>
      </c>
      <c r="AX733" s="950">
        <f t="shared" si="206"/>
        <v>15.838286049130131</v>
      </c>
      <c r="AY733" s="949">
        <f t="shared" si="206"/>
        <v>0.97307467057100849</v>
      </c>
      <c r="AZ733" s="820">
        <f t="shared" si="206"/>
        <v>78.480905024123345</v>
      </c>
      <c r="BA733" s="820">
        <f t="shared" si="206"/>
        <v>-16.662445642957938</v>
      </c>
      <c r="BB733" s="820">
        <f t="shared" si="206"/>
        <v>7.1448912774338149</v>
      </c>
      <c r="BC733" s="950">
        <f t="shared" si="206"/>
        <v>13.735212129347438</v>
      </c>
      <c r="BD733" s="820"/>
      <c r="BE733" s="706">
        <f>AVERAGE(BE7:BE731)</f>
        <v>2004.8358620689655</v>
      </c>
      <c r="BF733" s="820">
        <f>AVERAGE(BF7:BF731)</f>
        <v>0.94344827586206892</v>
      </c>
      <c r="BG733" s="820">
        <f>AVERAGE(BG7:BG731)</f>
        <v>4.7664679582712353</v>
      </c>
    </row>
    <row r="734" spans="1:59" x14ac:dyDescent="0.2">
      <c r="A734" s="864" t="s">
        <v>391</v>
      </c>
      <c r="B734" s="657">
        <f>COUNTIF($E$7:$E$731,"&gt;=25")</f>
        <v>138</v>
      </c>
      <c r="C734" s="864"/>
      <c r="D734" s="864"/>
      <c r="E734" s="832">
        <f>AVERAGEIF($E$7:$E$731,"&gt;=25")</f>
        <v>39.971014492753625</v>
      </c>
      <c r="G734" s="864"/>
      <c r="H734" s="864"/>
      <c r="I734" s="832">
        <f>AVERAGEIF($E$7:$E$731,"&gt;=25",I7:I731)</f>
        <v>109.4044202898551</v>
      </c>
      <c r="J734" s="821">
        <f>AVERAGEIF($E$7:$E$731,"&gt;=25",J7:J731)</f>
        <v>2.6576718412550706</v>
      </c>
      <c r="K734" s="828">
        <f>AVERAGEIF($E$7:$E$731,"&gt;=25",K7:K731)</f>
        <v>0.5779710144927539</v>
      </c>
      <c r="L734" s="820"/>
      <c r="M734" s="820">
        <f>AVERAGEIF($E$7:$E$731,"&gt;=25",M7:M731)</f>
        <v>2.193420289855073</v>
      </c>
      <c r="N734" s="820"/>
      <c r="O734" s="828">
        <f>AVERAGEIF($E$7:$E$731,"&gt;=25",O7:O731)</f>
        <v>0.54753252879789915</v>
      </c>
      <c r="P734" s="864"/>
      <c r="Q734" s="864"/>
      <c r="R734" s="820">
        <f t="shared" ref="R734:X734" si="207">AVERAGEIF($E$7:$E$731,"&gt;=25",R7:R731)</f>
        <v>5.5121928155969773</v>
      </c>
      <c r="S734" s="820">
        <f t="shared" si="207"/>
        <v>7.8733108859960899</v>
      </c>
      <c r="T734" s="820">
        <f t="shared" si="207"/>
        <v>7.5191693498383785</v>
      </c>
      <c r="U734" s="820">
        <f t="shared" si="207"/>
        <v>7.4534922759216045</v>
      </c>
      <c r="V734" s="820">
        <f t="shared" si="207"/>
        <v>7.7659281675494807</v>
      </c>
      <c r="W734" s="831">
        <f t="shared" si="207"/>
        <v>0.98373226451568108</v>
      </c>
      <c r="X734" s="831">
        <f t="shared" si="207"/>
        <v>1.0312056680138881</v>
      </c>
      <c r="Y734" s="864"/>
      <c r="Z734" s="821">
        <f>AVERAGEIF($E$7:$E$731,"&gt;=25",Z7:Z731)</f>
        <v>162.78930395117484</v>
      </c>
      <c r="AA734" s="820">
        <f>AVERAGEIF($E$7:$E$731,"&gt;=25",AA7:AA731)</f>
        <v>57.567430948852426</v>
      </c>
      <c r="AB734" s="820"/>
      <c r="AC734" s="820">
        <f t="shared" ref="AC734:BC734" si="208">AVERAGEIF($E$7:$E$731,"&gt;=25",AC7:AC731)</f>
        <v>3.6486363636363635</v>
      </c>
      <c r="AD734" s="820">
        <f t="shared" si="208"/>
        <v>4.7792523364485993</v>
      </c>
      <c r="AE734" s="820">
        <f t="shared" si="208"/>
        <v>3.8796212121212124</v>
      </c>
      <c r="AF734" s="820">
        <f t="shared" si="208"/>
        <v>8.2638167938931328</v>
      </c>
      <c r="AG734" s="820">
        <f t="shared" si="208"/>
        <v>16.11428571428571</v>
      </c>
      <c r="AH734" s="820">
        <f t="shared" si="208"/>
        <v>10.80992366412214</v>
      </c>
      <c r="AI734" s="820">
        <f t="shared" si="208"/>
        <v>32.744240000000012</v>
      </c>
      <c r="AJ734" s="820">
        <f t="shared" si="208"/>
        <v>6.8412213740458006</v>
      </c>
      <c r="AK734" s="820">
        <f t="shared" si="208"/>
        <v>7.5354838709677425</v>
      </c>
      <c r="AL734" s="961">
        <f t="shared" si="208"/>
        <v>40151.8021969697</v>
      </c>
      <c r="AM734" s="820">
        <f t="shared" si="208"/>
        <v>2.1096183206106867</v>
      </c>
      <c r="AN734" s="946">
        <f t="shared" si="208"/>
        <v>1.1703908396946563</v>
      </c>
      <c r="AO734" s="820">
        <f t="shared" si="208"/>
        <v>-47.25319599536676</v>
      </c>
      <c r="AP734" s="820">
        <f t="shared" si="208"/>
        <v>10.111164117176671</v>
      </c>
      <c r="AQ734" s="946">
        <f t="shared" si="208"/>
        <v>185.45548810533131</v>
      </c>
      <c r="AR734" s="820">
        <f t="shared" si="208"/>
        <v>2.1457591407133814</v>
      </c>
      <c r="AS734" s="820">
        <f t="shared" si="208"/>
        <v>2.2912325487118586</v>
      </c>
      <c r="AT734" s="820">
        <f t="shared" si="208"/>
        <v>2.4311473658491742</v>
      </c>
      <c r="AU734" s="820">
        <f t="shared" si="208"/>
        <v>2.5817928201498299</v>
      </c>
      <c r="AV734" s="820">
        <f t="shared" si="208"/>
        <v>2.7440810478245039</v>
      </c>
      <c r="AW734" s="820">
        <f t="shared" si="208"/>
        <v>12.194012923248753</v>
      </c>
      <c r="AX734" s="946">
        <f t="shared" si="208"/>
        <v>14.735640353806096</v>
      </c>
      <c r="AY734" s="820">
        <f t="shared" si="208"/>
        <v>0.86318181818181816</v>
      </c>
      <c r="AZ734" s="820">
        <f t="shared" si="208"/>
        <v>63.504883323917362</v>
      </c>
      <c r="BA734" s="820">
        <f t="shared" si="208"/>
        <v>-15.251876340975389</v>
      </c>
      <c r="BB734" s="820">
        <f t="shared" si="208"/>
        <v>5.2792808437014962</v>
      </c>
      <c r="BC734" s="946">
        <f t="shared" si="208"/>
        <v>10.746469070785569</v>
      </c>
      <c r="BD734" s="820"/>
      <c r="BE734" s="706">
        <f>AVERAGEIF($E$7:$E$731,"&gt;=25",BE7:BE731)</f>
        <v>1981.1811594202898</v>
      </c>
      <c r="BF734" s="820">
        <f>AVERAGEIF($E$7:$E$731,"&gt;=25",BF7:BF731)</f>
        <v>3.7173913043478262</v>
      </c>
      <c r="BG734" s="820">
        <f>AVERAGEIF($E$7:$E$731,"&gt;=25",BG7:BG731)</f>
        <v>5.5319379844961247</v>
      </c>
    </row>
    <row r="735" spans="1:59" x14ac:dyDescent="0.2">
      <c r="A735" s="864" t="s">
        <v>392</v>
      </c>
      <c r="B735" s="657">
        <f>COUNTIFS($E$7:$E$731,"&lt;25",$E$7:$E$731,"&gt;=10")</f>
        <v>279</v>
      </c>
      <c r="C735" s="864"/>
      <c r="D735" s="864"/>
      <c r="E735" s="832">
        <f>AVERAGEIFS($E$7:$E$731,$E$7:$E$731,"&lt;25",$E$7:$E$731,"&gt;=10")</f>
        <v>13.96774193548387</v>
      </c>
      <c r="G735" s="864"/>
      <c r="H735" s="864"/>
      <c r="I735" s="832">
        <f>AVERAGEIFS(I7:I731,$E$7:$E$731,"&lt;25",$E$7:$E$731,"&gt;=10")</f>
        <v>106.08770609318998</v>
      </c>
      <c r="J735" s="821">
        <f>AVERAGEIFS(J7:J731,$E$7:$E$731,"&lt;25",$E$7:$E$731,"&gt;=10")</f>
        <v>2.742189200762569</v>
      </c>
      <c r="K735" s="828">
        <f>AVERAGEIFS(K7:K731,$E$7:$E$731,"&lt;25",$E$7:$E$731,"&gt;=10")</f>
        <v>0.58683906810035835</v>
      </c>
      <c r="L735" s="820"/>
      <c r="M735" s="820">
        <f>AVERAGEIFS(M7:M731,$E$7:$E$731,"&lt;25",$E$7:$E$731,"&gt;=10")</f>
        <v>2.1472272401433687</v>
      </c>
      <c r="N735" s="820"/>
      <c r="O735" s="828">
        <f>AVERAGEIFS(O7:O731,$E$7:$E$731,"&lt;25",$E$7:$E$731,"&gt;=10")</f>
        <v>0.52095033401604363</v>
      </c>
      <c r="P735" s="864"/>
      <c r="Q735" s="864"/>
      <c r="R735" s="820">
        <f t="shared" ref="R735:X735" si="209">AVERAGEIFS(R7:R731,$E$7:$E$731,"&lt;25",$E$7:$E$731,"&gt;=10")</f>
        <v>8.6369218758858004</v>
      </c>
      <c r="S735" s="820">
        <f t="shared" si="209"/>
        <v>10.214887893030586</v>
      </c>
      <c r="T735" s="820">
        <f t="shared" si="209"/>
        <v>10.661775255228426</v>
      </c>
      <c r="U735" s="820">
        <f t="shared" si="209"/>
        <v>10.868296356884969</v>
      </c>
      <c r="V735" s="820">
        <f t="shared" si="209"/>
        <v>12.06311573683317</v>
      </c>
      <c r="W735" s="831">
        <f t="shared" si="209"/>
        <v>0.93166321682334241</v>
      </c>
      <c r="X735" s="831">
        <f t="shared" si="209"/>
        <v>1.3279370722604495</v>
      </c>
      <c r="Y735" s="864"/>
      <c r="Z735" s="821">
        <f>AVERAGEIFS(Z7:Z731,$E$7:$E$731,"&lt;25",$E$7:$E$731,"&gt;=10")</f>
        <v>74.720598194819587</v>
      </c>
      <c r="AA735" s="820">
        <f>AVERAGEIFS(AA7:AA731,$E$7:$E$731,"&lt;25",$E$7:$E$731,"&gt;=10")</f>
        <v>35.930269913496268</v>
      </c>
      <c r="AB735" s="820"/>
      <c r="AC735" s="820">
        <f t="shared" ref="AC735:BC735" si="210">AVERAGEIFS(AC7:AC731,$E$7:$E$731,"&lt;25",$E$7:$E$731,"&gt;=10")</f>
        <v>4.0513157894736818</v>
      </c>
      <c r="AD735" s="820">
        <f t="shared" si="210"/>
        <v>8.1449289099526059</v>
      </c>
      <c r="AE735" s="820">
        <f t="shared" si="210"/>
        <v>3.9472932330827066</v>
      </c>
      <c r="AF735" s="820">
        <f t="shared" si="210"/>
        <v>5.9805384615384654</v>
      </c>
      <c r="AG735" s="820">
        <f t="shared" si="210"/>
        <v>15.005019305019299</v>
      </c>
      <c r="AH735" s="820">
        <f t="shared" si="210"/>
        <v>11.910188679245287</v>
      </c>
      <c r="AI735" s="820">
        <f t="shared" si="210"/>
        <v>65.581653225806434</v>
      </c>
      <c r="AJ735" s="820">
        <f t="shared" si="210"/>
        <v>9.254323308270676</v>
      </c>
      <c r="AK735" s="820">
        <f t="shared" si="210"/>
        <v>8.6470954356846477</v>
      </c>
      <c r="AL735" s="961">
        <f t="shared" si="210"/>
        <v>35823.85710526316</v>
      </c>
      <c r="AM735" s="820">
        <f t="shared" si="210"/>
        <v>2.4126515151515173</v>
      </c>
      <c r="AN735" s="946">
        <f t="shared" si="210"/>
        <v>1.1623828124999998</v>
      </c>
      <c r="AO735" s="820">
        <f t="shared" si="210"/>
        <v>-22.249106911253932</v>
      </c>
      <c r="AP735" s="820">
        <f t="shared" si="210"/>
        <v>13.610485557647541</v>
      </c>
      <c r="AQ735" s="946">
        <f t="shared" si="210"/>
        <v>153.26250209011445</v>
      </c>
      <c r="AR735" s="820">
        <f t="shared" si="210"/>
        <v>2.0561298688172052</v>
      </c>
      <c r="AS735" s="820">
        <f t="shared" si="210"/>
        <v>2.1941017655752688</v>
      </c>
      <c r="AT735" s="820">
        <f t="shared" si="210"/>
        <v>2.3307414813381984</v>
      </c>
      <c r="AU735" s="820">
        <f t="shared" si="210"/>
        <v>2.4782136111672788</v>
      </c>
      <c r="AV735" s="820">
        <f t="shared" si="210"/>
        <v>2.6374626034329522</v>
      </c>
      <c r="AW735" s="820">
        <f t="shared" si="210"/>
        <v>11.696649330330901</v>
      </c>
      <c r="AX735" s="946">
        <f t="shared" si="210"/>
        <v>15.173785892368947</v>
      </c>
      <c r="AY735" s="820">
        <f t="shared" si="210"/>
        <v>0.94528517110266164</v>
      </c>
      <c r="AZ735" s="820">
        <f t="shared" si="210"/>
        <v>81.435375939849663</v>
      </c>
      <c r="BA735" s="820">
        <f t="shared" si="210"/>
        <v>-14.427330827067671</v>
      </c>
      <c r="BB735" s="820">
        <f t="shared" si="210"/>
        <v>6.5036466165413565</v>
      </c>
      <c r="BC735" s="946">
        <f t="shared" si="210"/>
        <v>14.084661654135346</v>
      </c>
      <c r="BD735" s="820"/>
      <c r="BE735" s="706">
        <f>AVERAGEIFS(BE7:BE731,$E$7:$E$731,"&lt;25",$E$7:$E$731,"&gt;=10")</f>
        <v>2007.0286738351253</v>
      </c>
      <c r="BF735" s="820">
        <f>AVERAGEIFS(BF7:BF731,$E$7:$E$731,"&lt;25",$E$7:$E$731,"&gt;=10")</f>
        <v>0.61290322580645162</v>
      </c>
      <c r="BG735" s="820">
        <f>AVERAGEIFS(BG7:BG731,$E$7:$E$731,"&lt;25",$E$7:$E$731,"&gt;=10")</f>
        <v>5.4266409266409301</v>
      </c>
    </row>
    <row r="736" spans="1:59" x14ac:dyDescent="0.2">
      <c r="A736" s="880" t="s">
        <v>867</v>
      </c>
      <c r="B736" s="657">
        <f>COUNTIF($E$7:$E$731,"&lt;10")</f>
        <v>308</v>
      </c>
      <c r="C736" s="894"/>
      <c r="D736" s="13"/>
      <c r="E736" s="832">
        <f>AVERAGEIF($E$7:$E$731,"&lt;10")</f>
        <v>7.3474025974025974</v>
      </c>
      <c r="G736" s="864"/>
      <c r="H736" s="864"/>
      <c r="I736" s="832">
        <f>AVERAGEIF($E$7:$E$731,"&lt;10",I7:I731)</f>
        <v>70.509318181818131</v>
      </c>
      <c r="J736" s="821">
        <f>AVERAGEIF($E$7:$E$731,"&lt;10",J7:J731)</f>
        <v>3.1440288881309595</v>
      </c>
      <c r="K736" s="828">
        <f>AVERAGEIF($E$7:$E$731,"&lt;10",K7:K731)</f>
        <v>0.40768490259740259</v>
      </c>
      <c r="L736" s="820"/>
      <c r="M736" s="820">
        <f>AVERAGEIF($E$7:$E$731,"&lt;10",M7:M731)</f>
        <v>1.4874045454545459</v>
      </c>
      <c r="N736" s="820"/>
      <c r="O736" s="828">
        <f>AVERAGEIF($E$7:$E$731,"&lt;10",O7:O731)</f>
        <v>0.36490162337662341</v>
      </c>
      <c r="P736" s="864"/>
      <c r="Q736" s="864"/>
      <c r="R736" s="820">
        <f t="shared" ref="R736:X736" si="211">AVERAGEIF($E$7:$E$731,"&lt;10",R7:R731)</f>
        <v>10.391072492979749</v>
      </c>
      <c r="S736" s="820">
        <f t="shared" si="211"/>
        <v>14.842899848347551</v>
      </c>
      <c r="T736" s="820">
        <f t="shared" si="211"/>
        <v>17.834301800707419</v>
      </c>
      <c r="U736" s="820">
        <f t="shared" si="211"/>
        <v>18.3040114155555</v>
      </c>
      <c r="V736" s="820">
        <f t="shared" si="211"/>
        <v>10.537081743453417</v>
      </c>
      <c r="W736" s="831">
        <f t="shared" si="211"/>
        <v>2.4699601390971608</v>
      </c>
      <c r="X736" s="831">
        <f t="shared" si="211"/>
        <v>1.6503599508485218</v>
      </c>
      <c r="Y736" s="864"/>
      <c r="Z736" s="821">
        <f>AVERAGEIF($E$7:$E$731,"&lt;10",Z7:Z731)</f>
        <v>76.119297095894268</v>
      </c>
      <c r="AA736" s="820">
        <f>AVERAGEIF($E$7:$E$731,"&lt;10",AA7:AA731)</f>
        <v>27.22265290677656</v>
      </c>
      <c r="AB736" s="820"/>
      <c r="AC736" s="820">
        <f t="shared" ref="AC736:BC736" si="212">AVERAGEIF($E$7:$E$731,"&lt;10",AC7:AC731)</f>
        <v>2.8751890034364238</v>
      </c>
      <c r="AD736" s="820">
        <f t="shared" si="212"/>
        <v>10.072254901960788</v>
      </c>
      <c r="AE736" s="820">
        <f t="shared" si="212"/>
        <v>4.0059793814433009</v>
      </c>
      <c r="AF736" s="820">
        <f t="shared" si="212"/>
        <v>4.048216783216783</v>
      </c>
      <c r="AG736" s="820">
        <f t="shared" si="212"/>
        <v>11.038220640569389</v>
      </c>
      <c r="AH736" s="820">
        <f t="shared" si="212"/>
        <v>9.9065743944636679</v>
      </c>
      <c r="AI736" s="820">
        <f t="shared" si="212"/>
        <v>130.58503731343288</v>
      </c>
      <c r="AJ736" s="820">
        <f t="shared" si="212"/>
        <v>13.359238754325251</v>
      </c>
      <c r="AK736" s="820">
        <f t="shared" si="212"/>
        <v>8.7820833333333379</v>
      </c>
      <c r="AL736" s="961">
        <f t="shared" si="212"/>
        <v>23749.677422680408</v>
      </c>
      <c r="AM736" s="820">
        <f t="shared" si="212"/>
        <v>3.3716151202749178</v>
      </c>
      <c r="AN736" s="946">
        <f t="shared" si="212"/>
        <v>1.2817793594306053</v>
      </c>
      <c r="AO736" s="820">
        <f t="shared" si="212"/>
        <v>-2.847694235291288</v>
      </c>
      <c r="AP736" s="820">
        <f t="shared" si="212"/>
        <v>21.453468806176765</v>
      </c>
      <c r="AQ736" s="946">
        <f t="shared" si="212"/>
        <v>78.186308163499461</v>
      </c>
      <c r="AR736" s="820">
        <f t="shared" si="212"/>
        <v>1.4096895400432909</v>
      </c>
      <c r="AS736" s="820">
        <f t="shared" si="212"/>
        <v>1.4937639950008654</v>
      </c>
      <c r="AT736" s="820">
        <f t="shared" si="212"/>
        <v>1.5851287989439653</v>
      </c>
      <c r="AU736" s="820">
        <f t="shared" si="212"/>
        <v>1.6838651985792905</v>
      </c>
      <c r="AV736" s="820">
        <f t="shared" si="212"/>
        <v>1.7906320246632073</v>
      </c>
      <c r="AW736" s="820">
        <f t="shared" si="212"/>
        <v>7.9630795572306265</v>
      </c>
      <c r="AX736" s="946">
        <f t="shared" si="212"/>
        <v>16.934262184490791</v>
      </c>
      <c r="AY736" s="820">
        <f t="shared" si="212"/>
        <v>1.0488194444444447</v>
      </c>
      <c r="AZ736" s="820">
        <f t="shared" si="212"/>
        <v>82.573501590597331</v>
      </c>
      <c r="BA736" s="820">
        <f t="shared" si="212"/>
        <v>-19.345386154602316</v>
      </c>
      <c r="BB736" s="820">
        <f t="shared" si="212"/>
        <v>8.5773024700457174</v>
      </c>
      <c r="BC736" s="946">
        <f t="shared" si="212"/>
        <v>14.771502542187923</v>
      </c>
      <c r="BD736" s="820"/>
      <c r="BE736" s="706">
        <f>AVERAGEIF($E$7:$E$731,"&lt;10",BE7:BE731)</f>
        <v>2013.4480519480519</v>
      </c>
      <c r="BF736" s="820">
        <f>AVERAGEIF($E$7:$E$731,"&lt;10",BF7:BF731)</f>
        <v>0</v>
      </c>
      <c r="BG736" s="820">
        <f>AVERAGEIF($E$7:$E$731,"&lt;10",BG7:BG731)</f>
        <v>3.813356890459362</v>
      </c>
    </row>
    <row r="737" spans="1:59" x14ac:dyDescent="0.2">
      <c r="O737" s="945"/>
      <c r="W737" s="960"/>
      <c r="X737" s="960"/>
      <c r="AB737" s="864"/>
      <c r="AC737" s="864"/>
      <c r="AD737" s="864"/>
      <c r="AE737" s="864"/>
      <c r="AF737" s="864"/>
      <c r="AG737" s="864"/>
      <c r="AH737" s="864"/>
      <c r="AI737" s="864"/>
      <c r="AJ737" s="864"/>
      <c r="AK737" s="864"/>
      <c r="AL737" s="962"/>
      <c r="AM737" s="864"/>
      <c r="AN737" s="657"/>
      <c r="AO737" s="864"/>
      <c r="AP737" s="864"/>
      <c r="AQ737" s="657"/>
      <c r="AR737" s="864"/>
      <c r="AS737" s="864"/>
      <c r="AT737" s="864"/>
      <c r="AU737" s="864"/>
      <c r="AV737" s="864"/>
      <c r="AW737" s="864"/>
      <c r="AX737" s="657"/>
      <c r="AY737" s="864"/>
      <c r="AZ737" s="864"/>
      <c r="BA737" s="864"/>
      <c r="BB737" s="864"/>
      <c r="BC737" s="657"/>
      <c r="BD737" s="864"/>
      <c r="BE737" s="948"/>
      <c r="BF737" s="864"/>
      <c r="BG737" s="864"/>
    </row>
    <row r="738" spans="1:59" x14ac:dyDescent="0.2">
      <c r="A738" s="864" t="s">
        <v>4393</v>
      </c>
      <c r="I738" s="657"/>
      <c r="J738" s="864"/>
      <c r="O738" s="945"/>
      <c r="W738" s="960"/>
      <c r="X738" s="960"/>
      <c r="AB738" s="864"/>
      <c r="AC738" s="864"/>
      <c r="AD738" s="864"/>
      <c r="AE738" s="864"/>
      <c r="AF738" s="864"/>
      <c r="AG738" s="864"/>
      <c r="AH738" s="864"/>
      <c r="AI738" s="864"/>
      <c r="AJ738" s="864"/>
      <c r="AK738" s="864"/>
      <c r="AL738" s="962"/>
      <c r="AM738" s="864"/>
      <c r="AN738" s="657"/>
      <c r="AO738" s="864"/>
      <c r="AP738" s="864"/>
      <c r="AQ738" s="657"/>
      <c r="AR738" s="864"/>
      <c r="AS738" s="864"/>
      <c r="AT738" s="864"/>
      <c r="AU738" s="864"/>
      <c r="AV738" s="864"/>
      <c r="AW738" s="864"/>
      <c r="AX738" s="657"/>
      <c r="AY738" s="864"/>
      <c r="AZ738" s="864"/>
      <c r="BA738" s="864"/>
      <c r="BB738" s="864"/>
      <c r="BC738" s="657"/>
      <c r="BD738" s="864"/>
      <c r="BE738" s="948"/>
      <c r="BF738" s="864"/>
      <c r="BG738" s="864"/>
    </row>
    <row r="739" spans="1:59" x14ac:dyDescent="0.2">
      <c r="A739" s="864" t="s">
        <v>4342</v>
      </c>
      <c r="B739" s="657">
        <f t="shared" ref="B739:B749" si="213">COUNTIF($C$7:$C$731,"="&amp;$A739)</f>
        <v>12</v>
      </c>
      <c r="E739" s="832">
        <f t="shared" ref="E739:E749" si="214">AVERAGEIFS($E$7:$E$731,$C$7:$C$731,"="&amp;$A739)</f>
        <v>16.5</v>
      </c>
      <c r="I739" s="943">
        <f t="shared" ref="I739:K749" si="215">AVERAGEIFS(I$7:I$731,$C$7:$C$731,"="&amp;$A739)</f>
        <v>212.18166666666664</v>
      </c>
      <c r="J739" s="820">
        <f t="shared" si="215"/>
        <v>3.2009653816174954</v>
      </c>
      <c r="K739" s="828">
        <f t="shared" si="215"/>
        <v>0.61124999999999996</v>
      </c>
      <c r="L739" s="832"/>
      <c r="M739" s="820">
        <f t="shared" ref="M739:M749" si="216">AVERAGEIFS(M$7:M$731,$C$7:$C$731,"="&amp;$A739)</f>
        <v>2.2575000000000003</v>
      </c>
      <c r="N739" s="832"/>
      <c r="O739" s="828">
        <f t="shared" ref="O739:O749" si="217">AVERAGEIFS(O$7:O$731,$C$7:$C$731,"="&amp;$A739)</f>
        <v>0.56166666666666665</v>
      </c>
      <c r="P739" s="832"/>
      <c r="Q739" s="832"/>
      <c r="R739" s="820">
        <f t="shared" ref="R739:X749" si="218">AVERAGEIFS(R$7:R$731,$C$7:$C$731,"="&amp;$A739)</f>
        <v>8.4400439924487856</v>
      </c>
      <c r="S739" s="820">
        <f t="shared" si="218"/>
        <v>8.8197960790558874</v>
      </c>
      <c r="T739" s="820">
        <f t="shared" si="218"/>
        <v>9.9608368173291861</v>
      </c>
      <c r="U739" s="820">
        <f t="shared" si="218"/>
        <v>10.149291623293333</v>
      </c>
      <c r="V739" s="820">
        <f t="shared" si="218"/>
        <v>8.6419335099331569</v>
      </c>
      <c r="W739" s="831">
        <f t="shared" si="218"/>
        <v>0.7354182813532093</v>
      </c>
      <c r="X739" s="831">
        <f t="shared" si="218"/>
        <v>0.8119883140441726</v>
      </c>
      <c r="Y739" s="657"/>
      <c r="Z739" s="820">
        <f t="shared" ref="Z739:AA749" si="219">AVERAGEIFS(Z$7:Z$731,$C$7:$C$731,"="&amp;$A739)</f>
        <v>113.8760598710021</v>
      </c>
      <c r="AA739" s="820">
        <f t="shared" si="219"/>
        <v>42.362600472162079</v>
      </c>
      <c r="AB739" s="820"/>
      <c r="AC739" s="820">
        <f t="shared" ref="AC739:AL749" si="220">AVERAGEIFS(AC$7:AC$731,$C$7:$C$731,"="&amp;$A739)</f>
        <v>6.1025</v>
      </c>
      <c r="AD739" s="820">
        <f t="shared" si="220"/>
        <v>4.9125000000000005</v>
      </c>
      <c r="AE739" s="820">
        <f t="shared" si="220"/>
        <v>3.2341666666666664</v>
      </c>
      <c r="AF739" s="820">
        <f t="shared" si="220"/>
        <v>3.4227272727272724</v>
      </c>
      <c r="AG739" s="820">
        <f t="shared" si="220"/>
        <v>15.049999999999999</v>
      </c>
      <c r="AH739" s="820">
        <f t="shared" si="220"/>
        <v>-9.9916666666666654</v>
      </c>
      <c r="AI739" s="820">
        <f t="shared" si="220"/>
        <v>8.855833333333333</v>
      </c>
      <c r="AJ739" s="820">
        <f t="shared" si="220"/>
        <v>17.883333333333333</v>
      </c>
      <c r="AK739" s="820">
        <f t="shared" si="220"/>
        <v>13.619</v>
      </c>
      <c r="AL739" s="961">
        <f t="shared" si="220"/>
        <v>66800</v>
      </c>
      <c r="AM739" s="820">
        <f t="shared" ref="AM739:AV749" si="221">AVERAGEIFS(AM$7:AM$731,$C$7:$C$731,"="&amp;$A739)</f>
        <v>0.91083333333333349</v>
      </c>
      <c r="AN739" s="946">
        <f t="shared" si="221"/>
        <v>1.4</v>
      </c>
      <c r="AO739" s="820">
        <f t="shared" si="221"/>
        <v>-27.870971144579091</v>
      </c>
      <c r="AP739" s="820">
        <f t="shared" si="221"/>
        <v>13.595355706700367</v>
      </c>
      <c r="AQ739" s="946">
        <f t="shared" si="221"/>
        <v>106.18815599018774</v>
      </c>
      <c r="AR739" s="820">
        <f t="shared" si="221"/>
        <v>2.1354591666666667</v>
      </c>
      <c r="AS739" s="820">
        <f t="shared" si="221"/>
        <v>2.2455492012500002</v>
      </c>
      <c r="AT739" s="820">
        <f t="shared" si="221"/>
        <v>2.3786423020364587</v>
      </c>
      <c r="AU739" s="820">
        <f t="shared" si="221"/>
        <v>2.5228049264394845</v>
      </c>
      <c r="AV739" s="820">
        <f t="shared" si="221"/>
        <v>2.6790789047877124</v>
      </c>
      <c r="AW739" s="820">
        <f t="shared" ref="AW739:BC749" si="222">AVERAGEIFS(AW$7:AW$731,$C$7:$C$731,"="&amp;$A739)</f>
        <v>11.961534501180324</v>
      </c>
      <c r="AX739" s="946">
        <f t="shared" si="222"/>
        <v>16.958729108061561</v>
      </c>
      <c r="AY739" s="820">
        <f t="shared" si="222"/>
        <v>0.80166666666666675</v>
      </c>
      <c r="AZ739" s="820">
        <f t="shared" si="222"/>
        <v>49.822500000000012</v>
      </c>
      <c r="BA739" s="820">
        <f t="shared" si="222"/>
        <v>-18.646666666666665</v>
      </c>
      <c r="BB739" s="820">
        <f t="shared" si="222"/>
        <v>6.3024999999999993</v>
      </c>
      <c r="BC739" s="946">
        <f t="shared" si="222"/>
        <v>5.4558333333333318</v>
      </c>
      <c r="BD739" s="820"/>
      <c r="BE739" s="706">
        <f t="shared" ref="BE739:BG749" si="223">AVERAGEIFS(BE$7:BE$731,$C$7:$C$731,"="&amp;$A739)</f>
        <v>2004.5</v>
      </c>
      <c r="BF739" s="820">
        <f t="shared" si="223"/>
        <v>0.91666666666666663</v>
      </c>
      <c r="BG739" s="820">
        <f t="shared" si="223"/>
        <v>4.0666666666666673</v>
      </c>
    </row>
    <row r="740" spans="1:59" x14ac:dyDescent="0.2">
      <c r="A740" s="864" t="s">
        <v>245</v>
      </c>
      <c r="B740" s="657">
        <f t="shared" si="213"/>
        <v>40</v>
      </c>
      <c r="C740" s="864"/>
      <c r="E740" s="832">
        <f t="shared" si="214"/>
        <v>17.975000000000001</v>
      </c>
      <c r="I740" s="943">
        <f t="shared" si="215"/>
        <v>115.10200000000002</v>
      </c>
      <c r="J740" s="820">
        <f t="shared" si="215"/>
        <v>1.9110373285256848</v>
      </c>
      <c r="K740" s="828">
        <f t="shared" si="215"/>
        <v>0.46748749999999994</v>
      </c>
      <c r="L740" s="832"/>
      <c r="M740" s="820">
        <f t="shared" si="216"/>
        <v>1.8008000000000002</v>
      </c>
      <c r="N740" s="832"/>
      <c r="O740" s="828">
        <f t="shared" si="217"/>
        <v>0.43308750000000007</v>
      </c>
      <c r="P740" s="832"/>
      <c r="Q740" s="832"/>
      <c r="R740" s="820">
        <f t="shared" si="218"/>
        <v>9.4505714457158767</v>
      </c>
      <c r="S740" s="820">
        <f t="shared" si="218"/>
        <v>10.724749472067689</v>
      </c>
      <c r="T740" s="820">
        <f t="shared" si="218"/>
        <v>13.751159092794385</v>
      </c>
      <c r="U740" s="820">
        <f t="shared" si="218"/>
        <v>13.067954371763525</v>
      </c>
      <c r="V740" s="820">
        <f t="shared" si="218"/>
        <v>14.801471554032837</v>
      </c>
      <c r="W740" s="831">
        <f t="shared" si="218"/>
        <v>0.89484899373714122</v>
      </c>
      <c r="X740" s="831">
        <f t="shared" si="218"/>
        <v>1.6180059018544908</v>
      </c>
      <c r="Y740" s="657"/>
      <c r="Z740" s="820">
        <f t="shared" si="219"/>
        <v>380.30476901622563</v>
      </c>
      <c r="AA740" s="820">
        <f t="shared" si="219"/>
        <v>152.86928100986813</v>
      </c>
      <c r="AB740" s="820"/>
      <c r="AC740" s="820">
        <f t="shared" si="220"/>
        <v>3.8317500000000004</v>
      </c>
      <c r="AD740" s="820">
        <f t="shared" si="220"/>
        <v>7.0228125000000006</v>
      </c>
      <c r="AE740" s="820">
        <f t="shared" si="220"/>
        <v>2.1092499999999994</v>
      </c>
      <c r="AF740" s="820">
        <f t="shared" si="220"/>
        <v>11.39837837837838</v>
      </c>
      <c r="AG740" s="820">
        <f t="shared" si="220"/>
        <v>-7.6820512820512867</v>
      </c>
      <c r="AH740" s="820">
        <f t="shared" si="220"/>
        <v>12.647500000000004</v>
      </c>
      <c r="AI740" s="820">
        <f t="shared" si="220"/>
        <v>43.844473684210534</v>
      </c>
      <c r="AJ740" s="820">
        <f t="shared" si="220"/>
        <v>8.0242499999999968</v>
      </c>
      <c r="AK740" s="820">
        <f t="shared" si="220"/>
        <v>13.555675675675678</v>
      </c>
      <c r="AL740" s="961">
        <f t="shared" si="220"/>
        <v>33841.072500000002</v>
      </c>
      <c r="AM740" s="820">
        <f t="shared" si="221"/>
        <v>4.5614999999999997</v>
      </c>
      <c r="AN740" s="946">
        <f t="shared" si="221"/>
        <v>1.6436111111111111</v>
      </c>
      <c r="AO740" s="820">
        <f t="shared" si="221"/>
        <v>-154.31269444370486</v>
      </c>
      <c r="AP740" s="820">
        <f t="shared" si="221"/>
        <v>14.95558904972782</v>
      </c>
      <c r="AQ740" s="946">
        <f t="shared" si="221"/>
        <v>362.88058243562335</v>
      </c>
      <c r="AR740" s="820">
        <f t="shared" si="221"/>
        <v>1.7359772500000006</v>
      </c>
      <c r="AS740" s="820">
        <f t="shared" si="221"/>
        <v>1.8541613991999999</v>
      </c>
      <c r="AT740" s="820">
        <f t="shared" si="221"/>
        <v>1.9948232323462007</v>
      </c>
      <c r="AU740" s="820">
        <f t="shared" si="221"/>
        <v>2.1483799750226718</v>
      </c>
      <c r="AV740" s="820">
        <f t="shared" si="221"/>
        <v>2.3160573774884456</v>
      </c>
      <c r="AW740" s="820">
        <f t="shared" si="222"/>
        <v>10.049399234057315</v>
      </c>
      <c r="AX740" s="946">
        <f t="shared" si="222"/>
        <v>10.732883688373535</v>
      </c>
      <c r="AY740" s="820">
        <f t="shared" si="222"/>
        <v>1.2158974358974359</v>
      </c>
      <c r="AZ740" s="820">
        <f t="shared" si="222"/>
        <v>138.02350000000001</v>
      </c>
      <c r="BA740" s="820">
        <f t="shared" si="222"/>
        <v>-12.076499999999999</v>
      </c>
      <c r="BB740" s="820">
        <f t="shared" si="222"/>
        <v>4.6122500000000004</v>
      </c>
      <c r="BC740" s="946">
        <f t="shared" si="222"/>
        <v>20.32800000000001</v>
      </c>
      <c r="BD740" s="820"/>
      <c r="BE740" s="706">
        <f t="shared" si="223"/>
        <v>2003.05</v>
      </c>
      <c r="BF740" s="820">
        <f t="shared" si="223"/>
        <v>1.125</v>
      </c>
      <c r="BG740" s="820">
        <f t="shared" si="223"/>
        <v>6.2615384615384606</v>
      </c>
    </row>
    <row r="741" spans="1:59" x14ac:dyDescent="0.2">
      <c r="A741" s="864" t="s">
        <v>128</v>
      </c>
      <c r="B741" s="657">
        <f t="shared" si="213"/>
        <v>38</v>
      </c>
      <c r="C741" s="864"/>
      <c r="E741" s="832">
        <f t="shared" si="214"/>
        <v>29.94736842105263</v>
      </c>
      <c r="I741" s="943">
        <f t="shared" si="215"/>
        <v>105.38815789473684</v>
      </c>
      <c r="J741" s="820">
        <f t="shared" si="215"/>
        <v>2.7056404547602546</v>
      </c>
      <c r="K741" s="828">
        <f t="shared" si="215"/>
        <v>0.57965</v>
      </c>
      <c r="L741" s="832"/>
      <c r="M741" s="820">
        <f t="shared" si="216"/>
        <v>2.227810526315789</v>
      </c>
      <c r="N741" s="832"/>
      <c r="O741" s="828">
        <f t="shared" si="217"/>
        <v>0.5441599642309658</v>
      </c>
      <c r="P741" s="832"/>
      <c r="Q741" s="832"/>
      <c r="R741" s="820">
        <f t="shared" si="218"/>
        <v>6.3603394970996767</v>
      </c>
      <c r="S741" s="820">
        <f t="shared" si="218"/>
        <v>9.0358007394323057</v>
      </c>
      <c r="T741" s="820">
        <f t="shared" si="218"/>
        <v>9.7089835704701279</v>
      </c>
      <c r="U741" s="820">
        <f t="shared" si="218"/>
        <v>8.5393800711214638</v>
      </c>
      <c r="V741" s="820">
        <f t="shared" si="218"/>
        <v>10.367471355863502</v>
      </c>
      <c r="W741" s="831">
        <f t="shared" si="218"/>
        <v>0.83763737084411183</v>
      </c>
      <c r="X741" s="831">
        <f t="shared" si="218"/>
        <v>1.2857819689462213</v>
      </c>
      <c r="Y741" s="657"/>
      <c r="Z741" s="820">
        <f t="shared" si="219"/>
        <v>91.150052666109033</v>
      </c>
      <c r="AA741" s="820">
        <f t="shared" si="219"/>
        <v>32.560530558510834</v>
      </c>
      <c r="AB741" s="820"/>
      <c r="AC741" s="820">
        <f t="shared" si="220"/>
        <v>3.7750000000000004</v>
      </c>
      <c r="AD741" s="820">
        <f t="shared" si="220"/>
        <v>5.9906451612903231</v>
      </c>
      <c r="AE741" s="820">
        <f t="shared" si="220"/>
        <v>2.6947368421052622</v>
      </c>
      <c r="AF741" s="820">
        <f t="shared" si="220"/>
        <v>14.204054054054057</v>
      </c>
      <c r="AG741" s="820">
        <f t="shared" si="220"/>
        <v>22.494117647058825</v>
      </c>
      <c r="AH741" s="820">
        <f t="shared" si="220"/>
        <v>-0.73421052631578809</v>
      </c>
      <c r="AI741" s="820">
        <f t="shared" si="220"/>
        <v>33.174285714285709</v>
      </c>
      <c r="AJ741" s="820">
        <f t="shared" si="220"/>
        <v>6.9631578947368409</v>
      </c>
      <c r="AK741" s="820">
        <f t="shared" si="220"/>
        <v>7.2644444444444467</v>
      </c>
      <c r="AL741" s="961">
        <f t="shared" si="220"/>
        <v>57731.539210526324</v>
      </c>
      <c r="AM741" s="820">
        <f t="shared" si="221"/>
        <v>2.2973684210526324</v>
      </c>
      <c r="AN741" s="946">
        <f t="shared" si="221"/>
        <v>2.2694594594594593</v>
      </c>
      <c r="AO741" s="820">
        <f t="shared" si="221"/>
        <v>-21.194114995425913</v>
      </c>
      <c r="AP741" s="820">
        <f t="shared" si="221"/>
        <v>11.29334473386197</v>
      </c>
      <c r="AQ741" s="946">
        <f t="shared" si="221"/>
        <v>247.18226869818832</v>
      </c>
      <c r="AR741" s="820">
        <f t="shared" si="221"/>
        <v>2.1549921552631579</v>
      </c>
      <c r="AS741" s="820">
        <f t="shared" si="221"/>
        <v>2.2869286042631582</v>
      </c>
      <c r="AT741" s="820">
        <f t="shared" si="221"/>
        <v>2.422947318426921</v>
      </c>
      <c r="AU741" s="820">
        <f t="shared" si="221"/>
        <v>2.5685967841336264</v>
      </c>
      <c r="AV741" s="820">
        <f t="shared" si="221"/>
        <v>2.724624697932525</v>
      </c>
      <c r="AW741" s="820">
        <f t="shared" si="222"/>
        <v>12.158089560019386</v>
      </c>
      <c r="AX741" s="946">
        <f t="shared" si="222"/>
        <v>14.846497967752665</v>
      </c>
      <c r="AY741" s="820">
        <f t="shared" si="222"/>
        <v>0.59842105263157908</v>
      </c>
      <c r="AZ741" s="820">
        <f t="shared" si="222"/>
        <v>64.54105263157895</v>
      </c>
      <c r="BA741" s="820">
        <f t="shared" si="222"/>
        <v>-12.12342105263158</v>
      </c>
      <c r="BB741" s="820">
        <f t="shared" si="222"/>
        <v>2.630789473684211</v>
      </c>
      <c r="BC741" s="946">
        <f t="shared" si="222"/>
        <v>9.4297368421052656</v>
      </c>
      <c r="BD741" s="820"/>
      <c r="BE741" s="706">
        <f t="shared" si="223"/>
        <v>1991.0263157894738</v>
      </c>
      <c r="BF741" s="820">
        <f t="shared" si="223"/>
        <v>2.6842105263157894</v>
      </c>
      <c r="BG741" s="820">
        <f t="shared" si="223"/>
        <v>8.6472222222222204</v>
      </c>
    </row>
    <row r="742" spans="1:59" x14ac:dyDescent="0.2">
      <c r="A742" s="864" t="s">
        <v>178</v>
      </c>
      <c r="B742" s="657">
        <f t="shared" si="213"/>
        <v>16</v>
      </c>
      <c r="C742" s="864"/>
      <c r="E742" s="832">
        <f t="shared" si="214"/>
        <v>16.8125</v>
      </c>
      <c r="I742" s="943">
        <f t="shared" si="215"/>
        <v>73.496250000000003</v>
      </c>
      <c r="J742" s="820">
        <f t="shared" si="215"/>
        <v>8.6934720060457149</v>
      </c>
      <c r="K742" s="828">
        <f t="shared" si="215"/>
        <v>1.3457812500000002</v>
      </c>
      <c r="L742" s="832"/>
      <c r="M742" s="820">
        <f t="shared" si="216"/>
        <v>3.5081250000000002</v>
      </c>
      <c r="N742" s="832"/>
      <c r="O742" s="828">
        <f t="shared" si="217"/>
        <v>0.79796875000000012</v>
      </c>
      <c r="P742" s="832"/>
      <c r="Q742" s="832"/>
      <c r="R742" s="820">
        <f t="shared" si="218"/>
        <v>33.67730304326102</v>
      </c>
      <c r="S742" s="820">
        <f t="shared" si="218"/>
        <v>14.001121564206001</v>
      </c>
      <c r="T742" s="820">
        <f t="shared" si="218"/>
        <v>16.475137423461806</v>
      </c>
      <c r="U742" s="820">
        <f t="shared" si="218"/>
        <v>15.663594668659703</v>
      </c>
      <c r="V742" s="820">
        <f t="shared" si="218"/>
        <v>13.204364992903642</v>
      </c>
      <c r="W742" s="831">
        <f t="shared" si="218"/>
        <v>0.98289802815733629</v>
      </c>
      <c r="X742" s="831">
        <f t="shared" si="218"/>
        <v>1.0079662873224675</v>
      </c>
      <c r="Y742" s="657"/>
      <c r="Z742" s="820">
        <f t="shared" si="219"/>
        <v>211.21508089142333</v>
      </c>
      <c r="AA742" s="820">
        <f t="shared" si="219"/>
        <v>26.136039805541223</v>
      </c>
      <c r="AB742" s="820"/>
      <c r="AC742" s="820">
        <f t="shared" si="220"/>
        <v>1.09375</v>
      </c>
      <c r="AD742" s="820">
        <f t="shared" si="220"/>
        <v>15.779999999999998</v>
      </c>
      <c r="AE742" s="820">
        <f t="shared" si="220"/>
        <v>3.2137499999999997</v>
      </c>
      <c r="AF742" s="820">
        <f t="shared" si="220"/>
        <v>2.7146666666666666</v>
      </c>
      <c r="AG742" s="820">
        <f t="shared" si="220"/>
        <v>-2.8562500000000006</v>
      </c>
      <c r="AH742" s="820">
        <f t="shared" si="220"/>
        <v>-13.581250000000002</v>
      </c>
      <c r="AI742" s="820">
        <f t="shared" si="220"/>
        <v>2099.866</v>
      </c>
      <c r="AJ742" s="820">
        <f t="shared" si="220"/>
        <v>6.6375000000000011</v>
      </c>
      <c r="AK742" s="820">
        <f t="shared" si="220"/>
        <v>-0.3924999999999999</v>
      </c>
      <c r="AL742" s="961">
        <f t="shared" si="220"/>
        <v>37883.729374999995</v>
      </c>
      <c r="AM742" s="820">
        <f t="shared" si="221"/>
        <v>10.064375</v>
      </c>
      <c r="AN742" s="946">
        <f t="shared" si="221"/>
        <v>0.91133333333333344</v>
      </c>
      <c r="AO742" s="820">
        <f t="shared" si="221"/>
        <v>2.6304195631315159</v>
      </c>
      <c r="AP742" s="820">
        <f t="shared" si="221"/>
        <v>23.821979272617273</v>
      </c>
      <c r="AQ742" s="946">
        <f t="shared" si="221"/>
        <v>68.618477493136822</v>
      </c>
      <c r="AR742" s="820">
        <f t="shared" si="221"/>
        <v>2.9337387500000007</v>
      </c>
      <c r="AS742" s="820">
        <f t="shared" si="221"/>
        <v>3.1591599432500002</v>
      </c>
      <c r="AT742" s="820">
        <f t="shared" si="221"/>
        <v>3.2340508221741011</v>
      </c>
      <c r="AU742" s="820">
        <f t="shared" si="221"/>
        <v>3.3124794760848566</v>
      </c>
      <c r="AV742" s="820">
        <f t="shared" si="221"/>
        <v>3.3946865343469868</v>
      </c>
      <c r="AW742" s="820">
        <f t="shared" si="222"/>
        <v>16.034115525855942</v>
      </c>
      <c r="AX742" s="946">
        <f t="shared" si="222"/>
        <v>46.498013804423664</v>
      </c>
      <c r="AY742" s="820">
        <f t="shared" si="222"/>
        <v>1.6524999999999996</v>
      </c>
      <c r="AZ742" s="820">
        <f t="shared" si="222"/>
        <v>114.59812500000001</v>
      </c>
      <c r="BA742" s="820">
        <f t="shared" si="222"/>
        <v>-36.545000000000002</v>
      </c>
      <c r="BB742" s="820">
        <f t="shared" si="222"/>
        <v>14.128125000000001</v>
      </c>
      <c r="BC742" s="946">
        <f t="shared" si="222"/>
        <v>4.74</v>
      </c>
      <c r="BD742" s="820"/>
      <c r="BE742" s="706">
        <f t="shared" si="223"/>
        <v>2004</v>
      </c>
      <c r="BF742" s="820">
        <f t="shared" si="223"/>
        <v>1.0625</v>
      </c>
      <c r="BG742" s="820">
        <f t="shared" si="223"/>
        <v>4.4000000000000004</v>
      </c>
    </row>
    <row r="743" spans="1:59" x14ac:dyDescent="0.2">
      <c r="A743" s="864" t="s">
        <v>108</v>
      </c>
      <c r="B743" s="657">
        <f t="shared" si="213"/>
        <v>273</v>
      </c>
      <c r="C743" s="864"/>
      <c r="E743" s="832">
        <f t="shared" si="214"/>
        <v>12.901098901098901</v>
      </c>
      <c r="I743" s="943">
        <f t="shared" si="215"/>
        <v>62.014212454212469</v>
      </c>
      <c r="J743" s="820">
        <f t="shared" si="215"/>
        <v>3.2392169826345825</v>
      </c>
      <c r="K743" s="828">
        <f t="shared" si="215"/>
        <v>0.44423443223443221</v>
      </c>
      <c r="L743" s="832"/>
      <c r="M743" s="820">
        <f t="shared" si="216"/>
        <v>1.5064615384615387</v>
      </c>
      <c r="N743" s="832"/>
      <c r="O743" s="828">
        <f t="shared" si="217"/>
        <v>0.40490819239490672</v>
      </c>
      <c r="P743" s="832"/>
      <c r="Q743" s="832"/>
      <c r="R743" s="820">
        <f t="shared" si="218"/>
        <v>8.6906859985848399</v>
      </c>
      <c r="S743" s="820">
        <f t="shared" si="218"/>
        <v>14.40168492432433</v>
      </c>
      <c r="T743" s="820">
        <f t="shared" si="218"/>
        <v>15.718107231390688</v>
      </c>
      <c r="U743" s="820">
        <f t="shared" si="218"/>
        <v>15.380671275116848</v>
      </c>
      <c r="V743" s="820">
        <f t="shared" si="218"/>
        <v>10.310812971927895</v>
      </c>
      <c r="W743" s="831">
        <f t="shared" si="218"/>
        <v>1.6707268829730662</v>
      </c>
      <c r="X743" s="831">
        <f t="shared" si="218"/>
        <v>1.4045983981006818</v>
      </c>
      <c r="Y743" s="657"/>
      <c r="Z743" s="820">
        <f t="shared" si="219"/>
        <v>48.134459842616394</v>
      </c>
      <c r="AA743" s="820">
        <f t="shared" si="219"/>
        <v>17.109775288247299</v>
      </c>
      <c r="AB743" s="820"/>
      <c r="AC743" s="820">
        <f t="shared" si="220"/>
        <v>3.5271729957805875</v>
      </c>
      <c r="AD743" s="820">
        <f t="shared" si="220"/>
        <v>3.3413855421686751</v>
      </c>
      <c r="AE743" s="820">
        <f t="shared" si="220"/>
        <v>3.7763291139240525</v>
      </c>
      <c r="AF743" s="820">
        <f t="shared" si="220"/>
        <v>2.6664406779661003</v>
      </c>
      <c r="AG743" s="820">
        <f t="shared" si="220"/>
        <v>10.436379310344829</v>
      </c>
      <c r="AH743" s="820">
        <f t="shared" si="220"/>
        <v>24.771489361702109</v>
      </c>
      <c r="AI743" s="820">
        <f t="shared" si="220"/>
        <v>66.966249999999974</v>
      </c>
      <c r="AJ743" s="820">
        <f t="shared" si="220"/>
        <v>13.04702127659575</v>
      </c>
      <c r="AK743" s="820">
        <f t="shared" si="220"/>
        <v>7.3731746031746068</v>
      </c>
      <c r="AL743" s="961">
        <f t="shared" si="220"/>
        <v>12963.694810126581</v>
      </c>
      <c r="AM743" s="820">
        <f t="shared" si="221"/>
        <v>3.8710548523206776</v>
      </c>
      <c r="AN743" s="946">
        <f t="shared" si="221"/>
        <v>0.73376623376623373</v>
      </c>
      <c r="AO743" s="820">
        <f t="shared" si="221"/>
        <v>2.0462847763268548</v>
      </c>
      <c r="AP743" s="820">
        <f t="shared" si="221"/>
        <v>18.639194985700659</v>
      </c>
      <c r="AQ743" s="946">
        <f t="shared" si="221"/>
        <v>17.024967259534893</v>
      </c>
      <c r="AR743" s="820">
        <f t="shared" si="221"/>
        <v>1.4655990990907679</v>
      </c>
      <c r="AS743" s="820">
        <f t="shared" si="221"/>
        <v>1.54181583255415</v>
      </c>
      <c r="AT743" s="820">
        <f t="shared" si="221"/>
        <v>1.6284503224389579</v>
      </c>
      <c r="AU743" s="820">
        <f t="shared" si="221"/>
        <v>1.7215378876492888</v>
      </c>
      <c r="AV743" s="820">
        <f t="shared" si="221"/>
        <v>1.8216287841509264</v>
      </c>
      <c r="AW743" s="820">
        <f t="shared" si="222"/>
        <v>8.1790319258840931</v>
      </c>
      <c r="AX743" s="946">
        <f t="shared" si="222"/>
        <v>17.683705560961162</v>
      </c>
      <c r="AY743" s="820">
        <f t="shared" si="222"/>
        <v>1.0444255319148936</v>
      </c>
      <c r="AZ743" s="820">
        <f t="shared" si="222"/>
        <v>70.11497452685164</v>
      </c>
      <c r="BA743" s="820">
        <f t="shared" si="222"/>
        <v>-21.349060637085536</v>
      </c>
      <c r="BB743" s="820">
        <f t="shared" si="222"/>
        <v>9.9826372100561329</v>
      </c>
      <c r="BC743" s="946">
        <f t="shared" si="222"/>
        <v>14.212984134078841</v>
      </c>
      <c r="BD743" s="820"/>
      <c r="BE743" s="706">
        <f t="shared" si="223"/>
        <v>2007.9377289377289</v>
      </c>
      <c r="BF743" s="820">
        <f t="shared" si="223"/>
        <v>0.5494505494505495</v>
      </c>
      <c r="BG743" s="820">
        <f t="shared" si="223"/>
        <v>2.3703004291845495</v>
      </c>
    </row>
    <row r="744" spans="1:59" x14ac:dyDescent="0.2">
      <c r="A744" s="864" t="s">
        <v>153</v>
      </c>
      <c r="B744" s="657">
        <f t="shared" si="213"/>
        <v>36</v>
      </c>
      <c r="C744" s="864"/>
      <c r="E744" s="832">
        <f t="shared" si="214"/>
        <v>15.444444444444445</v>
      </c>
      <c r="I744" s="943">
        <f t="shared" si="215"/>
        <v>165.50444444444449</v>
      </c>
      <c r="J744" s="820">
        <f t="shared" si="215"/>
        <v>1.6997340319369438</v>
      </c>
      <c r="K744" s="828">
        <f t="shared" si="215"/>
        <v>0.54458055555555562</v>
      </c>
      <c r="L744" s="832"/>
      <c r="M744" s="820">
        <f t="shared" si="216"/>
        <v>2.1783222222222225</v>
      </c>
      <c r="N744" s="832"/>
      <c r="O744" s="828">
        <f t="shared" si="217"/>
        <v>0.49861388888888886</v>
      </c>
      <c r="P744" s="832"/>
      <c r="Q744" s="832"/>
      <c r="R744" s="820">
        <f t="shared" si="218"/>
        <v>8.4111274754782883</v>
      </c>
      <c r="S744" s="820">
        <f t="shared" si="218"/>
        <v>10.581206068248356</v>
      </c>
      <c r="T744" s="820">
        <f t="shared" si="218"/>
        <v>10.49652944784409</v>
      </c>
      <c r="U744" s="820">
        <f t="shared" si="218"/>
        <v>11.577406717419889</v>
      </c>
      <c r="V744" s="820">
        <f t="shared" si="218"/>
        <v>13.19656806866557</v>
      </c>
      <c r="W744" s="831">
        <f t="shared" si="218"/>
        <v>0.94831546371447606</v>
      </c>
      <c r="X744" s="831">
        <f t="shared" si="218"/>
        <v>1.0549695042807647</v>
      </c>
      <c r="Y744" s="657"/>
      <c r="Z744" s="820">
        <f t="shared" si="219"/>
        <v>54.437836525340337</v>
      </c>
      <c r="AA744" s="820">
        <f t="shared" si="219"/>
        <v>35.305804480020861</v>
      </c>
      <c r="AB744" s="820"/>
      <c r="AC744" s="820">
        <f t="shared" si="220"/>
        <v>5.4891666666666659</v>
      </c>
      <c r="AD744" s="820">
        <f t="shared" si="220"/>
        <v>45.476666666666659</v>
      </c>
      <c r="AE744" s="820">
        <f t="shared" si="220"/>
        <v>4.2686111111111114</v>
      </c>
      <c r="AF744" s="820">
        <f t="shared" si="220"/>
        <v>6.5677142857142838</v>
      </c>
      <c r="AG744" s="820">
        <f t="shared" si="220"/>
        <v>24.819444444444446</v>
      </c>
      <c r="AH744" s="820">
        <f t="shared" si="220"/>
        <v>-2.0611111111111136</v>
      </c>
      <c r="AI744" s="820">
        <f t="shared" si="220"/>
        <v>13.589696969696972</v>
      </c>
      <c r="AJ744" s="820">
        <f t="shared" si="220"/>
        <v>10.95</v>
      </c>
      <c r="AK744" s="820">
        <f t="shared" si="220"/>
        <v>9.6306060606060626</v>
      </c>
      <c r="AL744" s="961">
        <f t="shared" si="220"/>
        <v>79292.464444444457</v>
      </c>
      <c r="AM744" s="820">
        <f t="shared" si="221"/>
        <v>1.1333333333333329</v>
      </c>
      <c r="AN744" s="946">
        <f t="shared" si="221"/>
        <v>1.0799999999999998</v>
      </c>
      <c r="AO744" s="820">
        <f t="shared" si="221"/>
        <v>-20.844809898830469</v>
      </c>
      <c r="AP744" s="820">
        <f t="shared" si="221"/>
        <v>13.197611145983839</v>
      </c>
      <c r="AQ744" s="946">
        <f t="shared" si="221"/>
        <v>203.32407664442488</v>
      </c>
      <c r="AR744" s="820">
        <f t="shared" si="221"/>
        <v>2.0953098333333333</v>
      </c>
      <c r="AS744" s="820">
        <f t="shared" si="221"/>
        <v>2.2446561329888892</v>
      </c>
      <c r="AT744" s="820">
        <f t="shared" si="221"/>
        <v>2.4121292938305028</v>
      </c>
      <c r="AU744" s="820">
        <f t="shared" si="221"/>
        <v>2.594194529005613</v>
      </c>
      <c r="AV744" s="820">
        <f t="shared" si="221"/>
        <v>2.7921959879153042</v>
      </c>
      <c r="AW744" s="820">
        <f t="shared" si="222"/>
        <v>12.138485777073644</v>
      </c>
      <c r="AX744" s="946">
        <f t="shared" si="222"/>
        <v>9.4157206084456231</v>
      </c>
      <c r="AY744" s="820">
        <f t="shared" si="222"/>
        <v>0.75944444444444459</v>
      </c>
      <c r="AZ744" s="820">
        <f t="shared" si="222"/>
        <v>61.738888888888901</v>
      </c>
      <c r="BA744" s="820">
        <f t="shared" si="222"/>
        <v>-11.231111111111108</v>
      </c>
      <c r="BB744" s="820">
        <f t="shared" si="222"/>
        <v>4.7544444444444434</v>
      </c>
      <c r="BC744" s="946">
        <f t="shared" si="222"/>
        <v>10.601944444444447</v>
      </c>
      <c r="BD744" s="820"/>
      <c r="BE744" s="706">
        <f t="shared" si="223"/>
        <v>2005.6666666666667</v>
      </c>
      <c r="BF744" s="820">
        <f t="shared" si="223"/>
        <v>0.80555555555555558</v>
      </c>
      <c r="BG744" s="820">
        <f t="shared" si="223"/>
        <v>6.8777777777777764</v>
      </c>
    </row>
    <row r="745" spans="1:59" x14ac:dyDescent="0.2">
      <c r="A745" s="864" t="s">
        <v>112</v>
      </c>
      <c r="B745" s="657">
        <f t="shared" si="213"/>
        <v>102</v>
      </c>
      <c r="C745" s="864"/>
      <c r="E745" s="832">
        <f t="shared" si="214"/>
        <v>19.176470588235293</v>
      </c>
      <c r="I745" s="943">
        <f t="shared" si="215"/>
        <v>111.99568627450977</v>
      </c>
      <c r="J745" s="820">
        <f t="shared" si="215"/>
        <v>1.7774125550029283</v>
      </c>
      <c r="K745" s="828">
        <f t="shared" si="215"/>
        <v>0.47307843137254901</v>
      </c>
      <c r="L745" s="832"/>
      <c r="M745" s="820">
        <f t="shared" si="216"/>
        <v>1.8576078431372547</v>
      </c>
      <c r="N745" s="832"/>
      <c r="O745" s="828">
        <f t="shared" si="217"/>
        <v>0.43794607843137273</v>
      </c>
      <c r="P745" s="832"/>
      <c r="Q745" s="832"/>
      <c r="R745" s="820">
        <f t="shared" si="218"/>
        <v>8.3238739909855646</v>
      </c>
      <c r="S745" s="820">
        <f t="shared" si="218"/>
        <v>11.160600798945072</v>
      </c>
      <c r="T745" s="820">
        <f t="shared" si="218"/>
        <v>12.481257079121869</v>
      </c>
      <c r="U745" s="820">
        <f t="shared" si="218"/>
        <v>12.239480604642603</v>
      </c>
      <c r="V745" s="820">
        <f t="shared" si="218"/>
        <v>10.91823307614847</v>
      </c>
      <c r="W745" s="831">
        <f t="shared" si="218"/>
        <v>1.1286487293917922</v>
      </c>
      <c r="X745" s="831">
        <f t="shared" si="218"/>
        <v>1.3614035445655965</v>
      </c>
      <c r="Y745" s="657"/>
      <c r="Z745" s="820">
        <f t="shared" si="219"/>
        <v>47.85546777916614</v>
      </c>
      <c r="AA745" s="820">
        <f t="shared" si="219"/>
        <v>30.723131247657083</v>
      </c>
      <c r="AB745" s="820"/>
      <c r="AC745" s="820">
        <f t="shared" si="220"/>
        <v>3.9045098039215684</v>
      </c>
      <c r="AD745" s="820">
        <f t="shared" si="220"/>
        <v>5.4976404494382018</v>
      </c>
      <c r="AE745" s="820">
        <f t="shared" si="220"/>
        <v>2.5330392156862747</v>
      </c>
      <c r="AF745" s="820">
        <f t="shared" si="220"/>
        <v>7.1264356435643563</v>
      </c>
      <c r="AG745" s="820">
        <f t="shared" si="220"/>
        <v>27.619587628865975</v>
      </c>
      <c r="AH745" s="820">
        <f t="shared" si="220"/>
        <v>-0.53431372549019618</v>
      </c>
      <c r="AI745" s="820">
        <f t="shared" si="220"/>
        <v>37.305499999999995</v>
      </c>
      <c r="AJ745" s="820">
        <f t="shared" si="220"/>
        <v>10.65627450980392</v>
      </c>
      <c r="AK745" s="820">
        <f t="shared" si="220"/>
        <v>9.0125000000000011</v>
      </c>
      <c r="AL745" s="961">
        <f t="shared" si="220"/>
        <v>19417.964215686272</v>
      </c>
      <c r="AM745" s="820">
        <f t="shared" si="221"/>
        <v>0.97564356435643518</v>
      </c>
      <c r="AN745" s="946">
        <f t="shared" si="221"/>
        <v>1.0865346534653459</v>
      </c>
      <c r="AO745" s="820">
        <f t="shared" si="221"/>
        <v>-16.726844244053005</v>
      </c>
      <c r="AP745" s="820">
        <f t="shared" si="221"/>
        <v>14.01462344218432</v>
      </c>
      <c r="AQ745" s="946">
        <f t="shared" si="221"/>
        <v>174.80481229391978</v>
      </c>
      <c r="AR745" s="820">
        <f t="shared" si="221"/>
        <v>1.777597549019609</v>
      </c>
      <c r="AS745" s="820">
        <f t="shared" si="221"/>
        <v>1.925757350073529</v>
      </c>
      <c r="AT745" s="820">
        <f t="shared" si="221"/>
        <v>2.0546511691892579</v>
      </c>
      <c r="AU745" s="820">
        <f t="shared" si="221"/>
        <v>2.1941548079768185</v>
      </c>
      <c r="AV745" s="820">
        <f t="shared" si="221"/>
        <v>2.3452121467945548</v>
      </c>
      <c r="AW745" s="820">
        <f t="shared" si="222"/>
        <v>10.297373023053774</v>
      </c>
      <c r="AX745" s="946">
        <f t="shared" si="222"/>
        <v>9.939043046263345</v>
      </c>
      <c r="AY745" s="820">
        <f t="shared" si="222"/>
        <v>1.1652941176470586</v>
      </c>
      <c r="AZ745" s="820">
        <f t="shared" si="222"/>
        <v>96.160392156862727</v>
      </c>
      <c r="BA745" s="820">
        <f t="shared" si="222"/>
        <v>-10.505882352941171</v>
      </c>
      <c r="BB745" s="820">
        <f t="shared" si="222"/>
        <v>7.0211764705882338</v>
      </c>
      <c r="BC745" s="946">
        <f t="shared" si="222"/>
        <v>20.429999999999996</v>
      </c>
      <c r="BD745" s="820"/>
      <c r="BE745" s="706">
        <f t="shared" si="223"/>
        <v>2001.8333333333333</v>
      </c>
      <c r="BF745" s="820">
        <f t="shared" si="223"/>
        <v>1.3333333333333333</v>
      </c>
      <c r="BG745" s="820">
        <f t="shared" si="223"/>
        <v>7.2122448979591809</v>
      </c>
    </row>
    <row r="746" spans="1:59" x14ac:dyDescent="0.2">
      <c r="A746" s="864" t="s">
        <v>4193</v>
      </c>
      <c r="B746" s="657">
        <f t="shared" si="213"/>
        <v>52</v>
      </c>
      <c r="C746" s="864"/>
      <c r="E746" s="832">
        <f t="shared" si="214"/>
        <v>12.538461538461538</v>
      </c>
      <c r="I746" s="943">
        <f t="shared" si="215"/>
        <v>123.36615384615388</v>
      </c>
      <c r="J746" s="820">
        <f t="shared" si="215"/>
        <v>1.9353146261872693</v>
      </c>
      <c r="K746" s="828">
        <f t="shared" si="215"/>
        <v>0.49614230769230766</v>
      </c>
      <c r="L746" s="832"/>
      <c r="M746" s="820">
        <f t="shared" si="216"/>
        <v>1.9184846153846153</v>
      </c>
      <c r="N746" s="832"/>
      <c r="O746" s="828">
        <f t="shared" si="217"/>
        <v>0.44843269230769239</v>
      </c>
      <c r="P746" s="832"/>
      <c r="Q746" s="832"/>
      <c r="R746" s="820">
        <f t="shared" si="218"/>
        <v>9.9183314167070407</v>
      </c>
      <c r="S746" s="820">
        <f t="shared" si="218"/>
        <v>14.719613021110442</v>
      </c>
      <c r="T746" s="820">
        <f t="shared" si="218"/>
        <v>17.400228410010495</v>
      </c>
      <c r="U746" s="820">
        <f t="shared" si="218"/>
        <v>17.288920567584874</v>
      </c>
      <c r="V746" s="820">
        <f t="shared" si="218"/>
        <v>16.107905050087819</v>
      </c>
      <c r="W746" s="831">
        <f t="shared" si="218"/>
        <v>0.82080530821155273</v>
      </c>
      <c r="X746" s="831">
        <f t="shared" si="218"/>
        <v>1.7242343033695111</v>
      </c>
      <c r="Y746" s="657"/>
      <c r="Z746" s="820">
        <f t="shared" si="219"/>
        <v>74.932437372442109</v>
      </c>
      <c r="AA746" s="820">
        <f t="shared" si="219"/>
        <v>39.242178104596746</v>
      </c>
      <c r="AB746" s="820"/>
      <c r="AC746" s="820">
        <f t="shared" si="220"/>
        <v>3.6184615384615375</v>
      </c>
      <c r="AD746" s="820">
        <f t="shared" si="220"/>
        <v>4.629999999999999</v>
      </c>
      <c r="AE746" s="820">
        <f t="shared" si="220"/>
        <v>5.71</v>
      </c>
      <c r="AF746" s="820">
        <f t="shared" si="220"/>
        <v>12.875000000000002</v>
      </c>
      <c r="AG746" s="820">
        <f t="shared" si="220"/>
        <v>23.336734693877556</v>
      </c>
      <c r="AH746" s="820">
        <f t="shared" si="220"/>
        <v>7.9607843137254894</v>
      </c>
      <c r="AI746" s="820">
        <f t="shared" si="220"/>
        <v>13.020408163265314</v>
      </c>
      <c r="AJ746" s="820">
        <f t="shared" si="220"/>
        <v>11.904705882352939</v>
      </c>
      <c r="AK746" s="820">
        <f t="shared" si="220"/>
        <v>10.031224489795919</v>
      </c>
      <c r="AL746" s="961">
        <f t="shared" si="220"/>
        <v>124671.0876923077</v>
      </c>
      <c r="AM746" s="820">
        <f t="shared" si="221"/>
        <v>2.4098039215686278</v>
      </c>
      <c r="AN746" s="946">
        <f t="shared" si="221"/>
        <v>1.9620240000000002</v>
      </c>
      <c r="AO746" s="820">
        <f t="shared" si="221"/>
        <v>-17.411591826564617</v>
      </c>
      <c r="AP746" s="820">
        <f t="shared" si="221"/>
        <v>19.163411229041309</v>
      </c>
      <c r="AQ746" s="946">
        <f t="shared" si="221"/>
        <v>284.47009173419934</v>
      </c>
      <c r="AR746" s="820">
        <f t="shared" si="221"/>
        <v>1.7754705</v>
      </c>
      <c r="AS746" s="820">
        <f t="shared" si="221"/>
        <v>1.9309089312807695</v>
      </c>
      <c r="AT746" s="820">
        <f t="shared" si="221"/>
        <v>2.0839567850345544</v>
      </c>
      <c r="AU746" s="820">
        <f t="shared" si="221"/>
        <v>2.2507169478249591</v>
      </c>
      <c r="AV746" s="820">
        <f t="shared" si="221"/>
        <v>2.4324667588092881</v>
      </c>
      <c r="AW746" s="820">
        <f t="shared" si="222"/>
        <v>10.473519922949574</v>
      </c>
      <c r="AX746" s="946">
        <f t="shared" si="222"/>
        <v>10.467622362460519</v>
      </c>
      <c r="AY746" s="820">
        <f t="shared" si="222"/>
        <v>1.05</v>
      </c>
      <c r="AZ746" s="820">
        <f t="shared" si="222"/>
        <v>82.613934591482561</v>
      </c>
      <c r="BA746" s="820">
        <f t="shared" si="222"/>
        <v>-9.7563014809375179</v>
      </c>
      <c r="BB746" s="820">
        <f t="shared" si="222"/>
        <v>8.7535590647807258</v>
      </c>
      <c r="BC746" s="946">
        <f t="shared" si="222"/>
        <v>19.108729179686435</v>
      </c>
      <c r="BD746" s="820"/>
      <c r="BE746" s="706">
        <f t="shared" si="223"/>
        <v>2008.4038461538462</v>
      </c>
      <c r="BF746" s="820">
        <f t="shared" si="223"/>
        <v>0.5</v>
      </c>
      <c r="BG746" s="820">
        <f t="shared" si="223"/>
        <v>10.3384</v>
      </c>
    </row>
    <row r="747" spans="1:59" x14ac:dyDescent="0.2">
      <c r="A747" s="864" t="s">
        <v>123</v>
      </c>
      <c r="B747" s="657">
        <f t="shared" si="213"/>
        <v>44</v>
      </c>
      <c r="C747" s="864"/>
      <c r="E747" s="832">
        <f t="shared" si="214"/>
        <v>18.40909090909091</v>
      </c>
      <c r="I747" s="943">
        <f t="shared" si="215"/>
        <v>124.38227272727273</v>
      </c>
      <c r="J747" s="820">
        <f t="shared" si="215"/>
        <v>2.0626706701578978</v>
      </c>
      <c r="K747" s="828">
        <f t="shared" si="215"/>
        <v>0.50481590909090912</v>
      </c>
      <c r="L747" s="832"/>
      <c r="M747" s="820">
        <f t="shared" si="216"/>
        <v>1.9601727272727272</v>
      </c>
      <c r="N747" s="832"/>
      <c r="O747" s="828">
        <f t="shared" si="217"/>
        <v>0.46579772727272706</v>
      </c>
      <c r="P747" s="832"/>
      <c r="Q747" s="832"/>
      <c r="R747" s="820">
        <f t="shared" si="218"/>
        <v>8.2969733597709272</v>
      </c>
      <c r="S747" s="820">
        <f t="shared" si="218"/>
        <v>9.997558020112244</v>
      </c>
      <c r="T747" s="820">
        <f t="shared" si="218"/>
        <v>11.643374539966004</v>
      </c>
      <c r="U747" s="820">
        <f t="shared" si="218"/>
        <v>11.219321303730215</v>
      </c>
      <c r="V747" s="820">
        <f t="shared" si="218"/>
        <v>11.961808848481425</v>
      </c>
      <c r="W747" s="831">
        <f t="shared" si="218"/>
        <v>0.91190073245705705</v>
      </c>
      <c r="X747" s="831">
        <f t="shared" si="218"/>
        <v>1.4962276054529795</v>
      </c>
      <c r="Y747" s="657"/>
      <c r="Z747" s="820">
        <f t="shared" si="219"/>
        <v>86.410530769572091</v>
      </c>
      <c r="AA747" s="820">
        <f t="shared" si="219"/>
        <v>56.205015986972072</v>
      </c>
      <c r="AB747" s="820"/>
      <c r="AC747" s="820">
        <f t="shared" si="220"/>
        <v>3.7518181818181819</v>
      </c>
      <c r="AD747" s="820">
        <f t="shared" si="220"/>
        <v>8.1591891891891883</v>
      </c>
      <c r="AE747" s="820">
        <f t="shared" si="220"/>
        <v>3.0381818181818185</v>
      </c>
      <c r="AF747" s="820">
        <f t="shared" si="220"/>
        <v>4.2367441860465114</v>
      </c>
      <c r="AG747" s="820">
        <f t="shared" si="220"/>
        <v>8.65</v>
      </c>
      <c r="AH747" s="820">
        <f t="shared" si="220"/>
        <v>3.9545454545454559</v>
      </c>
      <c r="AI747" s="820">
        <f t="shared" si="220"/>
        <v>21.026744186046511</v>
      </c>
      <c r="AJ747" s="820">
        <f t="shared" si="220"/>
        <v>8.3093181818181829</v>
      </c>
      <c r="AK747" s="820">
        <f t="shared" si="220"/>
        <v>10.112093023255813</v>
      </c>
      <c r="AL747" s="961">
        <f t="shared" si="220"/>
        <v>15652.833181818183</v>
      </c>
      <c r="AM747" s="820">
        <f t="shared" si="221"/>
        <v>2.0345454545454542</v>
      </c>
      <c r="AN747" s="946">
        <f t="shared" si="221"/>
        <v>1.0166666666666666</v>
      </c>
      <c r="AO747" s="820">
        <f t="shared" si="221"/>
        <v>-38.473767917407166</v>
      </c>
      <c r="AP747" s="820">
        <f t="shared" si="221"/>
        <v>13.275763739878165</v>
      </c>
      <c r="AQ747" s="946">
        <f t="shared" si="221"/>
        <v>179.02982796833879</v>
      </c>
      <c r="AR747" s="820">
        <f t="shared" si="221"/>
        <v>1.8901151136363639</v>
      </c>
      <c r="AS747" s="820">
        <f t="shared" si="221"/>
        <v>2.0395945193181819</v>
      </c>
      <c r="AT747" s="820">
        <f t="shared" si="221"/>
        <v>2.176866920681114</v>
      </c>
      <c r="AU747" s="820">
        <f t="shared" si="221"/>
        <v>2.3255110565572483</v>
      </c>
      <c r="AV747" s="820">
        <f t="shared" si="221"/>
        <v>2.486541562644788</v>
      </c>
      <c r="AW747" s="820">
        <f t="shared" si="222"/>
        <v>10.918629172837695</v>
      </c>
      <c r="AX747" s="946">
        <f t="shared" si="222"/>
        <v>11.502015707548706</v>
      </c>
      <c r="AY747" s="820">
        <f t="shared" si="222"/>
        <v>1.1297674418604648</v>
      </c>
      <c r="AZ747" s="820">
        <f t="shared" si="222"/>
        <v>102.77909090909093</v>
      </c>
      <c r="BA747" s="820">
        <f t="shared" si="222"/>
        <v>-11.438863636363637</v>
      </c>
      <c r="BB747" s="820">
        <f t="shared" si="222"/>
        <v>7.1543181818181827</v>
      </c>
      <c r="BC747" s="946">
        <f t="shared" si="222"/>
        <v>18.835227272727273</v>
      </c>
      <c r="BD747" s="820"/>
      <c r="BE747" s="706">
        <f t="shared" si="223"/>
        <v>2002.5</v>
      </c>
      <c r="BF747" s="820">
        <f t="shared" si="223"/>
        <v>1.1818181818181819</v>
      </c>
      <c r="BG747" s="820">
        <f t="shared" si="223"/>
        <v>4.9499999999999993</v>
      </c>
    </row>
    <row r="748" spans="1:59" x14ac:dyDescent="0.2">
      <c r="A748" s="864" t="s">
        <v>4319</v>
      </c>
      <c r="B748" s="657">
        <f t="shared" si="213"/>
        <v>54</v>
      </c>
      <c r="C748" s="864"/>
      <c r="E748" s="832">
        <f t="shared" si="214"/>
        <v>11.388888888888889</v>
      </c>
      <c r="I748" s="943">
        <f t="shared" si="215"/>
        <v>79.723703703703706</v>
      </c>
      <c r="J748" s="820">
        <f t="shared" si="215"/>
        <v>4.2796601715260953</v>
      </c>
      <c r="K748" s="828">
        <f t="shared" si="215"/>
        <v>0.62953981481481458</v>
      </c>
      <c r="L748" s="832"/>
      <c r="M748" s="820">
        <f t="shared" si="216"/>
        <v>2.6209592592592581</v>
      </c>
      <c r="N748" s="832"/>
      <c r="O748" s="828">
        <f t="shared" si="217"/>
        <v>0.59032438888888905</v>
      </c>
      <c r="P748" s="832"/>
      <c r="Q748" s="832"/>
      <c r="R748" s="820">
        <f t="shared" si="218"/>
        <v>7.4178242371327689</v>
      </c>
      <c r="S748" s="820">
        <f t="shared" si="218"/>
        <v>7.377021400730098</v>
      </c>
      <c r="T748" s="820">
        <f t="shared" si="218"/>
        <v>8.7366741920724174</v>
      </c>
      <c r="U748" s="820">
        <f t="shared" si="218"/>
        <v>10.860821062916651</v>
      </c>
      <c r="V748" s="820">
        <f t="shared" si="218"/>
        <v>6.655749352337943</v>
      </c>
      <c r="W748" s="831">
        <f t="shared" si="218"/>
        <v>3.5417934297106948</v>
      </c>
      <c r="X748" s="831">
        <f t="shared" si="218"/>
        <v>0.89367905950911708</v>
      </c>
      <c r="Y748" s="657"/>
      <c r="Z748" s="820">
        <f t="shared" si="219"/>
        <v>211.17751258155994</v>
      </c>
      <c r="AA748" s="820">
        <f t="shared" si="219"/>
        <v>53.043035553769457</v>
      </c>
      <c r="AB748" s="820"/>
      <c r="AC748" s="820">
        <f t="shared" si="220"/>
        <v>1.5816666666666663</v>
      </c>
      <c r="AD748" s="820">
        <f t="shared" si="220"/>
        <v>19.250789473684215</v>
      </c>
      <c r="AE748" s="820">
        <f t="shared" si="220"/>
        <v>9.6418518518518539</v>
      </c>
      <c r="AF748" s="820">
        <f t="shared" si="220"/>
        <v>4.3377777777777764</v>
      </c>
      <c r="AG748" s="820">
        <f t="shared" si="220"/>
        <v>8.430769230769231</v>
      </c>
      <c r="AH748" s="820">
        <f t="shared" si="220"/>
        <v>0.28148148148148311</v>
      </c>
      <c r="AI748" s="820">
        <f t="shared" si="220"/>
        <v>-7.0666037735849097</v>
      </c>
      <c r="AJ748" s="820">
        <f t="shared" si="220"/>
        <v>14.875740740740744</v>
      </c>
      <c r="AK748" s="820">
        <f t="shared" si="220"/>
        <v>7.9552380952380952</v>
      </c>
      <c r="AL748" s="961">
        <f t="shared" si="220"/>
        <v>13255.601851851852</v>
      </c>
      <c r="AM748" s="820">
        <f t="shared" si="221"/>
        <v>1.9599999999999995</v>
      </c>
      <c r="AN748" s="946">
        <f t="shared" si="221"/>
        <v>1.7658490566037737</v>
      </c>
      <c r="AO748" s="820">
        <f t="shared" si="221"/>
        <v>-35.851301228291767</v>
      </c>
      <c r="AP748" s="820">
        <f t="shared" si="221"/>
        <v>15.272146760113786</v>
      </c>
      <c r="AQ748" s="946">
        <f t="shared" si="221"/>
        <v>180.22644481181769</v>
      </c>
      <c r="AR748" s="820">
        <f t="shared" si="221"/>
        <v>2.5354351481481481</v>
      </c>
      <c r="AS748" s="820">
        <f t="shared" si="221"/>
        <v>2.6695662430740743</v>
      </c>
      <c r="AT748" s="820">
        <f t="shared" si="221"/>
        <v>2.8391142161750937</v>
      </c>
      <c r="AU748" s="820">
        <f t="shared" si="221"/>
        <v>3.0224668077739749</v>
      </c>
      <c r="AV748" s="820">
        <f t="shared" si="221"/>
        <v>3.2208478007186567</v>
      </c>
      <c r="AW748" s="820">
        <f t="shared" si="222"/>
        <v>14.287430215889943</v>
      </c>
      <c r="AX748" s="946">
        <f t="shared" si="222"/>
        <v>23.074297871430399</v>
      </c>
      <c r="AY748" s="820">
        <f t="shared" si="222"/>
        <v>0.77169811320754711</v>
      </c>
      <c r="AZ748" s="820">
        <f t="shared" si="222"/>
        <v>65.882037037037023</v>
      </c>
      <c r="BA748" s="820">
        <f t="shared" si="222"/>
        <v>-20.7137037037037</v>
      </c>
      <c r="BB748" s="820">
        <f t="shared" si="222"/>
        <v>3.1714814814814809</v>
      </c>
      <c r="BC748" s="946">
        <f t="shared" si="222"/>
        <v>5.1220370370370354</v>
      </c>
      <c r="BD748" s="820"/>
      <c r="BE748" s="706">
        <f t="shared" si="223"/>
        <v>2009.5555555555557</v>
      </c>
      <c r="BF748" s="820">
        <f t="shared" si="223"/>
        <v>0.40740740740740738</v>
      </c>
      <c r="BG748" s="820">
        <f t="shared" si="223"/>
        <v>2.7249999999999992</v>
      </c>
    </row>
    <row r="749" spans="1:59" x14ac:dyDescent="0.2">
      <c r="A749" s="864" t="s">
        <v>131</v>
      </c>
      <c r="B749" s="657">
        <f t="shared" si="213"/>
        <v>58</v>
      </c>
      <c r="C749" s="864"/>
      <c r="E749" s="832">
        <f t="shared" si="214"/>
        <v>21.396551724137932</v>
      </c>
      <c r="I749" s="943">
        <f t="shared" si="215"/>
        <v>61.683793103448288</v>
      </c>
      <c r="J749" s="820">
        <f t="shared" si="215"/>
        <v>3.3472270727908566</v>
      </c>
      <c r="K749" s="828">
        <f t="shared" si="215"/>
        <v>0.48827586206896539</v>
      </c>
      <c r="L749" s="832"/>
      <c r="M749" s="820">
        <f t="shared" si="216"/>
        <v>1.9531034482758616</v>
      </c>
      <c r="N749" s="832"/>
      <c r="O749" s="828">
        <f t="shared" si="217"/>
        <v>0.46437241379310357</v>
      </c>
      <c r="P749" s="832"/>
      <c r="Q749" s="832"/>
      <c r="R749" s="820">
        <f t="shared" si="218"/>
        <v>5.2625072470178766</v>
      </c>
      <c r="S749" s="820">
        <f t="shared" si="218"/>
        <v>6.0558897042233069</v>
      </c>
      <c r="T749" s="820">
        <f t="shared" si="218"/>
        <v>6.4175572641016734</v>
      </c>
      <c r="U749" s="820">
        <f t="shared" si="218"/>
        <v>7.5950281868423648</v>
      </c>
      <c r="V749" s="820">
        <f t="shared" si="218"/>
        <v>5.4668133486287047</v>
      </c>
      <c r="W749" s="831">
        <f t="shared" si="218"/>
        <v>1.1816227089329734</v>
      </c>
      <c r="X749" s="831">
        <f t="shared" si="218"/>
        <v>1.79187105950696</v>
      </c>
      <c r="Y749" s="657"/>
      <c r="Z749" s="820">
        <f t="shared" si="219"/>
        <v>76.501547652814963</v>
      </c>
      <c r="AA749" s="820">
        <f t="shared" si="219"/>
        <v>24.1239068188627</v>
      </c>
      <c r="AB749" s="820"/>
      <c r="AC749" s="820">
        <f t="shared" si="220"/>
        <v>2.3800000000000008</v>
      </c>
      <c r="AD749" s="820">
        <f t="shared" si="220"/>
        <v>5.4908888888888896</v>
      </c>
      <c r="AE749" s="820">
        <f t="shared" si="220"/>
        <v>3.3196551724137926</v>
      </c>
      <c r="AF749" s="820">
        <f t="shared" si="220"/>
        <v>2.2506896551724136</v>
      </c>
      <c r="AG749" s="820">
        <f t="shared" si="220"/>
        <v>8.408771929824562</v>
      </c>
      <c r="AH749" s="820">
        <f t="shared" si="220"/>
        <v>17.661403508771929</v>
      </c>
      <c r="AI749" s="820">
        <f t="shared" si="220"/>
        <v>29.945636363636368</v>
      </c>
      <c r="AJ749" s="820">
        <f t="shared" si="220"/>
        <v>-0.18844827586206894</v>
      </c>
      <c r="AK749" s="820">
        <f t="shared" si="220"/>
        <v>6.6375925925925916</v>
      </c>
      <c r="AL749" s="961">
        <f t="shared" si="220"/>
        <v>17072.042931034484</v>
      </c>
      <c r="AM749" s="820">
        <f t="shared" si="221"/>
        <v>1.3628070175438594</v>
      </c>
      <c r="AN749" s="946">
        <f t="shared" si="221"/>
        <v>1.5338596491228076</v>
      </c>
      <c r="AO749" s="820">
        <f t="shared" si="221"/>
        <v>-14.566384831819283</v>
      </c>
      <c r="AP749" s="820">
        <f t="shared" si="221"/>
        <v>10.942255259633221</v>
      </c>
      <c r="AQ749" s="946">
        <f t="shared" si="221"/>
        <v>49.185230523357305</v>
      </c>
      <c r="AR749" s="820">
        <f t="shared" si="221"/>
        <v>1.9104752448275866</v>
      </c>
      <c r="AS749" s="820">
        <f t="shared" si="221"/>
        <v>2.0242122268279314</v>
      </c>
      <c r="AT749" s="820">
        <f t="shared" si="221"/>
        <v>2.1276440485471118</v>
      </c>
      <c r="AU749" s="820">
        <f t="shared" si="221"/>
        <v>2.237528761118055</v>
      </c>
      <c r="AV749" s="820">
        <f t="shared" si="221"/>
        <v>2.3543226803690471</v>
      </c>
      <c r="AW749" s="820">
        <f t="shared" si="222"/>
        <v>10.654182961689729</v>
      </c>
      <c r="AX749" s="946">
        <f t="shared" si="222"/>
        <v>18.361811298959456</v>
      </c>
      <c r="AY749" s="820">
        <f t="shared" si="222"/>
        <v>0.39771929824561414</v>
      </c>
      <c r="AZ749" s="820">
        <f t="shared" si="222"/>
        <v>45.592413793103468</v>
      </c>
      <c r="BA749" s="820">
        <f t="shared" si="222"/>
        <v>-18.333965517241385</v>
      </c>
      <c r="BB749" s="820">
        <f t="shared" si="222"/>
        <v>2.452586206896552</v>
      </c>
      <c r="BC749" s="946">
        <f t="shared" si="222"/>
        <v>3.7551724137931037</v>
      </c>
      <c r="BD749" s="820"/>
      <c r="BE749" s="706">
        <f t="shared" si="223"/>
        <v>1999.7586206896551</v>
      </c>
      <c r="BF749" s="820">
        <f t="shared" si="223"/>
        <v>1.6206896551724137</v>
      </c>
      <c r="BG749" s="820">
        <f t="shared" si="223"/>
        <v>2.6385964912280704</v>
      </c>
    </row>
    <row r="750" spans="1:59" x14ac:dyDescent="0.2">
      <c r="I750" s="657"/>
      <c r="J750" s="864"/>
      <c r="K750" s="945"/>
      <c r="L750" s="864"/>
      <c r="M750" s="864"/>
      <c r="N750" s="864"/>
      <c r="O750" s="864"/>
      <c r="P750" s="864"/>
      <c r="Q750" s="864"/>
      <c r="R750" s="864"/>
      <c r="S750" s="864"/>
      <c r="T750" s="864"/>
      <c r="U750" s="864"/>
      <c r="V750" s="864"/>
      <c r="W750" s="864"/>
      <c r="X750" s="864"/>
      <c r="AN750" s="947"/>
      <c r="AO750" s="864"/>
      <c r="BC750" s="657"/>
      <c r="BD750" s="624"/>
    </row>
    <row r="751" spans="1:59" x14ac:dyDescent="0.2">
      <c r="I751" s="944"/>
      <c r="J751" s="942"/>
      <c r="K751" s="945"/>
      <c r="L751" s="942"/>
      <c r="M751" s="942"/>
      <c r="N751" s="942"/>
      <c r="O751" s="942"/>
      <c r="P751" s="942"/>
      <c r="Q751" s="942"/>
      <c r="R751" s="942"/>
      <c r="S751" s="942"/>
      <c r="T751" s="942"/>
      <c r="U751" s="942"/>
      <c r="V751" s="942"/>
      <c r="W751" s="942"/>
      <c r="X751" s="942"/>
    </row>
    <row r="752" spans="1:59" x14ac:dyDescent="0.2">
      <c r="I752" s="944"/>
      <c r="J752" s="942"/>
      <c r="K752" s="945"/>
      <c r="L752" s="942"/>
      <c r="M752" s="942"/>
      <c r="N752" s="942"/>
      <c r="O752" s="942"/>
      <c r="P752" s="942"/>
      <c r="Q752" s="942"/>
      <c r="R752" s="942"/>
      <c r="S752" s="942"/>
      <c r="T752" s="942"/>
      <c r="U752" s="942"/>
      <c r="V752" s="942"/>
      <c r="W752" s="942"/>
      <c r="X752" s="942"/>
    </row>
    <row r="753" spans="11:11" x14ac:dyDescent="0.2">
      <c r="K753" s="941"/>
    </row>
    <row r="754" spans="11:11" x14ac:dyDescent="0.2">
      <c r="K754" s="598"/>
    </row>
    <row r="755" spans="11:11" x14ac:dyDescent="0.2">
      <c r="K755" s="598"/>
    </row>
    <row r="756" spans="11:11" x14ac:dyDescent="0.2">
      <c r="K756" s="598"/>
    </row>
    <row r="757" spans="11:11" x14ac:dyDescent="0.2">
      <c r="K757" s="598"/>
    </row>
    <row r="758" spans="11:11" x14ac:dyDescent="0.2">
      <c r="K758" s="864"/>
    </row>
    <row r="759" spans="11:11" x14ac:dyDescent="0.2">
      <c r="K759" s="864"/>
    </row>
  </sheetData>
  <sheetProtection selectLockedCells="1" selectUnlockedCells="1"/>
  <sortState ref="A7:BI748">
    <sortCondition descending="1" ref="E7:E748"/>
    <sortCondition ref="Q7:Q748"/>
  </sortState>
  <mergeCells count="2">
    <mergeCell ref="P5:Q5"/>
    <mergeCell ref="AZ4:BC4"/>
  </mergeCells>
  <conditionalFormatting sqref="R731:V731 A558:A559 R639:R730 R7:R634 S7:V730">
    <cfRule type="cellIs" dxfId="29" priority="503" stopIfTrue="1" operator="lessThan">
      <formula>2</formula>
    </cfRule>
  </conditionalFormatting>
  <conditionalFormatting sqref="A338 A340 A422 A515 A521 A523 A525 A561:A562 A616">
    <cfRule type="cellIs" dxfId="28" priority="450" stopIfTrue="1" operator="lessThan">
      <formula>2</formula>
    </cfRule>
  </conditionalFormatting>
  <conditionalFormatting sqref="AQ639:AQ731 AQ7:AQ634">
    <cfRule type="cellIs" dxfId="27" priority="51" stopIfTrue="1" operator="lessThan">
      <formula>0</formula>
    </cfRule>
  </conditionalFormatting>
  <conditionalFormatting sqref="AP639:AP731 AP7:AP634">
    <cfRule type="cellIs" dxfId="26" priority="49" stopIfTrue="1" operator="greaterThan">
      <formula>11.99</formula>
    </cfRule>
    <cfRule type="cellIs" dxfId="25" priority="50" stopIfTrue="1" operator="lessThan">
      <formula>8</formula>
    </cfRule>
  </conditionalFormatting>
  <conditionalFormatting sqref="J639:J731 J7:J634">
    <cfRule type="cellIs" dxfId="24" priority="40" stopIfTrue="1" operator="greaterThan">
      <formula>10</formula>
    </cfRule>
    <cfRule type="cellIs" dxfId="23" priority="41" stopIfTrue="1" operator="lessThan">
      <formula>2</formula>
    </cfRule>
  </conditionalFormatting>
  <conditionalFormatting sqref="R635:R636">
    <cfRule type="cellIs" dxfId="22" priority="39" stopIfTrue="1" operator="lessThan">
      <formula>2</formula>
    </cfRule>
  </conditionalFormatting>
  <conditionalFormatting sqref="AQ635:AQ636">
    <cfRule type="cellIs" dxfId="21" priority="38" stopIfTrue="1" operator="lessThan">
      <formula>0</formula>
    </cfRule>
  </conditionalFormatting>
  <conditionalFormatting sqref="AP635:AP636">
    <cfRule type="cellIs" dxfId="20" priority="36" stopIfTrue="1" operator="greaterThan">
      <formula>11.99</formula>
    </cfRule>
    <cfRule type="cellIs" dxfId="19" priority="37" stopIfTrue="1" operator="lessThan">
      <formula>8</formula>
    </cfRule>
  </conditionalFormatting>
  <conditionalFormatting sqref="J635:J636">
    <cfRule type="cellIs" dxfId="18" priority="34" stopIfTrue="1" operator="greaterThan">
      <formula>10</formula>
    </cfRule>
    <cfRule type="cellIs" dxfId="17" priority="35" stopIfTrue="1" operator="lessThan">
      <formula>2</formula>
    </cfRule>
  </conditionalFormatting>
  <conditionalFormatting sqref="R637">
    <cfRule type="cellIs" dxfId="16" priority="33" stopIfTrue="1" operator="lessThan">
      <formula>2</formula>
    </cfRule>
  </conditionalFormatting>
  <conditionalFormatting sqref="AQ637">
    <cfRule type="cellIs" dxfId="15" priority="32" stopIfTrue="1" operator="lessThan">
      <formula>0</formula>
    </cfRule>
  </conditionalFormatting>
  <conditionalFormatting sqref="AP637">
    <cfRule type="cellIs" dxfId="14" priority="30" stopIfTrue="1" operator="greaterThan">
      <formula>11.99</formula>
    </cfRule>
    <cfRule type="cellIs" dxfId="13" priority="31" stopIfTrue="1" operator="lessThan">
      <formula>8</formula>
    </cfRule>
  </conditionalFormatting>
  <conditionalFormatting sqref="J637">
    <cfRule type="cellIs" dxfId="12" priority="28" stopIfTrue="1" operator="greaterThan">
      <formula>10</formula>
    </cfRule>
    <cfRule type="cellIs" dxfId="11" priority="29" stopIfTrue="1" operator="lessThan">
      <formula>2</formula>
    </cfRule>
  </conditionalFormatting>
  <conditionalFormatting sqref="R638">
    <cfRule type="cellIs" dxfId="10" priority="27" stopIfTrue="1" operator="lessThan">
      <formula>2</formula>
    </cfRule>
  </conditionalFormatting>
  <conditionalFormatting sqref="AQ638">
    <cfRule type="cellIs" dxfId="9" priority="26" stopIfTrue="1" operator="lessThan">
      <formula>0</formula>
    </cfRule>
  </conditionalFormatting>
  <conditionalFormatting sqref="AP638">
    <cfRule type="cellIs" dxfId="8" priority="24" stopIfTrue="1" operator="greaterThan">
      <formula>11.99</formula>
    </cfRule>
    <cfRule type="cellIs" dxfId="7" priority="25" stopIfTrue="1" operator="lessThan">
      <formula>8</formula>
    </cfRule>
  </conditionalFormatting>
  <conditionalFormatting sqref="J638">
    <cfRule type="cellIs" dxfId="6" priority="22" stopIfTrue="1" operator="greaterThan">
      <formula>10</formula>
    </cfRule>
    <cfRule type="cellIs" dxfId="5" priority="23" stopIfTrue="1" operator="lessThan">
      <formula>2</formula>
    </cfRule>
  </conditionalFormatting>
  <hyperlinks>
    <hyperlink ref="C2" r:id="rId1"/>
  </hyperlinks>
  <pageMargins left="0.2" right="0.2" top="0.44027777777777777" bottom="0.45" header="0.51180555555555551" footer="0.51180555555555551"/>
  <pageSetup firstPageNumber="0" orientation="landscape" horizontalDpi="300" verticalDpi="300" r:id="rId2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734"/>
  <sheetViews>
    <sheetView workbookViewId="0">
      <pane xSplit="2" ySplit="6" topLeftCell="C7" activePane="bottomRight" state="frozen"/>
      <selection pane="topRight"/>
      <selection pane="bottomLeft"/>
      <selection pane="bottomRight"/>
    </sheetView>
  </sheetViews>
  <sheetFormatPr defaultColWidth="8.85546875" defaultRowHeight="12.75" x14ac:dyDescent="0.2"/>
  <cols>
    <col min="1" max="1" width="18" style="479" customWidth="1"/>
    <col min="2" max="2" width="6" style="479" customWidth="1"/>
    <col min="3" max="3" width="6.5703125" style="1048" customWidth="1"/>
    <col min="4" max="4" width="6.42578125" style="479" customWidth="1"/>
    <col min="5" max="6" width="5.5703125" style="479" customWidth="1"/>
    <col min="7" max="7" width="6.42578125" style="479" bestFit="1" customWidth="1"/>
    <col min="8" max="8" width="7.140625" style="479" bestFit="1" customWidth="1"/>
    <col min="9" max="9" width="6.28515625" style="479" customWidth="1"/>
    <col min="10" max="10" width="1.5703125" style="479" customWidth="1"/>
    <col min="11" max="11" width="6" style="479" customWidth="1"/>
    <col min="12" max="12" width="6.28515625" style="479" customWidth="1"/>
    <col min="13" max="13" width="1.5703125" style="479" customWidth="1"/>
    <col min="14" max="14" width="6.28515625" style="479" customWidth="1"/>
    <col min="15" max="15" width="6" style="479" customWidth="1"/>
    <col min="16" max="21" width="6.5703125" style="479" bestFit="1" customWidth="1"/>
    <col min="22" max="25" width="6" style="479" customWidth="1"/>
    <col min="26" max="26" width="7.85546875" style="479" bestFit="1" customWidth="1"/>
    <col min="27" max="27" width="5.42578125" style="479" bestFit="1" customWidth="1"/>
    <col min="28" max="28" width="5.140625" style="479" customWidth="1"/>
    <col min="29" max="48" width="5.140625" style="630" customWidth="1"/>
    <col min="49" max="16384" width="8.85546875" style="479"/>
  </cols>
  <sheetData>
    <row r="1" spans="1:48" ht="12.75" customHeight="1" x14ac:dyDescent="0.2">
      <c r="A1" s="534" t="s">
        <v>4179</v>
      </c>
      <c r="B1" s="535"/>
      <c r="C1" s="936" t="s">
        <v>3</v>
      </c>
      <c r="E1" s="936"/>
      <c r="F1" s="536"/>
      <c r="G1" s="536"/>
      <c r="H1" s="536"/>
      <c r="I1" s="536"/>
      <c r="J1" s="536"/>
      <c r="K1" s="536"/>
      <c r="L1" s="536"/>
      <c r="M1" s="536"/>
      <c r="N1" s="536"/>
      <c r="Q1" s="536"/>
      <c r="R1" s="536"/>
      <c r="S1" s="536"/>
      <c r="T1" s="536"/>
      <c r="U1" s="536"/>
      <c r="V1" s="536"/>
      <c r="W1" s="536"/>
      <c r="X1" s="536"/>
      <c r="Y1" s="536"/>
      <c r="Z1" s="537"/>
      <c r="AA1" s="905" t="s">
        <v>4</v>
      </c>
      <c r="AD1" s="621"/>
      <c r="AE1" s="621"/>
      <c r="AF1" s="622"/>
      <c r="AG1" s="621"/>
      <c r="AH1" s="621"/>
      <c r="AI1" s="621"/>
      <c r="AJ1" s="621"/>
      <c r="AK1" s="622"/>
      <c r="AL1" s="622"/>
      <c r="AM1" s="622"/>
      <c r="AN1" s="622"/>
      <c r="AO1" s="622"/>
      <c r="AP1" s="622"/>
      <c r="AQ1" s="622"/>
      <c r="AR1" s="622"/>
      <c r="AS1" s="622"/>
      <c r="AT1" s="622"/>
      <c r="AU1" s="622"/>
      <c r="AV1" s="623"/>
    </row>
    <row r="2" spans="1:48" ht="9.6" customHeight="1" x14ac:dyDescent="0.2">
      <c r="A2" s="538"/>
      <c r="B2" s="539"/>
      <c r="C2" s="692" t="s">
        <v>9</v>
      </c>
      <c r="E2" s="692"/>
      <c r="F2" s="540"/>
      <c r="G2" s="540"/>
      <c r="H2" s="540"/>
      <c r="I2" s="540"/>
      <c r="J2" s="540"/>
      <c r="K2" s="540"/>
      <c r="L2" s="540"/>
      <c r="M2" s="540"/>
      <c r="N2" s="540"/>
      <c r="O2" s="540"/>
      <c r="P2" s="540"/>
      <c r="Q2" s="540"/>
      <c r="R2" s="540"/>
      <c r="S2" s="540"/>
      <c r="T2" s="540"/>
      <c r="U2" s="540"/>
      <c r="V2" s="540"/>
      <c r="W2" s="540"/>
      <c r="X2" s="540"/>
      <c r="Y2" s="540"/>
      <c r="Z2" s="541"/>
      <c r="AA2" s="864"/>
      <c r="AB2" s="864"/>
      <c r="AC2" s="624"/>
      <c r="AD2" s="624"/>
      <c r="AE2" s="624"/>
      <c r="AF2" s="624"/>
      <c r="AG2" s="624"/>
      <c r="AH2" s="624"/>
      <c r="AI2" s="625"/>
      <c r="AJ2" s="625"/>
      <c r="AK2" s="624"/>
      <c r="AL2" s="624"/>
      <c r="AM2" s="624"/>
      <c r="AN2" s="624"/>
      <c r="AO2" s="624"/>
      <c r="AP2" s="624"/>
      <c r="AQ2" s="624"/>
      <c r="AR2" s="624"/>
      <c r="AS2" s="624"/>
      <c r="AT2" s="624"/>
      <c r="AU2" s="624"/>
      <c r="AV2" s="626"/>
    </row>
    <row r="3" spans="1:48" ht="9.6" customHeight="1" x14ac:dyDescent="0.2">
      <c r="A3" s="542"/>
      <c r="B3" s="15"/>
      <c r="C3" s="1045"/>
      <c r="D3" s="15"/>
      <c r="E3" s="540"/>
      <c r="F3" s="540"/>
      <c r="G3" s="540"/>
      <c r="H3" s="540"/>
      <c r="I3" s="540"/>
      <c r="J3" s="540"/>
      <c r="K3" s="540"/>
      <c r="L3" s="540"/>
      <c r="M3" s="540"/>
      <c r="N3" s="540"/>
      <c r="O3" s="543"/>
      <c r="P3" s="540"/>
      <c r="Q3" s="540"/>
      <c r="R3" s="540"/>
      <c r="S3" s="540"/>
      <c r="T3" s="540"/>
      <c r="U3" s="540"/>
      <c r="V3" s="540"/>
      <c r="W3" s="540"/>
      <c r="X3" s="540"/>
      <c r="Y3" s="540"/>
      <c r="Z3" s="541"/>
      <c r="AA3" s="864"/>
      <c r="AB3" s="864"/>
      <c r="AC3" s="624"/>
      <c r="AD3" s="627"/>
      <c r="AE3" s="627"/>
      <c r="AF3" s="624"/>
      <c r="AG3" s="627"/>
      <c r="AH3" s="627"/>
      <c r="AI3" s="627"/>
      <c r="AJ3" s="627"/>
      <c r="AK3" s="627"/>
      <c r="AL3" s="627"/>
      <c r="AM3" s="627"/>
      <c r="AN3" s="627"/>
      <c r="AO3" s="627"/>
      <c r="AP3" s="627"/>
      <c r="AQ3" s="627"/>
      <c r="AR3" s="627"/>
      <c r="AS3" s="627"/>
      <c r="AT3" s="627"/>
      <c r="AU3" s="627"/>
      <c r="AV3" s="628"/>
    </row>
    <row r="4" spans="1:48" ht="12.75" customHeight="1" x14ac:dyDescent="0.2">
      <c r="A4" s="546" t="s">
        <v>1831</v>
      </c>
      <c r="B4" s="547"/>
      <c r="C4" s="1044"/>
      <c r="D4" s="539"/>
      <c r="E4" s="540"/>
      <c r="F4" s="540"/>
      <c r="G4" s="540"/>
      <c r="H4" s="540"/>
      <c r="I4" s="540"/>
      <c r="J4" s="548" t="s">
        <v>16</v>
      </c>
      <c r="K4" s="540"/>
      <c r="L4" s="540"/>
      <c r="M4" s="548"/>
      <c r="N4" s="540"/>
      <c r="O4" s="548"/>
      <c r="P4" s="540"/>
      <c r="Q4" s="540"/>
      <c r="R4" s="540"/>
      <c r="S4" s="540"/>
      <c r="T4" s="540"/>
      <c r="U4" s="540"/>
      <c r="V4" s="540"/>
      <c r="W4" s="540"/>
      <c r="X4" s="540"/>
      <c r="Y4" s="541"/>
      <c r="Z4" s="549" t="s">
        <v>4383</v>
      </c>
      <c r="AA4" s="550">
        <v>2019</v>
      </c>
      <c r="AB4" s="550">
        <v>2018</v>
      </c>
      <c r="AC4" s="550">
        <v>2017</v>
      </c>
      <c r="AD4" s="550">
        <v>2016</v>
      </c>
      <c r="AE4" s="550">
        <v>2015</v>
      </c>
      <c r="AF4" s="550">
        <v>2014</v>
      </c>
      <c r="AG4" s="551" t="s">
        <v>17</v>
      </c>
      <c r="AH4" s="550">
        <v>2012</v>
      </c>
      <c r="AI4" s="550">
        <v>2011</v>
      </c>
      <c r="AJ4" s="552">
        <v>2010</v>
      </c>
      <c r="AK4" s="553">
        <v>2009</v>
      </c>
      <c r="AL4" s="553">
        <v>2008</v>
      </c>
      <c r="AM4" s="553">
        <v>2007</v>
      </c>
      <c r="AN4" s="553">
        <v>2006</v>
      </c>
      <c r="AO4" s="553">
        <v>2005</v>
      </c>
      <c r="AP4" s="553">
        <v>2004</v>
      </c>
      <c r="AQ4" s="553">
        <v>2003</v>
      </c>
      <c r="AR4" s="553">
        <v>2002</v>
      </c>
      <c r="AS4" s="553">
        <v>2001</v>
      </c>
      <c r="AT4" s="554">
        <v>2000</v>
      </c>
      <c r="AU4" s="550" t="s">
        <v>18</v>
      </c>
      <c r="AV4" s="550"/>
    </row>
    <row r="5" spans="1:48" ht="12.75" customHeight="1" x14ac:dyDescent="0.2">
      <c r="A5" s="501" t="s">
        <v>21</v>
      </c>
      <c r="B5" s="549" t="s">
        <v>22</v>
      </c>
      <c r="C5" s="512"/>
      <c r="D5" s="555"/>
      <c r="E5" s="555"/>
      <c r="F5" s="555"/>
      <c r="G5" s="555"/>
      <c r="H5" s="555"/>
      <c r="I5" s="556"/>
      <c r="J5" s="556"/>
      <c r="K5" s="557" t="s">
        <v>43</v>
      </c>
      <c r="L5" s="556"/>
      <c r="M5" s="556"/>
      <c r="N5" s="557"/>
      <c r="O5" s="557"/>
      <c r="P5" s="544"/>
      <c r="Q5" s="544"/>
      <c r="R5" s="544"/>
      <c r="S5" s="544"/>
      <c r="T5" s="544"/>
      <c r="U5" s="544"/>
      <c r="V5" s="544"/>
      <c r="W5" s="544"/>
      <c r="X5" s="544"/>
      <c r="Y5" s="545"/>
      <c r="Z5" s="558" t="s">
        <v>4546</v>
      </c>
      <c r="AA5" s="559" t="s">
        <v>44</v>
      </c>
      <c r="AB5" s="559" t="s">
        <v>44</v>
      </c>
      <c r="AC5" s="559" t="s">
        <v>44</v>
      </c>
      <c r="AD5" s="559" t="s">
        <v>44</v>
      </c>
      <c r="AE5" s="559" t="s">
        <v>44</v>
      </c>
      <c r="AF5" s="559" t="s">
        <v>44</v>
      </c>
      <c r="AG5" s="554" t="s">
        <v>44</v>
      </c>
      <c r="AH5" s="559" t="s">
        <v>44</v>
      </c>
      <c r="AI5" s="559" t="s">
        <v>44</v>
      </c>
      <c r="AJ5" s="552" t="s">
        <v>44</v>
      </c>
      <c r="AK5" s="553" t="s">
        <v>44</v>
      </c>
      <c r="AL5" s="553" t="s">
        <v>44</v>
      </c>
      <c r="AM5" s="553" t="s">
        <v>44</v>
      </c>
      <c r="AN5" s="553" t="s">
        <v>44</v>
      </c>
      <c r="AO5" s="553" t="s">
        <v>44</v>
      </c>
      <c r="AP5" s="553" t="s">
        <v>44</v>
      </c>
      <c r="AQ5" s="553" t="s">
        <v>44</v>
      </c>
      <c r="AR5" s="553" t="s">
        <v>44</v>
      </c>
      <c r="AS5" s="553" t="s">
        <v>44</v>
      </c>
      <c r="AT5" s="554" t="s">
        <v>44</v>
      </c>
      <c r="AU5" s="559" t="s">
        <v>45</v>
      </c>
      <c r="AV5" s="559" t="s">
        <v>46</v>
      </c>
    </row>
    <row r="6" spans="1:48" ht="12.75" customHeight="1" x14ac:dyDescent="0.2">
      <c r="A6" s="487" t="s">
        <v>55</v>
      </c>
      <c r="B6" s="560" t="s">
        <v>56</v>
      </c>
      <c r="C6" s="1051">
        <v>2019</v>
      </c>
      <c r="D6" s="560">
        <v>2018</v>
      </c>
      <c r="E6" s="560">
        <v>2017</v>
      </c>
      <c r="F6" s="560">
        <v>2016</v>
      </c>
      <c r="G6" s="560">
        <v>2015</v>
      </c>
      <c r="H6" s="560">
        <v>2014</v>
      </c>
      <c r="I6" s="560">
        <v>2013</v>
      </c>
      <c r="J6" s="561" t="s">
        <v>90</v>
      </c>
      <c r="K6" s="560">
        <v>2012</v>
      </c>
      <c r="L6" s="562">
        <v>2011</v>
      </c>
      <c r="M6" s="561" t="s">
        <v>90</v>
      </c>
      <c r="N6" s="560">
        <v>2010</v>
      </c>
      <c r="O6" s="555">
        <v>2009</v>
      </c>
      <c r="P6" s="555">
        <v>2008</v>
      </c>
      <c r="Q6" s="555">
        <v>2007</v>
      </c>
      <c r="R6" s="555">
        <v>2006</v>
      </c>
      <c r="S6" s="555">
        <v>2005</v>
      </c>
      <c r="T6" s="555">
        <v>2004</v>
      </c>
      <c r="U6" s="555">
        <v>2003</v>
      </c>
      <c r="V6" s="555">
        <v>2002</v>
      </c>
      <c r="W6" s="555">
        <v>2001</v>
      </c>
      <c r="X6" s="555">
        <v>2000</v>
      </c>
      <c r="Y6" s="468">
        <v>1999</v>
      </c>
      <c r="Z6" s="560" t="s">
        <v>91</v>
      </c>
      <c r="AA6" s="563">
        <v>2018</v>
      </c>
      <c r="AB6" s="563">
        <v>2017</v>
      </c>
      <c r="AC6" s="563">
        <v>2016</v>
      </c>
      <c r="AD6" s="563">
        <v>2015</v>
      </c>
      <c r="AE6" s="563">
        <v>2014</v>
      </c>
      <c r="AF6" s="563">
        <v>2013</v>
      </c>
      <c r="AG6" s="554" t="s">
        <v>92</v>
      </c>
      <c r="AH6" s="563">
        <v>2011</v>
      </c>
      <c r="AI6" s="563">
        <v>2010</v>
      </c>
      <c r="AJ6" s="564">
        <v>2009</v>
      </c>
      <c r="AK6" s="565">
        <v>2008</v>
      </c>
      <c r="AL6" s="565">
        <v>2007</v>
      </c>
      <c r="AM6" s="565">
        <v>2006</v>
      </c>
      <c r="AN6" s="565">
        <v>2005</v>
      </c>
      <c r="AO6" s="565">
        <v>2004</v>
      </c>
      <c r="AP6" s="565">
        <v>2003</v>
      </c>
      <c r="AQ6" s="565">
        <v>2002</v>
      </c>
      <c r="AR6" s="565">
        <v>2001</v>
      </c>
      <c r="AS6" s="565">
        <v>2000</v>
      </c>
      <c r="AT6" s="566">
        <v>1999</v>
      </c>
      <c r="AU6" s="563" t="s">
        <v>93</v>
      </c>
      <c r="AV6" s="563" t="s">
        <v>94</v>
      </c>
    </row>
    <row r="7" spans="1:48" ht="11.25" customHeight="1" x14ac:dyDescent="0.2">
      <c r="A7" s="501" t="s">
        <v>879</v>
      </c>
      <c r="B7" s="490" t="s">
        <v>81</v>
      </c>
      <c r="C7" s="610">
        <v>0.65600000000000003</v>
      </c>
      <c r="D7" s="482">
        <v>0.59599999999999997</v>
      </c>
      <c r="E7" s="482">
        <v>0.52800000000000002</v>
      </c>
      <c r="F7" s="496">
        <v>0.46</v>
      </c>
      <c r="G7" s="496">
        <v>0.4</v>
      </c>
      <c r="H7" s="496">
        <v>0.37768000000000002</v>
      </c>
      <c r="I7" s="496">
        <v>0.32904999999999995</v>
      </c>
      <c r="J7" s="1013"/>
      <c r="K7" s="496">
        <v>0.21459</v>
      </c>
      <c r="L7" s="497">
        <v>0</v>
      </c>
      <c r="M7" s="1013"/>
      <c r="N7" s="511">
        <v>0</v>
      </c>
      <c r="O7" s="499">
        <v>0</v>
      </c>
      <c r="P7" s="499">
        <v>0</v>
      </c>
      <c r="Q7" s="499">
        <v>0</v>
      </c>
      <c r="R7" s="499">
        <v>0</v>
      </c>
      <c r="S7" s="499">
        <v>0</v>
      </c>
      <c r="T7" s="499">
        <v>0</v>
      </c>
      <c r="U7" s="499">
        <v>0</v>
      </c>
      <c r="V7" s="499">
        <v>0</v>
      </c>
      <c r="W7" s="499">
        <v>0</v>
      </c>
      <c r="X7" s="499">
        <v>0</v>
      </c>
      <c r="Y7" s="499">
        <v>0</v>
      </c>
      <c r="Z7" s="613">
        <f t="shared" ref="Z7:Z70" si="0">SUM(C7:Y7)</f>
        <v>3.5613200000000003</v>
      </c>
      <c r="AA7" s="1052">
        <f t="shared" ref="AA7:AA38" si="1">IF(ISERROR((C7/D7-1)*100),"n/a",(C7/D7-1)*100)</f>
        <v>10.06711409395975</v>
      </c>
      <c r="AB7" s="1052">
        <f t="shared" ref="AB7:AB38" si="2">IF(ISERROR((D7/E7-1)*100),"n/a",(D7/E7-1)*100)</f>
        <v>12.878787878787868</v>
      </c>
      <c r="AC7" s="1053">
        <f t="shared" ref="AC7:AC38" si="3">IF(ISERROR((E7/F7-1)*100),"n/a",(E7/F7-1)*100)</f>
        <v>14.782608695652177</v>
      </c>
      <c r="AD7" s="1053">
        <f t="shared" ref="AD7:AD38" si="4">IF(ISERROR((F7/G7-1)*100),"n/a",(F7/G7-1)*100)</f>
        <v>14.999999999999991</v>
      </c>
      <c r="AE7" s="1053">
        <f t="shared" ref="AE7:AE38" si="5">IF(ISERROR((G7/H7-1)*100),"n/a",(G7/H7-1)*100)</f>
        <v>5.9097648803219771</v>
      </c>
      <c r="AF7" s="1053">
        <f t="shared" ref="AF7:AF38" si="6">IF(ISERROR((H7/I7-1)*100),"n/a",(H7/I7-1)*100)</f>
        <v>14.778908980398132</v>
      </c>
      <c r="AG7" s="1053">
        <f t="shared" ref="AG7:AG38" si="7">IF(ISERROR((I7/K7-1)*100),"n/a",(I7/K7-1)*100)</f>
        <v>53.338925392609141</v>
      </c>
      <c r="AH7" s="1053" t="str">
        <f t="shared" ref="AH7:AH38" si="8">IF(ISERROR((K7/L7-1)*100),"n/a",(K7/L7-1)*100)</f>
        <v>n/a</v>
      </c>
      <c r="AI7" s="1053" t="str">
        <f t="shared" ref="AI7:AI38" si="9">IF(ISERROR((L7/N7-1)*100),"n/a",(L7/N7-1)*100)</f>
        <v>n/a</v>
      </c>
      <c r="AJ7" s="1053" t="str">
        <f t="shared" ref="AJ7:AJ38" si="10">IF(ISERROR((N7/O7-1)*100),"n/a",(N7/O7-1)*100)</f>
        <v>n/a</v>
      </c>
      <c r="AK7" s="1053" t="str">
        <f t="shared" ref="AK7:AK38" si="11">IF(ISERROR((O7/P7-1)*100),"n/a",(O7/P7-1)*100)</f>
        <v>n/a</v>
      </c>
      <c r="AL7" s="1053" t="str">
        <f t="shared" ref="AL7:AL38" si="12">IF(ISERROR((P7/Q7-1)*100),"n/a",(P7/Q7-1)*100)</f>
        <v>n/a</v>
      </c>
      <c r="AM7" s="1053" t="str">
        <f t="shared" ref="AM7:AM38" si="13">IF(ISERROR((Q7/R7-1)*100),"n/a",(Q7/R7-1)*100)</f>
        <v>n/a</v>
      </c>
      <c r="AN7" s="1053" t="str">
        <f t="shared" ref="AN7:AN38" si="14">IF(ISERROR((R7/S7-1)*100),"n/a",(R7/S7-1)*100)</f>
        <v>n/a</v>
      </c>
      <c r="AO7" s="1053" t="str">
        <f t="shared" ref="AO7:AO38" si="15">IF(ISERROR((S7/T7-1)*100),"n/a",(S7/T7-1)*100)</f>
        <v>n/a</v>
      </c>
      <c r="AP7" s="1053" t="str">
        <f t="shared" ref="AP7:AP38" si="16">IF(ISERROR((T7/U7-1)*100),"n/a",(T7/U7-1)*100)</f>
        <v>n/a</v>
      </c>
      <c r="AQ7" s="1053" t="str">
        <f t="shared" ref="AQ7:AQ38" si="17">IF(ISERROR((U7/V7-1)*100),"n/a",(U7/V7-1)*100)</f>
        <v>n/a</v>
      </c>
      <c r="AR7" s="1053" t="str">
        <f t="shared" ref="AR7:AR38" si="18">IF(ISERROR((V7/W7-1)*100),"n/a",(V7/W7-1)*100)</f>
        <v>n/a</v>
      </c>
      <c r="AS7" s="1053" t="str">
        <f t="shared" ref="AS7:AS38" si="19">IF(ISERROR((W7/X7-1)*100),"n/a",(W7/X7-1)*100)</f>
        <v>n/a</v>
      </c>
      <c r="AT7" s="1053" t="str">
        <f t="shared" ref="AT7:AT38" si="20">IF(ISERROR((X7/Y7-1)*100),"n/a",(X7/Y7-1)*100)</f>
        <v>n/a</v>
      </c>
      <c r="AU7" s="1054">
        <f t="shared" ref="AU7:AU70" si="21">AVERAGE(AA7:AT7)</f>
        <v>18.108015703104151</v>
      </c>
      <c r="AV7" s="1055">
        <f t="shared" ref="AV7:AV70" si="22">STDEV(AA7:AT7)</f>
        <v>15.884039620319227</v>
      </c>
    </row>
    <row r="8" spans="1:48" ht="11.25" customHeight="1" x14ac:dyDescent="0.2">
      <c r="A8" s="862" t="s">
        <v>395</v>
      </c>
      <c r="B8" s="507" t="s">
        <v>396</v>
      </c>
      <c r="C8" s="610">
        <v>0.14000000000000001</v>
      </c>
      <c r="D8" s="482">
        <v>0.12</v>
      </c>
      <c r="E8" s="482">
        <v>0.11</v>
      </c>
      <c r="F8" s="610">
        <v>0.1</v>
      </c>
      <c r="G8" s="610">
        <v>9.4E-2</v>
      </c>
      <c r="H8" s="610">
        <v>8.5999999999999993E-2</v>
      </c>
      <c r="I8" s="610">
        <v>6.8000000000000005E-2</v>
      </c>
      <c r="J8" s="931"/>
      <c r="K8" s="610">
        <v>0.06</v>
      </c>
      <c r="L8" s="481">
        <v>5.1999999999999998E-2</v>
      </c>
      <c r="M8" s="931"/>
      <c r="N8" s="615">
        <v>4.8000000000000001E-2</v>
      </c>
      <c r="O8" s="616">
        <v>4.5332999999999998E-2</v>
      </c>
      <c r="P8" s="616">
        <v>4.2666999999999997E-2</v>
      </c>
      <c r="Q8" s="616">
        <v>0.04</v>
      </c>
      <c r="R8" s="612">
        <v>3.7332999999999998E-2</v>
      </c>
      <c r="S8" s="616">
        <v>3.5333000000000003E-2</v>
      </c>
      <c r="T8" s="616">
        <v>2.6450000000000001E-2</v>
      </c>
      <c r="U8" s="612">
        <v>1.1860000000000001E-2</v>
      </c>
      <c r="V8" s="612">
        <v>1.1860000000000001E-2</v>
      </c>
      <c r="W8" s="612">
        <v>1.1860000000000001E-2</v>
      </c>
      <c r="X8" s="612">
        <v>1.1860000000000001E-2</v>
      </c>
      <c r="Y8" s="616">
        <v>1.1860000000000001E-2</v>
      </c>
      <c r="Z8" s="613">
        <f t="shared" si="0"/>
        <v>1.1644160000000001</v>
      </c>
      <c r="AA8" s="1052">
        <f t="shared" si="1"/>
        <v>16.666666666666675</v>
      </c>
      <c r="AB8" s="1052">
        <f t="shared" si="2"/>
        <v>9.0909090909090828</v>
      </c>
      <c r="AC8" s="1053">
        <f t="shared" si="3"/>
        <v>9.9999999999999858</v>
      </c>
      <c r="AD8" s="1053">
        <f t="shared" si="4"/>
        <v>6.3829787234042534</v>
      </c>
      <c r="AE8" s="1053">
        <f t="shared" si="5"/>
        <v>9.3023255813953654</v>
      </c>
      <c r="AF8" s="1053">
        <f t="shared" si="6"/>
        <v>26.470588235294091</v>
      </c>
      <c r="AG8" s="1053">
        <f t="shared" si="7"/>
        <v>13.333333333333353</v>
      </c>
      <c r="AH8" s="1053">
        <f t="shared" si="8"/>
        <v>15.384615384615397</v>
      </c>
      <c r="AI8" s="1053">
        <f t="shared" si="9"/>
        <v>8.333333333333325</v>
      </c>
      <c r="AJ8" s="1053">
        <f t="shared" si="10"/>
        <v>5.8831314936139245</v>
      </c>
      <c r="AK8" s="1053">
        <f t="shared" si="11"/>
        <v>6.2483886844634018</v>
      </c>
      <c r="AL8" s="1053">
        <f t="shared" si="12"/>
        <v>6.6674999999999818</v>
      </c>
      <c r="AM8" s="1053">
        <f t="shared" si="13"/>
        <v>7.1438137840516447</v>
      </c>
      <c r="AN8" s="1053">
        <f t="shared" si="14"/>
        <v>5.6604307587807323</v>
      </c>
      <c r="AO8" s="1053">
        <f t="shared" si="15"/>
        <v>33.584120982986775</v>
      </c>
      <c r="AP8" s="1053">
        <f t="shared" si="16"/>
        <v>123.01854974704889</v>
      </c>
      <c r="AQ8" s="1053">
        <f t="shared" si="17"/>
        <v>0</v>
      </c>
      <c r="AR8" s="1053">
        <f t="shared" si="18"/>
        <v>0</v>
      </c>
      <c r="AS8" s="1053">
        <f t="shared" si="19"/>
        <v>0</v>
      </c>
      <c r="AT8" s="1053">
        <f t="shared" si="20"/>
        <v>0</v>
      </c>
      <c r="AU8" s="1054">
        <f t="shared" si="21"/>
        <v>15.158534289994844</v>
      </c>
      <c r="AV8" s="1055">
        <f t="shared" si="22"/>
        <v>26.792885909408874</v>
      </c>
    </row>
    <row r="9" spans="1:48" ht="11.25" customHeight="1" x14ac:dyDescent="0.2">
      <c r="A9" s="862" t="s">
        <v>933</v>
      </c>
      <c r="B9" s="860" t="s">
        <v>934</v>
      </c>
      <c r="C9" s="610">
        <v>0.76</v>
      </c>
      <c r="D9" s="482">
        <v>0.70499999999999996</v>
      </c>
      <c r="E9" s="482">
        <v>0.61499999999999999</v>
      </c>
      <c r="F9" s="610">
        <v>0.5575</v>
      </c>
      <c r="G9" s="610">
        <v>0.50749999999999995</v>
      </c>
      <c r="H9" s="610">
        <v>0.46142749999999999</v>
      </c>
      <c r="I9" s="610">
        <v>0.42142499999999999</v>
      </c>
      <c r="J9" s="931">
        <v>0</v>
      </c>
      <c r="K9" s="610">
        <v>0.18928500000000001</v>
      </c>
      <c r="L9" s="614">
        <v>0</v>
      </c>
      <c r="M9" s="931">
        <v>0</v>
      </c>
      <c r="N9" s="486">
        <v>0</v>
      </c>
      <c r="O9" s="612">
        <v>0</v>
      </c>
      <c r="P9" s="612">
        <v>0</v>
      </c>
      <c r="Q9" s="612">
        <v>0</v>
      </c>
      <c r="R9" s="612">
        <v>0</v>
      </c>
      <c r="S9" s="612">
        <v>0</v>
      </c>
      <c r="T9" s="612">
        <v>0</v>
      </c>
      <c r="U9" s="612">
        <v>0</v>
      </c>
      <c r="V9" s="612">
        <v>0</v>
      </c>
      <c r="W9" s="612">
        <v>0</v>
      </c>
      <c r="X9" s="612">
        <v>0</v>
      </c>
      <c r="Y9" s="612">
        <v>0</v>
      </c>
      <c r="Z9" s="613">
        <f t="shared" si="0"/>
        <v>4.2171374999999998</v>
      </c>
      <c r="AA9" s="1052">
        <f t="shared" si="1"/>
        <v>7.8014184397163122</v>
      </c>
      <c r="AB9" s="1052">
        <f t="shared" si="2"/>
        <v>14.634146341463406</v>
      </c>
      <c r="AC9" s="1053">
        <f t="shared" si="3"/>
        <v>10.313901345291487</v>
      </c>
      <c r="AD9" s="1053">
        <f t="shared" si="4"/>
        <v>9.852216748768484</v>
      </c>
      <c r="AE9" s="1053">
        <f t="shared" si="5"/>
        <v>9.9847755064446773</v>
      </c>
      <c r="AF9" s="1053">
        <f t="shared" si="6"/>
        <v>9.4921990864329295</v>
      </c>
      <c r="AG9" s="1053">
        <f t="shared" si="7"/>
        <v>122.64046279419922</v>
      </c>
      <c r="AH9" s="1053" t="str">
        <f t="shared" si="8"/>
        <v>n/a</v>
      </c>
      <c r="AI9" s="1053" t="str">
        <f t="shared" si="9"/>
        <v>n/a</v>
      </c>
      <c r="AJ9" s="1053" t="str">
        <f t="shared" si="10"/>
        <v>n/a</v>
      </c>
      <c r="AK9" s="1053" t="str">
        <f t="shared" si="11"/>
        <v>n/a</v>
      </c>
      <c r="AL9" s="1053" t="str">
        <f t="shared" si="12"/>
        <v>n/a</v>
      </c>
      <c r="AM9" s="1053" t="str">
        <f t="shared" si="13"/>
        <v>n/a</v>
      </c>
      <c r="AN9" s="1053" t="str">
        <f t="shared" si="14"/>
        <v>n/a</v>
      </c>
      <c r="AO9" s="1053" t="str">
        <f t="shared" si="15"/>
        <v>n/a</v>
      </c>
      <c r="AP9" s="1053" t="str">
        <f t="shared" si="16"/>
        <v>n/a</v>
      </c>
      <c r="AQ9" s="1053" t="str">
        <f t="shared" si="17"/>
        <v>n/a</v>
      </c>
      <c r="AR9" s="1053" t="str">
        <f t="shared" si="18"/>
        <v>n/a</v>
      </c>
      <c r="AS9" s="1053" t="str">
        <f t="shared" si="19"/>
        <v>n/a</v>
      </c>
      <c r="AT9" s="1053" t="str">
        <f t="shared" si="20"/>
        <v>n/a</v>
      </c>
      <c r="AU9" s="1054">
        <f t="shared" si="21"/>
        <v>26.388445751759502</v>
      </c>
      <c r="AV9" s="1055">
        <f t="shared" si="22"/>
        <v>42.494104140204158</v>
      </c>
    </row>
    <row r="10" spans="1:48" ht="11.25" customHeight="1" x14ac:dyDescent="0.2">
      <c r="A10" s="972" t="s">
        <v>868</v>
      </c>
      <c r="B10" s="490" t="s">
        <v>869</v>
      </c>
      <c r="C10" s="610">
        <v>4.28</v>
      </c>
      <c r="D10" s="482">
        <v>3.59</v>
      </c>
      <c r="E10" s="493">
        <v>2.56</v>
      </c>
      <c r="F10" s="610">
        <v>2.2799999999999998</v>
      </c>
      <c r="G10" s="610">
        <v>2.02</v>
      </c>
      <c r="H10" s="610">
        <v>1.66</v>
      </c>
      <c r="I10" s="610">
        <v>1.6</v>
      </c>
      <c r="J10" s="931"/>
      <c r="K10" s="485">
        <v>0</v>
      </c>
      <c r="L10" s="614">
        <v>0</v>
      </c>
      <c r="M10" s="931"/>
      <c r="N10" s="486">
        <v>0</v>
      </c>
      <c r="O10" s="612">
        <v>0</v>
      </c>
      <c r="P10" s="612">
        <v>0</v>
      </c>
      <c r="Q10" s="612">
        <v>0</v>
      </c>
      <c r="R10" s="612">
        <v>0</v>
      </c>
      <c r="S10" s="612">
        <v>0</v>
      </c>
      <c r="T10" s="612">
        <v>0</v>
      </c>
      <c r="U10" s="612">
        <v>0</v>
      </c>
      <c r="V10" s="612">
        <v>0</v>
      </c>
      <c r="W10" s="612">
        <v>0</v>
      </c>
      <c r="X10" s="612">
        <v>0</v>
      </c>
      <c r="Y10" s="612">
        <v>0</v>
      </c>
      <c r="Z10" s="613">
        <f t="shared" si="0"/>
        <v>17.989999999999998</v>
      </c>
      <c r="AA10" s="1052">
        <f t="shared" si="1"/>
        <v>19.220055710306426</v>
      </c>
      <c r="AB10" s="1052">
        <f t="shared" si="2"/>
        <v>40.234375</v>
      </c>
      <c r="AC10" s="1053">
        <f t="shared" si="3"/>
        <v>12.28070175438598</v>
      </c>
      <c r="AD10" s="1053">
        <f t="shared" si="4"/>
        <v>12.871287128712861</v>
      </c>
      <c r="AE10" s="1053">
        <f t="shared" si="5"/>
        <v>21.68674698795181</v>
      </c>
      <c r="AF10" s="1053">
        <f t="shared" si="6"/>
        <v>3.7499999999999867</v>
      </c>
      <c r="AG10" s="1053" t="str">
        <f t="shared" si="7"/>
        <v>n/a</v>
      </c>
      <c r="AH10" s="1053" t="str">
        <f t="shared" si="8"/>
        <v>n/a</v>
      </c>
      <c r="AI10" s="1053" t="str">
        <f t="shared" si="9"/>
        <v>n/a</v>
      </c>
      <c r="AJ10" s="1053" t="str">
        <f t="shared" si="10"/>
        <v>n/a</v>
      </c>
      <c r="AK10" s="1053" t="str">
        <f t="shared" si="11"/>
        <v>n/a</v>
      </c>
      <c r="AL10" s="1053" t="str">
        <f t="shared" si="12"/>
        <v>n/a</v>
      </c>
      <c r="AM10" s="1053" t="str">
        <f t="shared" si="13"/>
        <v>n/a</v>
      </c>
      <c r="AN10" s="1053" t="str">
        <f t="shared" si="14"/>
        <v>n/a</v>
      </c>
      <c r="AO10" s="1053" t="str">
        <f t="shared" si="15"/>
        <v>n/a</v>
      </c>
      <c r="AP10" s="1053" t="str">
        <f t="shared" si="16"/>
        <v>n/a</v>
      </c>
      <c r="AQ10" s="1053" t="str">
        <f t="shared" si="17"/>
        <v>n/a</v>
      </c>
      <c r="AR10" s="1053" t="str">
        <f t="shared" si="18"/>
        <v>n/a</v>
      </c>
      <c r="AS10" s="1053" t="str">
        <f t="shared" si="19"/>
        <v>n/a</v>
      </c>
      <c r="AT10" s="1053" t="str">
        <f t="shared" si="20"/>
        <v>n/a</v>
      </c>
      <c r="AU10" s="1054">
        <f t="shared" si="21"/>
        <v>18.340527763559511</v>
      </c>
      <c r="AV10" s="1055">
        <f t="shared" si="22"/>
        <v>12.416351188025484</v>
      </c>
    </row>
    <row r="11" spans="1:48" ht="11.25" customHeight="1" x14ac:dyDescent="0.2">
      <c r="A11" s="862" t="s">
        <v>418</v>
      </c>
      <c r="B11" s="860" t="s">
        <v>419</v>
      </c>
      <c r="C11" s="610">
        <v>1.6</v>
      </c>
      <c r="D11" s="482">
        <v>1.54</v>
      </c>
      <c r="E11" s="615">
        <v>1.4750000000000001</v>
      </c>
      <c r="F11" s="610">
        <v>1.385</v>
      </c>
      <c r="G11" s="610">
        <v>1.21</v>
      </c>
      <c r="H11" s="610">
        <v>0.995</v>
      </c>
      <c r="I11" s="610">
        <v>0.86499999999999999</v>
      </c>
      <c r="J11" s="931"/>
      <c r="K11" s="610">
        <v>0.6</v>
      </c>
      <c r="L11" s="481">
        <v>0.46</v>
      </c>
      <c r="M11" s="931"/>
      <c r="N11" s="615">
        <v>0.34</v>
      </c>
      <c r="O11" s="616">
        <v>0.24</v>
      </c>
      <c r="P11" s="616">
        <v>0.16250000000000001</v>
      </c>
      <c r="Q11" s="616">
        <v>0.1125</v>
      </c>
      <c r="R11" s="616">
        <v>6.25E-2</v>
      </c>
      <c r="S11" s="616">
        <v>3.125E-2</v>
      </c>
      <c r="T11" s="612">
        <v>2.5000000000000001E-2</v>
      </c>
      <c r="U11" s="612">
        <v>2.5000000000000001E-2</v>
      </c>
      <c r="V11" s="612">
        <v>2.5000000000000001E-2</v>
      </c>
      <c r="W11" s="612">
        <v>6.2500000000000003E-3</v>
      </c>
      <c r="X11" s="612">
        <v>0</v>
      </c>
      <c r="Y11" s="612">
        <v>0</v>
      </c>
      <c r="Z11" s="613">
        <f t="shared" si="0"/>
        <v>11.160000000000002</v>
      </c>
      <c r="AA11" s="1052">
        <f t="shared" si="1"/>
        <v>3.8961038961039085</v>
      </c>
      <c r="AB11" s="1052">
        <f t="shared" si="2"/>
        <v>4.4067796610169463</v>
      </c>
      <c r="AC11" s="1053">
        <f t="shared" si="3"/>
        <v>6.498194945848379</v>
      </c>
      <c r="AD11" s="1053">
        <f t="shared" si="4"/>
        <v>14.462809917355379</v>
      </c>
      <c r="AE11" s="1053">
        <f t="shared" si="5"/>
        <v>21.608040201005018</v>
      </c>
      <c r="AF11" s="1053">
        <f t="shared" si="6"/>
        <v>15.02890173410405</v>
      </c>
      <c r="AG11" s="1053">
        <f t="shared" si="7"/>
        <v>44.166666666666664</v>
      </c>
      <c r="AH11" s="1053">
        <f t="shared" si="8"/>
        <v>30.434782608695631</v>
      </c>
      <c r="AI11" s="1053">
        <f t="shared" si="9"/>
        <v>35.294117647058812</v>
      </c>
      <c r="AJ11" s="1053">
        <f t="shared" si="10"/>
        <v>41.666666666666671</v>
      </c>
      <c r="AK11" s="1053">
        <f t="shared" si="11"/>
        <v>47.692307692307679</v>
      </c>
      <c r="AL11" s="1053">
        <f t="shared" si="12"/>
        <v>44.444444444444443</v>
      </c>
      <c r="AM11" s="1053">
        <f t="shared" si="13"/>
        <v>80</v>
      </c>
      <c r="AN11" s="1053">
        <f t="shared" si="14"/>
        <v>100</v>
      </c>
      <c r="AO11" s="1053">
        <f t="shared" si="15"/>
        <v>25</v>
      </c>
      <c r="AP11" s="1053">
        <f t="shared" si="16"/>
        <v>0</v>
      </c>
      <c r="AQ11" s="1053">
        <f t="shared" si="17"/>
        <v>0</v>
      </c>
      <c r="AR11" s="1053">
        <f t="shared" si="18"/>
        <v>300</v>
      </c>
      <c r="AS11" s="1053" t="str">
        <f t="shared" si="19"/>
        <v>n/a</v>
      </c>
      <c r="AT11" s="1053" t="str">
        <f t="shared" si="20"/>
        <v>n/a</v>
      </c>
      <c r="AU11" s="1054">
        <f t="shared" si="21"/>
        <v>45.255545337848531</v>
      </c>
      <c r="AV11" s="1055">
        <f t="shared" si="22"/>
        <v>69.132114042638278</v>
      </c>
    </row>
    <row r="12" spans="1:48" ht="11.25" customHeight="1" x14ac:dyDescent="0.2">
      <c r="A12" s="483" t="s">
        <v>113</v>
      </c>
      <c r="B12" s="860" t="s">
        <v>114</v>
      </c>
      <c r="C12" s="610">
        <v>0.72</v>
      </c>
      <c r="D12" s="482">
        <v>0.7</v>
      </c>
      <c r="E12" s="615">
        <v>0.68</v>
      </c>
      <c r="F12" s="610">
        <v>0.66</v>
      </c>
      <c r="G12" s="610">
        <v>0.64</v>
      </c>
      <c r="H12" s="610">
        <v>0.62</v>
      </c>
      <c r="I12" s="610">
        <v>0.6</v>
      </c>
      <c r="J12" s="931" t="s">
        <v>90</v>
      </c>
      <c r="K12" s="610">
        <v>0.57999999999999996</v>
      </c>
      <c r="L12" s="481">
        <v>0.56000000000000005</v>
      </c>
      <c r="M12" s="931"/>
      <c r="N12" s="615">
        <v>0.54</v>
      </c>
      <c r="O12" s="616">
        <v>0.52</v>
      </c>
      <c r="P12" s="616">
        <v>0.5</v>
      </c>
      <c r="Q12" s="616">
        <v>0.48</v>
      </c>
      <c r="R12" s="616">
        <v>0.44</v>
      </c>
      <c r="S12" s="616">
        <v>0.42</v>
      </c>
      <c r="T12" s="616">
        <v>0.4</v>
      </c>
      <c r="U12" s="616">
        <v>0.38</v>
      </c>
      <c r="V12" s="616">
        <v>0.36</v>
      </c>
      <c r="W12" s="616">
        <v>0.33</v>
      </c>
      <c r="X12" s="616">
        <v>0.31</v>
      </c>
      <c r="Y12" s="616">
        <v>0.28000000000000003</v>
      </c>
      <c r="Z12" s="613">
        <f t="shared" si="0"/>
        <v>10.72</v>
      </c>
      <c r="AA12" s="1052">
        <f t="shared" si="1"/>
        <v>2.8571428571428692</v>
      </c>
      <c r="AB12" s="1052">
        <f t="shared" si="2"/>
        <v>2.9411764705882248</v>
      </c>
      <c r="AC12" s="1053">
        <f t="shared" si="3"/>
        <v>3.0303030303030276</v>
      </c>
      <c r="AD12" s="1053">
        <f t="shared" si="4"/>
        <v>3.125</v>
      </c>
      <c r="AE12" s="1053">
        <f t="shared" si="5"/>
        <v>3.2258064516129004</v>
      </c>
      <c r="AF12" s="1053">
        <f t="shared" si="6"/>
        <v>3.3333333333333437</v>
      </c>
      <c r="AG12" s="1053">
        <f t="shared" si="7"/>
        <v>3.4482758620689724</v>
      </c>
      <c r="AH12" s="1053">
        <f t="shared" si="8"/>
        <v>3.5714285714285587</v>
      </c>
      <c r="AI12" s="1053">
        <f t="shared" si="9"/>
        <v>3.7037037037036979</v>
      </c>
      <c r="AJ12" s="1053">
        <f t="shared" si="10"/>
        <v>3.8461538461538547</v>
      </c>
      <c r="AK12" s="1053">
        <f t="shared" si="11"/>
        <v>4.0000000000000036</v>
      </c>
      <c r="AL12" s="1053">
        <f t="shared" si="12"/>
        <v>4.1666666666666741</v>
      </c>
      <c r="AM12" s="1053">
        <f t="shared" si="13"/>
        <v>9.0909090909090828</v>
      </c>
      <c r="AN12" s="1053">
        <f t="shared" si="14"/>
        <v>4.7619047619047672</v>
      </c>
      <c r="AO12" s="1053">
        <f t="shared" si="15"/>
        <v>4.9999999999999822</v>
      </c>
      <c r="AP12" s="1053">
        <f t="shared" si="16"/>
        <v>5.2631578947368363</v>
      </c>
      <c r="AQ12" s="1053">
        <f t="shared" si="17"/>
        <v>5.555555555555558</v>
      </c>
      <c r="AR12" s="1053">
        <f t="shared" si="18"/>
        <v>9.0909090909090828</v>
      </c>
      <c r="AS12" s="1053">
        <f t="shared" si="19"/>
        <v>6.4516129032258229</v>
      </c>
      <c r="AT12" s="1053">
        <f t="shared" si="20"/>
        <v>10.714285714285698</v>
      </c>
      <c r="AU12" s="1054">
        <f t="shared" si="21"/>
        <v>4.8588662902264463</v>
      </c>
      <c r="AV12" s="1055">
        <f t="shared" si="22"/>
        <v>2.289263739181628</v>
      </c>
    </row>
    <row r="13" spans="1:48" ht="11.25" customHeight="1" x14ac:dyDescent="0.2">
      <c r="A13" s="862" t="s">
        <v>939</v>
      </c>
      <c r="B13" s="860" t="s">
        <v>940</v>
      </c>
      <c r="C13" s="610">
        <v>1.1399999999999999</v>
      </c>
      <c r="D13" s="482">
        <v>0.98</v>
      </c>
      <c r="E13" s="615">
        <v>0.72</v>
      </c>
      <c r="F13" s="610">
        <v>0.62</v>
      </c>
      <c r="G13" s="610">
        <v>0.57999999999999996</v>
      </c>
      <c r="H13" s="485">
        <v>0.52</v>
      </c>
      <c r="I13" s="610">
        <v>0.5</v>
      </c>
      <c r="J13" s="931"/>
      <c r="K13" s="610">
        <v>0.28499999999999998</v>
      </c>
      <c r="L13" s="614">
        <v>0</v>
      </c>
      <c r="M13" s="931"/>
      <c r="N13" s="486">
        <v>0</v>
      </c>
      <c r="O13" s="612">
        <v>0</v>
      </c>
      <c r="P13" s="612">
        <v>2.1</v>
      </c>
      <c r="Q13" s="612">
        <v>2.46</v>
      </c>
      <c r="R13" s="616">
        <v>2.57</v>
      </c>
      <c r="S13" s="616">
        <v>2.2400000000000002</v>
      </c>
      <c r="T13" s="616">
        <v>0.78</v>
      </c>
      <c r="U13" s="612">
        <v>0</v>
      </c>
      <c r="V13" s="612">
        <v>0</v>
      </c>
      <c r="W13" s="612">
        <v>0</v>
      </c>
      <c r="X13" s="612">
        <v>0</v>
      </c>
      <c r="Y13" s="612">
        <v>0</v>
      </c>
      <c r="Z13" s="613">
        <f t="shared" si="0"/>
        <v>15.495000000000001</v>
      </c>
      <c r="AA13" s="1052">
        <f t="shared" si="1"/>
        <v>16.326530612244895</v>
      </c>
      <c r="AB13" s="1052">
        <f t="shared" si="2"/>
        <v>36.111111111111114</v>
      </c>
      <c r="AC13" s="1053">
        <f t="shared" si="3"/>
        <v>16.129032258064502</v>
      </c>
      <c r="AD13" s="1053">
        <f t="shared" si="4"/>
        <v>6.8965517241379448</v>
      </c>
      <c r="AE13" s="1053">
        <f t="shared" si="5"/>
        <v>11.538461538461519</v>
      </c>
      <c r="AF13" s="1053">
        <f t="shared" si="6"/>
        <v>4.0000000000000036</v>
      </c>
      <c r="AG13" s="1053">
        <f t="shared" si="7"/>
        <v>75.438596491228083</v>
      </c>
      <c r="AH13" s="1053" t="str">
        <f t="shared" si="8"/>
        <v>n/a</v>
      </c>
      <c r="AI13" s="1053" t="str">
        <f t="shared" si="9"/>
        <v>n/a</v>
      </c>
      <c r="AJ13" s="1053" t="str">
        <f t="shared" si="10"/>
        <v>n/a</v>
      </c>
      <c r="AK13" s="1053">
        <f t="shared" si="11"/>
        <v>-100</v>
      </c>
      <c r="AL13" s="1053">
        <f t="shared" si="12"/>
        <v>-14.634146341463406</v>
      </c>
      <c r="AM13" s="1053">
        <f t="shared" si="13"/>
        <v>-4.2801556420233418</v>
      </c>
      <c r="AN13" s="1053">
        <f t="shared" si="14"/>
        <v>14.732142857142838</v>
      </c>
      <c r="AO13" s="1053">
        <f t="shared" si="15"/>
        <v>187.17948717948718</v>
      </c>
      <c r="AP13" s="1053" t="str">
        <f t="shared" si="16"/>
        <v>n/a</v>
      </c>
      <c r="AQ13" s="1053" t="str">
        <f t="shared" si="17"/>
        <v>n/a</v>
      </c>
      <c r="AR13" s="1053" t="str">
        <f t="shared" si="18"/>
        <v>n/a</v>
      </c>
      <c r="AS13" s="1053" t="str">
        <f t="shared" si="19"/>
        <v>n/a</v>
      </c>
      <c r="AT13" s="1053" t="str">
        <f t="shared" si="20"/>
        <v>n/a</v>
      </c>
      <c r="AU13" s="1054">
        <f t="shared" si="21"/>
        <v>20.786467649032609</v>
      </c>
      <c r="AV13" s="1055">
        <f t="shared" si="22"/>
        <v>66.070995952376791</v>
      </c>
    </row>
    <row r="14" spans="1:48" ht="11.25" customHeight="1" x14ac:dyDescent="0.2">
      <c r="A14" s="487" t="s">
        <v>1856</v>
      </c>
      <c r="B14" s="845" t="s">
        <v>1857</v>
      </c>
      <c r="C14" s="610">
        <v>1.28</v>
      </c>
      <c r="D14" s="482">
        <v>1.1200000000000001</v>
      </c>
      <c r="E14" s="476">
        <v>1.06</v>
      </c>
      <c r="F14" s="610">
        <v>1.04</v>
      </c>
      <c r="G14" s="610">
        <v>0.96</v>
      </c>
      <c r="H14" s="610">
        <v>0.88</v>
      </c>
      <c r="I14" s="521">
        <v>0.56000000000000005</v>
      </c>
      <c r="J14" s="931"/>
      <c r="K14" s="610">
        <v>0.96439999999999992</v>
      </c>
      <c r="L14" s="481">
        <v>0.90201000000000009</v>
      </c>
      <c r="M14" s="931"/>
      <c r="N14" s="615">
        <v>0.82524999999999993</v>
      </c>
      <c r="O14" s="616">
        <v>0.7484900000000001</v>
      </c>
      <c r="P14" s="616">
        <v>0.6741299999999999</v>
      </c>
      <c r="Q14" s="616">
        <v>0.60936000000000001</v>
      </c>
      <c r="R14" s="616">
        <v>0.55657000000000001</v>
      </c>
      <c r="S14" s="616">
        <v>0.52060000000000006</v>
      </c>
      <c r="T14" s="616">
        <v>0.49095999999999995</v>
      </c>
      <c r="U14" s="616">
        <v>0.43991999999999998</v>
      </c>
      <c r="V14" s="616">
        <v>0.41074000000000005</v>
      </c>
      <c r="W14" s="616">
        <v>0.36809999999999998</v>
      </c>
      <c r="X14" s="616">
        <v>0.33218000000000003</v>
      </c>
      <c r="Y14" s="616">
        <v>0.29627000000000003</v>
      </c>
      <c r="Z14" s="613">
        <f t="shared" si="0"/>
        <v>15.038980000000002</v>
      </c>
      <c r="AA14" s="1052">
        <f t="shared" si="1"/>
        <v>14.285714285714279</v>
      </c>
      <c r="AB14" s="1052">
        <f t="shared" si="2"/>
        <v>5.6603773584905648</v>
      </c>
      <c r="AC14" s="1053">
        <f t="shared" si="3"/>
        <v>1.9230769230769162</v>
      </c>
      <c r="AD14" s="1053">
        <f t="shared" si="4"/>
        <v>8.3333333333333481</v>
      </c>
      <c r="AE14" s="1053">
        <f t="shared" si="5"/>
        <v>9.0909090909090828</v>
      </c>
      <c r="AF14" s="1053">
        <f t="shared" si="6"/>
        <v>57.142857142857139</v>
      </c>
      <c r="AG14" s="1053">
        <f t="shared" si="7"/>
        <v>-41.932807963500608</v>
      </c>
      <c r="AH14" s="1053">
        <f t="shared" si="8"/>
        <v>6.9167747585946682</v>
      </c>
      <c r="AI14" s="1053">
        <f t="shared" si="9"/>
        <v>9.3014238109663907</v>
      </c>
      <c r="AJ14" s="1053">
        <f t="shared" si="10"/>
        <v>10.255314032251572</v>
      </c>
      <c r="AK14" s="1053">
        <f t="shared" si="11"/>
        <v>11.030513402459508</v>
      </c>
      <c r="AL14" s="1053">
        <f t="shared" si="12"/>
        <v>10.629184718393049</v>
      </c>
      <c r="AM14" s="1053">
        <f t="shared" si="13"/>
        <v>9.4848806080097816</v>
      </c>
      <c r="AN14" s="1053">
        <f t="shared" si="14"/>
        <v>6.9093353822512471</v>
      </c>
      <c r="AO14" s="1053">
        <f t="shared" si="15"/>
        <v>6.037151702786403</v>
      </c>
      <c r="AP14" s="1053">
        <f t="shared" si="16"/>
        <v>11.602109474449884</v>
      </c>
      <c r="AQ14" s="1053">
        <f t="shared" si="17"/>
        <v>7.104250864293693</v>
      </c>
      <c r="AR14" s="1053">
        <f t="shared" si="18"/>
        <v>11.583808747622948</v>
      </c>
      <c r="AS14" s="1053">
        <f t="shared" si="19"/>
        <v>10.81341441387198</v>
      </c>
      <c r="AT14" s="1053">
        <f t="shared" si="20"/>
        <v>12.120700712188203</v>
      </c>
      <c r="AU14" s="1054">
        <f t="shared" si="21"/>
        <v>8.9146161399510042</v>
      </c>
      <c r="AV14" s="1055">
        <f t="shared" si="22"/>
        <v>16.315319810981766</v>
      </c>
    </row>
    <row r="15" spans="1:48" ht="11.25" customHeight="1" x14ac:dyDescent="0.2">
      <c r="A15" s="617" t="s">
        <v>901</v>
      </c>
      <c r="B15" s="490" t="s">
        <v>902</v>
      </c>
      <c r="C15" s="610">
        <v>1.87</v>
      </c>
      <c r="D15" s="482">
        <v>1.82</v>
      </c>
      <c r="E15" s="493">
        <v>1.74</v>
      </c>
      <c r="F15" s="496">
        <v>1.66</v>
      </c>
      <c r="G15" s="496">
        <v>1.58</v>
      </c>
      <c r="H15" s="496">
        <v>1.5</v>
      </c>
      <c r="I15" s="496">
        <v>1.4175</v>
      </c>
      <c r="J15" s="1013"/>
      <c r="K15" s="495">
        <v>1.35</v>
      </c>
      <c r="L15" s="497">
        <v>1.35</v>
      </c>
      <c r="M15" s="1013"/>
      <c r="N15" s="511">
        <v>1.35</v>
      </c>
      <c r="O15" s="499">
        <v>1.35</v>
      </c>
      <c r="P15" s="499">
        <v>1.35</v>
      </c>
      <c r="Q15" s="499">
        <v>1.35</v>
      </c>
      <c r="R15" s="499">
        <v>1.35</v>
      </c>
      <c r="S15" s="498">
        <v>1.35</v>
      </c>
      <c r="T15" s="498">
        <v>0.1651</v>
      </c>
      <c r="U15" s="499">
        <v>0</v>
      </c>
      <c r="V15" s="499">
        <v>0</v>
      </c>
      <c r="W15" s="499">
        <v>0</v>
      </c>
      <c r="X15" s="499">
        <v>0</v>
      </c>
      <c r="Y15" s="499">
        <v>0</v>
      </c>
      <c r="Z15" s="613">
        <f t="shared" si="0"/>
        <v>22.552600000000005</v>
      </c>
      <c r="AA15" s="1052">
        <f t="shared" si="1"/>
        <v>2.7472527472527597</v>
      </c>
      <c r="AB15" s="1052">
        <f t="shared" si="2"/>
        <v>4.5977011494252817</v>
      </c>
      <c r="AC15" s="1053">
        <f t="shared" si="3"/>
        <v>4.8192771084337505</v>
      </c>
      <c r="AD15" s="1053">
        <f t="shared" si="4"/>
        <v>5.0632911392404889</v>
      </c>
      <c r="AE15" s="1053">
        <f t="shared" si="5"/>
        <v>5.3333333333333455</v>
      </c>
      <c r="AF15" s="1053">
        <f t="shared" si="6"/>
        <v>5.8201058201058142</v>
      </c>
      <c r="AG15" s="1053">
        <f t="shared" si="7"/>
        <v>4.9999999999999822</v>
      </c>
      <c r="AH15" s="1053">
        <f t="shared" si="8"/>
        <v>0</v>
      </c>
      <c r="AI15" s="1053">
        <f t="shared" si="9"/>
        <v>0</v>
      </c>
      <c r="AJ15" s="1053">
        <f t="shared" si="10"/>
        <v>0</v>
      </c>
      <c r="AK15" s="1053">
        <f t="shared" si="11"/>
        <v>0</v>
      </c>
      <c r="AL15" s="1053">
        <f t="shared" si="12"/>
        <v>0</v>
      </c>
      <c r="AM15" s="1053">
        <f t="shared" si="13"/>
        <v>0</v>
      </c>
      <c r="AN15" s="1053">
        <f t="shared" si="14"/>
        <v>0</v>
      </c>
      <c r="AO15" s="1053">
        <f t="shared" si="15"/>
        <v>717.68625075711691</v>
      </c>
      <c r="AP15" s="1053" t="str">
        <f t="shared" si="16"/>
        <v>n/a</v>
      </c>
      <c r="AQ15" s="1053" t="str">
        <f t="shared" si="17"/>
        <v>n/a</v>
      </c>
      <c r="AR15" s="1053" t="str">
        <f t="shared" si="18"/>
        <v>n/a</v>
      </c>
      <c r="AS15" s="1053" t="str">
        <f t="shared" si="19"/>
        <v>n/a</v>
      </c>
      <c r="AT15" s="1053" t="str">
        <f t="shared" si="20"/>
        <v>n/a</v>
      </c>
      <c r="AU15" s="1054">
        <f t="shared" si="21"/>
        <v>50.071147470327219</v>
      </c>
      <c r="AV15" s="1055">
        <f t="shared" si="22"/>
        <v>184.70664464604511</v>
      </c>
    </row>
    <row r="16" spans="1:48" ht="11.25" customHeight="1" x14ac:dyDescent="0.2">
      <c r="A16" s="862" t="s">
        <v>397</v>
      </c>
      <c r="B16" s="480" t="s">
        <v>398</v>
      </c>
      <c r="C16" s="610">
        <v>2.99</v>
      </c>
      <c r="D16" s="482">
        <v>2.79</v>
      </c>
      <c r="E16" s="615">
        <v>2.66</v>
      </c>
      <c r="F16" s="610">
        <v>2.31</v>
      </c>
      <c r="G16" s="610">
        <v>2.12</v>
      </c>
      <c r="H16" s="610">
        <v>1.95</v>
      </c>
      <c r="I16" s="610">
        <v>1.74</v>
      </c>
      <c r="J16" s="931"/>
      <c r="K16" s="610">
        <v>1.4850000000000001</v>
      </c>
      <c r="L16" s="481">
        <v>1.125</v>
      </c>
      <c r="M16" s="931"/>
      <c r="N16" s="615">
        <v>0.82499999999999996</v>
      </c>
      <c r="O16" s="616">
        <v>0.75</v>
      </c>
      <c r="P16" s="616">
        <v>0.5</v>
      </c>
      <c r="Q16" s="616">
        <v>0.42</v>
      </c>
      <c r="R16" s="616">
        <v>0.35</v>
      </c>
      <c r="S16" s="616">
        <v>0.3</v>
      </c>
      <c r="T16" s="612">
        <v>0</v>
      </c>
      <c r="U16" s="612">
        <v>0</v>
      </c>
      <c r="V16" s="612">
        <v>0</v>
      </c>
      <c r="W16" s="612">
        <v>0</v>
      </c>
      <c r="X16" s="612">
        <v>0</v>
      </c>
      <c r="Y16" s="612">
        <v>0</v>
      </c>
      <c r="Z16" s="613">
        <f t="shared" si="0"/>
        <v>22.315000000000001</v>
      </c>
      <c r="AA16" s="1052">
        <f t="shared" si="1"/>
        <v>7.1684587813620082</v>
      </c>
      <c r="AB16" s="1052">
        <f t="shared" si="2"/>
        <v>4.8872180451127845</v>
      </c>
      <c r="AC16" s="1053">
        <f t="shared" si="3"/>
        <v>15.151515151515159</v>
      </c>
      <c r="AD16" s="1053">
        <f t="shared" si="4"/>
        <v>8.9622641509433887</v>
      </c>
      <c r="AE16" s="1053">
        <f t="shared" si="5"/>
        <v>8.7179487179487314</v>
      </c>
      <c r="AF16" s="1053">
        <f t="shared" si="6"/>
        <v>12.06896551724137</v>
      </c>
      <c r="AG16" s="1053">
        <f t="shared" si="7"/>
        <v>17.171717171717169</v>
      </c>
      <c r="AH16" s="1053">
        <f t="shared" si="8"/>
        <v>32.000000000000007</v>
      </c>
      <c r="AI16" s="1053">
        <f t="shared" si="9"/>
        <v>36.363636363636374</v>
      </c>
      <c r="AJ16" s="1053">
        <f t="shared" si="10"/>
        <v>9.9999999999999858</v>
      </c>
      <c r="AK16" s="1053">
        <f t="shared" si="11"/>
        <v>50</v>
      </c>
      <c r="AL16" s="1053">
        <f t="shared" si="12"/>
        <v>19.047619047619047</v>
      </c>
      <c r="AM16" s="1053">
        <f t="shared" si="13"/>
        <v>19.999999999999996</v>
      </c>
      <c r="AN16" s="1053">
        <f t="shared" si="14"/>
        <v>16.666666666666675</v>
      </c>
      <c r="AO16" s="1053" t="str">
        <f t="shared" si="15"/>
        <v>n/a</v>
      </c>
      <c r="AP16" s="1053" t="str">
        <f t="shared" si="16"/>
        <v>n/a</v>
      </c>
      <c r="AQ16" s="1053" t="str">
        <f t="shared" si="17"/>
        <v>n/a</v>
      </c>
      <c r="AR16" s="1053" t="str">
        <f t="shared" si="18"/>
        <v>n/a</v>
      </c>
      <c r="AS16" s="1053" t="str">
        <f t="shared" si="19"/>
        <v>n/a</v>
      </c>
      <c r="AT16" s="1053" t="str">
        <f t="shared" si="20"/>
        <v>n/a</v>
      </c>
      <c r="AU16" s="1054">
        <f t="shared" si="21"/>
        <v>18.443286400983052</v>
      </c>
      <c r="AV16" s="1055">
        <f t="shared" si="22"/>
        <v>12.789505775425049</v>
      </c>
    </row>
    <row r="17" spans="1:48" ht="11.25" customHeight="1" x14ac:dyDescent="0.2">
      <c r="A17" s="483" t="s">
        <v>880</v>
      </c>
      <c r="B17" s="860" t="s">
        <v>881</v>
      </c>
      <c r="C17" s="610">
        <v>2.2400000000000002</v>
      </c>
      <c r="D17" s="482">
        <v>2.12</v>
      </c>
      <c r="E17" s="615">
        <v>2.02</v>
      </c>
      <c r="F17" s="610">
        <v>1.92</v>
      </c>
      <c r="G17" s="610">
        <v>1.83</v>
      </c>
      <c r="H17" s="610">
        <v>1.7</v>
      </c>
      <c r="I17" s="610">
        <v>1.63</v>
      </c>
      <c r="J17" s="931"/>
      <c r="K17" s="485">
        <v>1.6</v>
      </c>
      <c r="L17" s="614">
        <v>1.71</v>
      </c>
      <c r="M17" s="931"/>
      <c r="N17" s="486">
        <v>2.04</v>
      </c>
      <c r="O17" s="616">
        <v>2.0099999999999998</v>
      </c>
      <c r="P17" s="616">
        <v>2</v>
      </c>
      <c r="Q17" s="612">
        <v>1.96</v>
      </c>
      <c r="R17" s="612">
        <v>1.96</v>
      </c>
      <c r="S17" s="616">
        <v>1.96</v>
      </c>
      <c r="T17" s="616">
        <v>1.9450000000000001</v>
      </c>
      <c r="U17" s="616">
        <v>1.91</v>
      </c>
      <c r="V17" s="612">
        <v>1.84</v>
      </c>
      <c r="W17" s="612">
        <v>1.84</v>
      </c>
      <c r="X17" s="612">
        <v>1.84</v>
      </c>
      <c r="Y17" s="612">
        <v>1.84</v>
      </c>
      <c r="Z17" s="613">
        <f t="shared" si="0"/>
        <v>39.915000000000013</v>
      </c>
      <c r="AA17" s="1052">
        <f t="shared" si="1"/>
        <v>5.6603773584905648</v>
      </c>
      <c r="AB17" s="1052">
        <f t="shared" si="2"/>
        <v>4.9504950495049549</v>
      </c>
      <c r="AC17" s="1053">
        <f t="shared" si="3"/>
        <v>5.2083333333333481</v>
      </c>
      <c r="AD17" s="1053">
        <f t="shared" si="4"/>
        <v>4.9180327868852292</v>
      </c>
      <c r="AE17" s="1053">
        <f t="shared" si="5"/>
        <v>7.647058823529429</v>
      </c>
      <c r="AF17" s="1053">
        <f t="shared" si="6"/>
        <v>4.2944785276073594</v>
      </c>
      <c r="AG17" s="1053">
        <f t="shared" si="7"/>
        <v>1.8749999999999822</v>
      </c>
      <c r="AH17" s="1053">
        <f t="shared" si="8"/>
        <v>-6.4327485380116904</v>
      </c>
      <c r="AI17" s="1053">
        <f t="shared" si="9"/>
        <v>-16.176470588235293</v>
      </c>
      <c r="AJ17" s="1053">
        <f t="shared" si="10"/>
        <v>1.4925373134328401</v>
      </c>
      <c r="AK17" s="1053">
        <f t="shared" si="11"/>
        <v>0.49999999999998934</v>
      </c>
      <c r="AL17" s="1053">
        <f t="shared" si="12"/>
        <v>2.0408163265306145</v>
      </c>
      <c r="AM17" s="1053">
        <f t="shared" si="13"/>
        <v>0</v>
      </c>
      <c r="AN17" s="1053">
        <f t="shared" si="14"/>
        <v>0</v>
      </c>
      <c r="AO17" s="1053">
        <f t="shared" si="15"/>
        <v>0.77120822622107621</v>
      </c>
      <c r="AP17" s="1053">
        <f t="shared" si="16"/>
        <v>1.832460732984309</v>
      </c>
      <c r="AQ17" s="1053">
        <f t="shared" si="17"/>
        <v>3.8043478260869401</v>
      </c>
      <c r="AR17" s="1053">
        <f t="shared" si="18"/>
        <v>0</v>
      </c>
      <c r="AS17" s="1053">
        <f t="shared" si="19"/>
        <v>0</v>
      </c>
      <c r="AT17" s="1053">
        <f t="shared" si="20"/>
        <v>0</v>
      </c>
      <c r="AU17" s="1054">
        <f t="shared" si="21"/>
        <v>1.1192963589179825</v>
      </c>
      <c r="AV17" s="1055">
        <f t="shared" si="22"/>
        <v>5.0854127740992414</v>
      </c>
    </row>
    <row r="18" spans="1:48" ht="11.25" customHeight="1" x14ac:dyDescent="0.2">
      <c r="A18" s="466" t="s">
        <v>424</v>
      </c>
      <c r="B18" s="845" t="s">
        <v>425</v>
      </c>
      <c r="C18" s="610">
        <v>2.16</v>
      </c>
      <c r="D18" s="482">
        <v>1.92</v>
      </c>
      <c r="E18" s="476">
        <v>1.8</v>
      </c>
      <c r="F18" s="473">
        <v>1.68</v>
      </c>
      <c r="G18" s="473">
        <v>1.6</v>
      </c>
      <c r="H18" s="473">
        <v>1.48</v>
      </c>
      <c r="I18" s="473">
        <v>1.36</v>
      </c>
      <c r="J18" s="999"/>
      <c r="K18" s="473">
        <v>1.2</v>
      </c>
      <c r="L18" s="471">
        <v>0.97</v>
      </c>
      <c r="M18" s="999"/>
      <c r="N18" s="476">
        <v>0.86</v>
      </c>
      <c r="O18" s="477">
        <v>0.8</v>
      </c>
      <c r="P18" s="478">
        <v>0.78</v>
      </c>
      <c r="Q18" s="478">
        <v>0.72</v>
      </c>
      <c r="R18" s="478">
        <v>0.6</v>
      </c>
      <c r="S18" s="478">
        <v>0.36</v>
      </c>
      <c r="T18" s="478">
        <v>0.22</v>
      </c>
      <c r="U18" s="478">
        <v>0.04</v>
      </c>
      <c r="V18" s="477">
        <v>0</v>
      </c>
      <c r="W18" s="477">
        <v>0</v>
      </c>
      <c r="X18" s="477">
        <v>0</v>
      </c>
      <c r="Y18" s="477">
        <v>0</v>
      </c>
      <c r="Z18" s="613">
        <f t="shared" si="0"/>
        <v>18.549999999999997</v>
      </c>
      <c r="AA18" s="1052">
        <f t="shared" si="1"/>
        <v>12.500000000000021</v>
      </c>
      <c r="AB18" s="1052">
        <f t="shared" si="2"/>
        <v>6.6666666666666652</v>
      </c>
      <c r="AC18" s="1053">
        <f t="shared" si="3"/>
        <v>7.1428571428571397</v>
      </c>
      <c r="AD18" s="1053">
        <f t="shared" si="4"/>
        <v>4.9999999999999822</v>
      </c>
      <c r="AE18" s="1053">
        <f t="shared" si="5"/>
        <v>8.1081081081081141</v>
      </c>
      <c r="AF18" s="1053">
        <f t="shared" si="6"/>
        <v>8.8235294117646959</v>
      </c>
      <c r="AG18" s="1053">
        <f t="shared" si="7"/>
        <v>13.333333333333353</v>
      </c>
      <c r="AH18" s="1053">
        <f t="shared" si="8"/>
        <v>23.711340206185572</v>
      </c>
      <c r="AI18" s="1053">
        <f t="shared" si="9"/>
        <v>12.790697674418606</v>
      </c>
      <c r="AJ18" s="1053">
        <f t="shared" si="10"/>
        <v>7.4999999999999956</v>
      </c>
      <c r="AK18" s="1053">
        <f t="shared" si="11"/>
        <v>2.5641025641025772</v>
      </c>
      <c r="AL18" s="1053">
        <f t="shared" si="12"/>
        <v>8.3333333333333481</v>
      </c>
      <c r="AM18" s="1053">
        <f t="shared" si="13"/>
        <v>19.999999999999996</v>
      </c>
      <c r="AN18" s="1053">
        <f t="shared" si="14"/>
        <v>66.666666666666671</v>
      </c>
      <c r="AO18" s="1053">
        <f t="shared" si="15"/>
        <v>63.636363636363626</v>
      </c>
      <c r="AP18" s="1053">
        <f t="shared" si="16"/>
        <v>450</v>
      </c>
      <c r="AQ18" s="1053" t="str">
        <f t="shared" si="17"/>
        <v>n/a</v>
      </c>
      <c r="AR18" s="1053" t="str">
        <f t="shared" si="18"/>
        <v>n/a</v>
      </c>
      <c r="AS18" s="1053" t="str">
        <f t="shared" si="19"/>
        <v>n/a</v>
      </c>
      <c r="AT18" s="1053" t="str">
        <f t="shared" si="20"/>
        <v>n/a</v>
      </c>
      <c r="AU18" s="1054">
        <f t="shared" si="21"/>
        <v>44.798562421487524</v>
      </c>
      <c r="AV18" s="1055">
        <f t="shared" si="22"/>
        <v>109.76934589927717</v>
      </c>
    </row>
    <row r="19" spans="1:48" ht="11.25" customHeight="1" x14ac:dyDescent="0.2">
      <c r="A19" s="501" t="s">
        <v>133</v>
      </c>
      <c r="B19" s="490" t="s">
        <v>134</v>
      </c>
      <c r="C19" s="610">
        <v>1.4</v>
      </c>
      <c r="D19" s="482">
        <v>1.34</v>
      </c>
      <c r="E19" s="493">
        <v>1.28</v>
      </c>
      <c r="F19" s="610">
        <v>1.2</v>
      </c>
      <c r="G19" s="610">
        <v>1.1200000000000001</v>
      </c>
      <c r="H19" s="610">
        <v>0.96</v>
      </c>
      <c r="I19" s="610">
        <v>0.76</v>
      </c>
      <c r="J19" s="931"/>
      <c r="K19" s="485">
        <v>0.7</v>
      </c>
      <c r="L19" s="481">
        <v>0.65500000000000003</v>
      </c>
      <c r="M19" s="931"/>
      <c r="N19" s="615">
        <v>0.6</v>
      </c>
      <c r="O19" s="616">
        <v>0.56000000000000005</v>
      </c>
      <c r="P19" s="616">
        <v>0.52</v>
      </c>
      <c r="Q19" s="616">
        <v>0.46</v>
      </c>
      <c r="R19" s="616">
        <v>0.4</v>
      </c>
      <c r="S19" s="616">
        <v>0.34</v>
      </c>
      <c r="T19" s="616">
        <v>0.3</v>
      </c>
      <c r="U19" s="616">
        <v>0.24</v>
      </c>
      <c r="V19" s="616">
        <v>0.22</v>
      </c>
      <c r="W19" s="616">
        <v>0.19286000000000003</v>
      </c>
      <c r="X19" s="616">
        <v>0.18367</v>
      </c>
      <c r="Y19" s="616">
        <v>0.17491999999999999</v>
      </c>
      <c r="Z19" s="613">
        <f t="shared" si="0"/>
        <v>13.606450000000001</v>
      </c>
      <c r="AA19" s="1052">
        <f t="shared" si="1"/>
        <v>4.4776119402984982</v>
      </c>
      <c r="AB19" s="1052">
        <f t="shared" si="2"/>
        <v>4.6875</v>
      </c>
      <c r="AC19" s="1053">
        <f t="shared" si="3"/>
        <v>6.6666666666666652</v>
      </c>
      <c r="AD19" s="1053">
        <f t="shared" si="4"/>
        <v>7.1428571428571397</v>
      </c>
      <c r="AE19" s="1053">
        <f t="shared" si="5"/>
        <v>16.666666666666675</v>
      </c>
      <c r="AF19" s="1053">
        <f t="shared" si="6"/>
        <v>26.315789473684205</v>
      </c>
      <c r="AG19" s="1053">
        <f t="shared" si="7"/>
        <v>8.5714285714285854</v>
      </c>
      <c r="AH19" s="1053">
        <f t="shared" si="8"/>
        <v>6.8702290076335659</v>
      </c>
      <c r="AI19" s="1053">
        <f t="shared" si="9"/>
        <v>9.1666666666666785</v>
      </c>
      <c r="AJ19" s="1053">
        <f t="shared" si="10"/>
        <v>7.1428571428571397</v>
      </c>
      <c r="AK19" s="1053">
        <f t="shared" si="11"/>
        <v>7.6923076923077094</v>
      </c>
      <c r="AL19" s="1053">
        <f t="shared" si="12"/>
        <v>13.043478260869556</v>
      </c>
      <c r="AM19" s="1053">
        <f t="shared" si="13"/>
        <v>14.999999999999991</v>
      </c>
      <c r="AN19" s="1053">
        <f t="shared" si="14"/>
        <v>17.647058823529417</v>
      </c>
      <c r="AO19" s="1053">
        <f t="shared" si="15"/>
        <v>13.333333333333353</v>
      </c>
      <c r="AP19" s="1053">
        <f t="shared" si="16"/>
        <v>25</v>
      </c>
      <c r="AQ19" s="1053">
        <f t="shared" si="17"/>
        <v>9.0909090909090828</v>
      </c>
      <c r="AR19" s="1053">
        <f t="shared" si="18"/>
        <v>14.07238411282794</v>
      </c>
      <c r="AS19" s="1053">
        <f t="shared" si="19"/>
        <v>5.0035389557358423</v>
      </c>
      <c r="AT19" s="1053">
        <f t="shared" si="20"/>
        <v>5.0022867596615672</v>
      </c>
      <c r="AU19" s="1054">
        <f t="shared" si="21"/>
        <v>11.12967851539668</v>
      </c>
      <c r="AV19" s="1055">
        <f t="shared" si="22"/>
        <v>6.4291404739337192</v>
      </c>
    </row>
    <row r="20" spans="1:48" ht="11.25" customHeight="1" x14ac:dyDescent="0.2">
      <c r="A20" s="483" t="s">
        <v>143</v>
      </c>
      <c r="B20" s="860" t="s">
        <v>144</v>
      </c>
      <c r="C20" s="610">
        <v>3.16</v>
      </c>
      <c r="D20" s="482">
        <v>2.64</v>
      </c>
      <c r="E20" s="615">
        <v>2.2799999999999998</v>
      </c>
      <c r="F20" s="610">
        <v>2.12</v>
      </c>
      <c r="G20" s="610">
        <v>1.96</v>
      </c>
      <c r="H20" s="610">
        <v>1.6856800000000001</v>
      </c>
      <c r="I20" s="610">
        <v>1.5200640000000001</v>
      </c>
      <c r="J20" s="931"/>
      <c r="K20" s="610">
        <v>1.3802880000000002</v>
      </c>
      <c r="L20" s="481">
        <v>1.257984</v>
      </c>
      <c r="M20" s="931"/>
      <c r="N20" s="615">
        <v>1.188096</v>
      </c>
      <c r="O20" s="616">
        <v>1.1531520000000002</v>
      </c>
      <c r="P20" s="616">
        <v>1.0133760000000001</v>
      </c>
      <c r="Q20" s="616">
        <v>0.80371200000000009</v>
      </c>
      <c r="R20" s="616">
        <v>0.64646400000000004</v>
      </c>
      <c r="S20" s="616">
        <v>0.541632</v>
      </c>
      <c r="T20" s="616">
        <v>0.4892160000000001</v>
      </c>
      <c r="U20" s="616">
        <v>0.41932799999999998</v>
      </c>
      <c r="V20" s="616">
        <v>0.40185600000000005</v>
      </c>
      <c r="W20" s="616">
        <v>0.35817599999999999</v>
      </c>
      <c r="X20" s="616">
        <v>0.30575999999999998</v>
      </c>
      <c r="Y20" s="616">
        <v>0.26644800000000002</v>
      </c>
      <c r="Z20" s="613">
        <f t="shared" si="0"/>
        <v>25.591232000000002</v>
      </c>
      <c r="AA20" s="1052">
        <f t="shared" si="1"/>
        <v>19.696969696969703</v>
      </c>
      <c r="AB20" s="1052">
        <f t="shared" si="2"/>
        <v>15.789473684210531</v>
      </c>
      <c r="AC20" s="1053">
        <f t="shared" si="3"/>
        <v>7.5471698113207308</v>
      </c>
      <c r="AD20" s="1053">
        <f t="shared" si="4"/>
        <v>8.163265306122458</v>
      </c>
      <c r="AE20" s="1053">
        <f t="shared" si="5"/>
        <v>16.273551326467661</v>
      </c>
      <c r="AF20" s="1053">
        <f t="shared" si="6"/>
        <v>10.895330722916929</v>
      </c>
      <c r="AG20" s="1053">
        <f t="shared" si="7"/>
        <v>10.126582278480999</v>
      </c>
      <c r="AH20" s="1053">
        <f t="shared" si="8"/>
        <v>9.7222222222222321</v>
      </c>
      <c r="AI20" s="1053">
        <f t="shared" si="9"/>
        <v>5.8823529411764719</v>
      </c>
      <c r="AJ20" s="1053">
        <f t="shared" si="10"/>
        <v>3.0303030303030276</v>
      </c>
      <c r="AK20" s="1053">
        <f t="shared" si="11"/>
        <v>13.793103448275868</v>
      </c>
      <c r="AL20" s="1053">
        <f t="shared" si="12"/>
        <v>26.086956521739111</v>
      </c>
      <c r="AM20" s="1053">
        <f t="shared" si="13"/>
        <v>24.324324324324344</v>
      </c>
      <c r="AN20" s="1053">
        <f t="shared" si="14"/>
        <v>19.354838709677423</v>
      </c>
      <c r="AO20" s="1053">
        <f t="shared" si="15"/>
        <v>10.714285714285698</v>
      </c>
      <c r="AP20" s="1053">
        <f t="shared" si="16"/>
        <v>16.666666666666696</v>
      </c>
      <c r="AQ20" s="1053">
        <f t="shared" si="17"/>
        <v>4.3478260869564966</v>
      </c>
      <c r="AR20" s="1053">
        <f t="shared" si="18"/>
        <v>12.195121951219523</v>
      </c>
      <c r="AS20" s="1053">
        <f t="shared" si="19"/>
        <v>17.142857142857149</v>
      </c>
      <c r="AT20" s="1053">
        <f t="shared" si="20"/>
        <v>14.754098360655732</v>
      </c>
      <c r="AU20" s="1054">
        <f t="shared" si="21"/>
        <v>13.325364997342438</v>
      </c>
      <c r="AV20" s="1055">
        <f t="shared" si="22"/>
        <v>6.2524997385901182</v>
      </c>
    </row>
    <row r="21" spans="1:48" ht="11.25" customHeight="1" x14ac:dyDescent="0.2">
      <c r="A21" s="470" t="s">
        <v>4301</v>
      </c>
      <c r="B21" s="847" t="s">
        <v>3792</v>
      </c>
      <c r="C21" s="998">
        <v>1.92</v>
      </c>
      <c r="D21" s="482">
        <v>1.8474999999999999</v>
      </c>
      <c r="E21" s="860">
        <v>1.7775000000000001</v>
      </c>
      <c r="F21" s="843">
        <v>1.7150000000000001</v>
      </c>
      <c r="G21" s="843">
        <v>1.655</v>
      </c>
      <c r="H21" s="843">
        <v>1.61</v>
      </c>
      <c r="I21" s="843">
        <v>1.6</v>
      </c>
      <c r="J21" s="843"/>
      <c r="K21" s="843">
        <v>1.6</v>
      </c>
      <c r="L21" s="860">
        <v>1.5549999999999999</v>
      </c>
      <c r="M21" s="843"/>
      <c r="N21" s="860">
        <v>1.54</v>
      </c>
      <c r="O21" s="863">
        <v>1.54</v>
      </c>
      <c r="P21" s="863">
        <v>2.54</v>
      </c>
      <c r="Q21" s="863">
        <v>2.54</v>
      </c>
      <c r="R21" s="863">
        <v>2.54</v>
      </c>
      <c r="S21" s="863">
        <v>2.54</v>
      </c>
      <c r="T21" s="863">
        <v>2.54</v>
      </c>
      <c r="U21" s="863">
        <v>2.54</v>
      </c>
      <c r="V21" s="863">
        <v>2.54</v>
      </c>
      <c r="W21" s="863">
        <v>2.54</v>
      </c>
      <c r="X21" s="863">
        <v>2.54</v>
      </c>
      <c r="Y21" s="863">
        <v>2.54</v>
      </c>
      <c r="Z21" s="613">
        <f t="shared" si="0"/>
        <v>43.759999999999991</v>
      </c>
      <c r="AA21" s="1052">
        <f t="shared" si="1"/>
        <v>3.9242219215155583</v>
      </c>
      <c r="AB21" s="1052">
        <f t="shared" si="2"/>
        <v>3.9381153305203753</v>
      </c>
      <c r="AC21" s="1053">
        <f t="shared" si="3"/>
        <v>3.6443148688046545</v>
      </c>
      <c r="AD21" s="1053">
        <f t="shared" si="4"/>
        <v>3.6253776435045459</v>
      </c>
      <c r="AE21" s="1053">
        <f t="shared" si="5"/>
        <v>2.7950310559006208</v>
      </c>
      <c r="AF21" s="1053">
        <f t="shared" si="6"/>
        <v>0.62500000000000888</v>
      </c>
      <c r="AG21" s="1053">
        <f t="shared" si="7"/>
        <v>0</v>
      </c>
      <c r="AH21" s="1053">
        <f t="shared" si="8"/>
        <v>2.893890675241173</v>
      </c>
      <c r="AI21" s="1053">
        <f t="shared" si="9"/>
        <v>0.97402597402596047</v>
      </c>
      <c r="AJ21" s="1053">
        <f t="shared" si="10"/>
        <v>0</v>
      </c>
      <c r="AK21" s="1053">
        <f t="shared" si="11"/>
        <v>-39.370078740157474</v>
      </c>
      <c r="AL21" s="1053">
        <f t="shared" si="12"/>
        <v>0</v>
      </c>
      <c r="AM21" s="1053">
        <f t="shared" si="13"/>
        <v>0</v>
      </c>
      <c r="AN21" s="1053">
        <f t="shared" si="14"/>
        <v>0</v>
      </c>
      <c r="AO21" s="1053">
        <f t="shared" si="15"/>
        <v>0</v>
      </c>
      <c r="AP21" s="1053">
        <f t="shared" si="16"/>
        <v>0</v>
      </c>
      <c r="AQ21" s="1053">
        <f t="shared" si="17"/>
        <v>0</v>
      </c>
      <c r="AR21" s="1053">
        <f t="shared" si="18"/>
        <v>0</v>
      </c>
      <c r="AS21" s="1053">
        <f t="shared" si="19"/>
        <v>0</v>
      </c>
      <c r="AT21" s="1053">
        <f t="shared" si="20"/>
        <v>0</v>
      </c>
      <c r="AU21" s="1054">
        <f t="shared" si="21"/>
        <v>-0.84750506353222888</v>
      </c>
      <c r="AV21" s="1055">
        <f t="shared" si="22"/>
        <v>9.2066812717736166</v>
      </c>
    </row>
    <row r="22" spans="1:48" ht="11.25" customHeight="1" x14ac:dyDescent="0.2">
      <c r="A22" s="862" t="s">
        <v>406</v>
      </c>
      <c r="B22" s="860" t="s">
        <v>407</v>
      </c>
      <c r="C22" s="610">
        <v>0.3</v>
      </c>
      <c r="D22" s="482">
        <v>0.28000000000000003</v>
      </c>
      <c r="E22" s="615">
        <v>0.26</v>
      </c>
      <c r="F22" s="610">
        <v>0.24</v>
      </c>
      <c r="G22" s="610">
        <v>0.22</v>
      </c>
      <c r="H22" s="610">
        <v>0.2</v>
      </c>
      <c r="I22" s="610">
        <v>0.18</v>
      </c>
      <c r="J22" s="931"/>
      <c r="K22" s="610">
        <v>0.15</v>
      </c>
      <c r="L22" s="481">
        <v>0.12</v>
      </c>
      <c r="M22" s="931"/>
      <c r="N22" s="615">
        <v>0.1</v>
      </c>
      <c r="O22" s="616">
        <v>0.08</v>
      </c>
      <c r="P22" s="616">
        <v>7.0000000000000007E-2</v>
      </c>
      <c r="Q22" s="616">
        <v>0.06</v>
      </c>
      <c r="R22" s="616">
        <v>0.05</v>
      </c>
      <c r="S22" s="616">
        <v>0.04</v>
      </c>
      <c r="T22" s="616">
        <v>0.02</v>
      </c>
      <c r="U22" s="612">
        <v>0.01</v>
      </c>
      <c r="V22" s="612">
        <v>0.01</v>
      </c>
      <c r="W22" s="612">
        <v>0.01</v>
      </c>
      <c r="X22" s="612">
        <v>0.01</v>
      </c>
      <c r="Y22" s="612">
        <v>0.01</v>
      </c>
      <c r="Z22" s="613">
        <f t="shared" si="0"/>
        <v>2.4199999999999986</v>
      </c>
      <c r="AA22" s="1052">
        <f t="shared" si="1"/>
        <v>7.1428571428571397</v>
      </c>
      <c r="AB22" s="1052">
        <f t="shared" si="2"/>
        <v>7.6923076923077094</v>
      </c>
      <c r="AC22" s="1053">
        <f t="shared" si="3"/>
        <v>8.3333333333333481</v>
      </c>
      <c r="AD22" s="1053">
        <f t="shared" si="4"/>
        <v>9.0909090909090828</v>
      </c>
      <c r="AE22" s="1053">
        <f t="shared" si="5"/>
        <v>9.9999999999999858</v>
      </c>
      <c r="AF22" s="1053">
        <f t="shared" si="6"/>
        <v>11.111111111111116</v>
      </c>
      <c r="AG22" s="1053">
        <f t="shared" si="7"/>
        <v>19.999999999999996</v>
      </c>
      <c r="AH22" s="1053">
        <f t="shared" si="8"/>
        <v>25</v>
      </c>
      <c r="AI22" s="1053">
        <f t="shared" si="9"/>
        <v>19.999999999999996</v>
      </c>
      <c r="AJ22" s="1053">
        <f t="shared" si="10"/>
        <v>25</v>
      </c>
      <c r="AK22" s="1053">
        <f t="shared" si="11"/>
        <v>14.285714285714279</v>
      </c>
      <c r="AL22" s="1053">
        <f t="shared" si="12"/>
        <v>16.666666666666675</v>
      </c>
      <c r="AM22" s="1053">
        <f t="shared" si="13"/>
        <v>19.999999999999996</v>
      </c>
      <c r="AN22" s="1053">
        <f t="shared" si="14"/>
        <v>25</v>
      </c>
      <c r="AO22" s="1053">
        <f t="shared" si="15"/>
        <v>100</v>
      </c>
      <c r="AP22" s="1053">
        <f t="shared" si="16"/>
        <v>100</v>
      </c>
      <c r="AQ22" s="1053">
        <f t="shared" si="17"/>
        <v>0</v>
      </c>
      <c r="AR22" s="1053">
        <f t="shared" si="18"/>
        <v>0</v>
      </c>
      <c r="AS22" s="1053">
        <f t="shared" si="19"/>
        <v>0</v>
      </c>
      <c r="AT22" s="1053">
        <f t="shared" si="20"/>
        <v>0</v>
      </c>
      <c r="AU22" s="1054">
        <f t="shared" si="21"/>
        <v>20.966144966144967</v>
      </c>
      <c r="AV22" s="1055">
        <f t="shared" si="22"/>
        <v>28.331693787092739</v>
      </c>
    </row>
    <row r="23" spans="1:48" ht="11.25" customHeight="1" x14ac:dyDescent="0.2">
      <c r="A23" s="1090" t="s">
        <v>4641</v>
      </c>
      <c r="B23" s="845" t="s">
        <v>4638</v>
      </c>
      <c r="C23" s="610">
        <v>0.55000000000000004</v>
      </c>
      <c r="D23" s="482">
        <v>0.44</v>
      </c>
      <c r="E23" s="476">
        <v>0.41000000000000003</v>
      </c>
      <c r="F23" s="610">
        <v>0.36000000000000004</v>
      </c>
      <c r="G23" s="521">
        <v>0.32</v>
      </c>
      <c r="H23" s="485">
        <v>0.32</v>
      </c>
      <c r="I23" s="610">
        <v>0.88</v>
      </c>
      <c r="J23" s="1176"/>
      <c r="K23" s="610">
        <v>0.8</v>
      </c>
      <c r="L23" s="481">
        <v>0.64</v>
      </c>
      <c r="M23" s="541"/>
      <c r="N23" s="524">
        <v>0.18</v>
      </c>
      <c r="O23" s="567">
        <v>0.18</v>
      </c>
      <c r="P23" s="616">
        <v>0.18</v>
      </c>
      <c r="Q23" s="616">
        <v>0.12</v>
      </c>
      <c r="R23" s="522">
        <v>0.03</v>
      </c>
      <c r="S23" s="522">
        <v>0.03</v>
      </c>
      <c r="T23" s="522">
        <v>0.03</v>
      </c>
      <c r="U23" s="616">
        <v>0.03</v>
      </c>
      <c r="V23" s="522">
        <v>0.02</v>
      </c>
      <c r="W23" s="522">
        <v>0.02</v>
      </c>
      <c r="X23" s="522">
        <v>0.02</v>
      </c>
      <c r="Y23" s="522">
        <v>0.02</v>
      </c>
      <c r="Z23" s="613">
        <f t="shared" si="0"/>
        <v>5.5799999999999983</v>
      </c>
      <c r="AA23" s="1052">
        <f t="shared" si="1"/>
        <v>25</v>
      </c>
      <c r="AB23" s="1052">
        <f t="shared" si="2"/>
        <v>7.3170731707316916</v>
      </c>
      <c r="AC23" s="1053">
        <f t="shared" si="3"/>
        <v>13.888888888888884</v>
      </c>
      <c r="AD23" s="1053">
        <f t="shared" si="4"/>
        <v>12.5</v>
      </c>
      <c r="AE23" s="1053">
        <f t="shared" si="5"/>
        <v>0</v>
      </c>
      <c r="AF23" s="1053">
        <f t="shared" si="6"/>
        <v>-63.636363636363633</v>
      </c>
      <c r="AG23" s="1053">
        <f t="shared" si="7"/>
        <v>9.9999999999999858</v>
      </c>
      <c r="AH23" s="1053">
        <f t="shared" si="8"/>
        <v>25</v>
      </c>
      <c r="AI23" s="1053">
        <f t="shared" si="9"/>
        <v>255.55555555555557</v>
      </c>
      <c r="AJ23" s="1053">
        <f t="shared" si="10"/>
        <v>0</v>
      </c>
      <c r="AK23" s="1053">
        <f t="shared" si="11"/>
        <v>0</v>
      </c>
      <c r="AL23" s="1053">
        <f t="shared" si="12"/>
        <v>50</v>
      </c>
      <c r="AM23" s="1053">
        <f t="shared" si="13"/>
        <v>300</v>
      </c>
      <c r="AN23" s="1053">
        <f t="shared" si="14"/>
        <v>0</v>
      </c>
      <c r="AO23" s="1053">
        <f t="shared" si="15"/>
        <v>0</v>
      </c>
      <c r="AP23" s="1053">
        <f t="shared" si="16"/>
        <v>0</v>
      </c>
      <c r="AQ23" s="1053">
        <f t="shared" si="17"/>
        <v>50</v>
      </c>
      <c r="AR23" s="1053">
        <f t="shared" si="18"/>
        <v>0</v>
      </c>
      <c r="AS23" s="1053">
        <f t="shared" si="19"/>
        <v>0</v>
      </c>
      <c r="AT23" s="1053">
        <f t="shared" si="20"/>
        <v>0</v>
      </c>
      <c r="AU23" s="1054">
        <f t="shared" si="21"/>
        <v>34.281257698940621</v>
      </c>
      <c r="AV23" s="1055">
        <f t="shared" si="22"/>
        <v>86.634995651173568</v>
      </c>
    </row>
    <row r="24" spans="1:48" ht="11.25" customHeight="1" x14ac:dyDescent="0.2">
      <c r="A24" s="501" t="s">
        <v>903</v>
      </c>
      <c r="B24" s="490" t="s">
        <v>904</v>
      </c>
      <c r="C24" s="610">
        <v>2.71</v>
      </c>
      <c r="D24" s="482">
        <v>2.5299999999999998</v>
      </c>
      <c r="E24" s="493">
        <v>2.39</v>
      </c>
      <c r="F24" s="496">
        <v>2.27</v>
      </c>
      <c r="G24" s="496">
        <v>2.15</v>
      </c>
      <c r="H24" s="496">
        <v>2.0299999999999998</v>
      </c>
      <c r="I24" s="496">
        <v>1.95</v>
      </c>
      <c r="J24" s="1013"/>
      <c r="K24" s="495">
        <v>1.88</v>
      </c>
      <c r="L24" s="492">
        <v>1.85</v>
      </c>
      <c r="M24" s="1013"/>
      <c r="N24" s="493">
        <v>1.71</v>
      </c>
      <c r="O24" s="499">
        <v>1.64</v>
      </c>
      <c r="P24" s="498">
        <v>1.64</v>
      </c>
      <c r="Q24" s="498">
        <v>1.58</v>
      </c>
      <c r="R24" s="498">
        <v>1.5</v>
      </c>
      <c r="S24" s="498">
        <v>1.42</v>
      </c>
      <c r="T24" s="499">
        <v>1.4</v>
      </c>
      <c r="U24" s="499">
        <v>1.65</v>
      </c>
      <c r="V24" s="499">
        <v>2.4</v>
      </c>
      <c r="W24" s="499">
        <v>2.4</v>
      </c>
      <c r="X24" s="499">
        <v>2.4</v>
      </c>
      <c r="Y24" s="499">
        <v>2.4</v>
      </c>
      <c r="Z24" s="613">
        <f t="shared" si="0"/>
        <v>41.9</v>
      </c>
      <c r="AA24" s="1052">
        <f t="shared" si="1"/>
        <v>7.1146245059288571</v>
      </c>
      <c r="AB24" s="1052">
        <f t="shared" si="2"/>
        <v>5.8577405857740406</v>
      </c>
      <c r="AC24" s="1053">
        <f t="shared" si="3"/>
        <v>5.2863436123347984</v>
      </c>
      <c r="AD24" s="1053">
        <f t="shared" si="4"/>
        <v>5.5813953488372148</v>
      </c>
      <c r="AE24" s="1053">
        <f t="shared" si="5"/>
        <v>5.9113300492610987</v>
      </c>
      <c r="AF24" s="1053">
        <f t="shared" si="6"/>
        <v>4.102564102564088</v>
      </c>
      <c r="AG24" s="1053">
        <f t="shared" si="7"/>
        <v>3.7234042553191626</v>
      </c>
      <c r="AH24" s="1053">
        <f t="shared" si="8"/>
        <v>1.6216216216216051</v>
      </c>
      <c r="AI24" s="1053">
        <f t="shared" si="9"/>
        <v>8.1871345029239873</v>
      </c>
      <c r="AJ24" s="1053">
        <f t="shared" si="10"/>
        <v>4.2682926829268331</v>
      </c>
      <c r="AK24" s="1053">
        <f t="shared" si="11"/>
        <v>0</v>
      </c>
      <c r="AL24" s="1053">
        <f t="shared" si="12"/>
        <v>3.7974683544303778</v>
      </c>
      <c r="AM24" s="1053">
        <f t="shared" si="13"/>
        <v>5.3333333333333455</v>
      </c>
      <c r="AN24" s="1053">
        <f t="shared" si="14"/>
        <v>5.6338028169014231</v>
      </c>
      <c r="AO24" s="1053">
        <f t="shared" si="15"/>
        <v>1.4285714285714235</v>
      </c>
      <c r="AP24" s="1053">
        <f t="shared" si="16"/>
        <v>-15.151515151515149</v>
      </c>
      <c r="AQ24" s="1053">
        <f t="shared" si="17"/>
        <v>-31.25</v>
      </c>
      <c r="AR24" s="1053">
        <f t="shared" si="18"/>
        <v>0</v>
      </c>
      <c r="AS24" s="1053">
        <f t="shared" si="19"/>
        <v>0</v>
      </c>
      <c r="AT24" s="1053">
        <f t="shared" si="20"/>
        <v>0</v>
      </c>
      <c r="AU24" s="1054">
        <f t="shared" si="21"/>
        <v>1.0723056024606552</v>
      </c>
      <c r="AV24" s="1055">
        <f t="shared" si="22"/>
        <v>9.0534205239682635</v>
      </c>
    </row>
    <row r="25" spans="1:48" ht="11.25" customHeight="1" x14ac:dyDescent="0.2">
      <c r="A25" s="483" t="s">
        <v>875</v>
      </c>
      <c r="B25" s="860" t="s">
        <v>876</v>
      </c>
      <c r="C25" s="610">
        <v>0.54600000000000004</v>
      </c>
      <c r="D25" s="482">
        <v>0.52</v>
      </c>
      <c r="E25" s="615">
        <v>0.48</v>
      </c>
      <c r="F25" s="610">
        <v>0.44</v>
      </c>
      <c r="G25" s="610">
        <v>0.4</v>
      </c>
      <c r="H25" s="610">
        <v>0.2</v>
      </c>
      <c r="I25" s="610">
        <v>0.16</v>
      </c>
      <c r="J25" s="931"/>
      <c r="K25" s="610">
        <v>0.04</v>
      </c>
      <c r="L25" s="614">
        <v>0</v>
      </c>
      <c r="M25" s="931"/>
      <c r="N25" s="486">
        <v>0</v>
      </c>
      <c r="O25" s="612">
        <v>0</v>
      </c>
      <c r="P25" s="612">
        <v>0</v>
      </c>
      <c r="Q25" s="612">
        <v>0</v>
      </c>
      <c r="R25" s="612">
        <v>0</v>
      </c>
      <c r="S25" s="612">
        <v>0</v>
      </c>
      <c r="T25" s="612">
        <v>0</v>
      </c>
      <c r="U25" s="612">
        <v>0</v>
      </c>
      <c r="V25" s="612">
        <v>0</v>
      </c>
      <c r="W25" s="612">
        <v>0</v>
      </c>
      <c r="X25" s="612">
        <v>0</v>
      </c>
      <c r="Y25" s="612">
        <v>0</v>
      </c>
      <c r="Z25" s="613">
        <f t="shared" si="0"/>
        <v>2.7860000000000005</v>
      </c>
      <c r="AA25" s="1052">
        <f t="shared" si="1"/>
        <v>5.0000000000000044</v>
      </c>
      <c r="AB25" s="1052">
        <f t="shared" si="2"/>
        <v>8.3333333333333481</v>
      </c>
      <c r="AC25" s="1053">
        <f t="shared" si="3"/>
        <v>9.0909090909090828</v>
      </c>
      <c r="AD25" s="1053">
        <f t="shared" si="4"/>
        <v>9.9999999999999858</v>
      </c>
      <c r="AE25" s="1053">
        <f t="shared" si="5"/>
        <v>100</v>
      </c>
      <c r="AF25" s="1053">
        <f t="shared" si="6"/>
        <v>25</v>
      </c>
      <c r="AG25" s="1053">
        <f t="shared" si="7"/>
        <v>300</v>
      </c>
      <c r="AH25" s="1053" t="str">
        <f t="shared" si="8"/>
        <v>n/a</v>
      </c>
      <c r="AI25" s="1053" t="str">
        <f t="shared" si="9"/>
        <v>n/a</v>
      </c>
      <c r="AJ25" s="1053" t="str">
        <f t="shared" si="10"/>
        <v>n/a</v>
      </c>
      <c r="AK25" s="1053" t="str">
        <f t="shared" si="11"/>
        <v>n/a</v>
      </c>
      <c r="AL25" s="1053" t="str">
        <f t="shared" si="12"/>
        <v>n/a</v>
      </c>
      <c r="AM25" s="1053" t="str">
        <f t="shared" si="13"/>
        <v>n/a</v>
      </c>
      <c r="AN25" s="1053" t="str">
        <f t="shared" si="14"/>
        <v>n/a</v>
      </c>
      <c r="AO25" s="1053" t="str">
        <f t="shared" si="15"/>
        <v>n/a</v>
      </c>
      <c r="AP25" s="1053" t="str">
        <f t="shared" si="16"/>
        <v>n/a</v>
      </c>
      <c r="AQ25" s="1053" t="str">
        <f t="shared" si="17"/>
        <v>n/a</v>
      </c>
      <c r="AR25" s="1053" t="str">
        <f t="shared" si="18"/>
        <v>n/a</v>
      </c>
      <c r="AS25" s="1053" t="str">
        <f t="shared" si="19"/>
        <v>n/a</v>
      </c>
      <c r="AT25" s="1053" t="str">
        <f t="shared" si="20"/>
        <v>n/a</v>
      </c>
      <c r="AU25" s="1054">
        <f t="shared" si="21"/>
        <v>65.346320346320354</v>
      </c>
      <c r="AV25" s="1055">
        <f t="shared" si="22"/>
        <v>108.78962725747047</v>
      </c>
    </row>
    <row r="26" spans="1:48" ht="11.25" customHeight="1" x14ac:dyDescent="0.2">
      <c r="A26" s="862" t="s">
        <v>408</v>
      </c>
      <c r="B26" s="860" t="s">
        <v>409</v>
      </c>
      <c r="C26" s="610">
        <v>1.65</v>
      </c>
      <c r="D26" s="482">
        <v>1.45</v>
      </c>
      <c r="E26" s="615">
        <v>1.2875000000000001</v>
      </c>
      <c r="F26" s="610">
        <v>1.1525000000000001</v>
      </c>
      <c r="G26" s="610">
        <v>1.03</v>
      </c>
      <c r="H26" s="610">
        <v>0.91</v>
      </c>
      <c r="I26" s="610">
        <v>0.80500000000000005</v>
      </c>
      <c r="J26" s="931"/>
      <c r="K26" s="610">
        <v>0.72</v>
      </c>
      <c r="L26" s="481">
        <v>0.66249999999999998</v>
      </c>
      <c r="M26" s="931"/>
      <c r="N26" s="615">
        <v>0.57499999999999996</v>
      </c>
      <c r="O26" s="616">
        <v>0.52</v>
      </c>
      <c r="P26" s="616">
        <v>0.5</v>
      </c>
      <c r="Q26" s="616">
        <v>0.4</v>
      </c>
      <c r="R26" s="616">
        <v>0.36799999999999999</v>
      </c>
      <c r="S26" s="612">
        <v>0.33332000000000001</v>
      </c>
      <c r="T26" s="612">
        <v>0.33332000000000001</v>
      </c>
      <c r="U26" s="612">
        <v>0.33332000000000001</v>
      </c>
      <c r="V26" s="612">
        <v>0.33332000000000001</v>
      </c>
      <c r="W26" s="612">
        <v>0.66668000000000005</v>
      </c>
      <c r="X26" s="612">
        <v>0.66668000000000005</v>
      </c>
      <c r="Y26" s="612">
        <v>0.66668000000000005</v>
      </c>
      <c r="Z26" s="613">
        <f t="shared" si="0"/>
        <v>15.36382</v>
      </c>
      <c r="AA26" s="1052">
        <f t="shared" si="1"/>
        <v>13.793103448275868</v>
      </c>
      <c r="AB26" s="1052">
        <f t="shared" si="2"/>
        <v>12.621359223300965</v>
      </c>
      <c r="AC26" s="1053">
        <f t="shared" si="3"/>
        <v>11.713665943600859</v>
      </c>
      <c r="AD26" s="1053">
        <f t="shared" si="4"/>
        <v>11.893203883495151</v>
      </c>
      <c r="AE26" s="1053">
        <f t="shared" si="5"/>
        <v>13.186813186813184</v>
      </c>
      <c r="AF26" s="1053">
        <f t="shared" si="6"/>
        <v>13.043478260869556</v>
      </c>
      <c r="AG26" s="1053">
        <f t="shared" si="7"/>
        <v>11.805555555555557</v>
      </c>
      <c r="AH26" s="1053">
        <f t="shared" si="8"/>
        <v>8.6792452830188651</v>
      </c>
      <c r="AI26" s="1053">
        <f t="shared" si="9"/>
        <v>15.217391304347828</v>
      </c>
      <c r="AJ26" s="1053">
        <f t="shared" si="10"/>
        <v>10.576923076923062</v>
      </c>
      <c r="AK26" s="1053">
        <f t="shared" si="11"/>
        <v>4.0000000000000036</v>
      </c>
      <c r="AL26" s="1053">
        <f t="shared" si="12"/>
        <v>25</v>
      </c>
      <c r="AM26" s="1053">
        <f t="shared" si="13"/>
        <v>8.6956521739130608</v>
      </c>
      <c r="AN26" s="1053">
        <f t="shared" si="14"/>
        <v>10.404416176647068</v>
      </c>
      <c r="AO26" s="1053">
        <f t="shared" si="15"/>
        <v>0</v>
      </c>
      <c r="AP26" s="1053">
        <f t="shared" si="16"/>
        <v>0</v>
      </c>
      <c r="AQ26" s="1053">
        <f t="shared" si="17"/>
        <v>0</v>
      </c>
      <c r="AR26" s="1053">
        <f t="shared" si="18"/>
        <v>-50.002999940001203</v>
      </c>
      <c r="AS26" s="1053">
        <f t="shared" si="19"/>
        <v>0</v>
      </c>
      <c r="AT26" s="1053">
        <f t="shared" si="20"/>
        <v>0</v>
      </c>
      <c r="AU26" s="1054">
        <f t="shared" si="21"/>
        <v>6.0313903788379895</v>
      </c>
      <c r="AV26" s="1055">
        <f t="shared" si="22"/>
        <v>14.739821885675298</v>
      </c>
    </row>
    <row r="27" spans="1:48" ht="11.25" customHeight="1" x14ac:dyDescent="0.2">
      <c r="A27" s="487" t="s">
        <v>116</v>
      </c>
      <c r="B27" s="845" t="s">
        <v>117</v>
      </c>
      <c r="C27" s="610">
        <v>1.08</v>
      </c>
      <c r="D27" s="482">
        <v>1.04</v>
      </c>
      <c r="E27" s="476">
        <v>0.87</v>
      </c>
      <c r="F27" s="473">
        <v>0.83</v>
      </c>
      <c r="G27" s="473">
        <v>0.79</v>
      </c>
      <c r="H27" s="473">
        <v>0.74</v>
      </c>
      <c r="I27" s="473">
        <v>0.71</v>
      </c>
      <c r="J27" s="999"/>
      <c r="K27" s="473">
        <v>0.67</v>
      </c>
      <c r="L27" s="471">
        <v>0.61499999999999999</v>
      </c>
      <c r="M27" s="999"/>
      <c r="N27" s="476">
        <v>0.56999999999999995</v>
      </c>
      <c r="O27" s="478">
        <v>0.56000000000000005</v>
      </c>
      <c r="P27" s="478">
        <v>0.48</v>
      </c>
      <c r="Q27" s="478">
        <v>0.4</v>
      </c>
      <c r="R27" s="478">
        <v>0.27500000000000002</v>
      </c>
      <c r="S27" s="478">
        <v>0.22</v>
      </c>
      <c r="T27" s="478">
        <v>0.19</v>
      </c>
      <c r="U27" s="478">
        <v>0.15</v>
      </c>
      <c r="V27" s="478">
        <v>0.115</v>
      </c>
      <c r="W27" s="478">
        <v>9.6250000000000002E-2</v>
      </c>
      <c r="X27" s="478">
        <v>8.2500000000000004E-2</v>
      </c>
      <c r="Y27" s="478">
        <v>7.2499999999999995E-2</v>
      </c>
      <c r="Z27" s="613">
        <f t="shared" si="0"/>
        <v>10.556250000000002</v>
      </c>
      <c r="AA27" s="1052">
        <f t="shared" si="1"/>
        <v>3.8461538461538547</v>
      </c>
      <c r="AB27" s="1052">
        <f t="shared" si="2"/>
        <v>19.540229885057482</v>
      </c>
      <c r="AC27" s="1053">
        <f t="shared" si="3"/>
        <v>4.8192771084337505</v>
      </c>
      <c r="AD27" s="1053">
        <f t="shared" si="4"/>
        <v>5.0632911392404889</v>
      </c>
      <c r="AE27" s="1053">
        <f t="shared" si="5"/>
        <v>6.7567567567567544</v>
      </c>
      <c r="AF27" s="1053">
        <f t="shared" si="6"/>
        <v>4.2253521126760507</v>
      </c>
      <c r="AG27" s="1053">
        <f t="shared" si="7"/>
        <v>5.9701492537313383</v>
      </c>
      <c r="AH27" s="1053">
        <f t="shared" si="8"/>
        <v>8.9430894308943252</v>
      </c>
      <c r="AI27" s="1053">
        <f t="shared" si="9"/>
        <v>7.8947368421052655</v>
      </c>
      <c r="AJ27" s="1053">
        <f t="shared" si="10"/>
        <v>1.7857142857142572</v>
      </c>
      <c r="AK27" s="1053">
        <f t="shared" si="11"/>
        <v>16.666666666666675</v>
      </c>
      <c r="AL27" s="1053">
        <f t="shared" si="12"/>
        <v>19.999999999999996</v>
      </c>
      <c r="AM27" s="1053">
        <f t="shared" si="13"/>
        <v>45.45454545454546</v>
      </c>
      <c r="AN27" s="1053">
        <f t="shared" si="14"/>
        <v>25</v>
      </c>
      <c r="AO27" s="1053">
        <f t="shared" si="15"/>
        <v>15.789473684210531</v>
      </c>
      <c r="AP27" s="1053">
        <f t="shared" si="16"/>
        <v>26.666666666666682</v>
      </c>
      <c r="AQ27" s="1053">
        <f t="shared" si="17"/>
        <v>30.434782608695631</v>
      </c>
      <c r="AR27" s="1053">
        <f t="shared" si="18"/>
        <v>19.480519480519476</v>
      </c>
      <c r="AS27" s="1053">
        <f t="shared" si="19"/>
        <v>16.666666666666675</v>
      </c>
      <c r="AT27" s="1053">
        <f t="shared" si="20"/>
        <v>13.793103448275868</v>
      </c>
      <c r="AU27" s="1054">
        <f t="shared" si="21"/>
        <v>14.939858766850529</v>
      </c>
      <c r="AV27" s="1055">
        <f t="shared" si="22"/>
        <v>11.072105666771245</v>
      </c>
    </row>
    <row r="28" spans="1:48" ht="11.25" customHeight="1" x14ac:dyDescent="0.2">
      <c r="A28" s="501" t="s">
        <v>877</v>
      </c>
      <c r="B28" s="490" t="s">
        <v>878</v>
      </c>
      <c r="C28" s="610">
        <v>0.63</v>
      </c>
      <c r="D28" s="482">
        <v>0.6</v>
      </c>
      <c r="E28" s="503">
        <v>0.56000000000000005</v>
      </c>
      <c r="F28" s="610">
        <v>0.52</v>
      </c>
      <c r="G28" s="610">
        <v>0.48</v>
      </c>
      <c r="H28" s="610">
        <v>0.44</v>
      </c>
      <c r="I28" s="610">
        <v>0.4</v>
      </c>
      <c r="J28" s="931"/>
      <c r="K28" s="485">
        <v>0</v>
      </c>
      <c r="L28" s="614">
        <v>0</v>
      </c>
      <c r="M28" s="931"/>
      <c r="N28" s="486">
        <v>0</v>
      </c>
      <c r="O28" s="612">
        <v>0</v>
      </c>
      <c r="P28" s="612">
        <v>0</v>
      </c>
      <c r="Q28" s="612">
        <v>0</v>
      </c>
      <c r="R28" s="612">
        <v>0</v>
      </c>
      <c r="S28" s="612">
        <v>0</v>
      </c>
      <c r="T28" s="612">
        <v>0</v>
      </c>
      <c r="U28" s="612">
        <v>0</v>
      </c>
      <c r="V28" s="612">
        <v>0</v>
      </c>
      <c r="W28" s="612">
        <v>0</v>
      </c>
      <c r="X28" s="612">
        <v>0</v>
      </c>
      <c r="Y28" s="612">
        <v>0</v>
      </c>
      <c r="Z28" s="613">
        <f t="shared" si="0"/>
        <v>3.63</v>
      </c>
      <c r="AA28" s="1052">
        <f t="shared" si="1"/>
        <v>5.0000000000000044</v>
      </c>
      <c r="AB28" s="1052">
        <f t="shared" si="2"/>
        <v>7.1428571428571397</v>
      </c>
      <c r="AC28" s="1053">
        <f t="shared" si="3"/>
        <v>7.6923076923077094</v>
      </c>
      <c r="AD28" s="1053">
        <f t="shared" si="4"/>
        <v>8.3333333333333481</v>
      </c>
      <c r="AE28" s="1053">
        <f t="shared" si="5"/>
        <v>9.0909090909090828</v>
      </c>
      <c r="AF28" s="1053">
        <f t="shared" si="6"/>
        <v>9.9999999999999858</v>
      </c>
      <c r="AG28" s="1053" t="str">
        <f t="shared" si="7"/>
        <v>n/a</v>
      </c>
      <c r="AH28" s="1053" t="str">
        <f t="shared" si="8"/>
        <v>n/a</v>
      </c>
      <c r="AI28" s="1053" t="str">
        <f t="shared" si="9"/>
        <v>n/a</v>
      </c>
      <c r="AJ28" s="1053" t="str">
        <f t="shared" si="10"/>
        <v>n/a</v>
      </c>
      <c r="AK28" s="1053" t="str">
        <f t="shared" si="11"/>
        <v>n/a</v>
      </c>
      <c r="AL28" s="1053" t="str">
        <f t="shared" si="12"/>
        <v>n/a</v>
      </c>
      <c r="AM28" s="1053" t="str">
        <f t="shared" si="13"/>
        <v>n/a</v>
      </c>
      <c r="AN28" s="1053" t="str">
        <f t="shared" si="14"/>
        <v>n/a</v>
      </c>
      <c r="AO28" s="1053" t="str">
        <f t="shared" si="15"/>
        <v>n/a</v>
      </c>
      <c r="AP28" s="1053" t="str">
        <f t="shared" si="16"/>
        <v>n/a</v>
      </c>
      <c r="AQ28" s="1053" t="str">
        <f t="shared" si="17"/>
        <v>n/a</v>
      </c>
      <c r="AR28" s="1053" t="str">
        <f t="shared" si="18"/>
        <v>n/a</v>
      </c>
      <c r="AS28" s="1053" t="str">
        <f t="shared" si="19"/>
        <v>n/a</v>
      </c>
      <c r="AT28" s="1053" t="str">
        <f t="shared" si="20"/>
        <v>n/a</v>
      </c>
      <c r="AU28" s="1054">
        <f t="shared" si="21"/>
        <v>7.8765678765678784</v>
      </c>
      <c r="AV28" s="1055">
        <f t="shared" si="22"/>
        <v>1.7343096179709907</v>
      </c>
    </row>
    <row r="29" spans="1:48" ht="11.25" customHeight="1" x14ac:dyDescent="0.2">
      <c r="A29" s="862" t="s">
        <v>1173</v>
      </c>
      <c r="B29" s="860" t="s">
        <v>1174</v>
      </c>
      <c r="C29" s="610">
        <v>2.8</v>
      </c>
      <c r="D29" s="482">
        <v>2.3199999999999998</v>
      </c>
      <c r="E29" s="482">
        <v>1.44</v>
      </c>
      <c r="F29" s="610">
        <v>1.04</v>
      </c>
      <c r="G29" s="610">
        <v>0.64</v>
      </c>
      <c r="H29" s="610">
        <v>0.56000000000000005</v>
      </c>
      <c r="I29" s="610">
        <v>0.48</v>
      </c>
      <c r="J29" s="931"/>
      <c r="K29" s="610">
        <v>0.4</v>
      </c>
      <c r="L29" s="614">
        <v>0.2</v>
      </c>
      <c r="M29" s="931"/>
      <c r="N29" s="486">
        <v>0.2</v>
      </c>
      <c r="O29" s="612">
        <v>0.2</v>
      </c>
      <c r="P29" s="612">
        <v>0.4</v>
      </c>
      <c r="Q29" s="612">
        <v>0.4</v>
      </c>
      <c r="R29" s="612">
        <v>0.4</v>
      </c>
      <c r="S29" s="616">
        <v>0.4</v>
      </c>
      <c r="T29" s="616">
        <v>0.1</v>
      </c>
      <c r="U29" s="612">
        <v>0</v>
      </c>
      <c r="V29" s="612">
        <v>0</v>
      </c>
      <c r="W29" s="612">
        <v>0</v>
      </c>
      <c r="X29" s="612">
        <v>0</v>
      </c>
      <c r="Y29" s="612">
        <v>0</v>
      </c>
      <c r="Z29" s="613">
        <f t="shared" si="0"/>
        <v>11.979999999999999</v>
      </c>
      <c r="AA29" s="1052">
        <f t="shared" si="1"/>
        <v>20.68965517241379</v>
      </c>
      <c r="AB29" s="1052">
        <f t="shared" si="2"/>
        <v>61.111111111111114</v>
      </c>
      <c r="AC29" s="1053">
        <f t="shared" si="3"/>
        <v>38.46153846153846</v>
      </c>
      <c r="AD29" s="1053">
        <f t="shared" si="4"/>
        <v>62.5</v>
      </c>
      <c r="AE29" s="1053">
        <f t="shared" si="5"/>
        <v>14.285714285714279</v>
      </c>
      <c r="AF29" s="1053">
        <f t="shared" si="6"/>
        <v>16.666666666666675</v>
      </c>
      <c r="AG29" s="1053">
        <f t="shared" si="7"/>
        <v>19.999999999999996</v>
      </c>
      <c r="AH29" s="1053">
        <f t="shared" si="8"/>
        <v>100</v>
      </c>
      <c r="AI29" s="1053">
        <f t="shared" si="9"/>
        <v>0</v>
      </c>
      <c r="AJ29" s="1053">
        <f t="shared" si="10"/>
        <v>0</v>
      </c>
      <c r="AK29" s="1053">
        <f t="shared" si="11"/>
        <v>-50</v>
      </c>
      <c r="AL29" s="1053">
        <f t="shared" si="12"/>
        <v>0</v>
      </c>
      <c r="AM29" s="1053">
        <f t="shared" si="13"/>
        <v>0</v>
      </c>
      <c r="AN29" s="1053">
        <f t="shared" si="14"/>
        <v>0</v>
      </c>
      <c r="AO29" s="1053">
        <f t="shared" si="15"/>
        <v>300</v>
      </c>
      <c r="AP29" s="1053" t="str">
        <f t="shared" si="16"/>
        <v>n/a</v>
      </c>
      <c r="AQ29" s="1053" t="str">
        <f t="shared" si="17"/>
        <v>n/a</v>
      </c>
      <c r="AR29" s="1053" t="str">
        <f t="shared" si="18"/>
        <v>n/a</v>
      </c>
      <c r="AS29" s="1053" t="str">
        <f t="shared" si="19"/>
        <v>n/a</v>
      </c>
      <c r="AT29" s="1053" t="str">
        <f t="shared" si="20"/>
        <v>n/a</v>
      </c>
      <c r="AU29" s="1054">
        <f t="shared" si="21"/>
        <v>38.914312379829624</v>
      </c>
      <c r="AV29" s="1055">
        <f t="shared" si="22"/>
        <v>80.274161233204325</v>
      </c>
    </row>
    <row r="30" spans="1:48" ht="11.25" customHeight="1" x14ac:dyDescent="0.2">
      <c r="A30" s="487" t="s">
        <v>953</v>
      </c>
      <c r="B30" s="845" t="s">
        <v>954</v>
      </c>
      <c r="C30" s="610">
        <v>0.72</v>
      </c>
      <c r="D30" s="482">
        <v>0.64</v>
      </c>
      <c r="E30" s="504">
        <v>0.56999999999999995</v>
      </c>
      <c r="F30" s="610">
        <v>0.52</v>
      </c>
      <c r="G30" s="610">
        <v>0.48</v>
      </c>
      <c r="H30" s="610">
        <v>0.44</v>
      </c>
      <c r="I30" s="610">
        <v>0.4</v>
      </c>
      <c r="J30" s="931"/>
      <c r="K30" s="610">
        <v>0.36</v>
      </c>
      <c r="L30" s="614">
        <v>0.18</v>
      </c>
      <c r="M30" s="931"/>
      <c r="N30" s="486">
        <v>0.18</v>
      </c>
      <c r="O30" s="612">
        <v>0.18</v>
      </c>
      <c r="P30" s="616">
        <v>0.18</v>
      </c>
      <c r="Q30" s="616">
        <v>0.16</v>
      </c>
      <c r="R30" s="616">
        <v>0.14000000000000001</v>
      </c>
      <c r="S30" s="616">
        <v>0.12</v>
      </c>
      <c r="T30" s="616">
        <v>0.06</v>
      </c>
      <c r="U30" s="612">
        <v>0</v>
      </c>
      <c r="V30" s="612">
        <v>0</v>
      </c>
      <c r="W30" s="612">
        <v>0</v>
      </c>
      <c r="X30" s="612">
        <v>0</v>
      </c>
      <c r="Y30" s="612">
        <v>0</v>
      </c>
      <c r="Z30" s="613">
        <f t="shared" si="0"/>
        <v>5.3299999999999983</v>
      </c>
      <c r="AA30" s="1052">
        <f t="shared" si="1"/>
        <v>12.5</v>
      </c>
      <c r="AB30" s="1052">
        <f t="shared" si="2"/>
        <v>12.28070175438598</v>
      </c>
      <c r="AC30" s="1053">
        <f t="shared" si="3"/>
        <v>9.6153846153846025</v>
      </c>
      <c r="AD30" s="1053">
        <f t="shared" si="4"/>
        <v>8.3333333333333481</v>
      </c>
      <c r="AE30" s="1053">
        <f t="shared" si="5"/>
        <v>9.0909090909090828</v>
      </c>
      <c r="AF30" s="1053">
        <f t="shared" si="6"/>
        <v>9.9999999999999858</v>
      </c>
      <c r="AG30" s="1053">
        <f t="shared" si="7"/>
        <v>11.111111111111116</v>
      </c>
      <c r="AH30" s="1053">
        <f t="shared" si="8"/>
        <v>100</v>
      </c>
      <c r="AI30" s="1053">
        <f t="shared" si="9"/>
        <v>0</v>
      </c>
      <c r="AJ30" s="1053">
        <f t="shared" si="10"/>
        <v>0</v>
      </c>
      <c r="AK30" s="1053">
        <f t="shared" si="11"/>
        <v>0</v>
      </c>
      <c r="AL30" s="1053">
        <f t="shared" si="12"/>
        <v>12.5</v>
      </c>
      <c r="AM30" s="1053">
        <f t="shared" si="13"/>
        <v>14.285714285714279</v>
      </c>
      <c r="AN30" s="1053">
        <f t="shared" si="14"/>
        <v>16.666666666666675</v>
      </c>
      <c r="AO30" s="1053">
        <f t="shared" si="15"/>
        <v>100</v>
      </c>
      <c r="AP30" s="1053" t="str">
        <f t="shared" si="16"/>
        <v>n/a</v>
      </c>
      <c r="AQ30" s="1053" t="str">
        <f t="shared" si="17"/>
        <v>n/a</v>
      </c>
      <c r="AR30" s="1053" t="str">
        <f t="shared" si="18"/>
        <v>n/a</v>
      </c>
      <c r="AS30" s="1053" t="str">
        <f t="shared" si="19"/>
        <v>n/a</v>
      </c>
      <c r="AT30" s="1053" t="str">
        <f t="shared" si="20"/>
        <v>n/a</v>
      </c>
      <c r="AU30" s="1054">
        <f t="shared" si="21"/>
        <v>21.092254723833673</v>
      </c>
      <c r="AV30" s="1055">
        <f t="shared" si="22"/>
        <v>32.447681394112415</v>
      </c>
    </row>
    <row r="31" spans="1:48" ht="11.25" customHeight="1" x14ac:dyDescent="0.2">
      <c r="A31" s="501" t="s">
        <v>935</v>
      </c>
      <c r="B31" s="490" t="s">
        <v>936</v>
      </c>
      <c r="C31" s="610">
        <v>1.24</v>
      </c>
      <c r="D31" s="482">
        <v>1.2</v>
      </c>
      <c r="E31" s="482">
        <v>1.1599999999999999</v>
      </c>
      <c r="F31" s="496">
        <v>1.1200000000000001</v>
      </c>
      <c r="G31" s="496">
        <v>1.08</v>
      </c>
      <c r="H31" s="496">
        <v>1</v>
      </c>
      <c r="I31" s="496">
        <v>0.92</v>
      </c>
      <c r="J31" s="1013"/>
      <c r="K31" s="496">
        <v>0.84</v>
      </c>
      <c r="L31" s="492">
        <v>0.74</v>
      </c>
      <c r="M31" s="1013"/>
      <c r="N31" s="493">
        <v>0.64</v>
      </c>
      <c r="O31" s="499">
        <v>0.6</v>
      </c>
      <c r="P31" s="498">
        <v>0.6</v>
      </c>
      <c r="Q31" s="498">
        <v>0.54</v>
      </c>
      <c r="R31" s="498">
        <v>0.46</v>
      </c>
      <c r="S31" s="498">
        <v>0.34</v>
      </c>
      <c r="T31" s="498">
        <v>0.23</v>
      </c>
      <c r="U31" s="499">
        <v>0.21332000000000001</v>
      </c>
      <c r="V31" s="499">
        <v>0.21332000000000001</v>
      </c>
      <c r="W31" s="499">
        <v>0.21332000000000001</v>
      </c>
      <c r="X31" s="499">
        <v>0.21332000000000001</v>
      </c>
      <c r="Y31" s="499">
        <v>0.21332000000000001</v>
      </c>
      <c r="Z31" s="613">
        <f t="shared" si="0"/>
        <v>13.776599999999998</v>
      </c>
      <c r="AA31" s="1052">
        <f t="shared" si="1"/>
        <v>3.3333333333333437</v>
      </c>
      <c r="AB31" s="1052">
        <f t="shared" si="2"/>
        <v>3.4482758620689724</v>
      </c>
      <c r="AC31" s="1053">
        <f t="shared" si="3"/>
        <v>3.5714285714285587</v>
      </c>
      <c r="AD31" s="1053">
        <f t="shared" si="4"/>
        <v>3.7037037037036979</v>
      </c>
      <c r="AE31" s="1053">
        <f t="shared" si="5"/>
        <v>8.0000000000000071</v>
      </c>
      <c r="AF31" s="1053">
        <f t="shared" si="6"/>
        <v>8.6956521739130377</v>
      </c>
      <c r="AG31" s="1053">
        <f t="shared" si="7"/>
        <v>9.5238095238095344</v>
      </c>
      <c r="AH31" s="1053">
        <f t="shared" si="8"/>
        <v>13.513513513513509</v>
      </c>
      <c r="AI31" s="1053">
        <f t="shared" si="9"/>
        <v>15.625</v>
      </c>
      <c r="AJ31" s="1053">
        <f t="shared" si="10"/>
        <v>6.6666666666666652</v>
      </c>
      <c r="AK31" s="1053">
        <f t="shared" si="11"/>
        <v>0</v>
      </c>
      <c r="AL31" s="1053">
        <f t="shared" si="12"/>
        <v>11.111111111111093</v>
      </c>
      <c r="AM31" s="1053">
        <f t="shared" si="13"/>
        <v>17.391304347826097</v>
      </c>
      <c r="AN31" s="1053">
        <f t="shared" si="14"/>
        <v>35.294117647058812</v>
      </c>
      <c r="AO31" s="1053">
        <f t="shared" si="15"/>
        <v>47.826086956521749</v>
      </c>
      <c r="AP31" s="1053">
        <f t="shared" si="16"/>
        <v>7.8192387024188958</v>
      </c>
      <c r="AQ31" s="1053">
        <f t="shared" si="17"/>
        <v>0</v>
      </c>
      <c r="AR31" s="1053">
        <f t="shared" si="18"/>
        <v>0</v>
      </c>
      <c r="AS31" s="1053">
        <f t="shared" si="19"/>
        <v>0</v>
      </c>
      <c r="AT31" s="1053">
        <f t="shared" si="20"/>
        <v>0</v>
      </c>
      <c r="AU31" s="1054">
        <f t="shared" si="21"/>
        <v>9.776162105668698</v>
      </c>
      <c r="AV31" s="1055">
        <f t="shared" si="22"/>
        <v>12.268034730563768</v>
      </c>
    </row>
    <row r="32" spans="1:48" ht="11.25" customHeight="1" x14ac:dyDescent="0.2">
      <c r="A32" s="862" t="s">
        <v>927</v>
      </c>
      <c r="B32" s="860" t="s">
        <v>928</v>
      </c>
      <c r="C32" s="610">
        <v>1.56</v>
      </c>
      <c r="D32" s="482">
        <v>1.52</v>
      </c>
      <c r="E32" s="482">
        <v>1.44</v>
      </c>
      <c r="F32" s="610">
        <v>1.32</v>
      </c>
      <c r="G32" s="610">
        <v>1.18</v>
      </c>
      <c r="H32" s="610">
        <v>1.04</v>
      </c>
      <c r="I32" s="610">
        <v>0.96</v>
      </c>
      <c r="J32" s="931"/>
      <c r="K32" s="610">
        <v>0.76</v>
      </c>
      <c r="L32" s="481">
        <v>0.48</v>
      </c>
      <c r="M32" s="931"/>
      <c r="N32" s="486">
        <v>0.4</v>
      </c>
      <c r="O32" s="612">
        <v>0.90739999999999998</v>
      </c>
      <c r="P32" s="612">
        <v>2.4</v>
      </c>
      <c r="Q32" s="612">
        <v>2.4</v>
      </c>
      <c r="R32" s="612">
        <v>2.4</v>
      </c>
      <c r="S32" s="612">
        <v>2.4</v>
      </c>
      <c r="T32" s="612">
        <v>2.4</v>
      </c>
      <c r="U32" s="616">
        <v>3.06</v>
      </c>
      <c r="V32" s="616">
        <v>3.28</v>
      </c>
      <c r="W32" s="616">
        <v>3.12</v>
      </c>
      <c r="X32" s="616">
        <v>2.8</v>
      </c>
      <c r="Y32" s="616">
        <v>2.5</v>
      </c>
      <c r="Z32" s="613">
        <f t="shared" si="0"/>
        <v>38.32739999999999</v>
      </c>
      <c r="AA32" s="1052">
        <f t="shared" si="1"/>
        <v>2.6315789473684292</v>
      </c>
      <c r="AB32" s="1052">
        <f t="shared" si="2"/>
        <v>5.555555555555558</v>
      </c>
      <c r="AC32" s="1053">
        <f t="shared" si="3"/>
        <v>9.0909090909090828</v>
      </c>
      <c r="AD32" s="1053">
        <f t="shared" si="4"/>
        <v>11.86440677966103</v>
      </c>
      <c r="AE32" s="1053">
        <f t="shared" si="5"/>
        <v>13.461538461538458</v>
      </c>
      <c r="AF32" s="1053">
        <f t="shared" si="6"/>
        <v>8.3333333333333481</v>
      </c>
      <c r="AG32" s="1053">
        <f t="shared" si="7"/>
        <v>26.315789473684205</v>
      </c>
      <c r="AH32" s="1053">
        <f t="shared" si="8"/>
        <v>58.33333333333335</v>
      </c>
      <c r="AI32" s="1053">
        <f t="shared" si="9"/>
        <v>19.999999999999996</v>
      </c>
      <c r="AJ32" s="1053">
        <f t="shared" si="10"/>
        <v>-55.918007493938717</v>
      </c>
      <c r="AK32" s="1053">
        <f t="shared" si="11"/>
        <v>-62.19166666666667</v>
      </c>
      <c r="AL32" s="1053">
        <f t="shared" si="12"/>
        <v>0</v>
      </c>
      <c r="AM32" s="1053">
        <f t="shared" si="13"/>
        <v>0</v>
      </c>
      <c r="AN32" s="1053">
        <f t="shared" si="14"/>
        <v>0</v>
      </c>
      <c r="AO32" s="1053">
        <f t="shared" si="15"/>
        <v>0</v>
      </c>
      <c r="AP32" s="1053">
        <f t="shared" si="16"/>
        <v>-21.568627450980394</v>
      </c>
      <c r="AQ32" s="1053">
        <f t="shared" si="17"/>
        <v>-6.7073170731707261</v>
      </c>
      <c r="AR32" s="1053">
        <f t="shared" si="18"/>
        <v>5.12820512820511</v>
      </c>
      <c r="AS32" s="1053">
        <f t="shared" si="19"/>
        <v>11.428571428571432</v>
      </c>
      <c r="AT32" s="1053">
        <f t="shared" si="20"/>
        <v>11.999999999999989</v>
      </c>
      <c r="AU32" s="1054">
        <f t="shared" si="21"/>
        <v>1.8878801423701748</v>
      </c>
      <c r="AV32" s="1055">
        <f t="shared" si="22"/>
        <v>25.896152791508079</v>
      </c>
    </row>
    <row r="33" spans="1:48" ht="11.25" customHeight="1" x14ac:dyDescent="0.2">
      <c r="A33" s="862" t="s">
        <v>441</v>
      </c>
      <c r="B33" s="860" t="s">
        <v>442</v>
      </c>
      <c r="C33" s="610">
        <v>2.4300000000000002</v>
      </c>
      <c r="D33" s="482">
        <v>2.2799999999999998</v>
      </c>
      <c r="E33" s="482">
        <v>2.1500000000000004</v>
      </c>
      <c r="F33" s="610">
        <v>2.0299999999999998</v>
      </c>
      <c r="G33" s="610">
        <v>1.37</v>
      </c>
      <c r="H33" s="610">
        <v>1.06</v>
      </c>
      <c r="I33" s="610">
        <v>0.96</v>
      </c>
      <c r="J33" s="931"/>
      <c r="K33" s="610">
        <v>0.81</v>
      </c>
      <c r="L33" s="481">
        <v>0.7</v>
      </c>
      <c r="M33" s="931"/>
      <c r="N33" s="615">
        <v>0.63</v>
      </c>
      <c r="O33" s="616">
        <v>0.59</v>
      </c>
      <c r="P33" s="616">
        <v>0.54</v>
      </c>
      <c r="Q33" s="616">
        <v>0.46</v>
      </c>
      <c r="R33" s="616">
        <v>0.38</v>
      </c>
      <c r="S33" s="616">
        <v>0.31</v>
      </c>
      <c r="T33" s="616">
        <v>0.21</v>
      </c>
      <c r="U33" s="612">
        <v>0</v>
      </c>
      <c r="V33" s="612">
        <v>0</v>
      </c>
      <c r="W33" s="612">
        <v>0</v>
      </c>
      <c r="X33" s="612">
        <v>0</v>
      </c>
      <c r="Y33" s="612">
        <v>0</v>
      </c>
      <c r="Z33" s="613">
        <f t="shared" si="0"/>
        <v>16.91</v>
      </c>
      <c r="AA33" s="1052">
        <f t="shared" si="1"/>
        <v>6.578947368421062</v>
      </c>
      <c r="AB33" s="1052">
        <f t="shared" si="2"/>
        <v>6.0465116279069475</v>
      </c>
      <c r="AC33" s="1053">
        <f t="shared" si="3"/>
        <v>5.9113300492611209</v>
      </c>
      <c r="AD33" s="1053">
        <f t="shared" si="4"/>
        <v>48.17518248175179</v>
      </c>
      <c r="AE33" s="1053">
        <f t="shared" si="5"/>
        <v>29.24528301886793</v>
      </c>
      <c r="AF33" s="1053">
        <f t="shared" si="6"/>
        <v>10.416666666666675</v>
      </c>
      <c r="AG33" s="1053">
        <f t="shared" si="7"/>
        <v>18.518518518518512</v>
      </c>
      <c r="AH33" s="1053">
        <f t="shared" si="8"/>
        <v>15.714285714285726</v>
      </c>
      <c r="AI33" s="1053">
        <f t="shared" si="9"/>
        <v>11.111111111111093</v>
      </c>
      <c r="AJ33" s="1053">
        <f t="shared" si="10"/>
        <v>6.7796610169491567</v>
      </c>
      <c r="AK33" s="1053">
        <f t="shared" si="11"/>
        <v>9.259259259259256</v>
      </c>
      <c r="AL33" s="1053">
        <f t="shared" si="12"/>
        <v>17.391304347826097</v>
      </c>
      <c r="AM33" s="1053">
        <f t="shared" si="13"/>
        <v>21.052631578947366</v>
      </c>
      <c r="AN33" s="1053">
        <f t="shared" si="14"/>
        <v>22.580645161290324</v>
      </c>
      <c r="AO33" s="1053">
        <f t="shared" si="15"/>
        <v>47.619047619047628</v>
      </c>
      <c r="AP33" s="1053" t="str">
        <f t="shared" si="16"/>
        <v>n/a</v>
      </c>
      <c r="AQ33" s="1053" t="str">
        <f t="shared" si="17"/>
        <v>n/a</v>
      </c>
      <c r="AR33" s="1053" t="str">
        <f t="shared" si="18"/>
        <v>n/a</v>
      </c>
      <c r="AS33" s="1053" t="str">
        <f t="shared" si="19"/>
        <v>n/a</v>
      </c>
      <c r="AT33" s="1053" t="str">
        <f t="shared" si="20"/>
        <v>n/a</v>
      </c>
      <c r="AU33" s="1054">
        <f t="shared" si="21"/>
        <v>18.42669236934071</v>
      </c>
      <c r="AV33" s="1055">
        <f t="shared" si="22"/>
        <v>13.821417914339948</v>
      </c>
    </row>
    <row r="34" spans="1:48" ht="11.25" customHeight="1" x14ac:dyDescent="0.2">
      <c r="A34" s="487" t="s">
        <v>944</v>
      </c>
      <c r="B34" s="845" t="s">
        <v>945</v>
      </c>
      <c r="C34" s="610">
        <v>1.72</v>
      </c>
      <c r="D34" s="482">
        <v>1.64</v>
      </c>
      <c r="E34" s="482">
        <v>1.56</v>
      </c>
      <c r="F34" s="473">
        <v>1.52</v>
      </c>
      <c r="G34" s="473">
        <v>1.48</v>
      </c>
      <c r="H34" s="473">
        <v>1.44</v>
      </c>
      <c r="I34" s="473">
        <v>1.4</v>
      </c>
      <c r="J34" s="999"/>
      <c r="K34" s="473">
        <v>1.36</v>
      </c>
      <c r="L34" s="471">
        <v>1.32</v>
      </c>
      <c r="M34" s="999"/>
      <c r="N34" s="488">
        <v>1.28</v>
      </c>
      <c r="O34" s="477">
        <v>1.28</v>
      </c>
      <c r="P34" s="478">
        <v>1.28</v>
      </c>
      <c r="Q34" s="478">
        <v>1.24</v>
      </c>
      <c r="R34" s="478">
        <v>1.2</v>
      </c>
      <c r="S34" s="478">
        <v>1.1200000000000001</v>
      </c>
      <c r="T34" s="478">
        <v>1</v>
      </c>
      <c r="U34" s="478">
        <v>0.72</v>
      </c>
      <c r="V34" s="478">
        <v>0.57999999999999996</v>
      </c>
      <c r="W34" s="478">
        <v>0.52</v>
      </c>
      <c r="X34" s="478">
        <v>0.46</v>
      </c>
      <c r="Y34" s="478">
        <v>0.4</v>
      </c>
      <c r="Z34" s="613">
        <f t="shared" si="0"/>
        <v>24.519999999999992</v>
      </c>
      <c r="AA34" s="1052">
        <f t="shared" si="1"/>
        <v>4.8780487804878092</v>
      </c>
      <c r="AB34" s="1052">
        <f t="shared" si="2"/>
        <v>5.12820512820511</v>
      </c>
      <c r="AC34" s="1053">
        <f t="shared" si="3"/>
        <v>2.6315789473684292</v>
      </c>
      <c r="AD34" s="1053">
        <f t="shared" si="4"/>
        <v>2.7027027027026973</v>
      </c>
      <c r="AE34" s="1053">
        <f t="shared" si="5"/>
        <v>2.7777777777777901</v>
      </c>
      <c r="AF34" s="1053">
        <f t="shared" si="6"/>
        <v>2.8571428571428692</v>
      </c>
      <c r="AG34" s="1053">
        <f t="shared" si="7"/>
        <v>2.9411764705882248</v>
      </c>
      <c r="AH34" s="1053">
        <f t="shared" si="8"/>
        <v>3.0303030303030276</v>
      </c>
      <c r="AI34" s="1053">
        <f t="shared" si="9"/>
        <v>3.125</v>
      </c>
      <c r="AJ34" s="1053">
        <f t="shared" si="10"/>
        <v>0</v>
      </c>
      <c r="AK34" s="1053">
        <f t="shared" si="11"/>
        <v>0</v>
      </c>
      <c r="AL34" s="1053">
        <f t="shared" si="12"/>
        <v>3.2258064516129004</v>
      </c>
      <c r="AM34" s="1053">
        <f t="shared" si="13"/>
        <v>3.3333333333333437</v>
      </c>
      <c r="AN34" s="1053">
        <f t="shared" si="14"/>
        <v>7.1428571428571397</v>
      </c>
      <c r="AO34" s="1053">
        <f t="shared" si="15"/>
        <v>12.000000000000011</v>
      </c>
      <c r="AP34" s="1053">
        <f t="shared" si="16"/>
        <v>38.888888888888886</v>
      </c>
      <c r="AQ34" s="1053">
        <f t="shared" si="17"/>
        <v>24.137931034482762</v>
      </c>
      <c r="AR34" s="1053">
        <f t="shared" si="18"/>
        <v>11.538461538461519</v>
      </c>
      <c r="AS34" s="1053">
        <f t="shared" si="19"/>
        <v>13.043478260869556</v>
      </c>
      <c r="AT34" s="1053">
        <f t="shared" si="20"/>
        <v>14.999999999999991</v>
      </c>
      <c r="AU34" s="1054">
        <f t="shared" si="21"/>
        <v>7.9191346172541044</v>
      </c>
      <c r="AV34" s="1055">
        <f t="shared" si="22"/>
        <v>9.4405038637847536</v>
      </c>
    </row>
    <row r="35" spans="1:48" ht="11.25" customHeight="1" x14ac:dyDescent="0.2">
      <c r="A35" s="501" t="s">
        <v>870</v>
      </c>
      <c r="B35" s="490" t="s">
        <v>871</v>
      </c>
      <c r="C35" s="610">
        <v>1.1200000000000001</v>
      </c>
      <c r="D35" s="482">
        <v>1.08</v>
      </c>
      <c r="E35" s="503">
        <v>1.04</v>
      </c>
      <c r="F35" s="610">
        <v>1</v>
      </c>
      <c r="G35" s="610">
        <v>0.96</v>
      </c>
      <c r="H35" s="610">
        <v>0.92</v>
      </c>
      <c r="I35" s="610">
        <v>0.81</v>
      </c>
      <c r="J35" s="931"/>
      <c r="K35" s="485">
        <v>0.72</v>
      </c>
      <c r="L35" s="614">
        <v>0.72</v>
      </c>
      <c r="M35" s="931"/>
      <c r="N35" s="486">
        <v>0.72</v>
      </c>
      <c r="O35" s="612">
        <v>0.78</v>
      </c>
      <c r="P35" s="616">
        <v>0.84</v>
      </c>
      <c r="Q35" s="616">
        <v>0.8</v>
      </c>
      <c r="R35" s="616">
        <v>0.74</v>
      </c>
      <c r="S35" s="616">
        <v>0.69</v>
      </c>
      <c r="T35" s="616">
        <v>0.64</v>
      </c>
      <c r="U35" s="616">
        <v>0.56499999999999995</v>
      </c>
      <c r="V35" s="616">
        <v>0.51</v>
      </c>
      <c r="W35" s="612">
        <v>0.48</v>
      </c>
      <c r="X35" s="616">
        <v>0.48</v>
      </c>
      <c r="Y35" s="616">
        <v>0.36</v>
      </c>
      <c r="Z35" s="613">
        <f t="shared" si="0"/>
        <v>15.975</v>
      </c>
      <c r="AA35" s="1052">
        <f t="shared" si="1"/>
        <v>3.7037037037036979</v>
      </c>
      <c r="AB35" s="1052">
        <f t="shared" si="2"/>
        <v>3.8461538461538547</v>
      </c>
      <c r="AC35" s="1053">
        <f t="shared" si="3"/>
        <v>4.0000000000000036</v>
      </c>
      <c r="AD35" s="1053">
        <f t="shared" si="4"/>
        <v>4.1666666666666741</v>
      </c>
      <c r="AE35" s="1053">
        <f t="shared" si="5"/>
        <v>4.3478260869565188</v>
      </c>
      <c r="AF35" s="1053">
        <f t="shared" si="6"/>
        <v>13.58024691358024</v>
      </c>
      <c r="AG35" s="1053">
        <f t="shared" si="7"/>
        <v>12.500000000000021</v>
      </c>
      <c r="AH35" s="1053">
        <f t="shared" si="8"/>
        <v>0</v>
      </c>
      <c r="AI35" s="1053">
        <f t="shared" si="9"/>
        <v>0</v>
      </c>
      <c r="AJ35" s="1053">
        <f t="shared" si="10"/>
        <v>-7.6923076923076987</v>
      </c>
      <c r="AK35" s="1053">
        <f t="shared" si="11"/>
        <v>-7.1428571428571397</v>
      </c>
      <c r="AL35" s="1053">
        <f t="shared" si="12"/>
        <v>4.9999999999999822</v>
      </c>
      <c r="AM35" s="1053">
        <f t="shared" si="13"/>
        <v>8.1081081081081141</v>
      </c>
      <c r="AN35" s="1053">
        <f t="shared" si="14"/>
        <v>7.2463768115942129</v>
      </c>
      <c r="AO35" s="1053">
        <f t="shared" si="15"/>
        <v>7.8125</v>
      </c>
      <c r="AP35" s="1053">
        <f t="shared" si="16"/>
        <v>13.27433628318586</v>
      </c>
      <c r="AQ35" s="1053">
        <f t="shared" si="17"/>
        <v>10.784313725490179</v>
      </c>
      <c r="AR35" s="1053">
        <f t="shared" si="18"/>
        <v>6.25</v>
      </c>
      <c r="AS35" s="1053">
        <f t="shared" si="19"/>
        <v>0</v>
      </c>
      <c r="AT35" s="1053">
        <f t="shared" si="20"/>
        <v>33.333333333333329</v>
      </c>
      <c r="AU35" s="1054">
        <f t="shared" si="21"/>
        <v>6.1559200321803926</v>
      </c>
      <c r="AV35" s="1055">
        <f t="shared" si="22"/>
        <v>8.6471860167073533</v>
      </c>
    </row>
    <row r="36" spans="1:48" ht="11.25" customHeight="1" x14ac:dyDescent="0.2">
      <c r="A36" s="483" t="s">
        <v>882</v>
      </c>
      <c r="B36" s="860" t="s">
        <v>883</v>
      </c>
      <c r="C36" s="610">
        <v>0.52</v>
      </c>
      <c r="D36" s="482">
        <v>0.4</v>
      </c>
      <c r="E36" s="482">
        <v>0.3</v>
      </c>
      <c r="F36" s="610">
        <v>0.2</v>
      </c>
      <c r="G36" s="610">
        <v>0.16</v>
      </c>
      <c r="H36" s="610">
        <v>0.12</v>
      </c>
      <c r="I36" s="610">
        <v>7.4999999999999997E-2</v>
      </c>
      <c r="J36" s="931"/>
      <c r="K36" s="485">
        <v>0</v>
      </c>
      <c r="L36" s="614">
        <v>0</v>
      </c>
      <c r="M36" s="931"/>
      <c r="N36" s="486">
        <v>0</v>
      </c>
      <c r="O36" s="612">
        <v>0</v>
      </c>
      <c r="P36" s="612">
        <v>0</v>
      </c>
      <c r="Q36" s="612">
        <v>0</v>
      </c>
      <c r="R36" s="612">
        <v>0</v>
      </c>
      <c r="S36" s="612">
        <v>0</v>
      </c>
      <c r="T36" s="612">
        <v>0</v>
      </c>
      <c r="U36" s="612">
        <v>0</v>
      </c>
      <c r="V36" s="612">
        <v>0</v>
      </c>
      <c r="W36" s="612">
        <v>0</v>
      </c>
      <c r="X36" s="612">
        <v>0</v>
      </c>
      <c r="Y36" s="612">
        <v>0</v>
      </c>
      <c r="Z36" s="613">
        <f t="shared" si="0"/>
        <v>1.7749999999999997</v>
      </c>
      <c r="AA36" s="1052">
        <f t="shared" si="1"/>
        <v>30.000000000000004</v>
      </c>
      <c r="AB36" s="1052">
        <f t="shared" si="2"/>
        <v>33.33333333333335</v>
      </c>
      <c r="AC36" s="1053">
        <f t="shared" si="3"/>
        <v>49.999999999999979</v>
      </c>
      <c r="AD36" s="1053">
        <f t="shared" si="4"/>
        <v>25</v>
      </c>
      <c r="AE36" s="1053">
        <f t="shared" si="5"/>
        <v>33.33333333333335</v>
      </c>
      <c r="AF36" s="1053">
        <f t="shared" si="6"/>
        <v>60.000000000000007</v>
      </c>
      <c r="AG36" s="1053" t="str">
        <f t="shared" si="7"/>
        <v>n/a</v>
      </c>
      <c r="AH36" s="1053" t="str">
        <f t="shared" si="8"/>
        <v>n/a</v>
      </c>
      <c r="AI36" s="1053" t="str">
        <f t="shared" si="9"/>
        <v>n/a</v>
      </c>
      <c r="AJ36" s="1053" t="str">
        <f t="shared" si="10"/>
        <v>n/a</v>
      </c>
      <c r="AK36" s="1053" t="str">
        <f t="shared" si="11"/>
        <v>n/a</v>
      </c>
      <c r="AL36" s="1053" t="str">
        <f t="shared" si="12"/>
        <v>n/a</v>
      </c>
      <c r="AM36" s="1053" t="str">
        <f t="shared" si="13"/>
        <v>n/a</v>
      </c>
      <c r="AN36" s="1053" t="str">
        <f t="shared" si="14"/>
        <v>n/a</v>
      </c>
      <c r="AO36" s="1053" t="str">
        <f t="shared" si="15"/>
        <v>n/a</v>
      </c>
      <c r="AP36" s="1053" t="str">
        <f t="shared" si="16"/>
        <v>n/a</v>
      </c>
      <c r="AQ36" s="1053" t="str">
        <f t="shared" si="17"/>
        <v>n/a</v>
      </c>
      <c r="AR36" s="1053" t="str">
        <f t="shared" si="18"/>
        <v>n/a</v>
      </c>
      <c r="AS36" s="1053" t="str">
        <f t="shared" si="19"/>
        <v>n/a</v>
      </c>
      <c r="AT36" s="1053" t="str">
        <f t="shared" si="20"/>
        <v>n/a</v>
      </c>
      <c r="AU36" s="1054">
        <f t="shared" si="21"/>
        <v>38.611111111111114</v>
      </c>
      <c r="AV36" s="1055">
        <f t="shared" si="22"/>
        <v>13.43365039603766</v>
      </c>
    </row>
    <row r="37" spans="1:48" ht="11.25" customHeight="1" x14ac:dyDescent="0.2">
      <c r="A37" s="483" t="s">
        <v>402</v>
      </c>
      <c r="B37" s="860" t="s">
        <v>403</v>
      </c>
      <c r="C37" s="610">
        <v>1.4375</v>
      </c>
      <c r="D37" s="482">
        <v>1.325</v>
      </c>
      <c r="E37" s="482">
        <v>1.2649999999999999</v>
      </c>
      <c r="F37" s="610">
        <v>1.2050000000000001</v>
      </c>
      <c r="G37" s="610">
        <v>1.145</v>
      </c>
      <c r="H37" s="610">
        <v>1.0649999999999999</v>
      </c>
      <c r="I37" s="610">
        <v>0.96</v>
      </c>
      <c r="J37" s="931"/>
      <c r="K37" s="610">
        <v>0.77500000000000002</v>
      </c>
      <c r="L37" s="481">
        <v>0.63500000000000001</v>
      </c>
      <c r="M37" s="931"/>
      <c r="N37" s="615">
        <v>0.56000000000000005</v>
      </c>
      <c r="O37" s="616">
        <v>0.5</v>
      </c>
      <c r="P37" s="616">
        <v>0.48</v>
      </c>
      <c r="Q37" s="616">
        <v>0.42</v>
      </c>
      <c r="R37" s="616">
        <v>0.34499999999999997</v>
      </c>
      <c r="S37" s="616">
        <v>0.31</v>
      </c>
      <c r="T37" s="616">
        <v>0.29249999999999998</v>
      </c>
      <c r="U37" s="616">
        <v>0.28249999999999997</v>
      </c>
      <c r="V37" s="616">
        <v>0.27</v>
      </c>
      <c r="W37" s="612">
        <v>0.26</v>
      </c>
      <c r="X37" s="616">
        <v>0.23</v>
      </c>
      <c r="Y37" s="612">
        <v>0.2</v>
      </c>
      <c r="Z37" s="613">
        <f t="shared" si="0"/>
        <v>13.962500000000002</v>
      </c>
      <c r="AA37" s="1052">
        <f t="shared" si="1"/>
        <v>8.4905660377358583</v>
      </c>
      <c r="AB37" s="1052">
        <f t="shared" si="2"/>
        <v>4.743083003952564</v>
      </c>
      <c r="AC37" s="1053">
        <f t="shared" si="3"/>
        <v>4.9792531120331773</v>
      </c>
      <c r="AD37" s="1053">
        <f t="shared" si="4"/>
        <v>5.2401746724890952</v>
      </c>
      <c r="AE37" s="1053">
        <f t="shared" si="5"/>
        <v>7.5117370892018753</v>
      </c>
      <c r="AF37" s="1053">
        <f t="shared" si="6"/>
        <v>10.9375</v>
      </c>
      <c r="AG37" s="1053">
        <f t="shared" si="7"/>
        <v>23.870967741935466</v>
      </c>
      <c r="AH37" s="1053">
        <f t="shared" si="8"/>
        <v>22.047244094488192</v>
      </c>
      <c r="AI37" s="1053">
        <f t="shared" si="9"/>
        <v>13.392857142857139</v>
      </c>
      <c r="AJ37" s="1053">
        <f t="shared" si="10"/>
        <v>12.000000000000011</v>
      </c>
      <c r="AK37" s="1053">
        <f t="shared" si="11"/>
        <v>4.1666666666666741</v>
      </c>
      <c r="AL37" s="1053">
        <f t="shared" si="12"/>
        <v>14.285714285714279</v>
      </c>
      <c r="AM37" s="1053">
        <f t="shared" si="13"/>
        <v>21.739130434782616</v>
      </c>
      <c r="AN37" s="1053">
        <f t="shared" si="14"/>
        <v>11.290322580645151</v>
      </c>
      <c r="AO37" s="1053">
        <f t="shared" si="15"/>
        <v>5.9829059829059839</v>
      </c>
      <c r="AP37" s="1053">
        <f t="shared" si="16"/>
        <v>3.539823008849563</v>
      </c>
      <c r="AQ37" s="1053">
        <f t="shared" si="17"/>
        <v>4.6296296296296058</v>
      </c>
      <c r="AR37" s="1053">
        <f t="shared" si="18"/>
        <v>3.8461538461538547</v>
      </c>
      <c r="AS37" s="1053">
        <f t="shared" si="19"/>
        <v>13.043478260869556</v>
      </c>
      <c r="AT37" s="1053">
        <f t="shared" si="20"/>
        <v>14.999999999999991</v>
      </c>
      <c r="AU37" s="1054">
        <f t="shared" si="21"/>
        <v>10.536860379545535</v>
      </c>
      <c r="AV37" s="1055">
        <f t="shared" si="22"/>
        <v>6.4189125521917108</v>
      </c>
    </row>
    <row r="38" spans="1:48" ht="11.25" customHeight="1" x14ac:dyDescent="0.2">
      <c r="A38" s="483" t="s">
        <v>890</v>
      </c>
      <c r="B38" s="860" t="s">
        <v>891</v>
      </c>
      <c r="C38" s="610">
        <v>2.35</v>
      </c>
      <c r="D38" s="482">
        <v>2.2400000000000002</v>
      </c>
      <c r="E38" s="482">
        <v>2.14</v>
      </c>
      <c r="F38" s="610">
        <v>2.08</v>
      </c>
      <c r="G38" s="610">
        <v>2.02</v>
      </c>
      <c r="H38" s="610">
        <v>1.96</v>
      </c>
      <c r="I38" s="610">
        <v>1.9</v>
      </c>
      <c r="J38" s="931"/>
      <c r="K38" s="610">
        <v>1.84</v>
      </c>
      <c r="L38" s="481">
        <v>1.78</v>
      </c>
      <c r="M38" s="931"/>
      <c r="N38" s="486">
        <v>1.76</v>
      </c>
      <c r="O38" s="616">
        <v>1.76</v>
      </c>
      <c r="P38" s="616">
        <v>1.72</v>
      </c>
      <c r="Q38" s="616">
        <v>1.64</v>
      </c>
      <c r="R38" s="616">
        <v>1.45</v>
      </c>
      <c r="S38" s="616">
        <v>1.2450000000000001</v>
      </c>
      <c r="T38" s="616">
        <v>1.149</v>
      </c>
      <c r="U38" s="616">
        <v>1.1319999999999999</v>
      </c>
      <c r="V38" s="616">
        <v>1.1000000000000001</v>
      </c>
      <c r="W38" s="612">
        <v>1.0720000000000001</v>
      </c>
      <c r="X38" s="616">
        <v>1.0720000000000001</v>
      </c>
      <c r="Y38" s="616">
        <v>1.0590000000000002</v>
      </c>
      <c r="Z38" s="613">
        <f t="shared" si="0"/>
        <v>34.469000000000008</v>
      </c>
      <c r="AA38" s="1052">
        <f t="shared" si="1"/>
        <v>4.9107142857142794</v>
      </c>
      <c r="AB38" s="1052">
        <f t="shared" si="2"/>
        <v>4.6728971962616939</v>
      </c>
      <c r="AC38" s="1053">
        <f t="shared" si="3"/>
        <v>2.8846153846153966</v>
      </c>
      <c r="AD38" s="1053">
        <f t="shared" si="4"/>
        <v>2.9702970297029729</v>
      </c>
      <c r="AE38" s="1053">
        <f t="shared" si="5"/>
        <v>3.0612244897959107</v>
      </c>
      <c r="AF38" s="1053">
        <f t="shared" si="6"/>
        <v>3.1578947368421151</v>
      </c>
      <c r="AG38" s="1053">
        <f t="shared" si="7"/>
        <v>3.2608695652173836</v>
      </c>
      <c r="AH38" s="1053">
        <f t="shared" si="8"/>
        <v>3.3707865168539408</v>
      </c>
      <c r="AI38" s="1053">
        <f t="shared" si="9"/>
        <v>1.1363636363636465</v>
      </c>
      <c r="AJ38" s="1053">
        <f t="shared" si="10"/>
        <v>0</v>
      </c>
      <c r="AK38" s="1053">
        <f t="shared" si="11"/>
        <v>2.3255813953488413</v>
      </c>
      <c r="AL38" s="1053">
        <f t="shared" si="12"/>
        <v>4.8780487804878092</v>
      </c>
      <c r="AM38" s="1053">
        <f t="shared" si="13"/>
        <v>13.103448275862073</v>
      </c>
      <c r="AN38" s="1053">
        <f t="shared" si="14"/>
        <v>16.465863453815246</v>
      </c>
      <c r="AO38" s="1053">
        <f t="shared" si="15"/>
        <v>8.3550913838120078</v>
      </c>
      <c r="AP38" s="1053">
        <f t="shared" si="16"/>
        <v>1.5017667844523075</v>
      </c>
      <c r="AQ38" s="1053">
        <f t="shared" si="17"/>
        <v>2.9090909090908834</v>
      </c>
      <c r="AR38" s="1053">
        <f t="shared" si="18"/>
        <v>2.6119402985074647</v>
      </c>
      <c r="AS38" s="1053">
        <f t="shared" si="19"/>
        <v>0</v>
      </c>
      <c r="AT38" s="1053">
        <f t="shared" si="20"/>
        <v>1.227573182247399</v>
      </c>
      <c r="AU38" s="1054">
        <f t="shared" si="21"/>
        <v>4.140203365249568</v>
      </c>
      <c r="AV38" s="1055">
        <f t="shared" si="22"/>
        <v>4.1280988511313801</v>
      </c>
    </row>
    <row r="39" spans="1:48" ht="11.25" customHeight="1" x14ac:dyDescent="0.2">
      <c r="A39" s="1074" t="s">
        <v>4405</v>
      </c>
      <c r="B39" s="490" t="s">
        <v>3972</v>
      </c>
      <c r="C39" s="610">
        <v>0.48</v>
      </c>
      <c r="D39" s="482">
        <v>0.44</v>
      </c>
      <c r="E39" s="482">
        <v>0.4</v>
      </c>
      <c r="F39" s="496">
        <v>0.36</v>
      </c>
      <c r="G39" s="496">
        <v>0.32</v>
      </c>
      <c r="H39" s="495">
        <v>0.28000000000000003</v>
      </c>
      <c r="I39" s="496">
        <v>0.28000000000000003</v>
      </c>
      <c r="J39" s="1013"/>
      <c r="K39" s="495">
        <v>0.24</v>
      </c>
      <c r="L39" s="497">
        <v>0.24</v>
      </c>
      <c r="M39" s="1013"/>
      <c r="N39" s="511">
        <v>0.24</v>
      </c>
      <c r="O39" s="499">
        <v>0.24</v>
      </c>
      <c r="P39" s="499">
        <v>0.24</v>
      </c>
      <c r="Q39" s="520">
        <v>0.24</v>
      </c>
      <c r="R39" s="520">
        <v>0.24</v>
      </c>
      <c r="S39" s="520">
        <v>0.24</v>
      </c>
      <c r="T39" s="520">
        <v>0.24</v>
      </c>
      <c r="U39" s="520">
        <v>0.24</v>
      </c>
      <c r="V39" s="499">
        <v>0.24</v>
      </c>
      <c r="W39" s="520">
        <v>0.24</v>
      </c>
      <c r="X39" s="499">
        <v>0.24</v>
      </c>
      <c r="Y39" s="498">
        <v>0.34</v>
      </c>
      <c r="Z39" s="613">
        <f t="shared" si="0"/>
        <v>6.0200000000000022</v>
      </c>
      <c r="AA39" s="1052">
        <f t="shared" ref="AA39:AA70" si="23">IF(ISERROR((C39/D39-1)*100),"n/a",(C39/D39-1)*100)</f>
        <v>9.0909090909090828</v>
      </c>
      <c r="AB39" s="1052">
        <f t="shared" ref="AB39:AB70" si="24">IF(ISERROR((D39/E39-1)*100),"n/a",(D39/E39-1)*100)</f>
        <v>9.9999999999999858</v>
      </c>
      <c r="AC39" s="1053">
        <f t="shared" ref="AC39:AC70" si="25">IF(ISERROR((E39/F39-1)*100),"n/a",(E39/F39-1)*100)</f>
        <v>11.111111111111116</v>
      </c>
      <c r="AD39" s="1053">
        <f t="shared" ref="AD39:AD70" si="26">IF(ISERROR((F39/G39-1)*100),"n/a",(F39/G39-1)*100)</f>
        <v>12.5</v>
      </c>
      <c r="AE39" s="1053">
        <f t="shared" ref="AE39:AE70" si="27">IF(ISERROR((G39/H39-1)*100),"n/a",(G39/H39-1)*100)</f>
        <v>14.285714285714279</v>
      </c>
      <c r="AF39" s="1053">
        <f t="shared" ref="AF39:AF70" si="28">IF(ISERROR((H39/I39-1)*100),"n/a",(H39/I39-1)*100)</f>
        <v>0</v>
      </c>
      <c r="AG39" s="1053">
        <f t="shared" ref="AG39:AG70" si="29">IF(ISERROR((I39/K39-1)*100),"n/a",(I39/K39-1)*100)</f>
        <v>16.666666666666675</v>
      </c>
      <c r="AH39" s="1053">
        <f t="shared" ref="AH39:AH70" si="30">IF(ISERROR((K39/L39-1)*100),"n/a",(K39/L39-1)*100)</f>
        <v>0</v>
      </c>
      <c r="AI39" s="1053">
        <f t="shared" ref="AI39:AI70" si="31">IF(ISERROR((L39/N39-1)*100),"n/a",(L39/N39-1)*100)</f>
        <v>0</v>
      </c>
      <c r="AJ39" s="1053">
        <f t="shared" ref="AJ39:AJ70" si="32">IF(ISERROR((N39/O39-1)*100),"n/a",(N39/O39-1)*100)</f>
        <v>0</v>
      </c>
      <c r="AK39" s="1053">
        <f t="shared" ref="AK39:AK70" si="33">IF(ISERROR((O39/P39-1)*100),"n/a",(O39/P39-1)*100)</f>
        <v>0</v>
      </c>
      <c r="AL39" s="1053">
        <f t="shared" ref="AL39:AL70" si="34">IF(ISERROR((P39/Q39-1)*100),"n/a",(P39/Q39-1)*100)</f>
        <v>0</v>
      </c>
      <c r="AM39" s="1053">
        <f t="shared" ref="AM39:AM70" si="35">IF(ISERROR((Q39/R39-1)*100),"n/a",(Q39/R39-1)*100)</f>
        <v>0</v>
      </c>
      <c r="AN39" s="1053">
        <f t="shared" ref="AN39:AN70" si="36">IF(ISERROR((R39/S39-1)*100),"n/a",(R39/S39-1)*100)</f>
        <v>0</v>
      </c>
      <c r="AO39" s="1053">
        <f t="shared" ref="AO39:AO70" si="37">IF(ISERROR((S39/T39-1)*100),"n/a",(S39/T39-1)*100)</f>
        <v>0</v>
      </c>
      <c r="AP39" s="1053">
        <f t="shared" ref="AP39:AP70" si="38">IF(ISERROR((T39/U39-1)*100),"n/a",(T39/U39-1)*100)</f>
        <v>0</v>
      </c>
      <c r="AQ39" s="1053">
        <f t="shared" ref="AQ39:AQ70" si="39">IF(ISERROR((U39/V39-1)*100),"n/a",(U39/V39-1)*100)</f>
        <v>0</v>
      </c>
      <c r="AR39" s="1053">
        <f t="shared" ref="AR39:AR70" si="40">IF(ISERROR((V39/W39-1)*100),"n/a",(V39/W39-1)*100)</f>
        <v>0</v>
      </c>
      <c r="AS39" s="1053">
        <f t="shared" ref="AS39:AS70" si="41">IF(ISERROR((W39/X39-1)*100),"n/a",(W39/X39-1)*100)</f>
        <v>0</v>
      </c>
      <c r="AT39" s="1053">
        <f t="shared" ref="AT39:AT70" si="42">IF(ISERROR((X39/Y39-1)*100),"n/a",(X39/Y39-1)*100)</f>
        <v>-29.411764705882359</v>
      </c>
      <c r="AU39" s="1054">
        <f t="shared" si="21"/>
        <v>2.2121318224259392</v>
      </c>
      <c r="AV39" s="1055">
        <f t="shared" si="22"/>
        <v>9.4906940231273165</v>
      </c>
    </row>
    <row r="40" spans="1:48" ht="11.25" customHeight="1" x14ac:dyDescent="0.2">
      <c r="A40" s="483" t="s">
        <v>892</v>
      </c>
      <c r="B40" s="860" t="s">
        <v>893</v>
      </c>
      <c r="C40" s="610">
        <v>1.96</v>
      </c>
      <c r="D40" s="482">
        <v>1.75</v>
      </c>
      <c r="E40" s="482">
        <v>1.44</v>
      </c>
      <c r="F40" s="610">
        <v>1.29</v>
      </c>
      <c r="G40" s="610">
        <v>1.18</v>
      </c>
      <c r="H40" s="610">
        <v>1.1200000000000001</v>
      </c>
      <c r="I40" s="610">
        <v>1</v>
      </c>
      <c r="J40" s="931"/>
      <c r="K40" s="610">
        <v>0.88</v>
      </c>
      <c r="L40" s="481">
        <v>0.84</v>
      </c>
      <c r="M40" s="931"/>
      <c r="N40" s="486">
        <v>0.8</v>
      </c>
      <c r="O40" s="612">
        <v>0.8</v>
      </c>
      <c r="P40" s="616">
        <v>1.64</v>
      </c>
      <c r="Q40" s="616">
        <v>1.52</v>
      </c>
      <c r="R40" s="616">
        <v>1.4</v>
      </c>
      <c r="S40" s="616">
        <v>1.28</v>
      </c>
      <c r="T40" s="616">
        <v>1.1200000000000001</v>
      </c>
      <c r="U40" s="616">
        <v>0.92</v>
      </c>
      <c r="V40" s="616">
        <v>0.84</v>
      </c>
      <c r="W40" s="616">
        <v>0.76</v>
      </c>
      <c r="X40" s="616">
        <v>0.68</v>
      </c>
      <c r="Y40" s="616">
        <v>0.6</v>
      </c>
      <c r="Z40" s="613">
        <f t="shared" si="0"/>
        <v>23.820000000000007</v>
      </c>
      <c r="AA40" s="1052">
        <f t="shared" si="23"/>
        <v>11.999999999999989</v>
      </c>
      <c r="AB40" s="1052">
        <f t="shared" si="24"/>
        <v>21.527777777777789</v>
      </c>
      <c r="AC40" s="1053">
        <f t="shared" si="25"/>
        <v>11.627906976744185</v>
      </c>
      <c r="AD40" s="1053">
        <f t="shared" si="26"/>
        <v>9.3220338983051043</v>
      </c>
      <c r="AE40" s="1053">
        <f t="shared" si="27"/>
        <v>5.3571428571428381</v>
      </c>
      <c r="AF40" s="1053">
        <f t="shared" si="28"/>
        <v>12.000000000000011</v>
      </c>
      <c r="AG40" s="1053">
        <f t="shared" si="29"/>
        <v>13.636363636363647</v>
      </c>
      <c r="AH40" s="1053">
        <f t="shared" si="30"/>
        <v>4.7619047619047672</v>
      </c>
      <c r="AI40" s="1053">
        <f t="shared" si="31"/>
        <v>4.9999999999999822</v>
      </c>
      <c r="AJ40" s="1053">
        <f t="shared" si="32"/>
        <v>0</v>
      </c>
      <c r="AK40" s="1053">
        <f t="shared" si="33"/>
        <v>-51.219512195121951</v>
      </c>
      <c r="AL40" s="1053">
        <f t="shared" si="34"/>
        <v>7.8947368421052655</v>
      </c>
      <c r="AM40" s="1053">
        <f t="shared" si="35"/>
        <v>8.5714285714285854</v>
      </c>
      <c r="AN40" s="1053">
        <f t="shared" si="36"/>
        <v>9.375</v>
      </c>
      <c r="AO40" s="1053">
        <f t="shared" si="37"/>
        <v>14.285714285714279</v>
      </c>
      <c r="AP40" s="1053">
        <f t="shared" si="38"/>
        <v>21.739130434782616</v>
      </c>
      <c r="AQ40" s="1053">
        <f t="shared" si="39"/>
        <v>9.5238095238095344</v>
      </c>
      <c r="AR40" s="1053">
        <f t="shared" si="40"/>
        <v>10.526315789473673</v>
      </c>
      <c r="AS40" s="1053">
        <f t="shared" si="41"/>
        <v>11.764705882352944</v>
      </c>
      <c r="AT40" s="1053">
        <f t="shared" si="42"/>
        <v>13.333333333333353</v>
      </c>
      <c r="AU40" s="1054">
        <f t="shared" si="21"/>
        <v>7.55138961880583</v>
      </c>
      <c r="AV40" s="1055">
        <f t="shared" si="22"/>
        <v>14.755727291264479</v>
      </c>
    </row>
    <row r="41" spans="1:48" ht="11.25" customHeight="1" x14ac:dyDescent="0.2">
      <c r="A41" s="483" t="s">
        <v>3790</v>
      </c>
      <c r="B41" s="860" t="s">
        <v>3791</v>
      </c>
      <c r="C41" s="610">
        <v>1.08</v>
      </c>
      <c r="D41" s="482">
        <v>0.84</v>
      </c>
      <c r="E41" s="482">
        <v>0.64</v>
      </c>
      <c r="F41" s="610">
        <v>0.48</v>
      </c>
      <c r="G41" s="610">
        <v>0.4</v>
      </c>
      <c r="H41" s="610">
        <v>0.32</v>
      </c>
      <c r="I41" s="521">
        <v>0</v>
      </c>
      <c r="J41" s="931"/>
      <c r="K41" s="485">
        <v>0</v>
      </c>
      <c r="L41" s="614">
        <v>0</v>
      </c>
      <c r="M41" s="931"/>
      <c r="N41" s="486">
        <v>0</v>
      </c>
      <c r="O41" s="612">
        <v>0</v>
      </c>
      <c r="P41" s="612">
        <v>0</v>
      </c>
      <c r="Q41" s="612">
        <v>0</v>
      </c>
      <c r="R41" s="612">
        <v>0</v>
      </c>
      <c r="S41" s="612">
        <v>0</v>
      </c>
      <c r="T41" s="612">
        <v>0</v>
      </c>
      <c r="U41" s="612">
        <v>0</v>
      </c>
      <c r="V41" s="612">
        <v>0</v>
      </c>
      <c r="W41" s="612">
        <v>0</v>
      </c>
      <c r="X41" s="612">
        <v>0</v>
      </c>
      <c r="Y41" s="612">
        <v>0</v>
      </c>
      <c r="Z41" s="613">
        <f t="shared" si="0"/>
        <v>3.76</v>
      </c>
      <c r="AA41" s="1052">
        <f t="shared" si="23"/>
        <v>28.57142857142858</v>
      </c>
      <c r="AB41" s="1052">
        <f t="shared" si="24"/>
        <v>31.25</v>
      </c>
      <c r="AC41" s="1053">
        <f t="shared" si="25"/>
        <v>33.33333333333335</v>
      </c>
      <c r="AD41" s="1053">
        <f t="shared" si="26"/>
        <v>19.999999999999996</v>
      </c>
      <c r="AE41" s="1053">
        <f t="shared" si="27"/>
        <v>25</v>
      </c>
      <c r="AF41" s="1053" t="str">
        <f t="shared" si="28"/>
        <v>n/a</v>
      </c>
      <c r="AG41" s="1053" t="str">
        <f t="shared" si="29"/>
        <v>n/a</v>
      </c>
      <c r="AH41" s="1053" t="str">
        <f t="shared" si="30"/>
        <v>n/a</v>
      </c>
      <c r="AI41" s="1053" t="str">
        <f t="shared" si="31"/>
        <v>n/a</v>
      </c>
      <c r="AJ41" s="1053" t="str">
        <f t="shared" si="32"/>
        <v>n/a</v>
      </c>
      <c r="AK41" s="1053" t="str">
        <f t="shared" si="33"/>
        <v>n/a</v>
      </c>
      <c r="AL41" s="1053" t="str">
        <f t="shared" si="34"/>
        <v>n/a</v>
      </c>
      <c r="AM41" s="1053" t="str">
        <f t="shared" si="35"/>
        <v>n/a</v>
      </c>
      <c r="AN41" s="1053" t="str">
        <f t="shared" si="36"/>
        <v>n/a</v>
      </c>
      <c r="AO41" s="1053" t="str">
        <f t="shared" si="37"/>
        <v>n/a</v>
      </c>
      <c r="AP41" s="1053" t="str">
        <f t="shared" si="38"/>
        <v>n/a</v>
      </c>
      <c r="AQ41" s="1053" t="str">
        <f t="shared" si="39"/>
        <v>n/a</v>
      </c>
      <c r="AR41" s="1053" t="str">
        <f t="shared" si="40"/>
        <v>n/a</v>
      </c>
      <c r="AS41" s="1053" t="str">
        <f t="shared" si="41"/>
        <v>n/a</v>
      </c>
      <c r="AT41" s="1053" t="str">
        <f t="shared" si="42"/>
        <v>n/a</v>
      </c>
      <c r="AU41" s="1054">
        <f t="shared" si="21"/>
        <v>27.630952380952387</v>
      </c>
      <c r="AV41" s="1055">
        <f t="shared" si="22"/>
        <v>5.28328719480273</v>
      </c>
    </row>
    <row r="42" spans="1:48" ht="11.25" customHeight="1" x14ac:dyDescent="0.2">
      <c r="A42" s="1074" t="s">
        <v>4550</v>
      </c>
      <c r="B42" s="490" t="s">
        <v>4548</v>
      </c>
      <c r="C42" s="610">
        <v>0.68</v>
      </c>
      <c r="D42" s="482">
        <v>0.56000000000000005</v>
      </c>
      <c r="E42" s="493">
        <v>0.4</v>
      </c>
      <c r="F42" s="610">
        <v>0.16</v>
      </c>
      <c r="G42" s="521">
        <v>0</v>
      </c>
      <c r="H42" s="521">
        <v>0</v>
      </c>
      <c r="I42" s="521">
        <v>0</v>
      </c>
      <c r="J42" s="1075"/>
      <c r="K42" s="521">
        <v>0</v>
      </c>
      <c r="L42" s="524">
        <v>0</v>
      </c>
      <c r="M42" s="1075"/>
      <c r="N42" s="524">
        <v>0</v>
      </c>
      <c r="O42" s="567">
        <v>0</v>
      </c>
      <c r="P42" s="522">
        <v>0</v>
      </c>
      <c r="Q42" s="522">
        <v>0</v>
      </c>
      <c r="R42" s="522">
        <v>0</v>
      </c>
      <c r="S42" s="522">
        <v>0</v>
      </c>
      <c r="T42" s="522">
        <v>0</v>
      </c>
      <c r="U42" s="522">
        <v>0</v>
      </c>
      <c r="V42" s="522">
        <v>0</v>
      </c>
      <c r="W42" s="522">
        <v>0</v>
      </c>
      <c r="X42" s="522">
        <v>0</v>
      </c>
      <c r="Y42" s="522">
        <v>0</v>
      </c>
      <c r="Z42" s="613">
        <f t="shared" si="0"/>
        <v>1.8</v>
      </c>
      <c r="AA42" s="1052">
        <f t="shared" si="23"/>
        <v>21.42857142857142</v>
      </c>
      <c r="AB42" s="1052">
        <f t="shared" si="24"/>
        <v>40.000000000000014</v>
      </c>
      <c r="AC42" s="1053">
        <f t="shared" si="25"/>
        <v>150</v>
      </c>
      <c r="AD42" s="1053" t="str">
        <f t="shared" si="26"/>
        <v>n/a</v>
      </c>
      <c r="AE42" s="1053" t="str">
        <f t="shared" si="27"/>
        <v>n/a</v>
      </c>
      <c r="AF42" s="1053" t="str">
        <f t="shared" si="28"/>
        <v>n/a</v>
      </c>
      <c r="AG42" s="1053" t="str">
        <f t="shared" si="29"/>
        <v>n/a</v>
      </c>
      <c r="AH42" s="1053" t="str">
        <f t="shared" si="30"/>
        <v>n/a</v>
      </c>
      <c r="AI42" s="1053" t="str">
        <f t="shared" si="31"/>
        <v>n/a</v>
      </c>
      <c r="AJ42" s="1053" t="str">
        <f t="shared" si="32"/>
        <v>n/a</v>
      </c>
      <c r="AK42" s="1053" t="str">
        <f t="shared" si="33"/>
        <v>n/a</v>
      </c>
      <c r="AL42" s="1053" t="str">
        <f t="shared" si="34"/>
        <v>n/a</v>
      </c>
      <c r="AM42" s="1053" t="str">
        <f t="shared" si="35"/>
        <v>n/a</v>
      </c>
      <c r="AN42" s="1053" t="str">
        <f t="shared" si="36"/>
        <v>n/a</v>
      </c>
      <c r="AO42" s="1053" t="str">
        <f t="shared" si="37"/>
        <v>n/a</v>
      </c>
      <c r="AP42" s="1053" t="str">
        <f t="shared" si="38"/>
        <v>n/a</v>
      </c>
      <c r="AQ42" s="1053" t="str">
        <f t="shared" si="39"/>
        <v>n/a</v>
      </c>
      <c r="AR42" s="1053" t="str">
        <f t="shared" si="40"/>
        <v>n/a</v>
      </c>
      <c r="AS42" s="1053" t="str">
        <f t="shared" si="41"/>
        <v>n/a</v>
      </c>
      <c r="AT42" s="1053" t="str">
        <f t="shared" si="42"/>
        <v>n/a</v>
      </c>
      <c r="AU42" s="1054">
        <f t="shared" si="21"/>
        <v>70.476190476190482</v>
      </c>
      <c r="AV42" s="1055">
        <f t="shared" si="22"/>
        <v>69.492817619378997</v>
      </c>
    </row>
    <row r="43" spans="1:48" ht="11.25" customHeight="1" x14ac:dyDescent="0.2">
      <c r="A43" s="568" t="s">
        <v>4614</v>
      </c>
      <c r="B43" s="860" t="s">
        <v>4613</v>
      </c>
      <c r="C43" s="610">
        <v>0.49</v>
      </c>
      <c r="D43" s="482">
        <v>0.41</v>
      </c>
      <c r="E43" s="615">
        <v>0.34</v>
      </c>
      <c r="F43" s="610">
        <v>0.28999999999999998</v>
      </c>
      <c r="G43" s="610">
        <v>0.12</v>
      </c>
      <c r="H43" s="532">
        <v>0</v>
      </c>
      <c r="I43" s="532">
        <v>0</v>
      </c>
      <c r="J43" s="931"/>
      <c r="K43" s="532">
        <v>0</v>
      </c>
      <c r="L43" s="486">
        <v>0</v>
      </c>
      <c r="M43" s="931"/>
      <c r="N43" s="486">
        <v>0</v>
      </c>
      <c r="O43" s="612">
        <v>0</v>
      </c>
      <c r="P43" s="612">
        <v>0</v>
      </c>
      <c r="Q43" s="612">
        <v>0</v>
      </c>
      <c r="R43" s="612">
        <v>0</v>
      </c>
      <c r="S43" s="612">
        <v>0</v>
      </c>
      <c r="T43" s="612">
        <v>0</v>
      </c>
      <c r="U43" s="612">
        <v>0</v>
      </c>
      <c r="V43" s="612">
        <v>0</v>
      </c>
      <c r="W43" s="612">
        <v>0</v>
      </c>
      <c r="X43" s="612">
        <v>0</v>
      </c>
      <c r="Y43" s="612">
        <v>0</v>
      </c>
      <c r="Z43" s="613">
        <f t="shared" si="0"/>
        <v>1.65</v>
      </c>
      <c r="AA43" s="1052">
        <f t="shared" si="23"/>
        <v>19.512195121951216</v>
      </c>
      <c r="AB43" s="1052">
        <f t="shared" si="24"/>
        <v>20.588235294117641</v>
      </c>
      <c r="AC43" s="1053">
        <f t="shared" si="25"/>
        <v>17.24137931034484</v>
      </c>
      <c r="AD43" s="1053">
        <f t="shared" si="26"/>
        <v>141.66666666666666</v>
      </c>
      <c r="AE43" s="1053" t="str">
        <f t="shared" si="27"/>
        <v>n/a</v>
      </c>
      <c r="AF43" s="1053" t="str">
        <f t="shared" si="28"/>
        <v>n/a</v>
      </c>
      <c r="AG43" s="1053" t="str">
        <f t="shared" si="29"/>
        <v>n/a</v>
      </c>
      <c r="AH43" s="1053" t="str">
        <f t="shared" si="30"/>
        <v>n/a</v>
      </c>
      <c r="AI43" s="1053" t="str">
        <f t="shared" si="31"/>
        <v>n/a</v>
      </c>
      <c r="AJ43" s="1053" t="str">
        <f t="shared" si="32"/>
        <v>n/a</v>
      </c>
      <c r="AK43" s="1053" t="str">
        <f t="shared" si="33"/>
        <v>n/a</v>
      </c>
      <c r="AL43" s="1053" t="str">
        <f t="shared" si="34"/>
        <v>n/a</v>
      </c>
      <c r="AM43" s="1053" t="str">
        <f t="shared" si="35"/>
        <v>n/a</v>
      </c>
      <c r="AN43" s="1053" t="str">
        <f t="shared" si="36"/>
        <v>n/a</v>
      </c>
      <c r="AO43" s="1053" t="str">
        <f t="shared" si="37"/>
        <v>n/a</v>
      </c>
      <c r="AP43" s="1053" t="str">
        <f t="shared" si="38"/>
        <v>n/a</v>
      </c>
      <c r="AQ43" s="1053" t="str">
        <f t="shared" si="39"/>
        <v>n/a</v>
      </c>
      <c r="AR43" s="1053" t="str">
        <f t="shared" si="40"/>
        <v>n/a</v>
      </c>
      <c r="AS43" s="1053" t="str">
        <f t="shared" si="41"/>
        <v>n/a</v>
      </c>
      <c r="AT43" s="1053" t="str">
        <f t="shared" si="42"/>
        <v>n/a</v>
      </c>
      <c r="AU43" s="1054">
        <f t="shared" si="21"/>
        <v>49.752119098270086</v>
      </c>
      <c r="AV43" s="1055">
        <f t="shared" si="22"/>
        <v>61.29224360090182</v>
      </c>
    </row>
    <row r="44" spans="1:48" ht="11.25" customHeight="1" x14ac:dyDescent="0.2">
      <c r="A44" s="483" t="s">
        <v>913</v>
      </c>
      <c r="B44" s="860" t="s">
        <v>914</v>
      </c>
      <c r="C44" s="610">
        <v>5.8</v>
      </c>
      <c r="D44" s="482">
        <v>5.28</v>
      </c>
      <c r="E44" s="615">
        <v>4.5999999999999996</v>
      </c>
      <c r="F44" s="610">
        <v>4</v>
      </c>
      <c r="G44" s="610">
        <v>3.16</v>
      </c>
      <c r="H44" s="610">
        <v>2.44</v>
      </c>
      <c r="I44" s="610">
        <v>1.88</v>
      </c>
      <c r="J44" s="931"/>
      <c r="K44" s="610">
        <v>1.44</v>
      </c>
      <c r="L44" s="481">
        <v>0.56000000000000005</v>
      </c>
      <c r="M44" s="931"/>
      <c r="N44" s="486">
        <v>0</v>
      </c>
      <c r="O44" s="612">
        <v>0</v>
      </c>
      <c r="P44" s="612">
        <v>0</v>
      </c>
      <c r="Q44" s="612">
        <v>0</v>
      </c>
      <c r="R44" s="612">
        <v>0</v>
      </c>
      <c r="S44" s="612">
        <v>0</v>
      </c>
      <c r="T44" s="612">
        <v>0</v>
      </c>
      <c r="U44" s="612">
        <v>0</v>
      </c>
      <c r="V44" s="612">
        <v>0</v>
      </c>
      <c r="W44" s="612">
        <v>0</v>
      </c>
      <c r="X44" s="612">
        <v>0</v>
      </c>
      <c r="Y44" s="612">
        <v>0</v>
      </c>
      <c r="Z44" s="613">
        <f t="shared" si="0"/>
        <v>29.16</v>
      </c>
      <c r="AA44" s="1052">
        <f t="shared" si="23"/>
        <v>9.8484848484848406</v>
      </c>
      <c r="AB44" s="1052">
        <f t="shared" si="24"/>
        <v>14.782608695652177</v>
      </c>
      <c r="AC44" s="1053">
        <f t="shared" si="25"/>
        <v>14.999999999999991</v>
      </c>
      <c r="AD44" s="1053">
        <f t="shared" si="26"/>
        <v>26.582278481012644</v>
      </c>
      <c r="AE44" s="1053">
        <f t="shared" si="27"/>
        <v>29.508196721311485</v>
      </c>
      <c r="AF44" s="1053">
        <f t="shared" si="28"/>
        <v>29.787234042553191</v>
      </c>
      <c r="AG44" s="1053">
        <f t="shared" si="29"/>
        <v>30.555555555555557</v>
      </c>
      <c r="AH44" s="1053">
        <f t="shared" si="30"/>
        <v>157.14285714285711</v>
      </c>
      <c r="AI44" s="1053" t="str">
        <f t="shared" si="31"/>
        <v>n/a</v>
      </c>
      <c r="AJ44" s="1053" t="str">
        <f t="shared" si="32"/>
        <v>n/a</v>
      </c>
      <c r="AK44" s="1053" t="str">
        <f t="shared" si="33"/>
        <v>n/a</v>
      </c>
      <c r="AL44" s="1053" t="str">
        <f t="shared" si="34"/>
        <v>n/a</v>
      </c>
      <c r="AM44" s="1053" t="str">
        <f t="shared" si="35"/>
        <v>n/a</v>
      </c>
      <c r="AN44" s="1053" t="str">
        <f t="shared" si="36"/>
        <v>n/a</v>
      </c>
      <c r="AO44" s="1053" t="str">
        <f t="shared" si="37"/>
        <v>n/a</v>
      </c>
      <c r="AP44" s="1053" t="str">
        <f t="shared" si="38"/>
        <v>n/a</v>
      </c>
      <c r="AQ44" s="1053" t="str">
        <f t="shared" si="39"/>
        <v>n/a</v>
      </c>
      <c r="AR44" s="1053" t="str">
        <f t="shared" si="40"/>
        <v>n/a</v>
      </c>
      <c r="AS44" s="1053" t="str">
        <f t="shared" si="41"/>
        <v>n/a</v>
      </c>
      <c r="AT44" s="1053" t="str">
        <f t="shared" si="42"/>
        <v>n/a</v>
      </c>
      <c r="AU44" s="1054">
        <f t="shared" si="21"/>
        <v>39.150901935928374</v>
      </c>
      <c r="AV44" s="1055">
        <f t="shared" si="22"/>
        <v>48.359255630137312</v>
      </c>
    </row>
    <row r="45" spans="1:48" ht="11.25" customHeight="1" x14ac:dyDescent="0.2">
      <c r="A45" s="1170" t="s">
        <v>4533</v>
      </c>
      <c r="B45" s="845" t="s">
        <v>4500</v>
      </c>
      <c r="C45" s="482">
        <v>1.04</v>
      </c>
      <c r="D45" s="482">
        <v>1</v>
      </c>
      <c r="E45" s="476">
        <v>0.97</v>
      </c>
      <c r="F45" s="482">
        <v>0.96</v>
      </c>
      <c r="G45" s="482">
        <v>0.92999999999999994</v>
      </c>
      <c r="H45" s="505">
        <v>0.92</v>
      </c>
      <c r="I45" s="505">
        <v>0.92</v>
      </c>
      <c r="J45" s="505"/>
      <c r="K45" s="505">
        <v>0.92</v>
      </c>
      <c r="L45" s="502">
        <v>0.92</v>
      </c>
      <c r="M45" s="505"/>
      <c r="N45" s="502">
        <v>0.92</v>
      </c>
      <c r="O45" s="1032">
        <v>0.92</v>
      </c>
      <c r="P45" s="997">
        <v>0.92</v>
      </c>
      <c r="Q45" s="997">
        <v>0.91</v>
      </c>
      <c r="R45" s="997">
        <v>0.87</v>
      </c>
      <c r="S45" s="997">
        <v>0.83000000000000007</v>
      </c>
      <c r="T45" s="997">
        <v>0.79</v>
      </c>
      <c r="U45" s="997">
        <v>0.75</v>
      </c>
      <c r="V45" s="997">
        <v>0.71000000000000008</v>
      </c>
      <c r="W45" s="997">
        <v>0.66</v>
      </c>
      <c r="X45" s="1032">
        <v>0.58499999999999996</v>
      </c>
      <c r="Y45" s="997">
        <v>0.78</v>
      </c>
      <c r="Z45" s="613">
        <f t="shared" si="0"/>
        <v>18.225000000000001</v>
      </c>
      <c r="AA45" s="1052">
        <f t="shared" si="23"/>
        <v>4.0000000000000036</v>
      </c>
      <c r="AB45" s="1052">
        <f t="shared" si="24"/>
        <v>3.0927835051546504</v>
      </c>
      <c r="AC45" s="1053">
        <f t="shared" si="25"/>
        <v>1.0416666666666741</v>
      </c>
      <c r="AD45" s="1053">
        <f t="shared" si="26"/>
        <v>3.2258064516129004</v>
      </c>
      <c r="AE45" s="1053">
        <f t="shared" si="27"/>
        <v>1.0869565217391131</v>
      </c>
      <c r="AF45" s="1053">
        <f t="shared" si="28"/>
        <v>0</v>
      </c>
      <c r="AG45" s="1053">
        <f t="shared" si="29"/>
        <v>0</v>
      </c>
      <c r="AH45" s="1053">
        <f t="shared" si="30"/>
        <v>0</v>
      </c>
      <c r="AI45" s="1053">
        <f t="shared" si="31"/>
        <v>0</v>
      </c>
      <c r="AJ45" s="1053">
        <f t="shared" si="32"/>
        <v>0</v>
      </c>
      <c r="AK45" s="1053">
        <f t="shared" si="33"/>
        <v>0</v>
      </c>
      <c r="AL45" s="1053">
        <f t="shared" si="34"/>
        <v>1.098901098901095</v>
      </c>
      <c r="AM45" s="1053">
        <f t="shared" si="35"/>
        <v>4.5977011494252817</v>
      </c>
      <c r="AN45" s="1053">
        <f t="shared" si="36"/>
        <v>4.8192771084337283</v>
      </c>
      <c r="AO45" s="1053">
        <f t="shared" si="37"/>
        <v>5.0632911392405111</v>
      </c>
      <c r="AP45" s="1053">
        <f t="shared" si="38"/>
        <v>5.3333333333333455</v>
      </c>
      <c r="AQ45" s="1053">
        <f t="shared" si="39"/>
        <v>5.6338028169014009</v>
      </c>
      <c r="AR45" s="1053">
        <f t="shared" si="40"/>
        <v>7.5757575757575912</v>
      </c>
      <c r="AS45" s="1053">
        <f t="shared" si="41"/>
        <v>12.820512820512842</v>
      </c>
      <c r="AT45" s="1053">
        <f t="shared" si="42"/>
        <v>-25.000000000000011</v>
      </c>
      <c r="AU45" s="1054">
        <f t="shared" si="21"/>
        <v>1.7194895093839562</v>
      </c>
      <c r="AV45" s="1055">
        <f t="shared" si="22"/>
        <v>7.0980183167925253</v>
      </c>
    </row>
    <row r="46" spans="1:48" ht="11.25" customHeight="1" x14ac:dyDescent="0.2">
      <c r="A46" s="862" t="s">
        <v>415</v>
      </c>
      <c r="B46" s="860" t="s">
        <v>416</v>
      </c>
      <c r="C46" s="610">
        <v>3.81</v>
      </c>
      <c r="D46" s="482">
        <v>3.53</v>
      </c>
      <c r="E46" s="613">
        <v>3.2399999999999998</v>
      </c>
      <c r="F46" s="610">
        <v>2.92</v>
      </c>
      <c r="G46" s="610">
        <v>2.59</v>
      </c>
      <c r="H46" s="610">
        <v>2.2599999999999998</v>
      </c>
      <c r="I46" s="610">
        <v>2.0099999999999998</v>
      </c>
      <c r="J46" s="931"/>
      <c r="K46" s="610">
        <v>1.43</v>
      </c>
      <c r="L46" s="481">
        <v>0.87</v>
      </c>
      <c r="M46" s="931"/>
      <c r="N46" s="615">
        <v>0.71</v>
      </c>
      <c r="O46" s="612">
        <v>0.68</v>
      </c>
      <c r="P46" s="616">
        <v>0.66</v>
      </c>
      <c r="Q46" s="616">
        <v>0.56000000000000005</v>
      </c>
      <c r="R46" s="612">
        <v>0.44</v>
      </c>
      <c r="S46" s="616">
        <v>0.11</v>
      </c>
      <c r="T46" s="612">
        <v>0</v>
      </c>
      <c r="U46" s="612">
        <v>0</v>
      </c>
      <c r="V46" s="612">
        <v>0</v>
      </c>
      <c r="W46" s="612">
        <v>0</v>
      </c>
      <c r="X46" s="612">
        <v>0</v>
      </c>
      <c r="Y46" s="612">
        <v>0</v>
      </c>
      <c r="Z46" s="613">
        <f t="shared" si="0"/>
        <v>25.82</v>
      </c>
      <c r="AA46" s="1052">
        <f t="shared" si="23"/>
        <v>7.932011331444766</v>
      </c>
      <c r="AB46" s="1052">
        <f t="shared" si="24"/>
        <v>8.9506172839506135</v>
      </c>
      <c r="AC46" s="1053">
        <f t="shared" si="25"/>
        <v>10.95890410958904</v>
      </c>
      <c r="AD46" s="1053">
        <f t="shared" si="26"/>
        <v>12.741312741312738</v>
      </c>
      <c r="AE46" s="1053">
        <f t="shared" si="27"/>
        <v>14.601769911504437</v>
      </c>
      <c r="AF46" s="1053">
        <f t="shared" si="28"/>
        <v>12.437810945273631</v>
      </c>
      <c r="AG46" s="1053">
        <f t="shared" si="29"/>
        <v>40.559440559440539</v>
      </c>
      <c r="AH46" s="1053">
        <f t="shared" si="30"/>
        <v>64.367816091954012</v>
      </c>
      <c r="AI46" s="1053">
        <f t="shared" si="31"/>
        <v>22.535211267605646</v>
      </c>
      <c r="AJ46" s="1053">
        <f t="shared" si="32"/>
        <v>4.4117647058823373</v>
      </c>
      <c r="AK46" s="1053">
        <f t="shared" si="33"/>
        <v>3.0303030303030276</v>
      </c>
      <c r="AL46" s="1053">
        <f t="shared" si="34"/>
        <v>17.857142857142861</v>
      </c>
      <c r="AM46" s="1053">
        <f t="shared" si="35"/>
        <v>27.272727272727295</v>
      </c>
      <c r="AN46" s="1053">
        <f t="shared" si="36"/>
        <v>300</v>
      </c>
      <c r="AO46" s="1053" t="str">
        <f t="shared" si="37"/>
        <v>n/a</v>
      </c>
      <c r="AP46" s="1053" t="str">
        <f t="shared" si="38"/>
        <v>n/a</v>
      </c>
      <c r="AQ46" s="1053" t="str">
        <f t="shared" si="39"/>
        <v>n/a</v>
      </c>
      <c r="AR46" s="1053" t="str">
        <f t="shared" si="40"/>
        <v>n/a</v>
      </c>
      <c r="AS46" s="1053" t="str">
        <f t="shared" si="41"/>
        <v>n/a</v>
      </c>
      <c r="AT46" s="1053" t="str">
        <f t="shared" si="42"/>
        <v>n/a</v>
      </c>
      <c r="AU46" s="1054">
        <f t="shared" si="21"/>
        <v>39.118345150580772</v>
      </c>
      <c r="AV46" s="1055">
        <f t="shared" si="22"/>
        <v>76.840191881175812</v>
      </c>
    </row>
    <row r="47" spans="1:48" ht="11.25" customHeight="1" x14ac:dyDescent="0.2">
      <c r="A47" s="862" t="s">
        <v>909</v>
      </c>
      <c r="B47" s="860" t="s">
        <v>910</v>
      </c>
      <c r="C47" s="610">
        <v>1</v>
      </c>
      <c r="D47" s="482">
        <v>0.88</v>
      </c>
      <c r="E47" s="613">
        <v>0.8</v>
      </c>
      <c r="F47" s="610">
        <v>0.72</v>
      </c>
      <c r="G47" s="610">
        <v>0.6</v>
      </c>
      <c r="H47" s="610">
        <v>0.48</v>
      </c>
      <c r="I47" s="610">
        <v>0.32</v>
      </c>
      <c r="J47" s="931"/>
      <c r="K47" s="485">
        <v>0</v>
      </c>
      <c r="L47" s="614">
        <v>0</v>
      </c>
      <c r="M47" s="931"/>
      <c r="N47" s="486">
        <v>0</v>
      </c>
      <c r="O47" s="612">
        <v>0</v>
      </c>
      <c r="P47" s="612">
        <v>0</v>
      </c>
      <c r="Q47" s="612">
        <v>0</v>
      </c>
      <c r="R47" s="612">
        <v>0</v>
      </c>
      <c r="S47" s="612">
        <v>0</v>
      </c>
      <c r="T47" s="612">
        <v>0</v>
      </c>
      <c r="U47" s="612">
        <v>0</v>
      </c>
      <c r="V47" s="612">
        <v>0</v>
      </c>
      <c r="W47" s="612">
        <v>0</v>
      </c>
      <c r="X47" s="612">
        <v>0</v>
      </c>
      <c r="Y47" s="612">
        <v>0</v>
      </c>
      <c r="Z47" s="613">
        <f t="shared" si="0"/>
        <v>4.8</v>
      </c>
      <c r="AA47" s="1052">
        <f t="shared" si="23"/>
        <v>13.636363636363647</v>
      </c>
      <c r="AB47" s="1052">
        <f t="shared" si="24"/>
        <v>9.9999999999999858</v>
      </c>
      <c r="AC47" s="1053">
        <f t="shared" si="25"/>
        <v>11.111111111111116</v>
      </c>
      <c r="AD47" s="1053">
        <f t="shared" si="26"/>
        <v>19.999999999999996</v>
      </c>
      <c r="AE47" s="1053">
        <f t="shared" si="27"/>
        <v>25</v>
      </c>
      <c r="AF47" s="1053">
        <f t="shared" si="28"/>
        <v>50</v>
      </c>
      <c r="AG47" s="1053" t="str">
        <f t="shared" si="29"/>
        <v>n/a</v>
      </c>
      <c r="AH47" s="1053" t="str">
        <f t="shared" si="30"/>
        <v>n/a</v>
      </c>
      <c r="AI47" s="1053" t="str">
        <f t="shared" si="31"/>
        <v>n/a</v>
      </c>
      <c r="AJ47" s="1053" t="str">
        <f t="shared" si="32"/>
        <v>n/a</v>
      </c>
      <c r="AK47" s="1053" t="str">
        <f t="shared" si="33"/>
        <v>n/a</v>
      </c>
      <c r="AL47" s="1053" t="str">
        <f t="shared" si="34"/>
        <v>n/a</v>
      </c>
      <c r="AM47" s="1053" t="str">
        <f t="shared" si="35"/>
        <v>n/a</v>
      </c>
      <c r="AN47" s="1053" t="str">
        <f t="shared" si="36"/>
        <v>n/a</v>
      </c>
      <c r="AO47" s="1053" t="str">
        <f t="shared" si="37"/>
        <v>n/a</v>
      </c>
      <c r="AP47" s="1053" t="str">
        <f t="shared" si="38"/>
        <v>n/a</v>
      </c>
      <c r="AQ47" s="1053" t="str">
        <f t="shared" si="39"/>
        <v>n/a</v>
      </c>
      <c r="AR47" s="1053" t="str">
        <f t="shared" si="40"/>
        <v>n/a</v>
      </c>
      <c r="AS47" s="1053" t="str">
        <f t="shared" si="41"/>
        <v>n/a</v>
      </c>
      <c r="AT47" s="1053" t="str">
        <f t="shared" si="42"/>
        <v>n/a</v>
      </c>
      <c r="AU47" s="1054">
        <f t="shared" si="21"/>
        <v>21.624579124579125</v>
      </c>
      <c r="AV47" s="1055">
        <f t="shared" si="22"/>
        <v>15.024464512624053</v>
      </c>
    </row>
    <row r="48" spans="1:48" ht="11.25" customHeight="1" x14ac:dyDescent="0.2">
      <c r="A48" s="1130" t="s">
        <v>907</v>
      </c>
      <c r="B48" s="490" t="s">
        <v>908</v>
      </c>
      <c r="C48" s="610">
        <v>3.61</v>
      </c>
      <c r="D48" s="482">
        <v>3.01</v>
      </c>
      <c r="E48" s="500">
        <v>2.64</v>
      </c>
      <c r="F48" s="610">
        <v>2.2000000000000002</v>
      </c>
      <c r="G48" s="610">
        <v>1.81</v>
      </c>
      <c r="H48" s="610">
        <v>1.4</v>
      </c>
      <c r="I48" s="610">
        <v>1.1000000000000001</v>
      </c>
      <c r="J48" s="931"/>
      <c r="K48" s="610">
        <v>0.9</v>
      </c>
      <c r="L48" s="481">
        <v>0.35</v>
      </c>
      <c r="M48" s="931"/>
      <c r="N48" s="486">
        <v>0</v>
      </c>
      <c r="O48" s="612">
        <v>0</v>
      </c>
      <c r="P48" s="612">
        <v>0</v>
      </c>
      <c r="Q48" s="612">
        <v>0</v>
      </c>
      <c r="R48" s="612">
        <v>0</v>
      </c>
      <c r="S48" s="612">
        <v>0</v>
      </c>
      <c r="T48" s="612">
        <v>0</v>
      </c>
      <c r="U48" s="612">
        <v>0</v>
      </c>
      <c r="V48" s="612">
        <v>0</v>
      </c>
      <c r="W48" s="612">
        <v>0</v>
      </c>
      <c r="X48" s="612">
        <v>0</v>
      </c>
      <c r="Y48" s="612">
        <v>0</v>
      </c>
      <c r="Z48" s="613">
        <f t="shared" si="0"/>
        <v>17.020000000000003</v>
      </c>
      <c r="AA48" s="1052">
        <f t="shared" si="23"/>
        <v>19.933554817275745</v>
      </c>
      <c r="AB48" s="1052">
        <f t="shared" si="24"/>
        <v>14.015151515151491</v>
      </c>
      <c r="AC48" s="1053">
        <f t="shared" si="25"/>
        <v>19.999999999999996</v>
      </c>
      <c r="AD48" s="1053">
        <f t="shared" si="26"/>
        <v>21.546961325966851</v>
      </c>
      <c r="AE48" s="1053">
        <f t="shared" si="27"/>
        <v>29.285714285714292</v>
      </c>
      <c r="AF48" s="1053">
        <f t="shared" si="28"/>
        <v>27.272727272727249</v>
      </c>
      <c r="AG48" s="1053">
        <f t="shared" si="29"/>
        <v>22.222222222222232</v>
      </c>
      <c r="AH48" s="1053">
        <f t="shared" si="30"/>
        <v>157.14285714285717</v>
      </c>
      <c r="AI48" s="1053" t="str">
        <f t="shared" si="31"/>
        <v>n/a</v>
      </c>
      <c r="AJ48" s="1053" t="str">
        <f t="shared" si="32"/>
        <v>n/a</v>
      </c>
      <c r="AK48" s="1053" t="str">
        <f t="shared" si="33"/>
        <v>n/a</v>
      </c>
      <c r="AL48" s="1053" t="str">
        <f t="shared" si="34"/>
        <v>n/a</v>
      </c>
      <c r="AM48" s="1053" t="str">
        <f t="shared" si="35"/>
        <v>n/a</v>
      </c>
      <c r="AN48" s="1053" t="str">
        <f t="shared" si="36"/>
        <v>n/a</v>
      </c>
      <c r="AO48" s="1053" t="str">
        <f t="shared" si="37"/>
        <v>n/a</v>
      </c>
      <c r="AP48" s="1053" t="str">
        <f t="shared" si="38"/>
        <v>n/a</v>
      </c>
      <c r="AQ48" s="1053" t="str">
        <f t="shared" si="39"/>
        <v>n/a</v>
      </c>
      <c r="AR48" s="1053" t="str">
        <f t="shared" si="40"/>
        <v>n/a</v>
      </c>
      <c r="AS48" s="1053" t="str">
        <f t="shared" si="41"/>
        <v>n/a</v>
      </c>
      <c r="AT48" s="1053" t="str">
        <f t="shared" si="42"/>
        <v>n/a</v>
      </c>
      <c r="AU48" s="1054">
        <f t="shared" si="21"/>
        <v>38.927398572739378</v>
      </c>
      <c r="AV48" s="1055">
        <f t="shared" si="22"/>
        <v>47.994736572331846</v>
      </c>
    </row>
    <row r="49" spans="1:48" ht="11.25" customHeight="1" x14ac:dyDescent="0.2">
      <c r="A49" s="862" t="s">
        <v>427</v>
      </c>
      <c r="B49" s="860" t="s">
        <v>428</v>
      </c>
      <c r="C49" s="610">
        <v>0.68</v>
      </c>
      <c r="D49" s="482">
        <v>0.66</v>
      </c>
      <c r="E49" s="613">
        <v>0.64</v>
      </c>
      <c r="F49" s="610">
        <v>0.62</v>
      </c>
      <c r="G49" s="610">
        <v>0.56000000000000005</v>
      </c>
      <c r="H49" s="610">
        <v>0.44</v>
      </c>
      <c r="I49" s="610">
        <v>0.42666666666666669</v>
      </c>
      <c r="J49" s="931"/>
      <c r="K49" s="610">
        <v>0.4</v>
      </c>
      <c r="L49" s="481">
        <v>0.29333333333333333</v>
      </c>
      <c r="M49" s="931"/>
      <c r="N49" s="615">
        <v>0.23833333333333331</v>
      </c>
      <c r="O49" s="616">
        <v>0.23166666666666666</v>
      </c>
      <c r="P49" s="616">
        <v>0.21666666666666667</v>
      </c>
      <c r="Q49" s="616">
        <v>0.14666666666666667</v>
      </c>
      <c r="R49" s="616">
        <v>0.11833333333333333</v>
      </c>
      <c r="S49" s="616">
        <v>0.11</v>
      </c>
      <c r="T49" s="616">
        <v>0.10333333333333333</v>
      </c>
      <c r="U49" s="616">
        <v>9.6666666666666665E-2</v>
      </c>
      <c r="V49" s="612">
        <v>8.666666666666667E-2</v>
      </c>
      <c r="W49" s="616">
        <v>8.666666666666667E-2</v>
      </c>
      <c r="X49" s="616">
        <v>0.08</v>
      </c>
      <c r="Y49" s="616">
        <v>6.6666666666666666E-2</v>
      </c>
      <c r="Z49" s="613">
        <f t="shared" si="0"/>
        <v>6.3016666666666667</v>
      </c>
      <c r="AA49" s="1052">
        <f t="shared" si="23"/>
        <v>3.0303030303030276</v>
      </c>
      <c r="AB49" s="1052">
        <f t="shared" si="24"/>
        <v>3.125</v>
      </c>
      <c r="AC49" s="1053">
        <f t="shared" si="25"/>
        <v>3.2258064516129004</v>
      </c>
      <c r="AD49" s="1053">
        <f t="shared" si="26"/>
        <v>10.714285714285698</v>
      </c>
      <c r="AE49" s="1053">
        <f t="shared" si="27"/>
        <v>27.272727272727295</v>
      </c>
      <c r="AF49" s="1053">
        <f t="shared" si="28"/>
        <v>3.125</v>
      </c>
      <c r="AG49" s="1053">
        <f t="shared" si="29"/>
        <v>6.6666666666666652</v>
      </c>
      <c r="AH49" s="1053">
        <f t="shared" si="30"/>
        <v>36.363636363636374</v>
      </c>
      <c r="AI49" s="1053">
        <f t="shared" si="31"/>
        <v>23.076923076923084</v>
      </c>
      <c r="AJ49" s="1053">
        <f t="shared" si="32"/>
        <v>2.877697841726623</v>
      </c>
      <c r="AK49" s="1053">
        <f t="shared" si="33"/>
        <v>6.9230769230769207</v>
      </c>
      <c r="AL49" s="1053">
        <f t="shared" si="34"/>
        <v>47.727272727272727</v>
      </c>
      <c r="AM49" s="1053">
        <f t="shared" si="35"/>
        <v>23.943661971830998</v>
      </c>
      <c r="AN49" s="1053">
        <f t="shared" si="36"/>
        <v>7.575757575757569</v>
      </c>
      <c r="AO49" s="1053">
        <f t="shared" si="37"/>
        <v>6.4516129032258007</v>
      </c>
      <c r="AP49" s="1053">
        <f t="shared" si="38"/>
        <v>6.8965517241379226</v>
      </c>
      <c r="AQ49" s="1053">
        <f t="shared" si="39"/>
        <v>11.538461538461542</v>
      </c>
      <c r="AR49" s="1053">
        <f t="shared" si="40"/>
        <v>0</v>
      </c>
      <c r="AS49" s="1053">
        <f t="shared" si="41"/>
        <v>8.333333333333325</v>
      </c>
      <c r="AT49" s="1053">
        <f t="shared" si="42"/>
        <v>19.999999999999996</v>
      </c>
      <c r="AU49" s="1054">
        <f t="shared" si="21"/>
        <v>12.943388755748924</v>
      </c>
      <c r="AV49" s="1055">
        <f t="shared" si="22"/>
        <v>12.77941196719296</v>
      </c>
    </row>
    <row r="50" spans="1:48" ht="11.25" customHeight="1" x14ac:dyDescent="0.2">
      <c r="A50" s="483" t="s">
        <v>923</v>
      </c>
      <c r="B50" s="860" t="s">
        <v>924</v>
      </c>
      <c r="C50" s="610">
        <v>3.2</v>
      </c>
      <c r="D50" s="482">
        <v>3</v>
      </c>
      <c r="E50" s="613">
        <v>2.7</v>
      </c>
      <c r="F50" s="610">
        <v>2.6</v>
      </c>
      <c r="G50" s="610">
        <v>2.5</v>
      </c>
      <c r="H50" s="610">
        <v>1.75</v>
      </c>
      <c r="I50" s="610">
        <v>1.5</v>
      </c>
      <c r="J50" s="931"/>
      <c r="K50" s="610">
        <v>1.1499999999999999</v>
      </c>
      <c r="L50" s="481">
        <v>1</v>
      </c>
      <c r="M50" s="931"/>
      <c r="N50" s="486">
        <v>0</v>
      </c>
      <c r="O50" s="612">
        <v>0</v>
      </c>
      <c r="P50" s="612">
        <v>0</v>
      </c>
      <c r="Q50" s="612">
        <v>0</v>
      </c>
      <c r="R50" s="612">
        <v>0</v>
      </c>
      <c r="S50" s="612">
        <v>0</v>
      </c>
      <c r="T50" s="612">
        <v>0</v>
      </c>
      <c r="U50" s="612">
        <v>0</v>
      </c>
      <c r="V50" s="612">
        <v>0</v>
      </c>
      <c r="W50" s="612">
        <v>0</v>
      </c>
      <c r="X50" s="612">
        <v>0</v>
      </c>
      <c r="Y50" s="612">
        <v>0</v>
      </c>
      <c r="Z50" s="613">
        <f t="shared" si="0"/>
        <v>19.399999999999999</v>
      </c>
      <c r="AA50" s="1052">
        <f t="shared" si="23"/>
        <v>6.6666666666666652</v>
      </c>
      <c r="AB50" s="1052">
        <f t="shared" si="24"/>
        <v>11.111111111111093</v>
      </c>
      <c r="AC50" s="1053">
        <f t="shared" si="25"/>
        <v>3.8461538461538547</v>
      </c>
      <c r="AD50" s="1053">
        <f t="shared" si="26"/>
        <v>4.0000000000000036</v>
      </c>
      <c r="AE50" s="1053">
        <f t="shared" si="27"/>
        <v>42.857142857142861</v>
      </c>
      <c r="AF50" s="1053">
        <f t="shared" si="28"/>
        <v>16.666666666666675</v>
      </c>
      <c r="AG50" s="1053">
        <f t="shared" si="29"/>
        <v>30.434782608695656</v>
      </c>
      <c r="AH50" s="1053">
        <f t="shared" si="30"/>
        <v>14.999999999999991</v>
      </c>
      <c r="AI50" s="1053" t="str">
        <f t="shared" si="31"/>
        <v>n/a</v>
      </c>
      <c r="AJ50" s="1053" t="str">
        <f t="shared" si="32"/>
        <v>n/a</v>
      </c>
      <c r="AK50" s="1053" t="str">
        <f t="shared" si="33"/>
        <v>n/a</v>
      </c>
      <c r="AL50" s="1053" t="str">
        <f t="shared" si="34"/>
        <v>n/a</v>
      </c>
      <c r="AM50" s="1053" t="str">
        <f t="shared" si="35"/>
        <v>n/a</v>
      </c>
      <c r="AN50" s="1053" t="str">
        <f t="shared" si="36"/>
        <v>n/a</v>
      </c>
      <c r="AO50" s="1053" t="str">
        <f t="shared" si="37"/>
        <v>n/a</v>
      </c>
      <c r="AP50" s="1053" t="str">
        <f t="shared" si="38"/>
        <v>n/a</v>
      </c>
      <c r="AQ50" s="1053" t="str">
        <f t="shared" si="39"/>
        <v>n/a</v>
      </c>
      <c r="AR50" s="1053" t="str">
        <f t="shared" si="40"/>
        <v>n/a</v>
      </c>
      <c r="AS50" s="1053" t="str">
        <f t="shared" si="41"/>
        <v>n/a</v>
      </c>
      <c r="AT50" s="1053" t="str">
        <f t="shared" si="42"/>
        <v>n/a</v>
      </c>
      <c r="AU50" s="1054">
        <f t="shared" si="21"/>
        <v>16.322815469554598</v>
      </c>
      <c r="AV50" s="1055">
        <f t="shared" si="22"/>
        <v>13.799628148432273</v>
      </c>
    </row>
    <row r="51" spans="1:48" ht="11.25" customHeight="1" x14ac:dyDescent="0.2">
      <c r="A51" s="862" t="s">
        <v>925</v>
      </c>
      <c r="B51" s="860" t="s">
        <v>926</v>
      </c>
      <c r="C51" s="610">
        <v>1.72</v>
      </c>
      <c r="D51" s="482">
        <v>1.56</v>
      </c>
      <c r="E51" s="613">
        <v>1.4100000000000001</v>
      </c>
      <c r="F51" s="610">
        <v>1.29</v>
      </c>
      <c r="G51" s="610">
        <v>1.1499999999999999</v>
      </c>
      <c r="H51" s="610">
        <v>0.92500000000000004</v>
      </c>
      <c r="I51" s="610">
        <v>0.6825</v>
      </c>
      <c r="J51" s="931"/>
      <c r="K51" s="610">
        <v>0.62250000000000005</v>
      </c>
      <c r="L51" s="614">
        <v>0.6</v>
      </c>
      <c r="M51" s="931"/>
      <c r="N51" s="486">
        <v>0.6</v>
      </c>
      <c r="O51" s="612">
        <v>0.6</v>
      </c>
      <c r="P51" s="612">
        <v>0.6</v>
      </c>
      <c r="Q51" s="616">
        <v>0.6</v>
      </c>
      <c r="R51" s="616">
        <v>0.3</v>
      </c>
      <c r="S51" s="612">
        <v>0</v>
      </c>
      <c r="T51" s="612">
        <v>0</v>
      </c>
      <c r="U51" s="612">
        <v>0</v>
      </c>
      <c r="V51" s="612">
        <v>0</v>
      </c>
      <c r="W51" s="612">
        <v>0</v>
      </c>
      <c r="X51" s="612">
        <v>0</v>
      </c>
      <c r="Y51" s="612">
        <v>0</v>
      </c>
      <c r="Z51" s="613">
        <f t="shared" si="0"/>
        <v>12.66</v>
      </c>
      <c r="AA51" s="1052">
        <f t="shared" si="23"/>
        <v>10.256410256410241</v>
      </c>
      <c r="AB51" s="1052">
        <f t="shared" si="24"/>
        <v>10.638297872340408</v>
      </c>
      <c r="AC51" s="1053">
        <f t="shared" si="25"/>
        <v>9.3023255813953654</v>
      </c>
      <c r="AD51" s="1053">
        <f t="shared" si="26"/>
        <v>12.173913043478279</v>
      </c>
      <c r="AE51" s="1053">
        <f t="shared" si="27"/>
        <v>24.324324324324298</v>
      </c>
      <c r="AF51" s="1053">
        <f t="shared" si="28"/>
        <v>35.53113553113554</v>
      </c>
      <c r="AG51" s="1053">
        <f t="shared" si="29"/>
        <v>9.6385542168674565</v>
      </c>
      <c r="AH51" s="1053">
        <f t="shared" si="30"/>
        <v>3.7500000000000089</v>
      </c>
      <c r="AI51" s="1053">
        <f t="shared" si="31"/>
        <v>0</v>
      </c>
      <c r="AJ51" s="1053">
        <f t="shared" si="32"/>
        <v>0</v>
      </c>
      <c r="AK51" s="1053">
        <f t="shared" si="33"/>
        <v>0</v>
      </c>
      <c r="AL51" s="1053">
        <f t="shared" si="34"/>
        <v>0</v>
      </c>
      <c r="AM51" s="1053">
        <f t="shared" si="35"/>
        <v>100</v>
      </c>
      <c r="AN51" s="1053" t="str">
        <f t="shared" si="36"/>
        <v>n/a</v>
      </c>
      <c r="AO51" s="1053" t="str">
        <f t="shared" si="37"/>
        <v>n/a</v>
      </c>
      <c r="AP51" s="1053" t="str">
        <f t="shared" si="38"/>
        <v>n/a</v>
      </c>
      <c r="AQ51" s="1053" t="str">
        <f t="shared" si="39"/>
        <v>n/a</v>
      </c>
      <c r="AR51" s="1053" t="str">
        <f t="shared" si="40"/>
        <v>n/a</v>
      </c>
      <c r="AS51" s="1053" t="str">
        <f t="shared" si="41"/>
        <v>n/a</v>
      </c>
      <c r="AT51" s="1053" t="str">
        <f t="shared" si="42"/>
        <v>n/a</v>
      </c>
      <c r="AU51" s="1054">
        <f t="shared" si="21"/>
        <v>16.585766217380893</v>
      </c>
      <c r="AV51" s="1055">
        <f t="shared" si="22"/>
        <v>27.13863174073423</v>
      </c>
    </row>
    <row r="52" spans="1:48" ht="11.25" customHeight="1" x14ac:dyDescent="0.2">
      <c r="A52" s="487" t="s">
        <v>393</v>
      </c>
      <c r="B52" s="845" t="s">
        <v>394</v>
      </c>
      <c r="C52" s="610">
        <v>0.9</v>
      </c>
      <c r="D52" s="482">
        <v>0.76</v>
      </c>
      <c r="E52" s="472">
        <v>0.56000000000000005</v>
      </c>
      <c r="F52" s="610">
        <v>0.48</v>
      </c>
      <c r="G52" s="610">
        <v>0.38</v>
      </c>
      <c r="H52" s="610">
        <v>0.3</v>
      </c>
      <c r="I52" s="610">
        <v>0.23</v>
      </c>
      <c r="J52" s="931"/>
      <c r="K52" s="610">
        <v>0.18</v>
      </c>
      <c r="L52" s="481">
        <v>0.15</v>
      </c>
      <c r="M52" s="931"/>
      <c r="N52" s="615">
        <v>0.13500000000000001</v>
      </c>
      <c r="O52" s="616">
        <v>0.12833333333333333</v>
      </c>
      <c r="P52" s="616">
        <v>0.12333333333333334</v>
      </c>
      <c r="Q52" s="616">
        <v>0.11666666666666665</v>
      </c>
      <c r="R52" s="616">
        <v>0.11</v>
      </c>
      <c r="S52" s="612">
        <v>0.10666666666666667</v>
      </c>
      <c r="T52" s="616">
        <v>0.10333333333333333</v>
      </c>
      <c r="U52" s="616">
        <v>9.6666666666666665E-2</v>
      </c>
      <c r="V52" s="616">
        <v>0.09</v>
      </c>
      <c r="W52" s="612">
        <v>8.666666666666667E-2</v>
      </c>
      <c r="X52" s="616">
        <v>8.3333333333333329E-2</v>
      </c>
      <c r="Y52" s="612">
        <v>0.08</v>
      </c>
      <c r="Z52" s="613">
        <f t="shared" si="0"/>
        <v>5.1999999999999993</v>
      </c>
      <c r="AA52" s="1052">
        <f t="shared" si="23"/>
        <v>18.421052631578938</v>
      </c>
      <c r="AB52" s="1052">
        <f t="shared" si="24"/>
        <v>35.714285714285701</v>
      </c>
      <c r="AC52" s="1053">
        <f t="shared" si="25"/>
        <v>16.666666666666675</v>
      </c>
      <c r="AD52" s="1053">
        <f t="shared" si="26"/>
        <v>26.315789473684205</v>
      </c>
      <c r="AE52" s="1053">
        <f t="shared" si="27"/>
        <v>26.666666666666682</v>
      </c>
      <c r="AF52" s="1053">
        <f t="shared" si="28"/>
        <v>30.434782608695631</v>
      </c>
      <c r="AG52" s="1053">
        <f t="shared" si="29"/>
        <v>27.777777777777789</v>
      </c>
      <c r="AH52" s="1053">
        <f t="shared" si="30"/>
        <v>19.999999999999996</v>
      </c>
      <c r="AI52" s="1053">
        <f t="shared" si="31"/>
        <v>11.111111111111093</v>
      </c>
      <c r="AJ52" s="1053">
        <f t="shared" si="32"/>
        <v>5.1948051948051965</v>
      </c>
      <c r="AK52" s="1053">
        <f t="shared" si="33"/>
        <v>4.0540540540540571</v>
      </c>
      <c r="AL52" s="1053">
        <f t="shared" si="34"/>
        <v>5.7142857142857384</v>
      </c>
      <c r="AM52" s="1053">
        <f t="shared" si="35"/>
        <v>6.0606060606060552</v>
      </c>
      <c r="AN52" s="1053">
        <f t="shared" si="36"/>
        <v>3.125</v>
      </c>
      <c r="AO52" s="1053">
        <f t="shared" si="37"/>
        <v>3.2258064516129004</v>
      </c>
      <c r="AP52" s="1053">
        <f t="shared" si="38"/>
        <v>6.8965517241379226</v>
      </c>
      <c r="AQ52" s="1053">
        <f t="shared" si="39"/>
        <v>7.4074074074074181</v>
      </c>
      <c r="AR52" s="1053">
        <f t="shared" si="40"/>
        <v>3.8461538461538325</v>
      </c>
      <c r="AS52" s="1053">
        <f t="shared" si="41"/>
        <v>4.0000000000000036</v>
      </c>
      <c r="AT52" s="1053">
        <f t="shared" si="42"/>
        <v>4.1666666666666519</v>
      </c>
      <c r="AU52" s="1054">
        <f t="shared" si="21"/>
        <v>13.339973488509823</v>
      </c>
      <c r="AV52" s="1055">
        <f t="shared" si="22"/>
        <v>10.862920638811245</v>
      </c>
    </row>
    <row r="53" spans="1:48" ht="11.25" customHeight="1" x14ac:dyDescent="0.2">
      <c r="A53" s="483" t="s">
        <v>120</v>
      </c>
      <c r="B53" s="860" t="s">
        <v>121</v>
      </c>
      <c r="C53" s="610">
        <v>4.58</v>
      </c>
      <c r="D53" s="482">
        <v>4.25</v>
      </c>
      <c r="E53" s="613">
        <v>3.7099999999999995</v>
      </c>
      <c r="F53" s="610">
        <v>3.39</v>
      </c>
      <c r="G53" s="610">
        <v>3.2</v>
      </c>
      <c r="H53" s="610">
        <v>3.02</v>
      </c>
      <c r="I53" s="610">
        <v>2.77</v>
      </c>
      <c r="J53" s="931"/>
      <c r="K53" s="610">
        <v>2.5</v>
      </c>
      <c r="L53" s="481">
        <v>2.23</v>
      </c>
      <c r="M53" s="931"/>
      <c r="N53" s="615">
        <v>1.92</v>
      </c>
      <c r="O53" s="616">
        <v>1.79</v>
      </c>
      <c r="P53" s="616">
        <v>1.7</v>
      </c>
      <c r="Q53" s="616">
        <v>1.48</v>
      </c>
      <c r="R53" s="616">
        <v>1.34</v>
      </c>
      <c r="S53" s="616">
        <v>1.25</v>
      </c>
      <c r="T53" s="616">
        <v>1.04</v>
      </c>
      <c r="U53" s="616">
        <v>0.88</v>
      </c>
      <c r="V53" s="616">
        <v>0.82</v>
      </c>
      <c r="W53" s="616">
        <v>0.78</v>
      </c>
      <c r="X53" s="616">
        <v>0.74</v>
      </c>
      <c r="Y53" s="616">
        <v>0.7</v>
      </c>
      <c r="Z53" s="613">
        <f t="shared" si="0"/>
        <v>44.090000000000011</v>
      </c>
      <c r="AA53" s="1052">
        <f t="shared" si="23"/>
        <v>7.7647058823529402</v>
      </c>
      <c r="AB53" s="1052">
        <f t="shared" si="24"/>
        <v>14.555256064690036</v>
      </c>
      <c r="AC53" s="1053">
        <f t="shared" si="25"/>
        <v>9.4395280235987968</v>
      </c>
      <c r="AD53" s="1053">
        <f t="shared" si="26"/>
        <v>5.9374999999999956</v>
      </c>
      <c r="AE53" s="1053">
        <f t="shared" si="27"/>
        <v>5.9602649006622599</v>
      </c>
      <c r="AF53" s="1053">
        <f t="shared" si="28"/>
        <v>9.0252707581227387</v>
      </c>
      <c r="AG53" s="1053">
        <f t="shared" si="29"/>
        <v>10.80000000000001</v>
      </c>
      <c r="AH53" s="1053">
        <f t="shared" si="30"/>
        <v>12.107623318385642</v>
      </c>
      <c r="AI53" s="1053">
        <f t="shared" si="31"/>
        <v>16.145833333333325</v>
      </c>
      <c r="AJ53" s="1053">
        <f t="shared" si="32"/>
        <v>7.2625698324022325</v>
      </c>
      <c r="AK53" s="1053">
        <f t="shared" si="33"/>
        <v>5.2941176470588269</v>
      </c>
      <c r="AL53" s="1053">
        <f t="shared" si="34"/>
        <v>14.864864864864868</v>
      </c>
      <c r="AM53" s="1053">
        <f t="shared" si="35"/>
        <v>10.447761194029837</v>
      </c>
      <c r="AN53" s="1053">
        <f t="shared" si="36"/>
        <v>7.2000000000000064</v>
      </c>
      <c r="AO53" s="1053">
        <f t="shared" si="37"/>
        <v>20.192307692307686</v>
      </c>
      <c r="AP53" s="1053">
        <f t="shared" si="38"/>
        <v>18.181818181818187</v>
      </c>
      <c r="AQ53" s="1053">
        <f t="shared" si="39"/>
        <v>7.3170731707317138</v>
      </c>
      <c r="AR53" s="1053">
        <f t="shared" si="40"/>
        <v>5.12820512820511</v>
      </c>
      <c r="AS53" s="1053">
        <f t="shared" si="41"/>
        <v>5.4054054054054168</v>
      </c>
      <c r="AT53" s="1053">
        <f t="shared" si="42"/>
        <v>5.7142857142857162</v>
      </c>
      <c r="AU53" s="1054">
        <f t="shared" si="21"/>
        <v>9.9372195556127672</v>
      </c>
      <c r="AV53" s="1055">
        <f t="shared" si="22"/>
        <v>4.617989258266074</v>
      </c>
    </row>
    <row r="54" spans="1:48" ht="11.25" customHeight="1" x14ac:dyDescent="0.2">
      <c r="A54" s="862" t="s">
        <v>916</v>
      </c>
      <c r="B54" s="860" t="s">
        <v>917</v>
      </c>
      <c r="C54" s="610">
        <v>0.96</v>
      </c>
      <c r="D54" s="482">
        <v>0.84</v>
      </c>
      <c r="E54" s="613">
        <v>0.67</v>
      </c>
      <c r="F54" s="610">
        <v>0.56000000000000005</v>
      </c>
      <c r="G54" s="610">
        <v>0.51500000000000001</v>
      </c>
      <c r="H54" s="610">
        <v>0.42499999999999999</v>
      </c>
      <c r="I54" s="610">
        <v>0.25750000000000001</v>
      </c>
      <c r="J54" s="931"/>
      <c r="K54" s="610">
        <v>0.16500000000000001</v>
      </c>
      <c r="L54" s="614">
        <v>0.03</v>
      </c>
      <c r="M54" s="931"/>
      <c r="N54" s="486">
        <v>0.03</v>
      </c>
      <c r="O54" s="612">
        <v>0.03</v>
      </c>
      <c r="P54" s="612">
        <v>0.03</v>
      </c>
      <c r="Q54" s="612">
        <v>0.03</v>
      </c>
      <c r="R54" s="612">
        <v>0.03</v>
      </c>
      <c r="S54" s="616">
        <v>2.2499999999999999E-2</v>
      </c>
      <c r="T54" s="612">
        <v>0</v>
      </c>
      <c r="U54" s="612">
        <v>0</v>
      </c>
      <c r="V54" s="612">
        <v>0</v>
      </c>
      <c r="W54" s="612">
        <v>0</v>
      </c>
      <c r="X54" s="612">
        <v>0</v>
      </c>
      <c r="Y54" s="612">
        <v>0</v>
      </c>
      <c r="Z54" s="613">
        <f t="shared" si="0"/>
        <v>4.5950000000000015</v>
      </c>
      <c r="AA54" s="1052">
        <f t="shared" si="23"/>
        <v>14.285714285714279</v>
      </c>
      <c r="AB54" s="1052">
        <f t="shared" si="24"/>
        <v>25.373134328358194</v>
      </c>
      <c r="AC54" s="1053">
        <f t="shared" si="25"/>
        <v>19.642857142857139</v>
      </c>
      <c r="AD54" s="1053">
        <f t="shared" si="26"/>
        <v>8.7378640776699221</v>
      </c>
      <c r="AE54" s="1053">
        <f t="shared" si="27"/>
        <v>21.176470588235308</v>
      </c>
      <c r="AF54" s="1053">
        <f t="shared" si="28"/>
        <v>65.048543689320383</v>
      </c>
      <c r="AG54" s="1053">
        <f t="shared" si="29"/>
        <v>56.060606060606055</v>
      </c>
      <c r="AH54" s="1053">
        <f t="shared" si="30"/>
        <v>450.00000000000011</v>
      </c>
      <c r="AI54" s="1053">
        <f t="shared" si="31"/>
        <v>0</v>
      </c>
      <c r="AJ54" s="1053">
        <f t="shared" si="32"/>
        <v>0</v>
      </c>
      <c r="AK54" s="1053">
        <f t="shared" si="33"/>
        <v>0</v>
      </c>
      <c r="AL54" s="1053">
        <f t="shared" si="34"/>
        <v>0</v>
      </c>
      <c r="AM54" s="1053">
        <f t="shared" si="35"/>
        <v>0</v>
      </c>
      <c r="AN54" s="1053">
        <f t="shared" si="36"/>
        <v>33.333333333333329</v>
      </c>
      <c r="AO54" s="1053" t="str">
        <f t="shared" si="37"/>
        <v>n/a</v>
      </c>
      <c r="AP54" s="1053" t="str">
        <f t="shared" si="38"/>
        <v>n/a</v>
      </c>
      <c r="AQ54" s="1053" t="str">
        <f t="shared" si="39"/>
        <v>n/a</v>
      </c>
      <c r="AR54" s="1053" t="str">
        <f t="shared" si="40"/>
        <v>n/a</v>
      </c>
      <c r="AS54" s="1053" t="str">
        <f t="shared" si="41"/>
        <v>n/a</v>
      </c>
      <c r="AT54" s="1053" t="str">
        <f t="shared" si="42"/>
        <v>n/a</v>
      </c>
      <c r="AU54" s="1054">
        <f t="shared" si="21"/>
        <v>49.547037393292484</v>
      </c>
      <c r="AV54" s="1055">
        <f t="shared" si="22"/>
        <v>117.13733014878454</v>
      </c>
    </row>
    <row r="55" spans="1:48" ht="11.25" customHeight="1" x14ac:dyDescent="0.2">
      <c r="A55" s="1130" t="s">
        <v>931</v>
      </c>
      <c r="B55" s="490" t="s">
        <v>932</v>
      </c>
      <c r="C55" s="610">
        <v>2.0699999999999998</v>
      </c>
      <c r="D55" s="482">
        <v>2</v>
      </c>
      <c r="E55" s="500">
        <v>1.97</v>
      </c>
      <c r="F55" s="610">
        <v>1.93</v>
      </c>
      <c r="G55" s="610">
        <v>1.89</v>
      </c>
      <c r="H55" s="610">
        <v>1.85</v>
      </c>
      <c r="I55" s="610">
        <v>1.72</v>
      </c>
      <c r="J55" s="931"/>
      <c r="K55" s="610">
        <v>1.63</v>
      </c>
      <c r="L55" s="481">
        <v>1.52</v>
      </c>
      <c r="M55" s="931"/>
      <c r="N55" s="502">
        <v>1.26</v>
      </c>
      <c r="O55" s="612">
        <v>1.44</v>
      </c>
      <c r="P55" s="616">
        <v>1.68</v>
      </c>
      <c r="Q55" s="616">
        <v>1.64</v>
      </c>
      <c r="R55" s="522">
        <v>1.6</v>
      </c>
      <c r="S55" s="616">
        <v>1.6</v>
      </c>
      <c r="T55" s="616">
        <v>1.59</v>
      </c>
      <c r="U55" s="616">
        <v>1.52</v>
      </c>
      <c r="V55" s="616">
        <v>1.44</v>
      </c>
      <c r="W55" s="616">
        <v>1.4</v>
      </c>
      <c r="X55" s="616">
        <v>1.32</v>
      </c>
      <c r="Y55" s="616">
        <v>1.24</v>
      </c>
      <c r="Z55" s="613">
        <f t="shared" si="0"/>
        <v>34.31</v>
      </c>
      <c r="AA55" s="1052">
        <f t="shared" si="23"/>
        <v>3.499999999999992</v>
      </c>
      <c r="AB55" s="1052">
        <f t="shared" si="24"/>
        <v>1.5228426395939021</v>
      </c>
      <c r="AC55" s="1053">
        <f t="shared" si="25"/>
        <v>2.0725388601036343</v>
      </c>
      <c r="AD55" s="1053">
        <f t="shared" si="26"/>
        <v>2.1164021164021163</v>
      </c>
      <c r="AE55" s="1053">
        <f t="shared" si="27"/>
        <v>2.1621621621621623</v>
      </c>
      <c r="AF55" s="1053">
        <f t="shared" si="28"/>
        <v>7.5581395348837344</v>
      </c>
      <c r="AG55" s="1053">
        <f t="shared" si="29"/>
        <v>5.5214723926380493</v>
      </c>
      <c r="AH55" s="1053">
        <f t="shared" si="30"/>
        <v>7.2368421052631415</v>
      </c>
      <c r="AI55" s="1053">
        <f t="shared" si="31"/>
        <v>20.634920634920629</v>
      </c>
      <c r="AJ55" s="1053">
        <f t="shared" si="32"/>
        <v>-12.5</v>
      </c>
      <c r="AK55" s="1053">
        <f t="shared" si="33"/>
        <v>-14.28571428571429</v>
      </c>
      <c r="AL55" s="1053">
        <f t="shared" si="34"/>
        <v>2.4390243902439046</v>
      </c>
      <c r="AM55" s="1053">
        <f t="shared" si="35"/>
        <v>2.4999999999999911</v>
      </c>
      <c r="AN55" s="1053">
        <f t="shared" si="36"/>
        <v>0</v>
      </c>
      <c r="AO55" s="1053">
        <f t="shared" si="37"/>
        <v>0.62893081761006275</v>
      </c>
      <c r="AP55" s="1053">
        <f t="shared" si="38"/>
        <v>4.6052631578947345</v>
      </c>
      <c r="AQ55" s="1053">
        <f t="shared" si="39"/>
        <v>5.555555555555558</v>
      </c>
      <c r="AR55" s="1053">
        <f t="shared" si="40"/>
        <v>2.8571428571428692</v>
      </c>
      <c r="AS55" s="1053">
        <f t="shared" si="41"/>
        <v>6.0606060606060552</v>
      </c>
      <c r="AT55" s="1053">
        <f t="shared" si="42"/>
        <v>6.4516129032258229</v>
      </c>
      <c r="AU55" s="1054">
        <f t="shared" si="21"/>
        <v>2.8318870951266031</v>
      </c>
      <c r="AV55" s="1055">
        <f t="shared" si="22"/>
        <v>7.0521629258424534</v>
      </c>
    </row>
    <row r="56" spans="1:48" ht="11.25" customHeight="1" x14ac:dyDescent="0.2">
      <c r="A56" s="862" t="s">
        <v>929</v>
      </c>
      <c r="B56" s="860" t="s">
        <v>930</v>
      </c>
      <c r="C56" s="610">
        <v>0.7</v>
      </c>
      <c r="D56" s="482">
        <v>0.63</v>
      </c>
      <c r="E56" s="613">
        <v>0.56000000000000005</v>
      </c>
      <c r="F56" s="610">
        <v>0.5</v>
      </c>
      <c r="G56" s="610">
        <v>0.44</v>
      </c>
      <c r="H56" s="610">
        <v>0.4</v>
      </c>
      <c r="I56" s="485">
        <v>0.36</v>
      </c>
      <c r="J56" s="931"/>
      <c r="K56" s="610">
        <v>0.35149999999999998</v>
      </c>
      <c r="L56" s="614">
        <v>0.32600000000000001</v>
      </c>
      <c r="M56" s="485"/>
      <c r="N56" s="614">
        <v>0.32600000000000001</v>
      </c>
      <c r="O56" s="514">
        <v>0.32600000000000001</v>
      </c>
      <c r="P56" s="616">
        <v>0.30349999999999999</v>
      </c>
      <c r="Q56" s="616">
        <v>0.27650000000000002</v>
      </c>
      <c r="R56" s="616">
        <v>0.26250000000000001</v>
      </c>
      <c r="S56" s="616">
        <v>0.2525</v>
      </c>
      <c r="T56" s="616">
        <v>0.24249999999999999</v>
      </c>
      <c r="U56" s="616">
        <v>0.23250000000000001</v>
      </c>
      <c r="V56" s="616">
        <v>0.2225</v>
      </c>
      <c r="W56" s="616">
        <v>0.21249999999999999</v>
      </c>
      <c r="X56" s="612">
        <v>0.21</v>
      </c>
      <c r="Y56" s="612">
        <v>0.21</v>
      </c>
      <c r="Z56" s="613">
        <f t="shared" si="0"/>
        <v>7.3445</v>
      </c>
      <c r="AA56" s="1052">
        <f t="shared" si="23"/>
        <v>11.111111111111093</v>
      </c>
      <c r="AB56" s="1052">
        <f t="shared" si="24"/>
        <v>12.5</v>
      </c>
      <c r="AC56" s="1053">
        <f t="shared" si="25"/>
        <v>12.000000000000011</v>
      </c>
      <c r="AD56" s="1053">
        <f t="shared" si="26"/>
        <v>13.636363636363647</v>
      </c>
      <c r="AE56" s="1053">
        <f t="shared" si="27"/>
        <v>9.9999999999999858</v>
      </c>
      <c r="AF56" s="1053">
        <f t="shared" si="28"/>
        <v>11.111111111111116</v>
      </c>
      <c r="AG56" s="1053">
        <f t="shared" si="29"/>
        <v>2.4182076813655806</v>
      </c>
      <c r="AH56" s="1053">
        <f t="shared" si="30"/>
        <v>7.8220858895705403</v>
      </c>
      <c r="AI56" s="1053">
        <f t="shared" si="31"/>
        <v>0</v>
      </c>
      <c r="AJ56" s="1053">
        <f t="shared" si="32"/>
        <v>0</v>
      </c>
      <c r="AK56" s="1053">
        <f t="shared" si="33"/>
        <v>7.4135090609555254</v>
      </c>
      <c r="AL56" s="1053">
        <f t="shared" si="34"/>
        <v>9.7649186256780993</v>
      </c>
      <c r="AM56" s="1053">
        <f t="shared" si="35"/>
        <v>5.3333333333333455</v>
      </c>
      <c r="AN56" s="1053">
        <f t="shared" si="36"/>
        <v>3.9603960396039639</v>
      </c>
      <c r="AO56" s="1053">
        <f t="shared" si="37"/>
        <v>4.1237113402061931</v>
      </c>
      <c r="AP56" s="1053">
        <f t="shared" si="38"/>
        <v>4.3010752688172005</v>
      </c>
      <c r="AQ56" s="1053">
        <f t="shared" si="39"/>
        <v>4.4943820224719211</v>
      </c>
      <c r="AR56" s="1053">
        <f t="shared" si="40"/>
        <v>4.705882352941182</v>
      </c>
      <c r="AS56" s="1053">
        <f t="shared" si="41"/>
        <v>1.1904761904761862</v>
      </c>
      <c r="AT56" s="1053">
        <f t="shared" si="42"/>
        <v>0</v>
      </c>
      <c r="AU56" s="1054">
        <f t="shared" si="21"/>
        <v>6.2943281832002809</v>
      </c>
      <c r="AV56" s="1055">
        <f t="shared" si="22"/>
        <v>4.4808634817207285</v>
      </c>
    </row>
    <row r="57" spans="1:48" ht="11.25" customHeight="1" x14ac:dyDescent="0.2">
      <c r="A57" s="862" t="s">
        <v>888</v>
      </c>
      <c r="B57" s="860" t="s">
        <v>889</v>
      </c>
      <c r="C57" s="610">
        <v>3.94</v>
      </c>
      <c r="D57" s="482">
        <v>3.66</v>
      </c>
      <c r="E57" s="613">
        <v>3.44</v>
      </c>
      <c r="F57" s="610">
        <v>3.2</v>
      </c>
      <c r="G57" s="610">
        <v>3.02</v>
      </c>
      <c r="H57" s="610">
        <v>2.82</v>
      </c>
      <c r="I57" s="610">
        <v>2.4900000000000002</v>
      </c>
      <c r="J57" s="931"/>
      <c r="K57" s="610">
        <v>2.02</v>
      </c>
      <c r="L57" s="481">
        <v>1.82</v>
      </c>
      <c r="M57" s="931"/>
      <c r="N57" s="486">
        <v>1.4</v>
      </c>
      <c r="O57" s="612">
        <v>2.2999999999999998</v>
      </c>
      <c r="P57" s="616">
        <v>3.16</v>
      </c>
      <c r="Q57" s="616">
        <v>3</v>
      </c>
      <c r="R57" s="616">
        <v>2.82</v>
      </c>
      <c r="S57" s="616">
        <v>2.68</v>
      </c>
      <c r="T57" s="616">
        <v>2.44</v>
      </c>
      <c r="U57" s="616">
        <v>2.12</v>
      </c>
      <c r="V57" s="616">
        <v>1.96</v>
      </c>
      <c r="W57" s="616">
        <v>1.81</v>
      </c>
      <c r="X57" s="612">
        <v>1.72</v>
      </c>
      <c r="Y57" s="616">
        <v>1.66</v>
      </c>
      <c r="Z57" s="613">
        <f t="shared" si="0"/>
        <v>53.47999999999999</v>
      </c>
      <c r="AA57" s="1052">
        <f t="shared" si="23"/>
        <v>7.6502732240437021</v>
      </c>
      <c r="AB57" s="1052">
        <f t="shared" si="24"/>
        <v>6.3953488372093137</v>
      </c>
      <c r="AC57" s="1053">
        <f t="shared" si="25"/>
        <v>7.4999999999999956</v>
      </c>
      <c r="AD57" s="1053">
        <f t="shared" si="26"/>
        <v>5.9602649006622599</v>
      </c>
      <c r="AE57" s="1053">
        <f t="shared" si="27"/>
        <v>7.0921985815602939</v>
      </c>
      <c r="AF57" s="1053">
        <f t="shared" si="28"/>
        <v>13.253012048192758</v>
      </c>
      <c r="AG57" s="1053">
        <f t="shared" si="29"/>
        <v>23.267326732673265</v>
      </c>
      <c r="AH57" s="1053">
        <f t="shared" si="30"/>
        <v>10.989010989010994</v>
      </c>
      <c r="AI57" s="1053">
        <f t="shared" si="31"/>
        <v>30.000000000000004</v>
      </c>
      <c r="AJ57" s="1053">
        <f t="shared" si="32"/>
        <v>-39.130434782608688</v>
      </c>
      <c r="AK57" s="1053">
        <f t="shared" si="33"/>
        <v>-27.215189873417735</v>
      </c>
      <c r="AL57" s="1053">
        <f t="shared" si="34"/>
        <v>5.3333333333333455</v>
      </c>
      <c r="AM57" s="1053">
        <f t="shared" si="35"/>
        <v>6.3829787234042534</v>
      </c>
      <c r="AN57" s="1053">
        <f t="shared" si="36"/>
        <v>5.2238805970149071</v>
      </c>
      <c r="AO57" s="1053">
        <f t="shared" si="37"/>
        <v>9.8360655737705027</v>
      </c>
      <c r="AP57" s="1053">
        <f t="shared" si="38"/>
        <v>15.094339622641506</v>
      </c>
      <c r="AQ57" s="1053">
        <f t="shared" si="39"/>
        <v>8.163265306122458</v>
      </c>
      <c r="AR57" s="1053">
        <f t="shared" si="40"/>
        <v>8.287292817679548</v>
      </c>
      <c r="AS57" s="1053">
        <f t="shared" si="41"/>
        <v>5.232558139534893</v>
      </c>
      <c r="AT57" s="1053">
        <f t="shared" si="42"/>
        <v>3.6144578313253017</v>
      </c>
      <c r="AU57" s="1054">
        <f t="shared" si="21"/>
        <v>5.6464991301076433</v>
      </c>
      <c r="AV57" s="1055">
        <f t="shared" si="22"/>
        <v>14.886047839013692</v>
      </c>
    </row>
    <row r="58" spans="1:48" ht="11.25" customHeight="1" x14ac:dyDescent="0.2">
      <c r="A58" s="501" t="s">
        <v>435</v>
      </c>
      <c r="B58" s="490" t="s">
        <v>436</v>
      </c>
      <c r="C58" s="610">
        <v>1.0172815533980581</v>
      </c>
      <c r="D58" s="482">
        <v>0.96880007540767277</v>
      </c>
      <c r="E58" s="500">
        <v>0.92200522179830824</v>
      </c>
      <c r="F58" s="496">
        <v>0.89515070077505654</v>
      </c>
      <c r="G58" s="496">
        <v>0.87542106191692859</v>
      </c>
      <c r="H58" s="496">
        <v>0.85825594305581243</v>
      </c>
      <c r="I58" s="496">
        <v>0.85398601299085808</v>
      </c>
      <c r="J58" s="1013">
        <v>0</v>
      </c>
      <c r="K58" s="496">
        <v>0.82492881877721269</v>
      </c>
      <c r="L58" s="492">
        <v>0.802894058752879</v>
      </c>
      <c r="M58" s="1013">
        <v>0</v>
      </c>
      <c r="N58" s="493">
        <v>0.7568082608684531</v>
      </c>
      <c r="O58" s="498">
        <v>0.7347653018140321</v>
      </c>
      <c r="P58" s="498">
        <v>0.72200290866994477</v>
      </c>
      <c r="Q58" s="498">
        <v>0.6848199504220156</v>
      </c>
      <c r="R58" s="498">
        <v>0.66486885201666202</v>
      </c>
      <c r="S58" s="498">
        <v>0.63217038388469471</v>
      </c>
      <c r="T58" s="498">
        <v>0.5941461142582265</v>
      </c>
      <c r="U58" s="498">
        <v>0.54170687556554065</v>
      </c>
      <c r="V58" s="498">
        <v>0.4899737374941287</v>
      </c>
      <c r="W58" s="498">
        <v>0.42858805369572872</v>
      </c>
      <c r="X58" s="498">
        <v>0.37614881500304309</v>
      </c>
      <c r="Y58" s="498">
        <v>0.33232550623164508</v>
      </c>
      <c r="Z58" s="613">
        <f t="shared" si="0"/>
        <v>14.977048206796905</v>
      </c>
      <c r="AA58" s="1052">
        <f t="shared" si="23"/>
        <v>5.0042809885191497</v>
      </c>
      <c r="AB58" s="1052">
        <f t="shared" si="24"/>
        <v>5.0753349875930498</v>
      </c>
      <c r="AC58" s="1053">
        <f t="shared" si="25"/>
        <v>3.0000000000000027</v>
      </c>
      <c r="AD58" s="1053">
        <f t="shared" si="26"/>
        <v>2.2537313432835937</v>
      </c>
      <c r="AE58" s="1053">
        <f t="shared" si="27"/>
        <v>1.9999999999999796</v>
      </c>
      <c r="AF58" s="1053">
        <f t="shared" si="28"/>
        <v>0.50000000000001155</v>
      </c>
      <c r="AG58" s="1053">
        <f t="shared" si="29"/>
        <v>3.5223880597015311</v>
      </c>
      <c r="AH58" s="1053">
        <f t="shared" si="30"/>
        <v>2.7444168734490182</v>
      </c>
      <c r="AI58" s="1053">
        <f t="shared" si="31"/>
        <v>6.089494561217057</v>
      </c>
      <c r="AJ58" s="1053">
        <f t="shared" si="32"/>
        <v>3.0000000000000027</v>
      </c>
      <c r="AK58" s="1053">
        <f t="shared" si="33"/>
        <v>1.7676373586358318</v>
      </c>
      <c r="AL58" s="1053">
        <f t="shared" si="34"/>
        <v>5.4295962354799165</v>
      </c>
      <c r="AM58" s="1053">
        <f t="shared" si="35"/>
        <v>3.0007569680604584</v>
      </c>
      <c r="AN58" s="1053">
        <f t="shared" si="36"/>
        <v>5.1724137931034919</v>
      </c>
      <c r="AO58" s="1053">
        <f t="shared" si="37"/>
        <v>6.3998179427530832</v>
      </c>
      <c r="AP58" s="1053">
        <f t="shared" si="38"/>
        <v>9.6803716286486985</v>
      </c>
      <c r="AQ58" s="1053">
        <f t="shared" si="39"/>
        <v>10.558349175200821</v>
      </c>
      <c r="AR58" s="1053">
        <f t="shared" si="40"/>
        <v>14.322770611329272</v>
      </c>
      <c r="AS58" s="1053">
        <f t="shared" si="41"/>
        <v>13.941088367448762</v>
      </c>
      <c r="AT58" s="1053">
        <f t="shared" si="42"/>
        <v>13.186862864763471</v>
      </c>
      <c r="AU58" s="1054">
        <f t="shared" si="21"/>
        <v>5.8324655879593594</v>
      </c>
      <c r="AV58" s="1055">
        <f t="shared" si="22"/>
        <v>4.2469652833015727</v>
      </c>
    </row>
    <row r="59" spans="1:48" ht="11.25" customHeight="1" x14ac:dyDescent="0.2">
      <c r="A59" s="483" t="s">
        <v>438</v>
      </c>
      <c r="B59" s="860" t="s">
        <v>439</v>
      </c>
      <c r="C59" s="610">
        <v>0.98370000000000002</v>
      </c>
      <c r="D59" s="482">
        <v>0.95489999999999997</v>
      </c>
      <c r="E59" s="613">
        <v>0.92690000000000006</v>
      </c>
      <c r="F59" s="610">
        <v>0.89969999999999994</v>
      </c>
      <c r="G59" s="610">
        <v>0.87319999999999998</v>
      </c>
      <c r="H59" s="610">
        <v>0.84789999999999999</v>
      </c>
      <c r="I59" s="610">
        <v>0.82269999999999999</v>
      </c>
      <c r="J59" s="931"/>
      <c r="K59" s="610">
        <v>0.79610000000000003</v>
      </c>
      <c r="L59" s="481">
        <v>0.76239999999999997</v>
      </c>
      <c r="M59" s="931"/>
      <c r="N59" s="615">
        <v>0.75290000000000001</v>
      </c>
      <c r="O59" s="616">
        <v>0.72250000000000003</v>
      </c>
      <c r="P59" s="616">
        <v>0.70720000000000005</v>
      </c>
      <c r="Q59" s="616">
        <v>0.66400000000000003</v>
      </c>
      <c r="R59" s="616">
        <v>0.61339999999999995</v>
      </c>
      <c r="S59" s="616">
        <v>0.58050000000000002</v>
      </c>
      <c r="T59" s="616">
        <v>0.55330000000000001</v>
      </c>
      <c r="U59" s="616">
        <v>0.53268000000000004</v>
      </c>
      <c r="V59" s="616">
        <v>0.51556000000000002</v>
      </c>
      <c r="W59" s="616">
        <v>0.49334</v>
      </c>
      <c r="X59" s="616">
        <v>0.48665999999999998</v>
      </c>
      <c r="Y59" s="616">
        <v>0.47109999999999996</v>
      </c>
      <c r="Z59" s="613">
        <f t="shared" si="0"/>
        <v>14.960640000000001</v>
      </c>
      <c r="AA59" s="1052">
        <f t="shared" si="23"/>
        <v>3.0160226201696672</v>
      </c>
      <c r="AB59" s="1052">
        <f t="shared" si="24"/>
        <v>3.020822095155884</v>
      </c>
      <c r="AC59" s="1053">
        <f t="shared" si="25"/>
        <v>3.023229965544072</v>
      </c>
      <c r="AD59" s="1053">
        <f t="shared" si="26"/>
        <v>3.0348144754924311</v>
      </c>
      <c r="AE59" s="1053">
        <f t="shared" si="27"/>
        <v>2.9838424342493175</v>
      </c>
      <c r="AF59" s="1053">
        <f t="shared" si="28"/>
        <v>3.0630849641424485</v>
      </c>
      <c r="AG59" s="1053">
        <f t="shared" si="29"/>
        <v>3.3412887828162319</v>
      </c>
      <c r="AH59" s="1053">
        <f t="shared" si="30"/>
        <v>4.4202518363064103</v>
      </c>
      <c r="AI59" s="1053">
        <f t="shared" si="31"/>
        <v>1.2617877540177957</v>
      </c>
      <c r="AJ59" s="1053">
        <f t="shared" si="32"/>
        <v>4.2076124567474116</v>
      </c>
      <c r="AK59" s="1053">
        <f t="shared" si="33"/>
        <v>2.1634615384615419</v>
      </c>
      <c r="AL59" s="1053">
        <f t="shared" si="34"/>
        <v>6.5060240963855431</v>
      </c>
      <c r="AM59" s="1053">
        <f t="shared" si="35"/>
        <v>8.2491033583306219</v>
      </c>
      <c r="AN59" s="1053">
        <f t="shared" si="36"/>
        <v>5.6675279931093669</v>
      </c>
      <c r="AO59" s="1053">
        <f t="shared" si="37"/>
        <v>4.9159587926983495</v>
      </c>
      <c r="AP59" s="1053">
        <f t="shared" si="38"/>
        <v>3.8709919651573221</v>
      </c>
      <c r="AQ59" s="1053">
        <f t="shared" si="39"/>
        <v>3.3206610287842331</v>
      </c>
      <c r="AR59" s="1053">
        <f t="shared" si="40"/>
        <v>4.5039931892812302</v>
      </c>
      <c r="AS59" s="1053">
        <f t="shared" si="41"/>
        <v>1.3726215427608546</v>
      </c>
      <c r="AT59" s="1053">
        <f t="shared" si="42"/>
        <v>3.3029080874549033</v>
      </c>
      <c r="AU59" s="1054">
        <f t="shared" si="21"/>
        <v>3.7623004488532823</v>
      </c>
      <c r="AV59" s="1055">
        <f t="shared" si="22"/>
        <v>1.657410750289279</v>
      </c>
    </row>
    <row r="60" spans="1:48" ht="11.25" customHeight="1" x14ac:dyDescent="0.2">
      <c r="A60" s="483" t="s">
        <v>951</v>
      </c>
      <c r="B60" s="860" t="s">
        <v>952</v>
      </c>
      <c r="C60" s="610">
        <v>0.69</v>
      </c>
      <c r="D60" s="482">
        <v>0.62</v>
      </c>
      <c r="E60" s="613">
        <v>0.5</v>
      </c>
      <c r="F60" s="610">
        <v>0.45</v>
      </c>
      <c r="G60" s="610">
        <v>0.41</v>
      </c>
      <c r="H60" s="610">
        <v>0.37</v>
      </c>
      <c r="I60" s="610">
        <v>0.33</v>
      </c>
      <c r="J60" s="931"/>
      <c r="K60" s="610">
        <v>0.23</v>
      </c>
      <c r="L60" s="614">
        <v>0.04</v>
      </c>
      <c r="M60" s="931"/>
      <c r="N60" s="486">
        <v>0.04</v>
      </c>
      <c r="O60" s="612">
        <v>0.47</v>
      </c>
      <c r="P60" s="616">
        <v>1.27</v>
      </c>
      <c r="Q60" s="616">
        <v>1.22</v>
      </c>
      <c r="R60" s="616">
        <v>1.1399999999999999</v>
      </c>
      <c r="S60" s="616">
        <v>1.06</v>
      </c>
      <c r="T60" s="616">
        <v>0.97667000000000004</v>
      </c>
      <c r="U60" s="616">
        <v>0.88668000000000002</v>
      </c>
      <c r="V60" s="616">
        <v>0.80789</v>
      </c>
      <c r="W60" s="616">
        <v>0.73939999999999995</v>
      </c>
      <c r="X60" s="616">
        <v>0.67108000000000001</v>
      </c>
      <c r="Y60" s="612">
        <v>0.63912000000000002</v>
      </c>
      <c r="Z60" s="613">
        <f t="shared" si="0"/>
        <v>13.560840000000001</v>
      </c>
      <c r="AA60" s="1052">
        <f t="shared" si="23"/>
        <v>11.290322580645151</v>
      </c>
      <c r="AB60" s="1052">
        <f t="shared" si="24"/>
        <v>24</v>
      </c>
      <c r="AC60" s="1053">
        <f t="shared" si="25"/>
        <v>11.111111111111116</v>
      </c>
      <c r="AD60" s="1053">
        <f t="shared" si="26"/>
        <v>9.7560975609756184</v>
      </c>
      <c r="AE60" s="1053">
        <f t="shared" si="27"/>
        <v>10.810810810810811</v>
      </c>
      <c r="AF60" s="1053">
        <f t="shared" si="28"/>
        <v>12.12121212121211</v>
      </c>
      <c r="AG60" s="1053">
        <f t="shared" si="29"/>
        <v>43.478260869565212</v>
      </c>
      <c r="AH60" s="1053">
        <f t="shared" si="30"/>
        <v>475</v>
      </c>
      <c r="AI60" s="1053">
        <f t="shared" si="31"/>
        <v>0</v>
      </c>
      <c r="AJ60" s="1053">
        <f t="shared" si="32"/>
        <v>-91.489361702127653</v>
      </c>
      <c r="AK60" s="1053">
        <f t="shared" si="33"/>
        <v>-62.99212598425197</v>
      </c>
      <c r="AL60" s="1053">
        <f t="shared" si="34"/>
        <v>4.0983606557376984</v>
      </c>
      <c r="AM60" s="1053">
        <f t="shared" si="35"/>
        <v>7.0175438596491224</v>
      </c>
      <c r="AN60" s="1053">
        <f t="shared" si="36"/>
        <v>7.5471698113207308</v>
      </c>
      <c r="AO60" s="1053">
        <f t="shared" si="37"/>
        <v>8.532052791628697</v>
      </c>
      <c r="AP60" s="1053">
        <f t="shared" si="38"/>
        <v>10.149095502323281</v>
      </c>
      <c r="AQ60" s="1053">
        <f t="shared" si="39"/>
        <v>9.7525653244872501</v>
      </c>
      <c r="AR60" s="1053">
        <f t="shared" si="40"/>
        <v>9.2629158777387097</v>
      </c>
      <c r="AS60" s="1053">
        <f t="shared" si="41"/>
        <v>10.180604398879399</v>
      </c>
      <c r="AT60" s="1053">
        <f t="shared" si="42"/>
        <v>5.0006258605582721</v>
      </c>
      <c r="AU60" s="1054">
        <f t="shared" si="21"/>
        <v>25.731363072513169</v>
      </c>
      <c r="AV60" s="1055">
        <f t="shared" si="22"/>
        <v>109.64197331823515</v>
      </c>
    </row>
    <row r="61" spans="1:48" ht="11.25" customHeight="1" x14ac:dyDescent="0.2">
      <c r="A61" s="862" t="s">
        <v>946</v>
      </c>
      <c r="B61" s="860" t="s">
        <v>947</v>
      </c>
      <c r="C61" s="610">
        <v>1.075</v>
      </c>
      <c r="D61" s="482">
        <v>0.97499999999999998</v>
      </c>
      <c r="E61" s="613">
        <v>0.86580000000000001</v>
      </c>
      <c r="F61" s="485">
        <v>0.76329999999999998</v>
      </c>
      <c r="G61" s="610">
        <v>0.73880000000000001</v>
      </c>
      <c r="H61" s="485">
        <v>0.66539999999999999</v>
      </c>
      <c r="I61" s="610">
        <v>0.60909999999999997</v>
      </c>
      <c r="J61" s="931"/>
      <c r="K61" s="610">
        <v>0.41589999999999999</v>
      </c>
      <c r="L61" s="481">
        <v>0.33029999999999998</v>
      </c>
      <c r="M61" s="931"/>
      <c r="N61" s="615">
        <v>0.25690000000000002</v>
      </c>
      <c r="O61" s="612">
        <v>0.14680000000000001</v>
      </c>
      <c r="P61" s="612">
        <v>0.44030000000000002</v>
      </c>
      <c r="Q61" s="612">
        <v>0.53820000000000001</v>
      </c>
      <c r="R61" s="616">
        <v>0.53820000000000001</v>
      </c>
      <c r="S61" s="616">
        <v>0.49099999999999999</v>
      </c>
      <c r="T61" s="612">
        <v>0.44369999999999998</v>
      </c>
      <c r="U61" s="612">
        <v>0.44369999999999998</v>
      </c>
      <c r="V61" s="612">
        <v>0.44369999999999998</v>
      </c>
      <c r="W61" s="616">
        <v>0.44369999999999998</v>
      </c>
      <c r="X61" s="616">
        <v>0.43759999999999999</v>
      </c>
      <c r="Y61" s="612">
        <v>0.4194</v>
      </c>
      <c r="Z61" s="613">
        <f t="shared" si="0"/>
        <v>11.481799999999998</v>
      </c>
      <c r="AA61" s="1052">
        <f t="shared" si="23"/>
        <v>10.256410256410264</v>
      </c>
      <c r="AB61" s="1052">
        <f t="shared" si="24"/>
        <v>12.612612612612617</v>
      </c>
      <c r="AC61" s="1053">
        <f t="shared" si="25"/>
        <v>13.428533997117786</v>
      </c>
      <c r="AD61" s="1053">
        <f t="shared" si="26"/>
        <v>3.3161884136437392</v>
      </c>
      <c r="AE61" s="1053">
        <f t="shared" si="27"/>
        <v>11.030958821761349</v>
      </c>
      <c r="AF61" s="1053">
        <f t="shared" si="28"/>
        <v>9.2431456246921719</v>
      </c>
      <c r="AG61" s="1053">
        <f t="shared" si="29"/>
        <v>46.453474392882896</v>
      </c>
      <c r="AH61" s="1053">
        <f t="shared" si="30"/>
        <v>25.915834090221026</v>
      </c>
      <c r="AI61" s="1053">
        <f t="shared" si="31"/>
        <v>28.571428571428559</v>
      </c>
      <c r="AJ61" s="1053">
        <f t="shared" si="32"/>
        <v>75</v>
      </c>
      <c r="AK61" s="1053">
        <f t="shared" si="33"/>
        <v>-66.659096070860784</v>
      </c>
      <c r="AL61" s="1053">
        <f t="shared" si="34"/>
        <v>-18.190263842437748</v>
      </c>
      <c r="AM61" s="1053">
        <f t="shared" si="35"/>
        <v>0</v>
      </c>
      <c r="AN61" s="1053">
        <f t="shared" si="36"/>
        <v>9.6130346232179207</v>
      </c>
      <c r="AO61" s="1053">
        <f t="shared" si="37"/>
        <v>10.660356096461566</v>
      </c>
      <c r="AP61" s="1053">
        <f t="shared" si="38"/>
        <v>0</v>
      </c>
      <c r="AQ61" s="1053">
        <f t="shared" si="39"/>
        <v>0</v>
      </c>
      <c r="AR61" s="1053">
        <f t="shared" si="40"/>
        <v>0</v>
      </c>
      <c r="AS61" s="1053">
        <f t="shared" si="41"/>
        <v>1.3939670932358261</v>
      </c>
      <c r="AT61" s="1053">
        <f t="shared" si="42"/>
        <v>4.3395326657129196</v>
      </c>
      <c r="AU61" s="1054">
        <f t="shared" si="21"/>
        <v>8.849305867305004</v>
      </c>
      <c r="AV61" s="1055">
        <f t="shared" si="22"/>
        <v>26.525597824380579</v>
      </c>
    </row>
    <row r="62" spans="1:48" ht="11.25" customHeight="1" x14ac:dyDescent="0.2">
      <c r="A62" s="501" t="s">
        <v>911</v>
      </c>
      <c r="B62" s="490" t="s">
        <v>912</v>
      </c>
      <c r="C62" s="610">
        <v>0.95</v>
      </c>
      <c r="D62" s="482">
        <v>0.91</v>
      </c>
      <c r="E62" s="500">
        <v>0.87</v>
      </c>
      <c r="F62" s="610">
        <v>0.83</v>
      </c>
      <c r="G62" s="610">
        <v>0.78</v>
      </c>
      <c r="H62" s="610">
        <v>0.7</v>
      </c>
      <c r="I62" s="610">
        <v>0.63</v>
      </c>
      <c r="J62" s="931"/>
      <c r="K62" s="610">
        <v>0.57999999999999996</v>
      </c>
      <c r="L62" s="481">
        <v>0.5</v>
      </c>
      <c r="M62" s="931"/>
      <c r="N62" s="486">
        <v>0.43</v>
      </c>
      <c r="O62" s="612">
        <v>0.57999999999999996</v>
      </c>
      <c r="P62" s="616">
        <v>1.1100000000000001</v>
      </c>
      <c r="Q62" s="616">
        <v>1.07</v>
      </c>
      <c r="R62" s="616">
        <v>1.03</v>
      </c>
      <c r="S62" s="616">
        <v>0.91332999999999998</v>
      </c>
      <c r="T62" s="616">
        <v>0.63331999999999999</v>
      </c>
      <c r="U62" s="616">
        <v>0.6</v>
      </c>
      <c r="V62" s="616">
        <v>0.54666000000000003</v>
      </c>
      <c r="W62" s="612">
        <v>0</v>
      </c>
      <c r="X62" s="612">
        <v>0</v>
      </c>
      <c r="Y62" s="612">
        <v>0</v>
      </c>
      <c r="Z62" s="613">
        <f t="shared" si="0"/>
        <v>13.663309999999997</v>
      </c>
      <c r="AA62" s="1052">
        <f t="shared" si="23"/>
        <v>4.39560439560438</v>
      </c>
      <c r="AB62" s="1052">
        <f t="shared" si="24"/>
        <v>4.5977011494252817</v>
      </c>
      <c r="AC62" s="1053">
        <f t="shared" si="25"/>
        <v>4.8192771084337505</v>
      </c>
      <c r="AD62" s="1053">
        <f t="shared" si="26"/>
        <v>6.4102564102564097</v>
      </c>
      <c r="AE62" s="1053">
        <f t="shared" si="27"/>
        <v>11.428571428571432</v>
      </c>
      <c r="AF62" s="1053">
        <f t="shared" si="28"/>
        <v>11.111111111111093</v>
      </c>
      <c r="AG62" s="1053">
        <f t="shared" si="29"/>
        <v>8.6206896551724199</v>
      </c>
      <c r="AH62" s="1053">
        <f t="shared" si="30"/>
        <v>15.999999999999993</v>
      </c>
      <c r="AI62" s="1053">
        <f t="shared" si="31"/>
        <v>16.279069767441868</v>
      </c>
      <c r="AJ62" s="1053">
        <f t="shared" si="32"/>
        <v>-25.862068965517238</v>
      </c>
      <c r="AK62" s="1053">
        <f t="shared" si="33"/>
        <v>-47.747747747747759</v>
      </c>
      <c r="AL62" s="1053">
        <f t="shared" si="34"/>
        <v>3.7383177570093462</v>
      </c>
      <c r="AM62" s="1053">
        <f t="shared" si="35"/>
        <v>3.8834951456310662</v>
      </c>
      <c r="AN62" s="1053">
        <f t="shared" si="36"/>
        <v>12.774134212168665</v>
      </c>
      <c r="AO62" s="1053">
        <f t="shared" si="37"/>
        <v>44.21303606391713</v>
      </c>
      <c r="AP62" s="1053">
        <f t="shared" si="38"/>
        <v>5.5533333333333434</v>
      </c>
      <c r="AQ62" s="1053">
        <f t="shared" si="39"/>
        <v>9.75743606629349</v>
      </c>
      <c r="AR62" s="1053" t="str">
        <f t="shared" si="40"/>
        <v>n/a</v>
      </c>
      <c r="AS62" s="1053" t="str">
        <f t="shared" si="41"/>
        <v>n/a</v>
      </c>
      <c r="AT62" s="1053" t="str">
        <f t="shared" si="42"/>
        <v>n/a</v>
      </c>
      <c r="AU62" s="1054">
        <f t="shared" si="21"/>
        <v>5.292483346535569</v>
      </c>
      <c r="AV62" s="1055">
        <f t="shared" si="22"/>
        <v>18.874193201251124</v>
      </c>
    </row>
    <row r="63" spans="1:48" ht="11.25" customHeight="1" x14ac:dyDescent="0.2">
      <c r="A63" s="862" t="s">
        <v>140</v>
      </c>
      <c r="B63" s="860" t="s">
        <v>141</v>
      </c>
      <c r="C63" s="610">
        <v>2.15</v>
      </c>
      <c r="D63" s="482">
        <v>1.98</v>
      </c>
      <c r="E63" s="613">
        <v>1.835</v>
      </c>
      <c r="F63" s="610">
        <v>1.71</v>
      </c>
      <c r="G63" s="610">
        <v>1.59</v>
      </c>
      <c r="H63" s="610">
        <v>1.5</v>
      </c>
      <c r="I63" s="610">
        <v>1.42</v>
      </c>
      <c r="J63" s="931"/>
      <c r="K63" s="610">
        <v>1.385</v>
      </c>
      <c r="L63" s="481">
        <v>1.365</v>
      </c>
      <c r="M63" s="931"/>
      <c r="N63" s="615">
        <v>1.345</v>
      </c>
      <c r="O63" s="616">
        <v>1.325</v>
      </c>
      <c r="P63" s="616">
        <v>1.3049999999999999</v>
      </c>
      <c r="Q63" s="616">
        <v>1.2849999999999999</v>
      </c>
      <c r="R63" s="616">
        <v>1.2649999999999999</v>
      </c>
      <c r="S63" s="616">
        <v>1.2450000000000001</v>
      </c>
      <c r="T63" s="616">
        <v>1.2250000000000001</v>
      </c>
      <c r="U63" s="616">
        <v>1.2050000000000001</v>
      </c>
      <c r="V63" s="616">
        <v>1.1850000000000001</v>
      </c>
      <c r="W63" s="616">
        <v>1.165</v>
      </c>
      <c r="X63" s="616">
        <v>1.145</v>
      </c>
      <c r="Y63" s="616">
        <v>1.1100000000000001</v>
      </c>
      <c r="Z63" s="613">
        <f t="shared" si="0"/>
        <v>29.740000000000002</v>
      </c>
      <c r="AA63" s="1052">
        <f t="shared" si="23"/>
        <v>8.5858585858585847</v>
      </c>
      <c r="AB63" s="1052">
        <f t="shared" si="24"/>
        <v>7.9019073569482234</v>
      </c>
      <c r="AC63" s="1053">
        <f t="shared" si="25"/>
        <v>7.3099415204678442</v>
      </c>
      <c r="AD63" s="1053">
        <f t="shared" si="26"/>
        <v>7.547169811320753</v>
      </c>
      <c r="AE63" s="1053">
        <f t="shared" si="27"/>
        <v>6.0000000000000053</v>
      </c>
      <c r="AF63" s="1053">
        <f t="shared" si="28"/>
        <v>5.6338028169014231</v>
      </c>
      <c r="AG63" s="1053">
        <f t="shared" si="29"/>
        <v>2.5270758122743597</v>
      </c>
      <c r="AH63" s="1053">
        <f t="shared" si="30"/>
        <v>1.46520146520146</v>
      </c>
      <c r="AI63" s="1053">
        <f t="shared" si="31"/>
        <v>1.4869888475836479</v>
      </c>
      <c r="AJ63" s="1053">
        <f t="shared" si="32"/>
        <v>1.5094339622641506</v>
      </c>
      <c r="AK63" s="1053">
        <f t="shared" si="33"/>
        <v>1.5325670498084198</v>
      </c>
      <c r="AL63" s="1053">
        <f t="shared" si="34"/>
        <v>1.5564202334630295</v>
      </c>
      <c r="AM63" s="1053">
        <f t="shared" si="35"/>
        <v>1.5810276679841806</v>
      </c>
      <c r="AN63" s="1053">
        <f t="shared" si="36"/>
        <v>1.6064257028112205</v>
      </c>
      <c r="AO63" s="1053">
        <f t="shared" si="37"/>
        <v>1.6326530612244872</v>
      </c>
      <c r="AP63" s="1053">
        <f t="shared" si="38"/>
        <v>1.6597510373443924</v>
      </c>
      <c r="AQ63" s="1053">
        <f t="shared" si="39"/>
        <v>1.6877637130801704</v>
      </c>
      <c r="AR63" s="1053">
        <f t="shared" si="40"/>
        <v>1.7167381974249052</v>
      </c>
      <c r="AS63" s="1053">
        <f t="shared" si="41"/>
        <v>1.7467248908296984</v>
      </c>
      <c r="AT63" s="1053">
        <f t="shared" si="42"/>
        <v>3.1531531531531432</v>
      </c>
      <c r="AU63" s="1054">
        <f t="shared" si="21"/>
        <v>3.3920302442972052</v>
      </c>
      <c r="AV63" s="1055">
        <f t="shared" si="22"/>
        <v>2.6283662711707851</v>
      </c>
    </row>
    <row r="64" spans="1:48" ht="11.25" customHeight="1" x14ac:dyDescent="0.2">
      <c r="A64" s="483" t="s">
        <v>430</v>
      </c>
      <c r="B64" s="860" t="s">
        <v>431</v>
      </c>
      <c r="C64" s="610">
        <v>1.42</v>
      </c>
      <c r="D64" s="482">
        <v>1.32</v>
      </c>
      <c r="E64" s="506">
        <v>1.28</v>
      </c>
      <c r="F64" s="610">
        <v>1.22</v>
      </c>
      <c r="G64" s="610">
        <v>1.1399999999999999</v>
      </c>
      <c r="H64" s="610">
        <v>1.0900000000000001</v>
      </c>
      <c r="I64" s="610">
        <v>1</v>
      </c>
      <c r="J64" s="931"/>
      <c r="K64" s="485">
        <v>0.88</v>
      </c>
      <c r="L64" s="481">
        <v>0.8</v>
      </c>
      <c r="M64" s="931"/>
      <c r="N64" s="615">
        <v>0.66</v>
      </c>
      <c r="O64" s="612">
        <v>0.6</v>
      </c>
      <c r="P64" s="616">
        <v>0.56000000000000005</v>
      </c>
      <c r="Q64" s="616">
        <v>0.5</v>
      </c>
      <c r="R64" s="616">
        <v>0.42</v>
      </c>
      <c r="S64" s="616">
        <v>0.35</v>
      </c>
      <c r="T64" s="616">
        <v>0.22</v>
      </c>
      <c r="U64" s="616">
        <v>0.125</v>
      </c>
      <c r="V64" s="612">
        <v>0.12</v>
      </c>
      <c r="W64" s="616">
        <v>0.11</v>
      </c>
      <c r="X64" s="612">
        <v>0.1</v>
      </c>
      <c r="Y64" s="616">
        <v>0.09</v>
      </c>
      <c r="Z64" s="613">
        <f t="shared" si="0"/>
        <v>14.004999999999999</v>
      </c>
      <c r="AA64" s="1052">
        <f t="shared" si="23"/>
        <v>7.575757575757569</v>
      </c>
      <c r="AB64" s="1052">
        <f t="shared" si="24"/>
        <v>3.125</v>
      </c>
      <c r="AC64" s="1053">
        <f t="shared" si="25"/>
        <v>4.9180327868852514</v>
      </c>
      <c r="AD64" s="1053">
        <f t="shared" si="26"/>
        <v>7.0175438596491224</v>
      </c>
      <c r="AE64" s="1053">
        <f t="shared" si="27"/>
        <v>4.5871559633027248</v>
      </c>
      <c r="AF64" s="1053">
        <f t="shared" si="28"/>
        <v>9.0000000000000071</v>
      </c>
      <c r="AG64" s="1053">
        <f t="shared" si="29"/>
        <v>13.636363636363647</v>
      </c>
      <c r="AH64" s="1053">
        <f t="shared" si="30"/>
        <v>9.9999999999999858</v>
      </c>
      <c r="AI64" s="1053">
        <f t="shared" si="31"/>
        <v>21.212121212121215</v>
      </c>
      <c r="AJ64" s="1053">
        <f t="shared" si="32"/>
        <v>10.000000000000009</v>
      </c>
      <c r="AK64" s="1053">
        <f t="shared" si="33"/>
        <v>7.1428571428571397</v>
      </c>
      <c r="AL64" s="1053">
        <f t="shared" si="34"/>
        <v>12.000000000000011</v>
      </c>
      <c r="AM64" s="1053">
        <f t="shared" si="35"/>
        <v>19.047619047619047</v>
      </c>
      <c r="AN64" s="1053">
        <f t="shared" si="36"/>
        <v>19.999999999999996</v>
      </c>
      <c r="AO64" s="1053">
        <f t="shared" si="37"/>
        <v>59.090909090909079</v>
      </c>
      <c r="AP64" s="1053">
        <f t="shared" si="38"/>
        <v>76</v>
      </c>
      <c r="AQ64" s="1053">
        <f t="shared" si="39"/>
        <v>4.1666666666666741</v>
      </c>
      <c r="AR64" s="1053">
        <f t="shared" si="40"/>
        <v>9.0909090909090828</v>
      </c>
      <c r="AS64" s="1053">
        <f t="shared" si="41"/>
        <v>9.9999999999999858</v>
      </c>
      <c r="AT64" s="1053">
        <f t="shared" si="42"/>
        <v>11.111111111111116</v>
      </c>
      <c r="AU64" s="1054">
        <f t="shared" si="21"/>
        <v>15.936102359207585</v>
      </c>
      <c r="AV64" s="1055">
        <f t="shared" si="22"/>
        <v>18.564794488410797</v>
      </c>
    </row>
    <row r="65" spans="1:48" ht="11.25" customHeight="1" x14ac:dyDescent="0.2">
      <c r="A65" s="862" t="s">
        <v>443</v>
      </c>
      <c r="B65" s="860" t="s">
        <v>444</v>
      </c>
      <c r="C65" s="610">
        <v>5.8</v>
      </c>
      <c r="D65" s="482">
        <v>5.0999999999999996</v>
      </c>
      <c r="E65" s="613">
        <v>4.5</v>
      </c>
      <c r="F65" s="610">
        <v>3.9</v>
      </c>
      <c r="G65" s="610">
        <v>3.3</v>
      </c>
      <c r="H65" s="610">
        <v>2.78</v>
      </c>
      <c r="I65" s="610">
        <v>2.4</v>
      </c>
      <c r="J65" s="931"/>
      <c r="K65" s="610">
        <v>2.1</v>
      </c>
      <c r="L65" s="481">
        <v>1.82</v>
      </c>
      <c r="M65" s="931"/>
      <c r="N65" s="615">
        <v>1.56</v>
      </c>
      <c r="O65" s="616">
        <v>1.32</v>
      </c>
      <c r="P65" s="616">
        <v>1.08</v>
      </c>
      <c r="Q65" s="616">
        <v>0.88</v>
      </c>
      <c r="R65" s="616">
        <v>0.74</v>
      </c>
      <c r="S65" s="616">
        <v>0.62</v>
      </c>
      <c r="T65" s="616">
        <v>0.52</v>
      </c>
      <c r="U65" s="616">
        <v>0.24</v>
      </c>
      <c r="V65" s="612">
        <v>0</v>
      </c>
      <c r="W65" s="612">
        <v>0</v>
      </c>
      <c r="X65" s="612">
        <v>0</v>
      </c>
      <c r="Y65" s="612">
        <v>0</v>
      </c>
      <c r="Z65" s="613">
        <f t="shared" si="0"/>
        <v>38.660000000000004</v>
      </c>
      <c r="AA65" s="1052">
        <f t="shared" si="23"/>
        <v>13.725490196078427</v>
      </c>
      <c r="AB65" s="1052">
        <f t="shared" si="24"/>
        <v>13.33333333333333</v>
      </c>
      <c r="AC65" s="1053">
        <f t="shared" si="25"/>
        <v>15.384615384615397</v>
      </c>
      <c r="AD65" s="1053">
        <f t="shared" si="26"/>
        <v>18.181818181818187</v>
      </c>
      <c r="AE65" s="1053">
        <f t="shared" si="27"/>
        <v>18.705035971223015</v>
      </c>
      <c r="AF65" s="1053">
        <f t="shared" si="28"/>
        <v>15.833333333333321</v>
      </c>
      <c r="AG65" s="1053">
        <f t="shared" si="29"/>
        <v>14.285714285714279</v>
      </c>
      <c r="AH65" s="1053">
        <f t="shared" si="30"/>
        <v>15.384615384615397</v>
      </c>
      <c r="AI65" s="1053">
        <f t="shared" si="31"/>
        <v>16.666666666666675</v>
      </c>
      <c r="AJ65" s="1053">
        <f t="shared" si="32"/>
        <v>18.181818181818187</v>
      </c>
      <c r="AK65" s="1053">
        <f t="shared" si="33"/>
        <v>22.222222222222211</v>
      </c>
      <c r="AL65" s="1053">
        <f t="shared" si="34"/>
        <v>22.72727272727273</v>
      </c>
      <c r="AM65" s="1053">
        <f t="shared" si="35"/>
        <v>18.918918918918926</v>
      </c>
      <c r="AN65" s="1053">
        <f t="shared" si="36"/>
        <v>19.354838709677423</v>
      </c>
      <c r="AO65" s="1053">
        <f t="shared" si="37"/>
        <v>19.23076923076923</v>
      </c>
      <c r="AP65" s="1053">
        <f t="shared" si="38"/>
        <v>116.6666666666667</v>
      </c>
      <c r="AQ65" s="1053" t="str">
        <f t="shared" si="39"/>
        <v>n/a</v>
      </c>
      <c r="AR65" s="1053" t="str">
        <f t="shared" si="40"/>
        <v>n/a</v>
      </c>
      <c r="AS65" s="1053" t="str">
        <f t="shared" si="41"/>
        <v>n/a</v>
      </c>
      <c r="AT65" s="1053" t="str">
        <f t="shared" si="42"/>
        <v>n/a</v>
      </c>
      <c r="AU65" s="1054">
        <f t="shared" si="21"/>
        <v>23.675195587171462</v>
      </c>
      <c r="AV65" s="1055">
        <f t="shared" si="22"/>
        <v>24.951573991548639</v>
      </c>
    </row>
    <row r="66" spans="1:48" ht="11.25" customHeight="1" x14ac:dyDescent="0.2">
      <c r="A66" s="487" t="s">
        <v>872</v>
      </c>
      <c r="B66" s="845" t="s">
        <v>873</v>
      </c>
      <c r="C66" s="610">
        <v>0.37</v>
      </c>
      <c r="D66" s="482">
        <v>0.34</v>
      </c>
      <c r="E66" s="613">
        <v>0.3</v>
      </c>
      <c r="F66" s="610">
        <v>0.26</v>
      </c>
      <c r="G66" s="610">
        <v>0.23</v>
      </c>
      <c r="H66" s="610">
        <v>0.2</v>
      </c>
      <c r="I66" s="610">
        <v>0.19</v>
      </c>
      <c r="J66" s="931"/>
      <c r="K66" s="610">
        <v>0.18</v>
      </c>
      <c r="L66" s="481">
        <v>0.16500000000000001</v>
      </c>
      <c r="M66" s="931"/>
      <c r="N66" s="615">
        <v>0.15</v>
      </c>
      <c r="O66" s="612">
        <v>0</v>
      </c>
      <c r="P66" s="612">
        <v>0</v>
      </c>
      <c r="Q66" s="612">
        <v>0</v>
      </c>
      <c r="R66" s="612">
        <v>0</v>
      </c>
      <c r="S66" s="612">
        <v>0</v>
      </c>
      <c r="T66" s="612">
        <v>0</v>
      </c>
      <c r="U66" s="612">
        <v>0</v>
      </c>
      <c r="V66" s="612">
        <v>0</v>
      </c>
      <c r="W66" s="612">
        <v>0</v>
      </c>
      <c r="X66" s="612">
        <v>0</v>
      </c>
      <c r="Y66" s="612">
        <v>0</v>
      </c>
      <c r="Z66" s="613">
        <f t="shared" si="0"/>
        <v>2.3849999999999998</v>
      </c>
      <c r="AA66" s="1052">
        <f t="shared" si="23"/>
        <v>8.8235294117646959</v>
      </c>
      <c r="AB66" s="1052">
        <f t="shared" si="24"/>
        <v>13.333333333333353</v>
      </c>
      <c r="AC66" s="1053">
        <f t="shared" si="25"/>
        <v>15.384615384615374</v>
      </c>
      <c r="AD66" s="1053">
        <f t="shared" si="26"/>
        <v>13.043478260869556</v>
      </c>
      <c r="AE66" s="1053">
        <f t="shared" si="27"/>
        <v>14.999999999999991</v>
      </c>
      <c r="AF66" s="1053">
        <f t="shared" si="28"/>
        <v>5.2631578947368363</v>
      </c>
      <c r="AG66" s="1053">
        <f t="shared" si="29"/>
        <v>5.555555555555558</v>
      </c>
      <c r="AH66" s="1053">
        <f t="shared" si="30"/>
        <v>9.0909090909090828</v>
      </c>
      <c r="AI66" s="1053">
        <f t="shared" si="31"/>
        <v>10.000000000000009</v>
      </c>
      <c r="AJ66" s="1053" t="str">
        <f t="shared" si="32"/>
        <v>n/a</v>
      </c>
      <c r="AK66" s="1053" t="str">
        <f t="shared" si="33"/>
        <v>n/a</v>
      </c>
      <c r="AL66" s="1053" t="str">
        <f t="shared" si="34"/>
        <v>n/a</v>
      </c>
      <c r="AM66" s="1053" t="str">
        <f t="shared" si="35"/>
        <v>n/a</v>
      </c>
      <c r="AN66" s="1053" t="str">
        <f t="shared" si="36"/>
        <v>n/a</v>
      </c>
      <c r="AO66" s="1053" t="str">
        <f t="shared" si="37"/>
        <v>n/a</v>
      </c>
      <c r="AP66" s="1053" t="str">
        <f t="shared" si="38"/>
        <v>n/a</v>
      </c>
      <c r="AQ66" s="1053" t="str">
        <f t="shared" si="39"/>
        <v>n/a</v>
      </c>
      <c r="AR66" s="1053" t="str">
        <f t="shared" si="40"/>
        <v>n/a</v>
      </c>
      <c r="AS66" s="1053" t="str">
        <f t="shared" si="41"/>
        <v>n/a</v>
      </c>
      <c r="AT66" s="1053" t="str">
        <f t="shared" si="42"/>
        <v>n/a</v>
      </c>
      <c r="AU66" s="1054">
        <f t="shared" si="21"/>
        <v>10.610508770198273</v>
      </c>
      <c r="AV66" s="1055">
        <f t="shared" si="22"/>
        <v>3.7982685878774682</v>
      </c>
    </row>
    <row r="67" spans="1:48" ht="11.25" customHeight="1" x14ac:dyDescent="0.2">
      <c r="A67" s="617" t="s">
        <v>4432</v>
      </c>
      <c r="B67" s="490" t="s">
        <v>4431</v>
      </c>
      <c r="C67" s="610">
        <v>0.96</v>
      </c>
      <c r="D67" s="482">
        <v>0.88</v>
      </c>
      <c r="E67" s="493">
        <v>0.81</v>
      </c>
      <c r="F67" s="496">
        <v>0.77</v>
      </c>
      <c r="G67" s="496">
        <v>0.68</v>
      </c>
      <c r="H67" s="496">
        <v>0.57999999999999996</v>
      </c>
      <c r="I67" s="496">
        <v>0.54</v>
      </c>
      <c r="J67" s="1013"/>
      <c r="K67" s="496">
        <v>0.37</v>
      </c>
      <c r="L67" s="497">
        <v>0.28000000000000003</v>
      </c>
      <c r="M67" s="1013"/>
      <c r="N67" s="511">
        <v>0.25</v>
      </c>
      <c r="O67" s="499">
        <v>0.3</v>
      </c>
      <c r="P67" s="498">
        <v>0.74</v>
      </c>
      <c r="Q67" s="498">
        <v>0.72499999999999998</v>
      </c>
      <c r="R67" s="498">
        <v>0.63</v>
      </c>
      <c r="S67" s="498">
        <v>0.51500000000000001</v>
      </c>
      <c r="T67" s="498">
        <v>0.45333000000000001</v>
      </c>
      <c r="U67" s="498">
        <v>0.4</v>
      </c>
      <c r="V67" s="498">
        <v>0.34666999999999998</v>
      </c>
      <c r="W67" s="498">
        <v>0.30667</v>
      </c>
      <c r="X67" s="498">
        <v>0.26667000000000002</v>
      </c>
      <c r="Y67" s="498">
        <v>0.2</v>
      </c>
      <c r="Z67" s="613">
        <f t="shared" si="0"/>
        <v>11.00334</v>
      </c>
      <c r="AA67" s="1052">
        <f t="shared" si="23"/>
        <v>9.0909090909090828</v>
      </c>
      <c r="AB67" s="1052">
        <f t="shared" si="24"/>
        <v>8.6419753086419693</v>
      </c>
      <c r="AC67" s="1053">
        <f t="shared" si="25"/>
        <v>5.1948051948051965</v>
      </c>
      <c r="AD67" s="1053">
        <f t="shared" si="26"/>
        <v>13.235294117647056</v>
      </c>
      <c r="AE67" s="1053">
        <f t="shared" si="27"/>
        <v>17.24137931034484</v>
      </c>
      <c r="AF67" s="1053">
        <f t="shared" si="28"/>
        <v>7.4074074074073959</v>
      </c>
      <c r="AG67" s="1053">
        <f t="shared" si="29"/>
        <v>45.945945945945965</v>
      </c>
      <c r="AH67" s="1053">
        <f t="shared" si="30"/>
        <v>32.142857142857139</v>
      </c>
      <c r="AI67" s="1053">
        <f t="shared" si="31"/>
        <v>12.000000000000011</v>
      </c>
      <c r="AJ67" s="1053">
        <f t="shared" si="32"/>
        <v>-16.666666666666664</v>
      </c>
      <c r="AK67" s="1053">
        <f t="shared" si="33"/>
        <v>-59.45945945945946</v>
      </c>
      <c r="AL67" s="1053">
        <f t="shared" si="34"/>
        <v>2.0689655172413834</v>
      </c>
      <c r="AM67" s="1053">
        <f t="shared" si="35"/>
        <v>15.07936507936507</v>
      </c>
      <c r="AN67" s="1053">
        <f t="shared" si="36"/>
        <v>22.330097087378633</v>
      </c>
      <c r="AO67" s="1053">
        <f t="shared" si="37"/>
        <v>13.603776498356602</v>
      </c>
      <c r="AP67" s="1053">
        <f t="shared" si="38"/>
        <v>13.332499999999992</v>
      </c>
      <c r="AQ67" s="1053">
        <f t="shared" si="39"/>
        <v>15.383505927827624</v>
      </c>
      <c r="AR67" s="1053">
        <f t="shared" si="40"/>
        <v>13.043336485472977</v>
      </c>
      <c r="AS67" s="1053">
        <f t="shared" si="41"/>
        <v>14.999812502343701</v>
      </c>
      <c r="AT67" s="1053">
        <f t="shared" si="42"/>
        <v>33.335000000000001</v>
      </c>
      <c r="AU67" s="1054">
        <f t="shared" si="21"/>
        <v>10.897540324520927</v>
      </c>
      <c r="AV67" s="1055">
        <f t="shared" si="22"/>
        <v>20.868018477714696</v>
      </c>
    </row>
    <row r="68" spans="1:48" ht="11.25" customHeight="1" x14ac:dyDescent="0.2">
      <c r="A68" s="483" t="s">
        <v>445</v>
      </c>
      <c r="B68" s="860" t="s">
        <v>446</v>
      </c>
      <c r="C68" s="610">
        <v>1</v>
      </c>
      <c r="D68" s="482">
        <v>0.96</v>
      </c>
      <c r="E68" s="615">
        <v>0.92</v>
      </c>
      <c r="F68" s="610">
        <v>0.9</v>
      </c>
      <c r="G68" s="610">
        <v>0.88</v>
      </c>
      <c r="H68" s="610">
        <v>0.86</v>
      </c>
      <c r="I68" s="610">
        <v>0.84</v>
      </c>
      <c r="J68" s="931"/>
      <c r="K68" s="610">
        <v>0.82</v>
      </c>
      <c r="L68" s="481">
        <v>0.8</v>
      </c>
      <c r="M68" s="931"/>
      <c r="N68" s="615">
        <v>0.78</v>
      </c>
      <c r="O68" s="616">
        <v>0.76</v>
      </c>
      <c r="P68" s="616">
        <v>0.74</v>
      </c>
      <c r="Q68" s="616">
        <v>0.7</v>
      </c>
      <c r="R68" s="616">
        <v>0.64</v>
      </c>
      <c r="S68" s="616">
        <v>0.57999999999999996</v>
      </c>
      <c r="T68" s="616">
        <v>0.5</v>
      </c>
      <c r="U68" s="616">
        <v>0.48</v>
      </c>
      <c r="V68" s="616">
        <v>0.44</v>
      </c>
      <c r="W68" s="612">
        <v>0.4</v>
      </c>
      <c r="X68" s="612">
        <v>0.4</v>
      </c>
      <c r="Y68" s="616">
        <v>0.32</v>
      </c>
      <c r="Z68" s="613">
        <f t="shared" si="0"/>
        <v>14.72</v>
      </c>
      <c r="AA68" s="1052">
        <f t="shared" si="23"/>
        <v>4.1666666666666741</v>
      </c>
      <c r="AB68" s="1052">
        <f t="shared" si="24"/>
        <v>4.3478260869565188</v>
      </c>
      <c r="AC68" s="1053">
        <f t="shared" si="25"/>
        <v>2.2222222222222143</v>
      </c>
      <c r="AD68" s="1053">
        <f t="shared" si="26"/>
        <v>2.2727272727272707</v>
      </c>
      <c r="AE68" s="1053">
        <f t="shared" si="27"/>
        <v>2.3255813953488413</v>
      </c>
      <c r="AF68" s="1053">
        <f t="shared" si="28"/>
        <v>2.3809523809523725</v>
      </c>
      <c r="AG68" s="1053">
        <f t="shared" si="29"/>
        <v>2.4390243902439046</v>
      </c>
      <c r="AH68" s="1053">
        <f t="shared" si="30"/>
        <v>2.4999999999999911</v>
      </c>
      <c r="AI68" s="1053">
        <f t="shared" si="31"/>
        <v>2.5641025641025772</v>
      </c>
      <c r="AJ68" s="1053">
        <f t="shared" si="32"/>
        <v>2.6315789473684292</v>
      </c>
      <c r="AK68" s="1053">
        <f t="shared" si="33"/>
        <v>2.7027027027026973</v>
      </c>
      <c r="AL68" s="1053">
        <f t="shared" si="34"/>
        <v>5.7142857142857162</v>
      </c>
      <c r="AM68" s="1053">
        <f t="shared" si="35"/>
        <v>9.375</v>
      </c>
      <c r="AN68" s="1053">
        <f t="shared" si="36"/>
        <v>10.344827586206918</v>
      </c>
      <c r="AO68" s="1053">
        <f t="shared" si="37"/>
        <v>15.999999999999993</v>
      </c>
      <c r="AP68" s="1053">
        <f t="shared" si="38"/>
        <v>4.1666666666666741</v>
      </c>
      <c r="AQ68" s="1053">
        <f t="shared" si="39"/>
        <v>9.0909090909090828</v>
      </c>
      <c r="AR68" s="1053">
        <f t="shared" si="40"/>
        <v>9.9999999999999858</v>
      </c>
      <c r="AS68" s="1053">
        <f t="shared" si="41"/>
        <v>0</v>
      </c>
      <c r="AT68" s="1053">
        <f t="shared" si="42"/>
        <v>25</v>
      </c>
      <c r="AU68" s="1054">
        <f t="shared" si="21"/>
        <v>6.0122536843679928</v>
      </c>
      <c r="AV68" s="1055">
        <f t="shared" si="22"/>
        <v>5.9651169937416606</v>
      </c>
    </row>
    <row r="69" spans="1:48" ht="11.25" customHeight="1" x14ac:dyDescent="0.2">
      <c r="A69" s="862" t="s">
        <v>447</v>
      </c>
      <c r="B69" s="860" t="s">
        <v>448</v>
      </c>
      <c r="C69" s="610">
        <v>1.55</v>
      </c>
      <c r="D69" s="482">
        <v>1.49</v>
      </c>
      <c r="E69" s="615">
        <v>1.43</v>
      </c>
      <c r="F69" s="610">
        <v>1.37</v>
      </c>
      <c r="G69" s="610">
        <v>1.32</v>
      </c>
      <c r="H69" s="610">
        <v>1.27</v>
      </c>
      <c r="I69" s="610">
        <v>1.22</v>
      </c>
      <c r="J69" s="931"/>
      <c r="K69" s="610">
        <v>1.1599999999999999</v>
      </c>
      <c r="L69" s="481">
        <v>1.1000000000000001</v>
      </c>
      <c r="M69" s="931"/>
      <c r="N69" s="615">
        <v>1</v>
      </c>
      <c r="O69" s="616">
        <v>0.81</v>
      </c>
      <c r="P69" s="616">
        <v>0.69</v>
      </c>
      <c r="Q69" s="616">
        <v>0.59499999999999997</v>
      </c>
      <c r="R69" s="616">
        <v>0.56999999999999995</v>
      </c>
      <c r="S69" s="616">
        <v>0.54500000000000004</v>
      </c>
      <c r="T69" s="616">
        <v>0.51500000000000001</v>
      </c>
      <c r="U69" s="616">
        <v>0.49</v>
      </c>
      <c r="V69" s="612">
        <v>0.48</v>
      </c>
      <c r="W69" s="612">
        <v>0.48</v>
      </c>
      <c r="X69" s="612">
        <v>0.48</v>
      </c>
      <c r="Y69" s="612">
        <v>0.48</v>
      </c>
      <c r="Z69" s="613">
        <f t="shared" si="0"/>
        <v>19.045000000000002</v>
      </c>
      <c r="AA69" s="1052">
        <f t="shared" si="23"/>
        <v>4.0268456375838868</v>
      </c>
      <c r="AB69" s="1052">
        <f t="shared" si="24"/>
        <v>4.1958041958042092</v>
      </c>
      <c r="AC69" s="1053">
        <f t="shared" si="25"/>
        <v>4.3795620437956151</v>
      </c>
      <c r="AD69" s="1053">
        <f t="shared" si="26"/>
        <v>3.7878787878787845</v>
      </c>
      <c r="AE69" s="1053">
        <f t="shared" si="27"/>
        <v>3.937007874015741</v>
      </c>
      <c r="AF69" s="1053">
        <f t="shared" si="28"/>
        <v>4.0983606557376984</v>
      </c>
      <c r="AG69" s="1053">
        <f t="shared" si="29"/>
        <v>5.1724137931034475</v>
      </c>
      <c r="AH69" s="1053">
        <f t="shared" si="30"/>
        <v>5.4545454545454453</v>
      </c>
      <c r="AI69" s="1053">
        <f t="shared" si="31"/>
        <v>10.000000000000009</v>
      </c>
      <c r="AJ69" s="1053">
        <f t="shared" si="32"/>
        <v>23.456790123456784</v>
      </c>
      <c r="AK69" s="1053">
        <f t="shared" si="33"/>
        <v>17.391304347826097</v>
      </c>
      <c r="AL69" s="1053">
        <f t="shared" si="34"/>
        <v>15.966386554621836</v>
      </c>
      <c r="AM69" s="1053">
        <f t="shared" si="35"/>
        <v>4.3859649122807154</v>
      </c>
      <c r="AN69" s="1053">
        <f t="shared" si="36"/>
        <v>4.5871559633027248</v>
      </c>
      <c r="AO69" s="1053">
        <f t="shared" si="37"/>
        <v>5.8252427184465994</v>
      </c>
      <c r="AP69" s="1053">
        <f t="shared" si="38"/>
        <v>5.1020408163265252</v>
      </c>
      <c r="AQ69" s="1053">
        <f t="shared" si="39"/>
        <v>2.0833333333333259</v>
      </c>
      <c r="AR69" s="1053">
        <f t="shared" si="40"/>
        <v>0</v>
      </c>
      <c r="AS69" s="1053">
        <f t="shared" si="41"/>
        <v>0</v>
      </c>
      <c r="AT69" s="1053">
        <f t="shared" si="42"/>
        <v>0</v>
      </c>
      <c r="AU69" s="1054">
        <f t="shared" si="21"/>
        <v>6.1925318606029718</v>
      </c>
      <c r="AV69" s="1055">
        <f t="shared" si="22"/>
        <v>6.0757913118979845</v>
      </c>
    </row>
    <row r="70" spans="1:48" ht="11.25" customHeight="1" x14ac:dyDescent="0.2">
      <c r="A70" s="487" t="s">
        <v>957</v>
      </c>
      <c r="B70" s="845" t="s">
        <v>958</v>
      </c>
      <c r="C70" s="610">
        <v>6.03</v>
      </c>
      <c r="D70" s="482">
        <v>5.83</v>
      </c>
      <c r="E70" s="615">
        <v>5.6099999999999994</v>
      </c>
      <c r="F70" s="473">
        <v>5.3</v>
      </c>
      <c r="G70" s="473">
        <v>4.91</v>
      </c>
      <c r="H70" s="473">
        <v>4.55</v>
      </c>
      <c r="I70" s="473">
        <v>4.18</v>
      </c>
      <c r="J70" s="999"/>
      <c r="K70" s="473">
        <v>3.8025000000000002</v>
      </c>
      <c r="L70" s="475">
        <v>3.57</v>
      </c>
      <c r="M70" s="999"/>
      <c r="N70" s="488">
        <v>3.57</v>
      </c>
      <c r="O70" s="478">
        <v>3.57</v>
      </c>
      <c r="P70" s="478">
        <v>3.5274999999999999</v>
      </c>
      <c r="Q70" s="478">
        <v>3.33</v>
      </c>
      <c r="R70" s="478">
        <v>3.05</v>
      </c>
      <c r="S70" s="478">
        <v>2.83</v>
      </c>
      <c r="T70" s="477">
        <v>2.8</v>
      </c>
      <c r="U70" s="478">
        <v>2.8</v>
      </c>
      <c r="V70" s="478">
        <v>2.74</v>
      </c>
      <c r="W70" s="478">
        <v>2.48</v>
      </c>
      <c r="X70" s="478">
        <v>2.2000000000000002</v>
      </c>
      <c r="Y70" s="478">
        <v>2.0499999999999998</v>
      </c>
      <c r="Z70" s="613">
        <f t="shared" si="0"/>
        <v>78.72999999999999</v>
      </c>
      <c r="AA70" s="1052">
        <f t="shared" si="23"/>
        <v>3.4305317324185181</v>
      </c>
      <c r="AB70" s="1052">
        <f t="shared" si="24"/>
        <v>3.9215686274509887</v>
      </c>
      <c r="AC70" s="1053">
        <f t="shared" si="25"/>
        <v>5.8490566037735725</v>
      </c>
      <c r="AD70" s="1053">
        <f t="shared" si="26"/>
        <v>7.9429735234215926</v>
      </c>
      <c r="AE70" s="1053">
        <f t="shared" si="27"/>
        <v>7.9120879120879284</v>
      </c>
      <c r="AF70" s="1053">
        <f t="shared" si="28"/>
        <v>8.8516746411483318</v>
      </c>
      <c r="AG70" s="1053">
        <f t="shared" si="29"/>
        <v>9.9276791584483668</v>
      </c>
      <c r="AH70" s="1053">
        <f t="shared" si="30"/>
        <v>6.512605042016828</v>
      </c>
      <c r="AI70" s="1053">
        <f t="shared" si="31"/>
        <v>0</v>
      </c>
      <c r="AJ70" s="1053">
        <f t="shared" si="32"/>
        <v>0</v>
      </c>
      <c r="AK70" s="1053">
        <f t="shared" si="33"/>
        <v>1.2048192771084265</v>
      </c>
      <c r="AL70" s="1053">
        <f t="shared" si="34"/>
        <v>5.9309309309309333</v>
      </c>
      <c r="AM70" s="1053">
        <f t="shared" si="35"/>
        <v>9.1803278688524781</v>
      </c>
      <c r="AN70" s="1053">
        <f t="shared" si="36"/>
        <v>7.7738515901059957</v>
      </c>
      <c r="AO70" s="1053">
        <f t="shared" si="37"/>
        <v>1.0714285714285898</v>
      </c>
      <c r="AP70" s="1053">
        <f t="shared" si="38"/>
        <v>0</v>
      </c>
      <c r="AQ70" s="1053">
        <f t="shared" si="39"/>
        <v>2.1897810218977964</v>
      </c>
      <c r="AR70" s="1053">
        <f t="shared" si="40"/>
        <v>10.483870967741948</v>
      </c>
      <c r="AS70" s="1053">
        <f t="shared" si="41"/>
        <v>12.72727272727272</v>
      </c>
      <c r="AT70" s="1053">
        <f t="shared" si="42"/>
        <v>7.317073170731736</v>
      </c>
      <c r="AU70" s="1054">
        <f t="shared" si="21"/>
        <v>5.6113766683418378</v>
      </c>
      <c r="AV70" s="1055">
        <f t="shared" si="22"/>
        <v>3.9023683475618451</v>
      </c>
    </row>
    <row r="71" spans="1:48" ht="11.25" customHeight="1" x14ac:dyDescent="0.2">
      <c r="A71" s="483" t="s">
        <v>1007</v>
      </c>
      <c r="B71" s="860" t="s">
        <v>1008</v>
      </c>
      <c r="C71" s="610">
        <v>11.2</v>
      </c>
      <c r="D71" s="482">
        <v>7.9</v>
      </c>
      <c r="E71" s="613">
        <v>4.8099999999999996</v>
      </c>
      <c r="F71" s="610">
        <v>2.04</v>
      </c>
      <c r="G71" s="610">
        <v>1.64</v>
      </c>
      <c r="H71" s="610">
        <v>1.23</v>
      </c>
      <c r="I71" s="610">
        <v>0.88</v>
      </c>
      <c r="J71" s="931"/>
      <c r="K71" s="610">
        <v>0.61</v>
      </c>
      <c r="L71" s="481">
        <v>0.4</v>
      </c>
      <c r="M71" s="931"/>
      <c r="N71" s="615">
        <v>7.0000000000000007E-2</v>
      </c>
      <c r="O71" s="612">
        <v>0</v>
      </c>
      <c r="P71" s="612">
        <v>0</v>
      </c>
      <c r="Q71" s="612">
        <v>0</v>
      </c>
      <c r="R71" s="612">
        <v>0</v>
      </c>
      <c r="S71" s="612">
        <v>0</v>
      </c>
      <c r="T71" s="612">
        <v>0</v>
      </c>
      <c r="U71" s="612">
        <v>0</v>
      </c>
      <c r="V71" s="612">
        <v>0</v>
      </c>
      <c r="W71" s="612">
        <v>0</v>
      </c>
      <c r="X71" s="612">
        <v>0</v>
      </c>
      <c r="Y71" s="612">
        <v>0</v>
      </c>
      <c r="Z71" s="613">
        <f t="shared" ref="Z71:Z134" si="43">SUM(C71:Y71)</f>
        <v>30.779999999999998</v>
      </c>
      <c r="AA71" s="1052">
        <f t="shared" ref="AA71:AA102" si="44">IF(ISERROR((C71/D71-1)*100),"n/a",(C71/D71-1)*100)</f>
        <v>41.772151898734158</v>
      </c>
      <c r="AB71" s="1052">
        <f t="shared" ref="AB71:AB102" si="45">IF(ISERROR((D71/E71-1)*100),"n/a",(D71/E71-1)*100)</f>
        <v>64.241164241164256</v>
      </c>
      <c r="AC71" s="1053">
        <f t="shared" ref="AC71:AC102" si="46">IF(ISERROR((E71/F71-1)*100),"n/a",(E71/F71-1)*100)</f>
        <v>135.78431372549016</v>
      </c>
      <c r="AD71" s="1053">
        <f t="shared" ref="AD71:AD102" si="47">IF(ISERROR((F71/G71-1)*100),"n/a",(F71/G71-1)*100)</f>
        <v>24.390243902439025</v>
      </c>
      <c r="AE71" s="1053">
        <f t="shared" ref="AE71:AE102" si="48">IF(ISERROR((G71/H71-1)*100),"n/a",(G71/H71-1)*100)</f>
        <v>33.333333333333329</v>
      </c>
      <c r="AF71" s="1053">
        <f t="shared" ref="AF71:AF102" si="49">IF(ISERROR((H71/I71-1)*100),"n/a",(H71/I71-1)*100)</f>
        <v>39.772727272727273</v>
      </c>
      <c r="AG71" s="1053">
        <f t="shared" ref="AG71:AG102" si="50">IF(ISERROR((I71/K71-1)*100),"n/a",(I71/K71-1)*100)</f>
        <v>44.262295081967217</v>
      </c>
      <c r="AH71" s="1053">
        <f t="shared" ref="AH71:AH102" si="51">IF(ISERROR((K71/L71-1)*100),"n/a",(K71/L71-1)*100)</f>
        <v>52.499999999999993</v>
      </c>
      <c r="AI71" s="1053">
        <f t="shared" ref="AI71:AI102" si="52">IF(ISERROR((L71/N71-1)*100),"n/a",(L71/N71-1)*100)</f>
        <v>471.42857142857144</v>
      </c>
      <c r="AJ71" s="1053" t="str">
        <f t="shared" ref="AJ71:AJ102" si="53">IF(ISERROR((N71/O71-1)*100),"n/a",(N71/O71-1)*100)</f>
        <v>n/a</v>
      </c>
      <c r="AK71" s="1053" t="str">
        <f t="shared" ref="AK71:AK102" si="54">IF(ISERROR((O71/P71-1)*100),"n/a",(O71/P71-1)*100)</f>
        <v>n/a</v>
      </c>
      <c r="AL71" s="1053" t="str">
        <f t="shared" ref="AL71:AL102" si="55">IF(ISERROR((P71/Q71-1)*100),"n/a",(P71/Q71-1)*100)</f>
        <v>n/a</v>
      </c>
      <c r="AM71" s="1053" t="str">
        <f t="shared" ref="AM71:AM102" si="56">IF(ISERROR((Q71/R71-1)*100),"n/a",(Q71/R71-1)*100)</f>
        <v>n/a</v>
      </c>
      <c r="AN71" s="1053" t="str">
        <f t="shared" ref="AN71:AN102" si="57">IF(ISERROR((R71/S71-1)*100),"n/a",(R71/S71-1)*100)</f>
        <v>n/a</v>
      </c>
      <c r="AO71" s="1053" t="str">
        <f t="shared" ref="AO71:AO102" si="58">IF(ISERROR((S71/T71-1)*100),"n/a",(S71/T71-1)*100)</f>
        <v>n/a</v>
      </c>
      <c r="AP71" s="1053" t="str">
        <f t="shared" ref="AP71:AP102" si="59">IF(ISERROR((T71/U71-1)*100),"n/a",(T71/U71-1)*100)</f>
        <v>n/a</v>
      </c>
      <c r="AQ71" s="1053" t="str">
        <f t="shared" ref="AQ71:AQ102" si="60">IF(ISERROR((U71/V71-1)*100),"n/a",(U71/V71-1)*100)</f>
        <v>n/a</v>
      </c>
      <c r="AR71" s="1053" t="str">
        <f t="shared" ref="AR71:AR102" si="61">IF(ISERROR((V71/W71-1)*100),"n/a",(V71/W71-1)*100)</f>
        <v>n/a</v>
      </c>
      <c r="AS71" s="1053" t="str">
        <f t="shared" ref="AS71:AS102" si="62">IF(ISERROR((W71/X71-1)*100),"n/a",(W71/X71-1)*100)</f>
        <v>n/a</v>
      </c>
      <c r="AT71" s="1053" t="str">
        <f t="shared" ref="AT71:AT102" si="63">IF(ISERROR((X71/Y71-1)*100),"n/a",(X71/Y71-1)*100)</f>
        <v>n/a</v>
      </c>
      <c r="AU71" s="1054">
        <f t="shared" ref="AU71:AU134" si="64">AVERAGE(AA71:AT71)</f>
        <v>100.8316445427141</v>
      </c>
      <c r="AV71" s="1055">
        <f t="shared" ref="AV71:AV134" si="65">STDEV(AA71:AT71)</f>
        <v>142.76475340094819</v>
      </c>
    </row>
    <row r="72" spans="1:48" ht="11.25" customHeight="1" x14ac:dyDescent="0.2">
      <c r="A72" s="483" t="s">
        <v>4612</v>
      </c>
      <c r="B72" s="860" t="s">
        <v>4610</v>
      </c>
      <c r="C72" s="610">
        <v>0.78</v>
      </c>
      <c r="D72" s="482">
        <v>0.7</v>
      </c>
      <c r="E72" s="613">
        <v>0.54</v>
      </c>
      <c r="F72" s="610">
        <v>0.48</v>
      </c>
      <c r="G72" s="610">
        <v>0.4</v>
      </c>
      <c r="H72" s="610">
        <v>0.32</v>
      </c>
      <c r="I72" s="610">
        <v>0.23</v>
      </c>
      <c r="J72" s="931"/>
      <c r="K72" s="610">
        <v>0.19</v>
      </c>
      <c r="L72" s="481">
        <v>0.12</v>
      </c>
      <c r="M72" s="931"/>
      <c r="N72" s="486">
        <v>0</v>
      </c>
      <c r="O72" s="612">
        <v>0</v>
      </c>
      <c r="P72" s="612">
        <v>0</v>
      </c>
      <c r="Q72" s="612">
        <v>0</v>
      </c>
      <c r="R72" s="612">
        <v>0</v>
      </c>
      <c r="S72" s="612">
        <v>0</v>
      </c>
      <c r="T72" s="612">
        <v>0</v>
      </c>
      <c r="U72" s="612">
        <v>0</v>
      </c>
      <c r="V72" s="612">
        <v>0.25</v>
      </c>
      <c r="W72" s="616">
        <v>0.25</v>
      </c>
      <c r="X72" s="616">
        <v>6.25E-2</v>
      </c>
      <c r="Y72" s="612">
        <v>0</v>
      </c>
      <c r="Z72" s="613">
        <f t="shared" si="43"/>
        <v>4.3224999999999998</v>
      </c>
      <c r="AA72" s="1052">
        <f t="shared" si="44"/>
        <v>11.428571428571432</v>
      </c>
      <c r="AB72" s="1052">
        <f t="shared" si="45"/>
        <v>29.629629629629605</v>
      </c>
      <c r="AC72" s="1053">
        <f t="shared" si="46"/>
        <v>12.500000000000021</v>
      </c>
      <c r="AD72" s="1053">
        <f t="shared" si="47"/>
        <v>19.999999999999996</v>
      </c>
      <c r="AE72" s="1053">
        <f t="shared" si="48"/>
        <v>25</v>
      </c>
      <c r="AF72" s="1053">
        <f t="shared" si="49"/>
        <v>39.130434782608688</v>
      </c>
      <c r="AG72" s="1053">
        <f t="shared" si="50"/>
        <v>21.052631578947366</v>
      </c>
      <c r="AH72" s="1053">
        <f t="shared" si="51"/>
        <v>58.33333333333335</v>
      </c>
      <c r="AI72" s="1053" t="str">
        <f t="shared" si="52"/>
        <v>n/a</v>
      </c>
      <c r="AJ72" s="1053" t="str">
        <f t="shared" si="53"/>
        <v>n/a</v>
      </c>
      <c r="AK72" s="1053" t="str">
        <f t="shared" si="54"/>
        <v>n/a</v>
      </c>
      <c r="AL72" s="1053" t="str">
        <f t="shared" si="55"/>
        <v>n/a</v>
      </c>
      <c r="AM72" s="1053" t="str">
        <f t="shared" si="56"/>
        <v>n/a</v>
      </c>
      <c r="AN72" s="1053" t="str">
        <f t="shared" si="57"/>
        <v>n/a</v>
      </c>
      <c r="AO72" s="1053" t="str">
        <f t="shared" si="58"/>
        <v>n/a</v>
      </c>
      <c r="AP72" s="1053" t="str">
        <f t="shared" si="59"/>
        <v>n/a</v>
      </c>
      <c r="AQ72" s="1053">
        <f t="shared" si="60"/>
        <v>-100</v>
      </c>
      <c r="AR72" s="1053">
        <f t="shared" si="61"/>
        <v>0</v>
      </c>
      <c r="AS72" s="1053">
        <f t="shared" si="62"/>
        <v>300</v>
      </c>
      <c r="AT72" s="1053" t="str">
        <f t="shared" si="63"/>
        <v>n/a</v>
      </c>
      <c r="AU72" s="1054">
        <f t="shared" si="64"/>
        <v>37.915872795735496</v>
      </c>
      <c r="AV72" s="1055">
        <f t="shared" si="65"/>
        <v>95.78789677660393</v>
      </c>
    </row>
    <row r="73" spans="1:48" ht="11.25" customHeight="1" x14ac:dyDescent="0.2">
      <c r="A73" s="862" t="s">
        <v>961</v>
      </c>
      <c r="B73" s="860" t="s">
        <v>962</v>
      </c>
      <c r="C73" s="610">
        <v>0.82</v>
      </c>
      <c r="D73" s="482">
        <v>0.78</v>
      </c>
      <c r="E73" s="613">
        <v>0.72</v>
      </c>
      <c r="F73" s="485">
        <v>0.68</v>
      </c>
      <c r="G73" s="610">
        <v>0.66</v>
      </c>
      <c r="H73" s="610">
        <v>0.62</v>
      </c>
      <c r="I73" s="610">
        <v>0.3</v>
      </c>
      <c r="J73" s="931"/>
      <c r="K73" s="485">
        <v>0</v>
      </c>
      <c r="L73" s="614">
        <v>0</v>
      </c>
      <c r="M73" s="931"/>
      <c r="N73" s="486">
        <v>0</v>
      </c>
      <c r="O73" s="612">
        <v>0</v>
      </c>
      <c r="P73" s="612">
        <v>0</v>
      </c>
      <c r="Q73" s="612">
        <v>0</v>
      </c>
      <c r="R73" s="612">
        <v>0</v>
      </c>
      <c r="S73" s="612">
        <v>0</v>
      </c>
      <c r="T73" s="612">
        <v>0</v>
      </c>
      <c r="U73" s="612">
        <v>0</v>
      </c>
      <c r="V73" s="612">
        <v>0</v>
      </c>
      <c r="W73" s="612">
        <v>0.3</v>
      </c>
      <c r="X73" s="612">
        <v>0.3</v>
      </c>
      <c r="Y73" s="612">
        <v>0.3</v>
      </c>
      <c r="Z73" s="613">
        <f t="shared" si="43"/>
        <v>5.4799999999999995</v>
      </c>
      <c r="AA73" s="1052">
        <f t="shared" si="44"/>
        <v>5.12820512820511</v>
      </c>
      <c r="AB73" s="1052">
        <f t="shared" si="45"/>
        <v>8.3333333333333481</v>
      </c>
      <c r="AC73" s="1053">
        <f t="shared" si="46"/>
        <v>5.8823529411764497</v>
      </c>
      <c r="AD73" s="1053">
        <f t="shared" si="47"/>
        <v>3.0303030303030276</v>
      </c>
      <c r="AE73" s="1053">
        <f t="shared" si="48"/>
        <v>6.4516129032258229</v>
      </c>
      <c r="AF73" s="1053">
        <f t="shared" si="49"/>
        <v>106.66666666666669</v>
      </c>
      <c r="AG73" s="1053" t="str">
        <f t="shared" si="50"/>
        <v>n/a</v>
      </c>
      <c r="AH73" s="1053" t="str">
        <f t="shared" si="51"/>
        <v>n/a</v>
      </c>
      <c r="AI73" s="1053" t="str">
        <f t="shared" si="52"/>
        <v>n/a</v>
      </c>
      <c r="AJ73" s="1053" t="str">
        <f t="shared" si="53"/>
        <v>n/a</v>
      </c>
      <c r="AK73" s="1053" t="str">
        <f t="shared" si="54"/>
        <v>n/a</v>
      </c>
      <c r="AL73" s="1053" t="str">
        <f t="shared" si="55"/>
        <v>n/a</v>
      </c>
      <c r="AM73" s="1053" t="str">
        <f t="shared" si="56"/>
        <v>n/a</v>
      </c>
      <c r="AN73" s="1053" t="str">
        <f t="shared" si="57"/>
        <v>n/a</v>
      </c>
      <c r="AO73" s="1053" t="str">
        <f t="shared" si="58"/>
        <v>n/a</v>
      </c>
      <c r="AP73" s="1053" t="str">
        <f t="shared" si="59"/>
        <v>n/a</v>
      </c>
      <c r="AQ73" s="1053" t="str">
        <f t="shared" si="60"/>
        <v>n/a</v>
      </c>
      <c r="AR73" s="1053">
        <f t="shared" si="61"/>
        <v>-100</v>
      </c>
      <c r="AS73" s="1053">
        <f t="shared" si="62"/>
        <v>0</v>
      </c>
      <c r="AT73" s="1053">
        <f t="shared" si="63"/>
        <v>0</v>
      </c>
      <c r="AU73" s="1054">
        <f t="shared" si="64"/>
        <v>3.9436082225456062</v>
      </c>
      <c r="AV73" s="1055">
        <f t="shared" si="65"/>
        <v>51.743309252713907</v>
      </c>
    </row>
    <row r="74" spans="1:48" ht="11.25" customHeight="1" x14ac:dyDescent="0.2">
      <c r="A74" s="487" t="s">
        <v>959</v>
      </c>
      <c r="B74" s="845" t="s">
        <v>960</v>
      </c>
      <c r="C74" s="610">
        <v>2.2599999999999998</v>
      </c>
      <c r="D74" s="482">
        <v>2.0099999999999998</v>
      </c>
      <c r="E74" s="613">
        <v>1.76</v>
      </c>
      <c r="F74" s="610">
        <v>1.6</v>
      </c>
      <c r="G74" s="610">
        <v>1.46</v>
      </c>
      <c r="H74" s="610">
        <v>1.34</v>
      </c>
      <c r="I74" s="610">
        <v>1.1399999999999999</v>
      </c>
      <c r="J74" s="931"/>
      <c r="K74" s="610">
        <v>1.08</v>
      </c>
      <c r="L74" s="481">
        <v>1</v>
      </c>
      <c r="M74" s="931"/>
      <c r="N74" s="486">
        <v>0.8</v>
      </c>
      <c r="O74" s="612">
        <v>1.22</v>
      </c>
      <c r="P74" s="612">
        <v>1.64</v>
      </c>
      <c r="Q74" s="616">
        <v>1.61</v>
      </c>
      <c r="R74" s="616">
        <v>1.57</v>
      </c>
      <c r="S74" s="616">
        <v>1.53</v>
      </c>
      <c r="T74" s="616">
        <v>1.49</v>
      </c>
      <c r="U74" s="616">
        <v>1.45</v>
      </c>
      <c r="V74" s="616">
        <v>1.35</v>
      </c>
      <c r="W74" s="616">
        <v>1.23</v>
      </c>
      <c r="X74" s="616">
        <v>1.1100000000000001</v>
      </c>
      <c r="Y74" s="616">
        <v>0.99</v>
      </c>
      <c r="Z74" s="613">
        <f t="shared" si="43"/>
        <v>29.64</v>
      </c>
      <c r="AA74" s="1052">
        <f t="shared" si="44"/>
        <v>12.437810945273631</v>
      </c>
      <c r="AB74" s="1052">
        <f t="shared" si="45"/>
        <v>14.204545454545435</v>
      </c>
      <c r="AC74" s="1053">
        <f t="shared" si="46"/>
        <v>9.9999999999999858</v>
      </c>
      <c r="AD74" s="1053">
        <f t="shared" si="47"/>
        <v>9.5890410958904262</v>
      </c>
      <c r="AE74" s="1053">
        <f t="shared" si="48"/>
        <v>8.9552238805969964</v>
      </c>
      <c r="AF74" s="1053">
        <f t="shared" si="49"/>
        <v>17.543859649122815</v>
      </c>
      <c r="AG74" s="1053">
        <f t="shared" si="50"/>
        <v>5.5555555555555358</v>
      </c>
      <c r="AH74" s="1053">
        <f t="shared" si="51"/>
        <v>8.0000000000000071</v>
      </c>
      <c r="AI74" s="1053">
        <f t="shared" si="52"/>
        <v>25</v>
      </c>
      <c r="AJ74" s="1053">
        <f t="shared" si="53"/>
        <v>-34.426229508196712</v>
      </c>
      <c r="AK74" s="1053">
        <f t="shared" si="54"/>
        <v>-25.609756097560975</v>
      </c>
      <c r="AL74" s="1053">
        <f t="shared" si="55"/>
        <v>1.8633540372670732</v>
      </c>
      <c r="AM74" s="1053">
        <f t="shared" si="56"/>
        <v>2.5477707006369421</v>
      </c>
      <c r="AN74" s="1053">
        <f t="shared" si="57"/>
        <v>2.6143790849673332</v>
      </c>
      <c r="AO74" s="1053">
        <f t="shared" si="58"/>
        <v>2.6845637583892579</v>
      </c>
      <c r="AP74" s="1053">
        <f t="shared" si="59"/>
        <v>2.7586206896551779</v>
      </c>
      <c r="AQ74" s="1053">
        <f t="shared" si="60"/>
        <v>7.4074074074073959</v>
      </c>
      <c r="AR74" s="1053">
        <f t="shared" si="61"/>
        <v>9.7560975609756184</v>
      </c>
      <c r="AS74" s="1053">
        <f t="shared" si="62"/>
        <v>10.810810810810789</v>
      </c>
      <c r="AT74" s="1053">
        <f t="shared" si="63"/>
        <v>12.121212121212132</v>
      </c>
      <c r="AU74" s="1054">
        <f t="shared" si="64"/>
        <v>5.190713357327442</v>
      </c>
      <c r="AV74" s="1055">
        <f t="shared" si="65"/>
        <v>13.384758807069911</v>
      </c>
    </row>
    <row r="75" spans="1:48" ht="11.25" customHeight="1" x14ac:dyDescent="0.2">
      <c r="A75" s="489" t="s">
        <v>411</v>
      </c>
      <c r="B75" s="490" t="s">
        <v>412</v>
      </c>
      <c r="C75" s="610">
        <v>1.9550000000000001</v>
      </c>
      <c r="D75" s="482">
        <v>1.78</v>
      </c>
      <c r="E75" s="493">
        <v>1.6199999999999999</v>
      </c>
      <c r="F75" s="496">
        <v>1.4650000000000001</v>
      </c>
      <c r="G75" s="496">
        <v>1.33</v>
      </c>
      <c r="H75" s="496">
        <v>1.21</v>
      </c>
      <c r="I75" s="496">
        <v>1.0900000000000001</v>
      </c>
      <c r="J75" s="1013" t="s">
        <v>90</v>
      </c>
      <c r="K75" s="496">
        <v>0.96</v>
      </c>
      <c r="L75" s="492">
        <v>0.9</v>
      </c>
      <c r="M75" s="1013"/>
      <c r="N75" s="493">
        <v>0.86</v>
      </c>
      <c r="O75" s="498">
        <v>0.82</v>
      </c>
      <c r="P75" s="498">
        <v>0.4</v>
      </c>
      <c r="Q75" s="499">
        <v>0</v>
      </c>
      <c r="R75" s="499">
        <v>0</v>
      </c>
      <c r="S75" s="499">
        <v>0</v>
      </c>
      <c r="T75" s="499">
        <v>0</v>
      </c>
      <c r="U75" s="499">
        <v>0</v>
      </c>
      <c r="V75" s="499">
        <v>0</v>
      </c>
      <c r="W75" s="499">
        <v>0</v>
      </c>
      <c r="X75" s="499">
        <v>0</v>
      </c>
      <c r="Y75" s="499">
        <v>0</v>
      </c>
      <c r="Z75" s="613">
        <f t="shared" si="43"/>
        <v>14.39</v>
      </c>
      <c r="AA75" s="1052">
        <f t="shared" si="44"/>
        <v>9.8314606741572987</v>
      </c>
      <c r="AB75" s="1052">
        <f t="shared" si="45"/>
        <v>9.8765432098765427</v>
      </c>
      <c r="AC75" s="1053">
        <f t="shared" si="46"/>
        <v>10.580204778156975</v>
      </c>
      <c r="AD75" s="1053">
        <f t="shared" si="47"/>
        <v>10.150375939849621</v>
      </c>
      <c r="AE75" s="1053">
        <f t="shared" si="48"/>
        <v>9.9173553719008378</v>
      </c>
      <c r="AF75" s="1053">
        <f t="shared" si="49"/>
        <v>11.009174311926584</v>
      </c>
      <c r="AG75" s="1053">
        <f t="shared" si="50"/>
        <v>13.541666666666675</v>
      </c>
      <c r="AH75" s="1053">
        <f t="shared" si="51"/>
        <v>6.6666666666666652</v>
      </c>
      <c r="AI75" s="1053">
        <f t="shared" si="52"/>
        <v>4.6511627906976827</v>
      </c>
      <c r="AJ75" s="1053">
        <f t="shared" si="53"/>
        <v>4.8780487804878092</v>
      </c>
      <c r="AK75" s="1053">
        <f t="shared" si="54"/>
        <v>104.99999999999999</v>
      </c>
      <c r="AL75" s="1053" t="str">
        <f t="shared" si="55"/>
        <v>n/a</v>
      </c>
      <c r="AM75" s="1053" t="str">
        <f t="shared" si="56"/>
        <v>n/a</v>
      </c>
      <c r="AN75" s="1053" t="str">
        <f t="shared" si="57"/>
        <v>n/a</v>
      </c>
      <c r="AO75" s="1053" t="str">
        <f t="shared" si="58"/>
        <v>n/a</v>
      </c>
      <c r="AP75" s="1053" t="str">
        <f t="shared" si="59"/>
        <v>n/a</v>
      </c>
      <c r="AQ75" s="1053" t="str">
        <f t="shared" si="60"/>
        <v>n/a</v>
      </c>
      <c r="AR75" s="1053" t="str">
        <f t="shared" si="61"/>
        <v>n/a</v>
      </c>
      <c r="AS75" s="1053" t="str">
        <f t="shared" si="62"/>
        <v>n/a</v>
      </c>
      <c r="AT75" s="1053" t="str">
        <f t="shared" si="63"/>
        <v>n/a</v>
      </c>
      <c r="AU75" s="1054">
        <f t="shared" si="64"/>
        <v>17.827514471853338</v>
      </c>
      <c r="AV75" s="1055">
        <f t="shared" si="65"/>
        <v>29.036110805883467</v>
      </c>
    </row>
    <row r="76" spans="1:48" ht="11.25" customHeight="1" x14ac:dyDescent="0.2">
      <c r="A76" s="483" t="s">
        <v>129</v>
      </c>
      <c r="B76" s="860" t="s">
        <v>130</v>
      </c>
      <c r="C76" s="610">
        <v>1.1599999999999999</v>
      </c>
      <c r="D76" s="482">
        <v>1.06</v>
      </c>
      <c r="E76" s="615">
        <v>0.99399999999999999</v>
      </c>
      <c r="F76" s="610">
        <v>0.91400000000000003</v>
      </c>
      <c r="G76" s="610">
        <v>0.874</v>
      </c>
      <c r="H76" s="610">
        <v>0.83</v>
      </c>
      <c r="I76" s="610">
        <v>0.76</v>
      </c>
      <c r="J76" s="931"/>
      <c r="K76" s="610">
        <v>0.63500000000000001</v>
      </c>
      <c r="L76" s="481">
        <v>0.55000000000000004</v>
      </c>
      <c r="M76" s="931"/>
      <c r="N76" s="615">
        <v>0.52</v>
      </c>
      <c r="O76" s="616">
        <v>0.505</v>
      </c>
      <c r="P76" s="612">
        <v>0.5</v>
      </c>
      <c r="Q76" s="616">
        <v>0.47749999999999998</v>
      </c>
      <c r="R76" s="616">
        <v>0.46500000000000002</v>
      </c>
      <c r="S76" s="612">
        <v>0.45</v>
      </c>
      <c r="T76" s="616">
        <v>0.4425</v>
      </c>
      <c r="U76" s="616">
        <v>0.44</v>
      </c>
      <c r="V76" s="616">
        <v>0.43567</v>
      </c>
      <c r="W76" s="612">
        <v>0.43334</v>
      </c>
      <c r="X76" s="616">
        <v>0.42832999999999999</v>
      </c>
      <c r="Y76" s="616">
        <v>0.42665999999999998</v>
      </c>
      <c r="Z76" s="613">
        <f t="shared" si="43"/>
        <v>13.300999999999998</v>
      </c>
      <c r="AA76" s="1052">
        <f t="shared" si="44"/>
        <v>9.4339622641509422</v>
      </c>
      <c r="AB76" s="1052">
        <f t="shared" si="45"/>
        <v>6.6398390342052416</v>
      </c>
      <c r="AC76" s="1053">
        <f t="shared" si="46"/>
        <v>8.7527352297593009</v>
      </c>
      <c r="AD76" s="1053">
        <f t="shared" si="47"/>
        <v>4.5766590389016093</v>
      </c>
      <c r="AE76" s="1053">
        <f t="shared" si="48"/>
        <v>5.3012048192771166</v>
      </c>
      <c r="AF76" s="1053">
        <f t="shared" si="49"/>
        <v>9.210526315789469</v>
      </c>
      <c r="AG76" s="1053">
        <f t="shared" si="50"/>
        <v>19.685039370078748</v>
      </c>
      <c r="AH76" s="1053">
        <f t="shared" si="51"/>
        <v>15.454545454545453</v>
      </c>
      <c r="AI76" s="1053">
        <f t="shared" si="52"/>
        <v>5.7692307692307709</v>
      </c>
      <c r="AJ76" s="1053">
        <f t="shared" si="53"/>
        <v>2.9702970297029729</v>
      </c>
      <c r="AK76" s="1053">
        <f t="shared" si="54"/>
        <v>1.0000000000000009</v>
      </c>
      <c r="AL76" s="1053">
        <f t="shared" si="55"/>
        <v>4.7120418848167533</v>
      </c>
      <c r="AM76" s="1053">
        <f t="shared" si="56"/>
        <v>2.6881720430107503</v>
      </c>
      <c r="AN76" s="1053">
        <f t="shared" si="57"/>
        <v>3.3333333333333437</v>
      </c>
      <c r="AO76" s="1053">
        <f t="shared" si="58"/>
        <v>1.6949152542372836</v>
      </c>
      <c r="AP76" s="1053">
        <f t="shared" si="59"/>
        <v>0.56818181818181213</v>
      </c>
      <c r="AQ76" s="1053">
        <f t="shared" si="60"/>
        <v>0.9938715082516536</v>
      </c>
      <c r="AR76" s="1053">
        <f t="shared" si="61"/>
        <v>0.53768403563021483</v>
      </c>
      <c r="AS76" s="1053">
        <f t="shared" si="62"/>
        <v>1.1696589078514341</v>
      </c>
      <c r="AT76" s="1053">
        <f t="shared" si="63"/>
        <v>0.39141236581821115</v>
      </c>
      <c r="AU76" s="1054">
        <f t="shared" si="64"/>
        <v>5.2441655238386549</v>
      </c>
      <c r="AV76" s="1055">
        <f t="shared" si="65"/>
        <v>5.1785962880056386</v>
      </c>
    </row>
    <row r="77" spans="1:48" ht="11.25" customHeight="1" x14ac:dyDescent="0.2">
      <c r="A77" s="487" t="s">
        <v>905</v>
      </c>
      <c r="B77" s="845" t="s">
        <v>906</v>
      </c>
      <c r="C77" s="610">
        <v>1.6</v>
      </c>
      <c r="D77" s="482">
        <v>1.44</v>
      </c>
      <c r="E77" s="615">
        <v>1.31</v>
      </c>
      <c r="F77" s="473">
        <v>1.19</v>
      </c>
      <c r="G77" s="473">
        <v>1.1000000000000001</v>
      </c>
      <c r="H77" s="473">
        <v>0.98</v>
      </c>
      <c r="I77" s="473">
        <v>0.86</v>
      </c>
      <c r="J77" s="999"/>
      <c r="K77" s="473">
        <v>0.78</v>
      </c>
      <c r="L77" s="475">
        <v>0.72</v>
      </c>
      <c r="M77" s="999"/>
      <c r="N77" s="488">
        <v>0.72</v>
      </c>
      <c r="O77" s="477">
        <v>0.72</v>
      </c>
      <c r="P77" s="478">
        <v>0.72</v>
      </c>
      <c r="Q77" s="478">
        <v>0.6</v>
      </c>
      <c r="R77" s="478">
        <v>0.54</v>
      </c>
      <c r="S77" s="478">
        <v>0.43511999999999995</v>
      </c>
      <c r="T77" s="478">
        <v>0.36763000000000001</v>
      </c>
      <c r="U77" s="478">
        <v>0.31509999999999999</v>
      </c>
      <c r="V77" s="477">
        <v>0.28008</v>
      </c>
      <c r="W77" s="477">
        <v>0.28008</v>
      </c>
      <c r="X77" s="478">
        <v>0.27571000000000001</v>
      </c>
      <c r="Y77" s="477">
        <v>0.2626</v>
      </c>
      <c r="Z77" s="613">
        <f t="shared" si="43"/>
        <v>15.496320000000001</v>
      </c>
      <c r="AA77" s="1052">
        <f t="shared" si="44"/>
        <v>11.111111111111116</v>
      </c>
      <c r="AB77" s="1052">
        <f t="shared" si="45"/>
        <v>9.9236641221373887</v>
      </c>
      <c r="AC77" s="1053">
        <f t="shared" si="46"/>
        <v>10.084033613445387</v>
      </c>
      <c r="AD77" s="1053">
        <f t="shared" si="47"/>
        <v>8.1818181818181799</v>
      </c>
      <c r="AE77" s="1053">
        <f t="shared" si="48"/>
        <v>12.244897959183687</v>
      </c>
      <c r="AF77" s="1053">
        <f t="shared" si="49"/>
        <v>13.953488372093027</v>
      </c>
      <c r="AG77" s="1053">
        <f t="shared" si="50"/>
        <v>10.256410256410241</v>
      </c>
      <c r="AH77" s="1053">
        <f t="shared" si="51"/>
        <v>8.3333333333333481</v>
      </c>
      <c r="AI77" s="1053">
        <f t="shared" si="52"/>
        <v>0</v>
      </c>
      <c r="AJ77" s="1053">
        <f t="shared" si="53"/>
        <v>0</v>
      </c>
      <c r="AK77" s="1053">
        <f t="shared" si="54"/>
        <v>0</v>
      </c>
      <c r="AL77" s="1053">
        <f t="shared" si="55"/>
        <v>19.999999999999996</v>
      </c>
      <c r="AM77" s="1053">
        <f t="shared" si="56"/>
        <v>11.111111111111093</v>
      </c>
      <c r="AN77" s="1053">
        <f t="shared" si="57"/>
        <v>24.10369553226699</v>
      </c>
      <c r="AO77" s="1053">
        <f t="shared" si="58"/>
        <v>18.358131817316313</v>
      </c>
      <c r="AP77" s="1053">
        <f t="shared" si="59"/>
        <v>16.67089812757856</v>
      </c>
      <c r="AQ77" s="1053">
        <f t="shared" si="60"/>
        <v>12.503570408454735</v>
      </c>
      <c r="AR77" s="1053">
        <f t="shared" si="61"/>
        <v>0</v>
      </c>
      <c r="AS77" s="1053">
        <f t="shared" si="62"/>
        <v>1.5849987305502022</v>
      </c>
      <c r="AT77" s="1053">
        <f t="shared" si="63"/>
        <v>4.9923838537699883</v>
      </c>
      <c r="AU77" s="1054">
        <f t="shared" si="64"/>
        <v>9.6706773265290131</v>
      </c>
      <c r="AV77" s="1055">
        <f t="shared" si="65"/>
        <v>7.0433309629613587</v>
      </c>
    </row>
    <row r="78" spans="1:48" ht="11.25" customHeight="1" x14ac:dyDescent="0.2">
      <c r="A78" s="862" t="s">
        <v>449</v>
      </c>
      <c r="B78" s="860" t="s">
        <v>450</v>
      </c>
      <c r="C78" s="610">
        <v>1.6</v>
      </c>
      <c r="D78" s="482">
        <v>1.56</v>
      </c>
      <c r="E78" s="613">
        <v>1.52</v>
      </c>
      <c r="F78" s="610">
        <v>1.4</v>
      </c>
      <c r="G78" s="610">
        <v>1.1599999999999999</v>
      </c>
      <c r="H78" s="610">
        <v>1.08</v>
      </c>
      <c r="I78" s="610">
        <v>1</v>
      </c>
      <c r="J78" s="931"/>
      <c r="K78" s="610">
        <v>0.96</v>
      </c>
      <c r="L78" s="481">
        <v>0.92</v>
      </c>
      <c r="M78" s="931"/>
      <c r="N78" s="494">
        <v>0.84</v>
      </c>
      <c r="O78" s="494">
        <v>0.8</v>
      </c>
      <c r="P78" s="616">
        <v>0.74</v>
      </c>
      <c r="Q78" s="616">
        <v>0.66</v>
      </c>
      <c r="R78" s="612">
        <v>0.6</v>
      </c>
      <c r="S78" s="616">
        <v>0.57499999999999996</v>
      </c>
      <c r="T78" s="616">
        <v>0.44500000000000001</v>
      </c>
      <c r="U78" s="616">
        <v>7.0000000000000007E-2</v>
      </c>
      <c r="V78" s="612">
        <v>0</v>
      </c>
      <c r="W78" s="612">
        <v>0</v>
      </c>
      <c r="X78" s="612">
        <v>0</v>
      </c>
      <c r="Y78" s="612">
        <v>0</v>
      </c>
      <c r="Z78" s="613">
        <f t="shared" si="43"/>
        <v>15.930000000000001</v>
      </c>
      <c r="AA78" s="1052">
        <f t="shared" si="44"/>
        <v>2.5641025641025772</v>
      </c>
      <c r="AB78" s="1052">
        <f t="shared" si="45"/>
        <v>2.6315789473684292</v>
      </c>
      <c r="AC78" s="1053">
        <f t="shared" si="46"/>
        <v>8.5714285714285854</v>
      </c>
      <c r="AD78" s="1053">
        <f t="shared" si="47"/>
        <v>20.68965517241379</v>
      </c>
      <c r="AE78" s="1053">
        <f t="shared" si="48"/>
        <v>7.4074074074073959</v>
      </c>
      <c r="AF78" s="1053">
        <f t="shared" si="49"/>
        <v>8.0000000000000071</v>
      </c>
      <c r="AG78" s="1053">
        <f t="shared" si="50"/>
        <v>4.1666666666666741</v>
      </c>
      <c r="AH78" s="1053">
        <f t="shared" si="51"/>
        <v>4.3478260869565188</v>
      </c>
      <c r="AI78" s="1053">
        <f t="shared" si="52"/>
        <v>9.5238095238095344</v>
      </c>
      <c r="AJ78" s="1053">
        <f t="shared" si="53"/>
        <v>4.9999999999999822</v>
      </c>
      <c r="AK78" s="1053">
        <f t="shared" si="54"/>
        <v>8.1081081081081141</v>
      </c>
      <c r="AL78" s="1053">
        <f t="shared" si="55"/>
        <v>12.12121212121211</v>
      </c>
      <c r="AM78" s="1053">
        <f t="shared" si="56"/>
        <v>10.000000000000009</v>
      </c>
      <c r="AN78" s="1053">
        <f t="shared" si="57"/>
        <v>4.3478260869565188</v>
      </c>
      <c r="AO78" s="1053">
        <f t="shared" si="58"/>
        <v>29.213483146067396</v>
      </c>
      <c r="AP78" s="1053">
        <f t="shared" si="59"/>
        <v>535.71428571428567</v>
      </c>
      <c r="AQ78" s="1053" t="str">
        <f t="shared" si="60"/>
        <v>n/a</v>
      </c>
      <c r="AR78" s="1053" t="str">
        <f t="shared" si="61"/>
        <v>n/a</v>
      </c>
      <c r="AS78" s="1053" t="str">
        <f t="shared" si="62"/>
        <v>n/a</v>
      </c>
      <c r="AT78" s="1053" t="str">
        <f t="shared" si="63"/>
        <v>n/a</v>
      </c>
      <c r="AU78" s="1054">
        <f t="shared" si="64"/>
        <v>42.025461882298956</v>
      </c>
      <c r="AV78" s="1055">
        <f t="shared" si="65"/>
        <v>131.83384227857658</v>
      </c>
    </row>
    <row r="79" spans="1:48" ht="11.25" customHeight="1" x14ac:dyDescent="0.2">
      <c r="A79" s="529" t="s">
        <v>4190</v>
      </c>
      <c r="B79" s="860" t="s">
        <v>1953</v>
      </c>
      <c r="C79" s="610">
        <v>0.66</v>
      </c>
      <c r="D79" s="482">
        <v>0.54</v>
      </c>
      <c r="E79" s="1064">
        <v>0.39</v>
      </c>
      <c r="F79" s="620">
        <v>0.25</v>
      </c>
      <c r="G79" s="620">
        <v>0.2</v>
      </c>
      <c r="H79" s="620">
        <v>0.12</v>
      </c>
      <c r="I79" s="636">
        <v>0.04</v>
      </c>
      <c r="J79" s="505"/>
      <c r="K79" s="636">
        <v>0.04</v>
      </c>
      <c r="L79" s="637">
        <v>0.04</v>
      </c>
      <c r="M79" s="505"/>
      <c r="N79" s="638">
        <v>0.04</v>
      </c>
      <c r="O79" s="638">
        <v>0.04</v>
      </c>
      <c r="P79" s="837">
        <v>2.88</v>
      </c>
      <c r="Q79" s="837">
        <v>2.4</v>
      </c>
      <c r="R79" s="837">
        <v>2.12</v>
      </c>
      <c r="S79" s="837">
        <v>1.9</v>
      </c>
      <c r="T79" s="837">
        <v>1.7</v>
      </c>
      <c r="U79" s="837">
        <v>1.44</v>
      </c>
      <c r="V79" s="837">
        <v>1.22</v>
      </c>
      <c r="W79" s="837">
        <v>1.1399999999999999</v>
      </c>
      <c r="X79" s="837">
        <v>1.03</v>
      </c>
      <c r="Y79" s="837">
        <v>0.92500000000000004</v>
      </c>
      <c r="Z79" s="613">
        <f t="shared" si="43"/>
        <v>19.115000000000002</v>
      </c>
      <c r="AA79" s="1052">
        <f t="shared" si="44"/>
        <v>22.222222222222211</v>
      </c>
      <c r="AB79" s="1052">
        <f t="shared" si="45"/>
        <v>38.46153846153846</v>
      </c>
      <c r="AC79" s="1053">
        <f t="shared" si="46"/>
        <v>56.000000000000007</v>
      </c>
      <c r="AD79" s="1053">
        <f t="shared" si="47"/>
        <v>25</v>
      </c>
      <c r="AE79" s="1053">
        <f t="shared" si="48"/>
        <v>66.666666666666671</v>
      </c>
      <c r="AF79" s="1053">
        <f t="shared" si="49"/>
        <v>200</v>
      </c>
      <c r="AG79" s="1053">
        <f t="shared" si="50"/>
        <v>0</v>
      </c>
      <c r="AH79" s="1053">
        <f t="shared" si="51"/>
        <v>0</v>
      </c>
      <c r="AI79" s="1053">
        <f t="shared" si="52"/>
        <v>0</v>
      </c>
      <c r="AJ79" s="1053">
        <f t="shared" si="53"/>
        <v>0</v>
      </c>
      <c r="AK79" s="1053">
        <f t="shared" si="54"/>
        <v>-98.611111111111114</v>
      </c>
      <c r="AL79" s="1053">
        <f t="shared" si="55"/>
        <v>19.999999999999996</v>
      </c>
      <c r="AM79" s="1053">
        <f t="shared" si="56"/>
        <v>13.207547169811317</v>
      </c>
      <c r="AN79" s="1053">
        <f t="shared" si="57"/>
        <v>11.578947368421066</v>
      </c>
      <c r="AO79" s="1053">
        <f t="shared" si="58"/>
        <v>11.764705882352944</v>
      </c>
      <c r="AP79" s="1053">
        <f t="shared" si="59"/>
        <v>18.055555555555557</v>
      </c>
      <c r="AQ79" s="1053">
        <f t="shared" si="60"/>
        <v>18.032786885245898</v>
      </c>
      <c r="AR79" s="1053">
        <f t="shared" si="61"/>
        <v>7.0175438596491224</v>
      </c>
      <c r="AS79" s="1053">
        <f t="shared" si="62"/>
        <v>10.679611650485432</v>
      </c>
      <c r="AT79" s="1053">
        <f t="shared" si="63"/>
        <v>11.351351351351347</v>
      </c>
      <c r="AU79" s="1054">
        <f t="shared" si="64"/>
        <v>21.571368298109444</v>
      </c>
      <c r="AV79" s="1055">
        <f t="shared" si="65"/>
        <v>52.508892228279443</v>
      </c>
    </row>
    <row r="80" spans="1:48" ht="11.25" customHeight="1" x14ac:dyDescent="0.2">
      <c r="A80" s="862" t="s">
        <v>995</v>
      </c>
      <c r="B80" s="860" t="s">
        <v>996</v>
      </c>
      <c r="C80" s="610">
        <v>0.96</v>
      </c>
      <c r="D80" s="482">
        <v>0.76</v>
      </c>
      <c r="E80" s="613">
        <v>0.68</v>
      </c>
      <c r="F80" s="610">
        <v>0.6</v>
      </c>
      <c r="G80" s="610">
        <v>0.52</v>
      </c>
      <c r="H80" s="610">
        <v>0.43</v>
      </c>
      <c r="I80" s="610">
        <v>0.39</v>
      </c>
      <c r="J80" s="931"/>
      <c r="K80" s="610">
        <v>0.36</v>
      </c>
      <c r="L80" s="614">
        <v>0</v>
      </c>
      <c r="M80" s="931"/>
      <c r="N80" s="611">
        <v>0</v>
      </c>
      <c r="O80" s="611">
        <v>0</v>
      </c>
      <c r="P80" s="612">
        <v>0</v>
      </c>
      <c r="Q80" s="612">
        <v>0</v>
      </c>
      <c r="R80" s="612">
        <v>0</v>
      </c>
      <c r="S80" s="612">
        <v>0</v>
      </c>
      <c r="T80" s="612">
        <v>0</v>
      </c>
      <c r="U80" s="612">
        <v>0</v>
      </c>
      <c r="V80" s="612">
        <v>0</v>
      </c>
      <c r="W80" s="612">
        <v>0</v>
      </c>
      <c r="X80" s="612">
        <v>0</v>
      </c>
      <c r="Y80" s="612">
        <v>0</v>
      </c>
      <c r="Z80" s="613">
        <f t="shared" si="43"/>
        <v>4.7</v>
      </c>
      <c r="AA80" s="1052">
        <f t="shared" si="44"/>
        <v>26.315789473684205</v>
      </c>
      <c r="AB80" s="1052">
        <f t="shared" si="45"/>
        <v>11.764705882352944</v>
      </c>
      <c r="AC80" s="1053">
        <f t="shared" si="46"/>
        <v>13.333333333333353</v>
      </c>
      <c r="AD80" s="1053">
        <f t="shared" si="47"/>
        <v>15.384615384615374</v>
      </c>
      <c r="AE80" s="1053">
        <f t="shared" si="48"/>
        <v>20.930232558139551</v>
      </c>
      <c r="AF80" s="1053">
        <f t="shared" si="49"/>
        <v>10.256410256410241</v>
      </c>
      <c r="AG80" s="1053">
        <f t="shared" si="50"/>
        <v>8.3333333333333481</v>
      </c>
      <c r="AH80" s="1053" t="str">
        <f t="shared" si="51"/>
        <v>n/a</v>
      </c>
      <c r="AI80" s="1053" t="str">
        <f t="shared" si="52"/>
        <v>n/a</v>
      </c>
      <c r="AJ80" s="1053" t="str">
        <f t="shared" si="53"/>
        <v>n/a</v>
      </c>
      <c r="AK80" s="1053" t="str">
        <f t="shared" si="54"/>
        <v>n/a</v>
      </c>
      <c r="AL80" s="1053" t="str">
        <f t="shared" si="55"/>
        <v>n/a</v>
      </c>
      <c r="AM80" s="1053" t="str">
        <f t="shared" si="56"/>
        <v>n/a</v>
      </c>
      <c r="AN80" s="1053" t="str">
        <f t="shared" si="57"/>
        <v>n/a</v>
      </c>
      <c r="AO80" s="1053" t="str">
        <f t="shared" si="58"/>
        <v>n/a</v>
      </c>
      <c r="AP80" s="1053" t="str">
        <f t="shared" si="59"/>
        <v>n/a</v>
      </c>
      <c r="AQ80" s="1053" t="str">
        <f t="shared" si="60"/>
        <v>n/a</v>
      </c>
      <c r="AR80" s="1053" t="str">
        <f t="shared" si="61"/>
        <v>n/a</v>
      </c>
      <c r="AS80" s="1053" t="str">
        <f t="shared" si="62"/>
        <v>n/a</v>
      </c>
      <c r="AT80" s="1053" t="str">
        <f t="shared" si="63"/>
        <v>n/a</v>
      </c>
      <c r="AU80" s="1054">
        <f t="shared" si="64"/>
        <v>15.188345745981289</v>
      </c>
      <c r="AV80" s="1055">
        <f t="shared" si="65"/>
        <v>6.3679582503032623</v>
      </c>
    </row>
    <row r="81" spans="1:48" ht="11.25" customHeight="1" x14ac:dyDescent="0.2">
      <c r="A81" s="483" t="s">
        <v>1010</v>
      </c>
      <c r="B81" s="860" t="s">
        <v>1011</v>
      </c>
      <c r="C81" s="610">
        <v>0.42666666666666669</v>
      </c>
      <c r="D81" s="482">
        <v>0.39999999999999997</v>
      </c>
      <c r="E81" s="613">
        <v>0.37333333333333335</v>
      </c>
      <c r="F81" s="610">
        <v>0.34666666666666668</v>
      </c>
      <c r="G81" s="610">
        <v>0.3155533333333333</v>
      </c>
      <c r="H81" s="610">
        <v>0.28445333333333334</v>
      </c>
      <c r="I81" s="610">
        <v>0.26023333333333332</v>
      </c>
      <c r="J81" s="931">
        <v>0</v>
      </c>
      <c r="K81" s="610">
        <v>0.22387333333333329</v>
      </c>
      <c r="L81" s="614">
        <v>0.19914666666666667</v>
      </c>
      <c r="M81" s="931">
        <v>0</v>
      </c>
      <c r="N81" s="614">
        <v>0.19914666666666667</v>
      </c>
      <c r="O81" s="514">
        <v>0.19914666666666667</v>
      </c>
      <c r="P81" s="616">
        <v>0.19532000000000002</v>
      </c>
      <c r="Q81" s="616">
        <v>0.17873333333333333</v>
      </c>
      <c r="R81" s="616">
        <v>0.14809333333333333</v>
      </c>
      <c r="S81" s="612">
        <v>0.10043333333333333</v>
      </c>
      <c r="T81" s="612">
        <v>0.10780666666666666</v>
      </c>
      <c r="U81" s="616">
        <v>0.11573333333333331</v>
      </c>
      <c r="V81" s="612">
        <v>0.11346666666666666</v>
      </c>
      <c r="W81" s="612">
        <v>0.11346666666666666</v>
      </c>
      <c r="X81" s="616">
        <v>0.11176666666666667</v>
      </c>
      <c r="Y81" s="612">
        <v>0.11120000000000001</v>
      </c>
      <c r="Z81" s="613">
        <f t="shared" si="43"/>
        <v>4.5242399999999998</v>
      </c>
      <c r="AA81" s="1052">
        <f t="shared" si="44"/>
        <v>6.6666666666666874</v>
      </c>
      <c r="AB81" s="1052">
        <f t="shared" si="45"/>
        <v>7.1428571428571397</v>
      </c>
      <c r="AC81" s="1053">
        <f t="shared" si="46"/>
        <v>7.6923076923076872</v>
      </c>
      <c r="AD81" s="1053">
        <f t="shared" si="47"/>
        <v>9.8599285910464296</v>
      </c>
      <c r="AE81" s="1053">
        <f t="shared" si="48"/>
        <v>10.933252085872303</v>
      </c>
      <c r="AF81" s="1053">
        <f t="shared" si="49"/>
        <v>9.3070321506340647</v>
      </c>
      <c r="AG81" s="1053">
        <f t="shared" si="50"/>
        <v>16.241326940829648</v>
      </c>
      <c r="AH81" s="1053">
        <f t="shared" si="51"/>
        <v>12.416309587573625</v>
      </c>
      <c r="AI81" s="1053">
        <f t="shared" si="52"/>
        <v>0</v>
      </c>
      <c r="AJ81" s="1053">
        <f t="shared" si="53"/>
        <v>0</v>
      </c>
      <c r="AK81" s="1053">
        <f t="shared" si="54"/>
        <v>1.9591781008942544</v>
      </c>
      <c r="AL81" s="1053">
        <f t="shared" si="55"/>
        <v>9.2801193584483457</v>
      </c>
      <c r="AM81" s="1053">
        <f t="shared" si="56"/>
        <v>20.68965517241379</v>
      </c>
      <c r="AN81" s="1053">
        <f t="shared" si="57"/>
        <v>47.454364420843007</v>
      </c>
      <c r="AO81" s="1053">
        <f t="shared" si="58"/>
        <v>-6.8394038711273257</v>
      </c>
      <c r="AP81" s="1053">
        <f t="shared" si="59"/>
        <v>-6.849078341013815</v>
      </c>
      <c r="AQ81" s="1053">
        <f t="shared" si="60"/>
        <v>1.9976498237367579</v>
      </c>
      <c r="AR81" s="1053">
        <f t="shared" si="61"/>
        <v>0</v>
      </c>
      <c r="AS81" s="1053">
        <f t="shared" si="62"/>
        <v>1.5210259469132126</v>
      </c>
      <c r="AT81" s="1053">
        <f t="shared" si="63"/>
        <v>0.50959232613907446</v>
      </c>
      <c r="AU81" s="1054">
        <f t="shared" si="64"/>
        <v>7.4991391897517463</v>
      </c>
      <c r="AV81" s="1055">
        <f t="shared" si="65"/>
        <v>11.746004516464346</v>
      </c>
    </row>
    <row r="82" spans="1:48" ht="11.25" customHeight="1" x14ac:dyDescent="0.2">
      <c r="A82" s="501" t="s">
        <v>451</v>
      </c>
      <c r="B82" s="490" t="s">
        <v>452</v>
      </c>
      <c r="C82" s="610">
        <v>1.22</v>
      </c>
      <c r="D82" s="482">
        <v>0.93</v>
      </c>
      <c r="E82" s="493">
        <v>0.78</v>
      </c>
      <c r="F82" s="496">
        <v>0.73</v>
      </c>
      <c r="G82" s="496">
        <v>0.69</v>
      </c>
      <c r="H82" s="496">
        <v>0.63500000000000001</v>
      </c>
      <c r="I82" s="496">
        <v>0.59</v>
      </c>
      <c r="J82" s="1013"/>
      <c r="K82" s="1134">
        <v>0.55000000000000004</v>
      </c>
      <c r="L82" s="1089">
        <v>0.51</v>
      </c>
      <c r="M82" s="1057"/>
      <c r="N82" s="493">
        <v>0.47</v>
      </c>
      <c r="O82" s="498">
        <v>0.44500000000000001</v>
      </c>
      <c r="P82" s="498">
        <v>0.41</v>
      </c>
      <c r="Q82" s="498">
        <v>0.37</v>
      </c>
      <c r="R82" s="498">
        <v>0.33</v>
      </c>
      <c r="S82" s="498">
        <v>0.28999999999999998</v>
      </c>
      <c r="T82" s="498">
        <v>0.25750000000000001</v>
      </c>
      <c r="U82" s="498">
        <v>0.22750000000000001</v>
      </c>
      <c r="V82" s="498">
        <v>0.19</v>
      </c>
      <c r="W82" s="498">
        <v>0.18</v>
      </c>
      <c r="X82" s="498">
        <v>0.16</v>
      </c>
      <c r="Y82" s="498">
        <v>0.125</v>
      </c>
      <c r="Z82" s="613">
        <f t="shared" si="43"/>
        <v>10.089999999999996</v>
      </c>
      <c r="AA82" s="1052">
        <f t="shared" si="44"/>
        <v>31.182795698924725</v>
      </c>
      <c r="AB82" s="1052">
        <f t="shared" si="45"/>
        <v>19.23076923076923</v>
      </c>
      <c r="AC82" s="1053">
        <f t="shared" si="46"/>
        <v>6.8493150684931559</v>
      </c>
      <c r="AD82" s="1053">
        <f t="shared" si="47"/>
        <v>5.7971014492753659</v>
      </c>
      <c r="AE82" s="1053">
        <f t="shared" si="48"/>
        <v>8.6614173228346303</v>
      </c>
      <c r="AF82" s="1053">
        <f t="shared" si="49"/>
        <v>7.6271186440677985</v>
      </c>
      <c r="AG82" s="1053">
        <f t="shared" si="50"/>
        <v>7.2727272727272529</v>
      </c>
      <c r="AH82" s="1053">
        <f t="shared" si="51"/>
        <v>7.8431372549019773</v>
      </c>
      <c r="AI82" s="1053">
        <f t="shared" si="52"/>
        <v>8.5106382978723527</v>
      </c>
      <c r="AJ82" s="1053">
        <f t="shared" si="53"/>
        <v>5.6179775280898792</v>
      </c>
      <c r="AK82" s="1053">
        <f t="shared" si="54"/>
        <v>8.5365853658536661</v>
      </c>
      <c r="AL82" s="1053">
        <f t="shared" si="55"/>
        <v>10.810810810810811</v>
      </c>
      <c r="AM82" s="1053">
        <f t="shared" si="56"/>
        <v>12.12121212121211</v>
      </c>
      <c r="AN82" s="1053">
        <f t="shared" si="57"/>
        <v>13.793103448275868</v>
      </c>
      <c r="AO82" s="1053">
        <f t="shared" si="58"/>
        <v>12.621359223300965</v>
      </c>
      <c r="AP82" s="1053">
        <f t="shared" si="59"/>
        <v>13.186813186813184</v>
      </c>
      <c r="AQ82" s="1053">
        <f t="shared" si="60"/>
        <v>19.736842105263165</v>
      </c>
      <c r="AR82" s="1053">
        <f t="shared" si="61"/>
        <v>5.555555555555558</v>
      </c>
      <c r="AS82" s="1053">
        <f t="shared" si="62"/>
        <v>12.5</v>
      </c>
      <c r="AT82" s="1053">
        <f t="shared" si="63"/>
        <v>28.000000000000004</v>
      </c>
      <c r="AU82" s="1054">
        <f t="shared" si="64"/>
        <v>12.272763979252087</v>
      </c>
      <c r="AV82" s="1055">
        <f t="shared" si="65"/>
        <v>7.1915718225591503</v>
      </c>
    </row>
    <row r="83" spans="1:48" ht="11.25" customHeight="1" x14ac:dyDescent="0.2">
      <c r="A83" s="880" t="s">
        <v>981</v>
      </c>
      <c r="B83" s="860" t="s">
        <v>982</v>
      </c>
      <c r="C83" s="610">
        <v>1.61</v>
      </c>
      <c r="D83" s="482">
        <v>1.33</v>
      </c>
      <c r="E83" s="615">
        <v>0.98</v>
      </c>
      <c r="F83" s="610">
        <v>0.83</v>
      </c>
      <c r="G83" s="485">
        <v>0.72</v>
      </c>
      <c r="H83" s="610">
        <v>0.69</v>
      </c>
      <c r="I83" s="610">
        <v>0.4</v>
      </c>
      <c r="J83" s="931"/>
      <c r="K83" s="485">
        <v>0.04</v>
      </c>
      <c r="L83" s="614">
        <v>0.04</v>
      </c>
      <c r="M83" s="931"/>
      <c r="N83" s="486">
        <v>0.04</v>
      </c>
      <c r="O83" s="612">
        <v>0.08</v>
      </c>
      <c r="P83" s="612">
        <v>0.65</v>
      </c>
      <c r="Q83" s="616">
        <v>0.76</v>
      </c>
      <c r="R83" s="616">
        <v>0.72</v>
      </c>
      <c r="S83" s="616">
        <v>0.68</v>
      </c>
      <c r="T83" s="616">
        <v>0.64</v>
      </c>
      <c r="U83" s="612">
        <v>0.6</v>
      </c>
      <c r="V83" s="616">
        <v>0.59</v>
      </c>
      <c r="W83" s="612">
        <v>0.56000000000000005</v>
      </c>
      <c r="X83" s="616">
        <v>0.54</v>
      </c>
      <c r="Y83" s="612">
        <v>0.45</v>
      </c>
      <c r="Z83" s="613">
        <f t="shared" si="43"/>
        <v>12.950000000000003</v>
      </c>
      <c r="AA83" s="1052">
        <f t="shared" si="44"/>
        <v>21.052631578947366</v>
      </c>
      <c r="AB83" s="1052">
        <f t="shared" si="45"/>
        <v>35.714285714285722</v>
      </c>
      <c r="AC83" s="1053">
        <f t="shared" si="46"/>
        <v>18.07228915662651</v>
      </c>
      <c r="AD83" s="1053">
        <f t="shared" si="47"/>
        <v>15.277777777777768</v>
      </c>
      <c r="AE83" s="1053">
        <f t="shared" si="48"/>
        <v>4.3478260869565188</v>
      </c>
      <c r="AF83" s="1053">
        <f t="shared" si="49"/>
        <v>72.499999999999986</v>
      </c>
      <c r="AG83" s="1053">
        <f t="shared" si="50"/>
        <v>900</v>
      </c>
      <c r="AH83" s="1053">
        <f t="shared" si="51"/>
        <v>0</v>
      </c>
      <c r="AI83" s="1053">
        <f t="shared" si="52"/>
        <v>0</v>
      </c>
      <c r="AJ83" s="1053">
        <f t="shared" si="53"/>
        <v>-50</v>
      </c>
      <c r="AK83" s="1053">
        <f t="shared" si="54"/>
        <v>-87.692307692307693</v>
      </c>
      <c r="AL83" s="1053">
        <f t="shared" si="55"/>
        <v>-14.473684210526317</v>
      </c>
      <c r="AM83" s="1053">
        <f t="shared" si="56"/>
        <v>5.555555555555558</v>
      </c>
      <c r="AN83" s="1053">
        <f t="shared" si="57"/>
        <v>5.8823529411764497</v>
      </c>
      <c r="AO83" s="1053">
        <f t="shared" si="58"/>
        <v>6.25</v>
      </c>
      <c r="AP83" s="1053">
        <f t="shared" si="59"/>
        <v>6.6666666666666652</v>
      </c>
      <c r="AQ83" s="1053">
        <f t="shared" si="60"/>
        <v>1.6949152542372836</v>
      </c>
      <c r="AR83" s="1053">
        <f t="shared" si="61"/>
        <v>5.3571428571428381</v>
      </c>
      <c r="AS83" s="1053">
        <f t="shared" si="62"/>
        <v>3.7037037037036979</v>
      </c>
      <c r="AT83" s="1053">
        <f t="shared" si="63"/>
        <v>19.999999999999996</v>
      </c>
      <c r="AU83" s="1054">
        <f t="shared" si="64"/>
        <v>48.495457769512115</v>
      </c>
      <c r="AV83" s="1055">
        <f t="shared" si="65"/>
        <v>202.81069698968884</v>
      </c>
    </row>
    <row r="84" spans="1:48" ht="11.25" customHeight="1" x14ac:dyDescent="0.2">
      <c r="A84" s="480" t="s">
        <v>461</v>
      </c>
      <c r="B84" s="860" t="s">
        <v>462</v>
      </c>
      <c r="C84" s="610">
        <v>1.95</v>
      </c>
      <c r="D84" s="482">
        <v>1.8</v>
      </c>
      <c r="E84" s="615">
        <v>1.36</v>
      </c>
      <c r="F84" s="610">
        <v>1.1200000000000001</v>
      </c>
      <c r="G84" s="610">
        <v>0.92</v>
      </c>
      <c r="H84" s="610">
        <v>0.72</v>
      </c>
      <c r="I84" s="485">
        <v>0.68</v>
      </c>
      <c r="J84" s="931"/>
      <c r="K84" s="610">
        <v>0.65</v>
      </c>
      <c r="L84" s="481">
        <v>0.61</v>
      </c>
      <c r="M84" s="931"/>
      <c r="N84" s="494">
        <v>0.56999999999999995</v>
      </c>
      <c r="O84" s="611">
        <v>0.56000000000000005</v>
      </c>
      <c r="P84" s="616">
        <v>0.53</v>
      </c>
      <c r="Q84" s="616">
        <v>0.43</v>
      </c>
      <c r="R84" s="616">
        <v>0.34</v>
      </c>
      <c r="S84" s="616">
        <v>0.29999000000000003</v>
      </c>
      <c r="T84" s="616">
        <v>0.27334000000000003</v>
      </c>
      <c r="U84" s="612">
        <v>0</v>
      </c>
      <c r="V84" s="612">
        <v>0</v>
      </c>
      <c r="W84" s="612">
        <v>0</v>
      </c>
      <c r="X84" s="612">
        <v>0</v>
      </c>
      <c r="Y84" s="612">
        <v>0</v>
      </c>
      <c r="Z84" s="613">
        <f t="shared" si="43"/>
        <v>12.813329999999999</v>
      </c>
      <c r="AA84" s="1052">
        <f t="shared" si="44"/>
        <v>8.333333333333325</v>
      </c>
      <c r="AB84" s="1052">
        <f t="shared" si="45"/>
        <v>32.352941176470587</v>
      </c>
      <c r="AC84" s="1053">
        <f t="shared" si="46"/>
        <v>21.42857142857142</v>
      </c>
      <c r="AD84" s="1053">
        <f t="shared" si="47"/>
        <v>21.739130434782616</v>
      </c>
      <c r="AE84" s="1053">
        <f t="shared" si="48"/>
        <v>27.777777777777789</v>
      </c>
      <c r="AF84" s="1053">
        <f t="shared" si="49"/>
        <v>5.8823529411764497</v>
      </c>
      <c r="AG84" s="1053">
        <f t="shared" si="50"/>
        <v>4.6153846153846212</v>
      </c>
      <c r="AH84" s="1053">
        <f t="shared" si="51"/>
        <v>6.5573770491803351</v>
      </c>
      <c r="AI84" s="1053">
        <f t="shared" si="52"/>
        <v>7.0175438596491224</v>
      </c>
      <c r="AJ84" s="1053">
        <f t="shared" si="53"/>
        <v>1.7857142857142572</v>
      </c>
      <c r="AK84" s="1053">
        <f t="shared" si="54"/>
        <v>5.6603773584905648</v>
      </c>
      <c r="AL84" s="1053">
        <f t="shared" si="55"/>
        <v>23.255813953488392</v>
      </c>
      <c r="AM84" s="1053">
        <f t="shared" si="56"/>
        <v>26.470588235294112</v>
      </c>
      <c r="AN84" s="1053">
        <f t="shared" si="57"/>
        <v>13.337111237041221</v>
      </c>
      <c r="AO84" s="1053">
        <f t="shared" si="58"/>
        <v>9.7497622009219409</v>
      </c>
      <c r="AP84" s="1053" t="str">
        <f t="shared" si="59"/>
        <v>n/a</v>
      </c>
      <c r="AQ84" s="1053" t="str">
        <f t="shared" si="60"/>
        <v>n/a</v>
      </c>
      <c r="AR84" s="1053" t="str">
        <f t="shared" si="61"/>
        <v>n/a</v>
      </c>
      <c r="AS84" s="1053" t="str">
        <f t="shared" si="62"/>
        <v>n/a</v>
      </c>
      <c r="AT84" s="1053" t="str">
        <f t="shared" si="63"/>
        <v>n/a</v>
      </c>
      <c r="AU84" s="1054">
        <f t="shared" si="64"/>
        <v>14.397585325818451</v>
      </c>
      <c r="AV84" s="1055">
        <f t="shared" si="65"/>
        <v>10.028593550075691</v>
      </c>
    </row>
    <row r="85" spans="1:48" ht="11.25" customHeight="1" x14ac:dyDescent="0.2">
      <c r="A85" s="860" t="s">
        <v>1014</v>
      </c>
      <c r="B85" s="860" t="s">
        <v>1015</v>
      </c>
      <c r="C85" s="610">
        <v>0.87</v>
      </c>
      <c r="D85" s="482">
        <v>0.78</v>
      </c>
      <c r="E85" s="615">
        <v>0.68500000000000005</v>
      </c>
      <c r="F85" s="610">
        <v>0.61499999999999999</v>
      </c>
      <c r="G85" s="610">
        <v>0.52500000000000002</v>
      </c>
      <c r="H85" s="610">
        <v>0.45</v>
      </c>
      <c r="I85" s="610">
        <v>0.1</v>
      </c>
      <c r="J85" s="931"/>
      <c r="K85" s="485">
        <v>0.05</v>
      </c>
      <c r="L85" s="614">
        <v>0.05</v>
      </c>
      <c r="M85" s="931"/>
      <c r="N85" s="611">
        <v>0.05</v>
      </c>
      <c r="O85" s="611">
        <v>0.05</v>
      </c>
      <c r="P85" s="612">
        <v>0.05</v>
      </c>
      <c r="Q85" s="612">
        <v>0.6</v>
      </c>
      <c r="R85" s="612">
        <v>0.6</v>
      </c>
      <c r="S85" s="612">
        <v>0.6</v>
      </c>
      <c r="T85" s="616">
        <v>0.6</v>
      </c>
      <c r="U85" s="612">
        <v>0.5</v>
      </c>
      <c r="V85" s="612">
        <v>0.5</v>
      </c>
      <c r="W85" s="612">
        <v>0.5</v>
      </c>
      <c r="X85" s="612">
        <v>0.5</v>
      </c>
      <c r="Y85" s="612">
        <v>0.5</v>
      </c>
      <c r="Z85" s="613">
        <f t="shared" si="43"/>
        <v>9.1749999999999972</v>
      </c>
      <c r="AA85" s="1052">
        <f t="shared" si="44"/>
        <v>11.538461538461542</v>
      </c>
      <c r="AB85" s="1052">
        <f t="shared" si="45"/>
        <v>13.868613138686126</v>
      </c>
      <c r="AC85" s="1053">
        <f t="shared" si="46"/>
        <v>11.38211382113823</v>
      </c>
      <c r="AD85" s="1053">
        <f t="shared" si="47"/>
        <v>17.142857142857125</v>
      </c>
      <c r="AE85" s="1053">
        <f t="shared" si="48"/>
        <v>16.666666666666675</v>
      </c>
      <c r="AF85" s="1053">
        <f t="shared" si="49"/>
        <v>350</v>
      </c>
      <c r="AG85" s="1053">
        <f t="shared" si="50"/>
        <v>100</v>
      </c>
      <c r="AH85" s="1053">
        <f t="shared" si="51"/>
        <v>0</v>
      </c>
      <c r="AI85" s="1053">
        <f t="shared" si="52"/>
        <v>0</v>
      </c>
      <c r="AJ85" s="1053">
        <f t="shared" si="53"/>
        <v>0</v>
      </c>
      <c r="AK85" s="1053">
        <f t="shared" si="54"/>
        <v>0</v>
      </c>
      <c r="AL85" s="1053">
        <f t="shared" si="55"/>
        <v>-91.666666666666657</v>
      </c>
      <c r="AM85" s="1053">
        <f t="shared" si="56"/>
        <v>0</v>
      </c>
      <c r="AN85" s="1053">
        <f t="shared" si="57"/>
        <v>0</v>
      </c>
      <c r="AO85" s="1053">
        <f t="shared" si="58"/>
        <v>0</v>
      </c>
      <c r="AP85" s="1053">
        <f t="shared" si="59"/>
        <v>19.999999999999996</v>
      </c>
      <c r="AQ85" s="1053">
        <f t="shared" si="60"/>
        <v>0</v>
      </c>
      <c r="AR85" s="1053">
        <f t="shared" si="61"/>
        <v>0</v>
      </c>
      <c r="AS85" s="1053">
        <f t="shared" si="62"/>
        <v>0</v>
      </c>
      <c r="AT85" s="1053">
        <f t="shared" si="63"/>
        <v>0</v>
      </c>
      <c r="AU85" s="1054">
        <f t="shared" si="64"/>
        <v>22.446602282057153</v>
      </c>
      <c r="AV85" s="1055">
        <f t="shared" si="65"/>
        <v>83.430545039603658</v>
      </c>
    </row>
    <row r="86" spans="1:48" ht="11.25" customHeight="1" x14ac:dyDescent="0.2">
      <c r="A86" s="501" t="s">
        <v>970</v>
      </c>
      <c r="B86" s="490" t="s">
        <v>971</v>
      </c>
      <c r="C86" s="610">
        <v>0.47</v>
      </c>
      <c r="D86" s="482">
        <v>0.42</v>
      </c>
      <c r="E86" s="500">
        <v>0.38</v>
      </c>
      <c r="F86" s="496">
        <v>0.34</v>
      </c>
      <c r="G86" s="496">
        <v>0.3</v>
      </c>
      <c r="H86" s="496">
        <v>0.26</v>
      </c>
      <c r="I86" s="496">
        <v>0.22</v>
      </c>
      <c r="J86" s="1013"/>
      <c r="K86" s="496">
        <v>0.18</v>
      </c>
      <c r="L86" s="492">
        <v>0.15</v>
      </c>
      <c r="M86" s="1013"/>
      <c r="N86" s="509">
        <v>0.11</v>
      </c>
      <c r="O86" s="518">
        <v>7.3330000000000006E-2</v>
      </c>
      <c r="P86" s="498">
        <v>7.3330000000000006E-2</v>
      </c>
      <c r="Q86" s="498">
        <v>0.04</v>
      </c>
      <c r="R86" s="498">
        <v>2.6669999999999999E-2</v>
      </c>
      <c r="S86" s="498">
        <v>1.7780000000000001E-2</v>
      </c>
      <c r="T86" s="499">
        <v>1.5800000000000002E-2</v>
      </c>
      <c r="U86" s="498">
        <v>1.5800000000000002E-2</v>
      </c>
      <c r="V86" s="498">
        <v>1.2840000000000001E-2</v>
      </c>
      <c r="W86" s="498">
        <v>1.1849999999999999E-2</v>
      </c>
      <c r="X86" s="498">
        <v>9.8700000000000003E-3</v>
      </c>
      <c r="Y86" s="499">
        <v>6.5199999999999998E-3</v>
      </c>
      <c r="Z86" s="613">
        <f t="shared" si="43"/>
        <v>3.1337900000000003</v>
      </c>
      <c r="AA86" s="1052">
        <f t="shared" si="44"/>
        <v>11.904761904761907</v>
      </c>
      <c r="AB86" s="1052">
        <f t="shared" si="45"/>
        <v>10.526315789473673</v>
      </c>
      <c r="AC86" s="1053">
        <f t="shared" si="46"/>
        <v>11.764705882352944</v>
      </c>
      <c r="AD86" s="1053">
        <f t="shared" si="47"/>
        <v>13.333333333333353</v>
      </c>
      <c r="AE86" s="1053">
        <f t="shared" si="48"/>
        <v>15.384615384615374</v>
      </c>
      <c r="AF86" s="1053">
        <f t="shared" si="49"/>
        <v>18.181818181818187</v>
      </c>
      <c r="AG86" s="1053">
        <f t="shared" si="50"/>
        <v>22.222222222222232</v>
      </c>
      <c r="AH86" s="1053">
        <f t="shared" si="51"/>
        <v>19.999999999999996</v>
      </c>
      <c r="AI86" s="1053">
        <f t="shared" si="52"/>
        <v>36.363636363636353</v>
      </c>
      <c r="AJ86" s="1053">
        <f t="shared" si="53"/>
        <v>50.006818491749613</v>
      </c>
      <c r="AK86" s="1053">
        <f t="shared" si="54"/>
        <v>0</v>
      </c>
      <c r="AL86" s="1053">
        <f t="shared" si="55"/>
        <v>83.325000000000003</v>
      </c>
      <c r="AM86" s="1053">
        <f t="shared" si="56"/>
        <v>49.981252343457072</v>
      </c>
      <c r="AN86" s="1053">
        <f t="shared" si="57"/>
        <v>50</v>
      </c>
      <c r="AO86" s="1053">
        <f t="shared" si="58"/>
        <v>12.531645569620252</v>
      </c>
      <c r="AP86" s="1053">
        <f t="shared" si="59"/>
        <v>0</v>
      </c>
      <c r="AQ86" s="1053">
        <f t="shared" si="60"/>
        <v>23.052959501557634</v>
      </c>
      <c r="AR86" s="1053">
        <f t="shared" si="61"/>
        <v>8.3544303797468586</v>
      </c>
      <c r="AS86" s="1053">
        <f t="shared" si="62"/>
        <v>20.060790273556229</v>
      </c>
      <c r="AT86" s="1053">
        <f t="shared" si="63"/>
        <v>51.380368098159515</v>
      </c>
      <c r="AU86" s="1054">
        <f t="shared" si="64"/>
        <v>25.418733686003058</v>
      </c>
      <c r="AV86" s="1055">
        <f t="shared" si="65"/>
        <v>21.364501619592605</v>
      </c>
    </row>
    <row r="87" spans="1:48" ht="11.25" customHeight="1" x14ac:dyDescent="0.2">
      <c r="A87" s="847" t="s">
        <v>4083</v>
      </c>
      <c r="B87" s="843" t="s">
        <v>4084</v>
      </c>
      <c r="C87" s="610">
        <v>0.28000000000000003</v>
      </c>
      <c r="D87" s="482">
        <v>0.25</v>
      </c>
      <c r="E87" s="613">
        <v>0.2</v>
      </c>
      <c r="F87" s="620">
        <v>0.18</v>
      </c>
      <c r="G87" s="620">
        <v>0.15</v>
      </c>
      <c r="H87" s="485">
        <v>0</v>
      </c>
      <c r="I87" s="485">
        <v>0</v>
      </c>
      <c r="J87" s="931"/>
      <c r="K87" s="485">
        <v>0</v>
      </c>
      <c r="L87" s="635">
        <v>0.1</v>
      </c>
      <c r="M87" s="482"/>
      <c r="N87" s="611">
        <v>0</v>
      </c>
      <c r="O87" s="611">
        <v>0</v>
      </c>
      <c r="P87" s="612">
        <v>0</v>
      </c>
      <c r="Q87" s="612">
        <v>0</v>
      </c>
      <c r="R87" s="837">
        <v>0.35</v>
      </c>
      <c r="S87" s="837">
        <v>0.32</v>
      </c>
      <c r="T87" s="837">
        <v>0.3</v>
      </c>
      <c r="U87" s="837">
        <v>0.27</v>
      </c>
      <c r="V87" s="837">
        <v>0.25</v>
      </c>
      <c r="W87" s="837">
        <v>0.12</v>
      </c>
      <c r="X87" s="837">
        <v>0.11</v>
      </c>
      <c r="Y87" s="837">
        <v>0.1</v>
      </c>
      <c r="Z87" s="613">
        <f t="shared" si="43"/>
        <v>2.98</v>
      </c>
      <c r="AA87" s="1052">
        <f t="shared" si="44"/>
        <v>12.000000000000011</v>
      </c>
      <c r="AB87" s="1052">
        <f t="shared" si="45"/>
        <v>25</v>
      </c>
      <c r="AC87" s="1053">
        <f t="shared" si="46"/>
        <v>11.111111111111116</v>
      </c>
      <c r="AD87" s="1053">
        <f t="shared" si="47"/>
        <v>19.999999999999996</v>
      </c>
      <c r="AE87" s="1053" t="str">
        <f t="shared" si="48"/>
        <v>n/a</v>
      </c>
      <c r="AF87" s="1053" t="str">
        <f t="shared" si="49"/>
        <v>n/a</v>
      </c>
      <c r="AG87" s="1053" t="str">
        <f t="shared" si="50"/>
        <v>n/a</v>
      </c>
      <c r="AH87" s="1053">
        <f t="shared" si="51"/>
        <v>-100</v>
      </c>
      <c r="AI87" s="1053" t="str">
        <f t="shared" si="52"/>
        <v>n/a</v>
      </c>
      <c r="AJ87" s="1053" t="str">
        <f t="shared" si="53"/>
        <v>n/a</v>
      </c>
      <c r="AK87" s="1053" t="str">
        <f t="shared" si="54"/>
        <v>n/a</v>
      </c>
      <c r="AL87" s="1053" t="str">
        <f t="shared" si="55"/>
        <v>n/a</v>
      </c>
      <c r="AM87" s="1053">
        <f t="shared" si="56"/>
        <v>-100</v>
      </c>
      <c r="AN87" s="1053">
        <f t="shared" si="57"/>
        <v>9.375</v>
      </c>
      <c r="AO87" s="1053">
        <f t="shared" si="58"/>
        <v>6.6666666666666652</v>
      </c>
      <c r="AP87" s="1053">
        <f t="shared" si="59"/>
        <v>11.111111111111093</v>
      </c>
      <c r="AQ87" s="1053">
        <f t="shared" si="60"/>
        <v>8.0000000000000071</v>
      </c>
      <c r="AR87" s="1053">
        <f t="shared" si="61"/>
        <v>108.33333333333334</v>
      </c>
      <c r="AS87" s="1053">
        <f t="shared" si="62"/>
        <v>9.0909090909090828</v>
      </c>
      <c r="AT87" s="1053">
        <f t="shared" si="63"/>
        <v>9.9999999999999858</v>
      </c>
      <c r="AU87" s="1054">
        <f t="shared" si="64"/>
        <v>2.3606254856254867</v>
      </c>
      <c r="AV87" s="1055">
        <f t="shared" si="65"/>
        <v>52.803536185260711</v>
      </c>
    </row>
    <row r="88" spans="1:48" ht="11.25" customHeight="1" x14ac:dyDescent="0.2">
      <c r="A88" s="860" t="s">
        <v>149</v>
      </c>
      <c r="B88" s="860" t="s">
        <v>150</v>
      </c>
      <c r="C88" s="610">
        <v>3.1</v>
      </c>
      <c r="D88" s="482">
        <v>3.02</v>
      </c>
      <c r="E88" s="613">
        <v>2.94</v>
      </c>
      <c r="F88" s="610">
        <v>2.71</v>
      </c>
      <c r="G88" s="610">
        <v>2.46</v>
      </c>
      <c r="H88" s="610">
        <v>2.2349999999999999</v>
      </c>
      <c r="I88" s="610">
        <v>2.0299999999999998</v>
      </c>
      <c r="J88" s="931"/>
      <c r="K88" s="610">
        <v>1.845</v>
      </c>
      <c r="L88" s="481">
        <v>1.64</v>
      </c>
      <c r="M88" s="931" t="s">
        <v>90</v>
      </c>
      <c r="N88" s="494">
        <v>1.48</v>
      </c>
      <c r="O88" s="494">
        <v>1.32</v>
      </c>
      <c r="P88" s="616">
        <v>1.1399999999999999</v>
      </c>
      <c r="Q88" s="616">
        <v>0.98</v>
      </c>
      <c r="R88" s="616">
        <v>0.86</v>
      </c>
      <c r="S88" s="616">
        <v>0.72</v>
      </c>
      <c r="T88" s="616">
        <v>0.6</v>
      </c>
      <c r="U88" s="616">
        <v>0.4</v>
      </c>
      <c r="V88" s="616">
        <v>0.39</v>
      </c>
      <c r="W88" s="616">
        <v>0.38</v>
      </c>
      <c r="X88" s="616">
        <v>0.37</v>
      </c>
      <c r="Y88" s="616">
        <v>0.34</v>
      </c>
      <c r="Z88" s="613">
        <f t="shared" si="43"/>
        <v>30.96</v>
      </c>
      <c r="AA88" s="1052">
        <f t="shared" si="44"/>
        <v>2.6490066225165476</v>
      </c>
      <c r="AB88" s="1052">
        <f t="shared" si="45"/>
        <v>2.7210884353741527</v>
      </c>
      <c r="AC88" s="1053">
        <f t="shared" si="46"/>
        <v>8.4870848708487046</v>
      </c>
      <c r="AD88" s="1053">
        <f t="shared" si="47"/>
        <v>10.162601626016254</v>
      </c>
      <c r="AE88" s="1053">
        <f t="shared" si="48"/>
        <v>10.067114093959727</v>
      </c>
      <c r="AF88" s="1053">
        <f t="shared" si="49"/>
        <v>10.098522167487701</v>
      </c>
      <c r="AG88" s="1053">
        <f t="shared" si="50"/>
        <v>10.027100271002709</v>
      </c>
      <c r="AH88" s="1053">
        <f t="shared" si="51"/>
        <v>12.5</v>
      </c>
      <c r="AI88" s="1053">
        <f t="shared" si="52"/>
        <v>10.810810810810811</v>
      </c>
      <c r="AJ88" s="1053">
        <f t="shared" si="53"/>
        <v>12.12121212121211</v>
      </c>
      <c r="AK88" s="1053">
        <f t="shared" si="54"/>
        <v>15.789473684210531</v>
      </c>
      <c r="AL88" s="1053">
        <f t="shared" si="55"/>
        <v>16.326530612244895</v>
      </c>
      <c r="AM88" s="1053">
        <f t="shared" si="56"/>
        <v>13.953488372093027</v>
      </c>
      <c r="AN88" s="1053">
        <f t="shared" si="57"/>
        <v>19.444444444444443</v>
      </c>
      <c r="AO88" s="1053">
        <f t="shared" si="58"/>
        <v>19.999999999999996</v>
      </c>
      <c r="AP88" s="1053">
        <f t="shared" si="59"/>
        <v>49.999999999999979</v>
      </c>
      <c r="AQ88" s="1053">
        <f t="shared" si="60"/>
        <v>2.5641025641025772</v>
      </c>
      <c r="AR88" s="1053">
        <f t="shared" si="61"/>
        <v>2.6315789473684292</v>
      </c>
      <c r="AS88" s="1053">
        <f t="shared" si="62"/>
        <v>2.7027027027026973</v>
      </c>
      <c r="AT88" s="1053">
        <f t="shared" si="63"/>
        <v>8.8235294117646959</v>
      </c>
      <c r="AU88" s="1054">
        <f t="shared" si="64"/>
        <v>12.094019587907999</v>
      </c>
      <c r="AV88" s="1055">
        <f t="shared" si="65"/>
        <v>10.452020643326067</v>
      </c>
    </row>
    <row r="89" spans="1:48" ht="11.25" customHeight="1" x14ac:dyDescent="0.2">
      <c r="A89" s="860" t="s">
        <v>237</v>
      </c>
      <c r="B89" s="843" t="s">
        <v>238</v>
      </c>
      <c r="C89" s="610">
        <v>1.04</v>
      </c>
      <c r="D89" s="482">
        <v>0.92</v>
      </c>
      <c r="E89" s="613">
        <v>0.8</v>
      </c>
      <c r="F89" s="610">
        <v>0.72</v>
      </c>
      <c r="G89" s="610">
        <v>0.6</v>
      </c>
      <c r="H89" s="610">
        <v>0.48</v>
      </c>
      <c r="I89" s="610">
        <v>0.39</v>
      </c>
      <c r="J89" s="931"/>
      <c r="K89" s="610">
        <v>0.3666666666666667</v>
      </c>
      <c r="L89" s="481">
        <v>0.33333333333333331</v>
      </c>
      <c r="M89" s="931"/>
      <c r="N89" s="494">
        <v>0.29333333333333333</v>
      </c>
      <c r="O89" s="494">
        <v>0.28000000000000003</v>
      </c>
      <c r="P89" s="616">
        <v>0.26666666666666666</v>
      </c>
      <c r="Q89" s="616">
        <v>0.2</v>
      </c>
      <c r="R89" s="616">
        <v>0.16</v>
      </c>
      <c r="S89" s="616">
        <v>0.13333333333333333</v>
      </c>
      <c r="T89" s="616">
        <v>0.11333333333333334</v>
      </c>
      <c r="U89" s="616">
        <v>0.1</v>
      </c>
      <c r="V89" s="616">
        <v>9.3333333333333338E-2</v>
      </c>
      <c r="W89" s="616">
        <v>8.666666666666667E-2</v>
      </c>
      <c r="X89" s="616">
        <v>0.08</v>
      </c>
      <c r="Y89" s="616">
        <v>7.3333333333333334E-2</v>
      </c>
      <c r="Z89" s="613">
        <f t="shared" si="43"/>
        <v>7.5299999999999985</v>
      </c>
      <c r="AA89" s="1052">
        <f t="shared" si="44"/>
        <v>13.043478260869556</v>
      </c>
      <c r="AB89" s="1052">
        <f t="shared" si="45"/>
        <v>14.999999999999991</v>
      </c>
      <c r="AC89" s="1053">
        <f t="shared" si="46"/>
        <v>11.111111111111116</v>
      </c>
      <c r="AD89" s="1053">
        <f t="shared" si="47"/>
        <v>19.999999999999996</v>
      </c>
      <c r="AE89" s="1053">
        <f t="shared" si="48"/>
        <v>25</v>
      </c>
      <c r="AF89" s="1053">
        <f t="shared" si="49"/>
        <v>23.076923076923062</v>
      </c>
      <c r="AG89" s="1053">
        <f t="shared" si="50"/>
        <v>6.3636363636363491</v>
      </c>
      <c r="AH89" s="1053">
        <f t="shared" si="51"/>
        <v>10.000000000000009</v>
      </c>
      <c r="AI89" s="1053">
        <f t="shared" si="52"/>
        <v>13.636363636363624</v>
      </c>
      <c r="AJ89" s="1053">
        <f t="shared" si="53"/>
        <v>4.761904761904745</v>
      </c>
      <c r="AK89" s="1053">
        <f t="shared" si="54"/>
        <v>5.0000000000000044</v>
      </c>
      <c r="AL89" s="1053">
        <f t="shared" si="55"/>
        <v>33.333333333333329</v>
      </c>
      <c r="AM89" s="1053">
        <f t="shared" si="56"/>
        <v>25</v>
      </c>
      <c r="AN89" s="1053">
        <f t="shared" si="57"/>
        <v>19.999999999999996</v>
      </c>
      <c r="AO89" s="1053">
        <f t="shared" si="58"/>
        <v>17.647058823529392</v>
      </c>
      <c r="AP89" s="1053">
        <f t="shared" si="59"/>
        <v>13.33333333333333</v>
      </c>
      <c r="AQ89" s="1053">
        <f t="shared" si="60"/>
        <v>7.1428571428571397</v>
      </c>
      <c r="AR89" s="1053">
        <f t="shared" si="61"/>
        <v>7.6923076923076872</v>
      </c>
      <c r="AS89" s="1053">
        <f t="shared" si="62"/>
        <v>8.333333333333325</v>
      </c>
      <c r="AT89" s="1053">
        <f t="shared" si="63"/>
        <v>9.0909090909090828</v>
      </c>
      <c r="AU89" s="1054">
        <f t="shared" si="64"/>
        <v>14.428327498020584</v>
      </c>
      <c r="AV89" s="1055">
        <f t="shared" si="65"/>
        <v>7.8616707627775568</v>
      </c>
    </row>
    <row r="90" spans="1:48" ht="11.25" customHeight="1" x14ac:dyDescent="0.2">
      <c r="A90" s="529" t="s">
        <v>4052</v>
      </c>
      <c r="B90" s="843" t="s">
        <v>4053</v>
      </c>
      <c r="C90" s="610">
        <v>1.6480000000000001</v>
      </c>
      <c r="D90" s="482">
        <v>1.5680000000000001</v>
      </c>
      <c r="E90" s="482">
        <v>1.4960000000000002</v>
      </c>
      <c r="F90" s="610">
        <v>1.4240000000000002</v>
      </c>
      <c r="G90" s="610">
        <v>1.3280000000000001</v>
      </c>
      <c r="H90" s="610">
        <v>1.2200000000000002</v>
      </c>
      <c r="I90" s="610">
        <v>1.1459999999999999</v>
      </c>
      <c r="J90" s="931">
        <v>0</v>
      </c>
      <c r="K90" s="610">
        <v>1.0980000000000001</v>
      </c>
      <c r="L90" s="481">
        <v>1.0399840000000002</v>
      </c>
      <c r="M90" s="931">
        <v>0</v>
      </c>
      <c r="N90" s="494">
        <v>1.033312</v>
      </c>
      <c r="O90" s="525">
        <v>1.000032</v>
      </c>
      <c r="P90" s="522">
        <v>1.000032</v>
      </c>
      <c r="Q90" s="616">
        <v>1.000032</v>
      </c>
      <c r="R90" s="616">
        <v>0.39191510000000007</v>
      </c>
      <c r="S90" s="616">
        <v>8.1000000000000016E-2</v>
      </c>
      <c r="T90" s="612">
        <v>0</v>
      </c>
      <c r="U90" s="612">
        <v>0</v>
      </c>
      <c r="V90" s="612">
        <v>0</v>
      </c>
      <c r="W90" s="612">
        <v>0</v>
      </c>
      <c r="X90" s="612">
        <v>0</v>
      </c>
      <c r="Y90" s="612">
        <v>0</v>
      </c>
      <c r="Z90" s="613">
        <f t="shared" si="43"/>
        <v>16.474307100000004</v>
      </c>
      <c r="AA90" s="1052">
        <f t="shared" si="44"/>
        <v>5.1020408163265252</v>
      </c>
      <c r="AB90" s="1052">
        <f t="shared" si="45"/>
        <v>4.8128342245989275</v>
      </c>
      <c r="AC90" s="1053">
        <f t="shared" si="46"/>
        <v>5.0561797752809001</v>
      </c>
      <c r="AD90" s="1053">
        <f t="shared" si="47"/>
        <v>7.2289156626506035</v>
      </c>
      <c r="AE90" s="1053">
        <f t="shared" si="48"/>
        <v>8.8524590163934214</v>
      </c>
      <c r="AF90" s="1053">
        <f t="shared" si="49"/>
        <v>6.4572425828970603</v>
      </c>
      <c r="AG90" s="1053">
        <f t="shared" si="50"/>
        <v>4.3715846994535346</v>
      </c>
      <c r="AH90" s="1053">
        <f t="shared" si="51"/>
        <v>5.5785473622671056</v>
      </c>
      <c r="AI90" s="1053">
        <f t="shared" si="52"/>
        <v>0.64569074974454299</v>
      </c>
      <c r="AJ90" s="1053">
        <f t="shared" si="53"/>
        <v>3.3278935074077642</v>
      </c>
      <c r="AK90" s="1053">
        <f t="shared" si="54"/>
        <v>0</v>
      </c>
      <c r="AL90" s="1053">
        <f t="shared" si="55"/>
        <v>0</v>
      </c>
      <c r="AM90" s="1053">
        <f t="shared" si="56"/>
        <v>155.16546823533969</v>
      </c>
      <c r="AN90" s="1053">
        <f t="shared" si="57"/>
        <v>383.84580246913578</v>
      </c>
      <c r="AO90" s="1053" t="str">
        <f t="shared" si="58"/>
        <v>n/a</v>
      </c>
      <c r="AP90" s="1053" t="str">
        <f t="shared" si="59"/>
        <v>n/a</v>
      </c>
      <c r="AQ90" s="1053" t="str">
        <f t="shared" si="60"/>
        <v>n/a</v>
      </c>
      <c r="AR90" s="1053" t="str">
        <f t="shared" si="61"/>
        <v>n/a</v>
      </c>
      <c r="AS90" s="1053" t="str">
        <f t="shared" si="62"/>
        <v>n/a</v>
      </c>
      <c r="AT90" s="1053" t="str">
        <f t="shared" si="63"/>
        <v>n/a</v>
      </c>
      <c r="AU90" s="1054">
        <f t="shared" si="64"/>
        <v>42.174618507249704</v>
      </c>
      <c r="AV90" s="1055">
        <f t="shared" si="65"/>
        <v>106.272851108532</v>
      </c>
    </row>
    <row r="91" spans="1:48" ht="11.25" customHeight="1" x14ac:dyDescent="0.2">
      <c r="A91" s="466" t="s">
        <v>161</v>
      </c>
      <c r="B91" s="845" t="s">
        <v>162</v>
      </c>
      <c r="C91" s="610">
        <v>0.66400000000000003</v>
      </c>
      <c r="D91" s="482">
        <v>0.63200000000000001</v>
      </c>
      <c r="E91" s="976">
        <v>0.58399999999999996</v>
      </c>
      <c r="F91" s="473">
        <v>0.54400000000000004</v>
      </c>
      <c r="G91" s="473">
        <v>0.51400000000000001</v>
      </c>
      <c r="H91" s="473">
        <v>0.47199999999999998</v>
      </c>
      <c r="I91" s="473">
        <v>0.42199999999999999</v>
      </c>
      <c r="J91" s="999"/>
      <c r="K91" s="473">
        <v>0.38200000000000001</v>
      </c>
      <c r="L91" s="471">
        <v>0.34933333333333338</v>
      </c>
      <c r="M91" s="999"/>
      <c r="N91" s="510">
        <v>0.32000000000000006</v>
      </c>
      <c r="O91" s="510">
        <v>0.30666666666666664</v>
      </c>
      <c r="P91" s="478">
        <v>0.29013333333333335</v>
      </c>
      <c r="Q91" s="478">
        <v>0.25813333333333333</v>
      </c>
      <c r="R91" s="478">
        <v>0.23893333333333336</v>
      </c>
      <c r="S91" s="478">
        <v>0.20906666666666671</v>
      </c>
      <c r="T91" s="478">
        <v>0.18133333333333335</v>
      </c>
      <c r="U91" s="478">
        <v>0.16000000000000003</v>
      </c>
      <c r="V91" s="478">
        <v>0.14933333333333335</v>
      </c>
      <c r="W91" s="478">
        <v>0.14080000000000001</v>
      </c>
      <c r="X91" s="478">
        <v>0.13226666666666667</v>
      </c>
      <c r="Y91" s="478">
        <v>0.12586666666666665</v>
      </c>
      <c r="Z91" s="613">
        <f t="shared" si="43"/>
        <v>7.0758666666666663</v>
      </c>
      <c r="AA91" s="1052">
        <f t="shared" si="44"/>
        <v>5.0632911392405111</v>
      </c>
      <c r="AB91" s="1052">
        <f t="shared" si="45"/>
        <v>8.2191780821917924</v>
      </c>
      <c r="AC91" s="1053">
        <f t="shared" si="46"/>
        <v>7.3529411764705843</v>
      </c>
      <c r="AD91" s="1053">
        <f t="shared" si="47"/>
        <v>5.8365758754863828</v>
      </c>
      <c r="AE91" s="1053">
        <f t="shared" si="48"/>
        <v>8.8983050847457612</v>
      </c>
      <c r="AF91" s="1053">
        <f t="shared" si="49"/>
        <v>11.848341232227488</v>
      </c>
      <c r="AG91" s="1053">
        <f t="shared" si="50"/>
        <v>10.471204188481664</v>
      </c>
      <c r="AH91" s="1053">
        <f t="shared" si="51"/>
        <v>9.3511450381679175</v>
      </c>
      <c r="AI91" s="1053">
        <f t="shared" si="52"/>
        <v>9.1666666666666572</v>
      </c>
      <c r="AJ91" s="1053">
        <f t="shared" si="53"/>
        <v>4.347826086956541</v>
      </c>
      <c r="AK91" s="1053">
        <f t="shared" si="54"/>
        <v>5.6985294117646967</v>
      </c>
      <c r="AL91" s="1053">
        <f t="shared" si="55"/>
        <v>12.396694214876035</v>
      </c>
      <c r="AM91" s="1053">
        <f t="shared" si="56"/>
        <v>8.0357142857142794</v>
      </c>
      <c r="AN91" s="1053">
        <f t="shared" si="57"/>
        <v>14.285714285714279</v>
      </c>
      <c r="AO91" s="1053">
        <f t="shared" si="58"/>
        <v>15.294117647058837</v>
      </c>
      <c r="AP91" s="1053">
        <f t="shared" si="59"/>
        <v>13.33333333333333</v>
      </c>
      <c r="AQ91" s="1053">
        <f t="shared" si="60"/>
        <v>7.1428571428571619</v>
      </c>
      <c r="AR91" s="1053">
        <f t="shared" si="61"/>
        <v>6.0606060606060552</v>
      </c>
      <c r="AS91" s="1053">
        <f t="shared" si="62"/>
        <v>6.4516129032258007</v>
      </c>
      <c r="AT91" s="1053">
        <f t="shared" si="63"/>
        <v>5.0847457627118731</v>
      </c>
      <c r="AU91" s="1054">
        <f t="shared" si="64"/>
        <v>8.7169699809248833</v>
      </c>
      <c r="AV91" s="1055">
        <f t="shared" si="65"/>
        <v>3.2680188304876157</v>
      </c>
    </row>
    <row r="92" spans="1:48" ht="11.25" customHeight="1" x14ac:dyDescent="0.2">
      <c r="A92" s="480" t="s">
        <v>459</v>
      </c>
      <c r="B92" s="843" t="s">
        <v>460</v>
      </c>
      <c r="C92" s="610">
        <v>0.86</v>
      </c>
      <c r="D92" s="482">
        <v>0.78669999999999995</v>
      </c>
      <c r="E92" s="502">
        <v>0.7466666666666667</v>
      </c>
      <c r="F92" s="610">
        <v>0.72666666666666668</v>
      </c>
      <c r="G92" s="610">
        <v>0.67333333333333334</v>
      </c>
      <c r="H92" s="610">
        <v>0.60277999999999998</v>
      </c>
      <c r="I92" s="610">
        <v>0.55555555555555558</v>
      </c>
      <c r="J92" s="931"/>
      <c r="K92" s="610">
        <v>0.52</v>
      </c>
      <c r="L92" s="610">
        <v>0.48666666666666664</v>
      </c>
      <c r="M92" s="931"/>
      <c r="N92" s="482">
        <v>0.46444444444444444</v>
      </c>
      <c r="O92" s="612">
        <v>0.46222222222222226</v>
      </c>
      <c r="P92" s="616">
        <v>0.45333333333333337</v>
      </c>
      <c r="Q92" s="616">
        <v>0.4244444444444444</v>
      </c>
      <c r="R92" s="616">
        <v>0.40222222222222226</v>
      </c>
      <c r="S92" s="616">
        <v>0.37333333333333335</v>
      </c>
      <c r="T92" s="616">
        <v>0.35555555555555557</v>
      </c>
      <c r="U92" s="612">
        <v>0.33777777777777779</v>
      </c>
      <c r="V92" s="612">
        <v>0.33777777777777779</v>
      </c>
      <c r="W92" s="612">
        <v>0.33777777777777779</v>
      </c>
      <c r="X92" s="616">
        <v>0.33777777777777779</v>
      </c>
      <c r="Y92" s="616">
        <v>0.32</v>
      </c>
      <c r="Z92" s="613">
        <f t="shared" si="43"/>
        <v>10.565035555555554</v>
      </c>
      <c r="AA92" s="1052">
        <f t="shared" si="44"/>
        <v>9.317401805008263</v>
      </c>
      <c r="AB92" s="1052">
        <f t="shared" si="45"/>
        <v>5.3616071428571388</v>
      </c>
      <c r="AC92" s="1053">
        <f t="shared" si="46"/>
        <v>2.7522935779816571</v>
      </c>
      <c r="AD92" s="1053">
        <f t="shared" si="47"/>
        <v>7.9207920792079278</v>
      </c>
      <c r="AE92" s="1053">
        <f t="shared" si="48"/>
        <v>11.70465731001913</v>
      </c>
      <c r="AF92" s="1053">
        <f t="shared" si="49"/>
        <v>8.5003999999999849</v>
      </c>
      <c r="AG92" s="1053">
        <f t="shared" si="50"/>
        <v>6.8376068376068355</v>
      </c>
      <c r="AH92" s="1053">
        <f t="shared" si="51"/>
        <v>6.8493150684931559</v>
      </c>
      <c r="AI92" s="1053">
        <f t="shared" si="52"/>
        <v>4.7846889952153138</v>
      </c>
      <c r="AJ92" s="1053">
        <f t="shared" si="53"/>
        <v>0.48076923076922906</v>
      </c>
      <c r="AK92" s="1053">
        <f t="shared" si="54"/>
        <v>1.9607843137254832</v>
      </c>
      <c r="AL92" s="1053">
        <f t="shared" si="55"/>
        <v>6.8062827225131128</v>
      </c>
      <c r="AM92" s="1053">
        <f t="shared" si="56"/>
        <v>5.5248618784530246</v>
      </c>
      <c r="AN92" s="1053">
        <f t="shared" si="57"/>
        <v>7.7380952380952328</v>
      </c>
      <c r="AO92" s="1053">
        <f t="shared" si="58"/>
        <v>5.0000000000000044</v>
      </c>
      <c r="AP92" s="1053">
        <f t="shared" si="59"/>
        <v>5.2631578947368363</v>
      </c>
      <c r="AQ92" s="1053">
        <f t="shared" si="60"/>
        <v>0</v>
      </c>
      <c r="AR92" s="1053">
        <f t="shared" si="61"/>
        <v>0</v>
      </c>
      <c r="AS92" s="1053">
        <f t="shared" si="62"/>
        <v>0</v>
      </c>
      <c r="AT92" s="1053">
        <f t="shared" si="63"/>
        <v>5.555555555555558</v>
      </c>
      <c r="AU92" s="1054">
        <f t="shared" si="64"/>
        <v>5.1179134825118933</v>
      </c>
      <c r="AV92" s="1055">
        <f t="shared" si="65"/>
        <v>3.341900547702104</v>
      </c>
    </row>
    <row r="93" spans="1:48" ht="11.25" customHeight="1" x14ac:dyDescent="0.2">
      <c r="A93" s="480" t="s">
        <v>471</v>
      </c>
      <c r="B93" s="843" t="s">
        <v>472</v>
      </c>
      <c r="C93" s="610">
        <v>1.8089999999999999</v>
      </c>
      <c r="D93" s="482">
        <v>1.6919999999999999</v>
      </c>
      <c r="E93" s="615">
        <v>1.5660000000000001</v>
      </c>
      <c r="F93" s="610">
        <v>1.388997</v>
      </c>
      <c r="G93" s="610">
        <v>1.272</v>
      </c>
      <c r="H93" s="610">
        <v>1.1520000000000001</v>
      </c>
      <c r="I93" s="610">
        <v>1.032</v>
      </c>
      <c r="J93" s="931">
        <v>0</v>
      </c>
      <c r="K93" s="610">
        <v>0.9</v>
      </c>
      <c r="L93" s="481">
        <v>0.79200000000000004</v>
      </c>
      <c r="M93" s="931">
        <v>0</v>
      </c>
      <c r="N93" s="494">
        <v>0.66</v>
      </c>
      <c r="O93" s="494">
        <v>0.63600000000000001</v>
      </c>
      <c r="P93" s="616">
        <v>0.52980000000000005</v>
      </c>
      <c r="Q93" s="612">
        <v>0</v>
      </c>
      <c r="R93" s="612">
        <v>0</v>
      </c>
      <c r="S93" s="612">
        <v>0</v>
      </c>
      <c r="T93" s="612">
        <v>0</v>
      </c>
      <c r="U93" s="612">
        <v>0</v>
      </c>
      <c r="V93" s="612">
        <v>0</v>
      </c>
      <c r="W93" s="612">
        <v>0</v>
      </c>
      <c r="X93" s="612">
        <v>0</v>
      </c>
      <c r="Y93" s="612">
        <v>0</v>
      </c>
      <c r="Z93" s="613">
        <f t="shared" si="43"/>
        <v>13.429796999999999</v>
      </c>
      <c r="AA93" s="1052">
        <f t="shared" si="44"/>
        <v>6.9148936170212671</v>
      </c>
      <c r="AB93" s="1052">
        <f t="shared" si="45"/>
        <v>8.045977011494255</v>
      </c>
      <c r="AC93" s="1053">
        <f t="shared" si="46"/>
        <v>12.743224067438597</v>
      </c>
      <c r="AD93" s="1053">
        <f t="shared" si="47"/>
        <v>9.1978773584905582</v>
      </c>
      <c r="AE93" s="1053">
        <f t="shared" si="48"/>
        <v>10.416666666666652</v>
      </c>
      <c r="AF93" s="1053">
        <f t="shared" si="49"/>
        <v>11.627906976744207</v>
      </c>
      <c r="AG93" s="1053">
        <f t="shared" si="50"/>
        <v>14.666666666666671</v>
      </c>
      <c r="AH93" s="1053">
        <f t="shared" si="51"/>
        <v>13.636363636363624</v>
      </c>
      <c r="AI93" s="1053">
        <f t="shared" si="52"/>
        <v>19.999999999999996</v>
      </c>
      <c r="AJ93" s="1053">
        <f t="shared" si="53"/>
        <v>3.7735849056603765</v>
      </c>
      <c r="AK93" s="1053">
        <f t="shared" si="54"/>
        <v>20.045300113250274</v>
      </c>
      <c r="AL93" s="1053" t="str">
        <f t="shared" si="55"/>
        <v>n/a</v>
      </c>
      <c r="AM93" s="1053" t="str">
        <f t="shared" si="56"/>
        <v>n/a</v>
      </c>
      <c r="AN93" s="1053" t="str">
        <f t="shared" si="57"/>
        <v>n/a</v>
      </c>
      <c r="AO93" s="1053" t="str">
        <f t="shared" si="58"/>
        <v>n/a</v>
      </c>
      <c r="AP93" s="1053" t="str">
        <f t="shared" si="59"/>
        <v>n/a</v>
      </c>
      <c r="AQ93" s="1053" t="str">
        <f t="shared" si="60"/>
        <v>n/a</v>
      </c>
      <c r="AR93" s="1053" t="str">
        <f t="shared" si="61"/>
        <v>n/a</v>
      </c>
      <c r="AS93" s="1053" t="str">
        <f t="shared" si="62"/>
        <v>n/a</v>
      </c>
      <c r="AT93" s="1053" t="str">
        <f t="shared" si="63"/>
        <v>n/a</v>
      </c>
      <c r="AU93" s="1054">
        <f t="shared" si="64"/>
        <v>11.915314638163316</v>
      </c>
      <c r="AV93" s="1055">
        <f t="shared" si="65"/>
        <v>5.0857933919624339</v>
      </c>
    </row>
    <row r="94" spans="1:48" ht="11.25" customHeight="1" x14ac:dyDescent="0.2">
      <c r="A94" s="845" t="s">
        <v>977</v>
      </c>
      <c r="B94" s="845" t="s">
        <v>978</v>
      </c>
      <c r="C94" s="610">
        <v>1.18</v>
      </c>
      <c r="D94" s="482">
        <v>1.04</v>
      </c>
      <c r="E94" s="476">
        <v>0.86</v>
      </c>
      <c r="F94" s="473">
        <v>0.72</v>
      </c>
      <c r="G94" s="474">
        <v>0.68</v>
      </c>
      <c r="H94" s="473">
        <v>0.66</v>
      </c>
      <c r="I94" s="473">
        <v>0.57999999999999996</v>
      </c>
      <c r="J94" s="999"/>
      <c r="K94" s="474">
        <v>0.52</v>
      </c>
      <c r="L94" s="471">
        <v>0.48</v>
      </c>
      <c r="M94" s="999"/>
      <c r="N94" s="517">
        <v>0.36</v>
      </c>
      <c r="O94" s="517">
        <v>0.51</v>
      </c>
      <c r="P94" s="477">
        <v>0.96</v>
      </c>
      <c r="Q94" s="478">
        <v>0.94640000000000002</v>
      </c>
      <c r="R94" s="478">
        <v>0.91159999999999997</v>
      </c>
      <c r="S94" s="478">
        <v>0.86919999999999997</v>
      </c>
      <c r="T94" s="478">
        <v>0.83740000000000003</v>
      </c>
      <c r="U94" s="477">
        <v>0.80559999999999998</v>
      </c>
      <c r="V94" s="478">
        <v>0.80559999999999998</v>
      </c>
      <c r="W94" s="478">
        <v>0.76319999999999999</v>
      </c>
      <c r="X94" s="478">
        <v>0.6996</v>
      </c>
      <c r="Y94" s="478">
        <v>0.61480000000000001</v>
      </c>
      <c r="Z94" s="613">
        <f t="shared" si="43"/>
        <v>15.803400000000002</v>
      </c>
      <c r="AA94" s="1052">
        <f t="shared" si="44"/>
        <v>13.461538461538458</v>
      </c>
      <c r="AB94" s="1052">
        <f t="shared" si="45"/>
        <v>20.930232558139551</v>
      </c>
      <c r="AC94" s="1053">
        <f t="shared" si="46"/>
        <v>19.444444444444443</v>
      </c>
      <c r="AD94" s="1053">
        <f t="shared" si="47"/>
        <v>5.8823529411764497</v>
      </c>
      <c r="AE94" s="1053">
        <f t="shared" si="48"/>
        <v>3.0303030303030276</v>
      </c>
      <c r="AF94" s="1053">
        <f t="shared" si="49"/>
        <v>13.793103448275868</v>
      </c>
      <c r="AG94" s="1053">
        <f t="shared" si="50"/>
        <v>11.538461538461519</v>
      </c>
      <c r="AH94" s="1053">
        <f t="shared" si="51"/>
        <v>8.3333333333333481</v>
      </c>
      <c r="AI94" s="1053">
        <f t="shared" si="52"/>
        <v>33.333333333333329</v>
      </c>
      <c r="AJ94" s="1053">
        <f t="shared" si="53"/>
        <v>-29.411764705882359</v>
      </c>
      <c r="AK94" s="1053">
        <f t="shared" si="54"/>
        <v>-46.875</v>
      </c>
      <c r="AL94" s="1053">
        <f t="shared" si="55"/>
        <v>1.4370245139475823</v>
      </c>
      <c r="AM94" s="1053">
        <f t="shared" si="56"/>
        <v>3.8174637999122574</v>
      </c>
      <c r="AN94" s="1053">
        <f t="shared" si="57"/>
        <v>4.8780487804878092</v>
      </c>
      <c r="AO94" s="1053">
        <f t="shared" si="58"/>
        <v>3.7974683544303778</v>
      </c>
      <c r="AP94" s="1053">
        <f t="shared" si="59"/>
        <v>3.9473684210526327</v>
      </c>
      <c r="AQ94" s="1053">
        <f t="shared" si="60"/>
        <v>0</v>
      </c>
      <c r="AR94" s="1053">
        <f t="shared" si="61"/>
        <v>5.555555555555558</v>
      </c>
      <c r="AS94" s="1053">
        <f t="shared" si="62"/>
        <v>9.0909090909090828</v>
      </c>
      <c r="AT94" s="1053">
        <f t="shared" si="63"/>
        <v>13.793103448275868</v>
      </c>
      <c r="AU94" s="1054">
        <f t="shared" si="64"/>
        <v>4.9888640173847385</v>
      </c>
      <c r="AV94" s="1055">
        <f t="shared" si="65"/>
        <v>16.988908027490144</v>
      </c>
    </row>
    <row r="95" spans="1:48" ht="11.25" customHeight="1" x14ac:dyDescent="0.2">
      <c r="A95" s="501" t="s">
        <v>156</v>
      </c>
      <c r="B95" s="490" t="s">
        <v>157</v>
      </c>
      <c r="C95" s="610">
        <v>2.0499999999999998</v>
      </c>
      <c r="D95" s="482">
        <v>1.93</v>
      </c>
      <c r="E95" s="503">
        <v>1.81</v>
      </c>
      <c r="F95" s="496">
        <v>1.68</v>
      </c>
      <c r="G95" s="496">
        <v>1.62</v>
      </c>
      <c r="H95" s="496">
        <v>1.56</v>
      </c>
      <c r="I95" s="496">
        <v>1.52</v>
      </c>
      <c r="J95" s="1013"/>
      <c r="K95" s="496">
        <v>1.48</v>
      </c>
      <c r="L95" s="492">
        <v>1.46</v>
      </c>
      <c r="M95" s="1013"/>
      <c r="N95" s="493">
        <v>1.44</v>
      </c>
      <c r="O95" s="498">
        <v>1.42</v>
      </c>
      <c r="P95" s="499">
        <v>1.4</v>
      </c>
      <c r="Q95" s="498">
        <v>1.37</v>
      </c>
      <c r="R95" s="498">
        <v>1.32</v>
      </c>
      <c r="S95" s="498">
        <v>1.28</v>
      </c>
      <c r="T95" s="498">
        <v>1.24</v>
      </c>
      <c r="U95" s="498">
        <v>1.2</v>
      </c>
      <c r="V95" s="498">
        <v>1.1599999999999999</v>
      </c>
      <c r="W95" s="498">
        <v>1.1200000000000001</v>
      </c>
      <c r="X95" s="498">
        <v>1.08</v>
      </c>
      <c r="Y95" s="498">
        <v>1.04</v>
      </c>
      <c r="Z95" s="613">
        <f t="shared" si="43"/>
        <v>30.18</v>
      </c>
      <c r="AA95" s="1052">
        <f t="shared" si="44"/>
        <v>6.2176165803108807</v>
      </c>
      <c r="AB95" s="1052">
        <f t="shared" si="45"/>
        <v>6.6298342541436295</v>
      </c>
      <c r="AC95" s="1053">
        <f t="shared" si="46"/>
        <v>7.738095238095255</v>
      </c>
      <c r="AD95" s="1053">
        <f t="shared" si="47"/>
        <v>3.7037037037036979</v>
      </c>
      <c r="AE95" s="1053">
        <f t="shared" si="48"/>
        <v>3.8461538461538547</v>
      </c>
      <c r="AF95" s="1053">
        <f t="shared" si="49"/>
        <v>2.6315789473684292</v>
      </c>
      <c r="AG95" s="1053">
        <f t="shared" si="50"/>
        <v>2.7027027027026973</v>
      </c>
      <c r="AH95" s="1053">
        <f t="shared" si="51"/>
        <v>1.3698630136986356</v>
      </c>
      <c r="AI95" s="1053">
        <f t="shared" si="52"/>
        <v>1.388888888888884</v>
      </c>
      <c r="AJ95" s="1053">
        <f t="shared" si="53"/>
        <v>1.4084507042253502</v>
      </c>
      <c r="AK95" s="1053">
        <f t="shared" si="54"/>
        <v>1.4285714285714235</v>
      </c>
      <c r="AL95" s="1053">
        <f t="shared" si="55"/>
        <v>2.1897810218977964</v>
      </c>
      <c r="AM95" s="1053">
        <f t="shared" si="56"/>
        <v>3.7878787878787845</v>
      </c>
      <c r="AN95" s="1053">
        <f t="shared" si="57"/>
        <v>3.125</v>
      </c>
      <c r="AO95" s="1053">
        <f t="shared" si="58"/>
        <v>3.2258064516129004</v>
      </c>
      <c r="AP95" s="1053">
        <f t="shared" si="59"/>
        <v>3.3333333333333437</v>
      </c>
      <c r="AQ95" s="1053">
        <f t="shared" si="60"/>
        <v>3.4482758620689724</v>
      </c>
      <c r="AR95" s="1053">
        <f t="shared" si="61"/>
        <v>3.5714285714285587</v>
      </c>
      <c r="AS95" s="1053">
        <f t="shared" si="62"/>
        <v>3.7037037037036979</v>
      </c>
      <c r="AT95" s="1053">
        <f t="shared" si="63"/>
        <v>3.8461538461538547</v>
      </c>
      <c r="AU95" s="1054">
        <f t="shared" si="64"/>
        <v>3.4648410442970325</v>
      </c>
      <c r="AV95" s="1055">
        <f t="shared" si="65"/>
        <v>1.725064190630887</v>
      </c>
    </row>
    <row r="96" spans="1:48" ht="11.25" customHeight="1" x14ac:dyDescent="0.2">
      <c r="A96" s="483" t="s">
        <v>979</v>
      </c>
      <c r="B96" s="860" t="s">
        <v>980</v>
      </c>
      <c r="C96" s="610">
        <v>0.63</v>
      </c>
      <c r="D96" s="482">
        <v>0.6</v>
      </c>
      <c r="E96" s="482">
        <v>0.5181818181818183</v>
      </c>
      <c r="F96" s="610">
        <v>0.48181818181818187</v>
      </c>
      <c r="G96" s="610">
        <v>0.44049586776859506</v>
      </c>
      <c r="H96" s="610">
        <v>0.42975206611570249</v>
      </c>
      <c r="I96" s="610">
        <v>0.4049586776859504</v>
      </c>
      <c r="J96" s="931">
        <v>0</v>
      </c>
      <c r="K96" s="610">
        <v>0.36363636363636365</v>
      </c>
      <c r="L96" s="481">
        <v>0.3388429752066115</v>
      </c>
      <c r="M96" s="931">
        <v>0</v>
      </c>
      <c r="N96" s="486">
        <v>0.3155537190082644</v>
      </c>
      <c r="O96" s="612">
        <v>0.36061983471074383</v>
      </c>
      <c r="P96" s="616">
        <v>0.48082644628099175</v>
      </c>
      <c r="Q96" s="616">
        <v>0.45074380165289257</v>
      </c>
      <c r="R96" s="616">
        <v>0.39066115702479337</v>
      </c>
      <c r="S96" s="616">
        <v>0.26999999999999996</v>
      </c>
      <c r="T96" s="616">
        <v>0.2403305785123967</v>
      </c>
      <c r="U96" s="616">
        <v>0.22396694214876034</v>
      </c>
      <c r="V96" s="612">
        <v>0.21851239669421488</v>
      </c>
      <c r="W96" s="612">
        <v>0.21851239669421488</v>
      </c>
      <c r="X96" s="616">
        <v>0.19867768595041324</v>
      </c>
      <c r="Y96" s="616">
        <v>0.15884297520661159</v>
      </c>
      <c r="Z96" s="613">
        <f t="shared" si="43"/>
        <v>7.7349338842975204</v>
      </c>
      <c r="AA96" s="1052">
        <f t="shared" si="44"/>
        <v>5.0000000000000044</v>
      </c>
      <c r="AB96" s="1052">
        <f t="shared" si="45"/>
        <v>15.789473684210487</v>
      </c>
      <c r="AC96" s="1053">
        <f t="shared" si="46"/>
        <v>7.5471698113207752</v>
      </c>
      <c r="AD96" s="1053">
        <f t="shared" si="47"/>
        <v>9.3808630393996228</v>
      </c>
      <c r="AE96" s="1053">
        <f t="shared" si="48"/>
        <v>2.4999999999999911</v>
      </c>
      <c r="AF96" s="1053">
        <f t="shared" si="49"/>
        <v>6.1224489795918435</v>
      </c>
      <c r="AG96" s="1053">
        <f t="shared" si="50"/>
        <v>11.363636363636353</v>
      </c>
      <c r="AH96" s="1053">
        <f t="shared" si="51"/>
        <v>7.317073170731736</v>
      </c>
      <c r="AI96" s="1053">
        <f t="shared" si="52"/>
        <v>7.3804410455188263</v>
      </c>
      <c r="AJ96" s="1053">
        <f t="shared" si="53"/>
        <v>-12.496848859860233</v>
      </c>
      <c r="AK96" s="1053">
        <f t="shared" si="54"/>
        <v>-25</v>
      </c>
      <c r="AL96" s="1053">
        <f t="shared" si="55"/>
        <v>6.6740007334066709</v>
      </c>
      <c r="AM96" s="1053">
        <f t="shared" si="56"/>
        <v>15.379733446160371</v>
      </c>
      <c r="AN96" s="1053">
        <f t="shared" si="57"/>
        <v>44.689317416590171</v>
      </c>
      <c r="AO96" s="1053">
        <f t="shared" si="58"/>
        <v>12.345254470426404</v>
      </c>
      <c r="AP96" s="1053">
        <f t="shared" si="59"/>
        <v>7.3062730627306172</v>
      </c>
      <c r="AQ96" s="1053">
        <f t="shared" si="60"/>
        <v>2.4962178517397904</v>
      </c>
      <c r="AR96" s="1053">
        <f t="shared" si="61"/>
        <v>0</v>
      </c>
      <c r="AS96" s="1053">
        <f t="shared" si="62"/>
        <v>9.9833610648918381</v>
      </c>
      <c r="AT96" s="1053">
        <f t="shared" si="63"/>
        <v>25.078043704474506</v>
      </c>
      <c r="AU96" s="1054">
        <f t="shared" si="64"/>
        <v>7.9428229492484892</v>
      </c>
      <c r="AV96" s="1055">
        <f t="shared" si="65"/>
        <v>13.452361988707086</v>
      </c>
    </row>
    <row r="97" spans="1:48" ht="11.25" customHeight="1" x14ac:dyDescent="0.2">
      <c r="A97" s="487" t="s">
        <v>457</v>
      </c>
      <c r="B97" s="469" t="s">
        <v>458</v>
      </c>
      <c r="C97" s="610">
        <v>15</v>
      </c>
      <c r="D97" s="482">
        <v>14.4</v>
      </c>
      <c r="E97" s="482">
        <v>13.7</v>
      </c>
      <c r="F97" s="473">
        <v>12.8</v>
      </c>
      <c r="G97" s="473">
        <v>12.2</v>
      </c>
      <c r="H97" s="473">
        <v>11.6</v>
      </c>
      <c r="I97" s="473">
        <v>10.7</v>
      </c>
      <c r="J97" s="999" t="s">
        <v>90</v>
      </c>
      <c r="K97" s="473">
        <v>9.6999999999999993</v>
      </c>
      <c r="L97" s="471">
        <v>8.9</v>
      </c>
      <c r="M97" s="999"/>
      <c r="N97" s="476">
        <v>7.9</v>
      </c>
      <c r="O97" s="478">
        <v>7.5</v>
      </c>
      <c r="P97" s="478">
        <v>7.3</v>
      </c>
      <c r="Q97" s="478">
        <v>6.8</v>
      </c>
      <c r="R97" s="478">
        <v>6.5</v>
      </c>
      <c r="S97" s="478">
        <v>6.3</v>
      </c>
      <c r="T97" s="478">
        <v>6</v>
      </c>
      <c r="U97" s="478">
        <v>5.5</v>
      </c>
      <c r="V97" s="478">
        <v>5</v>
      </c>
      <c r="W97" s="478">
        <v>4.5</v>
      </c>
      <c r="X97" s="478">
        <v>4</v>
      </c>
      <c r="Y97" s="478">
        <v>3.5</v>
      </c>
      <c r="Z97" s="613">
        <f t="shared" si="43"/>
        <v>179.80000000000004</v>
      </c>
      <c r="AA97" s="1052">
        <f t="shared" si="44"/>
        <v>4.1666666666666741</v>
      </c>
      <c r="AB97" s="1052">
        <f t="shared" si="45"/>
        <v>5.1094890510948954</v>
      </c>
      <c r="AC97" s="1053">
        <f t="shared" si="46"/>
        <v>7.0312499999999778</v>
      </c>
      <c r="AD97" s="1053">
        <f t="shared" si="47"/>
        <v>4.9180327868852514</v>
      </c>
      <c r="AE97" s="1053">
        <f t="shared" si="48"/>
        <v>5.1724137931034475</v>
      </c>
      <c r="AF97" s="1053">
        <f t="shared" si="49"/>
        <v>8.4112149532710401</v>
      </c>
      <c r="AG97" s="1053">
        <f t="shared" si="50"/>
        <v>10.309278350515472</v>
      </c>
      <c r="AH97" s="1053">
        <f t="shared" si="51"/>
        <v>8.9887640449437978</v>
      </c>
      <c r="AI97" s="1053">
        <f t="shared" si="52"/>
        <v>12.658227848101266</v>
      </c>
      <c r="AJ97" s="1053">
        <f t="shared" si="53"/>
        <v>5.3333333333333455</v>
      </c>
      <c r="AK97" s="1053">
        <f t="shared" si="54"/>
        <v>2.7397260273972712</v>
      </c>
      <c r="AL97" s="1053">
        <f t="shared" si="55"/>
        <v>7.3529411764705843</v>
      </c>
      <c r="AM97" s="1053">
        <f t="shared" si="56"/>
        <v>4.6153846153846212</v>
      </c>
      <c r="AN97" s="1053">
        <f t="shared" si="57"/>
        <v>3.1746031746031855</v>
      </c>
      <c r="AO97" s="1053">
        <f t="shared" si="58"/>
        <v>5.0000000000000044</v>
      </c>
      <c r="AP97" s="1053">
        <f t="shared" si="59"/>
        <v>9.0909090909090828</v>
      </c>
      <c r="AQ97" s="1053">
        <f t="shared" si="60"/>
        <v>10.000000000000009</v>
      </c>
      <c r="AR97" s="1053">
        <f t="shared" si="61"/>
        <v>11.111111111111116</v>
      </c>
      <c r="AS97" s="1053">
        <f t="shared" si="62"/>
        <v>12.5</v>
      </c>
      <c r="AT97" s="1053">
        <f t="shared" si="63"/>
        <v>14.285714285714279</v>
      </c>
      <c r="AU97" s="1054">
        <f t="shared" si="64"/>
        <v>7.5984530154752665</v>
      </c>
      <c r="AV97" s="1055">
        <f t="shared" si="65"/>
        <v>3.4028254456050715</v>
      </c>
    </row>
    <row r="98" spans="1:48" ht="11.25" customHeight="1" x14ac:dyDescent="0.2">
      <c r="A98" s="483" t="s">
        <v>990</v>
      </c>
      <c r="B98" s="860" t="s">
        <v>991</v>
      </c>
      <c r="C98" s="610">
        <v>13.2</v>
      </c>
      <c r="D98" s="482">
        <v>12.02</v>
      </c>
      <c r="E98" s="503">
        <v>10</v>
      </c>
      <c r="F98" s="610">
        <v>9.16</v>
      </c>
      <c r="G98" s="610">
        <v>8.7200000000000006</v>
      </c>
      <c r="H98" s="610">
        <v>7.72</v>
      </c>
      <c r="I98" s="610">
        <v>6.72</v>
      </c>
      <c r="J98" s="931"/>
      <c r="K98" s="610">
        <v>6</v>
      </c>
      <c r="L98" s="481">
        <v>5.5</v>
      </c>
      <c r="M98" s="610"/>
      <c r="N98" s="615">
        <v>4</v>
      </c>
      <c r="O98" s="612">
        <v>3.12</v>
      </c>
      <c r="P98" s="616">
        <v>3.12</v>
      </c>
      <c r="Q98" s="616">
        <v>2.68</v>
      </c>
      <c r="R98" s="616">
        <v>1.68</v>
      </c>
      <c r="S98" s="616">
        <v>1.2</v>
      </c>
      <c r="T98" s="616">
        <v>1</v>
      </c>
      <c r="U98" s="616">
        <v>0.4</v>
      </c>
      <c r="V98" s="612">
        <v>0</v>
      </c>
      <c r="W98" s="612">
        <v>0</v>
      </c>
      <c r="X98" s="612">
        <v>0</v>
      </c>
      <c r="Y98" s="612">
        <v>0</v>
      </c>
      <c r="Z98" s="613">
        <f t="shared" si="43"/>
        <v>96.240000000000023</v>
      </c>
      <c r="AA98" s="1052">
        <f t="shared" si="44"/>
        <v>9.8169717138103074</v>
      </c>
      <c r="AB98" s="1052">
        <f t="shared" si="45"/>
        <v>20.199999999999996</v>
      </c>
      <c r="AC98" s="1053">
        <f t="shared" si="46"/>
        <v>9.1703056768558824</v>
      </c>
      <c r="AD98" s="1053">
        <f t="shared" si="47"/>
        <v>5.0458715596330306</v>
      </c>
      <c r="AE98" s="1053">
        <f t="shared" si="48"/>
        <v>12.95336787564767</v>
      </c>
      <c r="AF98" s="1053">
        <f t="shared" si="49"/>
        <v>14.880952380952372</v>
      </c>
      <c r="AG98" s="1053">
        <f t="shared" si="50"/>
        <v>11.999999999999989</v>
      </c>
      <c r="AH98" s="1053">
        <f t="shared" si="51"/>
        <v>9.0909090909090828</v>
      </c>
      <c r="AI98" s="1053">
        <f t="shared" si="52"/>
        <v>37.5</v>
      </c>
      <c r="AJ98" s="1053">
        <f t="shared" si="53"/>
        <v>28.205128205128194</v>
      </c>
      <c r="AK98" s="1053">
        <f t="shared" si="54"/>
        <v>0</v>
      </c>
      <c r="AL98" s="1053">
        <f t="shared" si="55"/>
        <v>16.417910447761198</v>
      </c>
      <c r="AM98" s="1053">
        <f t="shared" si="56"/>
        <v>59.523809523809533</v>
      </c>
      <c r="AN98" s="1053">
        <f t="shared" si="57"/>
        <v>39.999999999999993</v>
      </c>
      <c r="AO98" s="1053">
        <f t="shared" si="58"/>
        <v>19.999999999999996</v>
      </c>
      <c r="AP98" s="1053">
        <f t="shared" si="59"/>
        <v>150</v>
      </c>
      <c r="AQ98" s="1053" t="str">
        <f t="shared" si="60"/>
        <v>n/a</v>
      </c>
      <c r="AR98" s="1053" t="str">
        <f t="shared" si="61"/>
        <v>n/a</v>
      </c>
      <c r="AS98" s="1053" t="str">
        <f t="shared" si="62"/>
        <v>n/a</v>
      </c>
      <c r="AT98" s="1053" t="str">
        <f t="shared" si="63"/>
        <v>n/a</v>
      </c>
      <c r="AU98" s="1054">
        <f t="shared" si="64"/>
        <v>27.800326654656704</v>
      </c>
      <c r="AV98" s="1055">
        <f t="shared" si="65"/>
        <v>35.943034297708337</v>
      </c>
    </row>
    <row r="99" spans="1:48" ht="11.25" customHeight="1" x14ac:dyDescent="0.2">
      <c r="A99" s="483" t="s">
        <v>146</v>
      </c>
      <c r="B99" s="860" t="s">
        <v>147</v>
      </c>
      <c r="C99" s="610">
        <v>0.64</v>
      </c>
      <c r="D99" s="482">
        <v>0.56000000000000005</v>
      </c>
      <c r="E99" s="482">
        <v>0.49</v>
      </c>
      <c r="F99" s="610">
        <v>0.43</v>
      </c>
      <c r="G99" s="610">
        <v>0.39</v>
      </c>
      <c r="H99" s="610">
        <v>0.37</v>
      </c>
      <c r="I99" s="610">
        <v>0.35</v>
      </c>
      <c r="J99" s="931"/>
      <c r="K99" s="610">
        <v>0.33</v>
      </c>
      <c r="L99" s="481">
        <v>0.3</v>
      </c>
      <c r="M99" s="931"/>
      <c r="N99" s="615">
        <v>0.26</v>
      </c>
      <c r="O99" s="616">
        <v>0.23</v>
      </c>
      <c r="P99" s="616">
        <v>0.2</v>
      </c>
      <c r="Q99" s="616">
        <v>0.17</v>
      </c>
      <c r="R99" s="616">
        <v>0.155</v>
      </c>
      <c r="S99" s="616">
        <v>0.14499999999999999</v>
      </c>
      <c r="T99" s="616">
        <v>0.13750000000000001</v>
      </c>
      <c r="U99" s="616">
        <v>0.13250000000000001</v>
      </c>
      <c r="V99" s="616">
        <v>0.1275</v>
      </c>
      <c r="W99" s="616">
        <v>0.125</v>
      </c>
      <c r="X99" s="616">
        <v>0.1075</v>
      </c>
      <c r="Y99" s="616">
        <v>0.09</v>
      </c>
      <c r="Z99" s="613">
        <f t="shared" si="43"/>
        <v>5.7400000000000011</v>
      </c>
      <c r="AA99" s="1052">
        <f t="shared" si="44"/>
        <v>14.285714285714279</v>
      </c>
      <c r="AB99" s="1052">
        <f t="shared" si="45"/>
        <v>14.285714285714302</v>
      </c>
      <c r="AC99" s="1053">
        <f t="shared" si="46"/>
        <v>13.953488372093027</v>
      </c>
      <c r="AD99" s="1053">
        <f t="shared" si="47"/>
        <v>10.256410256410241</v>
      </c>
      <c r="AE99" s="1053">
        <f t="shared" si="48"/>
        <v>5.4054054054054168</v>
      </c>
      <c r="AF99" s="1053">
        <f t="shared" si="49"/>
        <v>5.7142857142857162</v>
      </c>
      <c r="AG99" s="1053">
        <f t="shared" si="50"/>
        <v>6.0606060606060552</v>
      </c>
      <c r="AH99" s="1053">
        <f t="shared" si="51"/>
        <v>10.000000000000009</v>
      </c>
      <c r="AI99" s="1053">
        <f t="shared" si="52"/>
        <v>15.384615384615374</v>
      </c>
      <c r="AJ99" s="1053">
        <f t="shared" si="53"/>
        <v>13.043478260869556</v>
      </c>
      <c r="AK99" s="1053">
        <f t="shared" si="54"/>
        <v>14.999999999999991</v>
      </c>
      <c r="AL99" s="1053">
        <f t="shared" si="55"/>
        <v>17.647058823529417</v>
      </c>
      <c r="AM99" s="1053">
        <f t="shared" si="56"/>
        <v>9.6774193548387224</v>
      </c>
      <c r="AN99" s="1053">
        <f t="shared" si="57"/>
        <v>6.8965517241379448</v>
      </c>
      <c r="AO99" s="1053">
        <f t="shared" si="58"/>
        <v>5.4545454545454453</v>
      </c>
      <c r="AP99" s="1053">
        <f t="shared" si="59"/>
        <v>3.7735849056603765</v>
      </c>
      <c r="AQ99" s="1053">
        <f t="shared" si="60"/>
        <v>3.9215686274509887</v>
      </c>
      <c r="AR99" s="1053">
        <f t="shared" si="61"/>
        <v>2.0000000000000018</v>
      </c>
      <c r="AS99" s="1053">
        <f t="shared" si="62"/>
        <v>16.279069767441868</v>
      </c>
      <c r="AT99" s="1053">
        <f t="shared" si="63"/>
        <v>19.444444444444443</v>
      </c>
      <c r="AU99" s="1054">
        <f t="shared" si="64"/>
        <v>10.424198056388159</v>
      </c>
      <c r="AV99" s="1055">
        <f t="shared" si="65"/>
        <v>5.2530636696055382</v>
      </c>
    </row>
    <row r="100" spans="1:48" ht="11.25" customHeight="1" x14ac:dyDescent="0.2">
      <c r="A100" s="862" t="s">
        <v>453</v>
      </c>
      <c r="B100" s="860" t="s">
        <v>454</v>
      </c>
      <c r="C100" s="610">
        <v>0.8</v>
      </c>
      <c r="D100" s="482">
        <v>0.63500000000000001</v>
      </c>
      <c r="E100" s="482">
        <v>0.56000000000000005</v>
      </c>
      <c r="F100" s="610">
        <v>0.51</v>
      </c>
      <c r="G100" s="610">
        <v>0.45</v>
      </c>
      <c r="H100" s="610">
        <v>0.4</v>
      </c>
      <c r="I100" s="610">
        <v>0.36499999999999999</v>
      </c>
      <c r="J100" s="931">
        <v>0</v>
      </c>
      <c r="K100" s="610">
        <v>0.35</v>
      </c>
      <c r="L100" s="610">
        <v>0.32500000000000001</v>
      </c>
      <c r="M100" s="931">
        <v>0</v>
      </c>
      <c r="N100" s="615">
        <v>0.30499999999999999</v>
      </c>
      <c r="O100" s="616">
        <v>0.28499999999999998</v>
      </c>
      <c r="P100" s="616">
        <v>0.28000000000000003</v>
      </c>
      <c r="Q100" s="616">
        <v>0.255</v>
      </c>
      <c r="R100" s="616">
        <v>0.22761999999999999</v>
      </c>
      <c r="S100" s="616">
        <v>9.5240000000000005E-2</v>
      </c>
      <c r="T100" s="612">
        <v>0</v>
      </c>
      <c r="U100" s="612">
        <v>0</v>
      </c>
      <c r="V100" s="612">
        <v>0</v>
      </c>
      <c r="W100" s="612">
        <v>0</v>
      </c>
      <c r="X100" s="612">
        <v>0</v>
      </c>
      <c r="Y100" s="612">
        <v>0</v>
      </c>
      <c r="Z100" s="613">
        <f t="shared" si="43"/>
        <v>5.8428599999999999</v>
      </c>
      <c r="AA100" s="1052">
        <f t="shared" si="44"/>
        <v>25.984251968503933</v>
      </c>
      <c r="AB100" s="1052">
        <f t="shared" si="45"/>
        <v>13.392857142857139</v>
      </c>
      <c r="AC100" s="1053">
        <f t="shared" si="46"/>
        <v>9.8039215686274606</v>
      </c>
      <c r="AD100" s="1053">
        <f t="shared" si="47"/>
        <v>13.33333333333333</v>
      </c>
      <c r="AE100" s="1053">
        <f t="shared" si="48"/>
        <v>12.5</v>
      </c>
      <c r="AF100" s="1053">
        <f t="shared" si="49"/>
        <v>9.5890410958904262</v>
      </c>
      <c r="AG100" s="1053">
        <f t="shared" si="50"/>
        <v>4.2857142857142927</v>
      </c>
      <c r="AH100" s="1053">
        <f t="shared" si="51"/>
        <v>7.6923076923076872</v>
      </c>
      <c r="AI100" s="1053">
        <f t="shared" si="52"/>
        <v>6.5573770491803351</v>
      </c>
      <c r="AJ100" s="1053">
        <f t="shared" si="53"/>
        <v>7.0175438596491224</v>
      </c>
      <c r="AK100" s="1053">
        <f t="shared" si="54"/>
        <v>1.7857142857142572</v>
      </c>
      <c r="AL100" s="1053">
        <f t="shared" si="55"/>
        <v>9.8039215686274606</v>
      </c>
      <c r="AM100" s="1053">
        <f t="shared" si="56"/>
        <v>12.028819963096392</v>
      </c>
      <c r="AN100" s="1053">
        <f t="shared" si="57"/>
        <v>138.99622007559844</v>
      </c>
      <c r="AO100" s="1053" t="str">
        <f t="shared" si="58"/>
        <v>n/a</v>
      </c>
      <c r="AP100" s="1053" t="str">
        <f t="shared" si="59"/>
        <v>n/a</v>
      </c>
      <c r="AQ100" s="1053" t="str">
        <f t="shared" si="60"/>
        <v>n/a</v>
      </c>
      <c r="AR100" s="1053" t="str">
        <f t="shared" si="61"/>
        <v>n/a</v>
      </c>
      <c r="AS100" s="1053" t="str">
        <f t="shared" si="62"/>
        <v>n/a</v>
      </c>
      <c r="AT100" s="1053" t="str">
        <f t="shared" si="63"/>
        <v>n/a</v>
      </c>
      <c r="AU100" s="1054">
        <f t="shared" si="64"/>
        <v>19.483644563507163</v>
      </c>
      <c r="AV100" s="1055">
        <f t="shared" si="65"/>
        <v>34.857735130951809</v>
      </c>
    </row>
    <row r="101" spans="1:48" ht="11.25" customHeight="1" x14ac:dyDescent="0.2">
      <c r="A101" s="483" t="s">
        <v>1016</v>
      </c>
      <c r="B101" s="860" t="s">
        <v>1017</v>
      </c>
      <c r="C101" s="610">
        <v>1.02</v>
      </c>
      <c r="D101" s="482">
        <v>0.94</v>
      </c>
      <c r="E101" s="504">
        <v>0.86</v>
      </c>
      <c r="F101" s="610">
        <v>0.82</v>
      </c>
      <c r="G101" s="610">
        <v>0.78</v>
      </c>
      <c r="H101" s="610">
        <v>0.74</v>
      </c>
      <c r="I101" s="610">
        <v>0.69</v>
      </c>
      <c r="J101" s="931"/>
      <c r="K101" s="610">
        <v>0.64</v>
      </c>
      <c r="L101" s="481">
        <v>0.6</v>
      </c>
      <c r="M101" s="931"/>
      <c r="N101" s="486">
        <v>0.56000000000000005</v>
      </c>
      <c r="O101" s="616">
        <v>0.56000000000000005</v>
      </c>
      <c r="P101" s="616">
        <v>0.54</v>
      </c>
      <c r="Q101" s="616">
        <v>0.5</v>
      </c>
      <c r="R101" s="616">
        <v>0.46</v>
      </c>
      <c r="S101" s="616">
        <v>0.42</v>
      </c>
      <c r="T101" s="612">
        <v>0.4</v>
      </c>
      <c r="U101" s="616">
        <v>0.4</v>
      </c>
      <c r="V101" s="616">
        <v>0.38</v>
      </c>
      <c r="W101" s="616">
        <v>0.36</v>
      </c>
      <c r="X101" s="616">
        <v>0.34</v>
      </c>
      <c r="Y101" s="616">
        <v>0.3</v>
      </c>
      <c r="Z101" s="613">
        <f t="shared" si="43"/>
        <v>12.310000000000002</v>
      </c>
      <c r="AA101" s="1052">
        <f t="shared" si="44"/>
        <v>8.5106382978723527</v>
      </c>
      <c r="AB101" s="1052">
        <f t="shared" si="45"/>
        <v>9.302325581395344</v>
      </c>
      <c r="AC101" s="1053">
        <f t="shared" si="46"/>
        <v>4.8780487804878092</v>
      </c>
      <c r="AD101" s="1053">
        <f t="shared" si="47"/>
        <v>5.12820512820511</v>
      </c>
      <c r="AE101" s="1053">
        <f t="shared" si="48"/>
        <v>5.4054054054054168</v>
      </c>
      <c r="AF101" s="1053">
        <f t="shared" si="49"/>
        <v>7.2463768115942129</v>
      </c>
      <c r="AG101" s="1053">
        <f t="shared" si="50"/>
        <v>7.8125</v>
      </c>
      <c r="AH101" s="1053">
        <f t="shared" si="51"/>
        <v>6.6666666666666652</v>
      </c>
      <c r="AI101" s="1053">
        <f t="shared" si="52"/>
        <v>7.1428571428571397</v>
      </c>
      <c r="AJ101" s="1053">
        <f t="shared" si="53"/>
        <v>0</v>
      </c>
      <c r="AK101" s="1053">
        <f t="shared" si="54"/>
        <v>3.7037037037036979</v>
      </c>
      <c r="AL101" s="1053">
        <f t="shared" si="55"/>
        <v>8.0000000000000071</v>
      </c>
      <c r="AM101" s="1053">
        <f t="shared" si="56"/>
        <v>8.6956521739130377</v>
      </c>
      <c r="AN101" s="1053">
        <f t="shared" si="57"/>
        <v>9.5238095238095344</v>
      </c>
      <c r="AO101" s="1053">
        <f t="shared" si="58"/>
        <v>4.9999999999999822</v>
      </c>
      <c r="AP101" s="1053">
        <f t="shared" si="59"/>
        <v>0</v>
      </c>
      <c r="AQ101" s="1053">
        <f t="shared" si="60"/>
        <v>5.2631578947368363</v>
      </c>
      <c r="AR101" s="1053">
        <f t="shared" si="61"/>
        <v>5.555555555555558</v>
      </c>
      <c r="AS101" s="1053">
        <f t="shared" si="62"/>
        <v>5.8823529411764497</v>
      </c>
      <c r="AT101" s="1053">
        <f t="shared" si="63"/>
        <v>13.333333333333353</v>
      </c>
      <c r="AU101" s="1054">
        <f t="shared" si="64"/>
        <v>6.3525294470356259</v>
      </c>
      <c r="AV101" s="1055">
        <f t="shared" si="65"/>
        <v>3.0794178978358642</v>
      </c>
    </row>
    <row r="102" spans="1:48" ht="11.25" customHeight="1" x14ac:dyDescent="0.2">
      <c r="A102" s="501" t="s">
        <v>1003</v>
      </c>
      <c r="B102" s="490" t="s">
        <v>1004</v>
      </c>
      <c r="C102" s="610">
        <v>1.64</v>
      </c>
      <c r="D102" s="482">
        <v>1.6</v>
      </c>
      <c r="E102" s="482">
        <v>1.56</v>
      </c>
      <c r="F102" s="496">
        <v>1.52</v>
      </c>
      <c r="G102" s="496">
        <v>1.48</v>
      </c>
      <c r="H102" s="496">
        <v>1.45</v>
      </c>
      <c r="I102" s="496">
        <v>1.4</v>
      </c>
      <c r="J102" s="1013"/>
      <c r="K102" s="496">
        <v>1.36</v>
      </c>
      <c r="L102" s="492">
        <v>1.32</v>
      </c>
      <c r="M102" s="1013"/>
      <c r="N102" s="493">
        <v>1.28</v>
      </c>
      <c r="O102" s="499">
        <v>1.24</v>
      </c>
      <c r="P102" s="498">
        <v>1.24</v>
      </c>
      <c r="Q102" s="499">
        <v>1.1200000000000001</v>
      </c>
      <c r="R102" s="499">
        <v>1.1200000000000001</v>
      </c>
      <c r="S102" s="499">
        <v>1.1200000000000001</v>
      </c>
      <c r="T102" s="499">
        <v>1.1200000000000001</v>
      </c>
      <c r="U102" s="499">
        <v>1.1200000000000001</v>
      </c>
      <c r="V102" s="498">
        <v>1.1200000000000001</v>
      </c>
      <c r="W102" s="498">
        <v>1.0602199999999999</v>
      </c>
      <c r="X102" s="498">
        <v>0.93276000000000003</v>
      </c>
      <c r="Y102" s="498">
        <v>0.81852000000000003</v>
      </c>
      <c r="Z102" s="613">
        <f t="shared" si="43"/>
        <v>26.621500000000005</v>
      </c>
      <c r="AA102" s="1052">
        <f t="shared" si="44"/>
        <v>2.4999999999999911</v>
      </c>
      <c r="AB102" s="1052">
        <f t="shared" si="45"/>
        <v>2.5641025641025772</v>
      </c>
      <c r="AC102" s="1053">
        <f t="shared" si="46"/>
        <v>2.6315789473684292</v>
      </c>
      <c r="AD102" s="1053">
        <f t="shared" si="47"/>
        <v>2.7027027027026973</v>
      </c>
      <c r="AE102" s="1053">
        <f t="shared" si="48"/>
        <v>2.0689655172413834</v>
      </c>
      <c r="AF102" s="1053">
        <f t="shared" si="49"/>
        <v>3.5714285714285809</v>
      </c>
      <c r="AG102" s="1053">
        <f t="shared" si="50"/>
        <v>2.9411764705882248</v>
      </c>
      <c r="AH102" s="1053">
        <f t="shared" si="51"/>
        <v>3.0303030303030276</v>
      </c>
      <c r="AI102" s="1053">
        <f t="shared" si="52"/>
        <v>3.125</v>
      </c>
      <c r="AJ102" s="1053">
        <f t="shared" si="53"/>
        <v>3.2258064516129004</v>
      </c>
      <c r="AK102" s="1053">
        <f t="shared" si="54"/>
        <v>0</v>
      </c>
      <c r="AL102" s="1053">
        <f t="shared" si="55"/>
        <v>10.714285714285698</v>
      </c>
      <c r="AM102" s="1053">
        <f t="shared" si="56"/>
        <v>0</v>
      </c>
      <c r="AN102" s="1053">
        <f t="shared" si="57"/>
        <v>0</v>
      </c>
      <c r="AO102" s="1053">
        <f t="shared" si="58"/>
        <v>0</v>
      </c>
      <c r="AP102" s="1053">
        <f t="shared" si="59"/>
        <v>0</v>
      </c>
      <c r="AQ102" s="1053">
        <f t="shared" si="60"/>
        <v>0</v>
      </c>
      <c r="AR102" s="1053">
        <f t="shared" si="61"/>
        <v>5.6384523966723998</v>
      </c>
      <c r="AS102" s="1053">
        <f t="shared" si="62"/>
        <v>13.664822676787169</v>
      </c>
      <c r="AT102" s="1053">
        <f t="shared" si="63"/>
        <v>13.956897815569569</v>
      </c>
      <c r="AU102" s="1054">
        <f t="shared" si="64"/>
        <v>3.6167761429331322</v>
      </c>
      <c r="AV102" s="1055">
        <f t="shared" si="65"/>
        <v>4.2832839441267074</v>
      </c>
    </row>
    <row r="103" spans="1:48" ht="11.25" customHeight="1" x14ac:dyDescent="0.2">
      <c r="A103" s="862" t="s">
        <v>464</v>
      </c>
      <c r="B103" s="860" t="s">
        <v>465</v>
      </c>
      <c r="C103" s="610">
        <v>2.0099999999999998</v>
      </c>
      <c r="D103" s="482">
        <v>1.9</v>
      </c>
      <c r="E103" s="482">
        <v>1.77</v>
      </c>
      <c r="F103" s="610">
        <v>1.73</v>
      </c>
      <c r="G103" s="610">
        <v>1.69</v>
      </c>
      <c r="H103" s="610">
        <v>1.62</v>
      </c>
      <c r="I103" s="610">
        <v>1.54</v>
      </c>
      <c r="J103" s="931"/>
      <c r="K103" s="610">
        <v>1.47</v>
      </c>
      <c r="L103" s="481">
        <v>1.1299999999999999</v>
      </c>
      <c r="M103" s="931"/>
      <c r="N103" s="615">
        <v>0.99</v>
      </c>
      <c r="O103" s="616">
        <v>0.94499999999999995</v>
      </c>
      <c r="P103" s="616">
        <v>0.875</v>
      </c>
      <c r="Q103" s="616">
        <v>0.75</v>
      </c>
      <c r="R103" s="616">
        <v>0.55000000000000004</v>
      </c>
      <c r="S103" s="616">
        <v>0.3</v>
      </c>
      <c r="T103" s="612">
        <v>0</v>
      </c>
      <c r="U103" s="612">
        <v>0</v>
      </c>
      <c r="V103" s="612">
        <v>0</v>
      </c>
      <c r="W103" s="612">
        <v>0</v>
      </c>
      <c r="X103" s="612">
        <v>0</v>
      </c>
      <c r="Y103" s="612">
        <v>0</v>
      </c>
      <c r="Z103" s="613">
        <f t="shared" si="43"/>
        <v>19.27</v>
      </c>
      <c r="AA103" s="1052">
        <f t="shared" ref="AA103:AA134" si="66">IF(ISERROR((C103/D103-1)*100),"n/a",(C103/D103-1)*100)</f>
        <v>5.7894736842105221</v>
      </c>
      <c r="AB103" s="1052">
        <f t="shared" ref="AB103:AB134" si="67">IF(ISERROR((D103/E103-1)*100),"n/a",(D103/E103-1)*100)</f>
        <v>7.3446327683615698</v>
      </c>
      <c r="AC103" s="1053">
        <f t="shared" ref="AC103:AC134" si="68">IF(ISERROR((E103/F103-1)*100),"n/a",(E103/F103-1)*100)</f>
        <v>2.3121387283236983</v>
      </c>
      <c r="AD103" s="1053">
        <f t="shared" ref="AD103:AD134" si="69">IF(ISERROR((F103/G103-1)*100),"n/a",(F103/G103-1)*100)</f>
        <v>2.3668639053254559</v>
      </c>
      <c r="AE103" s="1053">
        <f t="shared" ref="AE103:AE134" si="70">IF(ISERROR((G103/H103-1)*100),"n/a",(G103/H103-1)*100)</f>
        <v>4.3209876543209846</v>
      </c>
      <c r="AF103" s="1053">
        <f t="shared" ref="AF103:AF134" si="71">IF(ISERROR((H103/I103-1)*100),"n/a",(H103/I103-1)*100)</f>
        <v>5.1948051948051965</v>
      </c>
      <c r="AG103" s="1053">
        <f t="shared" ref="AG103:AG134" si="72">IF(ISERROR((I103/K103-1)*100),"n/a",(I103/K103-1)*100)</f>
        <v>4.7619047619047672</v>
      </c>
      <c r="AH103" s="1053">
        <f t="shared" ref="AH103:AH134" si="73">IF(ISERROR((K103/L103-1)*100),"n/a",(K103/L103-1)*100)</f>
        <v>30.088495575221241</v>
      </c>
      <c r="AI103" s="1053">
        <f t="shared" ref="AI103:AI134" si="74">IF(ISERROR((L103/N103-1)*100),"n/a",(L103/N103-1)*100)</f>
        <v>14.141414141414121</v>
      </c>
      <c r="AJ103" s="1053">
        <f t="shared" ref="AJ103:AJ134" si="75">IF(ISERROR((N103/O103-1)*100),"n/a",(N103/O103-1)*100)</f>
        <v>4.7619047619047672</v>
      </c>
      <c r="AK103" s="1053">
        <f t="shared" ref="AK103:AK134" si="76">IF(ISERROR((O103/P103-1)*100),"n/a",(O103/P103-1)*100)</f>
        <v>7.9999999999999849</v>
      </c>
      <c r="AL103" s="1053">
        <f t="shared" ref="AL103:AL134" si="77">IF(ISERROR((P103/Q103-1)*100),"n/a",(P103/Q103-1)*100)</f>
        <v>16.666666666666675</v>
      </c>
      <c r="AM103" s="1053">
        <f t="shared" ref="AM103:AM134" si="78">IF(ISERROR((Q103/R103-1)*100),"n/a",(Q103/R103-1)*100)</f>
        <v>36.363636363636353</v>
      </c>
      <c r="AN103" s="1053">
        <f t="shared" ref="AN103:AN134" si="79">IF(ISERROR((R103/S103-1)*100),"n/a",(R103/S103-1)*100)</f>
        <v>83.333333333333343</v>
      </c>
      <c r="AO103" s="1053" t="str">
        <f t="shared" ref="AO103:AO134" si="80">IF(ISERROR((S103/T103-1)*100),"n/a",(S103/T103-1)*100)</f>
        <v>n/a</v>
      </c>
      <c r="AP103" s="1053" t="str">
        <f t="shared" ref="AP103:AP134" si="81">IF(ISERROR((T103/U103-1)*100),"n/a",(T103/U103-1)*100)</f>
        <v>n/a</v>
      </c>
      <c r="AQ103" s="1053" t="str">
        <f t="shared" ref="AQ103:AQ134" si="82">IF(ISERROR((U103/V103-1)*100),"n/a",(U103/V103-1)*100)</f>
        <v>n/a</v>
      </c>
      <c r="AR103" s="1053" t="str">
        <f t="shared" ref="AR103:AR134" si="83">IF(ISERROR((V103/W103-1)*100),"n/a",(V103/W103-1)*100)</f>
        <v>n/a</v>
      </c>
      <c r="AS103" s="1053" t="str">
        <f t="shared" ref="AS103:AS134" si="84">IF(ISERROR((W103/X103-1)*100),"n/a",(W103/X103-1)*100)</f>
        <v>n/a</v>
      </c>
      <c r="AT103" s="1053" t="str">
        <f t="shared" ref="AT103:AT134" si="85">IF(ISERROR((X103/Y103-1)*100),"n/a",(X103/Y103-1)*100)</f>
        <v>n/a</v>
      </c>
      <c r="AU103" s="1054">
        <f t="shared" si="64"/>
        <v>16.10330410995919</v>
      </c>
      <c r="AV103" s="1055">
        <f t="shared" si="65"/>
        <v>21.966446198393253</v>
      </c>
    </row>
    <row r="104" spans="1:48" ht="11.25" customHeight="1" x14ac:dyDescent="0.2">
      <c r="A104" s="470" t="s">
        <v>975</v>
      </c>
      <c r="B104" s="860" t="s">
        <v>976</v>
      </c>
      <c r="C104" s="610">
        <v>0.64</v>
      </c>
      <c r="D104" s="482">
        <v>0.6</v>
      </c>
      <c r="E104" s="482">
        <v>0.56000000000000005</v>
      </c>
      <c r="F104" s="610">
        <v>0.48</v>
      </c>
      <c r="G104" s="610">
        <v>0.4</v>
      </c>
      <c r="H104" s="610">
        <v>0.2</v>
      </c>
      <c r="I104" s="610">
        <v>0.04</v>
      </c>
      <c r="J104" s="931"/>
      <c r="K104" s="485">
        <v>0</v>
      </c>
      <c r="L104" s="481">
        <v>0.04</v>
      </c>
      <c r="M104" s="931"/>
      <c r="N104" s="486">
        <v>0</v>
      </c>
      <c r="O104" s="612">
        <v>0</v>
      </c>
      <c r="P104" s="612">
        <v>0</v>
      </c>
      <c r="Q104" s="612">
        <v>0</v>
      </c>
      <c r="R104" s="612">
        <v>0</v>
      </c>
      <c r="S104" s="612">
        <v>0</v>
      </c>
      <c r="T104" s="612">
        <v>0</v>
      </c>
      <c r="U104" s="612">
        <v>0</v>
      </c>
      <c r="V104" s="612">
        <v>0</v>
      </c>
      <c r="W104" s="612">
        <v>0</v>
      </c>
      <c r="X104" s="612">
        <v>0</v>
      </c>
      <c r="Y104" s="612">
        <v>0</v>
      </c>
      <c r="Z104" s="613">
        <f t="shared" si="43"/>
        <v>2.9600000000000004</v>
      </c>
      <c r="AA104" s="1052">
        <f t="shared" si="66"/>
        <v>6.6666666666666652</v>
      </c>
      <c r="AB104" s="1052">
        <f t="shared" si="67"/>
        <v>7.1428571428571397</v>
      </c>
      <c r="AC104" s="1053">
        <f t="shared" si="68"/>
        <v>16.666666666666675</v>
      </c>
      <c r="AD104" s="1053">
        <f t="shared" si="69"/>
        <v>19.999999999999996</v>
      </c>
      <c r="AE104" s="1053">
        <f t="shared" si="70"/>
        <v>100</v>
      </c>
      <c r="AF104" s="1053">
        <f t="shared" si="71"/>
        <v>400</v>
      </c>
      <c r="AG104" s="1053" t="str">
        <f t="shared" si="72"/>
        <v>n/a</v>
      </c>
      <c r="AH104" s="1053">
        <f t="shared" si="73"/>
        <v>-100</v>
      </c>
      <c r="AI104" s="1053" t="str">
        <f t="shared" si="74"/>
        <v>n/a</v>
      </c>
      <c r="AJ104" s="1053" t="str">
        <f t="shared" si="75"/>
        <v>n/a</v>
      </c>
      <c r="AK104" s="1053" t="str">
        <f t="shared" si="76"/>
        <v>n/a</v>
      </c>
      <c r="AL104" s="1053" t="str">
        <f t="shared" si="77"/>
        <v>n/a</v>
      </c>
      <c r="AM104" s="1053" t="str">
        <f t="shared" si="78"/>
        <v>n/a</v>
      </c>
      <c r="AN104" s="1053" t="str">
        <f t="shared" si="79"/>
        <v>n/a</v>
      </c>
      <c r="AO104" s="1053" t="str">
        <f t="shared" si="80"/>
        <v>n/a</v>
      </c>
      <c r="AP104" s="1053" t="str">
        <f t="shared" si="81"/>
        <v>n/a</v>
      </c>
      <c r="AQ104" s="1053" t="str">
        <f t="shared" si="82"/>
        <v>n/a</v>
      </c>
      <c r="AR104" s="1053" t="str">
        <f t="shared" si="83"/>
        <v>n/a</v>
      </c>
      <c r="AS104" s="1053" t="str">
        <f t="shared" si="84"/>
        <v>n/a</v>
      </c>
      <c r="AT104" s="1053" t="str">
        <f t="shared" si="85"/>
        <v>n/a</v>
      </c>
      <c r="AU104" s="1054">
        <f t="shared" si="64"/>
        <v>64.353741496598644</v>
      </c>
      <c r="AV104" s="1055">
        <f t="shared" si="65"/>
        <v>159.05104752778178</v>
      </c>
    </row>
    <row r="105" spans="1:48" ht="11.25" customHeight="1" x14ac:dyDescent="0.2">
      <c r="A105" s="833" t="s">
        <v>4522</v>
      </c>
      <c r="B105" s="860" t="s">
        <v>4492</v>
      </c>
      <c r="C105" s="482">
        <v>1.2</v>
      </c>
      <c r="D105" s="482">
        <v>1</v>
      </c>
      <c r="E105" s="482">
        <v>1</v>
      </c>
      <c r="F105" s="482">
        <v>0.6</v>
      </c>
      <c r="G105" s="482">
        <v>0.3</v>
      </c>
      <c r="H105" s="505">
        <v>0</v>
      </c>
      <c r="I105" s="505">
        <v>0</v>
      </c>
      <c r="J105" s="505"/>
      <c r="K105" s="505">
        <v>0</v>
      </c>
      <c r="L105" s="502">
        <v>0</v>
      </c>
      <c r="M105" s="505"/>
      <c r="N105" s="502">
        <v>0</v>
      </c>
      <c r="O105" s="522">
        <v>0.2</v>
      </c>
      <c r="P105" s="522">
        <v>4.8000000000000007</v>
      </c>
      <c r="Q105" s="522">
        <v>6.4</v>
      </c>
      <c r="R105" s="522">
        <v>6.4</v>
      </c>
      <c r="S105" s="616">
        <v>6.4</v>
      </c>
      <c r="T105" s="616">
        <v>6.15</v>
      </c>
      <c r="U105" s="616">
        <v>5.0500000000000007</v>
      </c>
      <c r="V105" s="616">
        <v>4</v>
      </c>
      <c r="W105" s="616">
        <v>3.8</v>
      </c>
      <c r="X105" s="616">
        <v>3.2</v>
      </c>
      <c r="Y105" s="616">
        <v>3</v>
      </c>
      <c r="Z105" s="613">
        <f t="shared" si="43"/>
        <v>53.5</v>
      </c>
      <c r="AA105" s="1052">
        <f t="shared" si="66"/>
        <v>19.999999999999996</v>
      </c>
      <c r="AB105" s="1052">
        <f t="shared" si="67"/>
        <v>0</v>
      </c>
      <c r="AC105" s="1053">
        <f t="shared" si="68"/>
        <v>66.666666666666671</v>
      </c>
      <c r="AD105" s="1053">
        <f t="shared" si="69"/>
        <v>100</v>
      </c>
      <c r="AE105" s="1053" t="str">
        <f t="shared" si="70"/>
        <v>n/a</v>
      </c>
      <c r="AF105" s="1053" t="str">
        <f t="shared" si="71"/>
        <v>n/a</v>
      </c>
      <c r="AG105" s="1053" t="str">
        <f t="shared" si="72"/>
        <v>n/a</v>
      </c>
      <c r="AH105" s="1053" t="str">
        <f t="shared" si="73"/>
        <v>n/a</v>
      </c>
      <c r="AI105" s="1053" t="str">
        <f t="shared" si="74"/>
        <v>n/a</v>
      </c>
      <c r="AJ105" s="1053">
        <f t="shared" si="75"/>
        <v>-100</v>
      </c>
      <c r="AK105" s="1053">
        <f t="shared" si="76"/>
        <v>-95.833333333333343</v>
      </c>
      <c r="AL105" s="1053">
        <f t="shared" si="77"/>
        <v>-24.999999999999989</v>
      </c>
      <c r="AM105" s="1053">
        <f t="shared" si="78"/>
        <v>0</v>
      </c>
      <c r="AN105" s="1053">
        <f t="shared" si="79"/>
        <v>0</v>
      </c>
      <c r="AO105" s="1053">
        <f t="shared" si="80"/>
        <v>4.0650406504064929</v>
      </c>
      <c r="AP105" s="1053">
        <f t="shared" si="81"/>
        <v>21.78217821782178</v>
      </c>
      <c r="AQ105" s="1053">
        <f t="shared" si="82"/>
        <v>26.250000000000018</v>
      </c>
      <c r="AR105" s="1053">
        <f t="shared" si="83"/>
        <v>5.2631578947368363</v>
      </c>
      <c r="AS105" s="1053">
        <f t="shared" si="84"/>
        <v>18.749999999999979</v>
      </c>
      <c r="AT105" s="1053">
        <f t="shared" si="85"/>
        <v>6.6666666666666652</v>
      </c>
      <c r="AU105" s="1054">
        <f t="shared" si="64"/>
        <v>3.2406917841976748</v>
      </c>
      <c r="AV105" s="1055">
        <f t="shared" si="65"/>
        <v>50.779424328934304</v>
      </c>
    </row>
    <row r="106" spans="1:48" ht="11.25" customHeight="1" x14ac:dyDescent="0.2">
      <c r="A106" s="523" t="s">
        <v>1012</v>
      </c>
      <c r="B106" s="845" t="s">
        <v>1013</v>
      </c>
      <c r="C106" s="610">
        <v>1.32</v>
      </c>
      <c r="D106" s="482">
        <v>1.26</v>
      </c>
      <c r="E106" s="482">
        <v>1.18</v>
      </c>
      <c r="F106" s="473">
        <v>1.1200000000000001</v>
      </c>
      <c r="G106" s="473">
        <v>1.06</v>
      </c>
      <c r="H106" s="473">
        <v>1</v>
      </c>
      <c r="I106" s="473">
        <v>0.62749999999999995</v>
      </c>
      <c r="J106" s="999"/>
      <c r="K106" s="474">
        <v>0</v>
      </c>
      <c r="L106" s="475">
        <v>0</v>
      </c>
      <c r="M106" s="999"/>
      <c r="N106" s="488">
        <v>0</v>
      </c>
      <c r="O106" s="477">
        <v>0</v>
      </c>
      <c r="P106" s="477">
        <v>0</v>
      </c>
      <c r="Q106" s="477">
        <v>0</v>
      </c>
      <c r="R106" s="477">
        <v>0</v>
      </c>
      <c r="S106" s="477">
        <v>0</v>
      </c>
      <c r="T106" s="477">
        <v>0</v>
      </c>
      <c r="U106" s="477">
        <v>0</v>
      </c>
      <c r="V106" s="477">
        <v>0</v>
      </c>
      <c r="W106" s="477">
        <v>0</v>
      </c>
      <c r="X106" s="477">
        <v>0</v>
      </c>
      <c r="Y106" s="477">
        <v>0</v>
      </c>
      <c r="Z106" s="613">
        <f t="shared" si="43"/>
        <v>7.567499999999999</v>
      </c>
      <c r="AA106" s="1052">
        <f t="shared" si="66"/>
        <v>4.7619047619047672</v>
      </c>
      <c r="AB106" s="1052">
        <f t="shared" si="67"/>
        <v>6.7796610169491567</v>
      </c>
      <c r="AC106" s="1053">
        <f t="shared" si="68"/>
        <v>5.3571428571428381</v>
      </c>
      <c r="AD106" s="1053">
        <f t="shared" si="69"/>
        <v>5.6603773584905648</v>
      </c>
      <c r="AE106" s="1053">
        <f t="shared" si="70"/>
        <v>6.0000000000000053</v>
      </c>
      <c r="AF106" s="1053">
        <f t="shared" si="71"/>
        <v>59.362549800796828</v>
      </c>
      <c r="AG106" s="1053" t="str">
        <f t="shared" si="72"/>
        <v>n/a</v>
      </c>
      <c r="AH106" s="1053" t="str">
        <f t="shared" si="73"/>
        <v>n/a</v>
      </c>
      <c r="AI106" s="1053" t="str">
        <f t="shared" si="74"/>
        <v>n/a</v>
      </c>
      <c r="AJ106" s="1053" t="str">
        <f t="shared" si="75"/>
        <v>n/a</v>
      </c>
      <c r="AK106" s="1053" t="str">
        <f t="shared" si="76"/>
        <v>n/a</v>
      </c>
      <c r="AL106" s="1053" t="str">
        <f t="shared" si="77"/>
        <v>n/a</v>
      </c>
      <c r="AM106" s="1053" t="str">
        <f t="shared" si="78"/>
        <v>n/a</v>
      </c>
      <c r="AN106" s="1053" t="str">
        <f t="shared" si="79"/>
        <v>n/a</v>
      </c>
      <c r="AO106" s="1053" t="str">
        <f t="shared" si="80"/>
        <v>n/a</v>
      </c>
      <c r="AP106" s="1053" t="str">
        <f t="shared" si="81"/>
        <v>n/a</v>
      </c>
      <c r="AQ106" s="1053" t="str">
        <f t="shared" si="82"/>
        <v>n/a</v>
      </c>
      <c r="AR106" s="1053" t="str">
        <f t="shared" si="83"/>
        <v>n/a</v>
      </c>
      <c r="AS106" s="1053" t="str">
        <f t="shared" si="84"/>
        <v>n/a</v>
      </c>
      <c r="AT106" s="1053" t="str">
        <f t="shared" si="85"/>
        <v>n/a</v>
      </c>
      <c r="AU106" s="1054">
        <f t="shared" si="64"/>
        <v>14.653605965880693</v>
      </c>
      <c r="AV106" s="1055">
        <f t="shared" si="65"/>
        <v>21.913108879987153</v>
      </c>
    </row>
    <row r="107" spans="1:48" ht="11.25" customHeight="1" x14ac:dyDescent="0.2">
      <c r="A107" s="862" t="s">
        <v>469</v>
      </c>
      <c r="B107" s="860" t="s">
        <v>470</v>
      </c>
      <c r="C107" s="610">
        <v>1.9950000000000001</v>
      </c>
      <c r="D107" s="482">
        <v>1.58</v>
      </c>
      <c r="E107" s="482">
        <v>1.355</v>
      </c>
      <c r="F107" s="610">
        <v>1.23</v>
      </c>
      <c r="G107" s="610">
        <v>1.1100000000000001</v>
      </c>
      <c r="H107" s="610">
        <v>0.9</v>
      </c>
      <c r="I107" s="610">
        <v>0.75</v>
      </c>
      <c r="J107" s="931"/>
      <c r="K107" s="610">
        <v>0.66</v>
      </c>
      <c r="L107" s="481">
        <v>0.61</v>
      </c>
      <c r="M107" s="931"/>
      <c r="N107" s="615">
        <v>0.56999999999999995</v>
      </c>
      <c r="O107" s="616">
        <v>0.35</v>
      </c>
      <c r="P107" s="616">
        <v>0.25</v>
      </c>
      <c r="Q107" s="616">
        <v>0.12</v>
      </c>
      <c r="R107" s="612">
        <v>0</v>
      </c>
      <c r="S107" s="612">
        <v>0</v>
      </c>
      <c r="T107" s="612">
        <v>0</v>
      </c>
      <c r="U107" s="612">
        <v>0</v>
      </c>
      <c r="V107" s="612">
        <v>0</v>
      </c>
      <c r="W107" s="612">
        <v>0</v>
      </c>
      <c r="X107" s="612">
        <v>0</v>
      </c>
      <c r="Y107" s="612">
        <v>0</v>
      </c>
      <c r="Z107" s="613">
        <f t="shared" si="43"/>
        <v>11.479999999999999</v>
      </c>
      <c r="AA107" s="1052">
        <f t="shared" si="66"/>
        <v>26.265822784810133</v>
      </c>
      <c r="AB107" s="1052">
        <f t="shared" si="67"/>
        <v>16.605166051660515</v>
      </c>
      <c r="AC107" s="1053">
        <f t="shared" si="68"/>
        <v>10.162601626016254</v>
      </c>
      <c r="AD107" s="1053">
        <f t="shared" si="69"/>
        <v>10.810810810810789</v>
      </c>
      <c r="AE107" s="1053">
        <f t="shared" si="70"/>
        <v>23.333333333333339</v>
      </c>
      <c r="AF107" s="1053">
        <f t="shared" si="71"/>
        <v>19.999999999999996</v>
      </c>
      <c r="AG107" s="1053">
        <f t="shared" si="72"/>
        <v>13.636363636363624</v>
      </c>
      <c r="AH107" s="1053">
        <f t="shared" si="73"/>
        <v>8.196721311475418</v>
      </c>
      <c r="AI107" s="1053">
        <f t="shared" si="74"/>
        <v>7.0175438596491224</v>
      </c>
      <c r="AJ107" s="1053">
        <f t="shared" si="75"/>
        <v>62.857142857142854</v>
      </c>
      <c r="AK107" s="1053">
        <f t="shared" si="76"/>
        <v>39.999999999999993</v>
      </c>
      <c r="AL107" s="1053">
        <f t="shared" si="77"/>
        <v>108.33333333333334</v>
      </c>
      <c r="AM107" s="1053" t="str">
        <f t="shared" si="78"/>
        <v>n/a</v>
      </c>
      <c r="AN107" s="1053" t="str">
        <f t="shared" si="79"/>
        <v>n/a</v>
      </c>
      <c r="AO107" s="1053" t="str">
        <f t="shared" si="80"/>
        <v>n/a</v>
      </c>
      <c r="AP107" s="1053" t="str">
        <f t="shared" si="81"/>
        <v>n/a</v>
      </c>
      <c r="AQ107" s="1053" t="str">
        <f t="shared" si="82"/>
        <v>n/a</v>
      </c>
      <c r="AR107" s="1053" t="str">
        <f t="shared" si="83"/>
        <v>n/a</v>
      </c>
      <c r="AS107" s="1053" t="str">
        <f t="shared" si="84"/>
        <v>n/a</v>
      </c>
      <c r="AT107" s="1053" t="str">
        <f t="shared" si="85"/>
        <v>n/a</v>
      </c>
      <c r="AU107" s="1054">
        <f t="shared" si="64"/>
        <v>28.934903300382953</v>
      </c>
      <c r="AV107" s="1055">
        <f t="shared" si="65"/>
        <v>29.654053960714183</v>
      </c>
    </row>
    <row r="108" spans="1:48" ht="11.25" customHeight="1" x14ac:dyDescent="0.2">
      <c r="A108" s="862" t="s">
        <v>158</v>
      </c>
      <c r="B108" s="860" t="s">
        <v>159</v>
      </c>
      <c r="C108" s="610">
        <v>0.85499999999999998</v>
      </c>
      <c r="D108" s="482">
        <v>0.83399999999999996</v>
      </c>
      <c r="E108" s="482">
        <v>0.82250000000000001</v>
      </c>
      <c r="F108" s="610">
        <v>0.8125</v>
      </c>
      <c r="G108" s="610">
        <v>0.80249999999999999</v>
      </c>
      <c r="H108" s="610">
        <v>0.78500000000000003</v>
      </c>
      <c r="I108" s="610">
        <v>0.76500000000000001</v>
      </c>
      <c r="J108" s="931"/>
      <c r="K108" s="610">
        <v>0.745</v>
      </c>
      <c r="L108" s="481">
        <v>0.72499999999999998</v>
      </c>
      <c r="M108" s="931"/>
      <c r="N108" s="615">
        <v>0.70499999999999996</v>
      </c>
      <c r="O108" s="616">
        <v>0.68500000000000005</v>
      </c>
      <c r="P108" s="616">
        <v>0.62</v>
      </c>
      <c r="Q108" s="616">
        <v>0.56999999999999995</v>
      </c>
      <c r="R108" s="616">
        <v>0.53</v>
      </c>
      <c r="S108" s="616">
        <v>0.46</v>
      </c>
      <c r="T108" s="616">
        <v>0.42499999999999999</v>
      </c>
      <c r="U108" s="616">
        <v>0.40500000000000003</v>
      </c>
      <c r="V108" s="616">
        <v>0.38500000000000001</v>
      </c>
      <c r="W108" s="616">
        <v>0.36499999999999999</v>
      </c>
      <c r="X108" s="616">
        <v>0.34499999999999997</v>
      </c>
      <c r="Y108" s="616">
        <v>0.32500000000000001</v>
      </c>
      <c r="Z108" s="613">
        <f t="shared" si="43"/>
        <v>12.9665</v>
      </c>
      <c r="AA108" s="1052">
        <f t="shared" si="66"/>
        <v>2.5179856115107979</v>
      </c>
      <c r="AB108" s="1052">
        <f t="shared" si="67"/>
        <v>1.3981762917933072</v>
      </c>
      <c r="AC108" s="1053">
        <f t="shared" si="68"/>
        <v>1.2307692307692353</v>
      </c>
      <c r="AD108" s="1053">
        <f t="shared" si="69"/>
        <v>1.2461059190031154</v>
      </c>
      <c r="AE108" s="1053">
        <f t="shared" si="70"/>
        <v>2.2292993630573132</v>
      </c>
      <c r="AF108" s="1053">
        <f t="shared" si="71"/>
        <v>2.6143790849673332</v>
      </c>
      <c r="AG108" s="1053">
        <f t="shared" si="72"/>
        <v>2.6845637583892579</v>
      </c>
      <c r="AH108" s="1053">
        <f t="shared" si="73"/>
        <v>2.7586206896551779</v>
      </c>
      <c r="AI108" s="1053">
        <f t="shared" si="74"/>
        <v>2.8368794326241176</v>
      </c>
      <c r="AJ108" s="1053">
        <f t="shared" si="75"/>
        <v>2.9197080291970767</v>
      </c>
      <c r="AK108" s="1053">
        <f t="shared" si="76"/>
        <v>10.483870967741948</v>
      </c>
      <c r="AL108" s="1053">
        <f t="shared" si="77"/>
        <v>8.7719298245614077</v>
      </c>
      <c r="AM108" s="1053">
        <f t="shared" si="78"/>
        <v>7.5471698113207308</v>
      </c>
      <c r="AN108" s="1053">
        <f t="shared" si="79"/>
        <v>15.217391304347828</v>
      </c>
      <c r="AO108" s="1053">
        <f t="shared" si="80"/>
        <v>8.235294117647074</v>
      </c>
      <c r="AP108" s="1053">
        <f t="shared" si="81"/>
        <v>4.9382716049382713</v>
      </c>
      <c r="AQ108" s="1053">
        <f t="shared" si="82"/>
        <v>5.1948051948051965</v>
      </c>
      <c r="AR108" s="1053">
        <f t="shared" si="83"/>
        <v>5.4794520547945202</v>
      </c>
      <c r="AS108" s="1053">
        <f t="shared" si="84"/>
        <v>5.7971014492753659</v>
      </c>
      <c r="AT108" s="1053">
        <f t="shared" si="85"/>
        <v>6.153846153846132</v>
      </c>
      <c r="AU108" s="1054">
        <f t="shared" si="64"/>
        <v>5.0127809947122595</v>
      </c>
      <c r="AV108" s="1055">
        <f t="shared" si="65"/>
        <v>3.6134087442914766</v>
      </c>
    </row>
    <row r="109" spans="1:48" ht="11.25" customHeight="1" x14ac:dyDescent="0.2">
      <c r="A109" s="483" t="s">
        <v>474</v>
      </c>
      <c r="B109" s="860" t="s">
        <v>475</v>
      </c>
      <c r="C109" s="610">
        <v>0.32500000000000001</v>
      </c>
      <c r="D109" s="482">
        <v>0.30499999999999999</v>
      </c>
      <c r="E109" s="482">
        <v>0.27750000000000002</v>
      </c>
      <c r="F109" s="610">
        <v>0.25124999999999997</v>
      </c>
      <c r="G109" s="610">
        <v>0.22625000000000001</v>
      </c>
      <c r="H109" s="610">
        <v>0.20499999999999999</v>
      </c>
      <c r="I109" s="610">
        <v>0.185</v>
      </c>
      <c r="J109" s="931"/>
      <c r="K109" s="610">
        <v>0.17249999999999999</v>
      </c>
      <c r="L109" s="481">
        <v>0.16250000000000001</v>
      </c>
      <c r="M109" s="931"/>
      <c r="N109" s="615">
        <v>0.15625</v>
      </c>
      <c r="O109" s="616">
        <v>0.15125</v>
      </c>
      <c r="P109" s="616">
        <v>0.14249999999999999</v>
      </c>
      <c r="Q109" s="616">
        <v>0.125</v>
      </c>
      <c r="R109" s="616">
        <v>0.105</v>
      </c>
      <c r="S109" s="616">
        <v>8.5000000000000006E-2</v>
      </c>
      <c r="T109" s="616">
        <v>7.2499999999999995E-2</v>
      </c>
      <c r="U109" s="616">
        <v>5.7500000000000002E-2</v>
      </c>
      <c r="V109" s="616">
        <v>4.4999999999999998E-2</v>
      </c>
      <c r="W109" s="616">
        <v>0.04</v>
      </c>
      <c r="X109" s="616">
        <v>3.3750000000000002E-2</v>
      </c>
      <c r="Y109" s="616">
        <v>2.8750000000000001E-2</v>
      </c>
      <c r="Z109" s="613">
        <f t="shared" si="43"/>
        <v>3.1525000000000003</v>
      </c>
      <c r="AA109" s="1052">
        <f t="shared" si="66"/>
        <v>6.5573770491803351</v>
      </c>
      <c r="AB109" s="1052">
        <f t="shared" si="67"/>
        <v>9.9099099099098975</v>
      </c>
      <c r="AC109" s="1053">
        <f t="shared" si="68"/>
        <v>10.44776119402988</v>
      </c>
      <c r="AD109" s="1053">
        <f t="shared" si="69"/>
        <v>11.049723756906072</v>
      </c>
      <c r="AE109" s="1053">
        <f t="shared" si="70"/>
        <v>10.365853658536594</v>
      </c>
      <c r="AF109" s="1053">
        <f t="shared" si="71"/>
        <v>10.810810810810811</v>
      </c>
      <c r="AG109" s="1053">
        <f t="shared" si="72"/>
        <v>7.2463768115942129</v>
      </c>
      <c r="AH109" s="1053">
        <f t="shared" si="73"/>
        <v>6.153846153846132</v>
      </c>
      <c r="AI109" s="1053">
        <f t="shared" si="74"/>
        <v>4.0000000000000036</v>
      </c>
      <c r="AJ109" s="1053">
        <f t="shared" si="75"/>
        <v>3.3057851239669533</v>
      </c>
      <c r="AK109" s="1053">
        <f t="shared" si="76"/>
        <v>6.1403508771929793</v>
      </c>
      <c r="AL109" s="1053">
        <f t="shared" si="77"/>
        <v>13.999999999999989</v>
      </c>
      <c r="AM109" s="1053">
        <f t="shared" si="78"/>
        <v>19.047619047619047</v>
      </c>
      <c r="AN109" s="1053">
        <f t="shared" si="79"/>
        <v>23.529411764705866</v>
      </c>
      <c r="AO109" s="1053">
        <f t="shared" si="80"/>
        <v>17.24137931034484</v>
      </c>
      <c r="AP109" s="1053">
        <f t="shared" si="81"/>
        <v>26.086956521739111</v>
      </c>
      <c r="AQ109" s="1053">
        <f t="shared" si="82"/>
        <v>27.777777777777789</v>
      </c>
      <c r="AR109" s="1053">
        <f t="shared" si="83"/>
        <v>12.5</v>
      </c>
      <c r="AS109" s="1053">
        <f t="shared" si="84"/>
        <v>18.518518518518512</v>
      </c>
      <c r="AT109" s="1053">
        <f t="shared" si="85"/>
        <v>17.391304347826097</v>
      </c>
      <c r="AU109" s="1054">
        <f t="shared" si="64"/>
        <v>13.104038131725257</v>
      </c>
      <c r="AV109" s="1055">
        <f t="shared" si="65"/>
        <v>7.1853842511672914</v>
      </c>
    </row>
    <row r="110" spans="1:48" ht="11.25" customHeight="1" x14ac:dyDescent="0.2">
      <c r="A110" s="862" t="s">
        <v>1640</v>
      </c>
      <c r="B110" s="860" t="s">
        <v>1641</v>
      </c>
      <c r="C110" s="610">
        <v>0.74</v>
      </c>
      <c r="D110" s="482">
        <v>0.64</v>
      </c>
      <c r="E110" s="482">
        <v>0.56000000000000005</v>
      </c>
      <c r="F110" s="610">
        <v>0.48</v>
      </c>
      <c r="G110" s="610">
        <v>0.42</v>
      </c>
      <c r="H110" s="610">
        <v>0.34</v>
      </c>
      <c r="I110" s="610">
        <v>0.26</v>
      </c>
      <c r="J110" s="931"/>
      <c r="K110" s="485">
        <v>0.24</v>
      </c>
      <c r="L110" s="614">
        <v>0.24</v>
      </c>
      <c r="M110" s="931"/>
      <c r="N110" s="486">
        <v>0.24</v>
      </c>
      <c r="O110" s="612">
        <v>0.4</v>
      </c>
      <c r="P110" s="616">
        <v>0.68</v>
      </c>
      <c r="Q110" s="616">
        <v>0.62</v>
      </c>
      <c r="R110" s="616">
        <v>0.54</v>
      </c>
      <c r="S110" s="616">
        <v>0.45</v>
      </c>
      <c r="T110" s="616">
        <v>0.37</v>
      </c>
      <c r="U110" s="616">
        <v>0.32</v>
      </c>
      <c r="V110" s="616">
        <v>0.28000000000000003</v>
      </c>
      <c r="W110" s="612">
        <v>0.18</v>
      </c>
      <c r="X110" s="616">
        <v>0.22</v>
      </c>
      <c r="Y110" s="616">
        <v>0.1</v>
      </c>
      <c r="Z110" s="613">
        <f t="shared" si="43"/>
        <v>8.3200000000000021</v>
      </c>
      <c r="AA110" s="1052">
        <f t="shared" si="66"/>
        <v>15.625</v>
      </c>
      <c r="AB110" s="1052">
        <f t="shared" si="67"/>
        <v>14.285714285714279</v>
      </c>
      <c r="AC110" s="1053">
        <f t="shared" si="68"/>
        <v>16.666666666666675</v>
      </c>
      <c r="AD110" s="1053">
        <f t="shared" si="69"/>
        <v>14.285714285714279</v>
      </c>
      <c r="AE110" s="1053">
        <f t="shared" si="70"/>
        <v>23.529411764705866</v>
      </c>
      <c r="AF110" s="1053">
        <f t="shared" si="71"/>
        <v>30.76923076923077</v>
      </c>
      <c r="AG110" s="1053">
        <f t="shared" si="72"/>
        <v>8.3333333333333481</v>
      </c>
      <c r="AH110" s="1053">
        <f t="shared" si="73"/>
        <v>0</v>
      </c>
      <c r="AI110" s="1053">
        <f t="shared" si="74"/>
        <v>0</v>
      </c>
      <c r="AJ110" s="1053">
        <f t="shared" si="75"/>
        <v>-40</v>
      </c>
      <c r="AK110" s="1053">
        <f t="shared" si="76"/>
        <v>-41.17647058823529</v>
      </c>
      <c r="AL110" s="1053">
        <f t="shared" si="77"/>
        <v>9.6774193548387224</v>
      </c>
      <c r="AM110" s="1053">
        <f t="shared" si="78"/>
        <v>14.814814814814813</v>
      </c>
      <c r="AN110" s="1053">
        <f t="shared" si="79"/>
        <v>19.999999999999996</v>
      </c>
      <c r="AO110" s="1053">
        <f t="shared" si="80"/>
        <v>21.621621621621621</v>
      </c>
      <c r="AP110" s="1053">
        <f t="shared" si="81"/>
        <v>15.625</v>
      </c>
      <c r="AQ110" s="1053">
        <f t="shared" si="82"/>
        <v>14.285714285714279</v>
      </c>
      <c r="AR110" s="1053">
        <f t="shared" si="83"/>
        <v>55.555555555555578</v>
      </c>
      <c r="AS110" s="1053">
        <f t="shared" si="84"/>
        <v>-18.181818181818187</v>
      </c>
      <c r="AT110" s="1053">
        <f t="shared" si="85"/>
        <v>119.99999999999997</v>
      </c>
      <c r="AU110" s="1054">
        <f t="shared" si="64"/>
        <v>14.785845398392837</v>
      </c>
      <c r="AV110" s="1055">
        <f t="shared" si="65"/>
        <v>33.14150551475273</v>
      </c>
    </row>
    <row r="111" spans="1:48" ht="11.25" customHeight="1" x14ac:dyDescent="0.2">
      <c r="A111" s="617" t="s">
        <v>3817</v>
      </c>
      <c r="B111" s="490" t="s">
        <v>3818</v>
      </c>
      <c r="C111" s="610">
        <v>0.84</v>
      </c>
      <c r="D111" s="482">
        <v>0.8</v>
      </c>
      <c r="E111" s="500">
        <v>0.72</v>
      </c>
      <c r="F111" s="496">
        <v>0.68</v>
      </c>
      <c r="G111" s="496">
        <v>0.62</v>
      </c>
      <c r="H111" s="496">
        <v>0.56999999999999995</v>
      </c>
      <c r="I111" s="519">
        <v>0.48</v>
      </c>
      <c r="J111" s="1013"/>
      <c r="K111" s="519">
        <v>0.48</v>
      </c>
      <c r="L111" s="497">
        <v>0.48</v>
      </c>
      <c r="M111" s="1013"/>
      <c r="N111" s="511">
        <v>0.48</v>
      </c>
      <c r="O111" s="520">
        <v>1.2</v>
      </c>
      <c r="P111" s="498">
        <v>2.4</v>
      </c>
      <c r="Q111" s="498">
        <v>2.16</v>
      </c>
      <c r="R111" s="498">
        <v>1.92</v>
      </c>
      <c r="S111" s="498">
        <v>1.68</v>
      </c>
      <c r="T111" s="498">
        <v>1.53</v>
      </c>
      <c r="U111" s="498">
        <v>1.36</v>
      </c>
      <c r="V111" s="498">
        <v>1.2</v>
      </c>
      <c r="W111" s="498">
        <v>1.04</v>
      </c>
      <c r="X111" s="498">
        <v>0.96</v>
      </c>
      <c r="Y111" s="498">
        <v>0.82</v>
      </c>
      <c r="Z111" s="613">
        <f t="shared" si="43"/>
        <v>22.42</v>
      </c>
      <c r="AA111" s="1052">
        <f t="shared" si="66"/>
        <v>4.9999999999999822</v>
      </c>
      <c r="AB111" s="1052">
        <f t="shared" si="67"/>
        <v>11.111111111111116</v>
      </c>
      <c r="AC111" s="1053">
        <f t="shared" si="68"/>
        <v>5.8823529411764497</v>
      </c>
      <c r="AD111" s="1053">
        <f t="shared" si="69"/>
        <v>9.6774193548387224</v>
      </c>
      <c r="AE111" s="1053">
        <f t="shared" si="70"/>
        <v>8.7719298245614077</v>
      </c>
      <c r="AF111" s="1053">
        <f t="shared" si="71"/>
        <v>18.75</v>
      </c>
      <c r="AG111" s="1053">
        <f t="shared" si="72"/>
        <v>0</v>
      </c>
      <c r="AH111" s="1053">
        <f t="shared" si="73"/>
        <v>0</v>
      </c>
      <c r="AI111" s="1053">
        <f t="shared" si="74"/>
        <v>0</v>
      </c>
      <c r="AJ111" s="1053">
        <f t="shared" si="75"/>
        <v>-60</v>
      </c>
      <c r="AK111" s="1053">
        <f t="shared" si="76"/>
        <v>-50</v>
      </c>
      <c r="AL111" s="1053">
        <f t="shared" si="77"/>
        <v>11.111111111111093</v>
      </c>
      <c r="AM111" s="1053">
        <f t="shared" si="78"/>
        <v>12.500000000000021</v>
      </c>
      <c r="AN111" s="1053">
        <f t="shared" si="79"/>
        <v>14.285714285714279</v>
      </c>
      <c r="AO111" s="1053">
        <f t="shared" si="80"/>
        <v>9.8039215686274375</v>
      </c>
      <c r="AP111" s="1053">
        <f t="shared" si="81"/>
        <v>12.5</v>
      </c>
      <c r="AQ111" s="1053">
        <f t="shared" si="82"/>
        <v>13.333333333333353</v>
      </c>
      <c r="AR111" s="1053">
        <f t="shared" si="83"/>
        <v>15.384615384615374</v>
      </c>
      <c r="AS111" s="1053">
        <f t="shared" si="84"/>
        <v>8.3333333333333481</v>
      </c>
      <c r="AT111" s="1053">
        <f t="shared" si="85"/>
        <v>17.073170731707311</v>
      </c>
      <c r="AU111" s="1054">
        <f t="shared" si="64"/>
        <v>3.1759006490064947</v>
      </c>
      <c r="AV111" s="1055">
        <f t="shared" si="65"/>
        <v>20.666589791135653</v>
      </c>
    </row>
    <row r="112" spans="1:48" ht="11.25" customHeight="1" x14ac:dyDescent="0.2">
      <c r="A112" s="470" t="s">
        <v>4040</v>
      </c>
      <c r="B112" s="860" t="s">
        <v>4041</v>
      </c>
      <c r="C112" s="610">
        <v>0.52</v>
      </c>
      <c r="D112" s="482">
        <v>0.48</v>
      </c>
      <c r="E112" s="613">
        <v>0.28000000000000003</v>
      </c>
      <c r="F112" s="610">
        <v>0.22</v>
      </c>
      <c r="G112" s="610">
        <v>0.05</v>
      </c>
      <c r="H112" s="521">
        <v>0</v>
      </c>
      <c r="I112" s="521">
        <v>0</v>
      </c>
      <c r="J112" s="931"/>
      <c r="K112" s="485">
        <v>0</v>
      </c>
      <c r="L112" s="614">
        <v>0</v>
      </c>
      <c r="M112" s="931"/>
      <c r="N112" s="486">
        <v>0</v>
      </c>
      <c r="O112" s="612">
        <v>0</v>
      </c>
      <c r="P112" s="612">
        <v>0</v>
      </c>
      <c r="Q112" s="612">
        <v>0</v>
      </c>
      <c r="R112" s="612">
        <v>0</v>
      </c>
      <c r="S112" s="612">
        <v>0</v>
      </c>
      <c r="T112" s="612">
        <v>0</v>
      </c>
      <c r="U112" s="612">
        <v>0</v>
      </c>
      <c r="V112" s="612">
        <v>0</v>
      </c>
      <c r="W112" s="612">
        <v>0</v>
      </c>
      <c r="X112" s="612">
        <v>0</v>
      </c>
      <c r="Y112" s="612">
        <v>0</v>
      </c>
      <c r="Z112" s="613">
        <f t="shared" si="43"/>
        <v>1.55</v>
      </c>
      <c r="AA112" s="1052">
        <f t="shared" si="66"/>
        <v>8.3333333333333481</v>
      </c>
      <c r="AB112" s="1052">
        <f t="shared" si="67"/>
        <v>71.428571428571402</v>
      </c>
      <c r="AC112" s="1053">
        <f t="shared" si="68"/>
        <v>27.272727272727295</v>
      </c>
      <c r="AD112" s="1053">
        <f t="shared" si="69"/>
        <v>339.99999999999994</v>
      </c>
      <c r="AE112" s="1053" t="str">
        <f t="shared" si="70"/>
        <v>n/a</v>
      </c>
      <c r="AF112" s="1053" t="str">
        <f t="shared" si="71"/>
        <v>n/a</v>
      </c>
      <c r="AG112" s="1053" t="str">
        <f t="shared" si="72"/>
        <v>n/a</v>
      </c>
      <c r="AH112" s="1053" t="str">
        <f t="shared" si="73"/>
        <v>n/a</v>
      </c>
      <c r="AI112" s="1053" t="str">
        <f t="shared" si="74"/>
        <v>n/a</v>
      </c>
      <c r="AJ112" s="1053" t="str">
        <f t="shared" si="75"/>
        <v>n/a</v>
      </c>
      <c r="AK112" s="1053" t="str">
        <f t="shared" si="76"/>
        <v>n/a</v>
      </c>
      <c r="AL112" s="1053" t="str">
        <f t="shared" si="77"/>
        <v>n/a</v>
      </c>
      <c r="AM112" s="1053" t="str">
        <f t="shared" si="78"/>
        <v>n/a</v>
      </c>
      <c r="AN112" s="1053" t="str">
        <f t="shared" si="79"/>
        <v>n/a</v>
      </c>
      <c r="AO112" s="1053" t="str">
        <f t="shared" si="80"/>
        <v>n/a</v>
      </c>
      <c r="AP112" s="1053" t="str">
        <f t="shared" si="81"/>
        <v>n/a</v>
      </c>
      <c r="AQ112" s="1053" t="str">
        <f t="shared" si="82"/>
        <v>n/a</v>
      </c>
      <c r="AR112" s="1053" t="str">
        <f t="shared" si="83"/>
        <v>n/a</v>
      </c>
      <c r="AS112" s="1053" t="str">
        <f t="shared" si="84"/>
        <v>n/a</v>
      </c>
      <c r="AT112" s="1053" t="str">
        <f t="shared" si="85"/>
        <v>n/a</v>
      </c>
      <c r="AU112" s="1054">
        <f t="shared" si="64"/>
        <v>111.75865800865799</v>
      </c>
      <c r="AV112" s="1055">
        <f t="shared" si="65"/>
        <v>154.44016786885334</v>
      </c>
    </row>
    <row r="113" spans="1:48" ht="11.25" customHeight="1" x14ac:dyDescent="0.2">
      <c r="A113" s="568" t="s">
        <v>4580</v>
      </c>
      <c r="B113" s="860" t="s">
        <v>4088</v>
      </c>
      <c r="C113" s="610">
        <v>0.68</v>
      </c>
      <c r="D113" s="482">
        <v>0.64</v>
      </c>
      <c r="E113" s="613">
        <v>0.42</v>
      </c>
      <c r="F113" s="610">
        <v>0.36</v>
      </c>
      <c r="G113" s="521">
        <v>0.32</v>
      </c>
      <c r="H113" s="1091">
        <v>0.4</v>
      </c>
      <c r="I113" s="1091">
        <v>0.34</v>
      </c>
      <c r="J113" s="1092"/>
      <c r="K113" s="1091">
        <v>0.08</v>
      </c>
      <c r="L113" s="521">
        <v>0</v>
      </c>
      <c r="M113" s="1075"/>
      <c r="N113" s="524">
        <v>0</v>
      </c>
      <c r="O113" s="567">
        <v>0</v>
      </c>
      <c r="P113" s="522">
        <v>0</v>
      </c>
      <c r="Q113" s="522">
        <v>0</v>
      </c>
      <c r="R113" s="522">
        <v>0</v>
      </c>
      <c r="S113" s="522">
        <v>0</v>
      </c>
      <c r="T113" s="522">
        <v>0</v>
      </c>
      <c r="U113" s="522">
        <v>0</v>
      </c>
      <c r="V113" s="522">
        <v>0</v>
      </c>
      <c r="W113" s="522">
        <v>0</v>
      </c>
      <c r="X113" s="522">
        <v>0</v>
      </c>
      <c r="Y113" s="522">
        <v>0</v>
      </c>
      <c r="Z113" s="613">
        <f t="shared" si="43"/>
        <v>3.2399999999999998</v>
      </c>
      <c r="AA113" s="1052">
        <f t="shared" si="66"/>
        <v>6.25</v>
      </c>
      <c r="AB113" s="1052">
        <f t="shared" si="67"/>
        <v>52.380952380952394</v>
      </c>
      <c r="AC113" s="1053">
        <f t="shared" si="68"/>
        <v>16.666666666666675</v>
      </c>
      <c r="AD113" s="1053">
        <f t="shared" si="69"/>
        <v>12.5</v>
      </c>
      <c r="AE113" s="1053">
        <f t="shared" si="70"/>
        <v>-20.000000000000007</v>
      </c>
      <c r="AF113" s="1053">
        <f t="shared" si="71"/>
        <v>17.647058823529417</v>
      </c>
      <c r="AG113" s="1053">
        <f t="shared" si="72"/>
        <v>325</v>
      </c>
      <c r="AH113" s="1053" t="str">
        <f t="shared" si="73"/>
        <v>n/a</v>
      </c>
      <c r="AI113" s="1053" t="str">
        <f t="shared" si="74"/>
        <v>n/a</v>
      </c>
      <c r="AJ113" s="1053" t="str">
        <f t="shared" si="75"/>
        <v>n/a</v>
      </c>
      <c r="AK113" s="1053" t="str">
        <f t="shared" si="76"/>
        <v>n/a</v>
      </c>
      <c r="AL113" s="1053" t="str">
        <f t="shared" si="77"/>
        <v>n/a</v>
      </c>
      <c r="AM113" s="1053" t="str">
        <f t="shared" si="78"/>
        <v>n/a</v>
      </c>
      <c r="AN113" s="1053" t="str">
        <f t="shared" si="79"/>
        <v>n/a</v>
      </c>
      <c r="AO113" s="1053" t="str">
        <f t="shared" si="80"/>
        <v>n/a</v>
      </c>
      <c r="AP113" s="1053" t="str">
        <f t="shared" si="81"/>
        <v>n/a</v>
      </c>
      <c r="AQ113" s="1053" t="str">
        <f t="shared" si="82"/>
        <v>n/a</v>
      </c>
      <c r="AR113" s="1053" t="str">
        <f t="shared" si="83"/>
        <v>n/a</v>
      </c>
      <c r="AS113" s="1053" t="str">
        <f t="shared" si="84"/>
        <v>n/a</v>
      </c>
      <c r="AT113" s="1053" t="str">
        <f t="shared" si="85"/>
        <v>n/a</v>
      </c>
      <c r="AU113" s="1054">
        <f t="shared" si="64"/>
        <v>58.634953981592638</v>
      </c>
      <c r="AV113" s="1055">
        <f t="shared" si="65"/>
        <v>119.36419642999464</v>
      </c>
    </row>
    <row r="114" spans="1:48" ht="11.25" customHeight="1" x14ac:dyDescent="0.2">
      <c r="A114" s="483" t="s">
        <v>973</v>
      </c>
      <c r="B114" s="860" t="s">
        <v>974</v>
      </c>
      <c r="C114" s="610">
        <v>0.69499999999999995</v>
      </c>
      <c r="D114" s="482">
        <v>0.59</v>
      </c>
      <c r="E114" s="613">
        <v>0.51500000000000001</v>
      </c>
      <c r="F114" s="610">
        <v>0.42499999999999999</v>
      </c>
      <c r="G114" s="610">
        <v>0.32500000000000001</v>
      </c>
      <c r="H114" s="610">
        <v>0.22500000000000001</v>
      </c>
      <c r="I114" s="610">
        <v>0.08</v>
      </c>
      <c r="J114" s="931"/>
      <c r="K114" s="485">
        <v>0.04</v>
      </c>
      <c r="L114" s="614">
        <v>0.35</v>
      </c>
      <c r="M114" s="931"/>
      <c r="N114" s="486">
        <v>0.88</v>
      </c>
      <c r="O114" s="616">
        <v>0.88</v>
      </c>
      <c r="P114" s="616">
        <v>0.86</v>
      </c>
      <c r="Q114" s="616">
        <v>0.82</v>
      </c>
      <c r="R114" s="616">
        <v>0.78</v>
      </c>
      <c r="S114" s="616">
        <v>0.75</v>
      </c>
      <c r="T114" s="616">
        <v>0.72</v>
      </c>
      <c r="U114" s="616">
        <v>0.65</v>
      </c>
      <c r="V114" s="616">
        <v>0.6</v>
      </c>
      <c r="W114" s="616">
        <v>0.56000000000000005</v>
      </c>
      <c r="X114" s="616">
        <v>0.52</v>
      </c>
      <c r="Y114" s="616">
        <v>0.48</v>
      </c>
      <c r="Z114" s="613">
        <f t="shared" si="43"/>
        <v>11.745000000000001</v>
      </c>
      <c r="AA114" s="1052">
        <f t="shared" si="66"/>
        <v>17.796610169491522</v>
      </c>
      <c r="AB114" s="1052">
        <f t="shared" si="67"/>
        <v>14.563106796116498</v>
      </c>
      <c r="AC114" s="1053">
        <f t="shared" si="68"/>
        <v>21.176470588235308</v>
      </c>
      <c r="AD114" s="1053">
        <f t="shared" si="69"/>
        <v>30.76923076923077</v>
      </c>
      <c r="AE114" s="1053">
        <f t="shared" si="70"/>
        <v>44.444444444444443</v>
      </c>
      <c r="AF114" s="1053">
        <f t="shared" si="71"/>
        <v>181.25</v>
      </c>
      <c r="AG114" s="1053">
        <f t="shared" si="72"/>
        <v>100</v>
      </c>
      <c r="AH114" s="1053">
        <f t="shared" si="73"/>
        <v>-88.571428571428569</v>
      </c>
      <c r="AI114" s="1053">
        <f t="shared" si="74"/>
        <v>-60.227272727272727</v>
      </c>
      <c r="AJ114" s="1053">
        <f t="shared" si="75"/>
        <v>0</v>
      </c>
      <c r="AK114" s="1053">
        <f t="shared" si="76"/>
        <v>2.3255813953488413</v>
      </c>
      <c r="AL114" s="1053">
        <f t="shared" si="77"/>
        <v>4.8780487804878092</v>
      </c>
      <c r="AM114" s="1053">
        <f t="shared" si="78"/>
        <v>5.12820512820511</v>
      </c>
      <c r="AN114" s="1053">
        <f t="shared" si="79"/>
        <v>4.0000000000000036</v>
      </c>
      <c r="AO114" s="1053">
        <f t="shared" si="80"/>
        <v>4.1666666666666741</v>
      </c>
      <c r="AP114" s="1053">
        <f t="shared" si="81"/>
        <v>10.769230769230752</v>
      </c>
      <c r="AQ114" s="1053">
        <f t="shared" si="82"/>
        <v>8.3333333333333481</v>
      </c>
      <c r="AR114" s="1053">
        <f t="shared" si="83"/>
        <v>7.1428571428571397</v>
      </c>
      <c r="AS114" s="1053">
        <f t="shared" si="84"/>
        <v>7.6923076923077094</v>
      </c>
      <c r="AT114" s="1053">
        <f t="shared" si="85"/>
        <v>8.3333333333333481</v>
      </c>
      <c r="AU114" s="1054">
        <f t="shared" si="64"/>
        <v>16.198536285529404</v>
      </c>
      <c r="AV114" s="1055">
        <f t="shared" si="65"/>
        <v>53.028867173784171</v>
      </c>
    </row>
    <row r="115" spans="1:48" ht="11.25" customHeight="1" x14ac:dyDescent="0.2">
      <c r="A115" s="568" t="s">
        <v>4453</v>
      </c>
      <c r="B115" s="860" t="s">
        <v>4450</v>
      </c>
      <c r="C115" s="610">
        <v>1.92</v>
      </c>
      <c r="D115" s="482">
        <v>1.54</v>
      </c>
      <c r="E115" s="482">
        <v>0.96000000000000008</v>
      </c>
      <c r="F115" s="610">
        <v>0.42</v>
      </c>
      <c r="G115" s="610">
        <v>0.16000000000000003</v>
      </c>
      <c r="H115" s="485">
        <v>0.04</v>
      </c>
      <c r="I115" s="521">
        <v>0.04</v>
      </c>
      <c r="J115" s="843"/>
      <c r="K115" s="482">
        <v>0.04</v>
      </c>
      <c r="L115" s="481">
        <v>0.03</v>
      </c>
      <c r="M115" s="843"/>
      <c r="N115" s="614">
        <v>0</v>
      </c>
      <c r="O115" s="522">
        <v>0.1</v>
      </c>
      <c r="P115" s="514">
        <v>11.2</v>
      </c>
      <c r="Q115" s="512">
        <v>21.6</v>
      </c>
      <c r="R115" s="616">
        <v>19.600000000000001</v>
      </c>
      <c r="S115" s="616">
        <v>17.600000000000001</v>
      </c>
      <c r="T115" s="616">
        <v>16</v>
      </c>
      <c r="U115" s="616">
        <v>11</v>
      </c>
      <c r="V115" s="616">
        <v>7</v>
      </c>
      <c r="W115" s="616">
        <v>6</v>
      </c>
      <c r="X115" s="616">
        <v>4.8500000000000005</v>
      </c>
      <c r="Y115" s="616">
        <v>4.0500000000000007</v>
      </c>
      <c r="Z115" s="613">
        <f t="shared" si="43"/>
        <v>124.14999999999999</v>
      </c>
      <c r="AA115" s="1052">
        <f t="shared" si="66"/>
        <v>24.675324675324674</v>
      </c>
      <c r="AB115" s="1052">
        <f t="shared" si="67"/>
        <v>60.41666666666665</v>
      </c>
      <c r="AC115" s="1053">
        <f t="shared" si="68"/>
        <v>128.57142857142861</v>
      </c>
      <c r="AD115" s="1053">
        <f t="shared" si="69"/>
        <v>162.49999999999994</v>
      </c>
      <c r="AE115" s="1053">
        <f t="shared" si="70"/>
        <v>300.00000000000011</v>
      </c>
      <c r="AF115" s="1053">
        <f t="shared" si="71"/>
        <v>0</v>
      </c>
      <c r="AG115" s="1053">
        <f t="shared" si="72"/>
        <v>0</v>
      </c>
      <c r="AH115" s="1053">
        <f t="shared" si="73"/>
        <v>33.33333333333335</v>
      </c>
      <c r="AI115" s="1053" t="str">
        <f t="shared" si="74"/>
        <v>n/a</v>
      </c>
      <c r="AJ115" s="1053">
        <f t="shared" si="75"/>
        <v>-100</v>
      </c>
      <c r="AK115" s="1053">
        <f t="shared" si="76"/>
        <v>-99.107142857142861</v>
      </c>
      <c r="AL115" s="1053">
        <f t="shared" si="77"/>
        <v>-48.148148148148152</v>
      </c>
      <c r="AM115" s="1053">
        <f t="shared" si="78"/>
        <v>10.20408163265305</v>
      </c>
      <c r="AN115" s="1053">
        <f t="shared" si="79"/>
        <v>11.363636363636353</v>
      </c>
      <c r="AO115" s="1053">
        <f t="shared" si="80"/>
        <v>10.000000000000009</v>
      </c>
      <c r="AP115" s="1053">
        <f t="shared" si="81"/>
        <v>45.45454545454546</v>
      </c>
      <c r="AQ115" s="1053">
        <f t="shared" si="82"/>
        <v>57.142857142857139</v>
      </c>
      <c r="AR115" s="1053">
        <f t="shared" si="83"/>
        <v>16.666666666666675</v>
      </c>
      <c r="AS115" s="1053">
        <f t="shared" si="84"/>
        <v>23.71134020618555</v>
      </c>
      <c r="AT115" s="1053">
        <f t="shared" si="85"/>
        <v>19.753086419753085</v>
      </c>
      <c r="AU115" s="1054">
        <f t="shared" si="64"/>
        <v>34.554614533039988</v>
      </c>
      <c r="AV115" s="1055">
        <f t="shared" si="65"/>
        <v>89.646202565325012</v>
      </c>
    </row>
    <row r="116" spans="1:48" ht="11.25" customHeight="1" x14ac:dyDescent="0.2">
      <c r="A116" s="833" t="s">
        <v>4520</v>
      </c>
      <c r="B116" s="860" t="s">
        <v>4490</v>
      </c>
      <c r="C116" s="482">
        <v>8.5</v>
      </c>
      <c r="D116" s="482">
        <v>7.5</v>
      </c>
      <c r="E116" s="482">
        <v>6.5</v>
      </c>
      <c r="F116" s="482">
        <v>6</v>
      </c>
      <c r="G116" s="482">
        <v>1.5</v>
      </c>
      <c r="H116" s="505">
        <v>0</v>
      </c>
      <c r="I116" s="505">
        <v>0</v>
      </c>
      <c r="J116" s="505"/>
      <c r="K116" s="505">
        <v>0</v>
      </c>
      <c r="L116" s="502">
        <v>0</v>
      </c>
      <c r="M116" s="505"/>
      <c r="N116" s="502">
        <v>0</v>
      </c>
      <c r="O116" s="522">
        <v>0</v>
      </c>
      <c r="P116" s="522">
        <v>0</v>
      </c>
      <c r="Q116" s="522">
        <v>0</v>
      </c>
      <c r="R116" s="522">
        <v>0</v>
      </c>
      <c r="S116" s="522">
        <v>0</v>
      </c>
      <c r="T116" s="522">
        <v>0</v>
      </c>
      <c r="U116" s="522">
        <v>0</v>
      </c>
      <c r="V116" s="522">
        <v>0</v>
      </c>
      <c r="W116" s="522">
        <v>0</v>
      </c>
      <c r="X116" s="522">
        <v>0</v>
      </c>
      <c r="Y116" s="522">
        <v>0</v>
      </c>
      <c r="Z116" s="613">
        <f t="shared" si="43"/>
        <v>30</v>
      </c>
      <c r="AA116" s="1052">
        <f t="shared" si="66"/>
        <v>13.33333333333333</v>
      </c>
      <c r="AB116" s="1052">
        <f t="shared" si="67"/>
        <v>15.384615384615374</v>
      </c>
      <c r="AC116" s="1053">
        <f t="shared" si="68"/>
        <v>8.333333333333325</v>
      </c>
      <c r="AD116" s="1053">
        <f t="shared" si="69"/>
        <v>300</v>
      </c>
      <c r="AE116" s="1053" t="str">
        <f t="shared" si="70"/>
        <v>n/a</v>
      </c>
      <c r="AF116" s="1053" t="str">
        <f t="shared" si="71"/>
        <v>n/a</v>
      </c>
      <c r="AG116" s="1053" t="str">
        <f t="shared" si="72"/>
        <v>n/a</v>
      </c>
      <c r="AH116" s="1053" t="str">
        <f t="shared" si="73"/>
        <v>n/a</v>
      </c>
      <c r="AI116" s="1053" t="str">
        <f t="shared" si="74"/>
        <v>n/a</v>
      </c>
      <c r="AJ116" s="1053" t="str">
        <f t="shared" si="75"/>
        <v>n/a</v>
      </c>
      <c r="AK116" s="1053" t="str">
        <f t="shared" si="76"/>
        <v>n/a</v>
      </c>
      <c r="AL116" s="1053" t="str">
        <f t="shared" si="77"/>
        <v>n/a</v>
      </c>
      <c r="AM116" s="1053" t="str">
        <f t="shared" si="78"/>
        <v>n/a</v>
      </c>
      <c r="AN116" s="1053" t="str">
        <f t="shared" si="79"/>
        <v>n/a</v>
      </c>
      <c r="AO116" s="1053" t="str">
        <f t="shared" si="80"/>
        <v>n/a</v>
      </c>
      <c r="AP116" s="1053" t="str">
        <f t="shared" si="81"/>
        <v>n/a</v>
      </c>
      <c r="AQ116" s="1053" t="str">
        <f t="shared" si="82"/>
        <v>n/a</v>
      </c>
      <c r="AR116" s="1053" t="str">
        <f t="shared" si="83"/>
        <v>n/a</v>
      </c>
      <c r="AS116" s="1053" t="str">
        <f t="shared" si="84"/>
        <v>n/a</v>
      </c>
      <c r="AT116" s="1053" t="str">
        <f t="shared" si="85"/>
        <v>n/a</v>
      </c>
      <c r="AU116" s="1054">
        <f t="shared" si="64"/>
        <v>84.262820512820511</v>
      </c>
      <c r="AV116" s="1055">
        <f t="shared" si="65"/>
        <v>143.85527093767024</v>
      </c>
    </row>
    <row r="117" spans="1:48" ht="11.25" customHeight="1" x14ac:dyDescent="0.2">
      <c r="A117" s="483" t="s">
        <v>487</v>
      </c>
      <c r="B117" s="860" t="s">
        <v>488</v>
      </c>
      <c r="C117" s="610">
        <v>1.9148000000000001</v>
      </c>
      <c r="D117" s="482">
        <v>1.8759999999999999</v>
      </c>
      <c r="E117" s="482">
        <v>1.8226</v>
      </c>
      <c r="F117" s="610">
        <v>1.6718000000000002</v>
      </c>
      <c r="G117" s="610">
        <v>1.4590000000000001</v>
      </c>
      <c r="H117" s="610">
        <v>1.29</v>
      </c>
      <c r="I117" s="610">
        <v>1.155</v>
      </c>
      <c r="J117" s="931"/>
      <c r="K117" s="610">
        <v>0.90500000000000003</v>
      </c>
      <c r="L117" s="481">
        <v>0.82</v>
      </c>
      <c r="M117" s="931"/>
      <c r="N117" s="615">
        <v>0.74</v>
      </c>
      <c r="O117" s="616">
        <v>0.50170000000000003</v>
      </c>
      <c r="P117" s="616">
        <v>0.37340000000000001</v>
      </c>
      <c r="Q117" s="616">
        <v>0.30159999999999998</v>
      </c>
      <c r="R117" s="616">
        <v>0.21540000000000001</v>
      </c>
      <c r="S117" s="616">
        <v>0.12920000000000001</v>
      </c>
      <c r="T117" s="616">
        <v>8.5999999999999993E-2</v>
      </c>
      <c r="U117" s="616">
        <v>7.9000000000000001E-2</v>
      </c>
      <c r="V117" s="616">
        <v>7.1999999999999995E-2</v>
      </c>
      <c r="W117" s="616">
        <v>6.4799999999999996E-2</v>
      </c>
      <c r="X117" s="616">
        <v>5.3199999999999997E-2</v>
      </c>
      <c r="Y117" s="616">
        <v>4.8000000000000001E-2</v>
      </c>
      <c r="Z117" s="613">
        <f t="shared" si="43"/>
        <v>15.578500000000004</v>
      </c>
      <c r="AA117" s="1052">
        <f t="shared" si="66"/>
        <v>2.068230277185501</v>
      </c>
      <c r="AB117" s="1052">
        <f t="shared" si="67"/>
        <v>2.9298803906507187</v>
      </c>
      <c r="AC117" s="1053">
        <f t="shared" si="68"/>
        <v>9.0202177293934547</v>
      </c>
      <c r="AD117" s="1053">
        <f t="shared" si="69"/>
        <v>14.585332419465402</v>
      </c>
      <c r="AE117" s="1053">
        <f t="shared" si="70"/>
        <v>13.100775193798441</v>
      </c>
      <c r="AF117" s="1053">
        <f t="shared" si="71"/>
        <v>11.688311688311682</v>
      </c>
      <c r="AG117" s="1053">
        <f t="shared" si="72"/>
        <v>27.624309392265189</v>
      </c>
      <c r="AH117" s="1053">
        <f t="shared" si="73"/>
        <v>10.365853658536594</v>
      </c>
      <c r="AI117" s="1053">
        <f t="shared" si="74"/>
        <v>10.810810810810811</v>
      </c>
      <c r="AJ117" s="1053">
        <f t="shared" si="75"/>
        <v>47.498505082718737</v>
      </c>
      <c r="AK117" s="1053">
        <f t="shared" si="76"/>
        <v>34.359935725763258</v>
      </c>
      <c r="AL117" s="1053">
        <f t="shared" si="77"/>
        <v>23.806366047745374</v>
      </c>
      <c r="AM117" s="1053">
        <f t="shared" si="78"/>
        <v>40.018570102135541</v>
      </c>
      <c r="AN117" s="1053">
        <f t="shared" si="79"/>
        <v>66.718266253869956</v>
      </c>
      <c r="AO117" s="1053">
        <f t="shared" si="80"/>
        <v>50.232558139534909</v>
      </c>
      <c r="AP117" s="1053">
        <f t="shared" si="81"/>
        <v>8.8607594936708658</v>
      </c>
      <c r="AQ117" s="1053">
        <f t="shared" si="82"/>
        <v>9.7222222222222321</v>
      </c>
      <c r="AR117" s="1053">
        <f t="shared" si="83"/>
        <v>11.111111111111116</v>
      </c>
      <c r="AS117" s="1053">
        <f t="shared" si="84"/>
        <v>21.804511278195491</v>
      </c>
      <c r="AT117" s="1053">
        <f t="shared" si="85"/>
        <v>10.833333333333318</v>
      </c>
      <c r="AU117" s="1054">
        <f t="shared" si="64"/>
        <v>21.357993017535925</v>
      </c>
      <c r="AV117" s="1055">
        <f t="shared" si="65"/>
        <v>17.69362520496863</v>
      </c>
    </row>
    <row r="118" spans="1:48" ht="11.25" customHeight="1" x14ac:dyDescent="0.2">
      <c r="A118" s="466" t="s">
        <v>492</v>
      </c>
      <c r="B118" s="845" t="s">
        <v>493</v>
      </c>
      <c r="C118" s="610">
        <v>1.05</v>
      </c>
      <c r="D118" s="482">
        <v>0.85</v>
      </c>
      <c r="E118" s="482">
        <v>0.70454545454545447</v>
      </c>
      <c r="F118" s="473">
        <v>0.67424242424242431</v>
      </c>
      <c r="G118" s="473">
        <v>0.64393939393939381</v>
      </c>
      <c r="H118" s="473">
        <v>0.61363636363636365</v>
      </c>
      <c r="I118" s="473">
        <v>0.56060606060606055</v>
      </c>
      <c r="J118" s="999"/>
      <c r="K118" s="473">
        <v>0.47520661157024785</v>
      </c>
      <c r="L118" s="476">
        <v>0.41760581016779263</v>
      </c>
      <c r="M118" s="999"/>
      <c r="N118" s="476">
        <v>0.36313548710242916</v>
      </c>
      <c r="O118" s="478">
        <v>0.33183070373153012</v>
      </c>
      <c r="P118" s="478">
        <v>0.30678687703481083</v>
      </c>
      <c r="Q118" s="478">
        <v>0.27320310543451037</v>
      </c>
      <c r="R118" s="478">
        <v>0.25043826696719257</v>
      </c>
      <c r="S118" s="478">
        <v>0.22008514901076873</v>
      </c>
      <c r="T118" s="478">
        <v>0.21249686952166286</v>
      </c>
      <c r="U118" s="477">
        <v>0.19318807913849234</v>
      </c>
      <c r="V118" s="478">
        <v>0.17970197846230901</v>
      </c>
      <c r="W118" s="478">
        <v>0.17520661157024786</v>
      </c>
      <c r="X118" s="478">
        <v>0.17520661157024786</v>
      </c>
      <c r="Y118" s="478">
        <v>0.15988605058852989</v>
      </c>
      <c r="Z118" s="613">
        <f t="shared" si="43"/>
        <v>8.8309479088404679</v>
      </c>
      <c r="AA118" s="1052">
        <f t="shared" si="66"/>
        <v>23.529411764705888</v>
      </c>
      <c r="AB118" s="1052">
        <f t="shared" si="67"/>
        <v>20.645161290322591</v>
      </c>
      <c r="AC118" s="1053">
        <f t="shared" si="68"/>
        <v>4.4943820224718989</v>
      </c>
      <c r="AD118" s="1053">
        <f t="shared" si="69"/>
        <v>4.7058823529412042</v>
      </c>
      <c r="AE118" s="1053">
        <f t="shared" si="70"/>
        <v>4.9382716049382491</v>
      </c>
      <c r="AF118" s="1053">
        <f t="shared" si="71"/>
        <v>9.4594594594594739</v>
      </c>
      <c r="AG118" s="1053">
        <f t="shared" si="72"/>
        <v>17.971014492753625</v>
      </c>
      <c r="AH118" s="1053">
        <f t="shared" si="73"/>
        <v>13.793103448276112</v>
      </c>
      <c r="AI118" s="1053">
        <f t="shared" si="74"/>
        <v>14.999999999999748</v>
      </c>
      <c r="AJ118" s="1053">
        <f t="shared" si="75"/>
        <v>9.4339622641509422</v>
      </c>
      <c r="AK118" s="1053">
        <f t="shared" si="76"/>
        <v>8.163265306122458</v>
      </c>
      <c r="AL118" s="1053">
        <f t="shared" si="77"/>
        <v>12.29260243835364</v>
      </c>
      <c r="AM118" s="1053">
        <f t="shared" si="78"/>
        <v>9.0899999999999981</v>
      </c>
      <c r="AN118" s="1053">
        <f t="shared" si="79"/>
        <v>13.791533909877153</v>
      </c>
      <c r="AO118" s="1053">
        <f t="shared" si="80"/>
        <v>3.5710076605774521</v>
      </c>
      <c r="AP118" s="1053">
        <f t="shared" si="81"/>
        <v>9.9948146227637924</v>
      </c>
      <c r="AQ118" s="1053">
        <f t="shared" si="82"/>
        <v>7.5047035049822464</v>
      </c>
      <c r="AR118" s="1053">
        <f t="shared" si="83"/>
        <v>2.5657518582047123</v>
      </c>
      <c r="AS118" s="1053">
        <f t="shared" si="84"/>
        <v>0</v>
      </c>
      <c r="AT118" s="1053">
        <f t="shared" si="85"/>
        <v>9.582174883502347</v>
      </c>
      <c r="AU118" s="1054">
        <f t="shared" si="64"/>
        <v>10.026325144220177</v>
      </c>
      <c r="AV118" s="1055">
        <f t="shared" si="65"/>
        <v>6.1159111821620691</v>
      </c>
    </row>
    <row r="119" spans="1:48" ht="11.25" customHeight="1" x14ac:dyDescent="0.2">
      <c r="A119" s="483" t="s">
        <v>490</v>
      </c>
      <c r="B119" s="860" t="s">
        <v>491</v>
      </c>
      <c r="C119" s="610">
        <v>1.22</v>
      </c>
      <c r="D119" s="482">
        <v>1.1000000000000001</v>
      </c>
      <c r="E119" s="500">
        <v>1</v>
      </c>
      <c r="F119" s="610">
        <v>0.92</v>
      </c>
      <c r="G119" s="610">
        <v>0.84</v>
      </c>
      <c r="H119" s="610">
        <v>0.76</v>
      </c>
      <c r="I119" s="610">
        <v>0.69</v>
      </c>
      <c r="J119" s="931"/>
      <c r="K119" s="610">
        <v>0.63</v>
      </c>
      <c r="L119" s="481">
        <v>0.56999999999999995</v>
      </c>
      <c r="M119" s="931"/>
      <c r="N119" s="615">
        <v>0.40500000000000003</v>
      </c>
      <c r="O119" s="616">
        <v>0.32</v>
      </c>
      <c r="P119" s="616">
        <v>0.28000000000000003</v>
      </c>
      <c r="Q119" s="616">
        <v>0.23</v>
      </c>
      <c r="R119" s="616">
        <v>0.19</v>
      </c>
      <c r="S119" s="616">
        <v>0.17</v>
      </c>
      <c r="T119" s="616">
        <v>0.15</v>
      </c>
      <c r="U119" s="616">
        <v>0.12</v>
      </c>
      <c r="V119" s="616">
        <v>0.1</v>
      </c>
      <c r="W119" s="616">
        <v>0.08</v>
      </c>
      <c r="X119" s="616">
        <v>7.0000000000000007E-2</v>
      </c>
      <c r="Y119" s="612">
        <v>0.06</v>
      </c>
      <c r="Z119" s="613">
        <f t="shared" si="43"/>
        <v>9.9049999999999994</v>
      </c>
      <c r="AA119" s="1052">
        <f t="shared" si="66"/>
        <v>10.909090909090891</v>
      </c>
      <c r="AB119" s="1052">
        <f t="shared" si="67"/>
        <v>10.000000000000009</v>
      </c>
      <c r="AC119" s="1053">
        <f t="shared" si="68"/>
        <v>8.6956521739130377</v>
      </c>
      <c r="AD119" s="1053">
        <f t="shared" si="69"/>
        <v>9.5238095238095344</v>
      </c>
      <c r="AE119" s="1053">
        <f t="shared" si="70"/>
        <v>10.526315789473673</v>
      </c>
      <c r="AF119" s="1053">
        <f t="shared" si="71"/>
        <v>10.144927536231885</v>
      </c>
      <c r="AG119" s="1053">
        <f t="shared" si="72"/>
        <v>9.5238095238095113</v>
      </c>
      <c r="AH119" s="1053">
        <f t="shared" si="73"/>
        <v>10.526315789473696</v>
      </c>
      <c r="AI119" s="1053">
        <f t="shared" si="74"/>
        <v>40.740740740740719</v>
      </c>
      <c r="AJ119" s="1053">
        <f t="shared" si="75"/>
        <v>26.5625</v>
      </c>
      <c r="AK119" s="1053">
        <f t="shared" si="76"/>
        <v>14.285714285714279</v>
      </c>
      <c r="AL119" s="1053">
        <f t="shared" si="77"/>
        <v>21.739130434782616</v>
      </c>
      <c r="AM119" s="1053">
        <f t="shared" si="78"/>
        <v>21.052631578947366</v>
      </c>
      <c r="AN119" s="1053">
        <f t="shared" si="79"/>
        <v>11.764705882352944</v>
      </c>
      <c r="AO119" s="1053">
        <f t="shared" si="80"/>
        <v>13.333333333333353</v>
      </c>
      <c r="AP119" s="1053">
        <f t="shared" si="81"/>
        <v>25</v>
      </c>
      <c r="AQ119" s="1053">
        <f t="shared" si="82"/>
        <v>19.999999999999996</v>
      </c>
      <c r="AR119" s="1053">
        <f t="shared" si="83"/>
        <v>25</v>
      </c>
      <c r="AS119" s="1053">
        <f t="shared" si="84"/>
        <v>14.285714285714279</v>
      </c>
      <c r="AT119" s="1053">
        <f t="shared" si="85"/>
        <v>16.666666666666675</v>
      </c>
      <c r="AU119" s="1054">
        <f t="shared" si="64"/>
        <v>16.514052922702724</v>
      </c>
      <c r="AV119" s="1055">
        <f t="shared" si="65"/>
        <v>8.2064814798265786</v>
      </c>
    </row>
    <row r="120" spans="1:48" ht="11.25" customHeight="1" x14ac:dyDescent="0.2">
      <c r="A120" s="483" t="s">
        <v>494</v>
      </c>
      <c r="B120" s="860" t="s">
        <v>495</v>
      </c>
      <c r="C120" s="610">
        <v>3.78</v>
      </c>
      <c r="D120" s="482">
        <v>3.28</v>
      </c>
      <c r="E120" s="613">
        <v>3.1</v>
      </c>
      <c r="F120" s="485">
        <v>3.08</v>
      </c>
      <c r="G120" s="610">
        <v>2.94</v>
      </c>
      <c r="H120" s="610">
        <v>2.6</v>
      </c>
      <c r="I120" s="610">
        <v>2.34</v>
      </c>
      <c r="J120" s="931" t="s">
        <v>90</v>
      </c>
      <c r="K120" s="610">
        <v>1.96</v>
      </c>
      <c r="L120" s="481">
        <v>1.8</v>
      </c>
      <c r="M120" s="931"/>
      <c r="N120" s="615">
        <v>1.72</v>
      </c>
      <c r="O120" s="612">
        <v>1.68</v>
      </c>
      <c r="P120" s="616">
        <v>1.56</v>
      </c>
      <c r="Q120" s="616">
        <v>1.32</v>
      </c>
      <c r="R120" s="616">
        <v>1.1000000000000001</v>
      </c>
      <c r="S120" s="616">
        <v>0.91</v>
      </c>
      <c r="T120" s="616">
        <v>0.78</v>
      </c>
      <c r="U120" s="616">
        <v>0.71</v>
      </c>
      <c r="V120" s="612">
        <v>0.7</v>
      </c>
      <c r="W120" s="616">
        <v>0.69</v>
      </c>
      <c r="X120" s="616">
        <v>0.66500000000000004</v>
      </c>
      <c r="Y120" s="616">
        <v>0.625</v>
      </c>
      <c r="Z120" s="613">
        <f t="shared" si="43"/>
        <v>37.339999999999996</v>
      </c>
      <c r="AA120" s="1052">
        <f t="shared" si="66"/>
        <v>15.243902439024382</v>
      </c>
      <c r="AB120" s="1052">
        <f t="shared" si="67"/>
        <v>5.8064516129032073</v>
      </c>
      <c r="AC120" s="1053">
        <f t="shared" si="68"/>
        <v>0.64935064935065512</v>
      </c>
      <c r="AD120" s="1053">
        <f t="shared" si="69"/>
        <v>4.7619047619047672</v>
      </c>
      <c r="AE120" s="1053">
        <f t="shared" si="70"/>
        <v>13.076923076923075</v>
      </c>
      <c r="AF120" s="1053">
        <f t="shared" si="71"/>
        <v>11.111111111111116</v>
      </c>
      <c r="AG120" s="1053">
        <f t="shared" si="72"/>
        <v>19.387755102040806</v>
      </c>
      <c r="AH120" s="1053">
        <f t="shared" si="73"/>
        <v>8.8888888888888786</v>
      </c>
      <c r="AI120" s="1053">
        <f t="shared" si="74"/>
        <v>4.6511627906976827</v>
      </c>
      <c r="AJ120" s="1053">
        <f t="shared" si="75"/>
        <v>2.3809523809523725</v>
      </c>
      <c r="AK120" s="1053">
        <f t="shared" si="76"/>
        <v>7.6923076923076872</v>
      </c>
      <c r="AL120" s="1053">
        <f t="shared" si="77"/>
        <v>18.181818181818187</v>
      </c>
      <c r="AM120" s="1053">
        <f t="shared" si="78"/>
        <v>19.999999999999996</v>
      </c>
      <c r="AN120" s="1053">
        <f t="shared" si="79"/>
        <v>20.879120879120894</v>
      </c>
      <c r="AO120" s="1053">
        <f t="shared" si="80"/>
        <v>16.666666666666675</v>
      </c>
      <c r="AP120" s="1053">
        <f t="shared" si="81"/>
        <v>9.8591549295774747</v>
      </c>
      <c r="AQ120" s="1053">
        <f t="shared" si="82"/>
        <v>1.4285714285714235</v>
      </c>
      <c r="AR120" s="1053">
        <f t="shared" si="83"/>
        <v>1.449275362318847</v>
      </c>
      <c r="AS120" s="1053">
        <f t="shared" si="84"/>
        <v>3.7593984962405846</v>
      </c>
      <c r="AT120" s="1053">
        <f t="shared" si="85"/>
        <v>6.4000000000000057</v>
      </c>
      <c r="AU120" s="1054">
        <f t="shared" si="64"/>
        <v>9.6137358225209351</v>
      </c>
      <c r="AV120" s="1055">
        <f t="shared" si="65"/>
        <v>6.79502783041056</v>
      </c>
    </row>
    <row r="121" spans="1:48" ht="11.25" customHeight="1" x14ac:dyDescent="0.2">
      <c r="A121" s="483" t="s">
        <v>482</v>
      </c>
      <c r="B121" s="860" t="s">
        <v>483</v>
      </c>
      <c r="C121" s="610">
        <v>2.04</v>
      </c>
      <c r="D121" s="482">
        <v>1.96</v>
      </c>
      <c r="E121" s="613">
        <v>1.8599999999999999</v>
      </c>
      <c r="F121" s="610">
        <v>1.84</v>
      </c>
      <c r="G121" s="610">
        <v>1.8</v>
      </c>
      <c r="H121" s="485">
        <v>1.68</v>
      </c>
      <c r="I121" s="610">
        <v>1.59</v>
      </c>
      <c r="J121" s="931"/>
      <c r="K121" s="610">
        <v>1.5</v>
      </c>
      <c r="L121" s="481">
        <v>1.42</v>
      </c>
      <c r="M121" s="931"/>
      <c r="N121" s="486">
        <v>1.4</v>
      </c>
      <c r="O121" s="616">
        <v>1.34</v>
      </c>
      <c r="P121" s="616">
        <v>1.28</v>
      </c>
      <c r="Q121" s="616">
        <v>1.18</v>
      </c>
      <c r="R121" s="616">
        <v>1.06</v>
      </c>
      <c r="S121" s="616">
        <v>1.01</v>
      </c>
      <c r="T121" s="616">
        <v>0.94</v>
      </c>
      <c r="U121" s="612">
        <v>0.88</v>
      </c>
      <c r="V121" s="616">
        <v>0.84</v>
      </c>
      <c r="W121" s="616">
        <v>0.76666999999999996</v>
      </c>
      <c r="X121" s="616">
        <v>0.61333000000000004</v>
      </c>
      <c r="Y121" s="616">
        <v>0.46666999999999997</v>
      </c>
      <c r="Z121" s="613">
        <f t="shared" si="43"/>
        <v>27.466670000000004</v>
      </c>
      <c r="AA121" s="1052">
        <f t="shared" si="66"/>
        <v>4.081632653061229</v>
      </c>
      <c r="AB121" s="1052">
        <f t="shared" si="67"/>
        <v>5.3763440860215006</v>
      </c>
      <c r="AC121" s="1053">
        <f t="shared" si="68"/>
        <v>1.0869565217391131</v>
      </c>
      <c r="AD121" s="1053">
        <f t="shared" si="69"/>
        <v>2.2222222222222143</v>
      </c>
      <c r="AE121" s="1053">
        <f t="shared" si="70"/>
        <v>7.1428571428571397</v>
      </c>
      <c r="AF121" s="1053">
        <f t="shared" si="71"/>
        <v>5.6603773584905648</v>
      </c>
      <c r="AG121" s="1053">
        <f t="shared" si="72"/>
        <v>6.0000000000000053</v>
      </c>
      <c r="AH121" s="1053">
        <f t="shared" si="73"/>
        <v>5.6338028169014231</v>
      </c>
      <c r="AI121" s="1053">
        <f t="shared" si="74"/>
        <v>1.4285714285714235</v>
      </c>
      <c r="AJ121" s="1053">
        <f t="shared" si="75"/>
        <v>4.4776119402984982</v>
      </c>
      <c r="AK121" s="1053">
        <f t="shared" si="76"/>
        <v>4.6875</v>
      </c>
      <c r="AL121" s="1053">
        <f t="shared" si="77"/>
        <v>8.4745762711864394</v>
      </c>
      <c r="AM121" s="1053">
        <f t="shared" si="78"/>
        <v>11.32075471698113</v>
      </c>
      <c r="AN121" s="1053">
        <f t="shared" si="79"/>
        <v>4.9504950495049549</v>
      </c>
      <c r="AO121" s="1053">
        <f t="shared" si="80"/>
        <v>7.4468085106383031</v>
      </c>
      <c r="AP121" s="1053">
        <f t="shared" si="81"/>
        <v>6.8181818181818121</v>
      </c>
      <c r="AQ121" s="1053">
        <f t="shared" si="82"/>
        <v>4.7619047619047672</v>
      </c>
      <c r="AR121" s="1053">
        <f t="shared" si="83"/>
        <v>9.5647410228651086</v>
      </c>
      <c r="AS121" s="1053">
        <f t="shared" si="84"/>
        <v>25.001222832732761</v>
      </c>
      <c r="AT121" s="1053">
        <f t="shared" si="85"/>
        <v>31.426918379154458</v>
      </c>
      <c r="AU121" s="1054">
        <f t="shared" si="64"/>
        <v>7.8781739766656411</v>
      </c>
      <c r="AV121" s="1055">
        <f t="shared" si="65"/>
        <v>7.4640710630742726</v>
      </c>
    </row>
    <row r="122" spans="1:48" ht="11.25" customHeight="1" x14ac:dyDescent="0.2">
      <c r="A122" s="862" t="s">
        <v>503</v>
      </c>
      <c r="B122" s="860" t="s">
        <v>504</v>
      </c>
      <c r="C122" s="610">
        <v>2.96</v>
      </c>
      <c r="D122" s="482">
        <v>2.88</v>
      </c>
      <c r="E122" s="482">
        <v>2.8</v>
      </c>
      <c r="F122" s="610">
        <v>2.72</v>
      </c>
      <c r="G122" s="610">
        <v>2.64</v>
      </c>
      <c r="H122" s="610">
        <v>2.56</v>
      </c>
      <c r="I122" s="610">
        <v>2</v>
      </c>
      <c r="J122" s="931"/>
      <c r="K122" s="610">
        <v>1.92</v>
      </c>
      <c r="L122" s="481">
        <v>1.36</v>
      </c>
      <c r="M122" s="931"/>
      <c r="N122" s="615">
        <v>1.28</v>
      </c>
      <c r="O122" s="616">
        <v>1.1499999999999999</v>
      </c>
      <c r="P122" s="616">
        <v>1.0900000000000001</v>
      </c>
      <c r="Q122" s="616">
        <v>1.04</v>
      </c>
      <c r="R122" s="616">
        <v>0.96</v>
      </c>
      <c r="S122" s="616">
        <v>0.88</v>
      </c>
      <c r="T122" s="616">
        <v>0.8</v>
      </c>
      <c r="U122" s="616">
        <v>0.74</v>
      </c>
      <c r="V122" s="616">
        <v>0.68</v>
      </c>
      <c r="W122" s="616">
        <v>0.56000000000000005</v>
      </c>
      <c r="X122" s="616">
        <v>0.48</v>
      </c>
      <c r="Y122" s="616">
        <v>0.4</v>
      </c>
      <c r="Z122" s="613">
        <f t="shared" si="43"/>
        <v>31.9</v>
      </c>
      <c r="AA122" s="1052">
        <f t="shared" si="66"/>
        <v>2.7777777777777901</v>
      </c>
      <c r="AB122" s="1052">
        <f t="shared" si="67"/>
        <v>2.8571428571428692</v>
      </c>
      <c r="AC122" s="1053">
        <f t="shared" si="68"/>
        <v>2.9411764705882248</v>
      </c>
      <c r="AD122" s="1053">
        <f t="shared" si="69"/>
        <v>3.0303030303030276</v>
      </c>
      <c r="AE122" s="1053">
        <f t="shared" si="70"/>
        <v>3.125</v>
      </c>
      <c r="AF122" s="1053">
        <f t="shared" si="71"/>
        <v>28.000000000000004</v>
      </c>
      <c r="AG122" s="1053">
        <f t="shared" si="72"/>
        <v>4.1666666666666741</v>
      </c>
      <c r="AH122" s="1053">
        <f t="shared" si="73"/>
        <v>41.176470588235283</v>
      </c>
      <c r="AI122" s="1053">
        <f t="shared" si="74"/>
        <v>6.25</v>
      </c>
      <c r="AJ122" s="1053">
        <f t="shared" si="75"/>
        <v>11.304347826086957</v>
      </c>
      <c r="AK122" s="1053">
        <f t="shared" si="76"/>
        <v>5.504587155963292</v>
      </c>
      <c r="AL122" s="1053">
        <f t="shared" si="77"/>
        <v>4.8076923076923128</v>
      </c>
      <c r="AM122" s="1053">
        <f t="shared" si="78"/>
        <v>8.3333333333333481</v>
      </c>
      <c r="AN122" s="1053">
        <f t="shared" si="79"/>
        <v>9.0909090909090828</v>
      </c>
      <c r="AO122" s="1053">
        <f t="shared" si="80"/>
        <v>9.9999999999999858</v>
      </c>
      <c r="AP122" s="1053">
        <f t="shared" si="81"/>
        <v>8.1081081081081141</v>
      </c>
      <c r="AQ122" s="1053">
        <f t="shared" si="82"/>
        <v>8.8235294117646959</v>
      </c>
      <c r="AR122" s="1053">
        <f t="shared" si="83"/>
        <v>21.42857142857142</v>
      </c>
      <c r="AS122" s="1053">
        <f t="shared" si="84"/>
        <v>16.666666666666675</v>
      </c>
      <c r="AT122" s="1053">
        <f t="shared" si="85"/>
        <v>19.999999999999996</v>
      </c>
      <c r="AU122" s="1054">
        <f t="shared" si="64"/>
        <v>10.919614135990487</v>
      </c>
      <c r="AV122" s="1055">
        <f t="shared" si="65"/>
        <v>10.022326013855059</v>
      </c>
    </row>
    <row r="123" spans="1:48" ht="11.25" customHeight="1" x14ac:dyDescent="0.2">
      <c r="A123" s="483" t="s">
        <v>1034</v>
      </c>
      <c r="B123" s="860" t="s">
        <v>1035</v>
      </c>
      <c r="C123" s="610">
        <v>1.34</v>
      </c>
      <c r="D123" s="482">
        <v>1.1599999999999999</v>
      </c>
      <c r="E123" s="482">
        <v>1.04</v>
      </c>
      <c r="F123" s="610">
        <v>0.96</v>
      </c>
      <c r="G123" s="610">
        <v>0.88</v>
      </c>
      <c r="H123" s="610">
        <v>0.78</v>
      </c>
      <c r="I123" s="610">
        <v>0.66</v>
      </c>
      <c r="J123" s="931"/>
      <c r="K123" s="610">
        <v>0.54</v>
      </c>
      <c r="L123" s="481">
        <v>0.44</v>
      </c>
      <c r="M123" s="931"/>
      <c r="N123" s="615">
        <v>0.2</v>
      </c>
      <c r="O123" s="612">
        <v>0</v>
      </c>
      <c r="P123" s="612">
        <v>0</v>
      </c>
      <c r="Q123" s="612">
        <v>0</v>
      </c>
      <c r="R123" s="612">
        <v>0</v>
      </c>
      <c r="S123" s="612">
        <v>0</v>
      </c>
      <c r="T123" s="612">
        <v>0</v>
      </c>
      <c r="U123" s="612">
        <v>0</v>
      </c>
      <c r="V123" s="612">
        <v>0</v>
      </c>
      <c r="W123" s="612">
        <v>0</v>
      </c>
      <c r="X123" s="612">
        <v>0</v>
      </c>
      <c r="Y123" s="612">
        <v>0</v>
      </c>
      <c r="Z123" s="613">
        <f t="shared" si="43"/>
        <v>8</v>
      </c>
      <c r="AA123" s="1052">
        <f t="shared" si="66"/>
        <v>15.517241379310365</v>
      </c>
      <c r="AB123" s="1052">
        <f t="shared" si="67"/>
        <v>11.538461538461519</v>
      </c>
      <c r="AC123" s="1053">
        <f t="shared" si="68"/>
        <v>8.3333333333333481</v>
      </c>
      <c r="AD123" s="1053">
        <f t="shared" si="69"/>
        <v>9.0909090909090828</v>
      </c>
      <c r="AE123" s="1053">
        <f t="shared" si="70"/>
        <v>12.820512820512819</v>
      </c>
      <c r="AF123" s="1053">
        <f t="shared" si="71"/>
        <v>18.181818181818187</v>
      </c>
      <c r="AG123" s="1053">
        <f t="shared" si="72"/>
        <v>22.222222222222211</v>
      </c>
      <c r="AH123" s="1053">
        <f t="shared" si="73"/>
        <v>22.72727272727273</v>
      </c>
      <c r="AI123" s="1053">
        <f t="shared" si="74"/>
        <v>119.99999999999997</v>
      </c>
      <c r="AJ123" s="1053" t="str">
        <f t="shared" si="75"/>
        <v>n/a</v>
      </c>
      <c r="AK123" s="1053" t="str">
        <f t="shared" si="76"/>
        <v>n/a</v>
      </c>
      <c r="AL123" s="1053" t="str">
        <f t="shared" si="77"/>
        <v>n/a</v>
      </c>
      <c r="AM123" s="1053" t="str">
        <f t="shared" si="78"/>
        <v>n/a</v>
      </c>
      <c r="AN123" s="1053" t="str">
        <f t="shared" si="79"/>
        <v>n/a</v>
      </c>
      <c r="AO123" s="1053" t="str">
        <f t="shared" si="80"/>
        <v>n/a</v>
      </c>
      <c r="AP123" s="1053" t="str">
        <f t="shared" si="81"/>
        <v>n/a</v>
      </c>
      <c r="AQ123" s="1053" t="str">
        <f t="shared" si="82"/>
        <v>n/a</v>
      </c>
      <c r="AR123" s="1053" t="str">
        <f t="shared" si="83"/>
        <v>n/a</v>
      </c>
      <c r="AS123" s="1053" t="str">
        <f t="shared" si="84"/>
        <v>n/a</v>
      </c>
      <c r="AT123" s="1053" t="str">
        <f t="shared" si="85"/>
        <v>n/a</v>
      </c>
      <c r="AU123" s="1054">
        <f t="shared" si="64"/>
        <v>26.71464125487114</v>
      </c>
      <c r="AV123" s="1055">
        <f t="shared" si="65"/>
        <v>35.369940589335656</v>
      </c>
    </row>
    <row r="124" spans="1:48" ht="11.25" customHeight="1" x14ac:dyDescent="0.2">
      <c r="A124" s="487" t="s">
        <v>192</v>
      </c>
      <c r="B124" s="845" t="s">
        <v>193</v>
      </c>
      <c r="C124" s="610">
        <v>1.04</v>
      </c>
      <c r="D124" s="482">
        <v>0.89523809523809517</v>
      </c>
      <c r="E124" s="482">
        <v>0.81632653061224481</v>
      </c>
      <c r="F124" s="473">
        <v>0.7774538386783284</v>
      </c>
      <c r="G124" s="473">
        <v>0.74043222731269365</v>
      </c>
      <c r="H124" s="473">
        <v>0.70517354982161295</v>
      </c>
      <c r="I124" s="473">
        <v>0.67160728885010423</v>
      </c>
      <c r="J124" s="999"/>
      <c r="K124" s="473">
        <v>0.63047586572972203</v>
      </c>
      <c r="L124" s="471">
        <v>0.60035651411944524</v>
      </c>
      <c r="M124" s="999"/>
      <c r="N124" s="476">
        <v>0.57720860793806417</v>
      </c>
      <c r="O124" s="478">
        <v>0.56123519899418728</v>
      </c>
      <c r="P124" s="478">
        <v>0.55690342707720364</v>
      </c>
      <c r="Q124" s="478">
        <v>0.53037132408567911</v>
      </c>
      <c r="R124" s="478">
        <v>0.49490494151537606</v>
      </c>
      <c r="S124" s="478">
        <v>0.4618751806483759</v>
      </c>
      <c r="T124" s="478">
        <v>0.42153555467146625</v>
      </c>
      <c r="U124" s="478">
        <v>0.34031483122802381</v>
      </c>
      <c r="V124" s="478">
        <v>0.27019427332185186</v>
      </c>
      <c r="W124" s="478">
        <v>0.25313792139872893</v>
      </c>
      <c r="X124" s="478">
        <v>0.2336449477723028</v>
      </c>
      <c r="Y124" s="478">
        <v>0.21523491712512241</v>
      </c>
      <c r="Z124" s="613">
        <f t="shared" si="43"/>
        <v>11.79362503613863</v>
      </c>
      <c r="AA124" s="1052">
        <f t="shared" si="66"/>
        <v>16.170212765957469</v>
      </c>
      <c r="AB124" s="1052">
        <f t="shared" si="67"/>
        <v>9.6666666666666679</v>
      </c>
      <c r="AC124" s="1053">
        <f t="shared" si="68"/>
        <v>5.0000000000000044</v>
      </c>
      <c r="AD124" s="1053">
        <f t="shared" si="69"/>
        <v>5.0000000000000044</v>
      </c>
      <c r="AE124" s="1053">
        <f t="shared" si="70"/>
        <v>5.0000000000000044</v>
      </c>
      <c r="AF124" s="1053">
        <f t="shared" si="71"/>
        <v>4.9979000419991593</v>
      </c>
      <c r="AG124" s="1053">
        <f t="shared" si="72"/>
        <v>6.5238695652173995</v>
      </c>
      <c r="AH124" s="1053">
        <f t="shared" si="73"/>
        <v>5.0169109357384833</v>
      </c>
      <c r="AI124" s="1053">
        <f t="shared" si="74"/>
        <v>4.0103189493433389</v>
      </c>
      <c r="AJ124" s="1053">
        <f t="shared" si="75"/>
        <v>2.8461167390255504</v>
      </c>
      <c r="AK124" s="1053">
        <f t="shared" si="76"/>
        <v>0.77783179387458379</v>
      </c>
      <c r="AL124" s="1053">
        <f t="shared" si="77"/>
        <v>5.0025523226135737</v>
      </c>
      <c r="AM124" s="1053">
        <f t="shared" si="78"/>
        <v>7.1663019693653851</v>
      </c>
      <c r="AN124" s="1053">
        <f t="shared" si="79"/>
        <v>7.1512309495897375</v>
      </c>
      <c r="AO124" s="1053">
        <f t="shared" si="80"/>
        <v>9.5696852922286126</v>
      </c>
      <c r="AP124" s="1053">
        <f t="shared" si="81"/>
        <v>23.866348448687358</v>
      </c>
      <c r="AQ124" s="1053">
        <f t="shared" si="82"/>
        <v>25.951903807615228</v>
      </c>
      <c r="AR124" s="1053">
        <f t="shared" si="83"/>
        <v>6.737967914438503</v>
      </c>
      <c r="AS124" s="1053">
        <f t="shared" si="84"/>
        <v>8.3429895712630042</v>
      </c>
      <c r="AT124" s="1053">
        <f t="shared" si="85"/>
        <v>8.5534591194968979</v>
      </c>
      <c r="AU124" s="1054">
        <f t="shared" si="64"/>
        <v>8.3676133426560479</v>
      </c>
      <c r="AV124" s="1055">
        <f t="shared" si="65"/>
        <v>6.4785075555670204</v>
      </c>
    </row>
    <row r="125" spans="1:48" ht="11.25" customHeight="1" x14ac:dyDescent="0.2">
      <c r="A125" s="862" t="s">
        <v>1022</v>
      </c>
      <c r="B125" s="860" t="s">
        <v>1023</v>
      </c>
      <c r="C125" s="610">
        <v>1.38</v>
      </c>
      <c r="D125" s="482">
        <v>1.3049999999999999</v>
      </c>
      <c r="E125" s="493">
        <v>1.2450000000000001</v>
      </c>
      <c r="F125" s="610">
        <v>1.1200000000000001</v>
      </c>
      <c r="G125" s="485">
        <v>0.88</v>
      </c>
      <c r="H125" s="610">
        <v>0.86</v>
      </c>
      <c r="I125" s="485">
        <v>0.8</v>
      </c>
      <c r="J125" s="931"/>
      <c r="K125" s="610">
        <v>0.78</v>
      </c>
      <c r="L125" s="614">
        <v>0.72</v>
      </c>
      <c r="M125" s="931"/>
      <c r="N125" s="486">
        <v>0.72</v>
      </c>
      <c r="O125" s="612">
        <v>0.72</v>
      </c>
      <c r="P125" s="612">
        <v>0.72</v>
      </c>
      <c r="Q125" s="612">
        <v>0.72</v>
      </c>
      <c r="R125" s="616">
        <v>0.66</v>
      </c>
      <c r="S125" s="612">
        <v>0.64</v>
      </c>
      <c r="T125" s="616">
        <v>0.61</v>
      </c>
      <c r="U125" s="616">
        <v>0.56000000000000005</v>
      </c>
      <c r="V125" s="612">
        <v>0.52</v>
      </c>
      <c r="W125" s="616">
        <v>0.5</v>
      </c>
      <c r="X125" s="612">
        <v>0.44</v>
      </c>
      <c r="Y125" s="612">
        <v>0.44</v>
      </c>
      <c r="Z125" s="613">
        <f t="shared" si="43"/>
        <v>16.340000000000003</v>
      </c>
      <c r="AA125" s="1052">
        <f t="shared" si="66"/>
        <v>5.7471264367816133</v>
      </c>
      <c r="AB125" s="1052">
        <f t="shared" si="67"/>
        <v>4.8192771084337283</v>
      </c>
      <c r="AC125" s="1053">
        <f t="shared" si="68"/>
        <v>11.160714285714279</v>
      </c>
      <c r="AD125" s="1053">
        <f t="shared" si="69"/>
        <v>27.272727272727295</v>
      </c>
      <c r="AE125" s="1053">
        <f t="shared" si="70"/>
        <v>2.3255813953488413</v>
      </c>
      <c r="AF125" s="1053">
        <f t="shared" si="71"/>
        <v>7.4999999999999956</v>
      </c>
      <c r="AG125" s="1053">
        <f t="shared" si="72"/>
        <v>2.5641025641025772</v>
      </c>
      <c r="AH125" s="1053">
        <f t="shared" si="73"/>
        <v>8.3333333333333481</v>
      </c>
      <c r="AI125" s="1053">
        <f t="shared" si="74"/>
        <v>0</v>
      </c>
      <c r="AJ125" s="1053">
        <f t="shared" si="75"/>
        <v>0</v>
      </c>
      <c r="AK125" s="1053">
        <f t="shared" si="76"/>
        <v>0</v>
      </c>
      <c r="AL125" s="1053">
        <f t="shared" si="77"/>
        <v>0</v>
      </c>
      <c r="AM125" s="1053">
        <f t="shared" si="78"/>
        <v>9.0909090909090828</v>
      </c>
      <c r="AN125" s="1053">
        <f t="shared" si="79"/>
        <v>3.125</v>
      </c>
      <c r="AO125" s="1053">
        <f t="shared" si="80"/>
        <v>4.9180327868852514</v>
      </c>
      <c r="AP125" s="1053">
        <f t="shared" si="81"/>
        <v>8.9285714285714199</v>
      </c>
      <c r="AQ125" s="1053">
        <f t="shared" si="82"/>
        <v>7.6923076923077094</v>
      </c>
      <c r="AR125" s="1053">
        <f t="shared" si="83"/>
        <v>4.0000000000000036</v>
      </c>
      <c r="AS125" s="1053">
        <f t="shared" si="84"/>
        <v>13.636363636363647</v>
      </c>
      <c r="AT125" s="1053">
        <f t="shared" si="85"/>
        <v>0</v>
      </c>
      <c r="AU125" s="1054">
        <f t="shared" si="64"/>
        <v>6.055702351573939</v>
      </c>
      <c r="AV125" s="1055">
        <f t="shared" si="65"/>
        <v>6.4330706607771377</v>
      </c>
    </row>
    <row r="126" spans="1:48" ht="11.25" customHeight="1" x14ac:dyDescent="0.2">
      <c r="A126" s="483" t="s">
        <v>195</v>
      </c>
      <c r="B126" s="860" t="s">
        <v>196</v>
      </c>
      <c r="C126" s="610">
        <v>1.55</v>
      </c>
      <c r="D126" s="482">
        <v>1.4</v>
      </c>
      <c r="E126" s="615">
        <v>1.3</v>
      </c>
      <c r="F126" s="610">
        <v>1.25</v>
      </c>
      <c r="G126" s="610">
        <v>1.22</v>
      </c>
      <c r="H126" s="610">
        <v>1.1399999999999999</v>
      </c>
      <c r="I126" s="610">
        <v>1.1000000000000001</v>
      </c>
      <c r="J126" s="931"/>
      <c r="K126" s="610">
        <v>1.06</v>
      </c>
      <c r="L126" s="481">
        <v>1</v>
      </c>
      <c r="M126" s="931"/>
      <c r="N126" s="615">
        <v>0.92</v>
      </c>
      <c r="O126" s="612">
        <v>0.88</v>
      </c>
      <c r="P126" s="616">
        <v>0.85</v>
      </c>
      <c r="Q126" s="616">
        <v>0.81</v>
      </c>
      <c r="R126" s="616">
        <v>0.77</v>
      </c>
      <c r="S126" s="616">
        <v>0.73</v>
      </c>
      <c r="T126" s="616">
        <v>0.66</v>
      </c>
      <c r="U126" s="616">
        <v>0.59499999999999997</v>
      </c>
      <c r="V126" s="616">
        <v>0.55000000000000004</v>
      </c>
      <c r="W126" s="612">
        <v>0.54</v>
      </c>
      <c r="X126" s="616">
        <v>0.51</v>
      </c>
      <c r="Y126" s="616">
        <v>0.47</v>
      </c>
      <c r="Z126" s="613">
        <f t="shared" si="43"/>
        <v>19.305</v>
      </c>
      <c r="AA126" s="1052">
        <f t="shared" si="66"/>
        <v>10.714285714285721</v>
      </c>
      <c r="AB126" s="1052">
        <f t="shared" si="67"/>
        <v>7.6923076923076872</v>
      </c>
      <c r="AC126" s="1053">
        <f t="shared" si="68"/>
        <v>4.0000000000000036</v>
      </c>
      <c r="AD126" s="1053">
        <f t="shared" si="69"/>
        <v>2.4590163934426146</v>
      </c>
      <c r="AE126" s="1053">
        <f t="shared" si="70"/>
        <v>7.0175438596491224</v>
      </c>
      <c r="AF126" s="1053">
        <f t="shared" si="71"/>
        <v>3.6363636363636154</v>
      </c>
      <c r="AG126" s="1053">
        <f t="shared" si="72"/>
        <v>3.7735849056603765</v>
      </c>
      <c r="AH126" s="1053">
        <f t="shared" si="73"/>
        <v>6.0000000000000053</v>
      </c>
      <c r="AI126" s="1053">
        <f t="shared" si="74"/>
        <v>8.6956521739130377</v>
      </c>
      <c r="AJ126" s="1053">
        <f t="shared" si="75"/>
        <v>4.5454545454545414</v>
      </c>
      <c r="AK126" s="1053">
        <f t="shared" si="76"/>
        <v>3.529411764705892</v>
      </c>
      <c r="AL126" s="1053">
        <f t="shared" si="77"/>
        <v>4.9382716049382713</v>
      </c>
      <c r="AM126" s="1053">
        <f t="shared" si="78"/>
        <v>5.1948051948051965</v>
      </c>
      <c r="AN126" s="1053">
        <f t="shared" si="79"/>
        <v>5.4794520547945202</v>
      </c>
      <c r="AO126" s="1053">
        <f t="shared" si="80"/>
        <v>10.606060606060597</v>
      </c>
      <c r="AP126" s="1053">
        <f t="shared" si="81"/>
        <v>10.924369747899165</v>
      </c>
      <c r="AQ126" s="1053">
        <f t="shared" si="82"/>
        <v>8.1818181818181799</v>
      </c>
      <c r="AR126" s="1053">
        <f t="shared" si="83"/>
        <v>1.8518518518518601</v>
      </c>
      <c r="AS126" s="1053">
        <f t="shared" si="84"/>
        <v>5.8823529411764719</v>
      </c>
      <c r="AT126" s="1053">
        <f t="shared" si="85"/>
        <v>8.5106382978723527</v>
      </c>
      <c r="AU126" s="1054">
        <f t="shared" si="64"/>
        <v>6.1816620583499624</v>
      </c>
      <c r="AV126" s="1055">
        <f t="shared" si="65"/>
        <v>2.7513487670099082</v>
      </c>
    </row>
    <row r="127" spans="1:48" ht="11.25" customHeight="1" x14ac:dyDescent="0.2">
      <c r="A127" s="972" t="s">
        <v>3800</v>
      </c>
      <c r="B127" s="1038" t="s">
        <v>3801</v>
      </c>
      <c r="C127" s="610">
        <v>0.48</v>
      </c>
      <c r="D127" s="482">
        <v>0.32</v>
      </c>
      <c r="E127" s="836">
        <v>0.24</v>
      </c>
      <c r="F127" s="1175">
        <v>0.17</v>
      </c>
      <c r="G127" s="1175">
        <v>0.13</v>
      </c>
      <c r="H127" s="1175">
        <v>0.09</v>
      </c>
      <c r="I127" s="1175">
        <v>0</v>
      </c>
      <c r="J127" s="1175"/>
      <c r="K127" s="1175">
        <v>0</v>
      </c>
      <c r="L127" s="1179">
        <v>0.3</v>
      </c>
      <c r="M127" s="1175"/>
      <c r="N127" s="1179">
        <v>0.49</v>
      </c>
      <c r="O127" s="1181">
        <v>0.76</v>
      </c>
      <c r="P127" s="1181">
        <v>0.745</v>
      </c>
      <c r="Q127" s="1181">
        <v>0.71</v>
      </c>
      <c r="R127" s="1181">
        <v>0.66249999999999998</v>
      </c>
      <c r="S127" s="1181">
        <v>0.61850000000000005</v>
      </c>
      <c r="T127" s="1181">
        <v>0.58399999999999996</v>
      </c>
      <c r="U127" s="1181">
        <v>0.49759999999999999</v>
      </c>
      <c r="V127" s="1181">
        <v>0.40160000000000001</v>
      </c>
      <c r="W127" s="1181">
        <v>0.38080000000000003</v>
      </c>
      <c r="X127" s="1181">
        <v>0.3488</v>
      </c>
      <c r="Y127" s="1181">
        <v>0.31519999999999998</v>
      </c>
      <c r="Z127" s="613">
        <f t="shared" si="43"/>
        <v>8.2439999999999998</v>
      </c>
      <c r="AA127" s="1052">
        <f t="shared" si="66"/>
        <v>50</v>
      </c>
      <c r="AB127" s="1052">
        <f t="shared" si="67"/>
        <v>33.33333333333335</v>
      </c>
      <c r="AC127" s="1053">
        <f t="shared" si="68"/>
        <v>41.176470588235283</v>
      </c>
      <c r="AD127" s="1053">
        <f t="shared" si="69"/>
        <v>30.76923076923077</v>
      </c>
      <c r="AE127" s="1053">
        <f t="shared" si="70"/>
        <v>44.444444444444464</v>
      </c>
      <c r="AF127" s="1053" t="str">
        <f t="shared" si="71"/>
        <v>n/a</v>
      </c>
      <c r="AG127" s="1053" t="str">
        <f t="shared" si="72"/>
        <v>n/a</v>
      </c>
      <c r="AH127" s="1053">
        <f t="shared" si="73"/>
        <v>-100</v>
      </c>
      <c r="AI127" s="1053">
        <f t="shared" si="74"/>
        <v>-38.775510204081634</v>
      </c>
      <c r="AJ127" s="1053">
        <f t="shared" si="75"/>
        <v>-35.526315789473685</v>
      </c>
      <c r="AK127" s="1053">
        <f t="shared" si="76"/>
        <v>2.0134228187919545</v>
      </c>
      <c r="AL127" s="1053">
        <f t="shared" si="77"/>
        <v>4.929577464788748</v>
      </c>
      <c r="AM127" s="1053">
        <f t="shared" si="78"/>
        <v>7.1698113207547154</v>
      </c>
      <c r="AN127" s="1053">
        <f t="shared" si="79"/>
        <v>7.1139854486661047</v>
      </c>
      <c r="AO127" s="1053">
        <f t="shared" si="80"/>
        <v>5.9075342465753522</v>
      </c>
      <c r="AP127" s="1053">
        <f t="shared" si="81"/>
        <v>17.363344051446951</v>
      </c>
      <c r="AQ127" s="1053">
        <f t="shared" si="82"/>
        <v>23.904382470119522</v>
      </c>
      <c r="AR127" s="1053">
        <f t="shared" si="83"/>
        <v>5.4621848739495826</v>
      </c>
      <c r="AS127" s="1053">
        <f t="shared" si="84"/>
        <v>9.1743119266055153</v>
      </c>
      <c r="AT127" s="1053">
        <f t="shared" si="85"/>
        <v>10.659898477157359</v>
      </c>
      <c r="AU127" s="1054">
        <f t="shared" si="64"/>
        <v>6.6177836800302403</v>
      </c>
      <c r="AV127" s="1055">
        <f t="shared" si="65"/>
        <v>35.539394812181932</v>
      </c>
    </row>
    <row r="128" spans="1:48" ht="11.25" customHeight="1" x14ac:dyDescent="0.2">
      <c r="A128" s="483" t="s">
        <v>496</v>
      </c>
      <c r="B128" s="860" t="s">
        <v>497</v>
      </c>
      <c r="C128" s="610">
        <v>1.55</v>
      </c>
      <c r="D128" s="482">
        <v>1.51</v>
      </c>
      <c r="E128" s="482">
        <v>1.4699999999999998</v>
      </c>
      <c r="F128" s="610">
        <v>1.4350000000000001</v>
      </c>
      <c r="G128" s="610">
        <v>1.41</v>
      </c>
      <c r="H128" s="610">
        <v>1.375</v>
      </c>
      <c r="I128" s="610">
        <v>1.35</v>
      </c>
      <c r="J128" s="931"/>
      <c r="K128" s="610">
        <v>1.3</v>
      </c>
      <c r="L128" s="481">
        <v>1.24</v>
      </c>
      <c r="M128" s="931"/>
      <c r="N128" s="615">
        <v>1.18</v>
      </c>
      <c r="O128" s="616">
        <v>1.03</v>
      </c>
      <c r="P128" s="616">
        <v>0.9</v>
      </c>
      <c r="Q128" s="616">
        <v>0.82</v>
      </c>
      <c r="R128" s="616">
        <v>0.78</v>
      </c>
      <c r="S128" s="616">
        <v>0.74</v>
      </c>
      <c r="T128" s="616">
        <v>0.7</v>
      </c>
      <c r="U128" s="616">
        <v>0.66</v>
      </c>
      <c r="V128" s="616">
        <v>0.63</v>
      </c>
      <c r="W128" s="616">
        <v>0.59</v>
      </c>
      <c r="X128" s="616">
        <v>0.56000000000000005</v>
      </c>
      <c r="Y128" s="616">
        <v>0.50600000000000001</v>
      </c>
      <c r="Z128" s="613">
        <f t="shared" si="43"/>
        <v>21.735999999999997</v>
      </c>
      <c r="AA128" s="1052">
        <f t="shared" si="66"/>
        <v>2.6490066225165476</v>
      </c>
      <c r="AB128" s="1052">
        <f t="shared" si="67"/>
        <v>2.7210884353741749</v>
      </c>
      <c r="AC128" s="1053">
        <f t="shared" si="68"/>
        <v>2.4390243902438824</v>
      </c>
      <c r="AD128" s="1053">
        <f t="shared" si="69"/>
        <v>1.7730496453900901</v>
      </c>
      <c r="AE128" s="1053">
        <f t="shared" si="70"/>
        <v>2.5454545454545396</v>
      </c>
      <c r="AF128" s="1053">
        <f t="shared" si="71"/>
        <v>1.8518518518518379</v>
      </c>
      <c r="AG128" s="1053">
        <f t="shared" si="72"/>
        <v>3.8461538461538547</v>
      </c>
      <c r="AH128" s="1053">
        <f t="shared" si="73"/>
        <v>4.8387096774193505</v>
      </c>
      <c r="AI128" s="1053">
        <f t="shared" si="74"/>
        <v>5.0847457627118731</v>
      </c>
      <c r="AJ128" s="1053">
        <f t="shared" si="75"/>
        <v>14.563106796116498</v>
      </c>
      <c r="AK128" s="1053">
        <f t="shared" si="76"/>
        <v>14.444444444444438</v>
      </c>
      <c r="AL128" s="1053">
        <f t="shared" si="77"/>
        <v>9.7560975609756184</v>
      </c>
      <c r="AM128" s="1053">
        <f t="shared" si="78"/>
        <v>5.12820512820511</v>
      </c>
      <c r="AN128" s="1053">
        <f t="shared" si="79"/>
        <v>5.4054054054054168</v>
      </c>
      <c r="AO128" s="1053">
        <f t="shared" si="80"/>
        <v>5.7142857142857162</v>
      </c>
      <c r="AP128" s="1053">
        <f t="shared" si="81"/>
        <v>6.0606060606060552</v>
      </c>
      <c r="AQ128" s="1053">
        <f t="shared" si="82"/>
        <v>4.7619047619047672</v>
      </c>
      <c r="AR128" s="1053">
        <f t="shared" si="83"/>
        <v>6.7796610169491567</v>
      </c>
      <c r="AS128" s="1053">
        <f t="shared" si="84"/>
        <v>5.3571428571428381</v>
      </c>
      <c r="AT128" s="1053">
        <f t="shared" si="85"/>
        <v>10.671936758893285</v>
      </c>
      <c r="AU128" s="1054">
        <f t="shared" si="64"/>
        <v>5.8195940641022528</v>
      </c>
      <c r="AV128" s="1055">
        <f t="shared" si="65"/>
        <v>3.7847832275753164</v>
      </c>
    </row>
    <row r="129" spans="1:48" ht="11.25" customHeight="1" x14ac:dyDescent="0.2">
      <c r="A129" s="470" t="s">
        <v>4302</v>
      </c>
      <c r="B129" s="847" t="s">
        <v>3807</v>
      </c>
      <c r="C129" s="998">
        <v>4.5750000000000002</v>
      </c>
      <c r="D129" s="482">
        <v>4.2750000000000004</v>
      </c>
      <c r="E129" s="851">
        <v>3.9</v>
      </c>
      <c r="F129" s="851">
        <v>3.605</v>
      </c>
      <c r="G129" s="851">
        <v>3.3450000000000002</v>
      </c>
      <c r="H129" s="851">
        <v>1.87</v>
      </c>
      <c r="I129" s="485">
        <v>0</v>
      </c>
      <c r="J129" s="843"/>
      <c r="K129" s="485">
        <v>0</v>
      </c>
      <c r="L129" s="614">
        <v>0</v>
      </c>
      <c r="M129" s="843"/>
      <c r="N129" s="614">
        <v>0</v>
      </c>
      <c r="O129" s="514">
        <v>0</v>
      </c>
      <c r="P129" s="514">
        <v>0</v>
      </c>
      <c r="Q129" s="514">
        <v>0</v>
      </c>
      <c r="R129" s="514">
        <v>0</v>
      </c>
      <c r="S129" s="514">
        <v>0</v>
      </c>
      <c r="T129" s="514">
        <v>0</v>
      </c>
      <c r="U129" s="514">
        <v>0</v>
      </c>
      <c r="V129" s="514">
        <v>0</v>
      </c>
      <c r="W129" s="514">
        <v>0</v>
      </c>
      <c r="X129" s="514">
        <v>0</v>
      </c>
      <c r="Y129" s="514">
        <v>0</v>
      </c>
      <c r="Z129" s="613">
        <f t="shared" si="43"/>
        <v>21.57</v>
      </c>
      <c r="AA129" s="1052">
        <f t="shared" si="66"/>
        <v>7.0175438596491224</v>
      </c>
      <c r="AB129" s="1052">
        <f t="shared" si="67"/>
        <v>9.6153846153846256</v>
      </c>
      <c r="AC129" s="1053">
        <f t="shared" si="68"/>
        <v>8.183079056865461</v>
      </c>
      <c r="AD129" s="1053">
        <f t="shared" si="69"/>
        <v>7.7727952167413905</v>
      </c>
      <c r="AE129" s="1053">
        <f t="shared" si="70"/>
        <v>78.877005347593581</v>
      </c>
      <c r="AF129" s="1053" t="str">
        <f t="shared" si="71"/>
        <v>n/a</v>
      </c>
      <c r="AG129" s="1053" t="str">
        <f t="shared" si="72"/>
        <v>n/a</v>
      </c>
      <c r="AH129" s="1053" t="str">
        <f t="shared" si="73"/>
        <v>n/a</v>
      </c>
      <c r="AI129" s="1053" t="str">
        <f t="shared" si="74"/>
        <v>n/a</v>
      </c>
      <c r="AJ129" s="1053" t="str">
        <f t="shared" si="75"/>
        <v>n/a</v>
      </c>
      <c r="AK129" s="1053" t="str">
        <f t="shared" si="76"/>
        <v>n/a</v>
      </c>
      <c r="AL129" s="1053" t="str">
        <f t="shared" si="77"/>
        <v>n/a</v>
      </c>
      <c r="AM129" s="1053" t="str">
        <f t="shared" si="78"/>
        <v>n/a</v>
      </c>
      <c r="AN129" s="1053" t="str">
        <f t="shared" si="79"/>
        <v>n/a</v>
      </c>
      <c r="AO129" s="1053" t="str">
        <f t="shared" si="80"/>
        <v>n/a</v>
      </c>
      <c r="AP129" s="1053" t="str">
        <f t="shared" si="81"/>
        <v>n/a</v>
      </c>
      <c r="AQ129" s="1053" t="str">
        <f t="shared" si="82"/>
        <v>n/a</v>
      </c>
      <c r="AR129" s="1053" t="str">
        <f t="shared" si="83"/>
        <v>n/a</v>
      </c>
      <c r="AS129" s="1053" t="str">
        <f t="shared" si="84"/>
        <v>n/a</v>
      </c>
      <c r="AT129" s="1053" t="str">
        <f t="shared" si="85"/>
        <v>n/a</v>
      </c>
      <c r="AU129" s="1054">
        <f t="shared" si="64"/>
        <v>22.293161619246838</v>
      </c>
      <c r="AV129" s="1055">
        <f t="shared" si="65"/>
        <v>31.645447418037826</v>
      </c>
    </row>
    <row r="130" spans="1:48" ht="11.25" customHeight="1" x14ac:dyDescent="0.2">
      <c r="A130" s="568" t="s">
        <v>4581</v>
      </c>
      <c r="B130" s="860" t="s">
        <v>4575</v>
      </c>
      <c r="C130" s="610">
        <v>1.68</v>
      </c>
      <c r="D130" s="482">
        <v>1.6</v>
      </c>
      <c r="E130" s="482">
        <v>0.8</v>
      </c>
      <c r="F130" s="610">
        <v>0.72</v>
      </c>
      <c r="G130" s="521">
        <v>0</v>
      </c>
      <c r="H130" s="521">
        <v>0</v>
      </c>
      <c r="I130" s="521">
        <v>0</v>
      </c>
      <c r="J130" s="1075"/>
      <c r="K130" s="521">
        <v>0</v>
      </c>
      <c r="L130" s="524">
        <v>0</v>
      </c>
      <c r="M130" s="1075"/>
      <c r="N130" s="524">
        <v>0</v>
      </c>
      <c r="O130" s="567">
        <v>0</v>
      </c>
      <c r="P130" s="522">
        <v>0</v>
      </c>
      <c r="Q130" s="522">
        <v>0</v>
      </c>
      <c r="R130" s="522">
        <v>0</v>
      </c>
      <c r="S130" s="522">
        <v>0</v>
      </c>
      <c r="T130" s="522">
        <v>0</v>
      </c>
      <c r="U130" s="522">
        <v>0</v>
      </c>
      <c r="V130" s="522">
        <v>0</v>
      </c>
      <c r="W130" s="522">
        <v>0</v>
      </c>
      <c r="X130" s="522">
        <v>0</v>
      </c>
      <c r="Y130" s="522">
        <v>0</v>
      </c>
      <c r="Z130" s="613">
        <f t="shared" si="43"/>
        <v>4.8</v>
      </c>
      <c r="AA130" s="1052">
        <f t="shared" si="66"/>
        <v>4.9999999999999822</v>
      </c>
      <c r="AB130" s="1052">
        <f t="shared" si="67"/>
        <v>100</v>
      </c>
      <c r="AC130" s="1053">
        <f t="shared" si="68"/>
        <v>11.111111111111116</v>
      </c>
      <c r="AD130" s="1053" t="str">
        <f t="shared" si="69"/>
        <v>n/a</v>
      </c>
      <c r="AE130" s="1053" t="str">
        <f t="shared" si="70"/>
        <v>n/a</v>
      </c>
      <c r="AF130" s="1053" t="str">
        <f t="shared" si="71"/>
        <v>n/a</v>
      </c>
      <c r="AG130" s="1053" t="str">
        <f t="shared" si="72"/>
        <v>n/a</v>
      </c>
      <c r="AH130" s="1053" t="str">
        <f t="shared" si="73"/>
        <v>n/a</v>
      </c>
      <c r="AI130" s="1053" t="str">
        <f t="shared" si="74"/>
        <v>n/a</v>
      </c>
      <c r="AJ130" s="1053" t="str">
        <f t="shared" si="75"/>
        <v>n/a</v>
      </c>
      <c r="AK130" s="1053" t="str">
        <f t="shared" si="76"/>
        <v>n/a</v>
      </c>
      <c r="AL130" s="1053" t="str">
        <f t="shared" si="77"/>
        <v>n/a</v>
      </c>
      <c r="AM130" s="1053" t="str">
        <f t="shared" si="78"/>
        <v>n/a</v>
      </c>
      <c r="AN130" s="1053" t="str">
        <f t="shared" si="79"/>
        <v>n/a</v>
      </c>
      <c r="AO130" s="1053" t="str">
        <f t="shared" si="80"/>
        <v>n/a</v>
      </c>
      <c r="AP130" s="1053" t="str">
        <f t="shared" si="81"/>
        <v>n/a</v>
      </c>
      <c r="AQ130" s="1053" t="str">
        <f t="shared" si="82"/>
        <v>n/a</v>
      </c>
      <c r="AR130" s="1053" t="str">
        <f t="shared" si="83"/>
        <v>n/a</v>
      </c>
      <c r="AS130" s="1053" t="str">
        <f t="shared" si="84"/>
        <v>n/a</v>
      </c>
      <c r="AT130" s="1053" t="str">
        <f t="shared" si="85"/>
        <v>n/a</v>
      </c>
      <c r="AU130" s="1054">
        <f t="shared" si="64"/>
        <v>38.703703703703702</v>
      </c>
      <c r="AV130" s="1055">
        <f t="shared" si="65"/>
        <v>53.172016836730926</v>
      </c>
    </row>
    <row r="131" spans="1:48" ht="11.25" customHeight="1" x14ac:dyDescent="0.2">
      <c r="A131" s="523" t="s">
        <v>1077</v>
      </c>
      <c r="B131" s="845" t="s">
        <v>1078</v>
      </c>
      <c r="C131" s="610">
        <v>2.44</v>
      </c>
      <c r="D131" s="482">
        <v>2.12</v>
      </c>
      <c r="E131" s="482">
        <v>1.7999999999999998</v>
      </c>
      <c r="F131" s="473">
        <v>1.51</v>
      </c>
      <c r="G131" s="473">
        <v>1.46</v>
      </c>
      <c r="H131" s="473">
        <v>1.17</v>
      </c>
      <c r="I131" s="473">
        <v>0.76</v>
      </c>
      <c r="J131" s="999"/>
      <c r="K131" s="473">
        <v>0.21</v>
      </c>
      <c r="L131" s="475">
        <v>0</v>
      </c>
      <c r="M131" s="999"/>
      <c r="N131" s="488">
        <v>0</v>
      </c>
      <c r="O131" s="477">
        <v>0</v>
      </c>
      <c r="P131" s="477">
        <v>0</v>
      </c>
      <c r="Q131" s="477">
        <v>0</v>
      </c>
      <c r="R131" s="477">
        <v>0</v>
      </c>
      <c r="S131" s="477">
        <v>0</v>
      </c>
      <c r="T131" s="477">
        <v>0</v>
      </c>
      <c r="U131" s="477">
        <v>0</v>
      </c>
      <c r="V131" s="477">
        <v>0</v>
      </c>
      <c r="W131" s="477">
        <v>0</v>
      </c>
      <c r="X131" s="477">
        <v>0</v>
      </c>
      <c r="Y131" s="477">
        <v>0</v>
      </c>
      <c r="Z131" s="613">
        <f t="shared" si="43"/>
        <v>11.47</v>
      </c>
      <c r="AA131" s="1052">
        <f t="shared" si="66"/>
        <v>15.094339622641506</v>
      </c>
      <c r="AB131" s="1052">
        <f t="shared" si="67"/>
        <v>17.777777777777803</v>
      </c>
      <c r="AC131" s="1053">
        <f t="shared" si="68"/>
        <v>19.20529801324502</v>
      </c>
      <c r="AD131" s="1053">
        <f t="shared" si="69"/>
        <v>3.424657534246589</v>
      </c>
      <c r="AE131" s="1053">
        <f t="shared" si="70"/>
        <v>24.786324786324787</v>
      </c>
      <c r="AF131" s="1053">
        <f t="shared" si="71"/>
        <v>53.947368421052609</v>
      </c>
      <c r="AG131" s="1053">
        <f t="shared" si="72"/>
        <v>261.90476190476193</v>
      </c>
      <c r="AH131" s="1053" t="str">
        <f t="shared" si="73"/>
        <v>n/a</v>
      </c>
      <c r="AI131" s="1053" t="str">
        <f t="shared" si="74"/>
        <v>n/a</v>
      </c>
      <c r="AJ131" s="1053" t="str">
        <f t="shared" si="75"/>
        <v>n/a</v>
      </c>
      <c r="AK131" s="1053" t="str">
        <f t="shared" si="76"/>
        <v>n/a</v>
      </c>
      <c r="AL131" s="1053" t="str">
        <f t="shared" si="77"/>
        <v>n/a</v>
      </c>
      <c r="AM131" s="1053" t="str">
        <f t="shared" si="78"/>
        <v>n/a</v>
      </c>
      <c r="AN131" s="1053" t="str">
        <f t="shared" si="79"/>
        <v>n/a</v>
      </c>
      <c r="AO131" s="1053" t="str">
        <f t="shared" si="80"/>
        <v>n/a</v>
      </c>
      <c r="AP131" s="1053" t="str">
        <f t="shared" si="81"/>
        <v>n/a</v>
      </c>
      <c r="AQ131" s="1053" t="str">
        <f t="shared" si="82"/>
        <v>n/a</v>
      </c>
      <c r="AR131" s="1053" t="str">
        <f t="shared" si="83"/>
        <v>n/a</v>
      </c>
      <c r="AS131" s="1053" t="str">
        <f t="shared" si="84"/>
        <v>n/a</v>
      </c>
      <c r="AT131" s="1053" t="str">
        <f t="shared" si="85"/>
        <v>n/a</v>
      </c>
      <c r="AU131" s="1054">
        <f t="shared" si="64"/>
        <v>56.59150400857861</v>
      </c>
      <c r="AV131" s="1055">
        <f t="shared" si="65"/>
        <v>91.855916798223845</v>
      </c>
    </row>
    <row r="132" spans="1:48" ht="11.25" customHeight="1" x14ac:dyDescent="0.2">
      <c r="A132" s="483" t="s">
        <v>1038</v>
      </c>
      <c r="B132" s="860" t="s">
        <v>1039</v>
      </c>
      <c r="C132" s="610">
        <v>1.2649999999999999</v>
      </c>
      <c r="D132" s="482">
        <v>0.92500000000000004</v>
      </c>
      <c r="E132" s="503">
        <v>0.69</v>
      </c>
      <c r="F132" s="610">
        <v>0.48249999999999998</v>
      </c>
      <c r="G132" s="610">
        <v>0.31</v>
      </c>
      <c r="H132" s="610">
        <v>0.19500000000000001</v>
      </c>
      <c r="I132" s="610">
        <v>4.2500000000000003E-2</v>
      </c>
      <c r="J132" s="931"/>
      <c r="K132" s="485">
        <v>0</v>
      </c>
      <c r="L132" s="614">
        <v>0</v>
      </c>
      <c r="M132" s="931"/>
      <c r="N132" s="486">
        <v>0</v>
      </c>
      <c r="O132" s="612">
        <v>0</v>
      </c>
      <c r="P132" s="612">
        <v>0</v>
      </c>
      <c r="Q132" s="612">
        <v>0</v>
      </c>
      <c r="R132" s="612">
        <v>0</v>
      </c>
      <c r="S132" s="612">
        <v>0</v>
      </c>
      <c r="T132" s="612">
        <v>0</v>
      </c>
      <c r="U132" s="612">
        <v>0</v>
      </c>
      <c r="V132" s="612">
        <v>0</v>
      </c>
      <c r="W132" s="612">
        <v>0</v>
      </c>
      <c r="X132" s="612">
        <v>0</v>
      </c>
      <c r="Y132" s="612">
        <v>0</v>
      </c>
      <c r="Z132" s="613">
        <f t="shared" si="43"/>
        <v>3.9099999999999997</v>
      </c>
      <c r="AA132" s="1052">
        <f t="shared" si="66"/>
        <v>36.756756756756737</v>
      </c>
      <c r="AB132" s="1052">
        <f t="shared" si="67"/>
        <v>34.057971014492772</v>
      </c>
      <c r="AC132" s="1053">
        <f t="shared" si="68"/>
        <v>43.005181347150256</v>
      </c>
      <c r="AD132" s="1053">
        <f t="shared" si="69"/>
        <v>55.645161290322577</v>
      </c>
      <c r="AE132" s="1053">
        <f t="shared" si="70"/>
        <v>58.974358974358964</v>
      </c>
      <c r="AF132" s="1053">
        <f t="shared" si="71"/>
        <v>358.8235294117647</v>
      </c>
      <c r="AG132" s="1053" t="str">
        <f t="shared" si="72"/>
        <v>n/a</v>
      </c>
      <c r="AH132" s="1053" t="str">
        <f t="shared" si="73"/>
        <v>n/a</v>
      </c>
      <c r="AI132" s="1053" t="str">
        <f t="shared" si="74"/>
        <v>n/a</v>
      </c>
      <c r="AJ132" s="1053" t="str">
        <f t="shared" si="75"/>
        <v>n/a</v>
      </c>
      <c r="AK132" s="1053" t="str">
        <f t="shared" si="76"/>
        <v>n/a</v>
      </c>
      <c r="AL132" s="1053" t="str">
        <f t="shared" si="77"/>
        <v>n/a</v>
      </c>
      <c r="AM132" s="1053" t="str">
        <f t="shared" si="78"/>
        <v>n/a</v>
      </c>
      <c r="AN132" s="1053" t="str">
        <f t="shared" si="79"/>
        <v>n/a</v>
      </c>
      <c r="AO132" s="1053" t="str">
        <f t="shared" si="80"/>
        <v>n/a</v>
      </c>
      <c r="AP132" s="1053" t="str">
        <f t="shared" si="81"/>
        <v>n/a</v>
      </c>
      <c r="AQ132" s="1053" t="str">
        <f t="shared" si="82"/>
        <v>n/a</v>
      </c>
      <c r="AR132" s="1053" t="str">
        <f t="shared" si="83"/>
        <v>n/a</v>
      </c>
      <c r="AS132" s="1053" t="str">
        <f t="shared" si="84"/>
        <v>n/a</v>
      </c>
      <c r="AT132" s="1053" t="str">
        <f t="shared" si="85"/>
        <v>n/a</v>
      </c>
      <c r="AU132" s="1054">
        <f t="shared" si="64"/>
        <v>97.877159799140998</v>
      </c>
      <c r="AV132" s="1055">
        <f t="shared" si="65"/>
        <v>128.22597550301526</v>
      </c>
    </row>
    <row r="133" spans="1:48" ht="11.25" customHeight="1" x14ac:dyDescent="0.2">
      <c r="A133" s="483" t="s">
        <v>1042</v>
      </c>
      <c r="B133" s="860" t="s">
        <v>1043</v>
      </c>
      <c r="C133" s="610">
        <v>2.4</v>
      </c>
      <c r="D133" s="482">
        <v>2.08</v>
      </c>
      <c r="E133" s="482">
        <v>1.7400000000000002</v>
      </c>
      <c r="F133" s="610">
        <v>1.38</v>
      </c>
      <c r="G133" s="610">
        <v>1.1499999999999999</v>
      </c>
      <c r="H133" s="610">
        <v>0.93</v>
      </c>
      <c r="I133" s="610">
        <v>0.52500000000000002</v>
      </c>
      <c r="J133" s="931"/>
      <c r="K133" s="610">
        <v>0.27</v>
      </c>
      <c r="L133" s="481">
        <v>0.24</v>
      </c>
      <c r="M133" s="931"/>
      <c r="N133" s="615">
        <v>0.18</v>
      </c>
      <c r="O133" s="612">
        <v>0.16</v>
      </c>
      <c r="P133" s="612">
        <v>0.16</v>
      </c>
      <c r="Q133" s="612">
        <v>0.16</v>
      </c>
      <c r="R133" s="616">
        <v>0.16</v>
      </c>
      <c r="S133" s="616">
        <v>0.08</v>
      </c>
      <c r="T133" s="612">
        <v>0</v>
      </c>
      <c r="U133" s="612">
        <v>0</v>
      </c>
      <c r="V133" s="612">
        <v>0</v>
      </c>
      <c r="W133" s="612">
        <v>0</v>
      </c>
      <c r="X133" s="612">
        <v>0</v>
      </c>
      <c r="Y133" s="612">
        <v>0</v>
      </c>
      <c r="Z133" s="613">
        <f t="shared" si="43"/>
        <v>11.615</v>
      </c>
      <c r="AA133" s="1052">
        <f t="shared" si="66"/>
        <v>15.384615384615374</v>
      </c>
      <c r="AB133" s="1052">
        <f t="shared" si="67"/>
        <v>19.540229885057457</v>
      </c>
      <c r="AC133" s="1053">
        <f t="shared" si="68"/>
        <v>26.086956521739157</v>
      </c>
      <c r="AD133" s="1053">
        <f t="shared" si="69"/>
        <v>19.999999999999996</v>
      </c>
      <c r="AE133" s="1053">
        <f t="shared" si="70"/>
        <v>23.655913978494603</v>
      </c>
      <c r="AF133" s="1053">
        <f t="shared" si="71"/>
        <v>77.142857142857139</v>
      </c>
      <c r="AG133" s="1053">
        <f t="shared" si="72"/>
        <v>94.444444444444443</v>
      </c>
      <c r="AH133" s="1053">
        <f t="shared" si="73"/>
        <v>12.500000000000021</v>
      </c>
      <c r="AI133" s="1053">
        <f t="shared" si="74"/>
        <v>33.333333333333329</v>
      </c>
      <c r="AJ133" s="1053">
        <f t="shared" si="75"/>
        <v>12.5</v>
      </c>
      <c r="AK133" s="1053">
        <f t="shared" si="76"/>
        <v>0</v>
      </c>
      <c r="AL133" s="1053">
        <f t="shared" si="77"/>
        <v>0</v>
      </c>
      <c r="AM133" s="1053">
        <f t="shared" si="78"/>
        <v>0</v>
      </c>
      <c r="AN133" s="1053">
        <f t="shared" si="79"/>
        <v>100</v>
      </c>
      <c r="AO133" s="1053" t="str">
        <f t="shared" si="80"/>
        <v>n/a</v>
      </c>
      <c r="AP133" s="1053" t="str">
        <f t="shared" si="81"/>
        <v>n/a</v>
      </c>
      <c r="AQ133" s="1053" t="str">
        <f t="shared" si="82"/>
        <v>n/a</v>
      </c>
      <c r="AR133" s="1053" t="str">
        <f t="shared" si="83"/>
        <v>n/a</v>
      </c>
      <c r="AS133" s="1053" t="str">
        <f t="shared" si="84"/>
        <v>n/a</v>
      </c>
      <c r="AT133" s="1053" t="str">
        <f t="shared" si="85"/>
        <v>n/a</v>
      </c>
      <c r="AU133" s="1054">
        <f t="shared" si="64"/>
        <v>31.042025049324391</v>
      </c>
      <c r="AV133" s="1055">
        <f t="shared" si="65"/>
        <v>34.03902814150053</v>
      </c>
    </row>
    <row r="134" spans="1:48" ht="11.25" customHeight="1" x14ac:dyDescent="0.2">
      <c r="A134" s="483" t="s">
        <v>1020</v>
      </c>
      <c r="B134" s="860" t="s">
        <v>1021</v>
      </c>
      <c r="C134" s="610">
        <v>1.48</v>
      </c>
      <c r="D134" s="482">
        <v>1.38</v>
      </c>
      <c r="E134" s="482">
        <v>1.32</v>
      </c>
      <c r="F134" s="610">
        <v>1.28</v>
      </c>
      <c r="G134" s="485">
        <v>1.2</v>
      </c>
      <c r="H134" s="610">
        <v>1.18</v>
      </c>
      <c r="I134" s="485">
        <v>1.1599999999999999</v>
      </c>
      <c r="J134" s="931"/>
      <c r="K134" s="610">
        <v>1.05</v>
      </c>
      <c r="L134" s="614">
        <v>1</v>
      </c>
      <c r="M134" s="931"/>
      <c r="N134" s="486">
        <v>1</v>
      </c>
      <c r="O134" s="612">
        <v>1.1200000000000001</v>
      </c>
      <c r="P134" s="612">
        <v>1.24</v>
      </c>
      <c r="Q134" s="616">
        <v>1.24</v>
      </c>
      <c r="R134" s="616">
        <v>1.1200000000000001</v>
      </c>
      <c r="S134" s="616">
        <v>0.97</v>
      </c>
      <c r="T134" s="616">
        <v>0.86</v>
      </c>
      <c r="U134" s="616">
        <v>0.68</v>
      </c>
      <c r="V134" s="616">
        <v>0.61</v>
      </c>
      <c r="W134" s="616">
        <v>0.56999999999999995</v>
      </c>
      <c r="X134" s="616">
        <v>0.52</v>
      </c>
      <c r="Y134" s="616">
        <v>0.47</v>
      </c>
      <c r="Z134" s="613">
        <f t="shared" si="43"/>
        <v>21.45</v>
      </c>
      <c r="AA134" s="1052">
        <f t="shared" si="66"/>
        <v>7.2463768115942129</v>
      </c>
      <c r="AB134" s="1052">
        <f t="shared" si="67"/>
        <v>4.5454545454545414</v>
      </c>
      <c r="AC134" s="1053">
        <f t="shared" si="68"/>
        <v>3.125</v>
      </c>
      <c r="AD134" s="1053">
        <f t="shared" si="69"/>
        <v>6.6666666666666652</v>
      </c>
      <c r="AE134" s="1053">
        <f t="shared" si="70"/>
        <v>1.6949152542372836</v>
      </c>
      <c r="AF134" s="1053">
        <f t="shared" si="71"/>
        <v>1.7241379310344751</v>
      </c>
      <c r="AG134" s="1053">
        <f t="shared" si="72"/>
        <v>10.47619047619046</v>
      </c>
      <c r="AH134" s="1053">
        <f t="shared" si="73"/>
        <v>5.0000000000000044</v>
      </c>
      <c r="AI134" s="1053">
        <f t="shared" si="74"/>
        <v>0</v>
      </c>
      <c r="AJ134" s="1053">
        <f t="shared" si="75"/>
        <v>-10.714285714285721</v>
      </c>
      <c r="AK134" s="1053">
        <f t="shared" si="76"/>
        <v>-9.6774193548387011</v>
      </c>
      <c r="AL134" s="1053">
        <f t="shared" si="77"/>
        <v>0</v>
      </c>
      <c r="AM134" s="1053">
        <f t="shared" si="78"/>
        <v>10.714285714285698</v>
      </c>
      <c r="AN134" s="1053">
        <f t="shared" si="79"/>
        <v>15.463917525773208</v>
      </c>
      <c r="AO134" s="1053">
        <f t="shared" si="80"/>
        <v>12.790697674418606</v>
      </c>
      <c r="AP134" s="1053">
        <f t="shared" si="81"/>
        <v>26.470588235294112</v>
      </c>
      <c r="AQ134" s="1053">
        <f t="shared" si="82"/>
        <v>11.475409836065587</v>
      </c>
      <c r="AR134" s="1053">
        <f t="shared" si="83"/>
        <v>7.0175438596491224</v>
      </c>
      <c r="AS134" s="1053">
        <f t="shared" si="84"/>
        <v>9.6153846153846025</v>
      </c>
      <c r="AT134" s="1053">
        <f t="shared" si="85"/>
        <v>10.638297872340431</v>
      </c>
      <c r="AU134" s="1054">
        <f t="shared" si="64"/>
        <v>6.2136580974632292</v>
      </c>
      <c r="AV134" s="1055">
        <f t="shared" si="65"/>
        <v>8.3003398537213222</v>
      </c>
    </row>
    <row r="135" spans="1:48" ht="11.25" customHeight="1" x14ac:dyDescent="0.2">
      <c r="A135" s="862" t="s">
        <v>3805</v>
      </c>
      <c r="B135" s="860" t="s">
        <v>3806</v>
      </c>
      <c r="C135" s="610">
        <v>1.36</v>
      </c>
      <c r="D135" s="482">
        <v>0.98</v>
      </c>
      <c r="E135" s="482">
        <v>0.64</v>
      </c>
      <c r="F135" s="610">
        <v>0.46</v>
      </c>
      <c r="G135" s="521">
        <v>0.4</v>
      </c>
      <c r="H135" s="610">
        <v>0.1</v>
      </c>
      <c r="I135" s="521">
        <v>0</v>
      </c>
      <c r="J135" s="931"/>
      <c r="K135" s="485">
        <v>0</v>
      </c>
      <c r="L135" s="614">
        <v>0</v>
      </c>
      <c r="M135" s="931"/>
      <c r="N135" s="486">
        <v>0</v>
      </c>
      <c r="O135" s="612">
        <v>0</v>
      </c>
      <c r="P135" s="612">
        <v>0</v>
      </c>
      <c r="Q135" s="612">
        <v>0</v>
      </c>
      <c r="R135" s="612">
        <v>0</v>
      </c>
      <c r="S135" s="612">
        <v>0</v>
      </c>
      <c r="T135" s="612">
        <v>0</v>
      </c>
      <c r="U135" s="612">
        <v>0</v>
      </c>
      <c r="V135" s="612">
        <v>0</v>
      </c>
      <c r="W135" s="612">
        <v>0</v>
      </c>
      <c r="X135" s="612">
        <v>0</v>
      </c>
      <c r="Y135" s="612">
        <v>0</v>
      </c>
      <c r="Z135" s="613">
        <f t="shared" ref="Z135:Z198" si="86">SUM(C135:Y135)</f>
        <v>3.94</v>
      </c>
      <c r="AA135" s="1052">
        <f t="shared" ref="AA135:AA166" si="87">IF(ISERROR((C135/D135-1)*100),"n/a",(C135/D135-1)*100)</f>
        <v>38.775510204081655</v>
      </c>
      <c r="AB135" s="1052">
        <f t="shared" ref="AB135:AB166" si="88">IF(ISERROR((D135/E135-1)*100),"n/a",(D135/E135-1)*100)</f>
        <v>53.125</v>
      </c>
      <c r="AC135" s="1053">
        <f t="shared" ref="AC135:AC166" si="89">IF(ISERROR((E135/F135-1)*100),"n/a",(E135/F135-1)*100)</f>
        <v>39.130434782608688</v>
      </c>
      <c r="AD135" s="1053">
        <f t="shared" ref="AD135:AD166" si="90">IF(ISERROR((F135/G135-1)*100),"n/a",(F135/G135-1)*100)</f>
        <v>14.999999999999991</v>
      </c>
      <c r="AE135" s="1053">
        <f t="shared" ref="AE135:AE166" si="91">IF(ISERROR((G135/H135-1)*100),"n/a",(G135/H135-1)*100)</f>
        <v>300</v>
      </c>
      <c r="AF135" s="1053" t="str">
        <f t="shared" ref="AF135:AF166" si="92">IF(ISERROR((H135/I135-1)*100),"n/a",(H135/I135-1)*100)</f>
        <v>n/a</v>
      </c>
      <c r="AG135" s="1053" t="str">
        <f t="shared" ref="AG135:AG166" si="93">IF(ISERROR((I135/K135-1)*100),"n/a",(I135/K135-1)*100)</f>
        <v>n/a</v>
      </c>
      <c r="AH135" s="1053" t="str">
        <f t="shared" ref="AH135:AH166" si="94">IF(ISERROR((K135/L135-1)*100),"n/a",(K135/L135-1)*100)</f>
        <v>n/a</v>
      </c>
      <c r="AI135" s="1053" t="str">
        <f t="shared" ref="AI135:AI166" si="95">IF(ISERROR((L135/N135-1)*100),"n/a",(L135/N135-1)*100)</f>
        <v>n/a</v>
      </c>
      <c r="AJ135" s="1053" t="str">
        <f t="shared" ref="AJ135:AJ166" si="96">IF(ISERROR((N135/O135-1)*100),"n/a",(N135/O135-1)*100)</f>
        <v>n/a</v>
      </c>
      <c r="AK135" s="1053" t="str">
        <f t="shared" ref="AK135:AK166" si="97">IF(ISERROR((O135/P135-1)*100),"n/a",(O135/P135-1)*100)</f>
        <v>n/a</v>
      </c>
      <c r="AL135" s="1053" t="str">
        <f t="shared" ref="AL135:AL166" si="98">IF(ISERROR((P135/Q135-1)*100),"n/a",(P135/Q135-1)*100)</f>
        <v>n/a</v>
      </c>
      <c r="AM135" s="1053" t="str">
        <f t="shared" ref="AM135:AM166" si="99">IF(ISERROR((Q135/R135-1)*100),"n/a",(Q135/R135-1)*100)</f>
        <v>n/a</v>
      </c>
      <c r="AN135" s="1053" t="str">
        <f t="shared" ref="AN135:AN166" si="100">IF(ISERROR((R135/S135-1)*100),"n/a",(R135/S135-1)*100)</f>
        <v>n/a</v>
      </c>
      <c r="AO135" s="1053" t="str">
        <f t="shared" ref="AO135:AO166" si="101">IF(ISERROR((S135/T135-1)*100),"n/a",(S135/T135-1)*100)</f>
        <v>n/a</v>
      </c>
      <c r="AP135" s="1053" t="str">
        <f t="shared" ref="AP135:AP166" si="102">IF(ISERROR((T135/U135-1)*100),"n/a",(T135/U135-1)*100)</f>
        <v>n/a</v>
      </c>
      <c r="AQ135" s="1053" t="str">
        <f t="shared" ref="AQ135:AQ166" si="103">IF(ISERROR((U135/V135-1)*100),"n/a",(U135/V135-1)*100)</f>
        <v>n/a</v>
      </c>
      <c r="AR135" s="1053" t="str">
        <f t="shared" ref="AR135:AR166" si="104">IF(ISERROR((V135/W135-1)*100),"n/a",(V135/W135-1)*100)</f>
        <v>n/a</v>
      </c>
      <c r="AS135" s="1053" t="str">
        <f t="shared" ref="AS135:AS166" si="105">IF(ISERROR((W135/X135-1)*100),"n/a",(W135/X135-1)*100)</f>
        <v>n/a</v>
      </c>
      <c r="AT135" s="1053" t="str">
        <f t="shared" ref="AT135:AT166" si="106">IF(ISERROR((X135/Y135-1)*100),"n/a",(X135/Y135-1)*100)</f>
        <v>n/a</v>
      </c>
      <c r="AU135" s="1054">
        <f t="shared" ref="AU135:AU198" si="107">AVERAGE(AA135:AT135)</f>
        <v>89.20618899733806</v>
      </c>
      <c r="AV135" s="1055">
        <f t="shared" ref="AV135:AV198" si="108">STDEV(AA135:AT135)</f>
        <v>118.63102035905158</v>
      </c>
    </row>
    <row r="136" spans="1:48" ht="11.25" customHeight="1" x14ac:dyDescent="0.2">
      <c r="A136" s="483" t="s">
        <v>529</v>
      </c>
      <c r="B136" s="860" t="s">
        <v>530</v>
      </c>
      <c r="C136" s="610">
        <v>2.8</v>
      </c>
      <c r="D136" s="482">
        <v>2.58</v>
      </c>
      <c r="E136" s="482">
        <v>2.25</v>
      </c>
      <c r="F136" s="610">
        <v>2.15</v>
      </c>
      <c r="G136" s="610">
        <v>2.1</v>
      </c>
      <c r="H136" s="610">
        <v>2.0299999999999998</v>
      </c>
      <c r="I136" s="610">
        <v>1.98</v>
      </c>
      <c r="J136" s="931"/>
      <c r="K136" s="610">
        <v>1.9</v>
      </c>
      <c r="L136" s="481">
        <v>1.83</v>
      </c>
      <c r="M136" s="931"/>
      <c r="N136" s="615">
        <v>1.78</v>
      </c>
      <c r="O136" s="616">
        <v>1.71</v>
      </c>
      <c r="P136" s="616">
        <v>1.66</v>
      </c>
      <c r="Q136" s="616">
        <v>1.54</v>
      </c>
      <c r="R136" s="616">
        <v>1.32</v>
      </c>
      <c r="S136" s="616">
        <v>1.165</v>
      </c>
      <c r="T136" s="616">
        <v>1.0349999999999999</v>
      </c>
      <c r="U136" s="616">
        <v>0.94</v>
      </c>
      <c r="V136" s="616">
        <v>0.875</v>
      </c>
      <c r="W136" s="616">
        <v>0.84</v>
      </c>
      <c r="X136" s="616">
        <v>0.76</v>
      </c>
      <c r="Y136" s="616">
        <v>0.67500000000000004</v>
      </c>
      <c r="Z136" s="613">
        <f t="shared" si="86"/>
        <v>33.919999999999995</v>
      </c>
      <c r="AA136" s="1052">
        <f t="shared" si="87"/>
        <v>8.5271317829457303</v>
      </c>
      <c r="AB136" s="1052">
        <f t="shared" si="88"/>
        <v>14.666666666666671</v>
      </c>
      <c r="AC136" s="1053">
        <f t="shared" si="89"/>
        <v>4.6511627906976827</v>
      </c>
      <c r="AD136" s="1053">
        <f t="shared" si="90"/>
        <v>2.3809523809523725</v>
      </c>
      <c r="AE136" s="1053">
        <f t="shared" si="91"/>
        <v>3.4482758620689724</v>
      </c>
      <c r="AF136" s="1053">
        <f t="shared" si="92"/>
        <v>2.5252525252525082</v>
      </c>
      <c r="AG136" s="1053">
        <f t="shared" si="93"/>
        <v>4.2105263157894868</v>
      </c>
      <c r="AH136" s="1053">
        <f t="shared" si="94"/>
        <v>3.82513661202184</v>
      </c>
      <c r="AI136" s="1053">
        <f t="shared" si="95"/>
        <v>2.8089887640449396</v>
      </c>
      <c r="AJ136" s="1053">
        <f t="shared" si="96"/>
        <v>4.0935672514619936</v>
      </c>
      <c r="AK136" s="1053">
        <f t="shared" si="97"/>
        <v>3.0120481927710774</v>
      </c>
      <c r="AL136" s="1053">
        <f t="shared" si="98"/>
        <v>7.7922077922077948</v>
      </c>
      <c r="AM136" s="1053">
        <f t="shared" si="99"/>
        <v>16.666666666666675</v>
      </c>
      <c r="AN136" s="1053">
        <f t="shared" si="100"/>
        <v>13.30472103004292</v>
      </c>
      <c r="AO136" s="1053">
        <f t="shared" si="101"/>
        <v>12.560386473429963</v>
      </c>
      <c r="AP136" s="1053">
        <f t="shared" si="102"/>
        <v>10.106382978723394</v>
      </c>
      <c r="AQ136" s="1053">
        <f t="shared" si="103"/>
        <v>7.4285714285714288</v>
      </c>
      <c r="AR136" s="1053">
        <f t="shared" si="104"/>
        <v>4.1666666666666741</v>
      </c>
      <c r="AS136" s="1053">
        <f t="shared" si="105"/>
        <v>10.526315789473673</v>
      </c>
      <c r="AT136" s="1053">
        <f t="shared" si="106"/>
        <v>12.592592592592577</v>
      </c>
      <c r="AU136" s="1054">
        <f t="shared" si="107"/>
        <v>7.4647110281524194</v>
      </c>
      <c r="AV136" s="1055">
        <f t="shared" si="108"/>
        <v>4.6018911447377349</v>
      </c>
    </row>
    <row r="137" spans="1:48" ht="11.25" customHeight="1" x14ac:dyDescent="0.2">
      <c r="A137" s="972" t="s">
        <v>4519</v>
      </c>
      <c r="B137" s="490" t="s">
        <v>4489</v>
      </c>
      <c r="C137" s="482">
        <v>0.20500000000000002</v>
      </c>
      <c r="D137" s="482">
        <v>0.185</v>
      </c>
      <c r="E137" s="500">
        <v>0.16750000000000001</v>
      </c>
      <c r="F137" s="503">
        <v>0.14749999999999999</v>
      </c>
      <c r="G137" s="503">
        <v>0.105</v>
      </c>
      <c r="H137" s="1065">
        <v>0</v>
      </c>
      <c r="I137" s="1065">
        <v>0</v>
      </c>
      <c r="J137" s="503"/>
      <c r="K137" s="503">
        <v>0.1075</v>
      </c>
      <c r="L137" s="493">
        <v>9.0000000000000011E-2</v>
      </c>
      <c r="M137" s="503"/>
      <c r="N137" s="528">
        <v>6.25E-2</v>
      </c>
      <c r="O137" s="520">
        <v>7.5000000000000011E-2</v>
      </c>
      <c r="P137" s="498">
        <v>0.11750000000000001</v>
      </c>
      <c r="Q137" s="498">
        <v>8.5000000000000006E-2</v>
      </c>
      <c r="R137" s="498">
        <v>8.2500000000000004E-2</v>
      </c>
      <c r="S137" s="498">
        <v>0.08</v>
      </c>
      <c r="T137" s="498">
        <v>7.0000000000000007E-2</v>
      </c>
      <c r="U137" s="498">
        <v>4.4999999999999998E-2</v>
      </c>
      <c r="V137" s="520">
        <v>0</v>
      </c>
      <c r="W137" s="520">
        <v>0</v>
      </c>
      <c r="X137" s="520">
        <v>0</v>
      </c>
      <c r="Y137" s="520">
        <v>0</v>
      </c>
      <c r="Z137" s="613">
        <f t="shared" si="86"/>
        <v>1.625</v>
      </c>
      <c r="AA137" s="1052">
        <f t="shared" si="87"/>
        <v>10.810810810810811</v>
      </c>
      <c r="AB137" s="1052">
        <f t="shared" si="88"/>
        <v>10.447761194029837</v>
      </c>
      <c r="AC137" s="1053">
        <f t="shared" si="89"/>
        <v>13.559322033898313</v>
      </c>
      <c r="AD137" s="1053">
        <f t="shared" si="90"/>
        <v>40.476190476190467</v>
      </c>
      <c r="AE137" s="1053" t="str">
        <f t="shared" si="91"/>
        <v>n/a</v>
      </c>
      <c r="AF137" s="1053" t="str">
        <f t="shared" si="92"/>
        <v>n/a</v>
      </c>
      <c r="AG137" s="1053">
        <f t="shared" si="93"/>
        <v>-100</v>
      </c>
      <c r="AH137" s="1053">
        <f t="shared" si="94"/>
        <v>19.444444444444422</v>
      </c>
      <c r="AI137" s="1053">
        <f t="shared" si="95"/>
        <v>44.000000000000014</v>
      </c>
      <c r="AJ137" s="1053">
        <f t="shared" si="96"/>
        <v>-16.666666666666675</v>
      </c>
      <c r="AK137" s="1053">
        <f t="shared" si="97"/>
        <v>-36.170212765957444</v>
      </c>
      <c r="AL137" s="1053">
        <f t="shared" si="98"/>
        <v>38.235294117647058</v>
      </c>
      <c r="AM137" s="1053">
        <f t="shared" si="99"/>
        <v>3.0303030303030276</v>
      </c>
      <c r="AN137" s="1053">
        <f t="shared" si="100"/>
        <v>3.125</v>
      </c>
      <c r="AO137" s="1053">
        <f t="shared" si="101"/>
        <v>14.285714285714279</v>
      </c>
      <c r="AP137" s="1053">
        <f t="shared" si="102"/>
        <v>55.555555555555578</v>
      </c>
      <c r="AQ137" s="1053" t="str">
        <f t="shared" si="103"/>
        <v>n/a</v>
      </c>
      <c r="AR137" s="1053" t="str">
        <f t="shared" si="104"/>
        <v>n/a</v>
      </c>
      <c r="AS137" s="1053" t="str">
        <f t="shared" si="105"/>
        <v>n/a</v>
      </c>
      <c r="AT137" s="1053" t="str">
        <f t="shared" si="106"/>
        <v>n/a</v>
      </c>
      <c r="AU137" s="1054">
        <f t="shared" si="107"/>
        <v>7.1523940368549779</v>
      </c>
      <c r="AV137" s="1055">
        <f t="shared" si="108"/>
        <v>39.226706110803676</v>
      </c>
    </row>
    <row r="138" spans="1:48" ht="11.25" customHeight="1" x14ac:dyDescent="0.2">
      <c r="A138" s="862" t="s">
        <v>1065</v>
      </c>
      <c r="B138" s="860" t="s">
        <v>1066</v>
      </c>
      <c r="C138" s="610">
        <v>2.16</v>
      </c>
      <c r="D138" s="482">
        <v>1.91</v>
      </c>
      <c r="E138" s="613">
        <v>1.75</v>
      </c>
      <c r="F138" s="610">
        <v>1.71</v>
      </c>
      <c r="G138" s="610">
        <v>1.66</v>
      </c>
      <c r="H138" s="610">
        <v>1.57</v>
      </c>
      <c r="I138" s="610">
        <v>1.46</v>
      </c>
      <c r="J138" s="931"/>
      <c r="K138" s="610">
        <v>1.4</v>
      </c>
      <c r="L138" s="614">
        <v>1.36</v>
      </c>
      <c r="M138" s="931"/>
      <c r="N138" s="486">
        <v>1.36</v>
      </c>
      <c r="O138" s="616">
        <v>1.36</v>
      </c>
      <c r="P138" s="616">
        <v>1.33</v>
      </c>
      <c r="Q138" s="616">
        <v>1.21</v>
      </c>
      <c r="R138" s="616">
        <v>1.0900000000000001</v>
      </c>
      <c r="S138" s="616">
        <v>0.97</v>
      </c>
      <c r="T138" s="616">
        <v>0.86</v>
      </c>
      <c r="U138" s="616">
        <v>0.75</v>
      </c>
      <c r="V138" s="616">
        <v>0.3</v>
      </c>
      <c r="W138" s="612">
        <v>0</v>
      </c>
      <c r="X138" s="612">
        <v>0.44</v>
      </c>
      <c r="Y138" s="616">
        <v>0.8</v>
      </c>
      <c r="Z138" s="613">
        <f t="shared" si="86"/>
        <v>25.450000000000003</v>
      </c>
      <c r="AA138" s="1052">
        <f t="shared" si="87"/>
        <v>13.089005235602102</v>
      </c>
      <c r="AB138" s="1052">
        <f t="shared" si="88"/>
        <v>9.1428571428571423</v>
      </c>
      <c r="AC138" s="1053">
        <f t="shared" si="89"/>
        <v>2.3391812865497075</v>
      </c>
      <c r="AD138" s="1053">
        <f t="shared" si="90"/>
        <v>3.0120481927710774</v>
      </c>
      <c r="AE138" s="1053">
        <f t="shared" si="91"/>
        <v>5.7324840764331197</v>
      </c>
      <c r="AF138" s="1053">
        <f t="shared" si="92"/>
        <v>7.5342465753424737</v>
      </c>
      <c r="AG138" s="1053">
        <f t="shared" si="93"/>
        <v>4.2857142857142927</v>
      </c>
      <c r="AH138" s="1053">
        <f t="shared" si="94"/>
        <v>2.9411764705882248</v>
      </c>
      <c r="AI138" s="1053">
        <f t="shared" si="95"/>
        <v>0</v>
      </c>
      <c r="AJ138" s="1053">
        <f t="shared" si="96"/>
        <v>0</v>
      </c>
      <c r="AK138" s="1053">
        <f t="shared" si="97"/>
        <v>2.2556390977443552</v>
      </c>
      <c r="AL138" s="1053">
        <f t="shared" si="98"/>
        <v>9.9173553719008378</v>
      </c>
      <c r="AM138" s="1053">
        <f t="shared" si="99"/>
        <v>11.009174311926584</v>
      </c>
      <c r="AN138" s="1053">
        <f t="shared" si="100"/>
        <v>12.371134020618557</v>
      </c>
      <c r="AO138" s="1053">
        <f t="shared" si="101"/>
        <v>12.790697674418606</v>
      </c>
      <c r="AP138" s="1053">
        <f t="shared" si="102"/>
        <v>14.666666666666671</v>
      </c>
      <c r="AQ138" s="1053">
        <f t="shared" si="103"/>
        <v>150</v>
      </c>
      <c r="AR138" s="1053" t="str">
        <f t="shared" si="104"/>
        <v>n/a</v>
      </c>
      <c r="AS138" s="1053">
        <f t="shared" si="105"/>
        <v>-100</v>
      </c>
      <c r="AT138" s="1053">
        <f t="shared" si="106"/>
        <v>-45.000000000000007</v>
      </c>
      <c r="AU138" s="1054">
        <f t="shared" si="107"/>
        <v>6.1098621267965125</v>
      </c>
      <c r="AV138" s="1055">
        <f t="shared" si="108"/>
        <v>44.069532244045128</v>
      </c>
    </row>
    <row r="139" spans="1:48" ht="11.25" customHeight="1" x14ac:dyDescent="0.2">
      <c r="A139" s="470" t="s">
        <v>4044</v>
      </c>
      <c r="B139" s="860" t="s">
        <v>4045</v>
      </c>
      <c r="C139" s="610">
        <v>1.645</v>
      </c>
      <c r="D139" s="482">
        <v>1.605</v>
      </c>
      <c r="E139" s="613">
        <v>1.5649999999999999</v>
      </c>
      <c r="F139" s="610">
        <v>1.5249999999999999</v>
      </c>
      <c r="G139" s="610">
        <v>0.51700000000000002</v>
      </c>
      <c r="H139" s="521">
        <v>0</v>
      </c>
      <c r="I139" s="521">
        <v>0</v>
      </c>
      <c r="J139" s="931"/>
      <c r="K139" s="485">
        <v>0</v>
      </c>
      <c r="L139" s="614">
        <v>0</v>
      </c>
      <c r="M139" s="931"/>
      <c r="N139" s="486">
        <v>0</v>
      </c>
      <c r="O139" s="612">
        <v>0</v>
      </c>
      <c r="P139" s="612">
        <v>0</v>
      </c>
      <c r="Q139" s="612">
        <v>0</v>
      </c>
      <c r="R139" s="612">
        <v>0</v>
      </c>
      <c r="S139" s="612">
        <v>0</v>
      </c>
      <c r="T139" s="612">
        <v>0</v>
      </c>
      <c r="U139" s="612">
        <v>0</v>
      </c>
      <c r="V139" s="612">
        <v>0</v>
      </c>
      <c r="W139" s="612">
        <v>0</v>
      </c>
      <c r="X139" s="612">
        <v>0</v>
      </c>
      <c r="Y139" s="612">
        <v>0</v>
      </c>
      <c r="Z139" s="613">
        <f t="shared" si="86"/>
        <v>6.8570000000000002</v>
      </c>
      <c r="AA139" s="1052">
        <f t="shared" si="87"/>
        <v>2.4922118380062308</v>
      </c>
      <c r="AB139" s="1052">
        <f t="shared" si="88"/>
        <v>2.5559105431310014</v>
      </c>
      <c r="AC139" s="1053">
        <f t="shared" si="89"/>
        <v>2.6229508196721429</v>
      </c>
      <c r="AD139" s="1053">
        <f t="shared" si="90"/>
        <v>194.97098646034812</v>
      </c>
      <c r="AE139" s="1053" t="str">
        <f t="shared" si="91"/>
        <v>n/a</v>
      </c>
      <c r="AF139" s="1053" t="str">
        <f t="shared" si="92"/>
        <v>n/a</v>
      </c>
      <c r="AG139" s="1053" t="str">
        <f t="shared" si="93"/>
        <v>n/a</v>
      </c>
      <c r="AH139" s="1053" t="str">
        <f t="shared" si="94"/>
        <v>n/a</v>
      </c>
      <c r="AI139" s="1053" t="str">
        <f t="shared" si="95"/>
        <v>n/a</v>
      </c>
      <c r="AJ139" s="1053" t="str">
        <f t="shared" si="96"/>
        <v>n/a</v>
      </c>
      <c r="AK139" s="1053" t="str">
        <f t="shared" si="97"/>
        <v>n/a</v>
      </c>
      <c r="AL139" s="1053" t="str">
        <f t="shared" si="98"/>
        <v>n/a</v>
      </c>
      <c r="AM139" s="1053" t="str">
        <f t="shared" si="99"/>
        <v>n/a</v>
      </c>
      <c r="AN139" s="1053" t="str">
        <f t="shared" si="100"/>
        <v>n/a</v>
      </c>
      <c r="AO139" s="1053" t="str">
        <f t="shared" si="101"/>
        <v>n/a</v>
      </c>
      <c r="AP139" s="1053" t="str">
        <f t="shared" si="102"/>
        <v>n/a</v>
      </c>
      <c r="AQ139" s="1053" t="str">
        <f t="shared" si="103"/>
        <v>n/a</v>
      </c>
      <c r="AR139" s="1053" t="str">
        <f t="shared" si="104"/>
        <v>n/a</v>
      </c>
      <c r="AS139" s="1053" t="str">
        <f t="shared" si="105"/>
        <v>n/a</v>
      </c>
      <c r="AT139" s="1053" t="str">
        <f t="shared" si="106"/>
        <v>n/a</v>
      </c>
      <c r="AU139" s="1054">
        <f t="shared" si="107"/>
        <v>50.660514915289376</v>
      </c>
      <c r="AV139" s="1055">
        <f t="shared" si="108"/>
        <v>96.206995838737598</v>
      </c>
    </row>
    <row r="140" spans="1:48" ht="11.25" customHeight="1" x14ac:dyDescent="0.2">
      <c r="A140" s="487" t="s">
        <v>507</v>
      </c>
      <c r="B140" s="845" t="s">
        <v>508</v>
      </c>
      <c r="C140" s="610">
        <v>0.91</v>
      </c>
      <c r="D140" s="482">
        <v>0.872</v>
      </c>
      <c r="E140" s="472">
        <v>0.76</v>
      </c>
      <c r="F140" s="473">
        <v>0.71</v>
      </c>
      <c r="G140" s="473">
        <v>0.67</v>
      </c>
      <c r="H140" s="473">
        <v>0.62</v>
      </c>
      <c r="I140" s="473">
        <v>0.56000000000000005</v>
      </c>
      <c r="J140" s="999"/>
      <c r="K140" s="473">
        <v>0.48</v>
      </c>
      <c r="L140" s="471">
        <v>0.34</v>
      </c>
      <c r="M140" s="999"/>
      <c r="N140" s="476">
        <v>0.155</v>
      </c>
      <c r="O140" s="478">
        <v>0.115</v>
      </c>
      <c r="P140" s="478">
        <v>8.5000000000000006E-2</v>
      </c>
      <c r="Q140" s="478">
        <v>7.4999999999999997E-2</v>
      </c>
      <c r="R140" s="478">
        <v>6.5000000000000002E-2</v>
      </c>
      <c r="S140" s="477">
        <v>0.06</v>
      </c>
      <c r="T140" s="478">
        <v>5.6667500000000003E-2</v>
      </c>
      <c r="U140" s="478">
        <v>5.1667499999999998E-2</v>
      </c>
      <c r="V140" s="477">
        <v>0.05</v>
      </c>
      <c r="W140" s="478">
        <v>4.7500000000000001E-2</v>
      </c>
      <c r="X140" s="478">
        <v>4.6667500000000001E-2</v>
      </c>
      <c r="Y140" s="478">
        <v>4.1667500000000003E-2</v>
      </c>
      <c r="Z140" s="613">
        <f t="shared" si="86"/>
        <v>6.7711700000000006</v>
      </c>
      <c r="AA140" s="1052">
        <f t="shared" si="87"/>
        <v>4.3577981651376163</v>
      </c>
      <c r="AB140" s="1052">
        <f t="shared" si="88"/>
        <v>14.736842105263159</v>
      </c>
      <c r="AC140" s="1053">
        <f t="shared" si="89"/>
        <v>7.0422535211267734</v>
      </c>
      <c r="AD140" s="1053">
        <f t="shared" si="90"/>
        <v>5.9701492537313383</v>
      </c>
      <c r="AE140" s="1053">
        <f t="shared" si="91"/>
        <v>8.064516129032274</v>
      </c>
      <c r="AF140" s="1053">
        <f t="shared" si="92"/>
        <v>10.714285714285698</v>
      </c>
      <c r="AG140" s="1053">
        <f t="shared" si="93"/>
        <v>16.666666666666675</v>
      </c>
      <c r="AH140" s="1053">
        <f t="shared" si="94"/>
        <v>41.176470588235283</v>
      </c>
      <c r="AI140" s="1053">
        <f t="shared" si="95"/>
        <v>119.35483870967745</v>
      </c>
      <c r="AJ140" s="1053">
        <f t="shared" si="96"/>
        <v>34.782608695652172</v>
      </c>
      <c r="AK140" s="1053">
        <f t="shared" si="97"/>
        <v>35.294117647058812</v>
      </c>
      <c r="AL140" s="1053">
        <f t="shared" si="98"/>
        <v>13.333333333333353</v>
      </c>
      <c r="AM140" s="1053">
        <f t="shared" si="99"/>
        <v>15.384615384615374</v>
      </c>
      <c r="AN140" s="1053">
        <f t="shared" si="100"/>
        <v>8.3333333333333481</v>
      </c>
      <c r="AO140" s="1053">
        <f t="shared" si="101"/>
        <v>5.8807958706489583</v>
      </c>
      <c r="AP140" s="1053">
        <f t="shared" si="102"/>
        <v>9.677263269947268</v>
      </c>
      <c r="AQ140" s="1053">
        <f t="shared" si="103"/>
        <v>3.3349999999999991</v>
      </c>
      <c r="AR140" s="1053">
        <f t="shared" si="104"/>
        <v>5.2631578947368363</v>
      </c>
      <c r="AS140" s="1053">
        <f t="shared" si="105"/>
        <v>1.7838967161300623</v>
      </c>
      <c r="AT140" s="1053">
        <f t="shared" si="106"/>
        <v>11.999760004799898</v>
      </c>
      <c r="AU140" s="1054">
        <f t="shared" si="107"/>
        <v>18.657585150170618</v>
      </c>
      <c r="AV140" s="1055">
        <f t="shared" si="108"/>
        <v>26.169112592062685</v>
      </c>
    </row>
    <row r="141" spans="1:48" ht="11.25" customHeight="1" x14ac:dyDescent="0.2">
      <c r="A141" s="862" t="s">
        <v>1059</v>
      </c>
      <c r="B141" s="860" t="s">
        <v>1060</v>
      </c>
      <c r="C141" s="610">
        <v>0.58099999999999996</v>
      </c>
      <c r="D141" s="482">
        <v>0.54333333333333333</v>
      </c>
      <c r="E141" s="482">
        <v>0.50666666666666671</v>
      </c>
      <c r="F141" s="610">
        <v>0.44</v>
      </c>
      <c r="G141" s="610">
        <v>0.3833333333333333</v>
      </c>
      <c r="H141" s="610">
        <v>0.33333333333333331</v>
      </c>
      <c r="I141" s="610">
        <v>0.28999999999999998</v>
      </c>
      <c r="J141" s="931" t="s">
        <v>90</v>
      </c>
      <c r="K141" s="610">
        <v>0.24</v>
      </c>
      <c r="L141" s="481">
        <v>0.19999999999999998</v>
      </c>
      <c r="M141" s="931"/>
      <c r="N141" s="486">
        <v>0.16666666666666666</v>
      </c>
      <c r="O141" s="612">
        <v>0.16666666666666666</v>
      </c>
      <c r="P141" s="612">
        <v>0.16666666666666666</v>
      </c>
      <c r="Q141" s="612">
        <v>0.16666666666666666</v>
      </c>
      <c r="R141" s="612">
        <v>0.16666666666666666</v>
      </c>
      <c r="S141" s="612">
        <v>0.16666666666666666</v>
      </c>
      <c r="T141" s="612">
        <v>0.16666666666666666</v>
      </c>
      <c r="U141" s="612">
        <v>0.16666666666666666</v>
      </c>
      <c r="V141" s="612">
        <v>0.16666666666666666</v>
      </c>
      <c r="W141" s="612">
        <v>0.16666666666666666</v>
      </c>
      <c r="X141" s="612">
        <v>0.16666666666666666</v>
      </c>
      <c r="Y141" s="612">
        <v>0.16666666666666666</v>
      </c>
      <c r="Z141" s="613">
        <f t="shared" si="86"/>
        <v>5.5176666666666696</v>
      </c>
      <c r="AA141" s="1052">
        <f t="shared" si="87"/>
        <v>6.9325153374232951</v>
      </c>
      <c r="AB141" s="1052">
        <f t="shared" si="88"/>
        <v>7.2368421052631415</v>
      </c>
      <c r="AC141" s="1053">
        <f t="shared" si="89"/>
        <v>15.151515151515159</v>
      </c>
      <c r="AD141" s="1053">
        <f t="shared" si="90"/>
        <v>14.782608695652177</v>
      </c>
      <c r="AE141" s="1053">
        <f t="shared" si="91"/>
        <v>14.999999999999991</v>
      </c>
      <c r="AF141" s="1053">
        <f t="shared" si="92"/>
        <v>14.942528735632177</v>
      </c>
      <c r="AG141" s="1053">
        <f t="shared" si="93"/>
        <v>20.833333333333325</v>
      </c>
      <c r="AH141" s="1053">
        <f t="shared" si="94"/>
        <v>19.999999999999996</v>
      </c>
      <c r="AI141" s="1053">
        <f t="shared" si="95"/>
        <v>19.999999999999996</v>
      </c>
      <c r="AJ141" s="1053">
        <f t="shared" si="96"/>
        <v>0</v>
      </c>
      <c r="AK141" s="1053">
        <f t="shared" si="97"/>
        <v>0</v>
      </c>
      <c r="AL141" s="1053">
        <f t="shared" si="98"/>
        <v>0</v>
      </c>
      <c r="AM141" s="1053">
        <f t="shared" si="99"/>
        <v>0</v>
      </c>
      <c r="AN141" s="1053">
        <f t="shared" si="100"/>
        <v>0</v>
      </c>
      <c r="AO141" s="1053">
        <f t="shared" si="101"/>
        <v>0</v>
      </c>
      <c r="AP141" s="1053">
        <f t="shared" si="102"/>
        <v>0</v>
      </c>
      <c r="AQ141" s="1053">
        <f t="shared" si="103"/>
        <v>0</v>
      </c>
      <c r="AR141" s="1053">
        <f t="shared" si="104"/>
        <v>0</v>
      </c>
      <c r="AS141" s="1053">
        <f t="shared" si="105"/>
        <v>0</v>
      </c>
      <c r="AT141" s="1053">
        <f t="shared" si="106"/>
        <v>0</v>
      </c>
      <c r="AU141" s="1054">
        <f t="shared" si="107"/>
        <v>6.743967167940963</v>
      </c>
      <c r="AV141" s="1055">
        <f t="shared" si="108"/>
        <v>8.3389090014131657</v>
      </c>
    </row>
    <row r="142" spans="1:48" ht="11.25" customHeight="1" x14ac:dyDescent="0.2">
      <c r="A142" s="483" t="s">
        <v>1053</v>
      </c>
      <c r="B142" s="860" t="s">
        <v>1054</v>
      </c>
      <c r="C142" s="610">
        <v>1.24</v>
      </c>
      <c r="D142" s="482">
        <v>1.1599999999999999</v>
      </c>
      <c r="E142" s="482">
        <v>1.08</v>
      </c>
      <c r="F142" s="610">
        <v>1</v>
      </c>
      <c r="G142" s="610">
        <v>0.92</v>
      </c>
      <c r="H142" s="610">
        <v>0.84</v>
      </c>
      <c r="I142" s="610">
        <v>0.76</v>
      </c>
      <c r="J142" s="931"/>
      <c r="K142" s="610">
        <v>0.68</v>
      </c>
      <c r="L142" s="481">
        <v>0.6</v>
      </c>
      <c r="M142" s="931"/>
      <c r="N142" s="615">
        <v>0.52</v>
      </c>
      <c r="O142" s="616">
        <v>0.36</v>
      </c>
      <c r="P142" s="612">
        <v>0.24</v>
      </c>
      <c r="Q142" s="612">
        <v>0.24</v>
      </c>
      <c r="R142" s="612">
        <v>0.24</v>
      </c>
      <c r="S142" s="612">
        <v>0.24</v>
      </c>
      <c r="T142" s="612">
        <v>0.24</v>
      </c>
      <c r="U142" s="612">
        <v>0.24</v>
      </c>
      <c r="V142" s="616">
        <v>0.22500000000000001</v>
      </c>
      <c r="W142" s="616">
        <v>0.22</v>
      </c>
      <c r="X142" s="612">
        <v>0.2</v>
      </c>
      <c r="Y142" s="616">
        <v>1.06</v>
      </c>
      <c r="Z142" s="613">
        <f t="shared" si="86"/>
        <v>12.305</v>
      </c>
      <c r="AA142" s="1052">
        <f t="shared" si="87"/>
        <v>6.8965517241379448</v>
      </c>
      <c r="AB142" s="1052">
        <f t="shared" si="88"/>
        <v>7.4074074074073959</v>
      </c>
      <c r="AC142" s="1053">
        <f t="shared" si="89"/>
        <v>8.0000000000000071</v>
      </c>
      <c r="AD142" s="1053">
        <f t="shared" si="90"/>
        <v>8.6956521739130377</v>
      </c>
      <c r="AE142" s="1053">
        <f t="shared" si="91"/>
        <v>9.5238095238095344</v>
      </c>
      <c r="AF142" s="1053">
        <f t="shared" si="92"/>
        <v>10.526315789473673</v>
      </c>
      <c r="AG142" s="1053">
        <f t="shared" si="93"/>
        <v>11.764705882352944</v>
      </c>
      <c r="AH142" s="1053">
        <f t="shared" si="94"/>
        <v>13.333333333333353</v>
      </c>
      <c r="AI142" s="1053">
        <f t="shared" si="95"/>
        <v>15.384615384615374</v>
      </c>
      <c r="AJ142" s="1053">
        <f t="shared" si="96"/>
        <v>44.444444444444464</v>
      </c>
      <c r="AK142" s="1053">
        <f t="shared" si="97"/>
        <v>50</v>
      </c>
      <c r="AL142" s="1053">
        <f t="shared" si="98"/>
        <v>0</v>
      </c>
      <c r="AM142" s="1053">
        <f t="shared" si="99"/>
        <v>0</v>
      </c>
      <c r="AN142" s="1053">
        <f t="shared" si="100"/>
        <v>0</v>
      </c>
      <c r="AO142" s="1053">
        <f t="shared" si="101"/>
        <v>0</v>
      </c>
      <c r="AP142" s="1053">
        <f t="shared" si="102"/>
        <v>0</v>
      </c>
      <c r="AQ142" s="1053">
        <f t="shared" si="103"/>
        <v>6.6666666666666652</v>
      </c>
      <c r="AR142" s="1053">
        <f t="shared" si="104"/>
        <v>2.2727272727272707</v>
      </c>
      <c r="AS142" s="1053">
        <f t="shared" si="105"/>
        <v>9.9999999999999858</v>
      </c>
      <c r="AT142" s="1053">
        <f t="shared" si="106"/>
        <v>-81.132075471698116</v>
      </c>
      <c r="AU142" s="1054">
        <f t="shared" si="107"/>
        <v>6.1892077065591753</v>
      </c>
      <c r="AV142" s="1055">
        <f t="shared" si="108"/>
        <v>24.535292976047753</v>
      </c>
    </row>
    <row r="143" spans="1:48" ht="11.25" customHeight="1" x14ac:dyDescent="0.2">
      <c r="A143" s="483" t="s">
        <v>480</v>
      </c>
      <c r="B143" s="860" t="s">
        <v>481</v>
      </c>
      <c r="C143" s="610">
        <v>2.0099999999999998</v>
      </c>
      <c r="D143" s="482">
        <v>1.88</v>
      </c>
      <c r="E143" s="482">
        <v>1.81</v>
      </c>
      <c r="F143" s="610">
        <v>1.74</v>
      </c>
      <c r="G143" s="610">
        <v>1.57</v>
      </c>
      <c r="H143" s="610">
        <v>1.43</v>
      </c>
      <c r="I143" s="485">
        <v>1.4</v>
      </c>
      <c r="J143" s="931"/>
      <c r="K143" s="610">
        <v>1.34</v>
      </c>
      <c r="L143" s="481">
        <v>1.2</v>
      </c>
      <c r="M143" s="931" t="s">
        <v>90</v>
      </c>
      <c r="N143" s="615">
        <v>1.04</v>
      </c>
      <c r="O143" s="616">
        <v>0.96</v>
      </c>
      <c r="P143" s="616">
        <v>0.88</v>
      </c>
      <c r="Q143" s="616">
        <v>0.72</v>
      </c>
      <c r="R143" s="616">
        <v>0.52</v>
      </c>
      <c r="S143" s="616">
        <v>0.3</v>
      </c>
      <c r="T143" s="616">
        <v>0.24</v>
      </c>
      <c r="U143" s="616">
        <v>0.16</v>
      </c>
      <c r="V143" s="616">
        <v>0.12</v>
      </c>
      <c r="W143" s="616">
        <v>0.1</v>
      </c>
      <c r="X143" s="616">
        <v>0.08</v>
      </c>
      <c r="Y143" s="616">
        <v>7.0000000000000007E-2</v>
      </c>
      <c r="Z143" s="613">
        <f t="shared" si="86"/>
        <v>19.569999999999997</v>
      </c>
      <c r="AA143" s="1052">
        <f t="shared" si="87"/>
        <v>6.9148936170212671</v>
      </c>
      <c r="AB143" s="1052">
        <f t="shared" si="88"/>
        <v>3.8674033149171283</v>
      </c>
      <c r="AC143" s="1053">
        <f t="shared" si="89"/>
        <v>4.0229885057471382</v>
      </c>
      <c r="AD143" s="1053">
        <f t="shared" si="90"/>
        <v>10.828025477707005</v>
      </c>
      <c r="AE143" s="1053">
        <f t="shared" si="91"/>
        <v>9.7902097902097918</v>
      </c>
      <c r="AF143" s="1053">
        <f t="shared" si="92"/>
        <v>2.1428571428571352</v>
      </c>
      <c r="AG143" s="1053">
        <f t="shared" si="93"/>
        <v>4.4776119402984982</v>
      </c>
      <c r="AH143" s="1053">
        <f t="shared" si="94"/>
        <v>11.66666666666667</v>
      </c>
      <c r="AI143" s="1053">
        <f t="shared" si="95"/>
        <v>15.384615384615374</v>
      </c>
      <c r="AJ143" s="1053">
        <f t="shared" si="96"/>
        <v>8.3333333333333481</v>
      </c>
      <c r="AK143" s="1053">
        <f t="shared" si="97"/>
        <v>9.0909090909090828</v>
      </c>
      <c r="AL143" s="1053">
        <f t="shared" si="98"/>
        <v>22.222222222222232</v>
      </c>
      <c r="AM143" s="1053">
        <f t="shared" si="99"/>
        <v>38.46153846153846</v>
      </c>
      <c r="AN143" s="1053">
        <f t="shared" si="100"/>
        <v>73.333333333333343</v>
      </c>
      <c r="AO143" s="1053">
        <f t="shared" si="101"/>
        <v>25</v>
      </c>
      <c r="AP143" s="1053">
        <f t="shared" si="102"/>
        <v>50</v>
      </c>
      <c r="AQ143" s="1053">
        <f t="shared" si="103"/>
        <v>33.33333333333335</v>
      </c>
      <c r="AR143" s="1053">
        <f t="shared" si="104"/>
        <v>19.999999999999996</v>
      </c>
      <c r="AS143" s="1053">
        <f t="shared" si="105"/>
        <v>25</v>
      </c>
      <c r="AT143" s="1053">
        <f t="shared" si="106"/>
        <v>14.285714285714279</v>
      </c>
      <c r="AU143" s="1054">
        <f t="shared" si="107"/>
        <v>19.407782795021205</v>
      </c>
      <c r="AV143" s="1055">
        <f t="shared" si="108"/>
        <v>17.953779435325689</v>
      </c>
    </row>
    <row r="144" spans="1:48" ht="11.25" customHeight="1" x14ac:dyDescent="0.2">
      <c r="A144" s="501" t="s">
        <v>179</v>
      </c>
      <c r="B144" s="490" t="s">
        <v>180</v>
      </c>
      <c r="C144" s="610">
        <v>2.21</v>
      </c>
      <c r="D144" s="482">
        <v>2.09</v>
      </c>
      <c r="E144" s="482">
        <v>1.98</v>
      </c>
      <c r="F144" s="496">
        <v>1.9</v>
      </c>
      <c r="G144" s="496">
        <v>1.82</v>
      </c>
      <c r="H144" s="496">
        <v>1.74</v>
      </c>
      <c r="I144" s="496">
        <v>1.6425000000000001</v>
      </c>
      <c r="J144" s="1013"/>
      <c r="K144" s="496">
        <v>1.615</v>
      </c>
      <c r="L144" s="492">
        <v>1.6025</v>
      </c>
      <c r="M144" s="1013"/>
      <c r="N144" s="493">
        <v>1.585</v>
      </c>
      <c r="O144" s="498">
        <v>1.5649999999999999</v>
      </c>
      <c r="P144" s="498">
        <v>1.5249999999999999</v>
      </c>
      <c r="Q144" s="498">
        <v>1.4</v>
      </c>
      <c r="R144" s="498">
        <v>1.31</v>
      </c>
      <c r="S144" s="498">
        <v>1.16238</v>
      </c>
      <c r="T144" s="498">
        <v>1</v>
      </c>
      <c r="U144" s="498">
        <v>0.88254999999999995</v>
      </c>
      <c r="V144" s="498">
        <v>0.79729000000000005</v>
      </c>
      <c r="W144" s="498">
        <v>0.74377000000000004</v>
      </c>
      <c r="X144" s="498">
        <v>0.67118000000000011</v>
      </c>
      <c r="Y144" s="498">
        <v>0.60043999999999997</v>
      </c>
      <c r="Z144" s="613">
        <f t="shared" si="86"/>
        <v>29.842609999999997</v>
      </c>
      <c r="AA144" s="1052">
        <f t="shared" si="87"/>
        <v>5.741626794258381</v>
      </c>
      <c r="AB144" s="1052">
        <f t="shared" si="88"/>
        <v>5.555555555555558</v>
      </c>
      <c r="AC144" s="1053">
        <f t="shared" si="89"/>
        <v>4.2105263157894868</v>
      </c>
      <c r="AD144" s="1053">
        <f t="shared" si="90"/>
        <v>4.39560439560438</v>
      </c>
      <c r="AE144" s="1053">
        <f t="shared" si="91"/>
        <v>4.5977011494252817</v>
      </c>
      <c r="AF144" s="1053">
        <f t="shared" si="92"/>
        <v>5.9360730593607247</v>
      </c>
      <c r="AG144" s="1053">
        <f t="shared" si="93"/>
        <v>1.7027863777089758</v>
      </c>
      <c r="AH144" s="1053">
        <f t="shared" si="94"/>
        <v>0.78003120124805481</v>
      </c>
      <c r="AI144" s="1053">
        <f t="shared" si="95"/>
        <v>1.1041009463722551</v>
      </c>
      <c r="AJ144" s="1053">
        <f t="shared" si="96"/>
        <v>1.2779552715654896</v>
      </c>
      <c r="AK144" s="1053">
        <f t="shared" si="97"/>
        <v>2.6229508196721429</v>
      </c>
      <c r="AL144" s="1053">
        <f t="shared" si="98"/>
        <v>8.9285714285714199</v>
      </c>
      <c r="AM144" s="1053">
        <f t="shared" si="99"/>
        <v>6.8702290076335659</v>
      </c>
      <c r="AN144" s="1053">
        <f t="shared" si="100"/>
        <v>12.699805571327794</v>
      </c>
      <c r="AO144" s="1053">
        <f t="shared" si="101"/>
        <v>16.237999999999996</v>
      </c>
      <c r="AP144" s="1053">
        <f t="shared" si="102"/>
        <v>13.308027873774876</v>
      </c>
      <c r="AQ144" s="1053">
        <f t="shared" si="103"/>
        <v>10.693724993415188</v>
      </c>
      <c r="AR144" s="1053">
        <f t="shared" si="104"/>
        <v>7.1957728867795057</v>
      </c>
      <c r="AS144" s="1053">
        <f t="shared" si="105"/>
        <v>10.815280550671936</v>
      </c>
      <c r="AT144" s="1053">
        <f t="shared" si="106"/>
        <v>11.78136033575381</v>
      </c>
      <c r="AU144" s="1054">
        <f t="shared" si="107"/>
        <v>6.8227842267244423</v>
      </c>
      <c r="AV144" s="1055">
        <f t="shared" si="108"/>
        <v>4.5327746510493805</v>
      </c>
    </row>
    <row r="145" spans="1:48" ht="11.25" customHeight="1" x14ac:dyDescent="0.2">
      <c r="A145" s="568" t="s">
        <v>1067</v>
      </c>
      <c r="B145" s="860" t="s">
        <v>1068</v>
      </c>
      <c r="C145" s="610">
        <v>0.42</v>
      </c>
      <c r="D145" s="482">
        <v>0.32</v>
      </c>
      <c r="E145" s="482">
        <v>0.25</v>
      </c>
      <c r="F145" s="610">
        <v>0.22</v>
      </c>
      <c r="G145" s="485">
        <v>0.2</v>
      </c>
      <c r="H145" s="610">
        <v>0.19</v>
      </c>
      <c r="I145" s="610">
        <v>0.15</v>
      </c>
      <c r="J145" s="931"/>
      <c r="K145" s="485">
        <v>0.12</v>
      </c>
      <c r="L145" s="481">
        <v>0.03</v>
      </c>
      <c r="M145" s="931"/>
      <c r="N145" s="486">
        <v>0</v>
      </c>
      <c r="O145" s="612">
        <v>0.25</v>
      </c>
      <c r="P145" s="612">
        <v>0.91</v>
      </c>
      <c r="Q145" s="612">
        <v>1.1200000000000001</v>
      </c>
      <c r="R145" s="612">
        <v>1.1200000000000001</v>
      </c>
      <c r="S145" s="616">
        <v>1.1200000000000001</v>
      </c>
      <c r="T145" s="616">
        <v>1.08</v>
      </c>
      <c r="U145" s="616">
        <v>1.04</v>
      </c>
      <c r="V145" s="616">
        <v>0.94</v>
      </c>
      <c r="W145" s="616">
        <v>0.55000000000000004</v>
      </c>
      <c r="X145" s="612">
        <v>0</v>
      </c>
      <c r="Y145" s="612">
        <v>0</v>
      </c>
      <c r="Z145" s="613">
        <f t="shared" si="86"/>
        <v>10.029999999999999</v>
      </c>
      <c r="AA145" s="1052">
        <f t="shared" si="87"/>
        <v>31.25</v>
      </c>
      <c r="AB145" s="1052">
        <f t="shared" si="88"/>
        <v>28.000000000000004</v>
      </c>
      <c r="AC145" s="1053">
        <f t="shared" si="89"/>
        <v>13.636363636363647</v>
      </c>
      <c r="AD145" s="1053">
        <f t="shared" si="90"/>
        <v>9.9999999999999858</v>
      </c>
      <c r="AE145" s="1053">
        <f t="shared" si="91"/>
        <v>5.2631578947368363</v>
      </c>
      <c r="AF145" s="1053">
        <f t="shared" si="92"/>
        <v>26.666666666666682</v>
      </c>
      <c r="AG145" s="1053">
        <f t="shared" si="93"/>
        <v>25</v>
      </c>
      <c r="AH145" s="1053">
        <f t="shared" si="94"/>
        <v>300</v>
      </c>
      <c r="AI145" s="1053" t="str">
        <f t="shared" si="95"/>
        <v>n/a</v>
      </c>
      <c r="AJ145" s="1053">
        <f t="shared" si="96"/>
        <v>-100</v>
      </c>
      <c r="AK145" s="1053">
        <f t="shared" si="97"/>
        <v>-72.52747252747254</v>
      </c>
      <c r="AL145" s="1053">
        <f t="shared" si="98"/>
        <v>-18.75</v>
      </c>
      <c r="AM145" s="1053">
        <f t="shared" si="99"/>
        <v>0</v>
      </c>
      <c r="AN145" s="1053">
        <f t="shared" si="100"/>
        <v>0</v>
      </c>
      <c r="AO145" s="1053">
        <f t="shared" si="101"/>
        <v>3.7037037037036979</v>
      </c>
      <c r="AP145" s="1053">
        <f t="shared" si="102"/>
        <v>3.8461538461538547</v>
      </c>
      <c r="AQ145" s="1053">
        <f t="shared" si="103"/>
        <v>10.638297872340431</v>
      </c>
      <c r="AR145" s="1053">
        <f t="shared" si="104"/>
        <v>70.909090909090878</v>
      </c>
      <c r="AS145" s="1053" t="str">
        <f t="shared" si="105"/>
        <v>n/a</v>
      </c>
      <c r="AT145" s="1053" t="str">
        <f t="shared" si="106"/>
        <v>n/a</v>
      </c>
      <c r="AU145" s="1054">
        <f t="shared" si="107"/>
        <v>19.860938941269616</v>
      </c>
      <c r="AV145" s="1055">
        <f t="shared" si="108"/>
        <v>81.962696269629149</v>
      </c>
    </row>
    <row r="146" spans="1:48" ht="11.25" customHeight="1" x14ac:dyDescent="0.2">
      <c r="A146" s="483" t="s">
        <v>189</v>
      </c>
      <c r="B146" s="860" t="s">
        <v>190</v>
      </c>
      <c r="C146" s="610">
        <v>1.71</v>
      </c>
      <c r="D146" s="482">
        <v>1.66</v>
      </c>
      <c r="E146" s="482">
        <v>1.5900000000000003</v>
      </c>
      <c r="F146" s="610">
        <v>1.55</v>
      </c>
      <c r="G146" s="610">
        <v>1.5</v>
      </c>
      <c r="H146" s="610">
        <v>1.42</v>
      </c>
      <c r="I146" s="610">
        <v>1.33</v>
      </c>
      <c r="J146" s="931"/>
      <c r="K146" s="610">
        <v>1.22</v>
      </c>
      <c r="L146" s="481">
        <v>1.135</v>
      </c>
      <c r="M146" s="931"/>
      <c r="N146" s="615">
        <v>1.0149999999999999</v>
      </c>
      <c r="O146" s="616">
        <v>0.86</v>
      </c>
      <c r="P146" s="616">
        <v>0.78</v>
      </c>
      <c r="Q146" s="616">
        <v>0.7</v>
      </c>
      <c r="R146" s="616">
        <v>0.625</v>
      </c>
      <c r="S146" s="616">
        <v>0.55500000000000005</v>
      </c>
      <c r="T146" s="612">
        <v>0.48</v>
      </c>
      <c r="U146" s="616">
        <v>0.45</v>
      </c>
      <c r="V146" s="612">
        <v>0.36</v>
      </c>
      <c r="W146" s="616">
        <v>0.33750000000000002</v>
      </c>
      <c r="X146" s="616">
        <v>0.315</v>
      </c>
      <c r="Y146" s="616">
        <v>0.29499999999999998</v>
      </c>
      <c r="Z146" s="613">
        <f t="shared" si="86"/>
        <v>19.887500000000003</v>
      </c>
      <c r="AA146" s="1052">
        <f t="shared" si="87"/>
        <v>3.0120481927710774</v>
      </c>
      <c r="AB146" s="1052">
        <f t="shared" si="88"/>
        <v>4.4025157232704171</v>
      </c>
      <c r="AC146" s="1053">
        <f t="shared" si="89"/>
        <v>2.5806451612903292</v>
      </c>
      <c r="AD146" s="1053">
        <f t="shared" si="90"/>
        <v>3.3333333333333437</v>
      </c>
      <c r="AE146" s="1053">
        <f t="shared" si="91"/>
        <v>5.6338028169014231</v>
      </c>
      <c r="AF146" s="1053">
        <f t="shared" si="92"/>
        <v>6.7669172932330657</v>
      </c>
      <c r="AG146" s="1053">
        <f t="shared" si="93"/>
        <v>9.0163934426229488</v>
      </c>
      <c r="AH146" s="1053">
        <f t="shared" si="94"/>
        <v>7.4889867841409608</v>
      </c>
      <c r="AI146" s="1053">
        <f t="shared" si="95"/>
        <v>11.822660098522174</v>
      </c>
      <c r="AJ146" s="1053">
        <f t="shared" si="96"/>
        <v>18.023255813953476</v>
      </c>
      <c r="AK146" s="1053">
        <f t="shared" si="97"/>
        <v>10.256410256410241</v>
      </c>
      <c r="AL146" s="1053">
        <f t="shared" si="98"/>
        <v>11.428571428571432</v>
      </c>
      <c r="AM146" s="1053">
        <f t="shared" si="99"/>
        <v>11.999999999999989</v>
      </c>
      <c r="AN146" s="1053">
        <f t="shared" si="100"/>
        <v>12.612612612612594</v>
      </c>
      <c r="AO146" s="1053">
        <f t="shared" si="101"/>
        <v>15.625000000000021</v>
      </c>
      <c r="AP146" s="1053">
        <f t="shared" si="102"/>
        <v>6.6666666666666652</v>
      </c>
      <c r="AQ146" s="1053">
        <f t="shared" si="103"/>
        <v>25</v>
      </c>
      <c r="AR146" s="1053">
        <f t="shared" si="104"/>
        <v>6.6666666666666652</v>
      </c>
      <c r="AS146" s="1053">
        <f t="shared" si="105"/>
        <v>7.1428571428571397</v>
      </c>
      <c r="AT146" s="1053">
        <f t="shared" si="106"/>
        <v>6.7796610169491567</v>
      </c>
      <c r="AU146" s="1054">
        <f t="shared" si="107"/>
        <v>9.3129502225386567</v>
      </c>
      <c r="AV146" s="1055">
        <f t="shared" si="108"/>
        <v>5.548953058562355</v>
      </c>
    </row>
    <row r="147" spans="1:48" ht="11.25" customHeight="1" x14ac:dyDescent="0.2">
      <c r="A147" s="483" t="s">
        <v>1095</v>
      </c>
      <c r="B147" s="860" t="s">
        <v>1096</v>
      </c>
      <c r="C147" s="610">
        <v>0.45</v>
      </c>
      <c r="D147" s="482">
        <v>0.44</v>
      </c>
      <c r="E147" s="482">
        <v>0.32</v>
      </c>
      <c r="F147" s="610">
        <v>0.28000000000000003</v>
      </c>
      <c r="G147" s="610">
        <v>0.24</v>
      </c>
      <c r="H147" s="610">
        <v>0.18</v>
      </c>
      <c r="I147" s="610">
        <v>0.12</v>
      </c>
      <c r="J147" s="931"/>
      <c r="K147" s="610">
        <v>0.03</v>
      </c>
      <c r="L147" s="614">
        <v>0</v>
      </c>
      <c r="M147" s="485"/>
      <c r="N147" s="486">
        <v>0</v>
      </c>
      <c r="O147" s="612">
        <v>0</v>
      </c>
      <c r="P147" s="616">
        <v>0.86285000000000001</v>
      </c>
      <c r="Q147" s="616">
        <v>0.85428999999999999</v>
      </c>
      <c r="R147" s="616">
        <v>0.83281000000000005</v>
      </c>
      <c r="S147" s="616">
        <v>0.81299999999999994</v>
      </c>
      <c r="T147" s="616">
        <v>0.78932000000000002</v>
      </c>
      <c r="U147" s="616">
        <v>0.76632</v>
      </c>
      <c r="V147" s="616">
        <v>0.74399999999999999</v>
      </c>
      <c r="W147" s="616">
        <v>0.72231999999999996</v>
      </c>
      <c r="X147" s="616">
        <v>0.57376000000000005</v>
      </c>
      <c r="Y147" s="612">
        <v>0</v>
      </c>
      <c r="Z147" s="613">
        <f t="shared" si="86"/>
        <v>9.0186700000000002</v>
      </c>
      <c r="AA147" s="1052">
        <f t="shared" si="87"/>
        <v>2.2727272727272707</v>
      </c>
      <c r="AB147" s="1052">
        <f t="shared" si="88"/>
        <v>37.5</v>
      </c>
      <c r="AC147" s="1053">
        <f t="shared" si="89"/>
        <v>14.285714285714279</v>
      </c>
      <c r="AD147" s="1053">
        <f t="shared" si="90"/>
        <v>16.666666666666675</v>
      </c>
      <c r="AE147" s="1053">
        <f t="shared" si="91"/>
        <v>33.333333333333329</v>
      </c>
      <c r="AF147" s="1053">
        <f t="shared" si="92"/>
        <v>50</v>
      </c>
      <c r="AG147" s="1053">
        <f t="shared" si="93"/>
        <v>300</v>
      </c>
      <c r="AH147" s="1053" t="str">
        <f t="shared" si="94"/>
        <v>n/a</v>
      </c>
      <c r="AI147" s="1053" t="str">
        <f t="shared" si="95"/>
        <v>n/a</v>
      </c>
      <c r="AJ147" s="1053" t="str">
        <f t="shared" si="96"/>
        <v>n/a</v>
      </c>
      <c r="AK147" s="1053">
        <f t="shared" si="97"/>
        <v>-100</v>
      </c>
      <c r="AL147" s="1053">
        <f t="shared" si="98"/>
        <v>1.0020016621990147</v>
      </c>
      <c r="AM147" s="1053">
        <f t="shared" si="99"/>
        <v>2.5792197500029923</v>
      </c>
      <c r="AN147" s="1053">
        <f t="shared" si="100"/>
        <v>2.436654366543678</v>
      </c>
      <c r="AO147" s="1053">
        <f t="shared" si="101"/>
        <v>3.0000506765316848</v>
      </c>
      <c r="AP147" s="1053">
        <f t="shared" si="102"/>
        <v>3.001357135400351</v>
      </c>
      <c r="AQ147" s="1053">
        <f t="shared" si="103"/>
        <v>3.0000000000000027</v>
      </c>
      <c r="AR147" s="1053">
        <f t="shared" si="104"/>
        <v>3.0014398050725477</v>
      </c>
      <c r="AS147" s="1053">
        <f t="shared" si="105"/>
        <v>25.892359174567737</v>
      </c>
      <c r="AT147" s="1053" t="str">
        <f t="shared" si="106"/>
        <v>n/a</v>
      </c>
      <c r="AU147" s="1054">
        <f t="shared" si="107"/>
        <v>24.873220258047471</v>
      </c>
      <c r="AV147" s="1055">
        <f t="shared" si="108"/>
        <v>80.135542449156645</v>
      </c>
    </row>
    <row r="148" spans="1:48" ht="11.25" customHeight="1" x14ac:dyDescent="0.2">
      <c r="A148" s="483" t="s">
        <v>184</v>
      </c>
      <c r="B148" s="860" t="s">
        <v>185</v>
      </c>
      <c r="C148" s="610">
        <v>4.04</v>
      </c>
      <c r="D148" s="482">
        <v>3.72</v>
      </c>
      <c r="E148" s="482">
        <v>3.2800000000000002</v>
      </c>
      <c r="F148" s="610">
        <v>3.14</v>
      </c>
      <c r="G148" s="610">
        <v>3.02</v>
      </c>
      <c r="H148" s="610">
        <v>2.9</v>
      </c>
      <c r="I148" s="610">
        <v>2.7</v>
      </c>
      <c r="J148" s="931"/>
      <c r="K148" s="610">
        <v>2.48</v>
      </c>
      <c r="L148" s="481">
        <v>2.2999999999999998</v>
      </c>
      <c r="M148" s="931"/>
      <c r="N148" s="615">
        <v>2.1</v>
      </c>
      <c r="O148" s="616">
        <v>1.92</v>
      </c>
      <c r="P148" s="616">
        <v>1.72</v>
      </c>
      <c r="Q148" s="616">
        <v>1.52</v>
      </c>
      <c r="R148" s="616">
        <v>1.1599999999999999</v>
      </c>
      <c r="S148" s="616">
        <v>1.1200000000000001</v>
      </c>
      <c r="T148" s="612">
        <v>1.08</v>
      </c>
      <c r="U148" s="616">
        <v>0.98</v>
      </c>
      <c r="V148" s="616">
        <v>0.85</v>
      </c>
      <c r="W148" s="612">
        <v>0.84</v>
      </c>
      <c r="X148" s="616">
        <v>0.82</v>
      </c>
      <c r="Y148" s="616">
        <v>0.76</v>
      </c>
      <c r="Z148" s="613">
        <f t="shared" si="86"/>
        <v>42.449999999999996</v>
      </c>
      <c r="AA148" s="1052">
        <f t="shared" si="87"/>
        <v>8.602150537634401</v>
      </c>
      <c r="AB148" s="1052">
        <f t="shared" si="88"/>
        <v>13.414634146341452</v>
      </c>
      <c r="AC148" s="1053">
        <f t="shared" si="89"/>
        <v>4.4585987261146487</v>
      </c>
      <c r="AD148" s="1053">
        <f t="shared" si="90"/>
        <v>3.9735099337748325</v>
      </c>
      <c r="AE148" s="1053">
        <f t="shared" si="91"/>
        <v>4.1379310344827669</v>
      </c>
      <c r="AF148" s="1053">
        <f t="shared" si="92"/>
        <v>7.4074074074073959</v>
      </c>
      <c r="AG148" s="1053">
        <f t="shared" si="93"/>
        <v>8.8709677419354982</v>
      </c>
      <c r="AH148" s="1053">
        <f t="shared" si="94"/>
        <v>7.8260869565217384</v>
      </c>
      <c r="AI148" s="1053">
        <f t="shared" si="95"/>
        <v>9.5238095238095113</v>
      </c>
      <c r="AJ148" s="1053">
        <f t="shared" si="96"/>
        <v>9.375</v>
      </c>
      <c r="AK148" s="1053">
        <f t="shared" si="97"/>
        <v>11.627906976744185</v>
      </c>
      <c r="AL148" s="1053">
        <f t="shared" si="98"/>
        <v>13.157894736842103</v>
      </c>
      <c r="AM148" s="1053">
        <f t="shared" si="99"/>
        <v>31.034482758620708</v>
      </c>
      <c r="AN148" s="1053">
        <f t="shared" si="100"/>
        <v>3.5714285714285587</v>
      </c>
      <c r="AO148" s="1053">
        <f t="shared" si="101"/>
        <v>3.7037037037036979</v>
      </c>
      <c r="AP148" s="1053">
        <f t="shared" si="102"/>
        <v>10.204081632653072</v>
      </c>
      <c r="AQ148" s="1053">
        <f t="shared" si="103"/>
        <v>15.294117647058814</v>
      </c>
      <c r="AR148" s="1053">
        <f t="shared" si="104"/>
        <v>1.1904761904761862</v>
      </c>
      <c r="AS148" s="1053">
        <f t="shared" si="105"/>
        <v>2.4390243902439046</v>
      </c>
      <c r="AT148" s="1053">
        <f t="shared" si="106"/>
        <v>7.8947368421052655</v>
      </c>
      <c r="AU148" s="1054">
        <f t="shared" si="107"/>
        <v>8.885397472894935</v>
      </c>
      <c r="AV148" s="1055">
        <f t="shared" si="108"/>
        <v>6.5164378224268535</v>
      </c>
    </row>
    <row r="149" spans="1:48" ht="11.25" customHeight="1" x14ac:dyDescent="0.2">
      <c r="A149" s="483" t="s">
        <v>1083</v>
      </c>
      <c r="B149" s="860" t="s">
        <v>1084</v>
      </c>
      <c r="C149" s="610">
        <v>2.61</v>
      </c>
      <c r="D149" s="482">
        <v>1.84</v>
      </c>
      <c r="E149" s="482">
        <v>1.08</v>
      </c>
      <c r="F149" s="610">
        <v>0.87</v>
      </c>
      <c r="G149" s="610">
        <v>0.82</v>
      </c>
      <c r="H149" s="610">
        <v>0.76</v>
      </c>
      <c r="I149" s="610">
        <v>0.66</v>
      </c>
      <c r="J149" s="931"/>
      <c r="K149" s="610">
        <v>0.5</v>
      </c>
      <c r="L149" s="481">
        <v>0.4</v>
      </c>
      <c r="M149" s="931"/>
      <c r="N149" s="486">
        <v>0.2</v>
      </c>
      <c r="O149" s="612">
        <v>0.48</v>
      </c>
      <c r="P149" s="616">
        <v>2.62</v>
      </c>
      <c r="Q149" s="616">
        <v>2.5099999999999998</v>
      </c>
      <c r="R149" s="616">
        <v>2.3199999999999998</v>
      </c>
      <c r="S149" s="616">
        <v>2.17</v>
      </c>
      <c r="T149" s="616">
        <v>2.06</v>
      </c>
      <c r="U149" s="616">
        <v>1.98</v>
      </c>
      <c r="V149" s="616">
        <v>1.88</v>
      </c>
      <c r="W149" s="616">
        <v>1.72</v>
      </c>
      <c r="X149" s="616">
        <v>1.56</v>
      </c>
      <c r="Y149" s="616">
        <v>1.4</v>
      </c>
      <c r="Z149" s="613">
        <f t="shared" si="86"/>
        <v>30.439999999999991</v>
      </c>
      <c r="AA149" s="1052">
        <f t="shared" si="87"/>
        <v>41.847826086956516</v>
      </c>
      <c r="AB149" s="1052">
        <f t="shared" si="88"/>
        <v>70.370370370370367</v>
      </c>
      <c r="AC149" s="1053">
        <f t="shared" si="89"/>
        <v>24.137931034482762</v>
      </c>
      <c r="AD149" s="1053">
        <f t="shared" si="90"/>
        <v>6.0975609756097615</v>
      </c>
      <c r="AE149" s="1053">
        <f t="shared" si="91"/>
        <v>7.8947368421052655</v>
      </c>
      <c r="AF149" s="1053">
        <f t="shared" si="92"/>
        <v>15.151515151515138</v>
      </c>
      <c r="AG149" s="1053">
        <f t="shared" si="93"/>
        <v>32.000000000000007</v>
      </c>
      <c r="AH149" s="1053">
        <f t="shared" si="94"/>
        <v>25</v>
      </c>
      <c r="AI149" s="1053">
        <f t="shared" si="95"/>
        <v>100</v>
      </c>
      <c r="AJ149" s="1053">
        <f t="shared" si="96"/>
        <v>-58.333333333333329</v>
      </c>
      <c r="AK149" s="1053">
        <f t="shared" si="97"/>
        <v>-81.679389312977108</v>
      </c>
      <c r="AL149" s="1053">
        <f t="shared" si="98"/>
        <v>4.3824701195219307</v>
      </c>
      <c r="AM149" s="1053">
        <f t="shared" si="99"/>
        <v>8.18965517241379</v>
      </c>
      <c r="AN149" s="1053">
        <f t="shared" si="100"/>
        <v>6.9124423963133674</v>
      </c>
      <c r="AO149" s="1053">
        <f t="shared" si="101"/>
        <v>5.3398058252427161</v>
      </c>
      <c r="AP149" s="1053">
        <f t="shared" si="102"/>
        <v>4.0404040404040442</v>
      </c>
      <c r="AQ149" s="1053">
        <f t="shared" si="103"/>
        <v>5.319148936170226</v>
      </c>
      <c r="AR149" s="1053">
        <f t="shared" si="104"/>
        <v>9.302325581395344</v>
      </c>
      <c r="AS149" s="1053">
        <f t="shared" si="105"/>
        <v>10.256410256410241</v>
      </c>
      <c r="AT149" s="1053">
        <f t="shared" si="106"/>
        <v>11.428571428571432</v>
      </c>
      <c r="AU149" s="1054">
        <f t="shared" si="107"/>
        <v>12.382922578558624</v>
      </c>
      <c r="AV149" s="1055">
        <f t="shared" si="108"/>
        <v>37.557702521048498</v>
      </c>
    </row>
    <row r="150" spans="1:48" ht="11.25" customHeight="1" x14ac:dyDescent="0.2">
      <c r="A150" s="862" t="s">
        <v>517</v>
      </c>
      <c r="B150" s="860" t="s">
        <v>518</v>
      </c>
      <c r="C150" s="610">
        <v>0.82</v>
      </c>
      <c r="D150" s="482">
        <v>0.72750000000000004</v>
      </c>
      <c r="E150" s="482">
        <v>0.6100000000000001</v>
      </c>
      <c r="F150" s="610">
        <v>0.53749999999999998</v>
      </c>
      <c r="G150" s="610">
        <v>0.48749999999999999</v>
      </c>
      <c r="H150" s="610">
        <v>0.435</v>
      </c>
      <c r="I150" s="610">
        <v>0.37375000000000003</v>
      </c>
      <c r="J150" s="931"/>
      <c r="K150" s="610">
        <v>0.30499999999999999</v>
      </c>
      <c r="L150" s="481">
        <v>0.21625</v>
      </c>
      <c r="M150" s="931"/>
      <c r="N150" s="615">
        <v>0.19</v>
      </c>
      <c r="O150" s="616">
        <v>0.13250000000000001</v>
      </c>
      <c r="P150" s="616">
        <v>9.375E-2</v>
      </c>
      <c r="Q150" s="612">
        <v>0</v>
      </c>
      <c r="R150" s="612">
        <v>0</v>
      </c>
      <c r="S150" s="612">
        <v>0</v>
      </c>
      <c r="T150" s="612">
        <v>0</v>
      </c>
      <c r="U150" s="612">
        <v>0</v>
      </c>
      <c r="V150" s="612">
        <v>0</v>
      </c>
      <c r="W150" s="612">
        <v>0</v>
      </c>
      <c r="X150" s="612">
        <v>0</v>
      </c>
      <c r="Y150" s="612">
        <v>3.6649999999999999E-3</v>
      </c>
      <c r="Z150" s="613">
        <f t="shared" si="86"/>
        <v>4.9324149999999998</v>
      </c>
      <c r="AA150" s="1052">
        <f t="shared" si="87"/>
        <v>12.714776632302382</v>
      </c>
      <c r="AB150" s="1052">
        <f t="shared" si="88"/>
        <v>19.262295081967196</v>
      </c>
      <c r="AC150" s="1053">
        <f t="shared" si="89"/>
        <v>13.488372093023271</v>
      </c>
      <c r="AD150" s="1053">
        <f t="shared" si="90"/>
        <v>10.256410256410264</v>
      </c>
      <c r="AE150" s="1053">
        <f t="shared" si="91"/>
        <v>12.06896551724137</v>
      </c>
      <c r="AF150" s="1053">
        <f t="shared" si="92"/>
        <v>16.387959866220726</v>
      </c>
      <c r="AG150" s="1053">
        <f t="shared" si="93"/>
        <v>22.540983606557386</v>
      </c>
      <c r="AH150" s="1053">
        <f t="shared" si="94"/>
        <v>41.040462427745659</v>
      </c>
      <c r="AI150" s="1053">
        <f t="shared" si="95"/>
        <v>13.815789473684204</v>
      </c>
      <c r="AJ150" s="1053">
        <f t="shared" si="96"/>
        <v>43.396226415094333</v>
      </c>
      <c r="AK150" s="1053">
        <f t="shared" si="97"/>
        <v>41.333333333333336</v>
      </c>
      <c r="AL150" s="1053" t="str">
        <f t="shared" si="98"/>
        <v>n/a</v>
      </c>
      <c r="AM150" s="1053" t="str">
        <f t="shared" si="99"/>
        <v>n/a</v>
      </c>
      <c r="AN150" s="1053" t="str">
        <f t="shared" si="100"/>
        <v>n/a</v>
      </c>
      <c r="AO150" s="1053" t="str">
        <f t="shared" si="101"/>
        <v>n/a</v>
      </c>
      <c r="AP150" s="1053" t="str">
        <f t="shared" si="102"/>
        <v>n/a</v>
      </c>
      <c r="AQ150" s="1053" t="str">
        <f t="shared" si="103"/>
        <v>n/a</v>
      </c>
      <c r="AR150" s="1053" t="str">
        <f t="shared" si="104"/>
        <v>n/a</v>
      </c>
      <c r="AS150" s="1053" t="str">
        <f t="shared" si="105"/>
        <v>n/a</v>
      </c>
      <c r="AT150" s="1053">
        <f t="shared" si="106"/>
        <v>-100</v>
      </c>
      <c r="AU150" s="1054">
        <f t="shared" si="107"/>
        <v>12.192131225298345</v>
      </c>
      <c r="AV150" s="1055">
        <f t="shared" si="108"/>
        <v>37.447233821479671</v>
      </c>
    </row>
    <row r="151" spans="1:48" ht="11.25" customHeight="1" x14ac:dyDescent="0.2">
      <c r="A151" s="487" t="s">
        <v>1069</v>
      </c>
      <c r="B151" s="845" t="s">
        <v>1070</v>
      </c>
      <c r="C151" s="610">
        <v>3</v>
      </c>
      <c r="D151" s="482">
        <v>2.8</v>
      </c>
      <c r="E151" s="504">
        <v>2.64</v>
      </c>
      <c r="F151" s="610">
        <v>2.4</v>
      </c>
      <c r="G151" s="610">
        <v>2</v>
      </c>
      <c r="H151" s="610">
        <v>1.88</v>
      </c>
      <c r="I151" s="610">
        <v>1.8</v>
      </c>
      <c r="J151" s="931"/>
      <c r="K151" s="610">
        <v>1.792</v>
      </c>
      <c r="L151" s="481">
        <v>1.1200000000000001</v>
      </c>
      <c r="M151" s="931"/>
      <c r="N151" s="486">
        <v>0.92</v>
      </c>
      <c r="O151" s="612">
        <v>0.92</v>
      </c>
      <c r="P151" s="616">
        <v>0.92</v>
      </c>
      <c r="Q151" s="616">
        <v>0.68799999999999994</v>
      </c>
      <c r="R151" s="616">
        <v>0.504</v>
      </c>
      <c r="S151" s="616">
        <v>0.36799999999999999</v>
      </c>
      <c r="T151" s="616">
        <v>0.20799999999999999</v>
      </c>
      <c r="U151" s="616">
        <v>0.112</v>
      </c>
      <c r="V151" s="612">
        <v>0</v>
      </c>
      <c r="W151" s="612">
        <v>0</v>
      </c>
      <c r="X151" s="612">
        <v>0</v>
      </c>
      <c r="Y151" s="612">
        <v>0</v>
      </c>
      <c r="Z151" s="613">
        <f t="shared" si="86"/>
        <v>24.072000000000003</v>
      </c>
      <c r="AA151" s="1052">
        <f t="shared" si="87"/>
        <v>7.1428571428571397</v>
      </c>
      <c r="AB151" s="1052">
        <f t="shared" si="88"/>
        <v>6.0606060606060552</v>
      </c>
      <c r="AC151" s="1053">
        <f t="shared" si="89"/>
        <v>10.000000000000009</v>
      </c>
      <c r="AD151" s="1053">
        <f t="shared" si="90"/>
        <v>19.999999999999996</v>
      </c>
      <c r="AE151" s="1053">
        <f t="shared" si="91"/>
        <v>6.3829787234042534</v>
      </c>
      <c r="AF151" s="1053">
        <f t="shared" si="92"/>
        <v>4.4444444444444287</v>
      </c>
      <c r="AG151" s="1053">
        <f t="shared" si="93"/>
        <v>0.44642857142858094</v>
      </c>
      <c r="AH151" s="1053">
        <f t="shared" si="94"/>
        <v>59.999999999999986</v>
      </c>
      <c r="AI151" s="1053">
        <f t="shared" si="95"/>
        <v>21.739130434782616</v>
      </c>
      <c r="AJ151" s="1053">
        <f t="shared" si="96"/>
        <v>0</v>
      </c>
      <c r="AK151" s="1053">
        <f t="shared" si="97"/>
        <v>0</v>
      </c>
      <c r="AL151" s="1053">
        <f t="shared" si="98"/>
        <v>33.720930232558153</v>
      </c>
      <c r="AM151" s="1053">
        <f t="shared" si="99"/>
        <v>36.507936507936492</v>
      </c>
      <c r="AN151" s="1053">
        <f t="shared" si="100"/>
        <v>36.956521739130444</v>
      </c>
      <c r="AO151" s="1053">
        <f t="shared" si="101"/>
        <v>76.923076923076934</v>
      </c>
      <c r="AP151" s="1053">
        <f t="shared" si="102"/>
        <v>85.714285714285694</v>
      </c>
      <c r="AQ151" s="1053" t="str">
        <f t="shared" si="103"/>
        <v>n/a</v>
      </c>
      <c r="AR151" s="1053" t="str">
        <f t="shared" si="104"/>
        <v>n/a</v>
      </c>
      <c r="AS151" s="1053" t="str">
        <f t="shared" si="105"/>
        <v>n/a</v>
      </c>
      <c r="AT151" s="1053" t="str">
        <f t="shared" si="106"/>
        <v>n/a</v>
      </c>
      <c r="AU151" s="1054">
        <f t="shared" si="107"/>
        <v>25.377449780906922</v>
      </c>
      <c r="AV151" s="1055">
        <f t="shared" si="108"/>
        <v>27.708735363773098</v>
      </c>
    </row>
    <row r="152" spans="1:48" ht="11.25" customHeight="1" x14ac:dyDescent="0.2">
      <c r="A152" s="617" t="s">
        <v>531</v>
      </c>
      <c r="B152" s="490" t="s">
        <v>532</v>
      </c>
      <c r="C152" s="610">
        <v>4.9020000000000001</v>
      </c>
      <c r="D152" s="482">
        <v>4.4400000000000004</v>
      </c>
      <c r="E152" s="482">
        <v>4.21</v>
      </c>
      <c r="F152" s="496">
        <v>4</v>
      </c>
      <c r="G152" s="496">
        <v>3.51</v>
      </c>
      <c r="H152" s="496">
        <v>2.81</v>
      </c>
      <c r="I152" s="496">
        <v>2.25</v>
      </c>
      <c r="J152" s="1013"/>
      <c r="K152" s="496">
        <v>1.8</v>
      </c>
      <c r="L152" s="492">
        <v>1.325</v>
      </c>
      <c r="M152" s="1013"/>
      <c r="N152" s="493">
        <v>0.875</v>
      </c>
      <c r="O152" s="499">
        <v>0.7</v>
      </c>
      <c r="P152" s="498">
        <v>0.6</v>
      </c>
      <c r="Q152" s="498">
        <v>0.43</v>
      </c>
      <c r="R152" s="498">
        <v>0.33</v>
      </c>
      <c r="S152" s="499">
        <v>0.3</v>
      </c>
      <c r="T152" s="499">
        <v>0.3</v>
      </c>
      <c r="U152" s="499">
        <v>0.3</v>
      </c>
      <c r="V152" s="499">
        <v>0.3</v>
      </c>
      <c r="W152" s="499">
        <v>0.3</v>
      </c>
      <c r="X152" s="499">
        <v>0.3</v>
      </c>
      <c r="Y152" s="498">
        <v>0.28125</v>
      </c>
      <c r="Z152" s="613">
        <f t="shared" si="86"/>
        <v>34.263249999999978</v>
      </c>
      <c r="AA152" s="1052">
        <f t="shared" si="87"/>
        <v>10.4054054054054</v>
      </c>
      <c r="AB152" s="1052">
        <f t="shared" si="88"/>
        <v>5.463182897862251</v>
      </c>
      <c r="AC152" s="1053">
        <f t="shared" si="89"/>
        <v>5.2499999999999991</v>
      </c>
      <c r="AD152" s="1053">
        <f t="shared" si="90"/>
        <v>13.960113960113961</v>
      </c>
      <c r="AE152" s="1053">
        <f t="shared" si="91"/>
        <v>24.911032028469737</v>
      </c>
      <c r="AF152" s="1053">
        <f t="shared" si="92"/>
        <v>24.888888888888893</v>
      </c>
      <c r="AG152" s="1053">
        <f t="shared" si="93"/>
        <v>25</v>
      </c>
      <c r="AH152" s="1053">
        <f t="shared" si="94"/>
        <v>35.849056603773597</v>
      </c>
      <c r="AI152" s="1053">
        <f t="shared" si="95"/>
        <v>51.428571428571423</v>
      </c>
      <c r="AJ152" s="1053">
        <f t="shared" si="96"/>
        <v>25</v>
      </c>
      <c r="AK152" s="1053">
        <f t="shared" si="97"/>
        <v>16.666666666666675</v>
      </c>
      <c r="AL152" s="1053">
        <f t="shared" si="98"/>
        <v>39.534883720930239</v>
      </c>
      <c r="AM152" s="1053">
        <f t="shared" si="99"/>
        <v>30.303030303030297</v>
      </c>
      <c r="AN152" s="1053">
        <f t="shared" si="100"/>
        <v>10.000000000000009</v>
      </c>
      <c r="AO152" s="1053">
        <f t="shared" si="101"/>
        <v>0</v>
      </c>
      <c r="AP152" s="1053">
        <f t="shared" si="102"/>
        <v>0</v>
      </c>
      <c r="AQ152" s="1053">
        <f t="shared" si="103"/>
        <v>0</v>
      </c>
      <c r="AR152" s="1053">
        <f t="shared" si="104"/>
        <v>0</v>
      </c>
      <c r="AS152" s="1053">
        <f t="shared" si="105"/>
        <v>0</v>
      </c>
      <c r="AT152" s="1053">
        <f t="shared" si="106"/>
        <v>6.6666666666666652</v>
      </c>
      <c r="AU152" s="1054">
        <f t="shared" si="107"/>
        <v>16.26637492851896</v>
      </c>
      <c r="AV152" s="1055">
        <f t="shared" si="108"/>
        <v>15.204291410322126</v>
      </c>
    </row>
    <row r="153" spans="1:48" ht="11.25" customHeight="1" x14ac:dyDescent="0.2">
      <c r="A153" s="862" t="s">
        <v>511</v>
      </c>
      <c r="B153" s="860" t="s">
        <v>512</v>
      </c>
      <c r="C153" s="610">
        <v>1.53</v>
      </c>
      <c r="D153" s="482">
        <v>1.4279999999999999</v>
      </c>
      <c r="E153" s="482">
        <v>1.33</v>
      </c>
      <c r="F153" s="610">
        <v>1.24</v>
      </c>
      <c r="G153" s="610">
        <v>1.1599999999999999</v>
      </c>
      <c r="H153" s="610">
        <v>1.08</v>
      </c>
      <c r="I153" s="610">
        <v>1.02</v>
      </c>
      <c r="J153" s="931"/>
      <c r="K153" s="610">
        <v>0.96</v>
      </c>
      <c r="L153" s="614">
        <v>0.84</v>
      </c>
      <c r="M153" s="931"/>
      <c r="N153" s="615">
        <v>0.66</v>
      </c>
      <c r="O153" s="616">
        <v>0.5</v>
      </c>
      <c r="P153" s="616">
        <v>0.36</v>
      </c>
      <c r="Q153" s="616">
        <v>0.2</v>
      </c>
      <c r="R153" s="612">
        <v>0</v>
      </c>
      <c r="S153" s="612">
        <v>0</v>
      </c>
      <c r="T153" s="612">
        <v>0</v>
      </c>
      <c r="U153" s="612">
        <v>0</v>
      </c>
      <c r="V153" s="612">
        <v>1.0900000000000001</v>
      </c>
      <c r="W153" s="612">
        <v>1.46</v>
      </c>
      <c r="X153" s="612">
        <v>1.46</v>
      </c>
      <c r="Y153" s="612">
        <v>1.39</v>
      </c>
      <c r="Z153" s="613">
        <f t="shared" si="86"/>
        <v>17.708000000000002</v>
      </c>
      <c r="AA153" s="1052">
        <f t="shared" si="87"/>
        <v>7.1428571428571397</v>
      </c>
      <c r="AB153" s="1052">
        <f t="shared" si="88"/>
        <v>7.3684210526315574</v>
      </c>
      <c r="AC153" s="1053">
        <f t="shared" si="89"/>
        <v>7.258064516129048</v>
      </c>
      <c r="AD153" s="1053">
        <f t="shared" si="90"/>
        <v>6.8965517241379448</v>
      </c>
      <c r="AE153" s="1053">
        <f t="shared" si="91"/>
        <v>7.4074074074073959</v>
      </c>
      <c r="AF153" s="1053">
        <f t="shared" si="92"/>
        <v>5.8823529411764719</v>
      </c>
      <c r="AG153" s="1053">
        <f t="shared" si="93"/>
        <v>6.25</v>
      </c>
      <c r="AH153" s="1053">
        <f t="shared" si="94"/>
        <v>14.285714285714279</v>
      </c>
      <c r="AI153" s="1053">
        <f t="shared" si="95"/>
        <v>27.27272727272727</v>
      </c>
      <c r="AJ153" s="1053">
        <f t="shared" si="96"/>
        <v>32.000000000000007</v>
      </c>
      <c r="AK153" s="1053">
        <f t="shared" si="97"/>
        <v>38.888888888888886</v>
      </c>
      <c r="AL153" s="1053">
        <f t="shared" si="98"/>
        <v>79.999999999999986</v>
      </c>
      <c r="AM153" s="1053" t="str">
        <f t="shared" si="99"/>
        <v>n/a</v>
      </c>
      <c r="AN153" s="1053" t="str">
        <f t="shared" si="100"/>
        <v>n/a</v>
      </c>
      <c r="AO153" s="1053" t="str">
        <f t="shared" si="101"/>
        <v>n/a</v>
      </c>
      <c r="AP153" s="1053" t="str">
        <f t="shared" si="102"/>
        <v>n/a</v>
      </c>
      <c r="AQ153" s="1053">
        <f t="shared" si="103"/>
        <v>-100</v>
      </c>
      <c r="AR153" s="1053">
        <f t="shared" si="104"/>
        <v>-25.342465753424648</v>
      </c>
      <c r="AS153" s="1053">
        <f t="shared" si="105"/>
        <v>0</v>
      </c>
      <c r="AT153" s="1053">
        <f t="shared" si="106"/>
        <v>5.0359712230215958</v>
      </c>
      <c r="AU153" s="1054">
        <f t="shared" si="107"/>
        <v>7.5216556688291814</v>
      </c>
      <c r="AV153" s="1055">
        <f t="shared" si="108"/>
        <v>36.497229028127329</v>
      </c>
    </row>
    <row r="154" spans="1:48" ht="11.25" customHeight="1" x14ac:dyDescent="0.2">
      <c r="A154" s="487" t="s">
        <v>484</v>
      </c>
      <c r="B154" s="845" t="s">
        <v>485</v>
      </c>
      <c r="C154" s="610">
        <v>1.6188</v>
      </c>
      <c r="D154" s="482">
        <v>1.391</v>
      </c>
      <c r="E154" s="482">
        <v>1.2764099999999998</v>
      </c>
      <c r="F154" s="473">
        <v>1.1367400000000001</v>
      </c>
      <c r="G154" s="473">
        <v>0.98565999999999998</v>
      </c>
      <c r="H154" s="473">
        <v>0.90500000000000003</v>
      </c>
      <c r="I154" s="473">
        <v>0.83040000000000003</v>
      </c>
      <c r="J154" s="999"/>
      <c r="K154" s="473">
        <v>0.75022999999999995</v>
      </c>
      <c r="L154" s="471">
        <v>0.65649999999999997</v>
      </c>
      <c r="M154" s="999"/>
      <c r="N154" s="476">
        <v>0.52350000000000008</v>
      </c>
      <c r="O154" s="478">
        <v>0.44550000000000001</v>
      </c>
      <c r="P154" s="478">
        <v>0.4335</v>
      </c>
      <c r="Q154" s="478">
        <v>0.39250000000000002</v>
      </c>
      <c r="R154" s="478">
        <v>0.28749999999999998</v>
      </c>
      <c r="S154" s="478">
        <v>0.24049999999999999</v>
      </c>
      <c r="T154" s="478">
        <v>0.18124999999999999</v>
      </c>
      <c r="U154" s="478">
        <v>0.16667999999999999</v>
      </c>
      <c r="V154" s="478">
        <v>0.14334</v>
      </c>
      <c r="W154" s="478">
        <v>0.13</v>
      </c>
      <c r="X154" s="478">
        <v>0.11666</v>
      </c>
      <c r="Y154" s="478">
        <v>0.1</v>
      </c>
      <c r="Z154" s="613">
        <f t="shared" si="86"/>
        <v>12.711670000000003</v>
      </c>
      <c r="AA154" s="1052">
        <f t="shared" si="87"/>
        <v>16.376707404744796</v>
      </c>
      <c r="AB154" s="1052">
        <f t="shared" si="88"/>
        <v>8.9775228962480913</v>
      </c>
      <c r="AC154" s="1053">
        <f t="shared" si="89"/>
        <v>12.286890581839272</v>
      </c>
      <c r="AD154" s="1053">
        <f t="shared" si="90"/>
        <v>15.327800661485714</v>
      </c>
      <c r="AE154" s="1053">
        <f t="shared" si="91"/>
        <v>8.912707182320446</v>
      </c>
      <c r="AF154" s="1053">
        <f t="shared" si="92"/>
        <v>8.9836223506743806</v>
      </c>
      <c r="AG154" s="1053">
        <f t="shared" si="93"/>
        <v>10.686056276075352</v>
      </c>
      <c r="AH154" s="1053">
        <f t="shared" si="94"/>
        <v>14.277227722772267</v>
      </c>
      <c r="AI154" s="1053">
        <f t="shared" si="95"/>
        <v>25.405921680993295</v>
      </c>
      <c r="AJ154" s="1053">
        <f t="shared" si="96"/>
        <v>17.508417508417516</v>
      </c>
      <c r="AK154" s="1053">
        <f t="shared" si="97"/>
        <v>2.7681660899653959</v>
      </c>
      <c r="AL154" s="1053">
        <f t="shared" si="98"/>
        <v>10.445859872611463</v>
      </c>
      <c r="AM154" s="1053">
        <f t="shared" si="99"/>
        <v>36.521739130434796</v>
      </c>
      <c r="AN154" s="1053">
        <f t="shared" si="100"/>
        <v>19.542619542619533</v>
      </c>
      <c r="AO154" s="1053">
        <f t="shared" si="101"/>
        <v>32.689655172413801</v>
      </c>
      <c r="AP154" s="1053">
        <f t="shared" si="102"/>
        <v>8.7413006959443216</v>
      </c>
      <c r="AQ154" s="1053">
        <f t="shared" si="103"/>
        <v>16.28296358308916</v>
      </c>
      <c r="AR154" s="1053">
        <f t="shared" si="104"/>
        <v>10.261538461538455</v>
      </c>
      <c r="AS154" s="1053">
        <f t="shared" si="105"/>
        <v>11.434939139379408</v>
      </c>
      <c r="AT154" s="1053">
        <f t="shared" si="106"/>
        <v>16.659999999999986</v>
      </c>
      <c r="AU154" s="1054">
        <f t="shared" si="107"/>
        <v>15.204582797678375</v>
      </c>
      <c r="AV154" s="1055">
        <f t="shared" si="108"/>
        <v>8.2640463702313056</v>
      </c>
    </row>
    <row r="155" spans="1:48" ht="11.25" customHeight="1" x14ac:dyDescent="0.2">
      <c r="A155" s="862" t="s">
        <v>1071</v>
      </c>
      <c r="B155" s="860" t="s">
        <v>1072</v>
      </c>
      <c r="C155" s="610">
        <v>0.43</v>
      </c>
      <c r="D155" s="482">
        <v>0.39</v>
      </c>
      <c r="E155" s="482">
        <v>0.35000000000000003</v>
      </c>
      <c r="F155" s="610">
        <v>0.31</v>
      </c>
      <c r="G155" s="610">
        <v>0.27</v>
      </c>
      <c r="H155" s="610">
        <v>0.24</v>
      </c>
      <c r="I155" s="610">
        <v>0.11</v>
      </c>
      <c r="J155" s="931"/>
      <c r="K155" s="610">
        <v>0.06</v>
      </c>
      <c r="L155" s="614">
        <v>0</v>
      </c>
      <c r="M155" s="931"/>
      <c r="N155" s="486">
        <v>0</v>
      </c>
      <c r="O155" s="612">
        <v>0</v>
      </c>
      <c r="P155" s="612">
        <v>0</v>
      </c>
      <c r="Q155" s="612">
        <v>0</v>
      </c>
      <c r="R155" s="612">
        <v>0</v>
      </c>
      <c r="S155" s="612">
        <v>0</v>
      </c>
      <c r="T155" s="612">
        <v>0</v>
      </c>
      <c r="U155" s="612">
        <v>0</v>
      </c>
      <c r="V155" s="612">
        <v>0</v>
      </c>
      <c r="W155" s="612">
        <v>0</v>
      </c>
      <c r="X155" s="612">
        <v>0</v>
      </c>
      <c r="Y155" s="612">
        <v>0</v>
      </c>
      <c r="Z155" s="613">
        <f t="shared" si="86"/>
        <v>2.16</v>
      </c>
      <c r="AA155" s="1052">
        <f t="shared" si="87"/>
        <v>10.256410256410241</v>
      </c>
      <c r="AB155" s="1052">
        <f t="shared" si="88"/>
        <v>11.428571428571432</v>
      </c>
      <c r="AC155" s="1053">
        <f t="shared" si="89"/>
        <v>12.903225806451623</v>
      </c>
      <c r="AD155" s="1053">
        <f t="shared" si="90"/>
        <v>14.814814814814813</v>
      </c>
      <c r="AE155" s="1053">
        <f t="shared" si="91"/>
        <v>12.500000000000021</v>
      </c>
      <c r="AF155" s="1053">
        <f t="shared" si="92"/>
        <v>118.18181818181816</v>
      </c>
      <c r="AG155" s="1053">
        <f t="shared" si="93"/>
        <v>83.333333333333343</v>
      </c>
      <c r="AH155" s="1053" t="str">
        <f t="shared" si="94"/>
        <v>n/a</v>
      </c>
      <c r="AI155" s="1053" t="str">
        <f t="shared" si="95"/>
        <v>n/a</v>
      </c>
      <c r="AJ155" s="1053" t="str">
        <f t="shared" si="96"/>
        <v>n/a</v>
      </c>
      <c r="AK155" s="1053" t="str">
        <f t="shared" si="97"/>
        <v>n/a</v>
      </c>
      <c r="AL155" s="1053" t="str">
        <f t="shared" si="98"/>
        <v>n/a</v>
      </c>
      <c r="AM155" s="1053" t="str">
        <f t="shared" si="99"/>
        <v>n/a</v>
      </c>
      <c r="AN155" s="1053" t="str">
        <f t="shared" si="100"/>
        <v>n/a</v>
      </c>
      <c r="AO155" s="1053" t="str">
        <f t="shared" si="101"/>
        <v>n/a</v>
      </c>
      <c r="AP155" s="1053" t="str">
        <f t="shared" si="102"/>
        <v>n/a</v>
      </c>
      <c r="AQ155" s="1053" t="str">
        <f t="shared" si="103"/>
        <v>n/a</v>
      </c>
      <c r="AR155" s="1053" t="str">
        <f t="shared" si="104"/>
        <v>n/a</v>
      </c>
      <c r="AS155" s="1053" t="str">
        <f t="shared" si="105"/>
        <v>n/a</v>
      </c>
      <c r="AT155" s="1053" t="str">
        <f t="shared" si="106"/>
        <v>n/a</v>
      </c>
      <c r="AU155" s="1054">
        <f t="shared" si="107"/>
        <v>37.63116768877137</v>
      </c>
      <c r="AV155" s="1055">
        <f t="shared" si="108"/>
        <v>44.303275447602914</v>
      </c>
    </row>
    <row r="156" spans="1:48" ht="11.25" customHeight="1" x14ac:dyDescent="0.2">
      <c r="A156" s="483" t="s">
        <v>1079</v>
      </c>
      <c r="B156" s="860" t="s">
        <v>1080</v>
      </c>
      <c r="C156" s="610">
        <v>1.44</v>
      </c>
      <c r="D156" s="482">
        <v>1.26</v>
      </c>
      <c r="E156" s="482">
        <v>1.1200000000000001</v>
      </c>
      <c r="F156" s="610">
        <v>1.04</v>
      </c>
      <c r="G156" s="610">
        <v>1</v>
      </c>
      <c r="H156" s="610">
        <v>0.86</v>
      </c>
      <c r="I156" s="610">
        <v>0.8</v>
      </c>
      <c r="J156" s="931"/>
      <c r="K156" s="610">
        <v>0.72</v>
      </c>
      <c r="L156" s="481">
        <v>0.6</v>
      </c>
      <c r="M156" s="931"/>
      <c r="N156" s="615">
        <v>0.4</v>
      </c>
      <c r="O156" s="612">
        <v>0.2</v>
      </c>
      <c r="P156" s="612">
        <v>0.76</v>
      </c>
      <c r="Q156" s="616">
        <v>0.8</v>
      </c>
      <c r="R156" s="616">
        <v>0.48</v>
      </c>
      <c r="S156" s="616">
        <v>0.44</v>
      </c>
      <c r="T156" s="616">
        <v>0.2</v>
      </c>
      <c r="U156" s="612">
        <v>0</v>
      </c>
      <c r="V156" s="612">
        <v>0</v>
      </c>
      <c r="W156" s="612">
        <v>0</v>
      </c>
      <c r="X156" s="612">
        <v>0</v>
      </c>
      <c r="Y156" s="612">
        <v>0</v>
      </c>
      <c r="Z156" s="613">
        <f t="shared" si="86"/>
        <v>12.12</v>
      </c>
      <c r="AA156" s="1052">
        <f t="shared" si="87"/>
        <v>14.285714285714279</v>
      </c>
      <c r="AB156" s="1052">
        <f t="shared" si="88"/>
        <v>12.5</v>
      </c>
      <c r="AC156" s="1053">
        <f t="shared" si="89"/>
        <v>7.6923076923077094</v>
      </c>
      <c r="AD156" s="1053">
        <f t="shared" si="90"/>
        <v>4.0000000000000036</v>
      </c>
      <c r="AE156" s="1053">
        <f t="shared" si="91"/>
        <v>16.279069767441868</v>
      </c>
      <c r="AF156" s="1053">
        <f t="shared" si="92"/>
        <v>7.4999999999999956</v>
      </c>
      <c r="AG156" s="1053">
        <f t="shared" si="93"/>
        <v>11.111111111111116</v>
      </c>
      <c r="AH156" s="1053">
        <f t="shared" si="94"/>
        <v>19.999999999999996</v>
      </c>
      <c r="AI156" s="1053">
        <f t="shared" si="95"/>
        <v>49.999999999999979</v>
      </c>
      <c r="AJ156" s="1053">
        <f t="shared" si="96"/>
        <v>100</v>
      </c>
      <c r="AK156" s="1053">
        <f t="shared" si="97"/>
        <v>-73.684210526315795</v>
      </c>
      <c r="AL156" s="1053">
        <f t="shared" si="98"/>
        <v>-5.0000000000000044</v>
      </c>
      <c r="AM156" s="1053">
        <f t="shared" si="99"/>
        <v>66.666666666666671</v>
      </c>
      <c r="AN156" s="1053">
        <f t="shared" si="100"/>
        <v>9.0909090909090828</v>
      </c>
      <c r="AO156" s="1053">
        <f t="shared" si="101"/>
        <v>119.99999999999997</v>
      </c>
      <c r="AP156" s="1053" t="str">
        <f t="shared" si="102"/>
        <v>n/a</v>
      </c>
      <c r="AQ156" s="1053" t="str">
        <f t="shared" si="103"/>
        <v>n/a</v>
      </c>
      <c r="AR156" s="1053" t="str">
        <f t="shared" si="104"/>
        <v>n/a</v>
      </c>
      <c r="AS156" s="1053" t="str">
        <f t="shared" si="105"/>
        <v>n/a</v>
      </c>
      <c r="AT156" s="1053" t="str">
        <f t="shared" si="106"/>
        <v>n/a</v>
      </c>
      <c r="AU156" s="1054">
        <f t="shared" si="107"/>
        <v>24.02943787252233</v>
      </c>
      <c r="AV156" s="1055">
        <f t="shared" si="108"/>
        <v>45.903985058327201</v>
      </c>
    </row>
    <row r="157" spans="1:48" ht="11.25" customHeight="1" x14ac:dyDescent="0.2">
      <c r="A157" s="862" t="s">
        <v>1103</v>
      </c>
      <c r="B157" s="860" t="s">
        <v>1104</v>
      </c>
      <c r="C157" s="610">
        <v>1.92</v>
      </c>
      <c r="D157" s="482">
        <v>1.8</v>
      </c>
      <c r="E157" s="482">
        <v>1.6400000000000001</v>
      </c>
      <c r="F157" s="610">
        <v>1.4550000000000001</v>
      </c>
      <c r="G157" s="610">
        <v>1.155</v>
      </c>
      <c r="H157" s="610">
        <v>0.79</v>
      </c>
      <c r="I157" s="610">
        <v>0.48</v>
      </c>
      <c r="J157" s="931"/>
      <c r="K157" s="485">
        <v>0</v>
      </c>
      <c r="L157" s="614">
        <v>0</v>
      </c>
      <c r="M157" s="931"/>
      <c r="N157" s="486">
        <v>0</v>
      </c>
      <c r="O157" s="612">
        <v>0</v>
      </c>
      <c r="P157" s="612">
        <v>0</v>
      </c>
      <c r="Q157" s="612">
        <v>0</v>
      </c>
      <c r="R157" s="612">
        <v>0</v>
      </c>
      <c r="S157" s="612">
        <v>0</v>
      </c>
      <c r="T157" s="612">
        <v>0</v>
      </c>
      <c r="U157" s="612">
        <v>0</v>
      </c>
      <c r="V157" s="612">
        <v>0</v>
      </c>
      <c r="W157" s="612">
        <v>0</v>
      </c>
      <c r="X157" s="612">
        <v>0</v>
      </c>
      <c r="Y157" s="612">
        <v>0</v>
      </c>
      <c r="Z157" s="613">
        <f t="shared" si="86"/>
        <v>9.24</v>
      </c>
      <c r="AA157" s="1052">
        <f t="shared" si="87"/>
        <v>6.6666666666666652</v>
      </c>
      <c r="AB157" s="1052">
        <f t="shared" si="88"/>
        <v>9.7560975609755971</v>
      </c>
      <c r="AC157" s="1053">
        <f t="shared" si="89"/>
        <v>12.714776632302405</v>
      </c>
      <c r="AD157" s="1053">
        <f t="shared" si="90"/>
        <v>25.974025974025984</v>
      </c>
      <c r="AE157" s="1053">
        <f t="shared" si="91"/>
        <v>46.202531645569621</v>
      </c>
      <c r="AF157" s="1053">
        <f t="shared" si="92"/>
        <v>64.583333333333343</v>
      </c>
      <c r="AG157" s="1053" t="str">
        <f t="shared" si="93"/>
        <v>n/a</v>
      </c>
      <c r="AH157" s="1053" t="str">
        <f t="shared" si="94"/>
        <v>n/a</v>
      </c>
      <c r="AI157" s="1053" t="str">
        <f t="shared" si="95"/>
        <v>n/a</v>
      </c>
      <c r="AJ157" s="1053" t="str">
        <f t="shared" si="96"/>
        <v>n/a</v>
      </c>
      <c r="AK157" s="1053" t="str">
        <f t="shared" si="97"/>
        <v>n/a</v>
      </c>
      <c r="AL157" s="1053" t="str">
        <f t="shared" si="98"/>
        <v>n/a</v>
      </c>
      <c r="AM157" s="1053" t="str">
        <f t="shared" si="99"/>
        <v>n/a</v>
      </c>
      <c r="AN157" s="1053" t="str">
        <f t="shared" si="100"/>
        <v>n/a</v>
      </c>
      <c r="AO157" s="1053" t="str">
        <f t="shared" si="101"/>
        <v>n/a</v>
      </c>
      <c r="AP157" s="1053" t="str">
        <f t="shared" si="102"/>
        <v>n/a</v>
      </c>
      <c r="AQ157" s="1053" t="str">
        <f t="shared" si="103"/>
        <v>n/a</v>
      </c>
      <c r="AR157" s="1053" t="str">
        <f t="shared" si="104"/>
        <v>n/a</v>
      </c>
      <c r="AS157" s="1053" t="str">
        <f t="shared" si="105"/>
        <v>n/a</v>
      </c>
      <c r="AT157" s="1053" t="str">
        <f t="shared" si="106"/>
        <v>n/a</v>
      </c>
      <c r="AU157" s="1054">
        <f t="shared" si="107"/>
        <v>27.649571968812268</v>
      </c>
      <c r="AV157" s="1055">
        <f t="shared" si="108"/>
        <v>23.214776969532021</v>
      </c>
    </row>
    <row r="158" spans="1:48" ht="11.25" customHeight="1" x14ac:dyDescent="0.2">
      <c r="A158" s="862" t="s">
        <v>1091</v>
      </c>
      <c r="B158" s="860" t="s">
        <v>1092</v>
      </c>
      <c r="C158" s="610">
        <v>4.6399999999999997</v>
      </c>
      <c r="D158" s="482">
        <v>4.0199999999999996</v>
      </c>
      <c r="E158" s="482">
        <v>3.6</v>
      </c>
      <c r="F158" s="610">
        <v>2.12</v>
      </c>
      <c r="G158" s="610">
        <v>1.68</v>
      </c>
      <c r="H158" s="610">
        <v>1.4</v>
      </c>
      <c r="I158" s="610">
        <v>1.08</v>
      </c>
      <c r="J158" s="931"/>
      <c r="K158" s="610">
        <v>0.72</v>
      </c>
      <c r="L158" s="481">
        <v>0.52</v>
      </c>
      <c r="M158" s="931"/>
      <c r="N158" s="486">
        <v>0</v>
      </c>
      <c r="O158" s="612">
        <v>0</v>
      </c>
      <c r="P158" s="612">
        <v>0</v>
      </c>
      <c r="Q158" s="612">
        <v>0</v>
      </c>
      <c r="R158" s="612">
        <v>0</v>
      </c>
      <c r="S158" s="612">
        <v>0</v>
      </c>
      <c r="T158" s="612">
        <v>0</v>
      </c>
      <c r="U158" s="612">
        <v>0</v>
      </c>
      <c r="V158" s="612">
        <v>0</v>
      </c>
      <c r="W158" s="612">
        <v>0</v>
      </c>
      <c r="X158" s="612">
        <v>0</v>
      </c>
      <c r="Y158" s="612">
        <v>0</v>
      </c>
      <c r="Z158" s="613">
        <f t="shared" si="86"/>
        <v>19.779999999999998</v>
      </c>
      <c r="AA158" s="1052">
        <f t="shared" si="87"/>
        <v>15.422885572139311</v>
      </c>
      <c r="AB158" s="1052">
        <f t="shared" si="88"/>
        <v>11.666666666666647</v>
      </c>
      <c r="AC158" s="1053">
        <f t="shared" si="89"/>
        <v>69.811320754716988</v>
      </c>
      <c r="AD158" s="1053">
        <f t="shared" si="90"/>
        <v>26.190476190476208</v>
      </c>
      <c r="AE158" s="1053">
        <f t="shared" si="91"/>
        <v>19.999999999999996</v>
      </c>
      <c r="AF158" s="1053">
        <f t="shared" si="92"/>
        <v>29.629629629629605</v>
      </c>
      <c r="AG158" s="1053">
        <f t="shared" si="93"/>
        <v>50.000000000000021</v>
      </c>
      <c r="AH158" s="1053">
        <f t="shared" si="94"/>
        <v>38.46153846153846</v>
      </c>
      <c r="AI158" s="1053" t="str">
        <f t="shared" si="95"/>
        <v>n/a</v>
      </c>
      <c r="AJ158" s="1053" t="str">
        <f t="shared" si="96"/>
        <v>n/a</v>
      </c>
      <c r="AK158" s="1053" t="str">
        <f t="shared" si="97"/>
        <v>n/a</v>
      </c>
      <c r="AL158" s="1053" t="str">
        <f t="shared" si="98"/>
        <v>n/a</v>
      </c>
      <c r="AM158" s="1053" t="str">
        <f t="shared" si="99"/>
        <v>n/a</v>
      </c>
      <c r="AN158" s="1053" t="str">
        <f t="shared" si="100"/>
        <v>n/a</v>
      </c>
      <c r="AO158" s="1053" t="str">
        <f t="shared" si="101"/>
        <v>n/a</v>
      </c>
      <c r="AP158" s="1053" t="str">
        <f t="shared" si="102"/>
        <v>n/a</v>
      </c>
      <c r="AQ158" s="1053" t="str">
        <f t="shared" si="103"/>
        <v>n/a</v>
      </c>
      <c r="AR158" s="1053" t="str">
        <f t="shared" si="104"/>
        <v>n/a</v>
      </c>
      <c r="AS158" s="1053" t="str">
        <f t="shared" si="105"/>
        <v>n/a</v>
      </c>
      <c r="AT158" s="1053" t="str">
        <f t="shared" si="106"/>
        <v>n/a</v>
      </c>
      <c r="AU158" s="1054">
        <f t="shared" si="107"/>
        <v>32.647814659395905</v>
      </c>
      <c r="AV158" s="1055">
        <f t="shared" si="108"/>
        <v>19.507158157337287</v>
      </c>
    </row>
    <row r="159" spans="1:48" ht="11.25" customHeight="1" x14ac:dyDescent="0.2">
      <c r="A159" s="466" t="s">
        <v>1089</v>
      </c>
      <c r="B159" s="845" t="s">
        <v>1090</v>
      </c>
      <c r="C159" s="610">
        <v>0.45</v>
      </c>
      <c r="D159" s="482">
        <v>0.41</v>
      </c>
      <c r="E159" s="482">
        <v>0.37</v>
      </c>
      <c r="F159" s="473">
        <v>0.33</v>
      </c>
      <c r="G159" s="473">
        <v>0.27500000000000002</v>
      </c>
      <c r="H159" s="473">
        <v>0.23</v>
      </c>
      <c r="I159" s="473">
        <v>0.19750000000000001</v>
      </c>
      <c r="J159" s="999"/>
      <c r="K159" s="473">
        <v>0.17499999999999999</v>
      </c>
      <c r="L159" s="471">
        <v>4.2500000000000003E-2</v>
      </c>
      <c r="M159" s="999"/>
      <c r="N159" s="488">
        <v>0</v>
      </c>
      <c r="O159" s="477">
        <v>0</v>
      </c>
      <c r="P159" s="477">
        <v>0</v>
      </c>
      <c r="Q159" s="477">
        <v>0</v>
      </c>
      <c r="R159" s="477">
        <v>0</v>
      </c>
      <c r="S159" s="477">
        <v>0</v>
      </c>
      <c r="T159" s="477">
        <v>0</v>
      </c>
      <c r="U159" s="477">
        <v>0</v>
      </c>
      <c r="V159" s="477">
        <v>0</v>
      </c>
      <c r="W159" s="477">
        <v>0</v>
      </c>
      <c r="X159" s="477">
        <v>0</v>
      </c>
      <c r="Y159" s="477">
        <v>0</v>
      </c>
      <c r="Z159" s="613">
        <f t="shared" si="86"/>
        <v>2.48</v>
      </c>
      <c r="AA159" s="1052">
        <f t="shared" si="87"/>
        <v>9.7560975609756184</v>
      </c>
      <c r="AB159" s="1052">
        <f t="shared" si="88"/>
        <v>10.810810810810811</v>
      </c>
      <c r="AC159" s="1053">
        <f t="shared" si="89"/>
        <v>12.12121212121211</v>
      </c>
      <c r="AD159" s="1053">
        <f t="shared" si="90"/>
        <v>19.999999999999996</v>
      </c>
      <c r="AE159" s="1053">
        <f t="shared" si="91"/>
        <v>19.565217391304344</v>
      </c>
      <c r="AF159" s="1053">
        <f t="shared" si="92"/>
        <v>16.455696202531644</v>
      </c>
      <c r="AG159" s="1053">
        <f t="shared" si="93"/>
        <v>12.857142857142879</v>
      </c>
      <c r="AH159" s="1053">
        <f t="shared" si="94"/>
        <v>311.76470588235293</v>
      </c>
      <c r="AI159" s="1053" t="str">
        <f t="shared" si="95"/>
        <v>n/a</v>
      </c>
      <c r="AJ159" s="1053" t="str">
        <f t="shared" si="96"/>
        <v>n/a</v>
      </c>
      <c r="AK159" s="1053" t="str">
        <f t="shared" si="97"/>
        <v>n/a</v>
      </c>
      <c r="AL159" s="1053" t="str">
        <f t="shared" si="98"/>
        <v>n/a</v>
      </c>
      <c r="AM159" s="1053" t="str">
        <f t="shared" si="99"/>
        <v>n/a</v>
      </c>
      <c r="AN159" s="1053" t="str">
        <f t="shared" si="100"/>
        <v>n/a</v>
      </c>
      <c r="AO159" s="1053" t="str">
        <f t="shared" si="101"/>
        <v>n/a</v>
      </c>
      <c r="AP159" s="1053" t="str">
        <f t="shared" si="102"/>
        <v>n/a</v>
      </c>
      <c r="AQ159" s="1053" t="str">
        <f t="shared" si="103"/>
        <v>n/a</v>
      </c>
      <c r="AR159" s="1053" t="str">
        <f t="shared" si="104"/>
        <v>n/a</v>
      </c>
      <c r="AS159" s="1053" t="str">
        <f t="shared" si="105"/>
        <v>n/a</v>
      </c>
      <c r="AT159" s="1053" t="str">
        <f t="shared" si="106"/>
        <v>n/a</v>
      </c>
      <c r="AU159" s="1054">
        <f t="shared" si="107"/>
        <v>51.666360353291289</v>
      </c>
      <c r="AV159" s="1055">
        <f t="shared" si="108"/>
        <v>105.16640021650224</v>
      </c>
    </row>
    <row r="160" spans="1:48" ht="11.25" customHeight="1" x14ac:dyDescent="0.2">
      <c r="A160" s="862" t="s">
        <v>522</v>
      </c>
      <c r="B160" s="860" t="s">
        <v>523</v>
      </c>
      <c r="C160" s="610">
        <v>2.52</v>
      </c>
      <c r="D160" s="482">
        <v>2.21</v>
      </c>
      <c r="E160" s="503">
        <v>1.95</v>
      </c>
      <c r="F160" s="610">
        <v>1.75</v>
      </c>
      <c r="G160" s="610">
        <v>1.5549999999999999</v>
      </c>
      <c r="H160" s="610">
        <v>1.375</v>
      </c>
      <c r="I160" s="610">
        <v>1.2050000000000001</v>
      </c>
      <c r="J160" s="931"/>
      <c r="K160" s="610">
        <v>1.0649999999999999</v>
      </c>
      <c r="L160" s="481">
        <v>0.92500000000000004</v>
      </c>
      <c r="M160" s="931"/>
      <c r="N160" s="615">
        <v>0.79500000000000004</v>
      </c>
      <c r="O160" s="616">
        <v>0.7</v>
      </c>
      <c r="P160" s="616">
        <v>0.625</v>
      </c>
      <c r="Q160" s="616">
        <v>0.56499999999999995</v>
      </c>
      <c r="R160" s="616">
        <v>0.505</v>
      </c>
      <c r="S160" s="616">
        <v>0.44500000000000001</v>
      </c>
      <c r="T160" s="616">
        <v>0.3</v>
      </c>
      <c r="U160" s="612">
        <v>0</v>
      </c>
      <c r="V160" s="612">
        <v>0</v>
      </c>
      <c r="W160" s="612">
        <v>0</v>
      </c>
      <c r="X160" s="612">
        <v>0</v>
      </c>
      <c r="Y160" s="612">
        <v>0</v>
      </c>
      <c r="Z160" s="613">
        <f t="shared" si="86"/>
        <v>18.490000000000002</v>
      </c>
      <c r="AA160" s="1052">
        <f t="shared" si="87"/>
        <v>14.027149321266963</v>
      </c>
      <c r="AB160" s="1052">
        <f t="shared" si="88"/>
        <v>13.33333333333333</v>
      </c>
      <c r="AC160" s="1053">
        <f t="shared" si="89"/>
        <v>11.428571428571432</v>
      </c>
      <c r="AD160" s="1053">
        <f t="shared" si="90"/>
        <v>12.540192926045023</v>
      </c>
      <c r="AE160" s="1053">
        <f t="shared" si="91"/>
        <v>13.090909090909086</v>
      </c>
      <c r="AF160" s="1053">
        <f t="shared" si="92"/>
        <v>14.10788381742738</v>
      </c>
      <c r="AG160" s="1053">
        <f t="shared" si="93"/>
        <v>13.145539906103298</v>
      </c>
      <c r="AH160" s="1053">
        <f t="shared" si="94"/>
        <v>15.135135135135114</v>
      </c>
      <c r="AI160" s="1053">
        <f t="shared" si="95"/>
        <v>16.35220125786163</v>
      </c>
      <c r="AJ160" s="1053">
        <f t="shared" si="96"/>
        <v>13.571428571428591</v>
      </c>
      <c r="AK160" s="1053">
        <f t="shared" si="97"/>
        <v>11.999999999999989</v>
      </c>
      <c r="AL160" s="1053">
        <f t="shared" si="98"/>
        <v>10.619469026548689</v>
      </c>
      <c r="AM160" s="1053">
        <f t="shared" si="99"/>
        <v>11.88118811881187</v>
      </c>
      <c r="AN160" s="1053">
        <f t="shared" si="100"/>
        <v>13.483146067415719</v>
      </c>
      <c r="AO160" s="1053">
        <f t="shared" si="101"/>
        <v>48.333333333333343</v>
      </c>
      <c r="AP160" s="1053" t="str">
        <f t="shared" si="102"/>
        <v>n/a</v>
      </c>
      <c r="AQ160" s="1053" t="str">
        <f t="shared" si="103"/>
        <v>n/a</v>
      </c>
      <c r="AR160" s="1053" t="str">
        <f t="shared" si="104"/>
        <v>n/a</v>
      </c>
      <c r="AS160" s="1053" t="str">
        <f t="shared" si="105"/>
        <v>n/a</v>
      </c>
      <c r="AT160" s="1053" t="str">
        <f t="shared" si="106"/>
        <v>n/a</v>
      </c>
      <c r="AU160" s="1054">
        <f t="shared" si="107"/>
        <v>15.536632088946099</v>
      </c>
      <c r="AV160" s="1055">
        <f t="shared" si="108"/>
        <v>9.1858019439096381</v>
      </c>
    </row>
    <row r="161" spans="1:48" ht="11.25" customHeight="1" x14ac:dyDescent="0.2">
      <c r="A161" s="483" t="s">
        <v>1044</v>
      </c>
      <c r="B161" s="860" t="s">
        <v>1045</v>
      </c>
      <c r="C161" s="610">
        <v>0.9</v>
      </c>
      <c r="D161" s="482">
        <v>0.82</v>
      </c>
      <c r="E161" s="482">
        <v>0.70000000000000007</v>
      </c>
      <c r="F161" s="610">
        <v>0.6</v>
      </c>
      <c r="G161" s="610">
        <v>0.5</v>
      </c>
      <c r="H161" s="610">
        <v>0.36</v>
      </c>
      <c r="I161" s="610">
        <v>0.16</v>
      </c>
      <c r="J161" s="931"/>
      <c r="K161" s="485">
        <v>0</v>
      </c>
      <c r="L161" s="614">
        <v>0</v>
      </c>
      <c r="M161" s="931"/>
      <c r="N161" s="486">
        <v>0</v>
      </c>
      <c r="O161" s="612">
        <v>0</v>
      </c>
      <c r="P161" s="612">
        <v>0.7</v>
      </c>
      <c r="Q161" s="616">
        <v>0.98</v>
      </c>
      <c r="R161" s="616">
        <v>0.88</v>
      </c>
      <c r="S161" s="616">
        <v>0.73</v>
      </c>
      <c r="T161" s="612">
        <v>0.64</v>
      </c>
      <c r="U161" s="616">
        <v>0.64</v>
      </c>
      <c r="V161" s="616">
        <v>0.4</v>
      </c>
      <c r="W161" s="616">
        <v>0.33500000000000002</v>
      </c>
      <c r="X161" s="616">
        <v>0.30499999999999999</v>
      </c>
      <c r="Y161" s="616">
        <v>0.27500000000000002</v>
      </c>
      <c r="Z161" s="613">
        <f t="shared" si="86"/>
        <v>9.9250000000000007</v>
      </c>
      <c r="AA161" s="1052">
        <f t="shared" si="87"/>
        <v>9.7560975609756184</v>
      </c>
      <c r="AB161" s="1052">
        <f t="shared" si="88"/>
        <v>17.142857142857125</v>
      </c>
      <c r="AC161" s="1053">
        <f t="shared" si="89"/>
        <v>16.666666666666675</v>
      </c>
      <c r="AD161" s="1053">
        <f t="shared" si="90"/>
        <v>19.999999999999996</v>
      </c>
      <c r="AE161" s="1053">
        <f t="shared" si="91"/>
        <v>38.888888888888886</v>
      </c>
      <c r="AF161" s="1053">
        <f t="shared" si="92"/>
        <v>125</v>
      </c>
      <c r="AG161" s="1053" t="str">
        <f t="shared" si="93"/>
        <v>n/a</v>
      </c>
      <c r="AH161" s="1053" t="str">
        <f t="shared" si="94"/>
        <v>n/a</v>
      </c>
      <c r="AI161" s="1053" t="str">
        <f t="shared" si="95"/>
        <v>n/a</v>
      </c>
      <c r="AJ161" s="1053" t="str">
        <f t="shared" si="96"/>
        <v>n/a</v>
      </c>
      <c r="AK161" s="1053">
        <f t="shared" si="97"/>
        <v>-100</v>
      </c>
      <c r="AL161" s="1053">
        <f t="shared" si="98"/>
        <v>-28.571428571428569</v>
      </c>
      <c r="AM161" s="1053">
        <f t="shared" si="99"/>
        <v>11.363636363636353</v>
      </c>
      <c r="AN161" s="1053">
        <f t="shared" si="100"/>
        <v>20.547945205479444</v>
      </c>
      <c r="AO161" s="1053">
        <f t="shared" si="101"/>
        <v>14.0625</v>
      </c>
      <c r="AP161" s="1053">
        <f t="shared" si="102"/>
        <v>0</v>
      </c>
      <c r="AQ161" s="1053">
        <f t="shared" si="103"/>
        <v>59.999999999999986</v>
      </c>
      <c r="AR161" s="1053">
        <f t="shared" si="104"/>
        <v>19.402985074626855</v>
      </c>
      <c r="AS161" s="1053">
        <f t="shared" si="105"/>
        <v>9.8360655737705027</v>
      </c>
      <c r="AT161" s="1053">
        <f t="shared" si="106"/>
        <v>10.909090909090891</v>
      </c>
      <c r="AU161" s="1054">
        <f t="shared" si="107"/>
        <v>15.312831550910234</v>
      </c>
      <c r="AV161" s="1055">
        <f t="shared" si="108"/>
        <v>44.87770083712703</v>
      </c>
    </row>
    <row r="162" spans="1:48" ht="11.25" customHeight="1" x14ac:dyDescent="0.2">
      <c r="A162" s="862" t="s">
        <v>500</v>
      </c>
      <c r="B162" s="860" t="s">
        <v>501</v>
      </c>
      <c r="C162" s="610">
        <v>1.55</v>
      </c>
      <c r="D162" s="482">
        <v>1.39</v>
      </c>
      <c r="E162" s="482">
        <v>1.26</v>
      </c>
      <c r="F162" s="610">
        <v>1.1850000000000001</v>
      </c>
      <c r="G162" s="610">
        <v>1.115</v>
      </c>
      <c r="H162" s="610">
        <v>1.0533333333333332</v>
      </c>
      <c r="I162" s="610">
        <v>1.0133333333333334</v>
      </c>
      <c r="J162" s="931"/>
      <c r="K162" s="610">
        <v>0.94666666666666666</v>
      </c>
      <c r="L162" s="481">
        <v>0.9</v>
      </c>
      <c r="M162" s="931"/>
      <c r="N162" s="615">
        <v>0.86</v>
      </c>
      <c r="O162" s="616">
        <v>0.82666666666666666</v>
      </c>
      <c r="P162" s="616">
        <v>0.8</v>
      </c>
      <c r="Q162" s="616">
        <v>0.78</v>
      </c>
      <c r="R162" s="616">
        <v>0.76666666666666661</v>
      </c>
      <c r="S162" s="616">
        <v>0.7533333333333333</v>
      </c>
      <c r="T162" s="616">
        <v>0.74</v>
      </c>
      <c r="U162" s="612">
        <v>0.73333333333333339</v>
      </c>
      <c r="V162" s="612">
        <v>0.73333333333333339</v>
      </c>
      <c r="W162" s="616">
        <v>0.72666666666666668</v>
      </c>
      <c r="X162" s="616">
        <v>0.70666666666666667</v>
      </c>
      <c r="Y162" s="616">
        <v>0.68</v>
      </c>
      <c r="Z162" s="613">
        <f t="shared" si="86"/>
        <v>19.52</v>
      </c>
      <c r="AA162" s="1052">
        <f t="shared" si="87"/>
        <v>11.510791366906492</v>
      </c>
      <c r="AB162" s="1052">
        <f t="shared" si="88"/>
        <v>10.317460317460302</v>
      </c>
      <c r="AC162" s="1053">
        <f t="shared" si="89"/>
        <v>6.3291139240506222</v>
      </c>
      <c r="AD162" s="1053">
        <f t="shared" si="90"/>
        <v>6.2780269058295923</v>
      </c>
      <c r="AE162" s="1053">
        <f t="shared" si="91"/>
        <v>5.8544303797468444</v>
      </c>
      <c r="AF162" s="1053">
        <f t="shared" si="92"/>
        <v>3.9473684210526105</v>
      </c>
      <c r="AG162" s="1053">
        <f t="shared" si="93"/>
        <v>7.0422535211267734</v>
      </c>
      <c r="AH162" s="1053">
        <f t="shared" si="94"/>
        <v>5.1851851851851816</v>
      </c>
      <c r="AI162" s="1053">
        <f t="shared" si="95"/>
        <v>4.6511627906976827</v>
      </c>
      <c r="AJ162" s="1053">
        <f t="shared" si="96"/>
        <v>4.0322580645161255</v>
      </c>
      <c r="AK162" s="1053">
        <f t="shared" si="97"/>
        <v>3.3333333333333215</v>
      </c>
      <c r="AL162" s="1053">
        <f t="shared" si="98"/>
        <v>2.5641025641025772</v>
      </c>
      <c r="AM162" s="1053">
        <f t="shared" si="99"/>
        <v>1.7391304347826209</v>
      </c>
      <c r="AN162" s="1053">
        <f t="shared" si="100"/>
        <v>1.7699115044247815</v>
      </c>
      <c r="AO162" s="1053">
        <f t="shared" si="101"/>
        <v>1.8018018018018056</v>
      </c>
      <c r="AP162" s="1053">
        <f t="shared" si="102"/>
        <v>0.90909090909090384</v>
      </c>
      <c r="AQ162" s="1053">
        <f t="shared" si="103"/>
        <v>0</v>
      </c>
      <c r="AR162" s="1053">
        <f t="shared" si="104"/>
        <v>0.91743119266056716</v>
      </c>
      <c r="AS162" s="1053">
        <f t="shared" si="105"/>
        <v>2.8301886792452935</v>
      </c>
      <c r="AT162" s="1053">
        <f t="shared" si="106"/>
        <v>3.9215686274509665</v>
      </c>
      <c r="AU162" s="1054">
        <f t="shared" si="107"/>
        <v>4.2467304961732539</v>
      </c>
      <c r="AV162" s="1055">
        <f t="shared" si="108"/>
        <v>3.0270653147381941</v>
      </c>
    </row>
    <row r="163" spans="1:48" ht="11.25" customHeight="1" x14ac:dyDescent="0.2">
      <c r="A163" s="862" t="s">
        <v>174</v>
      </c>
      <c r="B163" s="860" t="s">
        <v>175</v>
      </c>
      <c r="C163" s="610">
        <v>0.48749999999999999</v>
      </c>
      <c r="D163" s="482">
        <v>0.45833333333333331</v>
      </c>
      <c r="E163" s="482">
        <v>0.42499999999999999</v>
      </c>
      <c r="F163" s="610">
        <v>0.40833333333333338</v>
      </c>
      <c r="G163" s="610">
        <v>0.38750000000000001</v>
      </c>
      <c r="H163" s="485">
        <v>0.375</v>
      </c>
      <c r="I163" s="610">
        <v>0.35416666666666669</v>
      </c>
      <c r="J163" s="931">
        <v>0</v>
      </c>
      <c r="K163" s="610">
        <v>0.3125</v>
      </c>
      <c r="L163" s="481">
        <v>0.27486111111111106</v>
      </c>
      <c r="M163" s="931">
        <v>0</v>
      </c>
      <c r="N163" s="615">
        <v>0.24888888888888891</v>
      </c>
      <c r="O163" s="616">
        <v>0.24305555555555558</v>
      </c>
      <c r="P163" s="616">
        <v>0.23430555555555552</v>
      </c>
      <c r="Q163" s="616">
        <v>0.20243055555555559</v>
      </c>
      <c r="R163" s="616">
        <v>0.18576388888888892</v>
      </c>
      <c r="S163" s="616">
        <v>0.17592592592592596</v>
      </c>
      <c r="T163" s="616">
        <v>0.16377314814814811</v>
      </c>
      <c r="U163" s="616">
        <v>0.13773148148148148</v>
      </c>
      <c r="V163" s="616">
        <v>0.11805555555555558</v>
      </c>
      <c r="W163" s="616">
        <v>0.10879629629629628</v>
      </c>
      <c r="X163" s="616">
        <v>9.6643518518518531E-2</v>
      </c>
      <c r="Y163" s="616">
        <v>7.9861111111111119E-2</v>
      </c>
      <c r="Z163" s="613">
        <f t="shared" si="86"/>
        <v>5.4784259259259249</v>
      </c>
      <c r="AA163" s="1052">
        <f t="shared" si="87"/>
        <v>6.3636363636363713</v>
      </c>
      <c r="AB163" s="1052">
        <f t="shared" si="88"/>
        <v>7.8431372549019551</v>
      </c>
      <c r="AC163" s="1053">
        <f t="shared" si="89"/>
        <v>4.0816326530612068</v>
      </c>
      <c r="AD163" s="1053">
        <f t="shared" si="90"/>
        <v>5.3763440860215228</v>
      </c>
      <c r="AE163" s="1053">
        <f t="shared" si="91"/>
        <v>3.3333333333333437</v>
      </c>
      <c r="AF163" s="1053">
        <f t="shared" si="92"/>
        <v>5.8823529411764719</v>
      </c>
      <c r="AG163" s="1053">
        <f t="shared" si="93"/>
        <v>13.33333333333333</v>
      </c>
      <c r="AH163" s="1053">
        <f t="shared" si="94"/>
        <v>13.69378473976759</v>
      </c>
      <c r="AI163" s="1053">
        <f t="shared" si="95"/>
        <v>10.435267857142815</v>
      </c>
      <c r="AJ163" s="1053">
        <f t="shared" si="96"/>
        <v>2.4000000000000021</v>
      </c>
      <c r="AK163" s="1053">
        <f t="shared" si="97"/>
        <v>3.7344398340249274</v>
      </c>
      <c r="AL163" s="1053">
        <f t="shared" si="98"/>
        <v>15.746140651800999</v>
      </c>
      <c r="AM163" s="1053">
        <f t="shared" si="99"/>
        <v>8.9719626168224273</v>
      </c>
      <c r="AN163" s="1053">
        <f t="shared" si="100"/>
        <v>5.5921052631578982</v>
      </c>
      <c r="AO163" s="1053">
        <f t="shared" si="101"/>
        <v>7.4204946996466958</v>
      </c>
      <c r="AP163" s="1053">
        <f t="shared" si="102"/>
        <v>18.907563025210059</v>
      </c>
      <c r="AQ163" s="1053">
        <f t="shared" si="103"/>
        <v>16.66666666666665</v>
      </c>
      <c r="AR163" s="1053">
        <f t="shared" si="104"/>
        <v>8.5106382978723758</v>
      </c>
      <c r="AS163" s="1053">
        <f t="shared" si="105"/>
        <v>12.574850299401174</v>
      </c>
      <c r="AT163" s="1053">
        <f t="shared" si="106"/>
        <v>21.014492753623195</v>
      </c>
      <c r="AU163" s="1054">
        <f t="shared" si="107"/>
        <v>9.5941088335300506</v>
      </c>
      <c r="AV163" s="1055">
        <f t="shared" si="108"/>
        <v>5.4698284147796432</v>
      </c>
    </row>
    <row r="164" spans="1:48" ht="11.25" customHeight="1" x14ac:dyDescent="0.2">
      <c r="A164" s="487" t="s">
        <v>1026</v>
      </c>
      <c r="B164" s="845" t="s">
        <v>1027</v>
      </c>
      <c r="C164" s="610">
        <v>3.17</v>
      </c>
      <c r="D164" s="482">
        <v>3.06</v>
      </c>
      <c r="E164" s="505">
        <v>3</v>
      </c>
      <c r="F164" s="473">
        <v>2.95</v>
      </c>
      <c r="G164" s="473">
        <v>2.78</v>
      </c>
      <c r="H164" s="473">
        <v>2.61</v>
      </c>
      <c r="I164" s="473">
        <v>2.4500000000000002</v>
      </c>
      <c r="J164" s="999"/>
      <c r="K164" s="473">
        <v>2.17</v>
      </c>
      <c r="L164" s="471">
        <v>1.92</v>
      </c>
      <c r="M164" s="999"/>
      <c r="N164" s="488">
        <v>1.8</v>
      </c>
      <c r="O164" s="477">
        <v>2.2999999999999998</v>
      </c>
      <c r="P164" s="478">
        <v>2.79</v>
      </c>
      <c r="Q164" s="478">
        <v>2.73</v>
      </c>
      <c r="R164" s="478">
        <v>2.6150000000000002</v>
      </c>
      <c r="S164" s="477">
        <v>2.54</v>
      </c>
      <c r="T164" s="477">
        <v>2.54</v>
      </c>
      <c r="U164" s="478">
        <v>2.54</v>
      </c>
      <c r="V164" s="478">
        <v>2.5150000000000001</v>
      </c>
      <c r="W164" s="478">
        <v>2.3925000000000001</v>
      </c>
      <c r="X164" s="478">
        <v>2.2075</v>
      </c>
      <c r="Y164" s="478">
        <v>2.0649999999999999</v>
      </c>
      <c r="Z164" s="613">
        <f t="shared" si="86"/>
        <v>53.144999999999996</v>
      </c>
      <c r="AA164" s="1052">
        <f t="shared" si="87"/>
        <v>3.5947712418300526</v>
      </c>
      <c r="AB164" s="1052">
        <f t="shared" si="88"/>
        <v>2.0000000000000018</v>
      </c>
      <c r="AC164" s="1053">
        <f t="shared" si="89"/>
        <v>1.6949152542372836</v>
      </c>
      <c r="AD164" s="1053">
        <f t="shared" si="90"/>
        <v>6.1151079136690711</v>
      </c>
      <c r="AE164" s="1053">
        <f t="shared" si="91"/>
        <v>6.5134099616858121</v>
      </c>
      <c r="AF164" s="1053">
        <f t="shared" si="92"/>
        <v>6.5306122448979487</v>
      </c>
      <c r="AG164" s="1053">
        <f t="shared" si="93"/>
        <v>12.903225806451623</v>
      </c>
      <c r="AH164" s="1053">
        <f t="shared" si="94"/>
        <v>13.020833333333325</v>
      </c>
      <c r="AI164" s="1053">
        <f t="shared" si="95"/>
        <v>6.6666666666666652</v>
      </c>
      <c r="AJ164" s="1053">
        <f t="shared" si="96"/>
        <v>-21.739130434782606</v>
      </c>
      <c r="AK164" s="1053">
        <f t="shared" si="97"/>
        <v>-17.562724014336929</v>
      </c>
      <c r="AL164" s="1053">
        <f t="shared" si="98"/>
        <v>2.19780219780219</v>
      </c>
      <c r="AM164" s="1053">
        <f t="shared" si="99"/>
        <v>4.3977055449330615</v>
      </c>
      <c r="AN164" s="1053">
        <f t="shared" si="100"/>
        <v>2.952755905511828</v>
      </c>
      <c r="AO164" s="1053">
        <f t="shared" si="101"/>
        <v>0</v>
      </c>
      <c r="AP164" s="1053">
        <f t="shared" si="102"/>
        <v>0</v>
      </c>
      <c r="AQ164" s="1053">
        <f t="shared" si="103"/>
        <v>0.99403578528827197</v>
      </c>
      <c r="AR164" s="1053">
        <f t="shared" si="104"/>
        <v>5.1201671891327072</v>
      </c>
      <c r="AS164" s="1053">
        <f t="shared" si="105"/>
        <v>8.3805209513023726</v>
      </c>
      <c r="AT164" s="1053">
        <f t="shared" si="106"/>
        <v>6.9007263922518103</v>
      </c>
      <c r="AU164" s="1054">
        <f t="shared" si="107"/>
        <v>2.5340700969937244</v>
      </c>
      <c r="AV164" s="1055">
        <f t="shared" si="108"/>
        <v>8.4395621701265728</v>
      </c>
    </row>
    <row r="165" spans="1:48" ht="11.25" customHeight="1" x14ac:dyDescent="0.2">
      <c r="A165" s="568" t="s">
        <v>4631</v>
      </c>
      <c r="B165" s="860" t="s">
        <v>4629</v>
      </c>
      <c r="C165" s="610">
        <v>0.83</v>
      </c>
      <c r="D165" s="482">
        <v>0.71</v>
      </c>
      <c r="E165" s="503">
        <v>0.59</v>
      </c>
      <c r="F165" s="610">
        <v>0.14000000000000001</v>
      </c>
      <c r="G165" s="521">
        <v>0</v>
      </c>
      <c r="H165" s="521">
        <v>0</v>
      </c>
      <c r="I165" s="521">
        <v>0</v>
      </c>
      <c r="J165" s="1075"/>
      <c r="K165" s="521">
        <v>0</v>
      </c>
      <c r="L165" s="524">
        <v>0</v>
      </c>
      <c r="M165" s="1075"/>
      <c r="N165" s="524">
        <v>0</v>
      </c>
      <c r="O165" s="567">
        <v>0</v>
      </c>
      <c r="P165" s="522">
        <v>0</v>
      </c>
      <c r="Q165" s="522">
        <v>0</v>
      </c>
      <c r="R165" s="522">
        <v>0</v>
      </c>
      <c r="S165" s="522">
        <v>0</v>
      </c>
      <c r="T165" s="522">
        <v>0</v>
      </c>
      <c r="U165" s="522">
        <v>0</v>
      </c>
      <c r="V165" s="522">
        <v>0</v>
      </c>
      <c r="W165" s="522">
        <v>0</v>
      </c>
      <c r="X165" s="522">
        <v>0</v>
      </c>
      <c r="Y165" s="522">
        <v>0</v>
      </c>
      <c r="Z165" s="613">
        <f t="shared" si="86"/>
        <v>2.27</v>
      </c>
      <c r="AA165" s="1052">
        <f t="shared" si="87"/>
        <v>16.901408450704224</v>
      </c>
      <c r="AB165" s="1052">
        <f t="shared" si="88"/>
        <v>20.338983050847446</v>
      </c>
      <c r="AC165" s="1053">
        <f t="shared" si="89"/>
        <v>321.42857142857133</v>
      </c>
      <c r="AD165" s="1053" t="str">
        <f t="shared" si="90"/>
        <v>n/a</v>
      </c>
      <c r="AE165" s="1053" t="str">
        <f t="shared" si="91"/>
        <v>n/a</v>
      </c>
      <c r="AF165" s="1053" t="str">
        <f t="shared" si="92"/>
        <v>n/a</v>
      </c>
      <c r="AG165" s="1053" t="str">
        <f t="shared" si="93"/>
        <v>n/a</v>
      </c>
      <c r="AH165" s="1053" t="str">
        <f t="shared" si="94"/>
        <v>n/a</v>
      </c>
      <c r="AI165" s="1053" t="str">
        <f t="shared" si="95"/>
        <v>n/a</v>
      </c>
      <c r="AJ165" s="1053" t="str">
        <f t="shared" si="96"/>
        <v>n/a</v>
      </c>
      <c r="AK165" s="1053" t="str">
        <f t="shared" si="97"/>
        <v>n/a</v>
      </c>
      <c r="AL165" s="1053" t="str">
        <f t="shared" si="98"/>
        <v>n/a</v>
      </c>
      <c r="AM165" s="1053" t="str">
        <f t="shared" si="99"/>
        <v>n/a</v>
      </c>
      <c r="AN165" s="1053" t="str">
        <f t="shared" si="100"/>
        <v>n/a</v>
      </c>
      <c r="AO165" s="1053" t="str">
        <f t="shared" si="101"/>
        <v>n/a</v>
      </c>
      <c r="AP165" s="1053" t="str">
        <f t="shared" si="102"/>
        <v>n/a</v>
      </c>
      <c r="AQ165" s="1053" t="str">
        <f t="shared" si="103"/>
        <v>n/a</v>
      </c>
      <c r="AR165" s="1053" t="str">
        <f t="shared" si="104"/>
        <v>n/a</v>
      </c>
      <c r="AS165" s="1053" t="str">
        <f t="shared" si="105"/>
        <v>n/a</v>
      </c>
      <c r="AT165" s="1053" t="str">
        <f t="shared" si="106"/>
        <v>n/a</v>
      </c>
      <c r="AU165" s="1054">
        <f t="shared" si="107"/>
        <v>119.55632097670768</v>
      </c>
      <c r="AV165" s="1055">
        <f t="shared" si="108"/>
        <v>174.83494603956572</v>
      </c>
    </row>
    <row r="166" spans="1:48" ht="11.25" customHeight="1" x14ac:dyDescent="0.2">
      <c r="A166" s="483" t="s">
        <v>1061</v>
      </c>
      <c r="B166" s="860" t="s">
        <v>1062</v>
      </c>
      <c r="C166" s="610">
        <v>1.38</v>
      </c>
      <c r="D166" s="482">
        <v>1.28</v>
      </c>
      <c r="E166" s="482">
        <v>1.1299999999999999</v>
      </c>
      <c r="F166" s="610">
        <v>0.99</v>
      </c>
      <c r="G166" s="610">
        <v>0.82</v>
      </c>
      <c r="H166" s="610">
        <v>0.74</v>
      </c>
      <c r="I166" s="610">
        <v>0.65</v>
      </c>
      <c r="J166" s="931"/>
      <c r="K166" s="610">
        <v>0.36</v>
      </c>
      <c r="L166" s="481">
        <v>0.18</v>
      </c>
      <c r="M166" s="931"/>
      <c r="N166" s="486">
        <v>0</v>
      </c>
      <c r="O166" s="612">
        <v>0</v>
      </c>
      <c r="P166" s="612">
        <v>0</v>
      </c>
      <c r="Q166" s="612">
        <v>0</v>
      </c>
      <c r="R166" s="612">
        <v>0</v>
      </c>
      <c r="S166" s="612">
        <v>0</v>
      </c>
      <c r="T166" s="612">
        <v>0</v>
      </c>
      <c r="U166" s="612">
        <v>0</v>
      </c>
      <c r="V166" s="612">
        <v>0</v>
      </c>
      <c r="W166" s="612">
        <v>0</v>
      </c>
      <c r="X166" s="612">
        <v>0</v>
      </c>
      <c r="Y166" s="612">
        <v>0</v>
      </c>
      <c r="Z166" s="613">
        <f t="shared" si="86"/>
        <v>7.5300000000000011</v>
      </c>
      <c r="AA166" s="1052">
        <f t="shared" si="87"/>
        <v>7.8125</v>
      </c>
      <c r="AB166" s="1052">
        <f t="shared" si="88"/>
        <v>13.27433628318586</v>
      </c>
      <c r="AC166" s="1053">
        <f t="shared" si="89"/>
        <v>14.141414141414121</v>
      </c>
      <c r="AD166" s="1053">
        <f t="shared" si="90"/>
        <v>20.731707317073166</v>
      </c>
      <c r="AE166" s="1053">
        <f t="shared" si="91"/>
        <v>10.810810810810811</v>
      </c>
      <c r="AF166" s="1053">
        <f t="shared" si="92"/>
        <v>13.846153846153841</v>
      </c>
      <c r="AG166" s="1053">
        <f t="shared" si="93"/>
        <v>80.555555555555557</v>
      </c>
      <c r="AH166" s="1053">
        <f t="shared" si="94"/>
        <v>100</v>
      </c>
      <c r="AI166" s="1053" t="str">
        <f t="shared" si="95"/>
        <v>n/a</v>
      </c>
      <c r="AJ166" s="1053" t="str">
        <f t="shared" si="96"/>
        <v>n/a</v>
      </c>
      <c r="AK166" s="1053" t="str">
        <f t="shared" si="97"/>
        <v>n/a</v>
      </c>
      <c r="AL166" s="1053" t="str">
        <f t="shared" si="98"/>
        <v>n/a</v>
      </c>
      <c r="AM166" s="1053" t="str">
        <f t="shared" si="99"/>
        <v>n/a</v>
      </c>
      <c r="AN166" s="1053" t="str">
        <f t="shared" si="100"/>
        <v>n/a</v>
      </c>
      <c r="AO166" s="1053" t="str">
        <f t="shared" si="101"/>
        <v>n/a</v>
      </c>
      <c r="AP166" s="1053" t="str">
        <f t="shared" si="102"/>
        <v>n/a</v>
      </c>
      <c r="AQ166" s="1053" t="str">
        <f t="shared" si="103"/>
        <v>n/a</v>
      </c>
      <c r="AR166" s="1053" t="str">
        <f t="shared" si="104"/>
        <v>n/a</v>
      </c>
      <c r="AS166" s="1053" t="str">
        <f t="shared" si="105"/>
        <v>n/a</v>
      </c>
      <c r="AT166" s="1053" t="str">
        <f t="shared" si="106"/>
        <v>n/a</v>
      </c>
      <c r="AU166" s="1054">
        <f t="shared" si="107"/>
        <v>32.646559744274171</v>
      </c>
      <c r="AV166" s="1055">
        <f t="shared" si="108"/>
        <v>36.131566481204445</v>
      </c>
    </row>
    <row r="167" spans="1:48" ht="11.25" customHeight="1" x14ac:dyDescent="0.2">
      <c r="A167" s="862" t="s">
        <v>1097</v>
      </c>
      <c r="B167" s="860" t="s">
        <v>1098</v>
      </c>
      <c r="C167" s="610">
        <v>0.89</v>
      </c>
      <c r="D167" s="482">
        <v>0.84</v>
      </c>
      <c r="E167" s="482">
        <v>0.79</v>
      </c>
      <c r="F167" s="610">
        <v>0.74</v>
      </c>
      <c r="G167" s="610">
        <v>0.7</v>
      </c>
      <c r="H167" s="610">
        <v>0.62250000000000005</v>
      </c>
      <c r="I167" s="610">
        <v>0.45</v>
      </c>
      <c r="J167" s="931"/>
      <c r="K167" s="485">
        <v>0</v>
      </c>
      <c r="L167" s="614">
        <v>0</v>
      </c>
      <c r="M167" s="931"/>
      <c r="N167" s="486">
        <v>0</v>
      </c>
      <c r="O167" s="612">
        <v>0</v>
      </c>
      <c r="P167" s="612">
        <v>0</v>
      </c>
      <c r="Q167" s="612">
        <v>0</v>
      </c>
      <c r="R167" s="612">
        <v>0</v>
      </c>
      <c r="S167" s="612">
        <v>0</v>
      </c>
      <c r="T167" s="612">
        <v>0</v>
      </c>
      <c r="U167" s="612">
        <v>0</v>
      </c>
      <c r="V167" s="612">
        <v>0</v>
      </c>
      <c r="W167" s="612">
        <v>0</v>
      </c>
      <c r="X167" s="612">
        <v>0</v>
      </c>
      <c r="Y167" s="612">
        <v>0</v>
      </c>
      <c r="Z167" s="613">
        <f t="shared" si="86"/>
        <v>5.0324999999999998</v>
      </c>
      <c r="AA167" s="1052">
        <f t="shared" ref="AA167:AA176" si="109">IF(ISERROR((C167/D167-1)*100),"n/a",(C167/D167-1)*100)</f>
        <v>5.9523809523809534</v>
      </c>
      <c r="AB167" s="1052">
        <f t="shared" ref="AB167:AB176" si="110">IF(ISERROR((D167/E167-1)*100),"n/a",(D167/E167-1)*100)</f>
        <v>6.3291139240506222</v>
      </c>
      <c r="AC167" s="1053">
        <f t="shared" ref="AC167:AC176" si="111">IF(ISERROR((E167/F167-1)*100),"n/a",(E167/F167-1)*100)</f>
        <v>6.7567567567567544</v>
      </c>
      <c r="AD167" s="1053">
        <f t="shared" ref="AD167:AD176" si="112">IF(ISERROR((F167/G167-1)*100),"n/a",(F167/G167-1)*100)</f>
        <v>5.7142857142857162</v>
      </c>
      <c r="AE167" s="1053">
        <f t="shared" ref="AE167:AE176" si="113">IF(ISERROR((G167/H167-1)*100),"n/a",(G167/H167-1)*100)</f>
        <v>12.449799196787126</v>
      </c>
      <c r="AF167" s="1053">
        <f t="shared" ref="AF167:AF176" si="114">IF(ISERROR((H167/I167-1)*100),"n/a",(H167/I167-1)*100)</f>
        <v>38.33333333333335</v>
      </c>
      <c r="AG167" s="1053" t="str">
        <f t="shared" ref="AG167:AG176" si="115">IF(ISERROR((I167/K167-1)*100),"n/a",(I167/K167-1)*100)</f>
        <v>n/a</v>
      </c>
      <c r="AH167" s="1053" t="str">
        <f t="shared" ref="AH167:AH176" si="116">IF(ISERROR((K167/L167-1)*100),"n/a",(K167/L167-1)*100)</f>
        <v>n/a</v>
      </c>
      <c r="AI167" s="1053" t="str">
        <f t="shared" ref="AI167:AI176" si="117">IF(ISERROR((L167/N167-1)*100),"n/a",(L167/N167-1)*100)</f>
        <v>n/a</v>
      </c>
      <c r="AJ167" s="1053" t="str">
        <f t="shared" ref="AJ167:AJ176" si="118">IF(ISERROR((N167/O167-1)*100),"n/a",(N167/O167-1)*100)</f>
        <v>n/a</v>
      </c>
      <c r="AK167" s="1053" t="str">
        <f t="shared" ref="AK167:AK176" si="119">IF(ISERROR((O167/P167-1)*100),"n/a",(O167/P167-1)*100)</f>
        <v>n/a</v>
      </c>
      <c r="AL167" s="1053" t="str">
        <f t="shared" ref="AL167:AL176" si="120">IF(ISERROR((P167/Q167-1)*100),"n/a",(P167/Q167-1)*100)</f>
        <v>n/a</v>
      </c>
      <c r="AM167" s="1053" t="str">
        <f t="shared" ref="AM167:AM176" si="121">IF(ISERROR((Q167/R167-1)*100),"n/a",(Q167/R167-1)*100)</f>
        <v>n/a</v>
      </c>
      <c r="AN167" s="1053" t="str">
        <f t="shared" ref="AN167:AN176" si="122">IF(ISERROR((R167/S167-1)*100),"n/a",(R167/S167-1)*100)</f>
        <v>n/a</v>
      </c>
      <c r="AO167" s="1053" t="str">
        <f t="shared" ref="AO167:AO176" si="123">IF(ISERROR((S167/T167-1)*100),"n/a",(S167/T167-1)*100)</f>
        <v>n/a</v>
      </c>
      <c r="AP167" s="1053" t="str">
        <f t="shared" ref="AP167:AP176" si="124">IF(ISERROR((T167/U167-1)*100),"n/a",(T167/U167-1)*100)</f>
        <v>n/a</v>
      </c>
      <c r="AQ167" s="1053" t="str">
        <f t="shared" ref="AQ167:AQ176" si="125">IF(ISERROR((U167/V167-1)*100),"n/a",(U167/V167-1)*100)</f>
        <v>n/a</v>
      </c>
      <c r="AR167" s="1053" t="str">
        <f t="shared" ref="AR167:AR176" si="126">IF(ISERROR((V167/W167-1)*100),"n/a",(V167/W167-1)*100)</f>
        <v>n/a</v>
      </c>
      <c r="AS167" s="1053" t="str">
        <f t="shared" ref="AS167:AS176" si="127">IF(ISERROR((W167/X167-1)*100),"n/a",(W167/X167-1)*100)</f>
        <v>n/a</v>
      </c>
      <c r="AT167" s="1053" t="str">
        <f t="shared" ref="AT167:AT176" si="128">IF(ISERROR((X167/Y167-1)*100),"n/a",(X167/Y167-1)*100)</f>
        <v>n/a</v>
      </c>
      <c r="AU167" s="1054">
        <f t="shared" si="107"/>
        <v>12.589278312932421</v>
      </c>
      <c r="AV167" s="1055">
        <f t="shared" si="108"/>
        <v>12.863107859318374</v>
      </c>
    </row>
    <row r="168" spans="1:48" ht="11.25" customHeight="1" x14ac:dyDescent="0.2">
      <c r="A168" s="483" t="s">
        <v>172</v>
      </c>
      <c r="B168" s="860" t="s">
        <v>173</v>
      </c>
      <c r="C168" s="610">
        <v>1.8</v>
      </c>
      <c r="D168" s="482">
        <v>1.54</v>
      </c>
      <c r="E168" s="482">
        <v>1.44</v>
      </c>
      <c r="F168" s="610">
        <v>1.3</v>
      </c>
      <c r="G168" s="610">
        <v>1.1000000000000001</v>
      </c>
      <c r="H168" s="610">
        <v>0.94</v>
      </c>
      <c r="I168" s="610">
        <v>0.84</v>
      </c>
      <c r="J168" s="931"/>
      <c r="K168" s="610">
        <v>0.76</v>
      </c>
      <c r="L168" s="481">
        <v>0.7</v>
      </c>
      <c r="M168" s="931"/>
      <c r="N168" s="615">
        <v>0.66</v>
      </c>
      <c r="O168" s="616">
        <v>0.63</v>
      </c>
      <c r="P168" s="616">
        <v>0.6</v>
      </c>
      <c r="Q168" s="616">
        <v>0.56000000000000005</v>
      </c>
      <c r="R168" s="616">
        <v>0.52</v>
      </c>
      <c r="S168" s="616">
        <v>0.48</v>
      </c>
      <c r="T168" s="616">
        <v>0.47</v>
      </c>
      <c r="U168" s="616">
        <v>0.435</v>
      </c>
      <c r="V168" s="616">
        <v>0.42499999999999999</v>
      </c>
      <c r="W168" s="616">
        <v>0.41499999999999998</v>
      </c>
      <c r="X168" s="616">
        <v>0.38</v>
      </c>
      <c r="Y168" s="616">
        <v>0.34</v>
      </c>
      <c r="Z168" s="613">
        <f t="shared" si="86"/>
        <v>16.335000000000001</v>
      </c>
      <c r="AA168" s="1052">
        <f t="shared" si="109"/>
        <v>16.883116883116877</v>
      </c>
      <c r="AB168" s="1052">
        <f t="shared" si="110"/>
        <v>6.944444444444442</v>
      </c>
      <c r="AC168" s="1053">
        <f t="shared" si="111"/>
        <v>10.769230769230752</v>
      </c>
      <c r="AD168" s="1053">
        <f t="shared" si="112"/>
        <v>18.181818181818166</v>
      </c>
      <c r="AE168" s="1053">
        <f t="shared" si="113"/>
        <v>17.021276595744705</v>
      </c>
      <c r="AF168" s="1053">
        <f t="shared" si="114"/>
        <v>11.904761904761907</v>
      </c>
      <c r="AG168" s="1053">
        <f t="shared" si="115"/>
        <v>10.526315789473673</v>
      </c>
      <c r="AH168" s="1053">
        <f t="shared" si="116"/>
        <v>8.5714285714285854</v>
      </c>
      <c r="AI168" s="1053">
        <f t="shared" si="117"/>
        <v>6.0606060606060552</v>
      </c>
      <c r="AJ168" s="1053">
        <f t="shared" si="118"/>
        <v>4.7619047619047672</v>
      </c>
      <c r="AK168" s="1053">
        <f t="shared" si="119"/>
        <v>5.0000000000000044</v>
      </c>
      <c r="AL168" s="1053">
        <f t="shared" si="120"/>
        <v>7.1428571428571397</v>
      </c>
      <c r="AM168" s="1053">
        <f t="shared" si="121"/>
        <v>7.6923076923077094</v>
      </c>
      <c r="AN168" s="1053">
        <f t="shared" si="122"/>
        <v>8.3333333333333481</v>
      </c>
      <c r="AO168" s="1053">
        <f t="shared" si="123"/>
        <v>2.1276595744680771</v>
      </c>
      <c r="AP168" s="1053">
        <f t="shared" si="124"/>
        <v>8.045977011494255</v>
      </c>
      <c r="AQ168" s="1053">
        <f t="shared" si="125"/>
        <v>2.3529411764705799</v>
      </c>
      <c r="AR168" s="1053">
        <f t="shared" si="126"/>
        <v>2.4096385542168752</v>
      </c>
      <c r="AS168" s="1053">
        <f t="shared" si="127"/>
        <v>9.210526315789469</v>
      </c>
      <c r="AT168" s="1053">
        <f t="shared" si="128"/>
        <v>11.764705882352944</v>
      </c>
      <c r="AU168" s="1054">
        <f t="shared" si="107"/>
        <v>8.7852425322910186</v>
      </c>
      <c r="AV168" s="1055">
        <f t="shared" si="108"/>
        <v>4.7006303602497539</v>
      </c>
    </row>
    <row r="169" spans="1:48" ht="11.25" customHeight="1" x14ac:dyDescent="0.2">
      <c r="A169" s="862" t="s">
        <v>199</v>
      </c>
      <c r="B169" s="860" t="s">
        <v>200</v>
      </c>
      <c r="C169" s="610">
        <v>0.78</v>
      </c>
      <c r="D169" s="482">
        <v>0.67</v>
      </c>
      <c r="E169" s="504">
        <v>0.59000000000000008</v>
      </c>
      <c r="F169" s="610">
        <v>0.53</v>
      </c>
      <c r="G169" s="610">
        <v>0.47</v>
      </c>
      <c r="H169" s="610">
        <v>0.38</v>
      </c>
      <c r="I169" s="610">
        <v>0.3</v>
      </c>
      <c r="J169" s="931">
        <v>0</v>
      </c>
      <c r="K169" s="610">
        <v>0.26500000000000001</v>
      </c>
      <c r="L169" s="481">
        <v>0.23499999999999999</v>
      </c>
      <c r="M169" s="931">
        <v>0</v>
      </c>
      <c r="N169" s="615">
        <v>0.20499999999999999</v>
      </c>
      <c r="O169" s="616">
        <v>0.18</v>
      </c>
      <c r="P169" s="616">
        <v>0.16500000000000001</v>
      </c>
      <c r="Q169" s="616">
        <v>0.14499999999999999</v>
      </c>
      <c r="R169" s="616">
        <v>0.125</v>
      </c>
      <c r="S169" s="616">
        <v>0.105</v>
      </c>
      <c r="T169" s="616">
        <v>0.08</v>
      </c>
      <c r="U169" s="616">
        <v>6.25E-2</v>
      </c>
      <c r="V169" s="616">
        <v>5.5E-2</v>
      </c>
      <c r="W169" s="616">
        <v>0.05</v>
      </c>
      <c r="X169" s="616">
        <v>4.7500000000000001E-2</v>
      </c>
      <c r="Y169" s="616">
        <v>3.7499999999999999E-2</v>
      </c>
      <c r="Z169" s="613">
        <f t="shared" si="86"/>
        <v>5.4774999999999991</v>
      </c>
      <c r="AA169" s="1052">
        <f t="shared" si="109"/>
        <v>16.417910447761198</v>
      </c>
      <c r="AB169" s="1052">
        <f t="shared" si="110"/>
        <v>13.55932203389829</v>
      </c>
      <c r="AC169" s="1053">
        <f t="shared" si="111"/>
        <v>11.320754716981153</v>
      </c>
      <c r="AD169" s="1053">
        <f t="shared" si="112"/>
        <v>12.765957446808528</v>
      </c>
      <c r="AE169" s="1053">
        <f t="shared" si="113"/>
        <v>23.684210526315773</v>
      </c>
      <c r="AF169" s="1053">
        <f t="shared" si="114"/>
        <v>26.666666666666682</v>
      </c>
      <c r="AG169" s="1053">
        <f t="shared" si="115"/>
        <v>13.207547169811317</v>
      </c>
      <c r="AH169" s="1053">
        <f t="shared" si="116"/>
        <v>12.765957446808528</v>
      </c>
      <c r="AI169" s="1053">
        <f t="shared" si="117"/>
        <v>14.634146341463406</v>
      </c>
      <c r="AJ169" s="1053">
        <f t="shared" si="118"/>
        <v>13.888888888888884</v>
      </c>
      <c r="AK169" s="1053">
        <f t="shared" si="119"/>
        <v>9.0909090909090828</v>
      </c>
      <c r="AL169" s="1053">
        <f t="shared" si="120"/>
        <v>13.793103448275868</v>
      </c>
      <c r="AM169" s="1053">
        <f t="shared" si="121"/>
        <v>15.999999999999993</v>
      </c>
      <c r="AN169" s="1053">
        <f t="shared" si="122"/>
        <v>19.047619047619047</v>
      </c>
      <c r="AO169" s="1053">
        <f t="shared" si="123"/>
        <v>31.25</v>
      </c>
      <c r="AP169" s="1053">
        <f t="shared" si="124"/>
        <v>28.000000000000004</v>
      </c>
      <c r="AQ169" s="1053">
        <f t="shared" si="125"/>
        <v>13.636363636363647</v>
      </c>
      <c r="AR169" s="1053">
        <f t="shared" si="126"/>
        <v>9.9999999999999858</v>
      </c>
      <c r="AS169" s="1053">
        <f t="shared" si="127"/>
        <v>5.2631578947368363</v>
      </c>
      <c r="AT169" s="1053">
        <f t="shared" si="128"/>
        <v>26.666666666666682</v>
      </c>
      <c r="AU169" s="1054">
        <f t="shared" si="107"/>
        <v>16.582959073498746</v>
      </c>
      <c r="AV169" s="1055">
        <f t="shared" si="108"/>
        <v>7.0269926342299422</v>
      </c>
    </row>
    <row r="170" spans="1:48" ht="11.25" customHeight="1" x14ac:dyDescent="0.2">
      <c r="A170" s="862" t="s">
        <v>527</v>
      </c>
      <c r="B170" s="860" t="s">
        <v>528</v>
      </c>
      <c r="C170" s="610">
        <v>0.96</v>
      </c>
      <c r="D170" s="482">
        <v>0.88</v>
      </c>
      <c r="E170" s="482">
        <v>0.78</v>
      </c>
      <c r="F170" s="485">
        <v>0.72</v>
      </c>
      <c r="G170" s="610">
        <v>0.7</v>
      </c>
      <c r="H170" s="610">
        <v>0.63</v>
      </c>
      <c r="I170" s="610">
        <v>0.59</v>
      </c>
      <c r="J170" s="931"/>
      <c r="K170" s="610">
        <v>0.54</v>
      </c>
      <c r="L170" s="481">
        <v>0.44667000000000001</v>
      </c>
      <c r="M170" s="931"/>
      <c r="N170" s="615">
        <v>0.32666666666666666</v>
      </c>
      <c r="O170" s="612">
        <v>0.29333333333333333</v>
      </c>
      <c r="P170" s="616">
        <v>0.25666666666666665</v>
      </c>
      <c r="Q170" s="616">
        <v>0.18</v>
      </c>
      <c r="R170" s="616">
        <v>0.11</v>
      </c>
      <c r="S170" s="616">
        <v>7.166666666666667E-2</v>
      </c>
      <c r="T170" s="612">
        <v>6.6666666666666666E-2</v>
      </c>
      <c r="U170" s="612">
        <v>6.6666666666666666E-2</v>
      </c>
      <c r="V170" s="612">
        <v>6.6666666666666666E-2</v>
      </c>
      <c r="W170" s="612">
        <v>0.13333333333333333</v>
      </c>
      <c r="X170" s="612">
        <v>0.2</v>
      </c>
      <c r="Y170" s="612">
        <v>0.2</v>
      </c>
      <c r="Z170" s="613">
        <f t="shared" si="86"/>
        <v>8.218336666666664</v>
      </c>
      <c r="AA170" s="1052">
        <f t="shared" si="109"/>
        <v>9.0909090909090828</v>
      </c>
      <c r="AB170" s="1052">
        <f t="shared" si="110"/>
        <v>12.820512820512819</v>
      </c>
      <c r="AC170" s="1053">
        <f t="shared" si="111"/>
        <v>8.3333333333333481</v>
      </c>
      <c r="AD170" s="1053">
        <f t="shared" si="112"/>
        <v>2.8571428571428692</v>
      </c>
      <c r="AE170" s="1053">
        <f t="shared" si="113"/>
        <v>11.111111111111093</v>
      </c>
      <c r="AF170" s="1053">
        <f t="shared" si="114"/>
        <v>6.7796610169491567</v>
      </c>
      <c r="AG170" s="1053">
        <f t="shared" si="115"/>
        <v>9.259259259259256</v>
      </c>
      <c r="AH170" s="1053">
        <f t="shared" si="116"/>
        <v>20.894620189401579</v>
      </c>
      <c r="AI170" s="1053">
        <f t="shared" si="117"/>
        <v>36.735714285714295</v>
      </c>
      <c r="AJ170" s="1053">
        <f t="shared" si="118"/>
        <v>11.363636363636353</v>
      </c>
      <c r="AK170" s="1053">
        <f t="shared" si="119"/>
        <v>14.285714285714302</v>
      </c>
      <c r="AL170" s="1053">
        <f t="shared" si="120"/>
        <v>42.592592592592581</v>
      </c>
      <c r="AM170" s="1053">
        <f t="shared" si="121"/>
        <v>63.636363636363626</v>
      </c>
      <c r="AN170" s="1053">
        <f t="shared" si="122"/>
        <v>53.488372093023237</v>
      </c>
      <c r="AO170" s="1053">
        <f t="shared" si="123"/>
        <v>7.5000000000000178</v>
      </c>
      <c r="AP170" s="1053">
        <f t="shared" si="124"/>
        <v>0</v>
      </c>
      <c r="AQ170" s="1053">
        <f t="shared" si="125"/>
        <v>0</v>
      </c>
      <c r="AR170" s="1053">
        <f t="shared" si="126"/>
        <v>-50</v>
      </c>
      <c r="AS170" s="1053">
        <f t="shared" si="127"/>
        <v>-33.333333333333336</v>
      </c>
      <c r="AT170" s="1053">
        <f t="shared" si="128"/>
        <v>0</v>
      </c>
      <c r="AU170" s="1054">
        <f t="shared" si="107"/>
        <v>11.370780480116512</v>
      </c>
      <c r="AV170" s="1055">
        <f t="shared" si="108"/>
        <v>25.65486912832581</v>
      </c>
    </row>
    <row r="171" spans="1:48" ht="11.25" customHeight="1" x14ac:dyDescent="0.2">
      <c r="A171" s="483" t="s">
        <v>182</v>
      </c>
      <c r="B171" s="860" t="s">
        <v>183</v>
      </c>
      <c r="C171" s="610">
        <v>2.5499999999999998</v>
      </c>
      <c r="D171" s="482">
        <v>2.0499999999999998</v>
      </c>
      <c r="E171" s="482">
        <v>1.62</v>
      </c>
      <c r="F171" s="610">
        <v>1.33</v>
      </c>
      <c r="G171" s="610">
        <v>1.05</v>
      </c>
      <c r="H171" s="610">
        <v>0.85</v>
      </c>
      <c r="I171" s="610">
        <v>0.77</v>
      </c>
      <c r="J171" s="931"/>
      <c r="K171" s="610">
        <v>0.64</v>
      </c>
      <c r="L171" s="481">
        <v>0.54</v>
      </c>
      <c r="M171" s="931" t="s">
        <v>90</v>
      </c>
      <c r="N171" s="615">
        <v>0.48</v>
      </c>
      <c r="O171" s="616">
        <v>0.47</v>
      </c>
      <c r="P171" s="616">
        <v>0.46</v>
      </c>
      <c r="Q171" s="616">
        <v>0.39</v>
      </c>
      <c r="R171" s="616">
        <v>0.35</v>
      </c>
      <c r="S171" s="616">
        <v>0.32</v>
      </c>
      <c r="T171" s="616">
        <v>0.28999999999999998</v>
      </c>
      <c r="U171" s="616">
        <v>0.27</v>
      </c>
      <c r="V171" s="616">
        <v>0.25</v>
      </c>
      <c r="W171" s="616">
        <v>0.22</v>
      </c>
      <c r="X171" s="616">
        <v>0.18667</v>
      </c>
      <c r="Y171" s="616">
        <v>3.6670000000000001E-2</v>
      </c>
      <c r="Z171" s="613">
        <f t="shared" si="86"/>
        <v>15.123340000000001</v>
      </c>
      <c r="AA171" s="1052">
        <f t="shared" si="109"/>
        <v>24.390243902439025</v>
      </c>
      <c r="AB171" s="1052">
        <f t="shared" si="110"/>
        <v>26.543209876543195</v>
      </c>
      <c r="AC171" s="1053">
        <f t="shared" si="111"/>
        <v>21.804511278195491</v>
      </c>
      <c r="AD171" s="1053">
        <f t="shared" si="112"/>
        <v>26.666666666666661</v>
      </c>
      <c r="AE171" s="1053">
        <f t="shared" si="113"/>
        <v>23.529411764705888</v>
      </c>
      <c r="AF171" s="1053">
        <f t="shared" si="114"/>
        <v>10.389610389610393</v>
      </c>
      <c r="AG171" s="1053">
        <f t="shared" si="115"/>
        <v>20.3125</v>
      </c>
      <c r="AH171" s="1053">
        <f t="shared" si="116"/>
        <v>18.518518518518512</v>
      </c>
      <c r="AI171" s="1053">
        <f t="shared" si="117"/>
        <v>12.500000000000021</v>
      </c>
      <c r="AJ171" s="1053">
        <f t="shared" si="118"/>
        <v>2.1276595744680771</v>
      </c>
      <c r="AK171" s="1053">
        <f t="shared" si="119"/>
        <v>2.1739130434782483</v>
      </c>
      <c r="AL171" s="1053">
        <f t="shared" si="120"/>
        <v>17.948717948717952</v>
      </c>
      <c r="AM171" s="1053">
        <f t="shared" si="121"/>
        <v>11.428571428571432</v>
      </c>
      <c r="AN171" s="1053">
        <f t="shared" si="122"/>
        <v>9.375</v>
      </c>
      <c r="AO171" s="1053">
        <f t="shared" si="123"/>
        <v>10.344827586206918</v>
      </c>
      <c r="AP171" s="1053">
        <f t="shared" si="124"/>
        <v>7.4074074074073959</v>
      </c>
      <c r="AQ171" s="1053">
        <f t="shared" si="125"/>
        <v>8.0000000000000071</v>
      </c>
      <c r="AR171" s="1053">
        <f t="shared" si="126"/>
        <v>13.636363636363647</v>
      </c>
      <c r="AS171" s="1053">
        <f t="shared" si="127"/>
        <v>17.855038302887436</v>
      </c>
      <c r="AT171" s="1053">
        <f t="shared" si="128"/>
        <v>409.05372238887372</v>
      </c>
      <c r="AU171" s="1054">
        <f t="shared" si="107"/>
        <v>34.700294685682707</v>
      </c>
      <c r="AV171" s="1055">
        <f t="shared" si="108"/>
        <v>88.431544479003705</v>
      </c>
    </row>
    <row r="172" spans="1:48" ht="11.25" customHeight="1" x14ac:dyDescent="0.2">
      <c r="A172" s="487" t="s">
        <v>197</v>
      </c>
      <c r="B172" s="845" t="s">
        <v>198</v>
      </c>
      <c r="C172" s="610">
        <v>1.48</v>
      </c>
      <c r="D172" s="482">
        <v>1.35</v>
      </c>
      <c r="E172" s="482">
        <v>1.29</v>
      </c>
      <c r="F172" s="473">
        <v>1.25</v>
      </c>
      <c r="G172" s="473">
        <v>1.21</v>
      </c>
      <c r="H172" s="473">
        <v>1.1727300000000001</v>
      </c>
      <c r="I172" s="473">
        <v>1.1499999999999999</v>
      </c>
      <c r="J172" s="999"/>
      <c r="K172" s="473">
        <v>1.1318181818181818</v>
      </c>
      <c r="L172" s="471">
        <v>1.1181818181818182</v>
      </c>
      <c r="M172" s="999"/>
      <c r="N172" s="476">
        <v>1.1000000000000001</v>
      </c>
      <c r="O172" s="478">
        <v>1.0909090909090908</v>
      </c>
      <c r="P172" s="478">
        <v>1.0545454545454545</v>
      </c>
      <c r="Q172" s="478">
        <v>0.98181818181818181</v>
      </c>
      <c r="R172" s="478">
        <v>0.94545454545454544</v>
      </c>
      <c r="S172" s="478">
        <v>0.87272727272727257</v>
      </c>
      <c r="T172" s="478">
        <v>0.76032727272727263</v>
      </c>
      <c r="U172" s="478">
        <v>0.6461181818181817</v>
      </c>
      <c r="V172" s="478">
        <v>0.57370909090909084</v>
      </c>
      <c r="W172" s="478">
        <v>0.5464</v>
      </c>
      <c r="X172" s="478">
        <v>0.50790909090909087</v>
      </c>
      <c r="Y172" s="478">
        <v>0.48543636363636361</v>
      </c>
      <c r="Z172" s="613">
        <f t="shared" si="86"/>
        <v>20.718084545454545</v>
      </c>
      <c r="AA172" s="1052">
        <f t="shared" si="109"/>
        <v>9.6296296296296102</v>
      </c>
      <c r="AB172" s="1052">
        <f t="shared" si="110"/>
        <v>4.6511627906976827</v>
      </c>
      <c r="AC172" s="1053">
        <f t="shared" si="111"/>
        <v>3.2000000000000028</v>
      </c>
      <c r="AD172" s="1053">
        <f t="shared" si="112"/>
        <v>3.3057851239669533</v>
      </c>
      <c r="AE172" s="1053">
        <f t="shared" si="113"/>
        <v>3.1780546246791497</v>
      </c>
      <c r="AF172" s="1053">
        <f t="shared" si="114"/>
        <v>1.9765217391304546</v>
      </c>
      <c r="AG172" s="1053">
        <f t="shared" si="115"/>
        <v>1.6064257028112428</v>
      </c>
      <c r="AH172" s="1053">
        <f t="shared" si="116"/>
        <v>1.2195121951219523</v>
      </c>
      <c r="AI172" s="1053">
        <f t="shared" si="117"/>
        <v>1.6528925619834656</v>
      </c>
      <c r="AJ172" s="1053">
        <f t="shared" si="118"/>
        <v>0.83333333333335258</v>
      </c>
      <c r="AK172" s="1053">
        <f t="shared" si="119"/>
        <v>3.4482758620689724</v>
      </c>
      <c r="AL172" s="1053">
        <f t="shared" si="120"/>
        <v>7.4074074074073959</v>
      </c>
      <c r="AM172" s="1053">
        <f t="shared" si="121"/>
        <v>3.8461538461538547</v>
      </c>
      <c r="AN172" s="1053">
        <f t="shared" si="122"/>
        <v>8.3333333333333481</v>
      </c>
      <c r="AO172" s="1053">
        <f t="shared" si="123"/>
        <v>14.783107752642399</v>
      </c>
      <c r="AP172" s="1053">
        <f t="shared" si="124"/>
        <v>17.676192084195129</v>
      </c>
      <c r="AQ172" s="1053">
        <f t="shared" si="125"/>
        <v>12.621220764403883</v>
      </c>
      <c r="AR172" s="1053">
        <f t="shared" si="126"/>
        <v>4.9980034606681656</v>
      </c>
      <c r="AS172" s="1053">
        <f t="shared" si="127"/>
        <v>7.5783067836048046</v>
      </c>
      <c r="AT172" s="1053">
        <f t="shared" si="128"/>
        <v>4.6293868684220252</v>
      </c>
      <c r="AU172" s="1054">
        <f t="shared" si="107"/>
        <v>5.8287352932126932</v>
      </c>
      <c r="AV172" s="1055">
        <f t="shared" si="108"/>
        <v>4.7165557296494054</v>
      </c>
    </row>
    <row r="173" spans="1:48" ht="11.25" customHeight="1" x14ac:dyDescent="0.2">
      <c r="A173" s="581" t="s">
        <v>4167</v>
      </c>
      <c r="B173" s="847" t="s">
        <v>4164</v>
      </c>
      <c r="C173" s="998">
        <v>0.44</v>
      </c>
      <c r="D173" s="482">
        <v>0.27</v>
      </c>
      <c r="E173" s="956">
        <v>0.18</v>
      </c>
      <c r="F173" s="851">
        <v>0.16</v>
      </c>
      <c r="G173" s="851">
        <v>0.08</v>
      </c>
      <c r="H173" s="851">
        <v>7.0000000000000007E-2</v>
      </c>
      <c r="I173" s="851">
        <v>0.06</v>
      </c>
      <c r="J173" s="851"/>
      <c r="K173" s="851">
        <v>0.04</v>
      </c>
      <c r="L173" s="860">
        <v>0.04</v>
      </c>
      <c r="M173" s="843"/>
      <c r="N173" s="860">
        <v>0.04</v>
      </c>
      <c r="O173" s="863">
        <v>0.3</v>
      </c>
      <c r="P173" s="863">
        <v>0.4</v>
      </c>
      <c r="Q173" s="863">
        <v>0.38</v>
      </c>
      <c r="R173" s="863">
        <v>0.34</v>
      </c>
      <c r="S173" s="863">
        <v>0.3</v>
      </c>
      <c r="T173" s="863">
        <v>0.26</v>
      </c>
      <c r="U173" s="863">
        <v>0.22</v>
      </c>
      <c r="V173" s="863">
        <v>0.2</v>
      </c>
      <c r="W173" s="863">
        <v>0.2</v>
      </c>
      <c r="X173" s="863">
        <v>0.2</v>
      </c>
      <c r="Y173" s="863">
        <v>0.35</v>
      </c>
      <c r="Z173" s="613">
        <f t="shared" si="86"/>
        <v>4.5299999999999994</v>
      </c>
      <c r="AA173" s="1052">
        <f t="shared" si="109"/>
        <v>62.962962962962955</v>
      </c>
      <c r="AB173" s="1052">
        <f t="shared" si="110"/>
        <v>50.000000000000021</v>
      </c>
      <c r="AC173" s="1053">
        <f t="shared" si="111"/>
        <v>12.5</v>
      </c>
      <c r="AD173" s="1053">
        <f t="shared" si="112"/>
        <v>100</v>
      </c>
      <c r="AE173" s="1053">
        <f t="shared" si="113"/>
        <v>14.285714285714279</v>
      </c>
      <c r="AF173" s="1053">
        <f t="shared" si="114"/>
        <v>16.666666666666675</v>
      </c>
      <c r="AG173" s="1053">
        <f t="shared" si="115"/>
        <v>50</v>
      </c>
      <c r="AH173" s="1053">
        <f t="shared" si="116"/>
        <v>0</v>
      </c>
      <c r="AI173" s="1053">
        <f t="shared" si="117"/>
        <v>0</v>
      </c>
      <c r="AJ173" s="1053">
        <f t="shared" si="118"/>
        <v>-86.666666666666671</v>
      </c>
      <c r="AK173" s="1053">
        <f t="shared" si="119"/>
        <v>-25.000000000000011</v>
      </c>
      <c r="AL173" s="1053">
        <f t="shared" si="120"/>
        <v>5.2631578947368363</v>
      </c>
      <c r="AM173" s="1053">
        <f t="shared" si="121"/>
        <v>11.764705882352944</v>
      </c>
      <c r="AN173" s="1053">
        <f t="shared" si="122"/>
        <v>13.333333333333353</v>
      </c>
      <c r="AO173" s="1053">
        <f t="shared" si="123"/>
        <v>15.384615384615374</v>
      </c>
      <c r="AP173" s="1053">
        <f t="shared" si="124"/>
        <v>18.181818181818187</v>
      </c>
      <c r="AQ173" s="1053">
        <f t="shared" si="125"/>
        <v>9.9999999999999858</v>
      </c>
      <c r="AR173" s="1053">
        <f t="shared" si="126"/>
        <v>0</v>
      </c>
      <c r="AS173" s="1053">
        <f t="shared" si="127"/>
        <v>0</v>
      </c>
      <c r="AT173" s="1053">
        <f t="shared" si="128"/>
        <v>-42.857142857142847</v>
      </c>
      <c r="AU173" s="1054">
        <f t="shared" si="107"/>
        <v>11.290958253419557</v>
      </c>
      <c r="AV173" s="1055">
        <f t="shared" si="108"/>
        <v>38.413763275759642</v>
      </c>
    </row>
    <row r="174" spans="1:48" ht="11.25" customHeight="1" x14ac:dyDescent="0.2">
      <c r="A174" s="581" t="s">
        <v>4107</v>
      </c>
      <c r="B174" s="847" t="s">
        <v>4108</v>
      </c>
      <c r="C174" s="998">
        <v>0.88</v>
      </c>
      <c r="D174" s="482">
        <v>0.8</v>
      </c>
      <c r="E174" s="596">
        <v>0.74</v>
      </c>
      <c r="F174" s="851">
        <v>0.68</v>
      </c>
      <c r="G174" s="851">
        <v>0.64</v>
      </c>
      <c r="H174" s="851">
        <v>0.125</v>
      </c>
      <c r="I174" s="485">
        <v>0</v>
      </c>
      <c r="J174" s="851"/>
      <c r="K174" s="485">
        <v>0</v>
      </c>
      <c r="L174" s="614">
        <v>0</v>
      </c>
      <c r="M174" s="843"/>
      <c r="N174" s="486">
        <v>0</v>
      </c>
      <c r="O174" s="612">
        <v>0</v>
      </c>
      <c r="P174" s="612">
        <v>0</v>
      </c>
      <c r="Q174" s="612">
        <v>0</v>
      </c>
      <c r="R174" s="612">
        <v>0</v>
      </c>
      <c r="S174" s="612">
        <v>0</v>
      </c>
      <c r="T174" s="612">
        <v>0</v>
      </c>
      <c r="U174" s="612">
        <v>0</v>
      </c>
      <c r="V174" s="612">
        <v>0</v>
      </c>
      <c r="W174" s="612">
        <v>0</v>
      </c>
      <c r="X174" s="612">
        <v>0</v>
      </c>
      <c r="Y174" s="612">
        <v>0</v>
      </c>
      <c r="Z174" s="613">
        <f t="shared" si="86"/>
        <v>3.8650000000000002</v>
      </c>
      <c r="AA174" s="1052">
        <f t="shared" si="109"/>
        <v>9.9999999999999858</v>
      </c>
      <c r="AB174" s="1052">
        <f t="shared" si="110"/>
        <v>8.1081081081081141</v>
      </c>
      <c r="AC174" s="1053">
        <f t="shared" si="111"/>
        <v>8.8235294117646959</v>
      </c>
      <c r="AD174" s="1053">
        <f t="shared" si="112"/>
        <v>6.25</v>
      </c>
      <c r="AE174" s="1053">
        <f t="shared" si="113"/>
        <v>412</v>
      </c>
      <c r="AF174" s="1053" t="str">
        <f t="shared" si="114"/>
        <v>n/a</v>
      </c>
      <c r="AG174" s="1053" t="str">
        <f t="shared" si="115"/>
        <v>n/a</v>
      </c>
      <c r="AH174" s="1053" t="str">
        <f t="shared" si="116"/>
        <v>n/a</v>
      </c>
      <c r="AI174" s="1053" t="str">
        <f t="shared" si="117"/>
        <v>n/a</v>
      </c>
      <c r="AJ174" s="1053" t="str">
        <f t="shared" si="118"/>
        <v>n/a</v>
      </c>
      <c r="AK174" s="1053" t="str">
        <f t="shared" si="119"/>
        <v>n/a</v>
      </c>
      <c r="AL174" s="1053" t="str">
        <f t="shared" si="120"/>
        <v>n/a</v>
      </c>
      <c r="AM174" s="1053" t="str">
        <f t="shared" si="121"/>
        <v>n/a</v>
      </c>
      <c r="AN174" s="1053" t="str">
        <f t="shared" si="122"/>
        <v>n/a</v>
      </c>
      <c r="AO174" s="1053" t="str">
        <f t="shared" si="123"/>
        <v>n/a</v>
      </c>
      <c r="AP174" s="1053" t="str">
        <f t="shared" si="124"/>
        <v>n/a</v>
      </c>
      <c r="AQ174" s="1053" t="str">
        <f t="shared" si="125"/>
        <v>n/a</v>
      </c>
      <c r="AR174" s="1053" t="str">
        <f t="shared" si="126"/>
        <v>n/a</v>
      </c>
      <c r="AS174" s="1053" t="str">
        <f t="shared" si="127"/>
        <v>n/a</v>
      </c>
      <c r="AT174" s="1053" t="str">
        <f t="shared" si="128"/>
        <v>n/a</v>
      </c>
      <c r="AU174" s="1054">
        <f t="shared" si="107"/>
        <v>89.036327503974547</v>
      </c>
      <c r="AV174" s="1055">
        <f t="shared" si="108"/>
        <v>180.54730717418494</v>
      </c>
    </row>
    <row r="175" spans="1:48" ht="11.25" customHeight="1" x14ac:dyDescent="0.2">
      <c r="A175" s="483" t="s">
        <v>1099</v>
      </c>
      <c r="B175" s="860" t="s">
        <v>1100</v>
      </c>
      <c r="C175" s="610">
        <v>1.28</v>
      </c>
      <c r="D175" s="482">
        <v>1.2</v>
      </c>
      <c r="E175" s="613">
        <v>1.08</v>
      </c>
      <c r="F175" s="610">
        <v>0.84</v>
      </c>
      <c r="G175" s="610">
        <v>0.64</v>
      </c>
      <c r="H175" s="610">
        <v>0.52</v>
      </c>
      <c r="I175" s="610">
        <v>0.44</v>
      </c>
      <c r="J175" s="931"/>
      <c r="K175" s="610">
        <v>0.32</v>
      </c>
      <c r="L175" s="481">
        <v>0.28000000000000003</v>
      </c>
      <c r="M175" s="931"/>
      <c r="N175" s="486">
        <v>0.1</v>
      </c>
      <c r="O175" s="612">
        <v>0.1</v>
      </c>
      <c r="P175" s="612">
        <v>0.72</v>
      </c>
      <c r="Q175" s="612">
        <v>1.1599999999999999</v>
      </c>
      <c r="R175" s="616">
        <v>1.1599999999999999</v>
      </c>
      <c r="S175" s="616">
        <v>0.76100000000000001</v>
      </c>
      <c r="T175" s="612">
        <v>0</v>
      </c>
      <c r="U175" s="612">
        <v>0</v>
      </c>
      <c r="V175" s="612">
        <v>0</v>
      </c>
      <c r="W175" s="612">
        <v>0</v>
      </c>
      <c r="X175" s="612">
        <v>0</v>
      </c>
      <c r="Y175" s="612">
        <v>0</v>
      </c>
      <c r="Z175" s="613">
        <f t="shared" si="86"/>
        <v>10.600999999999999</v>
      </c>
      <c r="AA175" s="1052">
        <f t="shared" si="109"/>
        <v>6.6666666666666652</v>
      </c>
      <c r="AB175" s="1052">
        <f t="shared" si="110"/>
        <v>11.111111111111093</v>
      </c>
      <c r="AC175" s="1053">
        <f t="shared" si="111"/>
        <v>28.57142857142858</v>
      </c>
      <c r="AD175" s="1053">
        <f t="shared" si="112"/>
        <v>31.25</v>
      </c>
      <c r="AE175" s="1053">
        <f t="shared" si="113"/>
        <v>23.076923076923084</v>
      </c>
      <c r="AF175" s="1053">
        <f t="shared" si="114"/>
        <v>18.181818181818187</v>
      </c>
      <c r="AG175" s="1053">
        <f t="shared" si="115"/>
        <v>37.5</v>
      </c>
      <c r="AH175" s="1053">
        <f t="shared" si="116"/>
        <v>14.285714285714279</v>
      </c>
      <c r="AI175" s="1053">
        <f t="shared" si="117"/>
        <v>180.00000000000003</v>
      </c>
      <c r="AJ175" s="1053">
        <f t="shared" si="118"/>
        <v>0</v>
      </c>
      <c r="AK175" s="1053">
        <f t="shared" si="119"/>
        <v>-86.111111111111114</v>
      </c>
      <c r="AL175" s="1053">
        <f t="shared" si="120"/>
        <v>-37.931034482758619</v>
      </c>
      <c r="AM175" s="1053">
        <f t="shared" si="121"/>
        <v>0</v>
      </c>
      <c r="AN175" s="1053">
        <f t="shared" si="122"/>
        <v>52.431011826544015</v>
      </c>
      <c r="AO175" s="1053" t="str">
        <f t="shared" si="123"/>
        <v>n/a</v>
      </c>
      <c r="AP175" s="1053" t="str">
        <f t="shared" si="124"/>
        <v>n/a</v>
      </c>
      <c r="AQ175" s="1053" t="str">
        <f t="shared" si="125"/>
        <v>n/a</v>
      </c>
      <c r="AR175" s="1053" t="str">
        <f t="shared" si="126"/>
        <v>n/a</v>
      </c>
      <c r="AS175" s="1053" t="str">
        <f t="shared" si="127"/>
        <v>n/a</v>
      </c>
      <c r="AT175" s="1053" t="str">
        <f t="shared" si="128"/>
        <v>n/a</v>
      </c>
      <c r="AU175" s="1054">
        <f t="shared" si="107"/>
        <v>19.930894866166877</v>
      </c>
      <c r="AV175" s="1055">
        <f t="shared" si="108"/>
        <v>57.429404584089099</v>
      </c>
    </row>
    <row r="176" spans="1:48" ht="11.25" customHeight="1" x14ac:dyDescent="0.2">
      <c r="A176" s="501" t="s">
        <v>1101</v>
      </c>
      <c r="B176" s="490" t="s">
        <v>1102</v>
      </c>
      <c r="C176" s="610">
        <v>0.4</v>
      </c>
      <c r="D176" s="482">
        <v>0.36</v>
      </c>
      <c r="E176" s="482">
        <v>0.32</v>
      </c>
      <c r="F176" s="496">
        <v>0.28000000000000003</v>
      </c>
      <c r="G176" s="496">
        <v>0.24</v>
      </c>
      <c r="H176" s="496">
        <v>0.2</v>
      </c>
      <c r="I176" s="496">
        <v>0.14000000000000001</v>
      </c>
      <c r="J176" s="1013"/>
      <c r="K176" s="496">
        <v>0.06</v>
      </c>
      <c r="L176" s="497">
        <v>0</v>
      </c>
      <c r="M176" s="1013"/>
      <c r="N176" s="511">
        <v>0</v>
      </c>
      <c r="O176" s="499">
        <v>0</v>
      </c>
      <c r="P176" s="499">
        <v>0</v>
      </c>
      <c r="Q176" s="499">
        <v>0</v>
      </c>
      <c r="R176" s="499">
        <v>0</v>
      </c>
      <c r="S176" s="499">
        <v>0</v>
      </c>
      <c r="T176" s="499">
        <v>0</v>
      </c>
      <c r="U176" s="499">
        <v>0</v>
      </c>
      <c r="V176" s="499">
        <v>0</v>
      </c>
      <c r="W176" s="499">
        <v>0</v>
      </c>
      <c r="X176" s="499">
        <v>0.14000000000000001</v>
      </c>
      <c r="Y176" s="499">
        <v>0.14000000000000001</v>
      </c>
      <c r="Z176" s="613">
        <f t="shared" si="86"/>
        <v>2.2800000000000002</v>
      </c>
      <c r="AA176" s="1052">
        <f t="shared" si="109"/>
        <v>11.111111111111116</v>
      </c>
      <c r="AB176" s="1052">
        <f t="shared" si="110"/>
        <v>12.5</v>
      </c>
      <c r="AC176" s="1053">
        <f t="shared" si="111"/>
        <v>14.285714285714279</v>
      </c>
      <c r="AD176" s="1053">
        <f t="shared" si="112"/>
        <v>16.666666666666675</v>
      </c>
      <c r="AE176" s="1053">
        <f t="shared" si="113"/>
        <v>19.999999999999996</v>
      </c>
      <c r="AF176" s="1053">
        <f t="shared" si="114"/>
        <v>42.857142857142861</v>
      </c>
      <c r="AG176" s="1053">
        <f t="shared" si="115"/>
        <v>133.33333333333334</v>
      </c>
      <c r="AH176" s="1053" t="str">
        <f t="shared" si="116"/>
        <v>n/a</v>
      </c>
      <c r="AI176" s="1053" t="str">
        <f t="shared" si="117"/>
        <v>n/a</v>
      </c>
      <c r="AJ176" s="1053" t="str">
        <f t="shared" si="118"/>
        <v>n/a</v>
      </c>
      <c r="AK176" s="1053" t="str">
        <f t="shared" si="119"/>
        <v>n/a</v>
      </c>
      <c r="AL176" s="1053" t="str">
        <f t="shared" si="120"/>
        <v>n/a</v>
      </c>
      <c r="AM176" s="1053" t="str">
        <f t="shared" si="121"/>
        <v>n/a</v>
      </c>
      <c r="AN176" s="1053" t="str">
        <f t="shared" si="122"/>
        <v>n/a</v>
      </c>
      <c r="AO176" s="1053" t="str">
        <f t="shared" si="123"/>
        <v>n/a</v>
      </c>
      <c r="AP176" s="1053" t="str">
        <f t="shared" si="124"/>
        <v>n/a</v>
      </c>
      <c r="AQ176" s="1053" t="str">
        <f t="shared" si="125"/>
        <v>n/a</v>
      </c>
      <c r="AR176" s="1053" t="str">
        <f t="shared" si="126"/>
        <v>n/a</v>
      </c>
      <c r="AS176" s="1053">
        <f t="shared" si="127"/>
        <v>-100</v>
      </c>
      <c r="AT176" s="1053">
        <f t="shared" si="128"/>
        <v>0</v>
      </c>
      <c r="AU176" s="1054">
        <f t="shared" si="107"/>
        <v>16.750440917107582</v>
      </c>
      <c r="AV176" s="1055">
        <f t="shared" si="108"/>
        <v>59.425250561053609</v>
      </c>
    </row>
    <row r="177" spans="1:48" ht="11.25" customHeight="1" x14ac:dyDescent="0.2">
      <c r="A177" s="568" t="s">
        <v>4439</v>
      </c>
      <c r="B177" s="860" t="s">
        <v>4434</v>
      </c>
      <c r="C177" s="610">
        <v>0.68</v>
      </c>
      <c r="D177" s="482">
        <v>0.56000000000000005</v>
      </c>
      <c r="E177" s="482">
        <v>0.52</v>
      </c>
      <c r="F177" s="610">
        <v>0.48</v>
      </c>
      <c r="G177" s="610">
        <v>0.45999999999999996</v>
      </c>
      <c r="H177" s="482">
        <v>0.4</v>
      </c>
      <c r="I177" s="482">
        <v>0.37000000000000005</v>
      </c>
      <c r="J177" s="843"/>
      <c r="K177" s="521">
        <v>0.34</v>
      </c>
      <c r="L177" s="486">
        <v>0.34</v>
      </c>
      <c r="M177" s="843"/>
      <c r="N177" s="486">
        <v>0.34</v>
      </c>
      <c r="O177" s="567">
        <v>0.34</v>
      </c>
      <c r="P177" s="612">
        <v>0.34</v>
      </c>
      <c r="Q177" s="616">
        <v>0.34</v>
      </c>
      <c r="R177" s="616">
        <v>0.311</v>
      </c>
      <c r="S177" s="616">
        <v>0.30399999999999999</v>
      </c>
      <c r="T177" s="616">
        <v>0.28600000000000003</v>
      </c>
      <c r="U177" s="616">
        <v>0.24</v>
      </c>
      <c r="V177" s="616">
        <v>0.22099999999999997</v>
      </c>
      <c r="W177" s="616">
        <v>0.18600000000000003</v>
      </c>
      <c r="X177" s="612">
        <v>0.16400000000000001</v>
      </c>
      <c r="Y177" s="616">
        <v>0.16400000000000001</v>
      </c>
      <c r="Z177" s="613">
        <f t="shared" si="86"/>
        <v>7.3859999999999992</v>
      </c>
      <c r="AA177" s="1052">
        <f t="shared" ref="AA177:AA240" si="129">IF(ISERROR((C177/D177-1)*100),"n/a",(C177/D177-1)*100)</f>
        <v>21.42857142857142</v>
      </c>
      <c r="AB177" s="1052"/>
      <c r="AC177" s="1053"/>
      <c r="AD177" s="1053"/>
      <c r="AE177" s="1053"/>
      <c r="AF177" s="1053"/>
      <c r="AG177" s="1053"/>
      <c r="AH177" s="1053"/>
      <c r="AI177" s="1053"/>
      <c r="AJ177" s="1053"/>
      <c r="AK177" s="1053"/>
      <c r="AL177" s="1053"/>
      <c r="AM177" s="1053"/>
      <c r="AN177" s="1053"/>
      <c r="AO177" s="1053"/>
      <c r="AP177" s="1053"/>
      <c r="AQ177" s="1053"/>
      <c r="AR177" s="1053"/>
      <c r="AS177" s="1053"/>
      <c r="AT177" s="1053"/>
      <c r="AU177" s="1054">
        <f t="shared" si="107"/>
        <v>21.42857142857142</v>
      </c>
      <c r="AV177" s="1055" t="e">
        <f t="shared" si="108"/>
        <v>#DIV/0!</v>
      </c>
    </row>
    <row r="178" spans="1:48" ht="11.25" customHeight="1" x14ac:dyDescent="0.2">
      <c r="A178" s="483" t="s">
        <v>1024</v>
      </c>
      <c r="B178" s="860" t="s">
        <v>1025</v>
      </c>
      <c r="C178" s="610">
        <v>1.1000000000000001</v>
      </c>
      <c r="D178" s="482">
        <v>1</v>
      </c>
      <c r="E178" s="482">
        <v>0.95</v>
      </c>
      <c r="F178" s="610">
        <v>0.9</v>
      </c>
      <c r="G178" s="610">
        <v>0.8</v>
      </c>
      <c r="H178" s="610">
        <v>0.75</v>
      </c>
      <c r="I178" s="610">
        <v>0.7</v>
      </c>
      <c r="J178" s="931"/>
      <c r="K178" s="610">
        <v>0.65</v>
      </c>
      <c r="L178" s="614">
        <v>0.55000000000000004</v>
      </c>
      <c r="M178" s="931"/>
      <c r="N178" s="615">
        <v>0.55000000000000004</v>
      </c>
      <c r="O178" s="616">
        <v>0.5</v>
      </c>
      <c r="P178" s="612">
        <v>0.35</v>
      </c>
      <c r="Q178" s="616">
        <v>0.35</v>
      </c>
      <c r="R178" s="612">
        <v>0.32</v>
      </c>
      <c r="S178" s="616">
        <v>0.32</v>
      </c>
      <c r="T178" s="616">
        <v>0.3</v>
      </c>
      <c r="U178" s="616">
        <v>0.25</v>
      </c>
      <c r="V178" s="616">
        <v>0.2</v>
      </c>
      <c r="W178" s="612">
        <v>0</v>
      </c>
      <c r="X178" s="612">
        <v>0</v>
      </c>
      <c r="Y178" s="612">
        <v>0</v>
      </c>
      <c r="Z178" s="613">
        <f t="shared" si="86"/>
        <v>10.54</v>
      </c>
      <c r="AA178" s="1052">
        <f t="shared" si="129"/>
        <v>10.000000000000009</v>
      </c>
      <c r="AB178" s="1052">
        <f t="shared" ref="AB178:AB208" si="130">IF(ISERROR((D178/E178-1)*100),"n/a",(D178/E178-1)*100)</f>
        <v>5.2631578947368363</v>
      </c>
      <c r="AC178" s="1053">
        <f t="shared" ref="AC178:AC208" si="131">IF(ISERROR((E178/F178-1)*100),"n/a",(E178/F178-1)*100)</f>
        <v>5.555555555555558</v>
      </c>
      <c r="AD178" s="1053">
        <f t="shared" ref="AD178:AD208" si="132">IF(ISERROR((F178/G178-1)*100),"n/a",(F178/G178-1)*100)</f>
        <v>12.5</v>
      </c>
      <c r="AE178" s="1053">
        <f t="shared" ref="AE178:AE208" si="133">IF(ISERROR((G178/H178-1)*100),"n/a",(G178/H178-1)*100)</f>
        <v>6.6666666666666652</v>
      </c>
      <c r="AF178" s="1053">
        <f t="shared" ref="AF178:AF208" si="134">IF(ISERROR((H178/I178-1)*100),"n/a",(H178/I178-1)*100)</f>
        <v>7.1428571428571397</v>
      </c>
      <c r="AG178" s="1053">
        <f t="shared" ref="AG178:AG208" si="135">IF(ISERROR((I178/K178-1)*100),"n/a",(I178/K178-1)*100)</f>
        <v>7.6923076923076872</v>
      </c>
      <c r="AH178" s="1053">
        <f t="shared" ref="AH178:AH208" si="136">IF(ISERROR((K178/L178-1)*100),"n/a",(K178/L178-1)*100)</f>
        <v>18.181818181818166</v>
      </c>
      <c r="AI178" s="1053">
        <f t="shared" ref="AI178:AI208" si="137">IF(ISERROR((L178/N178-1)*100),"n/a",(L178/N178-1)*100)</f>
        <v>0</v>
      </c>
      <c r="AJ178" s="1053">
        <f t="shared" ref="AJ178:AJ208" si="138">IF(ISERROR((N178/O178-1)*100),"n/a",(N178/O178-1)*100)</f>
        <v>10.000000000000009</v>
      </c>
      <c r="AK178" s="1053">
        <f t="shared" ref="AK178:AK208" si="139">IF(ISERROR((O178/P178-1)*100),"n/a",(O178/P178-1)*100)</f>
        <v>42.857142857142861</v>
      </c>
      <c r="AL178" s="1053">
        <f t="shared" ref="AL178:AL208" si="140">IF(ISERROR((P178/Q178-1)*100),"n/a",(P178/Q178-1)*100)</f>
        <v>0</v>
      </c>
      <c r="AM178" s="1053">
        <f t="shared" ref="AM178:AM208" si="141">IF(ISERROR((Q178/R178-1)*100),"n/a",(Q178/R178-1)*100)</f>
        <v>9.375</v>
      </c>
      <c r="AN178" s="1053">
        <f t="shared" ref="AN178:AN208" si="142">IF(ISERROR((R178/S178-1)*100),"n/a",(R178/S178-1)*100)</f>
        <v>0</v>
      </c>
      <c r="AO178" s="1053">
        <f t="shared" ref="AO178:AO208" si="143">IF(ISERROR((S178/T178-1)*100),"n/a",(S178/T178-1)*100)</f>
        <v>6.6666666666666652</v>
      </c>
      <c r="AP178" s="1053">
        <f t="shared" ref="AP178:AP208" si="144">IF(ISERROR((T178/U178-1)*100),"n/a",(T178/U178-1)*100)</f>
        <v>19.999999999999996</v>
      </c>
      <c r="AQ178" s="1053">
        <f t="shared" ref="AQ178:AQ208" si="145">IF(ISERROR((U178/V178-1)*100),"n/a",(U178/V178-1)*100)</f>
        <v>25</v>
      </c>
      <c r="AR178" s="1053" t="str">
        <f t="shared" ref="AR178:AR208" si="146">IF(ISERROR((V178/W178-1)*100),"n/a",(V178/W178-1)*100)</f>
        <v>n/a</v>
      </c>
      <c r="AS178" s="1053" t="str">
        <f t="shared" ref="AS178:AS208" si="147">IF(ISERROR((W178/X178-1)*100),"n/a",(W178/X178-1)*100)</f>
        <v>n/a</v>
      </c>
      <c r="AT178" s="1053" t="str">
        <f t="shared" ref="AT178:AT208" si="148">IF(ISERROR((X178/Y178-1)*100),"n/a",(X178/Y178-1)*100)</f>
        <v>n/a</v>
      </c>
      <c r="AU178" s="1054">
        <f t="shared" si="107"/>
        <v>10.994186626926563</v>
      </c>
      <c r="AV178" s="1055">
        <f t="shared" si="108"/>
        <v>10.721687663110066</v>
      </c>
    </row>
    <row r="179" spans="1:48" ht="11.25" customHeight="1" x14ac:dyDescent="0.2">
      <c r="A179" s="466" t="s">
        <v>176</v>
      </c>
      <c r="B179" s="845" t="s">
        <v>177</v>
      </c>
      <c r="C179" s="610">
        <v>4.76</v>
      </c>
      <c r="D179" s="482">
        <v>4.4800000000000004</v>
      </c>
      <c r="E179" s="505">
        <v>4.32</v>
      </c>
      <c r="F179" s="473">
        <v>4.29</v>
      </c>
      <c r="G179" s="473">
        <v>4.28</v>
      </c>
      <c r="H179" s="473">
        <v>4.21</v>
      </c>
      <c r="I179" s="473">
        <v>3.9</v>
      </c>
      <c r="J179" s="999"/>
      <c r="K179" s="473">
        <v>3.51</v>
      </c>
      <c r="L179" s="471">
        <v>3.09</v>
      </c>
      <c r="M179" s="999"/>
      <c r="N179" s="476">
        <v>2.84</v>
      </c>
      <c r="O179" s="478">
        <v>2.66</v>
      </c>
      <c r="P179" s="478">
        <v>2.5299999999999998</v>
      </c>
      <c r="Q179" s="478">
        <v>2.2599999999999998</v>
      </c>
      <c r="R179" s="478">
        <v>2.0099999999999998</v>
      </c>
      <c r="S179" s="478">
        <v>1.75</v>
      </c>
      <c r="T179" s="478">
        <v>1.53</v>
      </c>
      <c r="U179" s="478">
        <v>1.43</v>
      </c>
      <c r="V179" s="477">
        <v>1.4</v>
      </c>
      <c r="W179" s="478">
        <v>1.325</v>
      </c>
      <c r="X179" s="477">
        <v>1.3</v>
      </c>
      <c r="Y179" s="478">
        <v>1.24</v>
      </c>
      <c r="Z179" s="613">
        <f t="shared" si="86"/>
        <v>59.115000000000002</v>
      </c>
      <c r="AA179" s="1052">
        <f t="shared" si="129"/>
        <v>6.2499999999999778</v>
      </c>
      <c r="AB179" s="1052">
        <f t="shared" si="130"/>
        <v>3.7037037037036979</v>
      </c>
      <c r="AC179" s="1053">
        <f t="shared" si="131"/>
        <v>0.69930069930070893</v>
      </c>
      <c r="AD179" s="1053">
        <f t="shared" si="132"/>
        <v>0.23364485981307581</v>
      </c>
      <c r="AE179" s="1053">
        <f t="shared" si="133"/>
        <v>1.6627078384798155</v>
      </c>
      <c r="AF179" s="1053">
        <f t="shared" si="134"/>
        <v>7.9487179487179427</v>
      </c>
      <c r="AG179" s="1053">
        <f t="shared" si="135"/>
        <v>11.111111111111116</v>
      </c>
      <c r="AH179" s="1053">
        <f t="shared" si="136"/>
        <v>13.592233009708732</v>
      </c>
      <c r="AI179" s="1053">
        <f t="shared" si="137"/>
        <v>8.8028169014084501</v>
      </c>
      <c r="AJ179" s="1053">
        <f t="shared" si="138"/>
        <v>6.7669172932330657</v>
      </c>
      <c r="AK179" s="1053">
        <f t="shared" si="139"/>
        <v>5.1383399209486313</v>
      </c>
      <c r="AL179" s="1053">
        <f t="shared" si="140"/>
        <v>11.946902654867264</v>
      </c>
      <c r="AM179" s="1053">
        <f t="shared" si="141"/>
        <v>12.437810945273631</v>
      </c>
      <c r="AN179" s="1053">
        <f t="shared" si="142"/>
        <v>14.857142857142836</v>
      </c>
      <c r="AO179" s="1053">
        <f t="shared" si="143"/>
        <v>14.379084967320255</v>
      </c>
      <c r="AP179" s="1053">
        <f t="shared" si="144"/>
        <v>6.9930069930070005</v>
      </c>
      <c r="AQ179" s="1053">
        <f t="shared" si="145"/>
        <v>2.1428571428571352</v>
      </c>
      <c r="AR179" s="1053">
        <f t="shared" si="146"/>
        <v>5.6603773584905648</v>
      </c>
      <c r="AS179" s="1053">
        <f t="shared" si="147"/>
        <v>1.9230769230769162</v>
      </c>
      <c r="AT179" s="1053">
        <f t="shared" si="148"/>
        <v>4.8387096774193505</v>
      </c>
      <c r="AU179" s="1054">
        <f t="shared" si="107"/>
        <v>7.0544231402940074</v>
      </c>
      <c r="AV179" s="1055">
        <f t="shared" si="108"/>
        <v>4.6984152124644964</v>
      </c>
    </row>
    <row r="180" spans="1:48" ht="11.25" customHeight="1" x14ac:dyDescent="0.2">
      <c r="A180" s="501" t="s">
        <v>166</v>
      </c>
      <c r="B180" s="490" t="s">
        <v>167</v>
      </c>
      <c r="C180" s="610">
        <v>0.79</v>
      </c>
      <c r="D180" s="482">
        <v>0.752</v>
      </c>
      <c r="E180" s="500">
        <v>0.72</v>
      </c>
      <c r="F180" s="610">
        <v>0.69</v>
      </c>
      <c r="G180" s="610">
        <v>0.67</v>
      </c>
      <c r="H180" s="610">
        <v>0.65</v>
      </c>
      <c r="I180" s="610">
        <v>0.64</v>
      </c>
      <c r="J180" s="931"/>
      <c r="K180" s="610">
        <v>0.63</v>
      </c>
      <c r="L180" s="481">
        <v>0.61499999999999999</v>
      </c>
      <c r="M180" s="1056"/>
      <c r="N180" s="615">
        <v>0.59499999999999997</v>
      </c>
      <c r="O180" s="616">
        <v>0.59</v>
      </c>
      <c r="P180" s="616">
        <v>0.58499999999999996</v>
      </c>
      <c r="Q180" s="616">
        <v>0.57999999999999996</v>
      </c>
      <c r="R180" s="616">
        <v>0.57499999999999996</v>
      </c>
      <c r="S180" s="616">
        <v>0.56999999999999995</v>
      </c>
      <c r="T180" s="616">
        <v>0.56499999999999995</v>
      </c>
      <c r="U180" s="616">
        <v>0.5625</v>
      </c>
      <c r="V180" s="616">
        <v>0.56000000000000005</v>
      </c>
      <c r="W180" s="616">
        <v>0.5575</v>
      </c>
      <c r="X180" s="616">
        <v>0.55000000000000004</v>
      </c>
      <c r="Y180" s="616">
        <v>0.54249999999999998</v>
      </c>
      <c r="Z180" s="613">
        <f t="shared" si="86"/>
        <v>12.9895</v>
      </c>
      <c r="AA180" s="1052">
        <f t="shared" si="129"/>
        <v>5.0531914893616969</v>
      </c>
      <c r="AB180" s="1052">
        <f t="shared" si="130"/>
        <v>4.4444444444444509</v>
      </c>
      <c r="AC180" s="1053">
        <f t="shared" si="131"/>
        <v>4.3478260869565188</v>
      </c>
      <c r="AD180" s="1053">
        <f t="shared" si="132"/>
        <v>2.9850746268656581</v>
      </c>
      <c r="AE180" s="1053">
        <f t="shared" si="133"/>
        <v>3.0769230769230882</v>
      </c>
      <c r="AF180" s="1053">
        <f t="shared" si="134"/>
        <v>1.5625</v>
      </c>
      <c r="AG180" s="1053">
        <f t="shared" si="135"/>
        <v>1.5873015873015817</v>
      </c>
      <c r="AH180" s="1053">
        <f t="shared" si="136"/>
        <v>2.4390243902439046</v>
      </c>
      <c r="AI180" s="1053">
        <f t="shared" si="137"/>
        <v>3.3613445378151363</v>
      </c>
      <c r="AJ180" s="1053">
        <f t="shared" si="138"/>
        <v>0.84745762711864181</v>
      </c>
      <c r="AK180" s="1053">
        <f t="shared" si="139"/>
        <v>0.85470085470085166</v>
      </c>
      <c r="AL180" s="1053">
        <f t="shared" si="140"/>
        <v>0.86206896551723755</v>
      </c>
      <c r="AM180" s="1053">
        <f t="shared" si="141"/>
        <v>0.86956521739129933</v>
      </c>
      <c r="AN180" s="1053">
        <f t="shared" si="142"/>
        <v>0.87719298245614308</v>
      </c>
      <c r="AO180" s="1053">
        <f t="shared" si="143"/>
        <v>0.88495575221239076</v>
      </c>
      <c r="AP180" s="1053">
        <f t="shared" si="144"/>
        <v>0.4444444444444251</v>
      </c>
      <c r="AQ180" s="1053">
        <f t="shared" si="145"/>
        <v>0.44642857142855874</v>
      </c>
      <c r="AR180" s="1053">
        <f t="shared" si="146"/>
        <v>0.4484304932735439</v>
      </c>
      <c r="AS180" s="1053">
        <f t="shared" si="147"/>
        <v>1.3636363636363447</v>
      </c>
      <c r="AT180" s="1053">
        <f t="shared" si="148"/>
        <v>1.3824884792626779</v>
      </c>
      <c r="AU180" s="1054">
        <f t="shared" si="107"/>
        <v>1.9069499995677073</v>
      </c>
      <c r="AV180" s="1055">
        <f t="shared" si="108"/>
        <v>1.4675096816566329</v>
      </c>
    </row>
    <row r="181" spans="1:48" ht="11.25" customHeight="1" x14ac:dyDescent="0.2">
      <c r="A181" s="483" t="s">
        <v>509</v>
      </c>
      <c r="B181" s="860" t="s">
        <v>510</v>
      </c>
      <c r="C181" s="610">
        <v>1.79</v>
      </c>
      <c r="D181" s="482">
        <v>1.75</v>
      </c>
      <c r="E181" s="613">
        <v>1.7</v>
      </c>
      <c r="F181" s="610">
        <v>1.6658909999999998</v>
      </c>
      <c r="G181" s="610">
        <v>1.63</v>
      </c>
      <c r="H181" s="610">
        <v>1.5623762376237624</v>
      </c>
      <c r="I181" s="610">
        <v>1.2079207920792079</v>
      </c>
      <c r="J181" s="931"/>
      <c r="K181" s="610">
        <v>1.1231588873173028</v>
      </c>
      <c r="L181" s="481">
        <v>0.99952852428099948</v>
      </c>
      <c r="M181" s="1056"/>
      <c r="N181" s="615">
        <v>0.95709570957095702</v>
      </c>
      <c r="O181" s="616">
        <v>0.91051390853371039</v>
      </c>
      <c r="P181" s="616">
        <v>0.8646864686468646</v>
      </c>
      <c r="Q181" s="616">
        <v>0.81961338991041954</v>
      </c>
      <c r="R181" s="616">
        <v>0.77736916548797741</v>
      </c>
      <c r="S181" s="616">
        <v>0.73210749646393214</v>
      </c>
      <c r="T181" s="616">
        <v>0.68948609146628959</v>
      </c>
      <c r="U181" s="616">
        <v>0.64761904761904754</v>
      </c>
      <c r="V181" s="616">
        <v>0.5907590759075908</v>
      </c>
      <c r="W181" s="616">
        <v>0.54766619519094772</v>
      </c>
      <c r="X181" s="616">
        <v>0.50966525223950965</v>
      </c>
      <c r="Y181" s="616">
        <v>0.47100424328147106</v>
      </c>
      <c r="Z181" s="613">
        <f t="shared" si="86"/>
        <v>21.946461485619995</v>
      </c>
      <c r="AA181" s="1052">
        <f t="shared" si="129"/>
        <v>2.2857142857142909</v>
      </c>
      <c r="AB181" s="1052">
        <f t="shared" si="130"/>
        <v>2.941176470588247</v>
      </c>
      <c r="AC181" s="1053">
        <f t="shared" si="131"/>
        <v>2.0474929031971678</v>
      </c>
      <c r="AD181" s="1053">
        <f t="shared" si="132"/>
        <v>2.2019018404907831</v>
      </c>
      <c r="AE181" s="1053">
        <f t="shared" si="133"/>
        <v>4.3282636248415551</v>
      </c>
      <c r="AF181" s="1053">
        <f t="shared" si="134"/>
        <v>29.344262295081979</v>
      </c>
      <c r="AG181" s="1053">
        <f t="shared" si="135"/>
        <v>7.5467421144982616</v>
      </c>
      <c r="AH181" s="1053">
        <f t="shared" si="136"/>
        <v>12.368867924528271</v>
      </c>
      <c r="AI181" s="1053">
        <f t="shared" si="137"/>
        <v>4.4334975369458185</v>
      </c>
      <c r="AJ181" s="1053">
        <f t="shared" si="138"/>
        <v>5.1159900579950346</v>
      </c>
      <c r="AK181" s="1053">
        <f t="shared" si="139"/>
        <v>5.2998909487459001</v>
      </c>
      <c r="AL181" s="1053">
        <f t="shared" si="140"/>
        <v>5.4993097100782373</v>
      </c>
      <c r="AM181" s="1053">
        <f t="shared" si="141"/>
        <v>5.4342552159145852</v>
      </c>
      <c r="AN181" s="1053">
        <f t="shared" si="142"/>
        <v>6.1823802163833097</v>
      </c>
      <c r="AO181" s="1053">
        <f t="shared" si="143"/>
        <v>6.181619256017501</v>
      </c>
      <c r="AP181" s="1053">
        <f t="shared" si="144"/>
        <v>6.4647641234711894</v>
      </c>
      <c r="AQ181" s="1053">
        <f t="shared" si="145"/>
        <v>9.6249002394253491</v>
      </c>
      <c r="AR181" s="1053">
        <f t="shared" si="146"/>
        <v>7.8684573002754776</v>
      </c>
      <c r="AS181" s="1053">
        <f t="shared" si="147"/>
        <v>7.4560592044403462</v>
      </c>
      <c r="AT181" s="1053">
        <f t="shared" si="148"/>
        <v>8.2082082082082017</v>
      </c>
      <c r="AU181" s="1054">
        <f t="shared" si="107"/>
        <v>7.0416876738420742</v>
      </c>
      <c r="AV181" s="1055">
        <f t="shared" si="108"/>
        <v>5.8508118475004283</v>
      </c>
    </row>
    <row r="182" spans="1:48" ht="11.25" customHeight="1" x14ac:dyDescent="0.2">
      <c r="A182" s="862" t="s">
        <v>538</v>
      </c>
      <c r="B182" s="860" t="s">
        <v>539</v>
      </c>
      <c r="C182" s="610">
        <v>3.67</v>
      </c>
      <c r="D182" s="482">
        <v>3.34</v>
      </c>
      <c r="E182" s="613">
        <v>3.0350000000000001</v>
      </c>
      <c r="F182" s="610">
        <v>2.8</v>
      </c>
      <c r="G182" s="610">
        <v>2.59</v>
      </c>
      <c r="H182" s="610">
        <v>2.4</v>
      </c>
      <c r="I182" s="610">
        <v>2.25</v>
      </c>
      <c r="J182" s="931"/>
      <c r="K182" s="610">
        <v>2.11</v>
      </c>
      <c r="L182" s="481">
        <v>1.97</v>
      </c>
      <c r="M182" s="931"/>
      <c r="N182" s="615">
        <v>1.83</v>
      </c>
      <c r="O182" s="616">
        <v>1.75</v>
      </c>
      <c r="P182" s="612">
        <v>1.58</v>
      </c>
      <c r="Q182" s="616">
        <v>1.46</v>
      </c>
      <c r="R182" s="616">
        <v>1.38</v>
      </c>
      <c r="S182" s="616">
        <v>1.34</v>
      </c>
      <c r="T182" s="616">
        <v>1.3</v>
      </c>
      <c r="U182" s="612">
        <v>1.29</v>
      </c>
      <c r="V182" s="612">
        <v>1.29</v>
      </c>
      <c r="W182" s="612">
        <v>1.29</v>
      </c>
      <c r="X182" s="612">
        <v>1.29</v>
      </c>
      <c r="Y182" s="612">
        <v>1.29</v>
      </c>
      <c r="Z182" s="613">
        <f t="shared" si="86"/>
        <v>41.254999999999995</v>
      </c>
      <c r="AA182" s="1052">
        <f t="shared" si="129"/>
        <v>9.8802395209580887</v>
      </c>
      <c r="AB182" s="1052">
        <f t="shared" si="130"/>
        <v>10.049423393739687</v>
      </c>
      <c r="AC182" s="1053">
        <f t="shared" si="131"/>
        <v>8.3928571428571566</v>
      </c>
      <c r="AD182" s="1053">
        <f t="shared" si="132"/>
        <v>8.1081081081081141</v>
      </c>
      <c r="AE182" s="1053">
        <f t="shared" si="133"/>
        <v>7.9166666666666607</v>
      </c>
      <c r="AF182" s="1053">
        <f t="shared" si="134"/>
        <v>6.6666666666666652</v>
      </c>
      <c r="AG182" s="1053">
        <f t="shared" si="135"/>
        <v>6.6350710900473953</v>
      </c>
      <c r="AH182" s="1053">
        <f t="shared" si="136"/>
        <v>7.1065989847715727</v>
      </c>
      <c r="AI182" s="1053">
        <f t="shared" si="137"/>
        <v>7.6502732240437021</v>
      </c>
      <c r="AJ182" s="1053">
        <f t="shared" si="138"/>
        <v>4.5714285714285818</v>
      </c>
      <c r="AK182" s="1053">
        <f t="shared" si="139"/>
        <v>10.759493670886066</v>
      </c>
      <c r="AL182" s="1053">
        <f t="shared" si="140"/>
        <v>8.2191780821917924</v>
      </c>
      <c r="AM182" s="1053">
        <f t="shared" si="141"/>
        <v>5.7971014492753659</v>
      </c>
      <c r="AN182" s="1053">
        <f t="shared" si="142"/>
        <v>2.9850746268656581</v>
      </c>
      <c r="AO182" s="1053">
        <f t="shared" si="143"/>
        <v>3.0769230769230882</v>
      </c>
      <c r="AP182" s="1053">
        <f t="shared" si="144"/>
        <v>0.77519379844961378</v>
      </c>
      <c r="AQ182" s="1053">
        <f t="shared" si="145"/>
        <v>0</v>
      </c>
      <c r="AR182" s="1053">
        <f t="shared" si="146"/>
        <v>0</v>
      </c>
      <c r="AS182" s="1053">
        <f t="shared" si="147"/>
        <v>0</v>
      </c>
      <c r="AT182" s="1053">
        <f t="shared" si="148"/>
        <v>0</v>
      </c>
      <c r="AU182" s="1054">
        <f t="shared" si="107"/>
        <v>5.4295149036939607</v>
      </c>
      <c r="AV182" s="1055">
        <f t="shared" si="108"/>
        <v>3.7146687299559353</v>
      </c>
    </row>
    <row r="183" spans="1:48" ht="11.25" customHeight="1" x14ac:dyDescent="0.2">
      <c r="A183" s="483" t="s">
        <v>206</v>
      </c>
      <c r="B183" s="860" t="s">
        <v>207</v>
      </c>
      <c r="C183" s="610">
        <v>0.82</v>
      </c>
      <c r="D183" s="482">
        <v>0.75</v>
      </c>
      <c r="E183" s="472">
        <v>0.71</v>
      </c>
      <c r="F183" s="610">
        <v>0.69499999999999995</v>
      </c>
      <c r="G183" s="610">
        <v>0.67</v>
      </c>
      <c r="H183" s="610">
        <v>0.63500000000000001</v>
      </c>
      <c r="I183" s="610">
        <v>0.5</v>
      </c>
      <c r="J183" s="931"/>
      <c r="K183" s="610">
        <v>0.35</v>
      </c>
      <c r="L183" s="481">
        <v>0.28999999999999998</v>
      </c>
      <c r="M183" s="931"/>
      <c r="N183" s="615">
        <v>0.2475</v>
      </c>
      <c r="O183" s="612">
        <v>0.23</v>
      </c>
      <c r="P183" s="616">
        <v>0.2225</v>
      </c>
      <c r="Q183" s="616">
        <v>0.19</v>
      </c>
      <c r="R183" s="616">
        <v>0.17</v>
      </c>
      <c r="S183" s="616">
        <v>0.14000000000000001</v>
      </c>
      <c r="T183" s="616">
        <v>0.1125</v>
      </c>
      <c r="U183" s="616">
        <v>9.2499999999999999E-2</v>
      </c>
      <c r="V183" s="616">
        <v>8.2500000000000004E-2</v>
      </c>
      <c r="W183" s="612">
        <v>7.4999999999999997E-2</v>
      </c>
      <c r="X183" s="616">
        <v>7.1249999999999994E-2</v>
      </c>
      <c r="Y183" s="616">
        <v>6.25E-2</v>
      </c>
      <c r="Z183" s="613">
        <f t="shared" si="86"/>
        <v>7.1162499999999991</v>
      </c>
      <c r="AA183" s="1052">
        <f t="shared" si="129"/>
        <v>9.3333333333333268</v>
      </c>
      <c r="AB183" s="1052">
        <f t="shared" si="130"/>
        <v>5.6338028169014231</v>
      </c>
      <c r="AC183" s="1053">
        <f t="shared" si="131"/>
        <v>2.1582733812949728</v>
      </c>
      <c r="AD183" s="1053">
        <f t="shared" si="132"/>
        <v>3.731343283582067</v>
      </c>
      <c r="AE183" s="1053">
        <f t="shared" si="133"/>
        <v>5.5118110236220597</v>
      </c>
      <c r="AF183" s="1053">
        <f t="shared" si="134"/>
        <v>27</v>
      </c>
      <c r="AG183" s="1053">
        <f t="shared" si="135"/>
        <v>42.857142857142861</v>
      </c>
      <c r="AH183" s="1053">
        <f t="shared" si="136"/>
        <v>20.68965517241379</v>
      </c>
      <c r="AI183" s="1053">
        <f t="shared" si="137"/>
        <v>17.171717171717169</v>
      </c>
      <c r="AJ183" s="1053">
        <f t="shared" si="138"/>
        <v>7.6086956521739024</v>
      </c>
      <c r="AK183" s="1053">
        <f t="shared" si="139"/>
        <v>3.3707865168539408</v>
      </c>
      <c r="AL183" s="1053">
        <f t="shared" si="140"/>
        <v>17.105263157894733</v>
      </c>
      <c r="AM183" s="1053">
        <f t="shared" si="141"/>
        <v>11.764705882352944</v>
      </c>
      <c r="AN183" s="1053">
        <f t="shared" si="142"/>
        <v>21.42857142857142</v>
      </c>
      <c r="AO183" s="1053">
        <f t="shared" si="143"/>
        <v>24.444444444444446</v>
      </c>
      <c r="AP183" s="1053">
        <f t="shared" si="144"/>
        <v>21.621621621621621</v>
      </c>
      <c r="AQ183" s="1053">
        <f t="shared" si="145"/>
        <v>12.12121212121211</v>
      </c>
      <c r="AR183" s="1053">
        <f t="shared" si="146"/>
        <v>10.000000000000009</v>
      </c>
      <c r="AS183" s="1053">
        <f t="shared" si="147"/>
        <v>5.2631578947368363</v>
      </c>
      <c r="AT183" s="1053">
        <f t="shared" si="148"/>
        <v>13.999999999999989</v>
      </c>
      <c r="AU183" s="1054">
        <f t="shared" si="107"/>
        <v>14.140776887993482</v>
      </c>
      <c r="AV183" s="1055">
        <f t="shared" si="108"/>
        <v>10.136778802880526</v>
      </c>
    </row>
    <row r="184" spans="1:48" ht="11.25" customHeight="1" x14ac:dyDescent="0.2">
      <c r="A184" s="490" t="s">
        <v>1111</v>
      </c>
      <c r="B184" s="490" t="s">
        <v>1112</v>
      </c>
      <c r="C184" s="610">
        <v>0.45</v>
      </c>
      <c r="D184" s="505">
        <v>0.4</v>
      </c>
      <c r="E184" s="482">
        <v>0.31000000000000005</v>
      </c>
      <c r="F184" s="495">
        <v>0.28000000000000003</v>
      </c>
      <c r="G184" s="496">
        <v>0.25</v>
      </c>
      <c r="H184" s="495">
        <v>0.24</v>
      </c>
      <c r="I184" s="496">
        <v>0.21</v>
      </c>
      <c r="J184" s="1013"/>
      <c r="K184" s="495">
        <v>0.2</v>
      </c>
      <c r="L184" s="492">
        <v>0.18</v>
      </c>
      <c r="M184" s="1013"/>
      <c r="N184" s="511">
        <v>0.16</v>
      </c>
      <c r="O184" s="499">
        <v>0.16</v>
      </c>
      <c r="P184" s="499">
        <v>0.16</v>
      </c>
      <c r="Q184" s="499">
        <v>0.16</v>
      </c>
      <c r="R184" s="499">
        <v>0.16</v>
      </c>
      <c r="S184" s="499">
        <v>0.16</v>
      </c>
      <c r="T184" s="499">
        <v>0.16</v>
      </c>
      <c r="U184" s="499">
        <v>0.16</v>
      </c>
      <c r="V184" s="499">
        <v>0.16</v>
      </c>
      <c r="W184" s="499">
        <v>0.16</v>
      </c>
      <c r="X184" s="499">
        <v>0.16</v>
      </c>
      <c r="Y184" s="499">
        <v>0.16</v>
      </c>
      <c r="Z184" s="613">
        <f t="shared" si="86"/>
        <v>4.4400000000000022</v>
      </c>
      <c r="AA184" s="1052">
        <f t="shared" si="129"/>
        <v>12.5</v>
      </c>
      <c r="AB184" s="1052">
        <f t="shared" si="130"/>
        <v>29.032258064516103</v>
      </c>
      <c r="AC184" s="1053">
        <f t="shared" si="131"/>
        <v>10.714285714285721</v>
      </c>
      <c r="AD184" s="1053">
        <f t="shared" si="132"/>
        <v>12.000000000000011</v>
      </c>
      <c r="AE184" s="1053">
        <f t="shared" si="133"/>
        <v>4.1666666666666741</v>
      </c>
      <c r="AF184" s="1053">
        <f t="shared" si="134"/>
        <v>14.285714285714279</v>
      </c>
      <c r="AG184" s="1053">
        <f t="shared" si="135"/>
        <v>4.9999999999999822</v>
      </c>
      <c r="AH184" s="1053">
        <f t="shared" si="136"/>
        <v>11.111111111111116</v>
      </c>
      <c r="AI184" s="1053">
        <f t="shared" si="137"/>
        <v>12.5</v>
      </c>
      <c r="AJ184" s="1053">
        <f t="shared" si="138"/>
        <v>0</v>
      </c>
      <c r="AK184" s="1053">
        <f t="shared" si="139"/>
        <v>0</v>
      </c>
      <c r="AL184" s="1053">
        <f t="shared" si="140"/>
        <v>0</v>
      </c>
      <c r="AM184" s="1053">
        <f t="shared" si="141"/>
        <v>0</v>
      </c>
      <c r="AN184" s="1053">
        <f t="shared" si="142"/>
        <v>0</v>
      </c>
      <c r="AO184" s="1053">
        <f t="shared" si="143"/>
        <v>0</v>
      </c>
      <c r="AP184" s="1053">
        <f t="shared" si="144"/>
        <v>0</v>
      </c>
      <c r="AQ184" s="1053">
        <f t="shared" si="145"/>
        <v>0</v>
      </c>
      <c r="AR184" s="1053">
        <f t="shared" si="146"/>
        <v>0</v>
      </c>
      <c r="AS184" s="1053">
        <f t="shared" si="147"/>
        <v>0</v>
      </c>
      <c r="AT184" s="1053">
        <f t="shared" si="148"/>
        <v>0</v>
      </c>
      <c r="AU184" s="1054">
        <f t="shared" si="107"/>
        <v>5.5655017921146941</v>
      </c>
      <c r="AV184" s="1055">
        <f t="shared" si="108"/>
        <v>7.8289989163735916</v>
      </c>
    </row>
    <row r="185" spans="1:48" ht="11.25" customHeight="1" x14ac:dyDescent="0.2">
      <c r="A185" s="860" t="s">
        <v>1121</v>
      </c>
      <c r="B185" s="860" t="s">
        <v>1122</v>
      </c>
      <c r="C185" s="610">
        <v>1.06</v>
      </c>
      <c r="D185" s="482">
        <v>1</v>
      </c>
      <c r="E185" s="482">
        <v>0.92</v>
      </c>
      <c r="F185" s="610">
        <v>0.88</v>
      </c>
      <c r="G185" s="610">
        <v>0.84</v>
      </c>
      <c r="H185" s="610">
        <v>0.8</v>
      </c>
      <c r="I185" s="610">
        <v>0.72</v>
      </c>
      <c r="J185" s="931"/>
      <c r="K185" s="610">
        <v>0.57999999999999996</v>
      </c>
      <c r="L185" s="481">
        <v>0.46</v>
      </c>
      <c r="M185" s="931"/>
      <c r="N185" s="486">
        <v>0.4</v>
      </c>
      <c r="O185" s="612">
        <v>0.48749999999999999</v>
      </c>
      <c r="P185" s="616">
        <v>0.73750000000000004</v>
      </c>
      <c r="Q185" s="612">
        <v>0.64500000000000002</v>
      </c>
      <c r="R185" s="612">
        <v>0</v>
      </c>
      <c r="S185" s="612">
        <v>0</v>
      </c>
      <c r="T185" s="612">
        <v>0</v>
      </c>
      <c r="U185" s="612">
        <v>0</v>
      </c>
      <c r="V185" s="612">
        <v>0</v>
      </c>
      <c r="W185" s="612">
        <v>0</v>
      </c>
      <c r="X185" s="612">
        <v>0</v>
      </c>
      <c r="Y185" s="612">
        <v>0</v>
      </c>
      <c r="Z185" s="613">
        <f t="shared" si="86"/>
        <v>9.5300000000000011</v>
      </c>
      <c r="AA185" s="1052">
        <f t="shared" si="129"/>
        <v>6.0000000000000053</v>
      </c>
      <c r="AB185" s="1052">
        <f t="shared" si="130"/>
        <v>8.6956521739130377</v>
      </c>
      <c r="AC185" s="1053">
        <f t="shared" si="131"/>
        <v>4.5454545454545414</v>
      </c>
      <c r="AD185" s="1053">
        <f t="shared" si="132"/>
        <v>4.7619047619047672</v>
      </c>
      <c r="AE185" s="1053">
        <f t="shared" si="133"/>
        <v>4.9999999999999822</v>
      </c>
      <c r="AF185" s="1053">
        <f t="shared" si="134"/>
        <v>11.111111111111116</v>
      </c>
      <c r="AG185" s="1053">
        <f t="shared" si="135"/>
        <v>24.137931034482762</v>
      </c>
      <c r="AH185" s="1053">
        <f t="shared" si="136"/>
        <v>26.086956521739111</v>
      </c>
      <c r="AI185" s="1053">
        <f t="shared" si="137"/>
        <v>14.999999999999991</v>
      </c>
      <c r="AJ185" s="1053">
        <f t="shared" si="138"/>
        <v>-17.948717948717942</v>
      </c>
      <c r="AK185" s="1053">
        <f t="shared" si="139"/>
        <v>-33.898305084745772</v>
      </c>
      <c r="AL185" s="1053">
        <f t="shared" si="140"/>
        <v>14.341085271317834</v>
      </c>
      <c r="AM185" s="1053" t="str">
        <f t="shared" si="141"/>
        <v>n/a</v>
      </c>
      <c r="AN185" s="1053" t="str">
        <f t="shared" si="142"/>
        <v>n/a</v>
      </c>
      <c r="AO185" s="1053" t="str">
        <f t="shared" si="143"/>
        <v>n/a</v>
      </c>
      <c r="AP185" s="1053" t="str">
        <f t="shared" si="144"/>
        <v>n/a</v>
      </c>
      <c r="AQ185" s="1053" t="str">
        <f t="shared" si="145"/>
        <v>n/a</v>
      </c>
      <c r="AR185" s="1053" t="str">
        <f t="shared" si="146"/>
        <v>n/a</v>
      </c>
      <c r="AS185" s="1053" t="str">
        <f t="shared" si="147"/>
        <v>n/a</v>
      </c>
      <c r="AT185" s="1053" t="str">
        <f t="shared" si="148"/>
        <v>n/a</v>
      </c>
      <c r="AU185" s="1054">
        <f t="shared" si="107"/>
        <v>5.6527560322049526</v>
      </c>
      <c r="AV185" s="1055">
        <f t="shared" si="108"/>
        <v>16.746917076657095</v>
      </c>
    </row>
    <row r="186" spans="1:48" ht="11.25" customHeight="1" x14ac:dyDescent="0.2">
      <c r="A186" s="483" t="s">
        <v>1113</v>
      </c>
      <c r="B186" s="860" t="s">
        <v>1114</v>
      </c>
      <c r="C186" s="610">
        <v>1.68</v>
      </c>
      <c r="D186" s="482">
        <v>1.5</v>
      </c>
      <c r="E186" s="482">
        <v>1.2999999999999998</v>
      </c>
      <c r="F186" s="610">
        <v>1.1599999999999999</v>
      </c>
      <c r="G186" s="610">
        <v>1.08</v>
      </c>
      <c r="H186" s="610">
        <v>0.92</v>
      </c>
      <c r="I186" s="610">
        <v>0.74</v>
      </c>
      <c r="J186" s="931"/>
      <c r="K186" s="610">
        <v>0.4</v>
      </c>
      <c r="L186" s="481">
        <v>0.2</v>
      </c>
      <c r="M186" s="931"/>
      <c r="N186" s="486">
        <v>0.08</v>
      </c>
      <c r="O186" s="612">
        <v>0.12</v>
      </c>
      <c r="P186" s="616">
        <v>0.24</v>
      </c>
      <c r="Q186" s="616">
        <v>0.06</v>
      </c>
      <c r="R186" s="612">
        <v>0</v>
      </c>
      <c r="S186" s="612">
        <v>0</v>
      </c>
      <c r="T186" s="612">
        <v>0</v>
      </c>
      <c r="U186" s="612">
        <v>0</v>
      </c>
      <c r="V186" s="612">
        <v>0</v>
      </c>
      <c r="W186" s="612">
        <v>0</v>
      </c>
      <c r="X186" s="612">
        <v>0</v>
      </c>
      <c r="Y186" s="612">
        <v>0</v>
      </c>
      <c r="Z186" s="613">
        <f t="shared" si="86"/>
        <v>9.4799999999999986</v>
      </c>
      <c r="AA186" s="1052">
        <f t="shared" si="129"/>
        <v>11.999999999999989</v>
      </c>
      <c r="AB186" s="1052">
        <f t="shared" si="130"/>
        <v>15.384615384615397</v>
      </c>
      <c r="AC186" s="1053">
        <f t="shared" si="131"/>
        <v>12.06896551724137</v>
      </c>
      <c r="AD186" s="1053">
        <f t="shared" si="132"/>
        <v>7.4074074074073959</v>
      </c>
      <c r="AE186" s="1053">
        <f t="shared" si="133"/>
        <v>17.391304347826097</v>
      </c>
      <c r="AF186" s="1053">
        <f t="shared" si="134"/>
        <v>24.324324324324319</v>
      </c>
      <c r="AG186" s="1053">
        <f t="shared" si="135"/>
        <v>84.999999999999986</v>
      </c>
      <c r="AH186" s="1053">
        <f t="shared" si="136"/>
        <v>100</v>
      </c>
      <c r="AI186" s="1053">
        <f t="shared" si="137"/>
        <v>150</v>
      </c>
      <c r="AJ186" s="1053">
        <f t="shared" si="138"/>
        <v>-33.333333333333329</v>
      </c>
      <c r="AK186" s="1053">
        <f t="shared" si="139"/>
        <v>-50</v>
      </c>
      <c r="AL186" s="1053">
        <f t="shared" si="140"/>
        <v>300</v>
      </c>
      <c r="AM186" s="1053" t="str">
        <f t="shared" si="141"/>
        <v>n/a</v>
      </c>
      <c r="AN186" s="1053" t="str">
        <f t="shared" si="142"/>
        <v>n/a</v>
      </c>
      <c r="AO186" s="1053" t="str">
        <f t="shared" si="143"/>
        <v>n/a</v>
      </c>
      <c r="AP186" s="1053" t="str">
        <f t="shared" si="144"/>
        <v>n/a</v>
      </c>
      <c r="AQ186" s="1053" t="str">
        <f t="shared" si="145"/>
        <v>n/a</v>
      </c>
      <c r="AR186" s="1053" t="str">
        <f t="shared" si="146"/>
        <v>n/a</v>
      </c>
      <c r="AS186" s="1053" t="str">
        <f t="shared" si="147"/>
        <v>n/a</v>
      </c>
      <c r="AT186" s="1053" t="str">
        <f t="shared" si="148"/>
        <v>n/a</v>
      </c>
      <c r="AU186" s="1054">
        <f t="shared" si="107"/>
        <v>53.353606970673432</v>
      </c>
      <c r="AV186" s="1055">
        <f t="shared" si="108"/>
        <v>95.656662940568026</v>
      </c>
    </row>
    <row r="187" spans="1:48" ht="11.25" customHeight="1" x14ac:dyDescent="0.2">
      <c r="A187" s="856" t="s">
        <v>4103</v>
      </c>
      <c r="B187" s="847" t="s">
        <v>4104</v>
      </c>
      <c r="C187" s="998">
        <v>1.25</v>
      </c>
      <c r="D187" s="851">
        <v>1.1299999999999999</v>
      </c>
      <c r="E187" s="851">
        <v>1.03</v>
      </c>
      <c r="F187" s="843">
        <v>0.97</v>
      </c>
      <c r="G187" s="843">
        <v>0.66</v>
      </c>
      <c r="H187" s="485">
        <v>0</v>
      </c>
      <c r="I187" s="485">
        <v>0</v>
      </c>
      <c r="J187" s="843"/>
      <c r="K187" s="614">
        <v>0</v>
      </c>
      <c r="L187" s="614">
        <v>0</v>
      </c>
      <c r="M187" s="931"/>
      <c r="N187" s="486">
        <v>0</v>
      </c>
      <c r="O187" s="612">
        <v>0</v>
      </c>
      <c r="P187" s="612">
        <v>0</v>
      </c>
      <c r="Q187" s="612">
        <v>0</v>
      </c>
      <c r="R187" s="612">
        <v>0</v>
      </c>
      <c r="S187" s="612">
        <v>0</v>
      </c>
      <c r="T187" s="612">
        <v>0</v>
      </c>
      <c r="U187" s="612">
        <v>0</v>
      </c>
      <c r="V187" s="612">
        <v>0</v>
      </c>
      <c r="W187" s="612">
        <v>0</v>
      </c>
      <c r="X187" s="612">
        <v>0</v>
      </c>
      <c r="Y187" s="612">
        <v>0</v>
      </c>
      <c r="Z187" s="613">
        <f t="shared" si="86"/>
        <v>5.04</v>
      </c>
      <c r="AA187" s="1052">
        <f t="shared" si="129"/>
        <v>10.619469026548689</v>
      </c>
      <c r="AB187" s="1052">
        <f t="shared" si="130"/>
        <v>9.7087378640776656</v>
      </c>
      <c r="AC187" s="1053">
        <f t="shared" si="131"/>
        <v>6.1855670103092786</v>
      </c>
      <c r="AD187" s="1053">
        <f t="shared" si="132"/>
        <v>46.969696969696948</v>
      </c>
      <c r="AE187" s="1053" t="str">
        <f t="shared" si="133"/>
        <v>n/a</v>
      </c>
      <c r="AF187" s="1053" t="str">
        <f t="shared" si="134"/>
        <v>n/a</v>
      </c>
      <c r="AG187" s="1053" t="str">
        <f t="shared" si="135"/>
        <v>n/a</v>
      </c>
      <c r="AH187" s="1053" t="str">
        <f t="shared" si="136"/>
        <v>n/a</v>
      </c>
      <c r="AI187" s="1053" t="str">
        <f t="shared" si="137"/>
        <v>n/a</v>
      </c>
      <c r="AJ187" s="1053" t="str">
        <f t="shared" si="138"/>
        <v>n/a</v>
      </c>
      <c r="AK187" s="1053" t="str">
        <f t="shared" si="139"/>
        <v>n/a</v>
      </c>
      <c r="AL187" s="1053" t="str">
        <f t="shared" si="140"/>
        <v>n/a</v>
      </c>
      <c r="AM187" s="1053" t="str">
        <f t="shared" si="141"/>
        <v>n/a</v>
      </c>
      <c r="AN187" s="1053" t="str">
        <f t="shared" si="142"/>
        <v>n/a</v>
      </c>
      <c r="AO187" s="1053" t="str">
        <f t="shared" si="143"/>
        <v>n/a</v>
      </c>
      <c r="AP187" s="1053" t="str">
        <f t="shared" si="144"/>
        <v>n/a</v>
      </c>
      <c r="AQ187" s="1053" t="str">
        <f t="shared" si="145"/>
        <v>n/a</v>
      </c>
      <c r="AR187" s="1053" t="str">
        <f t="shared" si="146"/>
        <v>n/a</v>
      </c>
      <c r="AS187" s="1053" t="str">
        <f t="shared" si="147"/>
        <v>n/a</v>
      </c>
      <c r="AT187" s="1053" t="str">
        <f t="shared" si="148"/>
        <v>n/a</v>
      </c>
      <c r="AU187" s="1054">
        <f t="shared" si="107"/>
        <v>18.370867717658143</v>
      </c>
      <c r="AV187" s="1055">
        <f t="shared" si="108"/>
        <v>19.161517538933868</v>
      </c>
    </row>
    <row r="188" spans="1:48" ht="11.25" customHeight="1" x14ac:dyDescent="0.2">
      <c r="A188" s="489" t="s">
        <v>540</v>
      </c>
      <c r="B188" s="490" t="s">
        <v>541</v>
      </c>
      <c r="C188" s="610">
        <v>0.57750000000000001</v>
      </c>
      <c r="D188" s="482">
        <v>0.5675</v>
      </c>
      <c r="E188" s="500">
        <v>0.55750000000000011</v>
      </c>
      <c r="F188" s="610">
        <v>0.54749999999999999</v>
      </c>
      <c r="G188" s="610">
        <v>0.53649999999999998</v>
      </c>
      <c r="H188" s="610">
        <v>0.52200000000000002</v>
      </c>
      <c r="I188" s="610">
        <v>0.505</v>
      </c>
      <c r="J188" s="931"/>
      <c r="K188" s="610">
        <v>0.48749999999999999</v>
      </c>
      <c r="L188" s="481">
        <v>0.47499999999999998</v>
      </c>
      <c r="M188" s="931"/>
      <c r="N188" s="615">
        <v>0.45750000000000002</v>
      </c>
      <c r="O188" s="616">
        <v>0.4425</v>
      </c>
      <c r="P188" s="616">
        <v>0.40500000000000003</v>
      </c>
      <c r="Q188" s="616">
        <v>0.35249999999999998</v>
      </c>
      <c r="R188" s="616">
        <v>0.32250000000000001</v>
      </c>
      <c r="S188" s="616">
        <v>0.29249999999999998</v>
      </c>
      <c r="T188" s="616">
        <v>0.26437500000000003</v>
      </c>
      <c r="U188" s="616">
        <v>0.12375</v>
      </c>
      <c r="V188" s="612">
        <v>0</v>
      </c>
      <c r="W188" s="612">
        <v>0</v>
      </c>
      <c r="X188" s="612">
        <v>0</v>
      </c>
      <c r="Y188" s="612">
        <v>0</v>
      </c>
      <c r="Z188" s="613">
        <f t="shared" si="86"/>
        <v>7.4366249999999994</v>
      </c>
      <c r="AA188" s="1052">
        <f t="shared" si="129"/>
        <v>1.7621145374449254</v>
      </c>
      <c r="AB188" s="1052">
        <f t="shared" si="130"/>
        <v>1.7937219730941534</v>
      </c>
      <c r="AC188" s="1053">
        <f t="shared" si="131"/>
        <v>1.8264840182648623</v>
      </c>
      <c r="AD188" s="1053">
        <f t="shared" si="132"/>
        <v>2.0503261882572232</v>
      </c>
      <c r="AE188" s="1053">
        <f t="shared" si="133"/>
        <v>2.7777777777777679</v>
      </c>
      <c r="AF188" s="1053">
        <f t="shared" si="134"/>
        <v>3.3663366336633693</v>
      </c>
      <c r="AG188" s="1053">
        <f t="shared" si="135"/>
        <v>3.5897435897435992</v>
      </c>
      <c r="AH188" s="1053">
        <f t="shared" si="136"/>
        <v>2.6315789473684292</v>
      </c>
      <c r="AI188" s="1053">
        <f t="shared" si="137"/>
        <v>3.82513661202184</v>
      </c>
      <c r="AJ188" s="1053">
        <f t="shared" si="138"/>
        <v>3.3898305084745894</v>
      </c>
      <c r="AK188" s="1053">
        <f t="shared" si="139"/>
        <v>9.259259259259256</v>
      </c>
      <c r="AL188" s="1053">
        <f t="shared" si="140"/>
        <v>14.893617021276606</v>
      </c>
      <c r="AM188" s="1053">
        <f t="shared" si="141"/>
        <v>9.302325581395344</v>
      </c>
      <c r="AN188" s="1053">
        <f t="shared" si="142"/>
        <v>10.256410256410264</v>
      </c>
      <c r="AO188" s="1053">
        <f t="shared" si="143"/>
        <v>10.638297872340408</v>
      </c>
      <c r="AP188" s="1053">
        <f t="shared" si="144"/>
        <v>113.63636363636367</v>
      </c>
      <c r="AQ188" s="1053" t="str">
        <f t="shared" si="145"/>
        <v>n/a</v>
      </c>
      <c r="AR188" s="1053" t="str">
        <f t="shared" si="146"/>
        <v>n/a</v>
      </c>
      <c r="AS188" s="1053" t="str">
        <f t="shared" si="147"/>
        <v>n/a</v>
      </c>
      <c r="AT188" s="1053" t="str">
        <f t="shared" si="148"/>
        <v>n/a</v>
      </c>
      <c r="AU188" s="1054">
        <f t="shared" si="107"/>
        <v>12.187457775822269</v>
      </c>
      <c r="AV188" s="1055">
        <f t="shared" si="108"/>
        <v>27.359308152909744</v>
      </c>
    </row>
    <row r="189" spans="1:48" ht="11.25" customHeight="1" x14ac:dyDescent="0.2">
      <c r="A189" s="862" t="s">
        <v>542</v>
      </c>
      <c r="B189" s="480" t="s">
        <v>543</v>
      </c>
      <c r="C189" s="610">
        <v>0.50749999999999995</v>
      </c>
      <c r="D189" s="482">
        <v>0.4975</v>
      </c>
      <c r="E189" s="613">
        <v>0.48749999999999999</v>
      </c>
      <c r="F189" s="610">
        <v>0.47749999999999998</v>
      </c>
      <c r="G189" s="610">
        <v>0.46849999999999997</v>
      </c>
      <c r="H189" s="610">
        <v>0.46300000000000002</v>
      </c>
      <c r="I189" s="610">
        <v>0.45500000000000002</v>
      </c>
      <c r="J189" s="931"/>
      <c r="K189" s="610">
        <v>0.4375</v>
      </c>
      <c r="L189" s="481">
        <v>0.42499999999999999</v>
      </c>
      <c r="M189" s="931"/>
      <c r="N189" s="615">
        <v>0.40749999999999997</v>
      </c>
      <c r="O189" s="616">
        <v>0.39250000000000002</v>
      </c>
      <c r="P189" s="616">
        <v>0.35499999999999998</v>
      </c>
      <c r="Q189" s="616">
        <v>0.30249999999999999</v>
      </c>
      <c r="R189" s="616">
        <v>0.27374999999999999</v>
      </c>
      <c r="S189" s="616">
        <v>0.25031000000000003</v>
      </c>
      <c r="T189" s="616">
        <v>0.23343</v>
      </c>
      <c r="U189" s="616">
        <v>0.21937499999999999</v>
      </c>
      <c r="V189" s="612">
        <v>0.20250000000000001</v>
      </c>
      <c r="W189" s="612">
        <v>0.20250000000000001</v>
      </c>
      <c r="X189" s="616">
        <v>0.20250000000000001</v>
      </c>
      <c r="Y189" s="616">
        <v>0.199685</v>
      </c>
      <c r="Z189" s="613">
        <f t="shared" si="86"/>
        <v>7.4605499999999996</v>
      </c>
      <c r="AA189" s="1052">
        <f t="shared" si="129"/>
        <v>2.0100502512562679</v>
      </c>
      <c r="AB189" s="1052">
        <f t="shared" si="130"/>
        <v>2.051282051282044</v>
      </c>
      <c r="AC189" s="1053">
        <f t="shared" si="131"/>
        <v>2.0942408376963373</v>
      </c>
      <c r="AD189" s="1053">
        <f t="shared" si="132"/>
        <v>1.9210245464247544</v>
      </c>
      <c r="AE189" s="1053">
        <f t="shared" si="133"/>
        <v>1.187904967602571</v>
      </c>
      <c r="AF189" s="1053">
        <f t="shared" si="134"/>
        <v>1.758241758241752</v>
      </c>
      <c r="AG189" s="1053">
        <f t="shared" si="135"/>
        <v>4.0000000000000036</v>
      </c>
      <c r="AH189" s="1053">
        <f t="shared" si="136"/>
        <v>2.941176470588247</v>
      </c>
      <c r="AI189" s="1053">
        <f t="shared" si="137"/>
        <v>4.2944785276073594</v>
      </c>
      <c r="AJ189" s="1053">
        <f t="shared" si="138"/>
        <v>3.8216560509554132</v>
      </c>
      <c r="AK189" s="1053">
        <f t="shared" si="139"/>
        <v>10.563380281690149</v>
      </c>
      <c r="AL189" s="1053">
        <f t="shared" si="140"/>
        <v>17.355371900826434</v>
      </c>
      <c r="AM189" s="1053">
        <f t="shared" si="141"/>
        <v>10.502283105022837</v>
      </c>
      <c r="AN189" s="1053">
        <f t="shared" si="142"/>
        <v>9.3643881586832123</v>
      </c>
      <c r="AO189" s="1053">
        <f t="shared" si="143"/>
        <v>7.2312898941867099</v>
      </c>
      <c r="AP189" s="1053">
        <f t="shared" si="144"/>
        <v>6.4068376068376232</v>
      </c>
      <c r="AQ189" s="1053">
        <f t="shared" si="145"/>
        <v>8.333333333333325</v>
      </c>
      <c r="AR189" s="1053">
        <f t="shared" si="146"/>
        <v>0</v>
      </c>
      <c r="AS189" s="1053">
        <f t="shared" si="147"/>
        <v>0</v>
      </c>
      <c r="AT189" s="1053">
        <f t="shared" si="148"/>
        <v>1.40972030948745</v>
      </c>
      <c r="AU189" s="1054">
        <f t="shared" si="107"/>
        <v>4.8623330025861256</v>
      </c>
      <c r="AV189" s="1055">
        <f t="shared" si="108"/>
        <v>4.4793901010198818</v>
      </c>
    </row>
    <row r="190" spans="1:48" ht="11.25" customHeight="1" x14ac:dyDescent="0.2">
      <c r="A190" s="862" t="s">
        <v>1590</v>
      </c>
      <c r="B190" s="860" t="s">
        <v>1591</v>
      </c>
      <c r="C190" s="610">
        <v>2.12</v>
      </c>
      <c r="D190" s="482">
        <v>1.95</v>
      </c>
      <c r="E190" s="472">
        <v>1.8</v>
      </c>
      <c r="F190" s="610">
        <v>1.6</v>
      </c>
      <c r="G190" s="610">
        <v>1.47</v>
      </c>
      <c r="H190" s="610">
        <v>1.29</v>
      </c>
      <c r="I190" s="610">
        <v>1.2</v>
      </c>
      <c r="J190" s="931"/>
      <c r="K190" s="610">
        <v>0.68</v>
      </c>
      <c r="L190" s="614">
        <v>0.4</v>
      </c>
      <c r="M190" s="931"/>
      <c r="N190" s="486">
        <v>0.4</v>
      </c>
      <c r="O190" s="612">
        <v>0.4</v>
      </c>
      <c r="P190" s="612">
        <v>0.4</v>
      </c>
      <c r="Q190" s="616">
        <v>0.4</v>
      </c>
      <c r="R190" s="616">
        <v>0.39</v>
      </c>
      <c r="S190" s="616">
        <v>0.34499999999999997</v>
      </c>
      <c r="T190" s="616">
        <v>0.3</v>
      </c>
      <c r="U190" s="612">
        <v>0</v>
      </c>
      <c r="V190" s="612">
        <v>0</v>
      </c>
      <c r="W190" s="612">
        <v>0</v>
      </c>
      <c r="X190" s="612">
        <v>0</v>
      </c>
      <c r="Y190" s="612">
        <v>0</v>
      </c>
      <c r="Z190" s="613">
        <f t="shared" si="86"/>
        <v>15.145000000000003</v>
      </c>
      <c r="AA190" s="1052">
        <f t="shared" si="129"/>
        <v>8.7179487179487314</v>
      </c>
      <c r="AB190" s="1052">
        <f t="shared" si="130"/>
        <v>8.333333333333325</v>
      </c>
      <c r="AC190" s="1053">
        <f t="shared" si="131"/>
        <v>12.5</v>
      </c>
      <c r="AD190" s="1053">
        <f t="shared" si="132"/>
        <v>8.8435374149659971</v>
      </c>
      <c r="AE190" s="1053">
        <f t="shared" si="133"/>
        <v>13.953488372093027</v>
      </c>
      <c r="AF190" s="1053">
        <f t="shared" si="134"/>
        <v>7.5000000000000178</v>
      </c>
      <c r="AG190" s="1053">
        <f t="shared" si="135"/>
        <v>76.470588235294088</v>
      </c>
      <c r="AH190" s="1053">
        <f t="shared" si="136"/>
        <v>70</v>
      </c>
      <c r="AI190" s="1053">
        <f t="shared" si="137"/>
        <v>0</v>
      </c>
      <c r="AJ190" s="1053">
        <f t="shared" si="138"/>
        <v>0</v>
      </c>
      <c r="AK190" s="1053">
        <f t="shared" si="139"/>
        <v>0</v>
      </c>
      <c r="AL190" s="1053">
        <f t="shared" si="140"/>
        <v>0</v>
      </c>
      <c r="AM190" s="1053">
        <f t="shared" si="141"/>
        <v>2.5641025641025772</v>
      </c>
      <c r="AN190" s="1053">
        <f t="shared" si="142"/>
        <v>13.043478260869579</v>
      </c>
      <c r="AO190" s="1053">
        <f t="shared" si="143"/>
        <v>14.999999999999991</v>
      </c>
      <c r="AP190" s="1053" t="str">
        <f t="shared" si="144"/>
        <v>n/a</v>
      </c>
      <c r="AQ190" s="1053" t="str">
        <f t="shared" si="145"/>
        <v>n/a</v>
      </c>
      <c r="AR190" s="1053" t="str">
        <f t="shared" si="146"/>
        <v>n/a</v>
      </c>
      <c r="AS190" s="1053" t="str">
        <f t="shared" si="147"/>
        <v>n/a</v>
      </c>
      <c r="AT190" s="1053" t="str">
        <f t="shared" si="148"/>
        <v>n/a</v>
      </c>
      <c r="AU190" s="1054">
        <f t="shared" si="107"/>
        <v>15.795098459907157</v>
      </c>
      <c r="AV190" s="1055">
        <f t="shared" si="108"/>
        <v>23.961331718049632</v>
      </c>
    </row>
    <row r="191" spans="1:48" ht="11.25" customHeight="1" x14ac:dyDescent="0.2">
      <c r="A191" s="1149" t="s">
        <v>4384</v>
      </c>
      <c r="B191" s="490" t="s">
        <v>3808</v>
      </c>
      <c r="C191" s="610">
        <v>0.625</v>
      </c>
      <c r="D191" s="482">
        <v>0.52500000000000002</v>
      </c>
      <c r="E191" s="482">
        <v>0.42499999999999999</v>
      </c>
      <c r="F191" s="496">
        <v>0.34</v>
      </c>
      <c r="G191" s="496">
        <v>0.26750000000000002</v>
      </c>
      <c r="H191" s="496">
        <v>0.2</v>
      </c>
      <c r="I191" s="519">
        <v>0</v>
      </c>
      <c r="J191" s="1177"/>
      <c r="K191" s="519">
        <v>0.15</v>
      </c>
      <c r="L191" s="1086">
        <v>0.15</v>
      </c>
      <c r="M191" s="1178"/>
      <c r="N191" s="1086">
        <v>0.15</v>
      </c>
      <c r="O191" s="1094">
        <v>0.15</v>
      </c>
      <c r="P191" s="520">
        <v>0.33750000000000002</v>
      </c>
      <c r="Q191" s="498">
        <v>0.6</v>
      </c>
      <c r="R191" s="498">
        <v>0.5</v>
      </c>
      <c r="S191" s="498">
        <v>0.33750000000000002</v>
      </c>
      <c r="T191" s="498">
        <v>0.24</v>
      </c>
      <c r="U191" s="498">
        <v>0.14000000000000001</v>
      </c>
      <c r="V191" s="498">
        <v>0.11</v>
      </c>
      <c r="W191" s="498">
        <v>6.6699999999999995E-2</v>
      </c>
      <c r="X191" s="498">
        <v>5.33E-2</v>
      </c>
      <c r="Y191" s="498">
        <v>0.04</v>
      </c>
      <c r="Z191" s="613">
        <f t="shared" si="86"/>
        <v>5.4075000000000006</v>
      </c>
      <c r="AA191" s="1052">
        <f t="shared" si="129"/>
        <v>19.047619047619047</v>
      </c>
      <c r="AB191" s="1052">
        <f t="shared" si="130"/>
        <v>23.529411764705888</v>
      </c>
      <c r="AC191" s="1053">
        <f t="shared" si="131"/>
        <v>24.999999999999979</v>
      </c>
      <c r="AD191" s="1053">
        <f t="shared" si="132"/>
        <v>27.10280373831775</v>
      </c>
      <c r="AE191" s="1053">
        <f t="shared" si="133"/>
        <v>33.749999999999993</v>
      </c>
      <c r="AF191" s="1053" t="str">
        <f t="shared" si="134"/>
        <v>n/a</v>
      </c>
      <c r="AG191" s="1053">
        <f t="shared" si="135"/>
        <v>-100</v>
      </c>
      <c r="AH191" s="1053">
        <f t="shared" si="136"/>
        <v>0</v>
      </c>
      <c r="AI191" s="1053">
        <f t="shared" si="137"/>
        <v>0</v>
      </c>
      <c r="AJ191" s="1053">
        <f t="shared" si="138"/>
        <v>0</v>
      </c>
      <c r="AK191" s="1053">
        <f t="shared" si="139"/>
        <v>-55.555555555555557</v>
      </c>
      <c r="AL191" s="1053">
        <f t="shared" si="140"/>
        <v>-43.749999999999986</v>
      </c>
      <c r="AM191" s="1053">
        <f t="shared" si="141"/>
        <v>19.999999999999996</v>
      </c>
      <c r="AN191" s="1053">
        <f t="shared" si="142"/>
        <v>48.148148148148138</v>
      </c>
      <c r="AO191" s="1053">
        <f t="shared" si="143"/>
        <v>40.625000000000021</v>
      </c>
      <c r="AP191" s="1053">
        <f t="shared" si="144"/>
        <v>71.428571428571402</v>
      </c>
      <c r="AQ191" s="1053">
        <f t="shared" si="145"/>
        <v>27.272727272727295</v>
      </c>
      <c r="AR191" s="1053">
        <f t="shared" si="146"/>
        <v>64.917541229385307</v>
      </c>
      <c r="AS191" s="1053">
        <f t="shared" si="147"/>
        <v>25.140712945590991</v>
      </c>
      <c r="AT191" s="1053">
        <f t="shared" si="148"/>
        <v>33.25</v>
      </c>
      <c r="AU191" s="1054">
        <f t="shared" si="107"/>
        <v>13.679314737868962</v>
      </c>
      <c r="AV191" s="1055">
        <f t="shared" si="108"/>
        <v>41.51745598184592</v>
      </c>
    </row>
    <row r="192" spans="1:48" ht="11.25" customHeight="1" x14ac:dyDescent="0.2">
      <c r="A192" s="568" t="s">
        <v>3810</v>
      </c>
      <c r="B192" s="860" t="s">
        <v>3811</v>
      </c>
      <c r="C192" s="610">
        <v>9</v>
      </c>
      <c r="D192" s="482">
        <v>8</v>
      </c>
      <c r="E192" s="843">
        <v>7</v>
      </c>
      <c r="F192" s="843">
        <v>6</v>
      </c>
      <c r="G192" s="843">
        <v>5</v>
      </c>
      <c r="H192" s="843">
        <v>4</v>
      </c>
      <c r="I192" s="843">
        <v>3</v>
      </c>
      <c r="J192" s="843"/>
      <c r="K192" s="843">
        <v>8</v>
      </c>
      <c r="L192" s="860">
        <v>5</v>
      </c>
      <c r="M192" s="843"/>
      <c r="N192" s="860">
        <v>13</v>
      </c>
      <c r="O192" s="863">
        <v>10</v>
      </c>
      <c r="P192" s="863">
        <v>10</v>
      </c>
      <c r="Q192" s="612">
        <v>0</v>
      </c>
      <c r="R192" s="612">
        <v>0</v>
      </c>
      <c r="S192" s="612">
        <v>0</v>
      </c>
      <c r="T192" s="612">
        <v>0</v>
      </c>
      <c r="U192" s="612">
        <v>0</v>
      </c>
      <c r="V192" s="612">
        <v>0</v>
      </c>
      <c r="W192" s="612">
        <v>0</v>
      </c>
      <c r="X192" s="612">
        <v>0</v>
      </c>
      <c r="Y192" s="612">
        <v>0</v>
      </c>
      <c r="Z192" s="613">
        <f t="shared" si="86"/>
        <v>88</v>
      </c>
      <c r="AA192" s="1052">
        <f t="shared" si="129"/>
        <v>12.5</v>
      </c>
      <c r="AB192" s="1052">
        <f t="shared" si="130"/>
        <v>14.285714285714279</v>
      </c>
      <c r="AC192" s="1053">
        <f t="shared" si="131"/>
        <v>16.666666666666675</v>
      </c>
      <c r="AD192" s="1053">
        <f t="shared" si="132"/>
        <v>19.999999999999996</v>
      </c>
      <c r="AE192" s="1053">
        <f t="shared" si="133"/>
        <v>25</v>
      </c>
      <c r="AF192" s="1053">
        <f t="shared" si="134"/>
        <v>33.333333333333329</v>
      </c>
      <c r="AG192" s="1053">
        <f t="shared" si="135"/>
        <v>-62.5</v>
      </c>
      <c r="AH192" s="1053">
        <f t="shared" si="136"/>
        <v>60.000000000000007</v>
      </c>
      <c r="AI192" s="1053">
        <f t="shared" si="137"/>
        <v>-61.53846153846154</v>
      </c>
      <c r="AJ192" s="1053">
        <f t="shared" si="138"/>
        <v>30.000000000000004</v>
      </c>
      <c r="AK192" s="1053">
        <f t="shared" si="139"/>
        <v>0</v>
      </c>
      <c r="AL192" s="1053" t="str">
        <f t="shared" si="140"/>
        <v>n/a</v>
      </c>
      <c r="AM192" s="1053" t="str">
        <f t="shared" si="141"/>
        <v>n/a</v>
      </c>
      <c r="AN192" s="1053" t="str">
        <f t="shared" si="142"/>
        <v>n/a</v>
      </c>
      <c r="AO192" s="1053" t="str">
        <f t="shared" si="143"/>
        <v>n/a</v>
      </c>
      <c r="AP192" s="1053" t="str">
        <f t="shared" si="144"/>
        <v>n/a</v>
      </c>
      <c r="AQ192" s="1053" t="str">
        <f t="shared" si="145"/>
        <v>n/a</v>
      </c>
      <c r="AR192" s="1053" t="str">
        <f t="shared" si="146"/>
        <v>n/a</v>
      </c>
      <c r="AS192" s="1053" t="str">
        <f t="shared" si="147"/>
        <v>n/a</v>
      </c>
      <c r="AT192" s="1053" t="str">
        <f t="shared" si="148"/>
        <v>n/a</v>
      </c>
      <c r="AU192" s="1054">
        <f t="shared" si="107"/>
        <v>7.977022977022977</v>
      </c>
      <c r="AV192" s="1055">
        <f t="shared" si="108"/>
        <v>37.772332359449535</v>
      </c>
    </row>
    <row r="193" spans="1:48" ht="11.25" customHeight="1" x14ac:dyDescent="0.2">
      <c r="A193" s="862" t="s">
        <v>2155</v>
      </c>
      <c r="B193" s="860" t="s">
        <v>2156</v>
      </c>
      <c r="C193" s="610">
        <v>0.67</v>
      </c>
      <c r="D193" s="482">
        <v>0.62</v>
      </c>
      <c r="E193" s="482">
        <v>0.54500000000000004</v>
      </c>
      <c r="F193" s="610">
        <v>0.4889120545868082</v>
      </c>
      <c r="G193" s="610">
        <v>0.3645337376800607</v>
      </c>
      <c r="H193" s="610">
        <v>0.18681576952236542</v>
      </c>
      <c r="I193" s="521">
        <v>5.7467778620166804E-2</v>
      </c>
      <c r="J193" s="931"/>
      <c r="K193" s="610">
        <v>5.7467778620166804E-2</v>
      </c>
      <c r="L193" s="481">
        <v>4.8847611827141778E-2</v>
      </c>
      <c r="M193" s="931"/>
      <c r="N193" s="615">
        <v>4.5974222896133433E-2</v>
      </c>
      <c r="O193" s="522">
        <v>3.4480667172100077E-2</v>
      </c>
      <c r="P193" s="616">
        <v>3.4480667172100077E-2</v>
      </c>
      <c r="Q193" s="616">
        <v>2.8733889310083402E-2</v>
      </c>
      <c r="R193" s="616">
        <v>2.2987111448066717E-2</v>
      </c>
      <c r="S193" s="616">
        <v>1.8688400303260043E-2</v>
      </c>
      <c r="T193" s="616">
        <v>1.5815011372251706E-2</v>
      </c>
      <c r="U193" s="616">
        <v>1.4374526156178924E-2</v>
      </c>
      <c r="V193" s="616">
        <v>1.221379833206975E-2</v>
      </c>
      <c r="W193" s="616">
        <v>1.1493555724033358E-2</v>
      </c>
      <c r="X193" s="616">
        <v>9.3328278999241857E-3</v>
      </c>
      <c r="Y193" s="616">
        <v>8.6125852918877942E-3</v>
      </c>
      <c r="Z193" s="613">
        <f t="shared" si="86"/>
        <v>3.2962319939347986</v>
      </c>
      <c r="AA193" s="1052">
        <f t="shared" si="129"/>
        <v>8.064516129032274</v>
      </c>
      <c r="AB193" s="1052">
        <f t="shared" si="130"/>
        <v>13.761467889908241</v>
      </c>
      <c r="AC193" s="1053">
        <f t="shared" si="131"/>
        <v>11.471990695871304</v>
      </c>
      <c r="AD193" s="1053">
        <f t="shared" si="132"/>
        <v>34.119836945218566</v>
      </c>
      <c r="AE193" s="1053">
        <f t="shared" si="133"/>
        <v>95.13006777322353</v>
      </c>
      <c r="AF193" s="1053">
        <f t="shared" si="134"/>
        <v>225.07915567282316</v>
      </c>
      <c r="AG193" s="1053">
        <f t="shared" si="135"/>
        <v>0</v>
      </c>
      <c r="AH193" s="1053">
        <f t="shared" si="136"/>
        <v>17.647058823529417</v>
      </c>
      <c r="AI193" s="1053">
        <f t="shared" si="137"/>
        <v>6.25</v>
      </c>
      <c r="AJ193" s="1053">
        <f t="shared" si="138"/>
        <v>33.333333333333329</v>
      </c>
      <c r="AK193" s="1053">
        <f t="shared" si="139"/>
        <v>0</v>
      </c>
      <c r="AL193" s="1053">
        <f t="shared" si="140"/>
        <v>19.999999999999972</v>
      </c>
      <c r="AM193" s="1053">
        <f t="shared" si="141"/>
        <v>25.000000000000021</v>
      </c>
      <c r="AN193" s="1053">
        <f t="shared" si="142"/>
        <v>23.002028397565933</v>
      </c>
      <c r="AO193" s="1053">
        <f t="shared" si="143"/>
        <v>18.168744007670167</v>
      </c>
      <c r="AP193" s="1053">
        <f t="shared" si="144"/>
        <v>10.021097046413496</v>
      </c>
      <c r="AQ193" s="1053">
        <f t="shared" si="145"/>
        <v>17.690875232774683</v>
      </c>
      <c r="AR193" s="1053">
        <f t="shared" si="146"/>
        <v>6.2664907651715174</v>
      </c>
      <c r="AS193" s="1053">
        <f t="shared" si="147"/>
        <v>23.151909017059282</v>
      </c>
      <c r="AT193" s="1053">
        <f t="shared" si="148"/>
        <v>8.3626760563380245</v>
      </c>
      <c r="AU193" s="1054">
        <f t="shared" si="107"/>
        <v>29.826062389296645</v>
      </c>
      <c r="AV193" s="1055">
        <f t="shared" si="108"/>
        <v>50.195959624011863</v>
      </c>
    </row>
    <row r="194" spans="1:48" ht="11.25" customHeight="1" x14ac:dyDescent="0.2">
      <c r="A194" s="862" t="s">
        <v>1105</v>
      </c>
      <c r="B194" s="860" t="s">
        <v>1106</v>
      </c>
      <c r="C194" s="610">
        <v>3.36</v>
      </c>
      <c r="D194" s="482">
        <v>3.0350000000000001</v>
      </c>
      <c r="E194" s="482">
        <v>2.79</v>
      </c>
      <c r="F194" s="473">
        <v>2.4849999999999999</v>
      </c>
      <c r="G194" s="473">
        <v>2.16</v>
      </c>
      <c r="H194" s="473">
        <v>1.8049999999999999</v>
      </c>
      <c r="I194" s="473">
        <v>1.409</v>
      </c>
      <c r="J194" s="999"/>
      <c r="K194" s="474">
        <v>0</v>
      </c>
      <c r="L194" s="475">
        <v>0</v>
      </c>
      <c r="M194" s="999"/>
      <c r="N194" s="488">
        <v>0</v>
      </c>
      <c r="O194" s="477">
        <v>0</v>
      </c>
      <c r="P194" s="477">
        <v>0</v>
      </c>
      <c r="Q194" s="477">
        <v>0</v>
      </c>
      <c r="R194" s="477">
        <v>0</v>
      </c>
      <c r="S194" s="477">
        <v>0</v>
      </c>
      <c r="T194" s="477">
        <v>0</v>
      </c>
      <c r="U194" s="477">
        <v>0</v>
      </c>
      <c r="V194" s="477">
        <v>0</v>
      </c>
      <c r="W194" s="477">
        <v>0</v>
      </c>
      <c r="X194" s="477">
        <v>0</v>
      </c>
      <c r="Y194" s="477">
        <v>0</v>
      </c>
      <c r="Z194" s="613">
        <f t="shared" si="86"/>
        <v>17.043999999999997</v>
      </c>
      <c r="AA194" s="1052">
        <f t="shared" si="129"/>
        <v>10.708401976935743</v>
      </c>
      <c r="AB194" s="1052">
        <f t="shared" si="130"/>
        <v>8.7813620071684575</v>
      </c>
      <c r="AC194" s="1053">
        <f t="shared" si="131"/>
        <v>12.273641851106643</v>
      </c>
      <c r="AD194" s="1053">
        <f t="shared" si="132"/>
        <v>15.04629629629628</v>
      </c>
      <c r="AE194" s="1053">
        <f t="shared" si="133"/>
        <v>19.667590027700843</v>
      </c>
      <c r="AF194" s="1053">
        <f t="shared" si="134"/>
        <v>28.105039034776436</v>
      </c>
      <c r="AG194" s="1053" t="str">
        <f t="shared" si="135"/>
        <v>n/a</v>
      </c>
      <c r="AH194" s="1053" t="str">
        <f t="shared" si="136"/>
        <v>n/a</v>
      </c>
      <c r="AI194" s="1053" t="str">
        <f t="shared" si="137"/>
        <v>n/a</v>
      </c>
      <c r="AJ194" s="1053" t="str">
        <f t="shared" si="138"/>
        <v>n/a</v>
      </c>
      <c r="AK194" s="1053" t="str">
        <f t="shared" si="139"/>
        <v>n/a</v>
      </c>
      <c r="AL194" s="1053" t="str">
        <f t="shared" si="140"/>
        <v>n/a</v>
      </c>
      <c r="AM194" s="1053" t="str">
        <f t="shared" si="141"/>
        <v>n/a</v>
      </c>
      <c r="AN194" s="1053" t="str">
        <f t="shared" si="142"/>
        <v>n/a</v>
      </c>
      <c r="AO194" s="1053" t="str">
        <f t="shared" si="143"/>
        <v>n/a</v>
      </c>
      <c r="AP194" s="1053" t="str">
        <f t="shared" si="144"/>
        <v>n/a</v>
      </c>
      <c r="AQ194" s="1053" t="str">
        <f t="shared" si="145"/>
        <v>n/a</v>
      </c>
      <c r="AR194" s="1053" t="str">
        <f t="shared" si="146"/>
        <v>n/a</v>
      </c>
      <c r="AS194" s="1053" t="str">
        <f t="shared" si="147"/>
        <v>n/a</v>
      </c>
      <c r="AT194" s="1053" t="str">
        <f t="shared" si="148"/>
        <v>n/a</v>
      </c>
      <c r="AU194" s="1054">
        <f t="shared" si="107"/>
        <v>15.763721865664067</v>
      </c>
      <c r="AV194" s="1055">
        <f t="shared" si="108"/>
        <v>7.1351701089979764</v>
      </c>
    </row>
    <row r="195" spans="1:48" ht="11.25" customHeight="1" x14ac:dyDescent="0.2">
      <c r="A195" s="856" t="s">
        <v>4063</v>
      </c>
      <c r="B195" s="860" t="s">
        <v>4064</v>
      </c>
      <c r="C195" s="610">
        <v>1.1000000000000001</v>
      </c>
      <c r="D195" s="482">
        <v>0.9</v>
      </c>
      <c r="E195" s="613">
        <v>0.68</v>
      </c>
      <c r="F195" s="482">
        <v>0.60499999999999998</v>
      </c>
      <c r="G195" s="482">
        <v>0.55000000000000004</v>
      </c>
      <c r="H195" s="482">
        <v>0.5</v>
      </c>
      <c r="I195" s="482">
        <v>0.5</v>
      </c>
      <c r="J195" s="482"/>
      <c r="K195" s="482">
        <v>0.5</v>
      </c>
      <c r="L195" s="614">
        <v>0</v>
      </c>
      <c r="M195" s="931"/>
      <c r="N195" s="486">
        <v>0</v>
      </c>
      <c r="O195" s="612">
        <v>0</v>
      </c>
      <c r="P195" s="612">
        <v>0</v>
      </c>
      <c r="Q195" s="612">
        <v>0</v>
      </c>
      <c r="R195" s="612">
        <v>0</v>
      </c>
      <c r="S195" s="612">
        <v>0</v>
      </c>
      <c r="T195" s="612">
        <v>0</v>
      </c>
      <c r="U195" s="612">
        <v>0</v>
      </c>
      <c r="V195" s="612">
        <v>0</v>
      </c>
      <c r="W195" s="612">
        <v>0</v>
      </c>
      <c r="X195" s="612">
        <v>0</v>
      </c>
      <c r="Y195" s="612">
        <v>0</v>
      </c>
      <c r="Z195" s="613">
        <f t="shared" si="86"/>
        <v>5.335</v>
      </c>
      <c r="AA195" s="1052">
        <f t="shared" si="129"/>
        <v>22.222222222222232</v>
      </c>
      <c r="AB195" s="1052">
        <f t="shared" si="130"/>
        <v>32.352941176470587</v>
      </c>
      <c r="AC195" s="1053">
        <f t="shared" si="131"/>
        <v>12.396694214876035</v>
      </c>
      <c r="AD195" s="1053">
        <f t="shared" si="132"/>
        <v>9.9999999999999858</v>
      </c>
      <c r="AE195" s="1053">
        <f t="shared" si="133"/>
        <v>10.000000000000009</v>
      </c>
      <c r="AF195" s="1053">
        <f t="shared" si="134"/>
        <v>0</v>
      </c>
      <c r="AG195" s="1053">
        <f t="shared" si="135"/>
        <v>0</v>
      </c>
      <c r="AH195" s="1053" t="str">
        <f t="shared" si="136"/>
        <v>n/a</v>
      </c>
      <c r="AI195" s="1053" t="str">
        <f t="shared" si="137"/>
        <v>n/a</v>
      </c>
      <c r="AJ195" s="1053" t="str">
        <f t="shared" si="138"/>
        <v>n/a</v>
      </c>
      <c r="AK195" s="1053" t="str">
        <f t="shared" si="139"/>
        <v>n/a</v>
      </c>
      <c r="AL195" s="1053" t="str">
        <f t="shared" si="140"/>
        <v>n/a</v>
      </c>
      <c r="AM195" s="1053" t="str">
        <f t="shared" si="141"/>
        <v>n/a</v>
      </c>
      <c r="AN195" s="1053" t="str">
        <f t="shared" si="142"/>
        <v>n/a</v>
      </c>
      <c r="AO195" s="1053" t="str">
        <f t="shared" si="143"/>
        <v>n/a</v>
      </c>
      <c r="AP195" s="1053" t="str">
        <f t="shared" si="144"/>
        <v>n/a</v>
      </c>
      <c r="AQ195" s="1053" t="str">
        <f t="shared" si="145"/>
        <v>n/a</v>
      </c>
      <c r="AR195" s="1053" t="str">
        <f t="shared" si="146"/>
        <v>n/a</v>
      </c>
      <c r="AS195" s="1053" t="str">
        <f t="shared" si="147"/>
        <v>n/a</v>
      </c>
      <c r="AT195" s="1053" t="str">
        <f t="shared" si="148"/>
        <v>n/a</v>
      </c>
      <c r="AU195" s="1054">
        <f t="shared" si="107"/>
        <v>12.424551087652693</v>
      </c>
      <c r="AV195" s="1055">
        <f t="shared" si="108"/>
        <v>11.644968173788573</v>
      </c>
    </row>
    <row r="196" spans="1:48" ht="11.25" customHeight="1" x14ac:dyDescent="0.2">
      <c r="A196" s="470" t="s">
        <v>4303</v>
      </c>
      <c r="B196" s="847" t="s">
        <v>3812</v>
      </c>
      <c r="C196" s="998">
        <v>0.79</v>
      </c>
      <c r="D196" s="482">
        <v>0.67</v>
      </c>
      <c r="E196" s="596">
        <v>0.57999999999999996</v>
      </c>
      <c r="F196" s="851">
        <v>0.5</v>
      </c>
      <c r="G196" s="851">
        <v>0.42</v>
      </c>
      <c r="H196" s="851">
        <v>0.1</v>
      </c>
      <c r="I196" s="485">
        <v>0</v>
      </c>
      <c r="J196" s="843"/>
      <c r="K196" s="485">
        <v>0</v>
      </c>
      <c r="L196" s="614">
        <v>0</v>
      </c>
      <c r="M196" s="843"/>
      <c r="N196" s="614">
        <v>0</v>
      </c>
      <c r="O196" s="514">
        <v>0</v>
      </c>
      <c r="P196" s="514">
        <v>0</v>
      </c>
      <c r="Q196" s="514">
        <v>0</v>
      </c>
      <c r="R196" s="514">
        <v>0</v>
      </c>
      <c r="S196" s="514">
        <v>0</v>
      </c>
      <c r="T196" s="514">
        <v>0</v>
      </c>
      <c r="U196" s="514">
        <v>0</v>
      </c>
      <c r="V196" s="514">
        <v>0</v>
      </c>
      <c r="W196" s="514">
        <v>0</v>
      </c>
      <c r="X196" s="514">
        <v>0</v>
      </c>
      <c r="Y196" s="514">
        <v>0</v>
      </c>
      <c r="Z196" s="613">
        <f t="shared" si="86"/>
        <v>3.06</v>
      </c>
      <c r="AA196" s="1052">
        <f t="shared" si="129"/>
        <v>17.910447761194035</v>
      </c>
      <c r="AB196" s="1052">
        <f t="shared" si="130"/>
        <v>15.517241379310365</v>
      </c>
      <c r="AC196" s="1053">
        <f t="shared" si="131"/>
        <v>15.999999999999993</v>
      </c>
      <c r="AD196" s="1053">
        <f t="shared" si="132"/>
        <v>19.047619047619047</v>
      </c>
      <c r="AE196" s="1053">
        <f t="shared" si="133"/>
        <v>319.99999999999994</v>
      </c>
      <c r="AF196" s="1053" t="str">
        <f t="shared" si="134"/>
        <v>n/a</v>
      </c>
      <c r="AG196" s="1053" t="str">
        <f t="shared" si="135"/>
        <v>n/a</v>
      </c>
      <c r="AH196" s="1053" t="str">
        <f t="shared" si="136"/>
        <v>n/a</v>
      </c>
      <c r="AI196" s="1053" t="str">
        <f t="shared" si="137"/>
        <v>n/a</v>
      </c>
      <c r="AJ196" s="1053" t="str">
        <f t="shared" si="138"/>
        <v>n/a</v>
      </c>
      <c r="AK196" s="1053" t="str">
        <f t="shared" si="139"/>
        <v>n/a</v>
      </c>
      <c r="AL196" s="1053" t="str">
        <f t="shared" si="140"/>
        <v>n/a</v>
      </c>
      <c r="AM196" s="1053" t="str">
        <f t="shared" si="141"/>
        <v>n/a</v>
      </c>
      <c r="AN196" s="1053" t="str">
        <f t="shared" si="142"/>
        <v>n/a</v>
      </c>
      <c r="AO196" s="1053" t="str">
        <f t="shared" si="143"/>
        <v>n/a</v>
      </c>
      <c r="AP196" s="1053" t="str">
        <f t="shared" si="144"/>
        <v>n/a</v>
      </c>
      <c r="AQ196" s="1053" t="str">
        <f t="shared" si="145"/>
        <v>n/a</v>
      </c>
      <c r="AR196" s="1053" t="str">
        <f t="shared" si="146"/>
        <v>n/a</v>
      </c>
      <c r="AS196" s="1053" t="str">
        <f t="shared" si="147"/>
        <v>n/a</v>
      </c>
      <c r="AT196" s="1053" t="str">
        <f t="shared" si="148"/>
        <v>n/a</v>
      </c>
      <c r="AU196" s="1054">
        <f t="shared" si="107"/>
        <v>77.695061637624676</v>
      </c>
      <c r="AV196" s="1055">
        <f t="shared" si="108"/>
        <v>135.46011192971341</v>
      </c>
    </row>
    <row r="197" spans="1:48" ht="11.25" customHeight="1" x14ac:dyDescent="0.2">
      <c r="A197" s="862" t="s">
        <v>536</v>
      </c>
      <c r="B197" s="860" t="s">
        <v>537</v>
      </c>
      <c r="C197" s="610">
        <v>4.25</v>
      </c>
      <c r="D197" s="482">
        <v>3.96</v>
      </c>
      <c r="E197" s="613">
        <v>3.72</v>
      </c>
      <c r="F197" s="610">
        <v>3.52</v>
      </c>
      <c r="G197" s="610">
        <v>3.4</v>
      </c>
      <c r="H197" s="610">
        <v>3.32</v>
      </c>
      <c r="I197" s="610">
        <v>3.12</v>
      </c>
      <c r="J197" s="931"/>
      <c r="K197" s="610">
        <v>2.92</v>
      </c>
      <c r="L197" s="481">
        <v>2.72</v>
      </c>
      <c r="M197" s="931"/>
      <c r="N197" s="615">
        <v>1.94</v>
      </c>
      <c r="O197" s="616">
        <v>1.35</v>
      </c>
      <c r="P197" s="616">
        <v>1.24</v>
      </c>
      <c r="Q197" s="616">
        <v>1.145</v>
      </c>
      <c r="R197" s="616">
        <v>1.06</v>
      </c>
      <c r="S197" s="616">
        <v>0.88756799999999991</v>
      </c>
      <c r="T197" s="612">
        <v>0</v>
      </c>
      <c r="U197" s="612">
        <v>0</v>
      </c>
      <c r="V197" s="612">
        <v>0</v>
      </c>
      <c r="W197" s="612">
        <v>0</v>
      </c>
      <c r="X197" s="612">
        <v>0</v>
      </c>
      <c r="Y197" s="612">
        <v>0</v>
      </c>
      <c r="Z197" s="613">
        <f t="shared" si="86"/>
        <v>38.552568000000008</v>
      </c>
      <c r="AA197" s="1052">
        <f t="shared" si="129"/>
        <v>7.3232323232323315</v>
      </c>
      <c r="AB197" s="1052">
        <f t="shared" si="130"/>
        <v>6.4516129032258007</v>
      </c>
      <c r="AC197" s="1053">
        <f t="shared" si="131"/>
        <v>5.6818181818181879</v>
      </c>
      <c r="AD197" s="1053">
        <f t="shared" si="132"/>
        <v>3.529411764705892</v>
      </c>
      <c r="AE197" s="1053">
        <f t="shared" si="133"/>
        <v>2.4096385542168752</v>
      </c>
      <c r="AF197" s="1053">
        <f t="shared" si="134"/>
        <v>6.4102564102564097</v>
      </c>
      <c r="AG197" s="1053">
        <f t="shared" si="135"/>
        <v>6.8493150684931559</v>
      </c>
      <c r="AH197" s="1053">
        <f t="shared" si="136"/>
        <v>7.3529411764705843</v>
      </c>
      <c r="AI197" s="1053">
        <f t="shared" si="137"/>
        <v>40.206185567010323</v>
      </c>
      <c r="AJ197" s="1053">
        <f t="shared" si="138"/>
        <v>43.703703703703688</v>
      </c>
      <c r="AK197" s="1053">
        <f t="shared" si="139"/>
        <v>8.8709677419354982</v>
      </c>
      <c r="AL197" s="1053">
        <f t="shared" si="140"/>
        <v>8.2969432314410554</v>
      </c>
      <c r="AM197" s="1053">
        <f t="shared" si="141"/>
        <v>8.0188679245283048</v>
      </c>
      <c r="AN197" s="1053">
        <f t="shared" si="142"/>
        <v>19.427469219259841</v>
      </c>
      <c r="AO197" s="1053" t="str">
        <f t="shared" si="143"/>
        <v>n/a</v>
      </c>
      <c r="AP197" s="1053" t="str">
        <f t="shared" si="144"/>
        <v>n/a</v>
      </c>
      <c r="AQ197" s="1053" t="str">
        <f t="shared" si="145"/>
        <v>n/a</v>
      </c>
      <c r="AR197" s="1053" t="str">
        <f t="shared" si="146"/>
        <v>n/a</v>
      </c>
      <c r="AS197" s="1053" t="str">
        <f t="shared" si="147"/>
        <v>n/a</v>
      </c>
      <c r="AT197" s="1053" t="str">
        <f t="shared" si="148"/>
        <v>n/a</v>
      </c>
      <c r="AU197" s="1054">
        <f t="shared" si="107"/>
        <v>12.466597412164138</v>
      </c>
      <c r="AV197" s="1055">
        <f t="shared" si="108"/>
        <v>13.090977372871256</v>
      </c>
    </row>
    <row r="198" spans="1:48" ht="11.25" customHeight="1" x14ac:dyDescent="0.2">
      <c r="A198" s="487" t="s">
        <v>209</v>
      </c>
      <c r="B198" s="845" t="s">
        <v>210</v>
      </c>
      <c r="C198" s="610">
        <v>1.94</v>
      </c>
      <c r="D198" s="482">
        <v>1.9</v>
      </c>
      <c r="E198" s="472">
        <v>1.8199999999999998</v>
      </c>
      <c r="F198" s="610">
        <v>1.72</v>
      </c>
      <c r="G198" s="610">
        <v>1.64</v>
      </c>
      <c r="H198" s="610">
        <v>1.55</v>
      </c>
      <c r="I198" s="610">
        <v>1.211185</v>
      </c>
      <c r="J198" s="931"/>
      <c r="K198" s="610">
        <v>1.1109490000000002</v>
      </c>
      <c r="L198" s="481">
        <v>0.98565400000000003</v>
      </c>
      <c r="M198" s="931"/>
      <c r="N198" s="615">
        <v>0.89377100000000009</v>
      </c>
      <c r="O198" s="616">
        <v>0.85200600000000004</v>
      </c>
      <c r="P198" s="616">
        <v>0.75177000000000005</v>
      </c>
      <c r="Q198" s="616">
        <v>0.643181</v>
      </c>
      <c r="R198" s="616">
        <v>0.59306300000000001</v>
      </c>
      <c r="S198" s="616">
        <v>0.55129800000000007</v>
      </c>
      <c r="T198" s="616">
        <v>0.50953300000000001</v>
      </c>
      <c r="U198" s="616">
        <v>0.47612099999999996</v>
      </c>
      <c r="V198" s="612">
        <v>0.45106200000000007</v>
      </c>
      <c r="W198" s="616">
        <v>0.43435600000000002</v>
      </c>
      <c r="X198" s="616">
        <v>0.40094400000000002</v>
      </c>
      <c r="Y198" s="616">
        <v>0.36753200000000003</v>
      </c>
      <c r="Z198" s="613">
        <f t="shared" si="86"/>
        <v>20.802424999999999</v>
      </c>
      <c r="AA198" s="1052">
        <f t="shared" si="129"/>
        <v>2.1052631578947434</v>
      </c>
      <c r="AB198" s="1052">
        <f t="shared" si="130"/>
        <v>4.3956043956044022</v>
      </c>
      <c r="AC198" s="1053">
        <f t="shared" si="131"/>
        <v>5.8139534883720811</v>
      </c>
      <c r="AD198" s="1053">
        <f t="shared" si="132"/>
        <v>4.8780487804878092</v>
      </c>
      <c r="AE198" s="1053">
        <f t="shared" si="133"/>
        <v>5.8064516129032073</v>
      </c>
      <c r="AF198" s="1053">
        <f t="shared" si="134"/>
        <v>27.973843797603195</v>
      </c>
      <c r="AG198" s="1053">
        <f t="shared" si="135"/>
        <v>9.0225563909774209</v>
      </c>
      <c r="AH198" s="1053">
        <f t="shared" si="136"/>
        <v>12.711864406779672</v>
      </c>
      <c r="AI198" s="1053">
        <f t="shared" si="137"/>
        <v>10.280373831775691</v>
      </c>
      <c r="AJ198" s="1053">
        <f t="shared" si="138"/>
        <v>4.9019607843137303</v>
      </c>
      <c r="AK198" s="1053">
        <f t="shared" si="139"/>
        <v>13.33333333333333</v>
      </c>
      <c r="AL198" s="1053">
        <f t="shared" si="140"/>
        <v>16.883116883116898</v>
      </c>
      <c r="AM198" s="1053">
        <f t="shared" si="141"/>
        <v>8.4507042253521014</v>
      </c>
      <c r="AN198" s="1053">
        <f t="shared" si="142"/>
        <v>7.575757575757569</v>
      </c>
      <c r="AO198" s="1053">
        <f t="shared" si="143"/>
        <v>8.196721311475418</v>
      </c>
      <c r="AP198" s="1053">
        <f t="shared" si="144"/>
        <v>7.0175438596491446</v>
      </c>
      <c r="AQ198" s="1053">
        <f t="shared" si="145"/>
        <v>5.5555555555555358</v>
      </c>
      <c r="AR198" s="1053">
        <f t="shared" si="146"/>
        <v>3.8461538461538547</v>
      </c>
      <c r="AS198" s="1053">
        <f t="shared" si="147"/>
        <v>8.333333333333325</v>
      </c>
      <c r="AT198" s="1053">
        <f t="shared" si="148"/>
        <v>9.0909090909090828</v>
      </c>
      <c r="AU198" s="1054">
        <f t="shared" si="107"/>
        <v>8.8086524830674122</v>
      </c>
      <c r="AV198" s="1055">
        <f t="shared" si="108"/>
        <v>5.7320433932985697</v>
      </c>
    </row>
    <row r="199" spans="1:48" ht="11.25" customHeight="1" x14ac:dyDescent="0.2">
      <c r="A199" s="470" t="s">
        <v>896</v>
      </c>
      <c r="B199" s="860" t="s">
        <v>897</v>
      </c>
      <c r="C199" s="610">
        <v>1.105</v>
      </c>
      <c r="D199" s="482">
        <v>0.97</v>
      </c>
      <c r="E199" s="482">
        <v>0.85499999999999998</v>
      </c>
      <c r="F199" s="496">
        <v>0.755</v>
      </c>
      <c r="G199" s="496">
        <v>0.66500000000000004</v>
      </c>
      <c r="H199" s="496">
        <v>0.59499999999999997</v>
      </c>
      <c r="I199" s="495">
        <v>0.52</v>
      </c>
      <c r="J199" s="1013"/>
      <c r="K199" s="496">
        <v>0.13</v>
      </c>
      <c r="L199" s="497">
        <v>0</v>
      </c>
      <c r="M199" s="1013"/>
      <c r="N199" s="511">
        <v>0</v>
      </c>
      <c r="O199" s="499">
        <v>0</v>
      </c>
      <c r="P199" s="499">
        <v>0</v>
      </c>
      <c r="Q199" s="499">
        <v>0</v>
      </c>
      <c r="R199" s="499">
        <v>0</v>
      </c>
      <c r="S199" s="499">
        <v>0</v>
      </c>
      <c r="T199" s="499">
        <v>0</v>
      </c>
      <c r="U199" s="499">
        <v>0</v>
      </c>
      <c r="V199" s="499">
        <v>0</v>
      </c>
      <c r="W199" s="499">
        <v>0</v>
      </c>
      <c r="X199" s="499">
        <v>0</v>
      </c>
      <c r="Y199" s="499">
        <v>0</v>
      </c>
      <c r="Z199" s="613">
        <f t="shared" ref="Z199:Z262" si="149">SUM(C199:Y199)</f>
        <v>5.5949999999999998</v>
      </c>
      <c r="AA199" s="1052">
        <f t="shared" si="129"/>
        <v>13.917525773195871</v>
      </c>
      <c r="AB199" s="1052">
        <f t="shared" si="130"/>
        <v>13.450292397660824</v>
      </c>
      <c r="AC199" s="1053">
        <f t="shared" si="131"/>
        <v>13.245033112582782</v>
      </c>
      <c r="AD199" s="1053">
        <f t="shared" si="132"/>
        <v>13.533834586466153</v>
      </c>
      <c r="AE199" s="1053">
        <f t="shared" si="133"/>
        <v>11.764705882352944</v>
      </c>
      <c r="AF199" s="1053">
        <f t="shared" si="134"/>
        <v>14.423076923076916</v>
      </c>
      <c r="AG199" s="1053">
        <f t="shared" si="135"/>
        <v>300</v>
      </c>
      <c r="AH199" s="1053" t="str">
        <f t="shared" si="136"/>
        <v>n/a</v>
      </c>
      <c r="AI199" s="1053" t="str">
        <f t="shared" si="137"/>
        <v>n/a</v>
      </c>
      <c r="AJ199" s="1053" t="str">
        <f t="shared" si="138"/>
        <v>n/a</v>
      </c>
      <c r="AK199" s="1053" t="str">
        <f t="shared" si="139"/>
        <v>n/a</v>
      </c>
      <c r="AL199" s="1053" t="str">
        <f t="shared" si="140"/>
        <v>n/a</v>
      </c>
      <c r="AM199" s="1053" t="str">
        <f t="shared" si="141"/>
        <v>n/a</v>
      </c>
      <c r="AN199" s="1053" t="str">
        <f t="shared" si="142"/>
        <v>n/a</v>
      </c>
      <c r="AO199" s="1053" t="str">
        <f t="shared" si="143"/>
        <v>n/a</v>
      </c>
      <c r="AP199" s="1053" t="str">
        <f t="shared" si="144"/>
        <v>n/a</v>
      </c>
      <c r="AQ199" s="1053" t="str">
        <f t="shared" si="145"/>
        <v>n/a</v>
      </c>
      <c r="AR199" s="1053" t="str">
        <f t="shared" si="146"/>
        <v>n/a</v>
      </c>
      <c r="AS199" s="1053" t="str">
        <f t="shared" si="147"/>
        <v>n/a</v>
      </c>
      <c r="AT199" s="1053" t="str">
        <f t="shared" si="148"/>
        <v>n/a</v>
      </c>
      <c r="AU199" s="1054">
        <f t="shared" ref="AU199:AU262" si="150">AVERAGE(AA199:AT199)</f>
        <v>54.333495525047923</v>
      </c>
      <c r="AV199" s="1055">
        <f t="shared" ref="AV199:AV262" si="151">STDEV(AA199:AT199)</f>
        <v>108.33184801850888</v>
      </c>
    </row>
    <row r="200" spans="1:48" ht="11.25" customHeight="1" x14ac:dyDescent="0.2">
      <c r="A200" s="862" t="s">
        <v>1115</v>
      </c>
      <c r="B200" s="860" t="s">
        <v>1116</v>
      </c>
      <c r="C200" s="610">
        <v>2.6</v>
      </c>
      <c r="D200" s="482">
        <v>2.2000000000000002</v>
      </c>
      <c r="E200" s="482">
        <v>1.84</v>
      </c>
      <c r="F200" s="610">
        <v>1.52</v>
      </c>
      <c r="G200" s="610">
        <v>1.24</v>
      </c>
      <c r="H200" s="610">
        <v>1</v>
      </c>
      <c r="I200" s="610">
        <v>0.8</v>
      </c>
      <c r="J200" s="931"/>
      <c r="K200" s="485">
        <v>0</v>
      </c>
      <c r="L200" s="614">
        <v>0</v>
      </c>
      <c r="M200" s="931"/>
      <c r="N200" s="486">
        <v>0</v>
      </c>
      <c r="O200" s="612">
        <v>0</v>
      </c>
      <c r="P200" s="612">
        <v>0</v>
      </c>
      <c r="Q200" s="612">
        <v>0</v>
      </c>
      <c r="R200" s="616">
        <v>0.48</v>
      </c>
      <c r="S200" s="616">
        <v>0.4</v>
      </c>
      <c r="T200" s="616">
        <v>6.5000000000000002E-2</v>
      </c>
      <c r="U200" s="612">
        <v>0</v>
      </c>
      <c r="V200" s="612">
        <v>0</v>
      </c>
      <c r="W200" s="612">
        <v>0</v>
      </c>
      <c r="X200" s="612">
        <v>0</v>
      </c>
      <c r="Y200" s="612">
        <v>0</v>
      </c>
      <c r="Z200" s="613">
        <f t="shared" si="149"/>
        <v>12.145000000000001</v>
      </c>
      <c r="AA200" s="1052">
        <f t="shared" si="129"/>
        <v>18.181818181818166</v>
      </c>
      <c r="AB200" s="1052">
        <f t="shared" si="130"/>
        <v>19.565217391304344</v>
      </c>
      <c r="AC200" s="1053">
        <f t="shared" si="131"/>
        <v>21.052631578947366</v>
      </c>
      <c r="AD200" s="1053">
        <f t="shared" si="132"/>
        <v>22.580645161290324</v>
      </c>
      <c r="AE200" s="1053">
        <f t="shared" si="133"/>
        <v>24</v>
      </c>
      <c r="AF200" s="1053">
        <f t="shared" si="134"/>
        <v>25</v>
      </c>
      <c r="AG200" s="1053" t="str">
        <f t="shared" si="135"/>
        <v>n/a</v>
      </c>
      <c r="AH200" s="1053" t="str">
        <f t="shared" si="136"/>
        <v>n/a</v>
      </c>
      <c r="AI200" s="1053" t="str">
        <f t="shared" si="137"/>
        <v>n/a</v>
      </c>
      <c r="AJ200" s="1053" t="str">
        <f t="shared" si="138"/>
        <v>n/a</v>
      </c>
      <c r="AK200" s="1053" t="str">
        <f t="shared" si="139"/>
        <v>n/a</v>
      </c>
      <c r="AL200" s="1053" t="str">
        <f t="shared" si="140"/>
        <v>n/a</v>
      </c>
      <c r="AM200" s="1053">
        <f t="shared" si="141"/>
        <v>-100</v>
      </c>
      <c r="AN200" s="1053">
        <f t="shared" si="142"/>
        <v>19.999999999999996</v>
      </c>
      <c r="AO200" s="1053">
        <f t="shared" si="143"/>
        <v>515.38461538461547</v>
      </c>
      <c r="AP200" s="1053" t="str">
        <f t="shared" si="144"/>
        <v>n/a</v>
      </c>
      <c r="AQ200" s="1053" t="str">
        <f t="shared" si="145"/>
        <v>n/a</v>
      </c>
      <c r="AR200" s="1053" t="str">
        <f t="shared" si="146"/>
        <v>n/a</v>
      </c>
      <c r="AS200" s="1053" t="str">
        <f t="shared" si="147"/>
        <v>n/a</v>
      </c>
      <c r="AT200" s="1053" t="str">
        <f t="shared" si="148"/>
        <v>n/a</v>
      </c>
      <c r="AU200" s="1054">
        <f t="shared" si="150"/>
        <v>62.862769744219527</v>
      </c>
      <c r="AV200" s="1055">
        <f t="shared" si="151"/>
        <v>174.40012416573126</v>
      </c>
    </row>
    <row r="201" spans="1:48" ht="11.25" customHeight="1" x14ac:dyDescent="0.2">
      <c r="A201" s="833" t="s">
        <v>4509</v>
      </c>
      <c r="B201" s="860" t="s">
        <v>4488</v>
      </c>
      <c r="C201" s="482">
        <v>0.88</v>
      </c>
      <c r="D201" s="482">
        <v>0.81499999999999995</v>
      </c>
      <c r="E201" s="482">
        <v>0.77</v>
      </c>
      <c r="F201" s="482">
        <v>0.73</v>
      </c>
      <c r="G201" s="482">
        <v>0.69</v>
      </c>
      <c r="H201" s="505">
        <v>0.68</v>
      </c>
      <c r="I201" s="505">
        <v>0.68</v>
      </c>
      <c r="J201" s="505"/>
      <c r="K201" s="505">
        <v>0.68</v>
      </c>
      <c r="L201" s="502">
        <v>0.68</v>
      </c>
      <c r="M201" s="505"/>
      <c r="N201" s="502">
        <v>0.68</v>
      </c>
      <c r="O201" s="522">
        <v>0.76</v>
      </c>
      <c r="P201" s="616">
        <v>1.93</v>
      </c>
      <c r="Q201" s="616">
        <v>1.91</v>
      </c>
      <c r="R201" s="616">
        <v>1.89</v>
      </c>
      <c r="S201" s="616">
        <v>1.87</v>
      </c>
      <c r="T201" s="616">
        <v>1.85</v>
      </c>
      <c r="U201" s="616">
        <v>1.83</v>
      </c>
      <c r="V201" s="616">
        <v>1.81</v>
      </c>
      <c r="W201" s="616">
        <v>1.76</v>
      </c>
      <c r="X201" s="616">
        <v>1.64</v>
      </c>
      <c r="Y201" s="616">
        <v>1.46</v>
      </c>
      <c r="Z201" s="613">
        <f t="shared" si="149"/>
        <v>25.995000000000005</v>
      </c>
      <c r="AA201" s="1052">
        <f t="shared" si="129"/>
        <v>7.9754601226993849</v>
      </c>
      <c r="AB201" s="1052">
        <f t="shared" si="130"/>
        <v>5.8441558441558294</v>
      </c>
      <c r="AC201" s="1053">
        <f t="shared" si="131"/>
        <v>5.4794520547945202</v>
      </c>
      <c r="AD201" s="1053">
        <f t="shared" si="132"/>
        <v>5.7971014492753659</v>
      </c>
      <c r="AE201" s="1053">
        <f t="shared" si="133"/>
        <v>1.4705882352941124</v>
      </c>
      <c r="AF201" s="1053">
        <f t="shared" si="134"/>
        <v>0</v>
      </c>
      <c r="AG201" s="1053">
        <f t="shared" si="135"/>
        <v>0</v>
      </c>
      <c r="AH201" s="1053">
        <f t="shared" si="136"/>
        <v>0</v>
      </c>
      <c r="AI201" s="1053">
        <f t="shared" si="137"/>
        <v>0</v>
      </c>
      <c r="AJ201" s="1053">
        <f t="shared" si="138"/>
        <v>-10.526315789473683</v>
      </c>
      <c r="AK201" s="1053">
        <f t="shared" si="139"/>
        <v>-60.621761658031083</v>
      </c>
      <c r="AL201" s="1053">
        <f t="shared" si="140"/>
        <v>1.0471204188481575</v>
      </c>
      <c r="AM201" s="1053">
        <f t="shared" si="141"/>
        <v>1.0582010582010692</v>
      </c>
      <c r="AN201" s="1053">
        <f t="shared" si="142"/>
        <v>1.0695187165775222</v>
      </c>
      <c r="AO201" s="1053">
        <f t="shared" si="143"/>
        <v>1.0810810810810922</v>
      </c>
      <c r="AP201" s="1053">
        <f t="shared" si="144"/>
        <v>1.0928961748633892</v>
      </c>
      <c r="AQ201" s="1053">
        <f t="shared" si="145"/>
        <v>1.1049723756906049</v>
      </c>
      <c r="AR201" s="1053">
        <f t="shared" si="146"/>
        <v>2.8409090909090828</v>
      </c>
      <c r="AS201" s="1053">
        <f t="shared" si="147"/>
        <v>7.3170731707317138</v>
      </c>
      <c r="AT201" s="1053">
        <f t="shared" si="148"/>
        <v>12.328767123287676</v>
      </c>
      <c r="AU201" s="1054">
        <f t="shared" si="150"/>
        <v>-0.78203902655476176</v>
      </c>
      <c r="AV201" s="1055">
        <f t="shared" si="151"/>
        <v>14.792740409442985</v>
      </c>
    </row>
    <row r="202" spans="1:48" ht="11.25" customHeight="1" x14ac:dyDescent="0.2">
      <c r="A202" s="501" t="s">
        <v>1123</v>
      </c>
      <c r="B202" s="490" t="s">
        <v>1124</v>
      </c>
      <c r="C202" s="610">
        <v>3.78</v>
      </c>
      <c r="D202" s="482">
        <v>3.528</v>
      </c>
      <c r="E202" s="500">
        <v>3.3</v>
      </c>
      <c r="F202" s="610">
        <v>3.08</v>
      </c>
      <c r="G202" s="610">
        <v>2.8</v>
      </c>
      <c r="H202" s="610">
        <v>2.6549999999999998</v>
      </c>
      <c r="I202" s="610">
        <v>2.5499999999999998</v>
      </c>
      <c r="J202" s="931"/>
      <c r="K202" s="610">
        <v>2.3824999999999998</v>
      </c>
      <c r="L202" s="481">
        <v>2.2949999999999999</v>
      </c>
      <c r="M202" s="931"/>
      <c r="N202" s="615">
        <v>2.15</v>
      </c>
      <c r="O202" s="612">
        <v>2.12</v>
      </c>
      <c r="P202" s="612">
        <v>2.12</v>
      </c>
      <c r="Q202" s="616">
        <v>2.12</v>
      </c>
      <c r="R202" s="612">
        <v>2.06</v>
      </c>
      <c r="S202" s="612">
        <v>2.06</v>
      </c>
      <c r="T202" s="612">
        <v>2.06</v>
      </c>
      <c r="U202" s="612">
        <v>2.06</v>
      </c>
      <c r="V202" s="612">
        <v>2.06</v>
      </c>
      <c r="W202" s="612">
        <v>2.06</v>
      </c>
      <c r="X202" s="612">
        <v>2.06</v>
      </c>
      <c r="Y202" s="612">
        <v>2.06</v>
      </c>
      <c r="Z202" s="613">
        <f t="shared" si="149"/>
        <v>51.360500000000016</v>
      </c>
      <c r="AA202" s="1052">
        <f t="shared" si="129"/>
        <v>7.1428571428571397</v>
      </c>
      <c r="AB202" s="1052">
        <f t="shared" si="130"/>
        <v>6.9090909090909092</v>
      </c>
      <c r="AC202" s="1053">
        <f t="shared" si="131"/>
        <v>7.1428571428571397</v>
      </c>
      <c r="AD202" s="1053">
        <f t="shared" si="132"/>
        <v>10.000000000000009</v>
      </c>
      <c r="AE202" s="1053">
        <f t="shared" si="133"/>
        <v>5.4613935969868077</v>
      </c>
      <c r="AF202" s="1053">
        <f t="shared" si="134"/>
        <v>4.117647058823537</v>
      </c>
      <c r="AG202" s="1053">
        <f t="shared" si="135"/>
        <v>7.0304302203567648</v>
      </c>
      <c r="AH202" s="1053">
        <f t="shared" si="136"/>
        <v>3.8126361655773433</v>
      </c>
      <c r="AI202" s="1053">
        <f t="shared" si="137"/>
        <v>6.7441860465116354</v>
      </c>
      <c r="AJ202" s="1053">
        <f t="shared" si="138"/>
        <v>1.4150943396226356</v>
      </c>
      <c r="AK202" s="1053">
        <f t="shared" si="139"/>
        <v>0</v>
      </c>
      <c r="AL202" s="1053">
        <f t="shared" si="140"/>
        <v>0</v>
      </c>
      <c r="AM202" s="1053">
        <f t="shared" si="141"/>
        <v>2.9126213592232997</v>
      </c>
      <c r="AN202" s="1053">
        <f t="shared" si="142"/>
        <v>0</v>
      </c>
      <c r="AO202" s="1053">
        <f t="shared" si="143"/>
        <v>0</v>
      </c>
      <c r="AP202" s="1053">
        <f t="shared" si="144"/>
        <v>0</v>
      </c>
      <c r="AQ202" s="1053">
        <f t="shared" si="145"/>
        <v>0</v>
      </c>
      <c r="AR202" s="1053">
        <f t="shared" si="146"/>
        <v>0</v>
      </c>
      <c r="AS202" s="1053">
        <f t="shared" si="147"/>
        <v>0</v>
      </c>
      <c r="AT202" s="1053">
        <f t="shared" si="148"/>
        <v>0</v>
      </c>
      <c r="AU202" s="1054">
        <f t="shared" si="150"/>
        <v>3.1344406990953613</v>
      </c>
      <c r="AV202" s="1055">
        <f t="shared" si="151"/>
        <v>3.4027609929873095</v>
      </c>
    </row>
    <row r="203" spans="1:48" ht="11.25" customHeight="1" x14ac:dyDescent="0.2">
      <c r="A203" s="862" t="s">
        <v>544</v>
      </c>
      <c r="B203" s="860" t="s">
        <v>545</v>
      </c>
      <c r="C203" s="610">
        <v>3.7450000000000001</v>
      </c>
      <c r="D203" s="482">
        <v>3.6360000000000001</v>
      </c>
      <c r="E203" s="613">
        <v>3.49</v>
      </c>
      <c r="F203" s="610">
        <v>3.36</v>
      </c>
      <c r="G203" s="610">
        <v>3.24</v>
      </c>
      <c r="H203" s="610">
        <v>3.15</v>
      </c>
      <c r="I203" s="610">
        <v>3.09</v>
      </c>
      <c r="J203" s="931"/>
      <c r="K203" s="610">
        <v>3.03</v>
      </c>
      <c r="L203" s="481">
        <v>2.97</v>
      </c>
      <c r="M203" s="931"/>
      <c r="N203" s="615">
        <v>2.91</v>
      </c>
      <c r="O203" s="616">
        <v>2.82</v>
      </c>
      <c r="P203" s="616">
        <v>2.7</v>
      </c>
      <c r="Q203" s="616">
        <v>2.58</v>
      </c>
      <c r="R203" s="616">
        <v>2.196558</v>
      </c>
      <c r="S203" s="616">
        <v>2.0396610000000002</v>
      </c>
      <c r="T203" s="612">
        <v>1.9176299999999999</v>
      </c>
      <c r="U203" s="612">
        <v>1.9176299999999999</v>
      </c>
      <c r="V203" s="612">
        <v>1.9176299999999999</v>
      </c>
      <c r="W203" s="612">
        <v>1.9176299999999999</v>
      </c>
      <c r="X203" s="612">
        <v>1.9176299999999999</v>
      </c>
      <c r="Y203" s="612">
        <v>1.9176299999999999</v>
      </c>
      <c r="Z203" s="613">
        <f t="shared" si="149"/>
        <v>56.462999000000018</v>
      </c>
      <c r="AA203" s="1052">
        <f t="shared" si="129"/>
        <v>2.9977997799780054</v>
      </c>
      <c r="AB203" s="1052">
        <f t="shared" si="130"/>
        <v>4.183381088825211</v>
      </c>
      <c r="AC203" s="1053">
        <f t="shared" si="131"/>
        <v>3.8690476190476275</v>
      </c>
      <c r="AD203" s="1053">
        <f t="shared" si="132"/>
        <v>3.7037037037036979</v>
      </c>
      <c r="AE203" s="1053">
        <f t="shared" si="133"/>
        <v>2.8571428571428692</v>
      </c>
      <c r="AF203" s="1053">
        <f t="shared" si="134"/>
        <v>1.9417475728155331</v>
      </c>
      <c r="AG203" s="1053">
        <f t="shared" si="135"/>
        <v>1.980198019801982</v>
      </c>
      <c r="AH203" s="1053">
        <f t="shared" si="136"/>
        <v>2.020202020202011</v>
      </c>
      <c r="AI203" s="1053">
        <f t="shared" si="137"/>
        <v>2.0618556701030855</v>
      </c>
      <c r="AJ203" s="1053">
        <f t="shared" si="138"/>
        <v>3.1914893617021489</v>
      </c>
      <c r="AK203" s="1053">
        <f t="shared" si="139"/>
        <v>4.4444444444444287</v>
      </c>
      <c r="AL203" s="1053">
        <f t="shared" si="140"/>
        <v>4.6511627906976827</v>
      </c>
      <c r="AM203" s="1053">
        <f t="shared" si="141"/>
        <v>17.456493295419474</v>
      </c>
      <c r="AN203" s="1053">
        <f t="shared" si="142"/>
        <v>7.6923076923076872</v>
      </c>
      <c r="AO203" s="1053">
        <f t="shared" si="143"/>
        <v>6.3636363636363713</v>
      </c>
      <c r="AP203" s="1053">
        <f t="shared" si="144"/>
        <v>0</v>
      </c>
      <c r="AQ203" s="1053">
        <f t="shared" si="145"/>
        <v>0</v>
      </c>
      <c r="AR203" s="1053">
        <f t="shared" si="146"/>
        <v>0</v>
      </c>
      <c r="AS203" s="1053">
        <f t="shared" si="147"/>
        <v>0</v>
      </c>
      <c r="AT203" s="1053">
        <f t="shared" si="148"/>
        <v>0</v>
      </c>
      <c r="AU203" s="1054">
        <f t="shared" si="150"/>
        <v>3.4707306139913903</v>
      </c>
      <c r="AV203" s="1055">
        <f t="shared" si="151"/>
        <v>3.9364085912863693</v>
      </c>
    </row>
    <row r="204" spans="1:48" ht="11.25" customHeight="1" x14ac:dyDescent="0.2">
      <c r="A204" s="483" t="s">
        <v>548</v>
      </c>
      <c r="B204" s="860" t="s">
        <v>549</v>
      </c>
      <c r="C204" s="610">
        <v>0.375</v>
      </c>
      <c r="D204" s="482">
        <v>0.36499999999999999</v>
      </c>
      <c r="E204" s="613">
        <v>0.33999999999999997</v>
      </c>
      <c r="F204" s="610">
        <v>0.315</v>
      </c>
      <c r="G204" s="610">
        <v>0.30499999999999999</v>
      </c>
      <c r="H204" s="610">
        <v>0.29499999999999998</v>
      </c>
      <c r="I204" s="610">
        <v>0.28875000000000001</v>
      </c>
      <c r="J204" s="931"/>
      <c r="K204" s="485">
        <v>0.28499999999999998</v>
      </c>
      <c r="L204" s="481">
        <v>0.28249999999999997</v>
      </c>
      <c r="M204" s="931"/>
      <c r="N204" s="615">
        <v>0.27680000000000005</v>
      </c>
      <c r="O204" s="616">
        <v>0.27100000000000002</v>
      </c>
      <c r="P204" s="616">
        <v>0.26060000000000005</v>
      </c>
      <c r="Q204" s="616">
        <v>0.24220000000000003</v>
      </c>
      <c r="R204" s="616">
        <v>0.221</v>
      </c>
      <c r="S204" s="616">
        <v>0.2</v>
      </c>
      <c r="T204" s="616">
        <v>0.17899999999999999</v>
      </c>
      <c r="U204" s="616">
        <v>0.15260000000000001</v>
      </c>
      <c r="V204" s="616">
        <v>0.12100000000000001</v>
      </c>
      <c r="W204" s="616">
        <v>8.9400000000000007E-2</v>
      </c>
      <c r="X204" s="616">
        <v>3.6799999999999999E-2</v>
      </c>
      <c r="Y204" s="616">
        <v>0</v>
      </c>
      <c r="Z204" s="613">
        <f t="shared" si="149"/>
        <v>4.9016500000000018</v>
      </c>
      <c r="AA204" s="1052">
        <f t="shared" si="129"/>
        <v>2.7397260273972712</v>
      </c>
      <c r="AB204" s="1052">
        <f t="shared" si="130"/>
        <v>7.3529411764706065</v>
      </c>
      <c r="AC204" s="1053">
        <f t="shared" si="131"/>
        <v>7.9365079365079305</v>
      </c>
      <c r="AD204" s="1053">
        <f t="shared" si="132"/>
        <v>3.2786885245901676</v>
      </c>
      <c r="AE204" s="1053">
        <f t="shared" si="133"/>
        <v>3.3898305084745894</v>
      </c>
      <c r="AF204" s="1053">
        <f t="shared" si="134"/>
        <v>2.1645021645021467</v>
      </c>
      <c r="AG204" s="1053">
        <f t="shared" si="135"/>
        <v>1.3157894736842257</v>
      </c>
      <c r="AH204" s="1053">
        <f t="shared" si="136"/>
        <v>0.88495575221239076</v>
      </c>
      <c r="AI204" s="1053">
        <f t="shared" si="137"/>
        <v>2.0592485549132622</v>
      </c>
      <c r="AJ204" s="1053">
        <f t="shared" si="138"/>
        <v>2.1402214022140376</v>
      </c>
      <c r="AK204" s="1053">
        <f t="shared" si="139"/>
        <v>3.9907904834995955</v>
      </c>
      <c r="AL204" s="1053">
        <f t="shared" si="140"/>
        <v>7.5970272502064562</v>
      </c>
      <c r="AM204" s="1053">
        <f t="shared" si="141"/>
        <v>9.5927601809954854</v>
      </c>
      <c r="AN204" s="1053">
        <f t="shared" si="142"/>
        <v>10.499999999999998</v>
      </c>
      <c r="AO204" s="1053">
        <f t="shared" si="143"/>
        <v>11.73184357541901</v>
      </c>
      <c r="AP204" s="1053">
        <f t="shared" si="144"/>
        <v>17.300131061598933</v>
      </c>
      <c r="AQ204" s="1053">
        <f t="shared" si="145"/>
        <v>26.115702479338854</v>
      </c>
      <c r="AR204" s="1053">
        <f t="shared" si="146"/>
        <v>35.34675615212528</v>
      </c>
      <c r="AS204" s="1053">
        <f t="shared" si="147"/>
        <v>142.93478260869566</v>
      </c>
      <c r="AT204" s="1053" t="str">
        <f t="shared" si="148"/>
        <v>n/a</v>
      </c>
      <c r="AU204" s="1054">
        <f t="shared" si="150"/>
        <v>15.703800279623469</v>
      </c>
      <c r="AV204" s="1055">
        <f t="shared" si="151"/>
        <v>32.103878212743744</v>
      </c>
    </row>
    <row r="205" spans="1:48" ht="11.25" customHeight="1" x14ac:dyDescent="0.2">
      <c r="A205" s="972" t="s">
        <v>4531</v>
      </c>
      <c r="B205" s="490" t="s">
        <v>3859</v>
      </c>
      <c r="C205" s="482">
        <v>0.28999999999999998</v>
      </c>
      <c r="D205" s="482">
        <v>0.22</v>
      </c>
      <c r="E205" s="482">
        <v>0.17</v>
      </c>
      <c r="F205" s="503">
        <v>0.12</v>
      </c>
      <c r="G205" s="503">
        <v>0.06</v>
      </c>
      <c r="H205" s="1065">
        <v>0</v>
      </c>
      <c r="I205" s="1065">
        <v>0</v>
      </c>
      <c r="J205" s="1065"/>
      <c r="K205" s="520">
        <v>0</v>
      </c>
      <c r="L205" s="1135">
        <v>0</v>
      </c>
      <c r="M205" s="528"/>
      <c r="N205" s="528">
        <v>0</v>
      </c>
      <c r="O205" s="520">
        <v>0</v>
      </c>
      <c r="P205" s="520">
        <v>0</v>
      </c>
      <c r="Q205" s="520">
        <v>0</v>
      </c>
      <c r="R205" s="520">
        <v>0</v>
      </c>
      <c r="S205" s="520">
        <v>0</v>
      </c>
      <c r="T205" s="520">
        <v>0</v>
      </c>
      <c r="U205" s="520">
        <v>0</v>
      </c>
      <c r="V205" s="520">
        <v>0</v>
      </c>
      <c r="W205" s="520">
        <v>0</v>
      </c>
      <c r="X205" s="520">
        <v>0</v>
      </c>
      <c r="Y205" s="520">
        <v>0</v>
      </c>
      <c r="Z205" s="613">
        <f t="shared" si="149"/>
        <v>0.8600000000000001</v>
      </c>
      <c r="AA205" s="1052">
        <f t="shared" si="129"/>
        <v>31.818181818181813</v>
      </c>
      <c r="AB205" s="1052">
        <f t="shared" si="130"/>
        <v>29.411764705882337</v>
      </c>
      <c r="AC205" s="1053">
        <f t="shared" si="131"/>
        <v>41.666666666666671</v>
      </c>
      <c r="AD205" s="1053">
        <f t="shared" si="132"/>
        <v>100</v>
      </c>
      <c r="AE205" s="1053" t="str">
        <f t="shared" si="133"/>
        <v>n/a</v>
      </c>
      <c r="AF205" s="1053" t="str">
        <f t="shared" si="134"/>
        <v>n/a</v>
      </c>
      <c r="AG205" s="1053" t="str">
        <f t="shared" si="135"/>
        <v>n/a</v>
      </c>
      <c r="AH205" s="1053" t="str">
        <f t="shared" si="136"/>
        <v>n/a</v>
      </c>
      <c r="AI205" s="1053" t="str">
        <f t="shared" si="137"/>
        <v>n/a</v>
      </c>
      <c r="AJ205" s="1053" t="str">
        <f t="shared" si="138"/>
        <v>n/a</v>
      </c>
      <c r="AK205" s="1053" t="str">
        <f t="shared" si="139"/>
        <v>n/a</v>
      </c>
      <c r="AL205" s="1053" t="str">
        <f t="shared" si="140"/>
        <v>n/a</v>
      </c>
      <c r="AM205" s="1053" t="str">
        <f t="shared" si="141"/>
        <v>n/a</v>
      </c>
      <c r="AN205" s="1053" t="str">
        <f t="shared" si="142"/>
        <v>n/a</v>
      </c>
      <c r="AO205" s="1053" t="str">
        <f t="shared" si="143"/>
        <v>n/a</v>
      </c>
      <c r="AP205" s="1053" t="str">
        <f t="shared" si="144"/>
        <v>n/a</v>
      </c>
      <c r="AQ205" s="1053" t="str">
        <f t="shared" si="145"/>
        <v>n/a</v>
      </c>
      <c r="AR205" s="1053" t="str">
        <f t="shared" si="146"/>
        <v>n/a</v>
      </c>
      <c r="AS205" s="1053" t="str">
        <f t="shared" si="147"/>
        <v>n/a</v>
      </c>
      <c r="AT205" s="1053" t="str">
        <f t="shared" si="148"/>
        <v>n/a</v>
      </c>
      <c r="AU205" s="1054">
        <f t="shared" si="150"/>
        <v>50.724153297682705</v>
      </c>
      <c r="AV205" s="1055">
        <f t="shared" si="151"/>
        <v>33.275620692297196</v>
      </c>
    </row>
    <row r="206" spans="1:48" ht="11.25" customHeight="1" x14ac:dyDescent="0.2">
      <c r="A206" s="862" t="s">
        <v>559</v>
      </c>
      <c r="B206" s="860" t="s">
        <v>560</v>
      </c>
      <c r="C206" s="610">
        <v>0.64</v>
      </c>
      <c r="D206" s="482">
        <v>0.57999999999999996</v>
      </c>
      <c r="E206" s="482">
        <v>0.54</v>
      </c>
      <c r="F206" s="610">
        <v>0.52</v>
      </c>
      <c r="G206" s="610">
        <v>0.5</v>
      </c>
      <c r="H206" s="610">
        <v>0.48</v>
      </c>
      <c r="I206" s="610">
        <v>0.46</v>
      </c>
      <c r="J206" s="931"/>
      <c r="K206" s="512">
        <v>0.44</v>
      </c>
      <c r="L206" s="513">
        <v>0.42</v>
      </c>
      <c r="M206" s="1056"/>
      <c r="N206" s="615">
        <v>0.4</v>
      </c>
      <c r="O206" s="616">
        <v>0.38</v>
      </c>
      <c r="P206" s="616">
        <v>0.36</v>
      </c>
      <c r="Q206" s="616">
        <v>0.32</v>
      </c>
      <c r="R206" s="616">
        <v>0.28000000000000003</v>
      </c>
      <c r="S206" s="616">
        <v>0.24</v>
      </c>
      <c r="T206" s="616">
        <v>0.215</v>
      </c>
      <c r="U206" s="616">
        <v>0.19</v>
      </c>
      <c r="V206" s="616">
        <v>0.16500000000000001</v>
      </c>
      <c r="W206" s="616">
        <v>0.14380000000000001</v>
      </c>
      <c r="X206" s="616">
        <v>0.125</v>
      </c>
      <c r="Y206" s="616">
        <v>0.105</v>
      </c>
      <c r="Z206" s="613">
        <f t="shared" si="149"/>
        <v>7.5038000000000018</v>
      </c>
      <c r="AA206" s="1052">
        <f t="shared" si="129"/>
        <v>10.344827586206918</v>
      </c>
      <c r="AB206" s="1052">
        <f t="shared" si="130"/>
        <v>7.4074074074073959</v>
      </c>
      <c r="AC206" s="1053">
        <f t="shared" si="131"/>
        <v>3.8461538461538547</v>
      </c>
      <c r="AD206" s="1053">
        <f t="shared" si="132"/>
        <v>4.0000000000000036</v>
      </c>
      <c r="AE206" s="1053">
        <f t="shared" si="133"/>
        <v>4.1666666666666741</v>
      </c>
      <c r="AF206" s="1053">
        <f t="shared" si="134"/>
        <v>4.3478260869565188</v>
      </c>
      <c r="AG206" s="1053">
        <f t="shared" si="135"/>
        <v>4.5454545454545414</v>
      </c>
      <c r="AH206" s="1053">
        <f t="shared" si="136"/>
        <v>4.7619047619047672</v>
      </c>
      <c r="AI206" s="1053">
        <f t="shared" si="137"/>
        <v>4.9999999999999822</v>
      </c>
      <c r="AJ206" s="1053">
        <f t="shared" si="138"/>
        <v>5.2631578947368363</v>
      </c>
      <c r="AK206" s="1053">
        <f t="shared" si="139"/>
        <v>5.555555555555558</v>
      </c>
      <c r="AL206" s="1053">
        <f t="shared" si="140"/>
        <v>12.5</v>
      </c>
      <c r="AM206" s="1053">
        <f t="shared" si="141"/>
        <v>14.285714285714279</v>
      </c>
      <c r="AN206" s="1053">
        <f t="shared" si="142"/>
        <v>16.666666666666675</v>
      </c>
      <c r="AO206" s="1053">
        <f t="shared" si="143"/>
        <v>11.627906976744185</v>
      </c>
      <c r="AP206" s="1053">
        <f t="shared" si="144"/>
        <v>13.157894736842103</v>
      </c>
      <c r="AQ206" s="1053">
        <f t="shared" si="145"/>
        <v>15.151515151515138</v>
      </c>
      <c r="AR206" s="1053">
        <f t="shared" si="146"/>
        <v>14.742698191933234</v>
      </c>
      <c r="AS206" s="1053">
        <f t="shared" si="147"/>
        <v>15.04000000000001</v>
      </c>
      <c r="AT206" s="1053">
        <f t="shared" si="148"/>
        <v>19.047619047619047</v>
      </c>
      <c r="AU206" s="1054">
        <f t="shared" si="150"/>
        <v>9.572948470403885</v>
      </c>
      <c r="AV206" s="1055">
        <f t="shared" si="151"/>
        <v>5.1574912120039968</v>
      </c>
    </row>
    <row r="207" spans="1:48" ht="11.25" customHeight="1" x14ac:dyDescent="0.2">
      <c r="A207" s="862" t="s">
        <v>216</v>
      </c>
      <c r="B207" s="860" t="s">
        <v>217</v>
      </c>
      <c r="C207" s="610">
        <v>1.84</v>
      </c>
      <c r="D207" s="482">
        <v>1.64</v>
      </c>
      <c r="E207" s="482">
        <v>1.48</v>
      </c>
      <c r="F207" s="610">
        <v>1.4</v>
      </c>
      <c r="G207" s="610">
        <v>1.32</v>
      </c>
      <c r="H207" s="610">
        <v>1.1000000000000001</v>
      </c>
      <c r="I207" s="610">
        <v>0.92</v>
      </c>
      <c r="J207" s="931" t="s">
        <v>90</v>
      </c>
      <c r="K207" s="512">
        <v>0.8</v>
      </c>
      <c r="L207" s="513">
        <v>0.7</v>
      </c>
      <c r="M207" s="1056"/>
      <c r="N207" s="615">
        <v>0.62</v>
      </c>
      <c r="O207" s="616">
        <v>0.56000000000000005</v>
      </c>
      <c r="P207" s="616">
        <v>0.52</v>
      </c>
      <c r="Q207" s="616">
        <v>0.46</v>
      </c>
      <c r="R207" s="616">
        <v>0.4</v>
      </c>
      <c r="S207" s="616">
        <v>0.35</v>
      </c>
      <c r="T207" s="616">
        <v>0.32</v>
      </c>
      <c r="U207" s="616">
        <v>0.28999999999999998</v>
      </c>
      <c r="V207" s="616">
        <v>0.27</v>
      </c>
      <c r="W207" s="616">
        <v>0.26</v>
      </c>
      <c r="X207" s="616">
        <v>0.24</v>
      </c>
      <c r="Y207" s="616">
        <v>0.21</v>
      </c>
      <c r="Z207" s="613">
        <f t="shared" si="149"/>
        <v>15.7</v>
      </c>
      <c r="AA207" s="1052">
        <f t="shared" si="129"/>
        <v>12.195121951219523</v>
      </c>
      <c r="AB207" s="1052">
        <f t="shared" si="130"/>
        <v>10.810810810810811</v>
      </c>
      <c r="AC207" s="1053">
        <f t="shared" si="131"/>
        <v>5.7142857142857162</v>
      </c>
      <c r="AD207" s="1053">
        <f t="shared" si="132"/>
        <v>6.0606060606060552</v>
      </c>
      <c r="AE207" s="1053">
        <f t="shared" si="133"/>
        <v>19.999999999999996</v>
      </c>
      <c r="AF207" s="1053">
        <f t="shared" si="134"/>
        <v>19.565217391304344</v>
      </c>
      <c r="AG207" s="1053">
        <f t="shared" si="135"/>
        <v>14.999999999999991</v>
      </c>
      <c r="AH207" s="1053">
        <f t="shared" si="136"/>
        <v>14.285714285714302</v>
      </c>
      <c r="AI207" s="1053">
        <f t="shared" si="137"/>
        <v>12.903225806451601</v>
      </c>
      <c r="AJ207" s="1053">
        <f t="shared" si="138"/>
        <v>10.714285714285698</v>
      </c>
      <c r="AK207" s="1053">
        <f t="shared" si="139"/>
        <v>7.6923076923077094</v>
      </c>
      <c r="AL207" s="1053">
        <f t="shared" si="140"/>
        <v>13.043478260869556</v>
      </c>
      <c r="AM207" s="1053">
        <f t="shared" si="141"/>
        <v>14.999999999999991</v>
      </c>
      <c r="AN207" s="1053">
        <f t="shared" si="142"/>
        <v>14.285714285714302</v>
      </c>
      <c r="AO207" s="1053">
        <f t="shared" si="143"/>
        <v>9.375</v>
      </c>
      <c r="AP207" s="1053">
        <f t="shared" si="144"/>
        <v>10.344827586206918</v>
      </c>
      <c r="AQ207" s="1053">
        <f t="shared" si="145"/>
        <v>7.4074074074073959</v>
      </c>
      <c r="AR207" s="1053">
        <f t="shared" si="146"/>
        <v>3.8461538461538547</v>
      </c>
      <c r="AS207" s="1053">
        <f t="shared" si="147"/>
        <v>8.3333333333333481</v>
      </c>
      <c r="AT207" s="1053">
        <f t="shared" si="148"/>
        <v>14.285714285714279</v>
      </c>
      <c r="AU207" s="1054">
        <f t="shared" si="150"/>
        <v>11.543160221619271</v>
      </c>
      <c r="AV207" s="1055">
        <f t="shared" si="151"/>
        <v>4.3512641649007922</v>
      </c>
    </row>
    <row r="208" spans="1:48" ht="11.25" customHeight="1" x14ac:dyDescent="0.2">
      <c r="A208" s="483" t="s">
        <v>204</v>
      </c>
      <c r="B208" s="860" t="s">
        <v>205</v>
      </c>
      <c r="C208" s="610">
        <v>2.96</v>
      </c>
      <c r="D208" s="482">
        <v>2.86</v>
      </c>
      <c r="E208" s="482">
        <v>2.76</v>
      </c>
      <c r="F208" s="610">
        <v>2.68</v>
      </c>
      <c r="G208" s="610">
        <v>2.6</v>
      </c>
      <c r="H208" s="610">
        <v>2.52</v>
      </c>
      <c r="I208" s="610">
        <v>2.46</v>
      </c>
      <c r="J208" s="931"/>
      <c r="K208" s="610">
        <v>2.42</v>
      </c>
      <c r="L208" s="481">
        <v>2.4</v>
      </c>
      <c r="M208" s="931"/>
      <c r="N208" s="615">
        <v>2.38</v>
      </c>
      <c r="O208" s="616">
        <v>2.36</v>
      </c>
      <c r="P208" s="616">
        <v>2.34</v>
      </c>
      <c r="Q208" s="616">
        <v>2.3199999999999998</v>
      </c>
      <c r="R208" s="616">
        <v>2.2999999999999998</v>
      </c>
      <c r="S208" s="616">
        <v>2.2799999999999998</v>
      </c>
      <c r="T208" s="616">
        <v>2.2599999999999998</v>
      </c>
      <c r="U208" s="616">
        <v>2.2400000000000002</v>
      </c>
      <c r="V208" s="616">
        <v>2.2200000000000002</v>
      </c>
      <c r="W208" s="616">
        <v>2.2000000000000002</v>
      </c>
      <c r="X208" s="616">
        <v>2.1800000000000002</v>
      </c>
      <c r="Y208" s="616">
        <v>2.14</v>
      </c>
      <c r="Z208" s="613">
        <f t="shared" si="149"/>
        <v>50.879999999999995</v>
      </c>
      <c r="AA208" s="1052">
        <f t="shared" si="129"/>
        <v>3.4965034965035002</v>
      </c>
      <c r="AB208" s="1052">
        <f t="shared" si="130"/>
        <v>3.6231884057970953</v>
      </c>
      <c r="AC208" s="1053">
        <f t="shared" si="131"/>
        <v>2.9850746268656581</v>
      </c>
      <c r="AD208" s="1053">
        <f t="shared" si="132"/>
        <v>3.0769230769230882</v>
      </c>
      <c r="AE208" s="1053">
        <f t="shared" si="133"/>
        <v>3.1746031746031855</v>
      </c>
      <c r="AF208" s="1053">
        <f t="shared" si="134"/>
        <v>2.4390243902439046</v>
      </c>
      <c r="AG208" s="1053">
        <f t="shared" si="135"/>
        <v>1.6528925619834656</v>
      </c>
      <c r="AH208" s="1053">
        <f t="shared" si="136"/>
        <v>0.83333333333333037</v>
      </c>
      <c r="AI208" s="1053">
        <f t="shared" si="137"/>
        <v>0.84033613445377853</v>
      </c>
      <c r="AJ208" s="1053">
        <f t="shared" si="138"/>
        <v>0.84745762711864181</v>
      </c>
      <c r="AK208" s="1053">
        <f t="shared" si="139"/>
        <v>0.85470085470085166</v>
      </c>
      <c r="AL208" s="1053">
        <f t="shared" si="140"/>
        <v>0.86206896551723755</v>
      </c>
      <c r="AM208" s="1053">
        <f t="shared" si="141"/>
        <v>0.86956521739129933</v>
      </c>
      <c r="AN208" s="1053">
        <f t="shared" si="142"/>
        <v>0.87719298245614308</v>
      </c>
      <c r="AO208" s="1053">
        <f t="shared" si="143"/>
        <v>0.88495575221239076</v>
      </c>
      <c r="AP208" s="1053">
        <f t="shared" si="144"/>
        <v>0.89285714285711748</v>
      </c>
      <c r="AQ208" s="1053">
        <f t="shared" si="145"/>
        <v>0.9009009009008917</v>
      </c>
      <c r="AR208" s="1053">
        <f t="shared" si="146"/>
        <v>0.90909090909090384</v>
      </c>
      <c r="AS208" s="1053">
        <f t="shared" si="147"/>
        <v>0.91743119266054496</v>
      </c>
      <c r="AT208" s="1053">
        <f t="shared" si="148"/>
        <v>1.8691588785046731</v>
      </c>
      <c r="AU208" s="1054">
        <f t="shared" si="150"/>
        <v>1.6403629812058853</v>
      </c>
      <c r="AV208" s="1055">
        <f t="shared" si="151"/>
        <v>1.0599470569839826</v>
      </c>
    </row>
    <row r="209" spans="1:48" ht="11.25" customHeight="1" x14ac:dyDescent="0.2">
      <c r="A209" s="568" t="s">
        <v>4438</v>
      </c>
      <c r="B209" s="860" t="s">
        <v>4435</v>
      </c>
      <c r="C209" s="610">
        <v>0.62</v>
      </c>
      <c r="D209" s="482">
        <v>0.47</v>
      </c>
      <c r="E209" s="482">
        <v>0.44</v>
      </c>
      <c r="F209" s="473">
        <v>0.41000000000000003</v>
      </c>
      <c r="G209" s="473">
        <v>0.26250000000000001</v>
      </c>
      <c r="H209" s="1132">
        <v>0.21</v>
      </c>
      <c r="I209" s="1132">
        <v>0.21</v>
      </c>
      <c r="J209" s="467"/>
      <c r="K209" s="1093">
        <v>0.21</v>
      </c>
      <c r="L209" s="517">
        <v>0.21</v>
      </c>
      <c r="M209" s="845"/>
      <c r="N209" s="488">
        <v>0.21</v>
      </c>
      <c r="O209" s="1093">
        <v>0.21</v>
      </c>
      <c r="P209" s="477">
        <v>0.21</v>
      </c>
      <c r="Q209" s="478">
        <v>0.21</v>
      </c>
      <c r="R209" s="478">
        <v>0.18</v>
      </c>
      <c r="S209" s="478">
        <v>0.14000000000000001</v>
      </c>
      <c r="T209" s="477">
        <v>0</v>
      </c>
      <c r="U209" s="477">
        <v>0</v>
      </c>
      <c r="V209" s="477">
        <v>0</v>
      </c>
      <c r="W209" s="477">
        <v>0</v>
      </c>
      <c r="X209" s="477">
        <v>0</v>
      </c>
      <c r="Y209" s="477">
        <v>0</v>
      </c>
      <c r="Z209" s="613">
        <f t="shared" si="149"/>
        <v>4.2024999999999997</v>
      </c>
      <c r="AA209" s="1052">
        <f t="shared" si="129"/>
        <v>31.914893617021288</v>
      </c>
      <c r="AB209" s="1052"/>
      <c r="AC209" s="1053"/>
      <c r="AD209" s="1053"/>
      <c r="AE209" s="1053"/>
      <c r="AF209" s="1053"/>
      <c r="AG209" s="1053"/>
      <c r="AH209" s="1053"/>
      <c r="AI209" s="1053"/>
      <c r="AJ209" s="1053"/>
      <c r="AK209" s="1053"/>
      <c r="AL209" s="1053"/>
      <c r="AM209" s="1053"/>
      <c r="AN209" s="1053"/>
      <c r="AO209" s="1053"/>
      <c r="AP209" s="1053"/>
      <c r="AQ209" s="1053"/>
      <c r="AR209" s="1053"/>
      <c r="AS209" s="1053"/>
      <c r="AT209" s="1053"/>
      <c r="AU209" s="1054">
        <f t="shared" si="150"/>
        <v>31.914893617021288</v>
      </c>
      <c r="AV209" s="1055" t="e">
        <f t="shared" si="151"/>
        <v>#DIV/0!</v>
      </c>
    </row>
    <row r="210" spans="1:48" ht="11.25" customHeight="1" x14ac:dyDescent="0.2">
      <c r="A210" s="617" t="s">
        <v>212</v>
      </c>
      <c r="B210" s="490" t="s">
        <v>213</v>
      </c>
      <c r="C210" s="610">
        <v>1</v>
      </c>
      <c r="D210" s="482">
        <v>0.94</v>
      </c>
      <c r="E210" s="1174">
        <v>0.88</v>
      </c>
      <c r="F210" s="610">
        <v>0.82</v>
      </c>
      <c r="G210" s="485">
        <v>0.8</v>
      </c>
      <c r="H210" s="610">
        <v>0.77</v>
      </c>
      <c r="I210" s="485">
        <v>0.76</v>
      </c>
      <c r="J210" s="931"/>
      <c r="K210" s="512">
        <v>0.73</v>
      </c>
      <c r="L210" s="515">
        <v>0.72</v>
      </c>
      <c r="M210" s="1056"/>
      <c r="N210" s="615">
        <v>0.69</v>
      </c>
      <c r="O210" s="616">
        <v>0.68</v>
      </c>
      <c r="P210" s="616">
        <v>0.67</v>
      </c>
      <c r="Q210" s="616">
        <v>0.64</v>
      </c>
      <c r="R210" s="616">
        <v>0.6</v>
      </c>
      <c r="S210" s="616">
        <v>0.5</v>
      </c>
      <c r="T210" s="616">
        <v>0.41499999999999998</v>
      </c>
      <c r="U210" s="616">
        <v>0.375</v>
      </c>
      <c r="V210" s="616">
        <v>0.32</v>
      </c>
      <c r="W210" s="616">
        <v>0.27500000000000002</v>
      </c>
      <c r="X210" s="616">
        <v>0.23</v>
      </c>
      <c r="Y210" s="616">
        <v>0.19</v>
      </c>
      <c r="Z210" s="613">
        <f t="shared" si="149"/>
        <v>13.004999999999999</v>
      </c>
      <c r="AA210" s="1052">
        <f t="shared" si="129"/>
        <v>6.3829787234042534</v>
      </c>
      <c r="AB210" s="1052">
        <f t="shared" ref="AB210:AB241" si="152">IF(ISERROR((D210/E210-1)*100),"n/a",(D210/E210-1)*100)</f>
        <v>6.8181818181818121</v>
      </c>
      <c r="AC210" s="1053">
        <f t="shared" ref="AC210:AC241" si="153">IF(ISERROR((E210/F210-1)*100),"n/a",(E210/F210-1)*100)</f>
        <v>7.3170731707317138</v>
      </c>
      <c r="AD210" s="1053">
        <f t="shared" ref="AD210:AD241" si="154">IF(ISERROR((F210/G210-1)*100),"n/a",(F210/G210-1)*100)</f>
        <v>2.4999999999999911</v>
      </c>
      <c r="AE210" s="1053">
        <f t="shared" ref="AE210:AE241" si="155">IF(ISERROR((G210/H210-1)*100),"n/a",(G210/H210-1)*100)</f>
        <v>3.8961038961039085</v>
      </c>
      <c r="AF210" s="1053">
        <f t="shared" ref="AF210:AF241" si="156">IF(ISERROR((H210/I210-1)*100),"n/a",(H210/I210-1)*100)</f>
        <v>1.3157894736842035</v>
      </c>
      <c r="AG210" s="1053">
        <f t="shared" ref="AG210:AG241" si="157">IF(ISERROR((I210/K210-1)*100),"n/a",(I210/K210-1)*100)</f>
        <v>4.1095890410958846</v>
      </c>
      <c r="AH210" s="1053">
        <f t="shared" ref="AH210:AH241" si="158">IF(ISERROR((K210/L210-1)*100),"n/a",(K210/L210-1)*100)</f>
        <v>1.388888888888884</v>
      </c>
      <c r="AI210" s="1053">
        <f t="shared" ref="AI210:AI241" si="159">IF(ISERROR((L210/N210-1)*100),"n/a",(L210/N210-1)*100)</f>
        <v>4.3478260869565188</v>
      </c>
      <c r="AJ210" s="1053">
        <f t="shared" ref="AJ210:AJ241" si="160">IF(ISERROR((N210/O210-1)*100),"n/a",(N210/O210-1)*100)</f>
        <v>1.4705882352941124</v>
      </c>
      <c r="AK210" s="1053">
        <f t="shared" ref="AK210:AK241" si="161">IF(ISERROR((O210/P210-1)*100),"n/a",(O210/P210-1)*100)</f>
        <v>1.4925373134328401</v>
      </c>
      <c r="AL210" s="1053">
        <f t="shared" ref="AL210:AL241" si="162">IF(ISERROR((P210/Q210-1)*100),"n/a",(P210/Q210-1)*100)</f>
        <v>4.6875</v>
      </c>
      <c r="AM210" s="1053">
        <f t="shared" ref="AM210:AM241" si="163">IF(ISERROR((Q210/R210-1)*100),"n/a",(Q210/R210-1)*100)</f>
        <v>6.6666666666666652</v>
      </c>
      <c r="AN210" s="1053">
        <f t="shared" ref="AN210:AN241" si="164">IF(ISERROR((R210/S210-1)*100),"n/a",(R210/S210-1)*100)</f>
        <v>19.999999999999996</v>
      </c>
      <c r="AO210" s="1053">
        <f t="shared" ref="AO210:AO241" si="165">IF(ISERROR((S210/T210-1)*100),"n/a",(S210/T210-1)*100)</f>
        <v>20.481927710843383</v>
      </c>
      <c r="AP210" s="1053">
        <f t="shared" ref="AP210:AP241" si="166">IF(ISERROR((T210/U210-1)*100),"n/a",(T210/U210-1)*100)</f>
        <v>10.666666666666668</v>
      </c>
      <c r="AQ210" s="1053">
        <f t="shared" ref="AQ210:AQ241" si="167">IF(ISERROR((U210/V210-1)*100),"n/a",(U210/V210-1)*100)</f>
        <v>17.1875</v>
      </c>
      <c r="AR210" s="1053">
        <f t="shared" ref="AR210:AR241" si="168">IF(ISERROR((V210/W210-1)*100),"n/a",(V210/W210-1)*100)</f>
        <v>16.36363636363636</v>
      </c>
      <c r="AS210" s="1053">
        <f t="shared" ref="AS210:AS241" si="169">IF(ISERROR((W210/X210-1)*100),"n/a",(W210/X210-1)*100)</f>
        <v>19.565217391304344</v>
      </c>
      <c r="AT210" s="1053">
        <f t="shared" ref="AT210:AT241" si="170">IF(ISERROR((X210/Y210-1)*100),"n/a",(X210/Y210-1)*100)</f>
        <v>21.052631578947366</v>
      </c>
      <c r="AU210" s="1054">
        <f t="shared" si="150"/>
        <v>8.8855651512919458</v>
      </c>
      <c r="AV210" s="1055">
        <f t="shared" si="151"/>
        <v>7.3121052869251395</v>
      </c>
    </row>
    <row r="211" spans="1:48" ht="11.25" customHeight="1" x14ac:dyDescent="0.2">
      <c r="A211" s="617" t="s">
        <v>1127</v>
      </c>
      <c r="B211" s="490" t="s">
        <v>1128</v>
      </c>
      <c r="C211" s="610">
        <v>2.91</v>
      </c>
      <c r="D211" s="482">
        <v>2.64</v>
      </c>
      <c r="E211" s="482">
        <v>2.52</v>
      </c>
      <c r="F211" s="496">
        <v>2.44</v>
      </c>
      <c r="G211" s="496">
        <v>2.34</v>
      </c>
      <c r="H211" s="496">
        <v>2.2200000000000002</v>
      </c>
      <c r="I211" s="496">
        <v>2.14</v>
      </c>
      <c r="J211" s="1013"/>
      <c r="K211" s="496">
        <v>2.1</v>
      </c>
      <c r="L211" s="497">
        <v>2.08</v>
      </c>
      <c r="M211" s="1013"/>
      <c r="N211" s="511">
        <v>2.08</v>
      </c>
      <c r="O211" s="499">
        <v>2.08</v>
      </c>
      <c r="P211" s="498">
        <v>2.08</v>
      </c>
      <c r="Q211" s="498">
        <v>2</v>
      </c>
      <c r="R211" s="498">
        <v>1.96</v>
      </c>
      <c r="S211" s="498">
        <v>1.94</v>
      </c>
      <c r="T211" s="498">
        <v>1.92</v>
      </c>
      <c r="U211" s="498">
        <v>1.9</v>
      </c>
      <c r="V211" s="498">
        <v>1.88</v>
      </c>
      <c r="W211" s="498">
        <v>1.8</v>
      </c>
      <c r="X211" s="498">
        <v>1.58</v>
      </c>
      <c r="Y211" s="498">
        <v>1.48</v>
      </c>
      <c r="Z211" s="613">
        <f t="shared" si="149"/>
        <v>44.089999999999989</v>
      </c>
      <c r="AA211" s="1052">
        <f t="shared" si="129"/>
        <v>10.22727272727273</v>
      </c>
      <c r="AB211" s="1052">
        <f t="shared" si="152"/>
        <v>4.7619047619047672</v>
      </c>
      <c r="AC211" s="1053">
        <f t="shared" si="153"/>
        <v>3.2786885245901676</v>
      </c>
      <c r="AD211" s="1053">
        <f t="shared" si="154"/>
        <v>4.2735042735042805</v>
      </c>
      <c r="AE211" s="1053">
        <f t="shared" si="155"/>
        <v>5.4054054054053946</v>
      </c>
      <c r="AF211" s="1053">
        <f t="shared" si="156"/>
        <v>3.7383177570093462</v>
      </c>
      <c r="AG211" s="1053">
        <f t="shared" si="157"/>
        <v>1.904761904761898</v>
      </c>
      <c r="AH211" s="1053">
        <f t="shared" si="158"/>
        <v>0.96153846153845812</v>
      </c>
      <c r="AI211" s="1053">
        <f t="shared" si="159"/>
        <v>0</v>
      </c>
      <c r="AJ211" s="1053">
        <f t="shared" si="160"/>
        <v>0</v>
      </c>
      <c r="AK211" s="1053">
        <f t="shared" si="161"/>
        <v>0</v>
      </c>
      <c r="AL211" s="1053">
        <f t="shared" si="162"/>
        <v>4.0000000000000036</v>
      </c>
      <c r="AM211" s="1053">
        <f t="shared" si="163"/>
        <v>2.0408163265306145</v>
      </c>
      <c r="AN211" s="1053">
        <f t="shared" si="164"/>
        <v>1.0309278350515427</v>
      </c>
      <c r="AO211" s="1053">
        <f t="shared" si="165"/>
        <v>1.0416666666666741</v>
      </c>
      <c r="AP211" s="1053">
        <f t="shared" si="166"/>
        <v>1.0526315789473717</v>
      </c>
      <c r="AQ211" s="1053">
        <f t="shared" si="167"/>
        <v>1.0638297872340496</v>
      </c>
      <c r="AR211" s="1053">
        <f t="shared" si="168"/>
        <v>4.4444444444444287</v>
      </c>
      <c r="AS211" s="1053">
        <f t="shared" si="169"/>
        <v>13.924050632911399</v>
      </c>
      <c r="AT211" s="1053">
        <f t="shared" si="170"/>
        <v>6.7567567567567544</v>
      </c>
      <c r="AU211" s="1054">
        <f t="shared" si="150"/>
        <v>3.4953258922264943</v>
      </c>
      <c r="AV211" s="1055">
        <f t="shared" si="151"/>
        <v>3.5800921440215561</v>
      </c>
    </row>
    <row r="212" spans="1:48" ht="11.25" customHeight="1" x14ac:dyDescent="0.2">
      <c r="A212" s="862" t="s">
        <v>3996</v>
      </c>
      <c r="B212" s="860" t="s">
        <v>3995</v>
      </c>
      <c r="C212" s="610">
        <v>1.0900000000000001</v>
      </c>
      <c r="D212" s="482">
        <v>1.04</v>
      </c>
      <c r="E212" s="482">
        <v>0.97</v>
      </c>
      <c r="F212" s="610">
        <v>0.93</v>
      </c>
      <c r="G212" s="610">
        <v>0.85</v>
      </c>
      <c r="H212" s="610">
        <v>0.75</v>
      </c>
      <c r="I212" s="610">
        <v>0.18</v>
      </c>
      <c r="J212" s="931"/>
      <c r="K212" s="485">
        <v>0</v>
      </c>
      <c r="L212" s="614">
        <v>0</v>
      </c>
      <c r="M212" s="931"/>
      <c r="N212" s="486">
        <v>0</v>
      </c>
      <c r="O212" s="612">
        <v>0</v>
      </c>
      <c r="P212" s="612">
        <v>0</v>
      </c>
      <c r="Q212" s="612">
        <v>0</v>
      </c>
      <c r="R212" s="612">
        <v>0</v>
      </c>
      <c r="S212" s="612">
        <v>0</v>
      </c>
      <c r="T212" s="612">
        <v>0</v>
      </c>
      <c r="U212" s="612">
        <v>0</v>
      </c>
      <c r="V212" s="612">
        <v>0</v>
      </c>
      <c r="W212" s="612">
        <v>0</v>
      </c>
      <c r="X212" s="612">
        <v>0</v>
      </c>
      <c r="Y212" s="612">
        <v>0</v>
      </c>
      <c r="Z212" s="613">
        <f t="shared" si="149"/>
        <v>5.8099999999999987</v>
      </c>
      <c r="AA212" s="1052">
        <f t="shared" si="129"/>
        <v>4.8076923076923128</v>
      </c>
      <c r="AB212" s="1052">
        <f t="shared" si="152"/>
        <v>7.2164948453608213</v>
      </c>
      <c r="AC212" s="1053">
        <f t="shared" si="153"/>
        <v>4.3010752688172005</v>
      </c>
      <c r="AD212" s="1053">
        <f t="shared" si="154"/>
        <v>9.4117647058823639</v>
      </c>
      <c r="AE212" s="1053">
        <f t="shared" si="155"/>
        <v>13.33333333333333</v>
      </c>
      <c r="AF212" s="1053">
        <f t="shared" si="156"/>
        <v>316.66666666666669</v>
      </c>
      <c r="AG212" s="1053" t="str">
        <f t="shared" si="157"/>
        <v>n/a</v>
      </c>
      <c r="AH212" s="1053" t="str">
        <f t="shared" si="158"/>
        <v>n/a</v>
      </c>
      <c r="AI212" s="1053" t="str">
        <f t="shared" si="159"/>
        <v>n/a</v>
      </c>
      <c r="AJ212" s="1053" t="str">
        <f t="shared" si="160"/>
        <v>n/a</v>
      </c>
      <c r="AK212" s="1053" t="str">
        <f t="shared" si="161"/>
        <v>n/a</v>
      </c>
      <c r="AL212" s="1053" t="str">
        <f t="shared" si="162"/>
        <v>n/a</v>
      </c>
      <c r="AM212" s="1053" t="str">
        <f t="shared" si="163"/>
        <v>n/a</v>
      </c>
      <c r="AN212" s="1053" t="str">
        <f t="shared" si="164"/>
        <v>n/a</v>
      </c>
      <c r="AO212" s="1053" t="str">
        <f t="shared" si="165"/>
        <v>n/a</v>
      </c>
      <c r="AP212" s="1053" t="str">
        <f t="shared" si="166"/>
        <v>n/a</v>
      </c>
      <c r="AQ212" s="1053" t="str">
        <f t="shared" si="167"/>
        <v>n/a</v>
      </c>
      <c r="AR212" s="1053" t="str">
        <f t="shared" si="168"/>
        <v>n/a</v>
      </c>
      <c r="AS212" s="1053" t="str">
        <f t="shared" si="169"/>
        <v>n/a</v>
      </c>
      <c r="AT212" s="1053" t="str">
        <f t="shared" si="170"/>
        <v>n/a</v>
      </c>
      <c r="AU212" s="1054">
        <f t="shared" si="150"/>
        <v>59.289504521292116</v>
      </c>
      <c r="AV212" s="1055">
        <f t="shared" si="151"/>
        <v>126.13195926790256</v>
      </c>
    </row>
    <row r="213" spans="1:48" ht="11.25" customHeight="1" x14ac:dyDescent="0.2">
      <c r="A213" s="568" t="s">
        <v>4583</v>
      </c>
      <c r="B213" s="860" t="s">
        <v>4577</v>
      </c>
      <c r="C213" s="610">
        <v>0.88</v>
      </c>
      <c r="D213" s="482">
        <v>0.8</v>
      </c>
      <c r="E213" s="482">
        <v>0.6</v>
      </c>
      <c r="F213" s="610">
        <v>0.36</v>
      </c>
      <c r="G213" s="521">
        <v>0.24</v>
      </c>
      <c r="H213" s="521">
        <v>0.24</v>
      </c>
      <c r="I213" s="521">
        <v>0.24</v>
      </c>
      <c r="J213" s="1075"/>
      <c r="K213" s="521">
        <v>0.24</v>
      </c>
      <c r="L213" s="524">
        <v>0.24</v>
      </c>
      <c r="M213" s="1075"/>
      <c r="N213" s="524">
        <v>0.24</v>
      </c>
      <c r="O213" s="567">
        <v>0.24</v>
      </c>
      <c r="P213" s="616">
        <v>0.24</v>
      </c>
      <c r="Q213" s="616">
        <v>0.18</v>
      </c>
      <c r="R213" s="522">
        <v>0</v>
      </c>
      <c r="S213" s="522">
        <v>0</v>
      </c>
      <c r="T213" s="522">
        <v>0</v>
      </c>
      <c r="U213" s="522">
        <v>0</v>
      </c>
      <c r="V213" s="522">
        <v>0</v>
      </c>
      <c r="W213" s="522">
        <v>0</v>
      </c>
      <c r="X213" s="522">
        <v>0</v>
      </c>
      <c r="Y213" s="522">
        <v>0</v>
      </c>
      <c r="Z213" s="613">
        <f t="shared" si="149"/>
        <v>4.7400000000000011</v>
      </c>
      <c r="AA213" s="1052">
        <f t="shared" si="129"/>
        <v>9.9999999999999858</v>
      </c>
      <c r="AB213" s="1052">
        <f t="shared" si="152"/>
        <v>33.33333333333335</v>
      </c>
      <c r="AC213" s="1053">
        <f t="shared" si="153"/>
        <v>66.666666666666671</v>
      </c>
      <c r="AD213" s="1053">
        <f t="shared" si="154"/>
        <v>50</v>
      </c>
      <c r="AE213" s="1053">
        <f t="shared" si="155"/>
        <v>0</v>
      </c>
      <c r="AF213" s="1053">
        <f t="shared" si="156"/>
        <v>0</v>
      </c>
      <c r="AG213" s="1053">
        <f t="shared" si="157"/>
        <v>0</v>
      </c>
      <c r="AH213" s="1053">
        <f t="shared" si="158"/>
        <v>0</v>
      </c>
      <c r="AI213" s="1053">
        <f t="shared" si="159"/>
        <v>0</v>
      </c>
      <c r="AJ213" s="1053">
        <f t="shared" si="160"/>
        <v>0</v>
      </c>
      <c r="AK213" s="1053">
        <f t="shared" si="161"/>
        <v>0</v>
      </c>
      <c r="AL213" s="1053">
        <f t="shared" si="162"/>
        <v>33.333333333333329</v>
      </c>
      <c r="AM213" s="1053" t="str">
        <f t="shared" si="163"/>
        <v>n/a</v>
      </c>
      <c r="AN213" s="1053" t="str">
        <f t="shared" si="164"/>
        <v>n/a</v>
      </c>
      <c r="AO213" s="1053" t="str">
        <f t="shared" si="165"/>
        <v>n/a</v>
      </c>
      <c r="AP213" s="1053" t="str">
        <f t="shared" si="166"/>
        <v>n/a</v>
      </c>
      <c r="AQ213" s="1053" t="str">
        <f t="shared" si="167"/>
        <v>n/a</v>
      </c>
      <c r="AR213" s="1053" t="str">
        <f t="shared" si="168"/>
        <v>n/a</v>
      </c>
      <c r="AS213" s="1053" t="str">
        <f t="shared" si="169"/>
        <v>n/a</v>
      </c>
      <c r="AT213" s="1053" t="str">
        <f t="shared" si="170"/>
        <v>n/a</v>
      </c>
      <c r="AU213" s="1054">
        <f t="shared" si="150"/>
        <v>16.111111111111111</v>
      </c>
      <c r="AV213" s="1055">
        <f t="shared" si="151"/>
        <v>23.648662948658629</v>
      </c>
    </row>
    <row r="214" spans="1:48" ht="11.25" customHeight="1" x14ac:dyDescent="0.2">
      <c r="A214" s="862" t="s">
        <v>550</v>
      </c>
      <c r="B214" s="860" t="s">
        <v>551</v>
      </c>
      <c r="C214" s="610">
        <v>2.4500000000000002</v>
      </c>
      <c r="D214" s="482">
        <v>2.42</v>
      </c>
      <c r="E214" s="482">
        <v>2.17</v>
      </c>
      <c r="F214" s="610">
        <v>1.92</v>
      </c>
      <c r="G214" s="610">
        <v>1.67</v>
      </c>
      <c r="H214" s="610">
        <v>1.42</v>
      </c>
      <c r="I214" s="610">
        <v>1.35</v>
      </c>
      <c r="J214" s="931"/>
      <c r="K214" s="610">
        <v>1.3</v>
      </c>
      <c r="L214" s="481">
        <v>1.28</v>
      </c>
      <c r="M214" s="931"/>
      <c r="N214" s="615">
        <v>1.26</v>
      </c>
      <c r="O214" s="616">
        <v>1.24</v>
      </c>
      <c r="P214" s="616">
        <v>1.22</v>
      </c>
      <c r="Q214" s="616">
        <v>1.1599999999999999</v>
      </c>
      <c r="R214" s="616">
        <v>1.08</v>
      </c>
      <c r="S214" s="616">
        <v>1</v>
      </c>
      <c r="T214" s="616">
        <v>0.8</v>
      </c>
      <c r="U214" s="612">
        <v>0</v>
      </c>
      <c r="V214" s="612">
        <v>0</v>
      </c>
      <c r="W214" s="612">
        <v>0</v>
      </c>
      <c r="X214" s="616">
        <v>1.1100000000000001</v>
      </c>
      <c r="Y214" s="616">
        <v>1.07</v>
      </c>
      <c r="Z214" s="613">
        <f t="shared" si="149"/>
        <v>25.919999999999998</v>
      </c>
      <c r="AA214" s="1052">
        <f t="shared" si="129"/>
        <v>1.2396694214876103</v>
      </c>
      <c r="AB214" s="1052">
        <f t="shared" si="152"/>
        <v>11.520737327188947</v>
      </c>
      <c r="AC214" s="1053">
        <f t="shared" si="153"/>
        <v>13.020833333333325</v>
      </c>
      <c r="AD214" s="1053">
        <f t="shared" si="154"/>
        <v>14.970059880239518</v>
      </c>
      <c r="AE214" s="1053">
        <f t="shared" si="155"/>
        <v>17.6056338028169</v>
      </c>
      <c r="AF214" s="1053">
        <f t="shared" si="156"/>
        <v>5.1851851851851816</v>
      </c>
      <c r="AG214" s="1053">
        <f t="shared" si="157"/>
        <v>3.8461538461538547</v>
      </c>
      <c r="AH214" s="1053">
        <f t="shared" si="158"/>
        <v>1.5625</v>
      </c>
      <c r="AI214" s="1053">
        <f t="shared" si="159"/>
        <v>1.5873015873015817</v>
      </c>
      <c r="AJ214" s="1053">
        <f t="shared" si="160"/>
        <v>1.6129032258064502</v>
      </c>
      <c r="AK214" s="1053">
        <f t="shared" si="161"/>
        <v>1.6393442622950838</v>
      </c>
      <c r="AL214" s="1053">
        <f t="shared" si="162"/>
        <v>5.1724137931034475</v>
      </c>
      <c r="AM214" s="1053">
        <f t="shared" si="163"/>
        <v>7.4074074074073959</v>
      </c>
      <c r="AN214" s="1053">
        <f t="shared" si="164"/>
        <v>8.0000000000000071</v>
      </c>
      <c r="AO214" s="1053">
        <f t="shared" si="165"/>
        <v>25</v>
      </c>
      <c r="AP214" s="1053" t="str">
        <f t="shared" si="166"/>
        <v>n/a</v>
      </c>
      <c r="AQ214" s="1053" t="str">
        <f t="shared" si="167"/>
        <v>n/a</v>
      </c>
      <c r="AR214" s="1053" t="str">
        <f t="shared" si="168"/>
        <v>n/a</v>
      </c>
      <c r="AS214" s="1053">
        <f t="shared" si="169"/>
        <v>-100</v>
      </c>
      <c r="AT214" s="1053">
        <f t="shared" si="170"/>
        <v>3.7383177570093462</v>
      </c>
      <c r="AU214" s="1054">
        <f t="shared" si="150"/>
        <v>1.359321225254627</v>
      </c>
      <c r="AV214" s="1055">
        <f t="shared" si="151"/>
        <v>26.97566372570444</v>
      </c>
    </row>
    <row r="215" spans="1:48" ht="11.25" customHeight="1" x14ac:dyDescent="0.2">
      <c r="A215" s="466" t="s">
        <v>564</v>
      </c>
      <c r="B215" s="845" t="s">
        <v>565</v>
      </c>
      <c r="C215" s="610">
        <v>1.1937500000000001</v>
      </c>
      <c r="D215" s="482">
        <v>1.069</v>
      </c>
      <c r="E215" s="482">
        <v>0.94374999999999998</v>
      </c>
      <c r="F215" s="473">
        <v>0.82499999999999996</v>
      </c>
      <c r="G215" s="473">
        <v>0.72499999999999998</v>
      </c>
      <c r="H215" s="473">
        <v>0.61250000000000004</v>
      </c>
      <c r="I215" s="473">
        <v>0.484375</v>
      </c>
      <c r="J215" s="999">
        <v>0</v>
      </c>
      <c r="K215" s="473">
        <v>0.421875</v>
      </c>
      <c r="L215" s="471">
        <v>0.35625000000000001</v>
      </c>
      <c r="M215" s="999">
        <v>0</v>
      </c>
      <c r="N215" s="488">
        <v>0.3</v>
      </c>
      <c r="O215" s="478">
        <v>0.25</v>
      </c>
      <c r="P215" s="478">
        <v>0.1875</v>
      </c>
      <c r="Q215" s="478">
        <v>0.13125000000000001</v>
      </c>
      <c r="R215" s="478">
        <v>6.25E-2</v>
      </c>
      <c r="S215" s="478">
        <v>2.1874999999999999E-2</v>
      </c>
      <c r="T215" s="477">
        <v>9.3749999999999997E-3</v>
      </c>
      <c r="U215" s="478">
        <v>0.49</v>
      </c>
      <c r="V215" s="478">
        <v>0.46750000000000003</v>
      </c>
      <c r="W215" s="478">
        <v>0.4375</v>
      </c>
      <c r="X215" s="478">
        <v>0.40562500000000001</v>
      </c>
      <c r="Y215" s="478">
        <v>0.3795</v>
      </c>
      <c r="Z215" s="613">
        <f t="shared" si="149"/>
        <v>9.7741249999999997</v>
      </c>
      <c r="AA215" s="1052">
        <f t="shared" si="129"/>
        <v>11.669784845650156</v>
      </c>
      <c r="AB215" s="1052">
        <f t="shared" si="152"/>
        <v>13.271523178807954</v>
      </c>
      <c r="AC215" s="1053">
        <f t="shared" si="153"/>
        <v>14.393939393939403</v>
      </c>
      <c r="AD215" s="1053">
        <f t="shared" si="154"/>
        <v>13.793103448275868</v>
      </c>
      <c r="AE215" s="1053">
        <f t="shared" si="155"/>
        <v>18.367346938775508</v>
      </c>
      <c r="AF215" s="1053">
        <f t="shared" si="156"/>
        <v>26.451612903225818</v>
      </c>
      <c r="AG215" s="1053">
        <f t="shared" si="157"/>
        <v>14.814814814814813</v>
      </c>
      <c r="AH215" s="1053">
        <f t="shared" si="158"/>
        <v>18.421052631578938</v>
      </c>
      <c r="AI215" s="1053">
        <f t="shared" si="159"/>
        <v>18.75</v>
      </c>
      <c r="AJ215" s="1053">
        <f t="shared" si="160"/>
        <v>19.999999999999996</v>
      </c>
      <c r="AK215" s="1053">
        <f t="shared" si="161"/>
        <v>33.333333333333329</v>
      </c>
      <c r="AL215" s="1053">
        <f t="shared" si="162"/>
        <v>42.857142857142861</v>
      </c>
      <c r="AM215" s="1053">
        <f t="shared" si="163"/>
        <v>110.00000000000001</v>
      </c>
      <c r="AN215" s="1053">
        <f t="shared" si="164"/>
        <v>185.71428571428572</v>
      </c>
      <c r="AO215" s="1053">
        <f t="shared" si="165"/>
        <v>133.33333333333334</v>
      </c>
      <c r="AP215" s="1053">
        <f t="shared" si="166"/>
        <v>-98.08673469387756</v>
      </c>
      <c r="AQ215" s="1053">
        <f t="shared" si="167"/>
        <v>4.8128342245989275</v>
      </c>
      <c r="AR215" s="1053">
        <f t="shared" si="168"/>
        <v>6.8571428571428727</v>
      </c>
      <c r="AS215" s="1053">
        <f t="shared" si="169"/>
        <v>7.8582434514637978</v>
      </c>
      <c r="AT215" s="1053">
        <f t="shared" si="170"/>
        <v>6.8840579710145011</v>
      </c>
      <c r="AU215" s="1054">
        <f t="shared" si="150"/>
        <v>30.174840860175312</v>
      </c>
      <c r="AV215" s="1055">
        <f t="shared" si="151"/>
        <v>57.106783036912553</v>
      </c>
    </row>
    <row r="216" spans="1:48" ht="11.25" customHeight="1" x14ac:dyDescent="0.2">
      <c r="A216" s="483" t="s">
        <v>1139</v>
      </c>
      <c r="B216" s="860" t="s">
        <v>1140</v>
      </c>
      <c r="C216" s="610">
        <v>1.1599999999999999</v>
      </c>
      <c r="D216" s="482">
        <v>1.1200000000000001</v>
      </c>
      <c r="E216" s="613">
        <v>1.08</v>
      </c>
      <c r="F216" s="610">
        <v>1.04</v>
      </c>
      <c r="G216" s="610">
        <v>0.96</v>
      </c>
      <c r="H216" s="610">
        <v>0.88</v>
      </c>
      <c r="I216" s="610">
        <v>0.8</v>
      </c>
      <c r="J216" s="931"/>
      <c r="K216" s="610">
        <v>0.72</v>
      </c>
      <c r="L216" s="481">
        <v>0.64</v>
      </c>
      <c r="M216" s="931"/>
      <c r="N216" s="486">
        <v>0.56000000000000005</v>
      </c>
      <c r="O216" s="612">
        <v>0.74</v>
      </c>
      <c r="P216" s="616">
        <v>1.3</v>
      </c>
      <c r="Q216" s="616">
        <v>1.19</v>
      </c>
      <c r="R216" s="616">
        <v>1.1000000000000001</v>
      </c>
      <c r="S216" s="616">
        <v>1.02</v>
      </c>
      <c r="T216" s="616">
        <v>0.94</v>
      </c>
      <c r="U216" s="616">
        <v>0.86</v>
      </c>
      <c r="V216" s="616">
        <v>0.7</v>
      </c>
      <c r="W216" s="612">
        <v>0</v>
      </c>
      <c r="X216" s="612">
        <v>0</v>
      </c>
      <c r="Y216" s="612">
        <v>0</v>
      </c>
      <c r="Z216" s="613">
        <f t="shared" si="149"/>
        <v>16.809999999999999</v>
      </c>
      <c r="AA216" s="1052">
        <f t="shared" si="129"/>
        <v>3.5714285714285587</v>
      </c>
      <c r="AB216" s="1052">
        <f t="shared" si="152"/>
        <v>3.7037037037036979</v>
      </c>
      <c r="AC216" s="1053">
        <f t="shared" si="153"/>
        <v>3.8461538461538547</v>
      </c>
      <c r="AD216" s="1053">
        <f t="shared" si="154"/>
        <v>8.3333333333333481</v>
      </c>
      <c r="AE216" s="1053">
        <f t="shared" si="155"/>
        <v>9.0909090909090828</v>
      </c>
      <c r="AF216" s="1053">
        <f t="shared" si="156"/>
        <v>9.9999999999999858</v>
      </c>
      <c r="AG216" s="1053">
        <f t="shared" si="157"/>
        <v>11.111111111111116</v>
      </c>
      <c r="AH216" s="1053">
        <f t="shared" si="158"/>
        <v>12.5</v>
      </c>
      <c r="AI216" s="1053">
        <f t="shared" si="159"/>
        <v>14.285714285714279</v>
      </c>
      <c r="AJ216" s="1053">
        <f t="shared" si="160"/>
        <v>-24.324324324324319</v>
      </c>
      <c r="AK216" s="1053">
        <f t="shared" si="161"/>
        <v>-43.07692307692308</v>
      </c>
      <c r="AL216" s="1053">
        <f t="shared" si="162"/>
        <v>9.2436974789916082</v>
      </c>
      <c r="AM216" s="1053">
        <f t="shared" si="163"/>
        <v>8.1818181818181799</v>
      </c>
      <c r="AN216" s="1053">
        <f t="shared" si="164"/>
        <v>7.8431372549019773</v>
      </c>
      <c r="AO216" s="1053">
        <f t="shared" si="165"/>
        <v>8.5106382978723527</v>
      </c>
      <c r="AP216" s="1053">
        <f t="shared" si="166"/>
        <v>9.302325581395344</v>
      </c>
      <c r="AQ216" s="1053">
        <f t="shared" si="167"/>
        <v>22.857142857142865</v>
      </c>
      <c r="AR216" s="1053" t="str">
        <f t="shared" si="168"/>
        <v>n/a</v>
      </c>
      <c r="AS216" s="1053" t="str">
        <f t="shared" si="169"/>
        <v>n/a</v>
      </c>
      <c r="AT216" s="1053" t="str">
        <f t="shared" si="170"/>
        <v>n/a</v>
      </c>
      <c r="AU216" s="1054">
        <f t="shared" si="150"/>
        <v>4.4105803643075792</v>
      </c>
      <c r="AV216" s="1055">
        <f t="shared" si="151"/>
        <v>15.388811574582098</v>
      </c>
    </row>
    <row r="217" spans="1:48" ht="11.25" customHeight="1" x14ac:dyDescent="0.2">
      <c r="A217" s="483" t="s">
        <v>1129</v>
      </c>
      <c r="B217" s="860" t="s">
        <v>1130</v>
      </c>
      <c r="C217" s="610">
        <v>2.52</v>
      </c>
      <c r="D217" s="482">
        <v>2.2400000000000002</v>
      </c>
      <c r="E217" s="613">
        <v>2.04</v>
      </c>
      <c r="F217" s="610">
        <v>1.84</v>
      </c>
      <c r="G217" s="610">
        <v>1.6</v>
      </c>
      <c r="H217" s="610">
        <v>1.4</v>
      </c>
      <c r="I217" s="610">
        <v>1.2</v>
      </c>
      <c r="J217" s="931"/>
      <c r="K217" s="610">
        <v>1.04</v>
      </c>
      <c r="L217" s="481">
        <v>0.96499999999999997</v>
      </c>
      <c r="M217" s="931"/>
      <c r="N217" s="486">
        <v>0.88</v>
      </c>
      <c r="O217" s="612">
        <v>0.88</v>
      </c>
      <c r="P217" s="612">
        <v>0.88</v>
      </c>
      <c r="Q217" s="612">
        <v>0.88</v>
      </c>
      <c r="R217" s="612">
        <v>0.88</v>
      </c>
      <c r="S217" s="612">
        <v>0.88</v>
      </c>
      <c r="T217" s="612">
        <v>0.88</v>
      </c>
      <c r="U217" s="612">
        <v>0.88</v>
      </c>
      <c r="V217" s="612">
        <v>0.88</v>
      </c>
      <c r="W217" s="612">
        <v>0.88</v>
      </c>
      <c r="X217" s="612">
        <v>0.88</v>
      </c>
      <c r="Y217" s="612">
        <v>0.88</v>
      </c>
      <c r="Z217" s="613">
        <f t="shared" si="149"/>
        <v>25.40499999999999</v>
      </c>
      <c r="AA217" s="1052">
        <f t="shared" si="129"/>
        <v>12.5</v>
      </c>
      <c r="AB217" s="1052">
        <f t="shared" si="152"/>
        <v>9.8039215686274606</v>
      </c>
      <c r="AC217" s="1053">
        <f t="shared" si="153"/>
        <v>10.869565217391308</v>
      </c>
      <c r="AD217" s="1053">
        <f t="shared" si="154"/>
        <v>14.999999999999991</v>
      </c>
      <c r="AE217" s="1053">
        <f t="shared" si="155"/>
        <v>14.285714285714302</v>
      </c>
      <c r="AF217" s="1053">
        <f t="shared" si="156"/>
        <v>16.666666666666675</v>
      </c>
      <c r="AG217" s="1053">
        <f t="shared" si="157"/>
        <v>15.384615384615374</v>
      </c>
      <c r="AH217" s="1053">
        <f t="shared" si="158"/>
        <v>7.7720207253886064</v>
      </c>
      <c r="AI217" s="1053">
        <f t="shared" si="159"/>
        <v>9.6590909090908958</v>
      </c>
      <c r="AJ217" s="1053">
        <f t="shared" si="160"/>
        <v>0</v>
      </c>
      <c r="AK217" s="1053">
        <f t="shared" si="161"/>
        <v>0</v>
      </c>
      <c r="AL217" s="1053">
        <f t="shared" si="162"/>
        <v>0</v>
      </c>
      <c r="AM217" s="1053">
        <f t="shared" si="163"/>
        <v>0</v>
      </c>
      <c r="AN217" s="1053">
        <f t="shared" si="164"/>
        <v>0</v>
      </c>
      <c r="AO217" s="1053">
        <f t="shared" si="165"/>
        <v>0</v>
      </c>
      <c r="AP217" s="1053">
        <f t="shared" si="166"/>
        <v>0</v>
      </c>
      <c r="AQ217" s="1053">
        <f t="shared" si="167"/>
        <v>0</v>
      </c>
      <c r="AR217" s="1053">
        <f t="shared" si="168"/>
        <v>0</v>
      </c>
      <c r="AS217" s="1053">
        <f t="shared" si="169"/>
        <v>0</v>
      </c>
      <c r="AT217" s="1053">
        <f t="shared" si="170"/>
        <v>0</v>
      </c>
      <c r="AU217" s="1054">
        <f t="shared" si="150"/>
        <v>5.5970797378747301</v>
      </c>
      <c r="AV217" s="1055">
        <f t="shared" si="151"/>
        <v>6.6539123378881406</v>
      </c>
    </row>
    <row r="218" spans="1:48" ht="11.25" customHeight="1" x14ac:dyDescent="0.2">
      <c r="A218" s="483" t="s">
        <v>219</v>
      </c>
      <c r="B218" s="860" t="s">
        <v>220</v>
      </c>
      <c r="C218" s="610">
        <v>1.97</v>
      </c>
      <c r="D218" s="482">
        <v>1.9450000000000001</v>
      </c>
      <c r="E218" s="472">
        <v>1.9249999999999998</v>
      </c>
      <c r="F218" s="610">
        <v>1.905</v>
      </c>
      <c r="G218" s="610">
        <v>1.885</v>
      </c>
      <c r="H218" s="610">
        <v>1.76</v>
      </c>
      <c r="I218" s="610">
        <v>1.66</v>
      </c>
      <c r="J218" s="931"/>
      <c r="K218" s="610">
        <v>1.61</v>
      </c>
      <c r="L218" s="481">
        <v>1.4350000000000001</v>
      </c>
      <c r="M218" s="931"/>
      <c r="N218" s="615">
        <v>1.35</v>
      </c>
      <c r="O218" s="616">
        <v>1.325</v>
      </c>
      <c r="P218" s="616">
        <v>1.23</v>
      </c>
      <c r="Q218" s="616">
        <v>1.0874999999999999</v>
      </c>
      <c r="R218" s="616">
        <v>0.93</v>
      </c>
      <c r="S218" s="616">
        <v>0.84499999999999997</v>
      </c>
      <c r="T218" s="616">
        <v>0.8075</v>
      </c>
      <c r="U218" s="616">
        <v>0.78950000000000009</v>
      </c>
      <c r="V218" s="616">
        <v>0.77849999999999997</v>
      </c>
      <c r="W218" s="616">
        <v>0.76849999999999996</v>
      </c>
      <c r="X218" s="616">
        <v>0.72849999999999993</v>
      </c>
      <c r="Y218" s="616">
        <v>0.66649999999999998</v>
      </c>
      <c r="Z218" s="613">
        <f t="shared" si="149"/>
        <v>27.401499999999999</v>
      </c>
      <c r="AA218" s="1052">
        <f t="shared" si="129"/>
        <v>1.2853470437018011</v>
      </c>
      <c r="AB218" s="1052">
        <f t="shared" si="152"/>
        <v>1.0389610389610615</v>
      </c>
      <c r="AC218" s="1053">
        <f t="shared" si="153"/>
        <v>1.0498687664041828</v>
      </c>
      <c r="AD218" s="1053">
        <f t="shared" si="154"/>
        <v>1.0610079575596787</v>
      </c>
      <c r="AE218" s="1053">
        <f t="shared" si="155"/>
        <v>7.1022727272727293</v>
      </c>
      <c r="AF218" s="1053">
        <f t="shared" si="156"/>
        <v>6.024096385542177</v>
      </c>
      <c r="AG218" s="1053">
        <f t="shared" si="157"/>
        <v>3.105590062111796</v>
      </c>
      <c r="AH218" s="1053">
        <f t="shared" si="158"/>
        <v>12.195121951219523</v>
      </c>
      <c r="AI218" s="1053">
        <f t="shared" si="159"/>
        <v>6.2962962962962887</v>
      </c>
      <c r="AJ218" s="1053">
        <f t="shared" si="160"/>
        <v>1.8867924528301883</v>
      </c>
      <c r="AK218" s="1053">
        <f t="shared" si="161"/>
        <v>7.7235772357723498</v>
      </c>
      <c r="AL218" s="1053">
        <f t="shared" si="162"/>
        <v>13.103448275862073</v>
      </c>
      <c r="AM218" s="1053">
        <f t="shared" si="163"/>
        <v>16.935483870967726</v>
      </c>
      <c r="AN218" s="1053">
        <f t="shared" si="164"/>
        <v>10.059171597633142</v>
      </c>
      <c r="AO218" s="1053">
        <f t="shared" si="165"/>
        <v>4.6439628482972006</v>
      </c>
      <c r="AP218" s="1053">
        <f t="shared" si="166"/>
        <v>2.279924002533229</v>
      </c>
      <c r="AQ218" s="1053">
        <f t="shared" si="167"/>
        <v>1.4129736673089477</v>
      </c>
      <c r="AR218" s="1053">
        <f t="shared" si="168"/>
        <v>1.3012361743656387</v>
      </c>
      <c r="AS218" s="1053">
        <f t="shared" si="169"/>
        <v>5.4907343857240942</v>
      </c>
      <c r="AT218" s="1053">
        <f t="shared" si="170"/>
        <v>9.302325581395344</v>
      </c>
      <c r="AU218" s="1054">
        <f t="shared" si="150"/>
        <v>5.6649096160879582</v>
      </c>
      <c r="AV218" s="1055">
        <f t="shared" si="151"/>
        <v>4.6899874665850669</v>
      </c>
    </row>
    <row r="219" spans="1:48" ht="11.25" customHeight="1" x14ac:dyDescent="0.2">
      <c r="A219" s="862" t="s">
        <v>552</v>
      </c>
      <c r="B219" s="860" t="s">
        <v>553</v>
      </c>
      <c r="C219" s="610">
        <v>2.2155999999999998</v>
      </c>
      <c r="D219" s="482">
        <v>2.0739999999999998</v>
      </c>
      <c r="E219" s="613">
        <v>1.8622800000000002</v>
      </c>
      <c r="F219" s="610">
        <v>1.59093</v>
      </c>
      <c r="G219" s="610">
        <v>1.4695999999999998</v>
      </c>
      <c r="H219" s="610">
        <v>1.268</v>
      </c>
      <c r="I219" s="610">
        <v>1.236</v>
      </c>
      <c r="J219" s="931"/>
      <c r="K219" s="610">
        <v>1.131</v>
      </c>
      <c r="L219" s="481">
        <v>0.99</v>
      </c>
      <c r="M219" s="931"/>
      <c r="N219" s="615">
        <v>0.82399999999999995</v>
      </c>
      <c r="O219" s="616">
        <v>0.65100000000000002</v>
      </c>
      <c r="P219" s="616">
        <v>0.62450000000000006</v>
      </c>
      <c r="Q219" s="616">
        <v>0.57899999999999996</v>
      </c>
      <c r="R219" s="616">
        <v>0.51100000000000001</v>
      </c>
      <c r="S219" s="616">
        <v>0.47149999999999997</v>
      </c>
      <c r="T219" s="616">
        <v>0.45800000000000002</v>
      </c>
      <c r="U219" s="616">
        <v>0.41499999999999998</v>
      </c>
      <c r="V219" s="616">
        <v>0.38</v>
      </c>
      <c r="W219" s="616">
        <v>0.35</v>
      </c>
      <c r="X219" s="616">
        <v>0.32300000000000001</v>
      </c>
      <c r="Y219" s="616">
        <v>0.298875</v>
      </c>
      <c r="Z219" s="613">
        <f t="shared" si="149"/>
        <v>19.723284999999997</v>
      </c>
      <c r="AA219" s="1052">
        <f t="shared" si="129"/>
        <v>6.827386692381876</v>
      </c>
      <c r="AB219" s="1052">
        <f t="shared" si="152"/>
        <v>11.368859677384702</v>
      </c>
      <c r="AC219" s="1053">
        <f t="shared" si="153"/>
        <v>17.056061548905376</v>
      </c>
      <c r="AD219" s="1053">
        <f t="shared" si="154"/>
        <v>8.25598802395211</v>
      </c>
      <c r="AE219" s="1053">
        <f t="shared" si="155"/>
        <v>15.899053627760228</v>
      </c>
      <c r="AF219" s="1053">
        <f t="shared" si="156"/>
        <v>2.5889967637540368</v>
      </c>
      <c r="AG219" s="1053">
        <f t="shared" si="157"/>
        <v>9.2838196286472154</v>
      </c>
      <c r="AH219" s="1053">
        <f t="shared" si="158"/>
        <v>14.242424242424235</v>
      </c>
      <c r="AI219" s="1053">
        <f t="shared" si="159"/>
        <v>20.145631067961169</v>
      </c>
      <c r="AJ219" s="1053">
        <f t="shared" si="160"/>
        <v>26.574500768049148</v>
      </c>
      <c r="AK219" s="1053">
        <f t="shared" si="161"/>
        <v>4.2433947157726193</v>
      </c>
      <c r="AL219" s="1053">
        <f t="shared" si="162"/>
        <v>7.8583765112262727</v>
      </c>
      <c r="AM219" s="1053">
        <f t="shared" si="163"/>
        <v>13.307240704500977</v>
      </c>
      <c r="AN219" s="1053">
        <f t="shared" si="164"/>
        <v>8.3775185577942715</v>
      </c>
      <c r="AO219" s="1053">
        <f t="shared" si="165"/>
        <v>2.9475982532751077</v>
      </c>
      <c r="AP219" s="1053">
        <f t="shared" si="166"/>
        <v>10.361445783132538</v>
      </c>
      <c r="AQ219" s="1053">
        <f t="shared" si="167"/>
        <v>9.210526315789469</v>
      </c>
      <c r="AR219" s="1053">
        <f t="shared" si="168"/>
        <v>8.5714285714285854</v>
      </c>
      <c r="AS219" s="1053">
        <f t="shared" si="169"/>
        <v>8.3591331269349709</v>
      </c>
      <c r="AT219" s="1053">
        <f t="shared" si="170"/>
        <v>8.0719364282726858</v>
      </c>
      <c r="AU219" s="1054">
        <f t="shared" si="150"/>
        <v>10.67756605046738</v>
      </c>
      <c r="AV219" s="1055">
        <f t="shared" si="151"/>
        <v>5.8566382472430156</v>
      </c>
    </row>
    <row r="220" spans="1:48" ht="11.25" customHeight="1" x14ac:dyDescent="0.2">
      <c r="A220" s="862" t="s">
        <v>557</v>
      </c>
      <c r="B220" s="860" t="s">
        <v>558</v>
      </c>
      <c r="C220" s="610">
        <v>0.19</v>
      </c>
      <c r="D220" s="482">
        <v>0.1825</v>
      </c>
      <c r="E220" s="472">
        <v>0.17</v>
      </c>
      <c r="F220" s="610">
        <v>0.16</v>
      </c>
      <c r="G220" s="610">
        <v>0.15</v>
      </c>
      <c r="H220" s="610">
        <v>0.10819000000000001</v>
      </c>
      <c r="I220" s="610">
        <v>7.3599500000000012E-2</v>
      </c>
      <c r="J220" s="931"/>
      <c r="K220" s="610">
        <v>6.7937999999999998E-2</v>
      </c>
      <c r="L220" s="481">
        <v>6.2276500000000005E-2</v>
      </c>
      <c r="M220" s="931"/>
      <c r="N220" s="615">
        <v>5.6615000000000006E-2</v>
      </c>
      <c r="O220" s="616">
        <v>5.0953499999999999E-2</v>
      </c>
      <c r="P220" s="616">
        <v>4.5292000000000006E-2</v>
      </c>
      <c r="Q220" s="612">
        <v>0</v>
      </c>
      <c r="R220" s="612">
        <v>0</v>
      </c>
      <c r="S220" s="612">
        <v>0</v>
      </c>
      <c r="T220" s="612">
        <v>0</v>
      </c>
      <c r="U220" s="612">
        <v>0</v>
      </c>
      <c r="V220" s="612">
        <v>0</v>
      </c>
      <c r="W220" s="612">
        <v>0</v>
      </c>
      <c r="X220" s="612">
        <v>0</v>
      </c>
      <c r="Y220" s="612">
        <v>0</v>
      </c>
      <c r="Z220" s="613">
        <f t="shared" si="149"/>
        <v>1.3173645000000005</v>
      </c>
      <c r="AA220" s="1052">
        <f t="shared" si="129"/>
        <v>4.1095890410958846</v>
      </c>
      <c r="AB220" s="1052">
        <f t="shared" si="152"/>
        <v>7.3529411764705843</v>
      </c>
      <c r="AC220" s="1053">
        <f t="shared" si="153"/>
        <v>6.25</v>
      </c>
      <c r="AD220" s="1053">
        <f t="shared" si="154"/>
        <v>6.6666666666666652</v>
      </c>
      <c r="AE220" s="1053">
        <f t="shared" si="155"/>
        <v>38.644976430353985</v>
      </c>
      <c r="AF220" s="1053">
        <f t="shared" si="156"/>
        <v>46.998281238323614</v>
      </c>
      <c r="AG220" s="1053">
        <f t="shared" si="157"/>
        <v>8.3333333333333481</v>
      </c>
      <c r="AH220" s="1053">
        <f t="shared" si="158"/>
        <v>9.0909090909090828</v>
      </c>
      <c r="AI220" s="1053">
        <f t="shared" si="159"/>
        <v>10.000000000000009</v>
      </c>
      <c r="AJ220" s="1053">
        <f t="shared" si="160"/>
        <v>11.111111111111116</v>
      </c>
      <c r="AK220" s="1053">
        <f t="shared" si="161"/>
        <v>12.499999999999979</v>
      </c>
      <c r="AL220" s="1053" t="str">
        <f t="shared" si="162"/>
        <v>n/a</v>
      </c>
      <c r="AM220" s="1053" t="str">
        <f t="shared" si="163"/>
        <v>n/a</v>
      </c>
      <c r="AN220" s="1053" t="str">
        <f t="shared" si="164"/>
        <v>n/a</v>
      </c>
      <c r="AO220" s="1053" t="str">
        <f t="shared" si="165"/>
        <v>n/a</v>
      </c>
      <c r="AP220" s="1053" t="str">
        <f t="shared" si="166"/>
        <v>n/a</v>
      </c>
      <c r="AQ220" s="1053" t="str">
        <f t="shared" si="167"/>
        <v>n/a</v>
      </c>
      <c r="AR220" s="1053" t="str">
        <f t="shared" si="168"/>
        <v>n/a</v>
      </c>
      <c r="AS220" s="1053" t="str">
        <f t="shared" si="169"/>
        <v>n/a</v>
      </c>
      <c r="AT220" s="1053" t="str">
        <f t="shared" si="170"/>
        <v>n/a</v>
      </c>
      <c r="AU220" s="1054">
        <f t="shared" si="150"/>
        <v>14.641618917114931</v>
      </c>
      <c r="AV220" s="1055">
        <f t="shared" si="151"/>
        <v>14.249150382208168</v>
      </c>
    </row>
    <row r="221" spans="1:48" ht="11.25" customHeight="1" x14ac:dyDescent="0.2">
      <c r="A221" s="501" t="s">
        <v>561</v>
      </c>
      <c r="B221" s="490" t="s">
        <v>562</v>
      </c>
      <c r="C221" s="610">
        <v>1.7549999999999999</v>
      </c>
      <c r="D221" s="482">
        <v>1.716</v>
      </c>
      <c r="E221" s="500">
        <v>1.6675</v>
      </c>
      <c r="F221" s="496">
        <v>1.59</v>
      </c>
      <c r="G221" s="496">
        <v>1.51</v>
      </c>
      <c r="H221" s="496">
        <v>1.43</v>
      </c>
      <c r="I221" s="496">
        <v>1.35</v>
      </c>
      <c r="J221" s="1013"/>
      <c r="K221" s="496">
        <v>1.2662500000000001</v>
      </c>
      <c r="L221" s="492">
        <v>1.2024999999999999</v>
      </c>
      <c r="M221" s="1013"/>
      <c r="N221" s="493">
        <v>1.1425000000000001</v>
      </c>
      <c r="O221" s="498">
        <v>1.0825</v>
      </c>
      <c r="P221" s="498">
        <v>1.0225</v>
      </c>
      <c r="Q221" s="498">
        <v>0.95750000000000002</v>
      </c>
      <c r="R221" s="498">
        <v>0.89749999999999996</v>
      </c>
      <c r="S221" s="498">
        <v>0.83</v>
      </c>
      <c r="T221" s="498">
        <v>0.75624999999999998</v>
      </c>
      <c r="U221" s="498">
        <v>0.72124999999999995</v>
      </c>
      <c r="V221" s="498">
        <v>0.66374999999999995</v>
      </c>
      <c r="W221" s="498">
        <v>0.578125</v>
      </c>
      <c r="X221" s="498">
        <v>0.51249999999999996</v>
      </c>
      <c r="Y221" s="498">
        <v>0.46250000000000002</v>
      </c>
      <c r="Z221" s="613">
        <f t="shared" si="149"/>
        <v>23.114124999999998</v>
      </c>
      <c r="AA221" s="1052">
        <f t="shared" si="129"/>
        <v>2.2727272727272707</v>
      </c>
      <c r="AB221" s="1052">
        <f t="shared" si="152"/>
        <v>2.9085457271364357</v>
      </c>
      <c r="AC221" s="1053">
        <f t="shared" si="153"/>
        <v>4.8742138364779919</v>
      </c>
      <c r="AD221" s="1053">
        <f t="shared" si="154"/>
        <v>5.2980132450331174</v>
      </c>
      <c r="AE221" s="1053">
        <f t="shared" si="155"/>
        <v>5.5944055944056048</v>
      </c>
      <c r="AF221" s="1053">
        <f t="shared" si="156"/>
        <v>5.9259259259259123</v>
      </c>
      <c r="AG221" s="1053">
        <f t="shared" si="157"/>
        <v>6.6140177690029667</v>
      </c>
      <c r="AH221" s="1053">
        <f t="shared" si="158"/>
        <v>5.3014553014553156</v>
      </c>
      <c r="AI221" s="1053">
        <f t="shared" si="159"/>
        <v>5.2516411378555672</v>
      </c>
      <c r="AJ221" s="1053">
        <f t="shared" si="160"/>
        <v>5.5427251732101723</v>
      </c>
      <c r="AK221" s="1053">
        <f t="shared" si="161"/>
        <v>5.8679706601467041</v>
      </c>
      <c r="AL221" s="1053">
        <f t="shared" si="162"/>
        <v>6.788511749347248</v>
      </c>
      <c r="AM221" s="1053">
        <f t="shared" si="163"/>
        <v>6.6852367688022385</v>
      </c>
      <c r="AN221" s="1053">
        <f t="shared" si="164"/>
        <v>8.1325301204819169</v>
      </c>
      <c r="AO221" s="1053">
        <f t="shared" si="165"/>
        <v>9.7520661157024726</v>
      </c>
      <c r="AP221" s="1053">
        <f t="shared" si="166"/>
        <v>4.8526863084922045</v>
      </c>
      <c r="AQ221" s="1053">
        <f t="shared" si="167"/>
        <v>8.6629001883239187</v>
      </c>
      <c r="AR221" s="1053">
        <f t="shared" si="168"/>
        <v>14.810810810810793</v>
      </c>
      <c r="AS221" s="1053">
        <f t="shared" si="169"/>
        <v>12.804878048780498</v>
      </c>
      <c r="AT221" s="1053">
        <f t="shared" si="170"/>
        <v>10.810810810810789</v>
      </c>
      <c r="AU221" s="1054">
        <f t="shared" si="150"/>
        <v>6.9376036282464568</v>
      </c>
      <c r="AV221" s="1055">
        <f t="shared" si="151"/>
        <v>3.1174751395393989</v>
      </c>
    </row>
    <row r="222" spans="1:48" ht="11.25" customHeight="1" x14ac:dyDescent="0.2">
      <c r="A222" s="470" t="s">
        <v>4061</v>
      </c>
      <c r="B222" s="860" t="s">
        <v>4062</v>
      </c>
      <c r="C222" s="610">
        <v>9.84</v>
      </c>
      <c r="D222" s="482">
        <v>9.1199999999999992</v>
      </c>
      <c r="E222" s="613">
        <v>8</v>
      </c>
      <c r="F222" s="610">
        <v>7</v>
      </c>
      <c r="G222" s="610">
        <v>6.76</v>
      </c>
      <c r="H222" s="521">
        <v>0</v>
      </c>
      <c r="I222" s="521">
        <v>0</v>
      </c>
      <c r="J222" s="931"/>
      <c r="K222" s="485">
        <v>0</v>
      </c>
      <c r="L222" s="614">
        <v>0</v>
      </c>
      <c r="M222" s="931"/>
      <c r="N222" s="486">
        <v>0</v>
      </c>
      <c r="O222" s="612">
        <v>0</v>
      </c>
      <c r="P222" s="612">
        <v>0</v>
      </c>
      <c r="Q222" s="612">
        <v>0</v>
      </c>
      <c r="R222" s="612">
        <v>0</v>
      </c>
      <c r="S222" s="612">
        <v>0</v>
      </c>
      <c r="T222" s="612">
        <v>0</v>
      </c>
      <c r="U222" s="612">
        <v>0</v>
      </c>
      <c r="V222" s="612">
        <v>0</v>
      </c>
      <c r="W222" s="612">
        <v>0</v>
      </c>
      <c r="X222" s="612">
        <v>0</v>
      </c>
      <c r="Y222" s="612">
        <v>0</v>
      </c>
      <c r="Z222" s="613">
        <f t="shared" si="149"/>
        <v>40.72</v>
      </c>
      <c r="AA222" s="1052">
        <f t="shared" si="129"/>
        <v>7.8947368421052655</v>
      </c>
      <c r="AB222" s="1052">
        <f t="shared" si="152"/>
        <v>13.999999999999989</v>
      </c>
      <c r="AC222" s="1053">
        <f t="shared" si="153"/>
        <v>14.285714285714279</v>
      </c>
      <c r="AD222" s="1053">
        <f t="shared" si="154"/>
        <v>3.5502958579881616</v>
      </c>
      <c r="AE222" s="1053" t="str">
        <f t="shared" si="155"/>
        <v>n/a</v>
      </c>
      <c r="AF222" s="1053" t="str">
        <f t="shared" si="156"/>
        <v>n/a</v>
      </c>
      <c r="AG222" s="1053" t="str">
        <f t="shared" si="157"/>
        <v>n/a</v>
      </c>
      <c r="AH222" s="1053" t="str">
        <f t="shared" si="158"/>
        <v>n/a</v>
      </c>
      <c r="AI222" s="1053" t="str">
        <f t="shared" si="159"/>
        <v>n/a</v>
      </c>
      <c r="AJ222" s="1053" t="str">
        <f t="shared" si="160"/>
        <v>n/a</v>
      </c>
      <c r="AK222" s="1053" t="str">
        <f t="shared" si="161"/>
        <v>n/a</v>
      </c>
      <c r="AL222" s="1053" t="str">
        <f t="shared" si="162"/>
        <v>n/a</v>
      </c>
      <c r="AM222" s="1053" t="str">
        <f t="shared" si="163"/>
        <v>n/a</v>
      </c>
      <c r="AN222" s="1053" t="str">
        <f t="shared" si="164"/>
        <v>n/a</v>
      </c>
      <c r="AO222" s="1053" t="str">
        <f t="shared" si="165"/>
        <v>n/a</v>
      </c>
      <c r="AP222" s="1053" t="str">
        <f t="shared" si="166"/>
        <v>n/a</v>
      </c>
      <c r="AQ222" s="1053" t="str">
        <f t="shared" si="167"/>
        <v>n/a</v>
      </c>
      <c r="AR222" s="1053" t="str">
        <f t="shared" si="168"/>
        <v>n/a</v>
      </c>
      <c r="AS222" s="1053" t="str">
        <f t="shared" si="169"/>
        <v>n/a</v>
      </c>
      <c r="AT222" s="1053" t="str">
        <f t="shared" si="170"/>
        <v>n/a</v>
      </c>
      <c r="AU222" s="1054">
        <f t="shared" si="150"/>
        <v>9.9326867464519228</v>
      </c>
      <c r="AV222" s="1055">
        <f t="shared" si="151"/>
        <v>5.1762289724546289</v>
      </c>
    </row>
    <row r="223" spans="1:48" ht="11.25" customHeight="1" x14ac:dyDescent="0.2">
      <c r="A223" s="480" t="s">
        <v>221</v>
      </c>
      <c r="B223" s="860" t="s">
        <v>222</v>
      </c>
      <c r="C223" s="610">
        <v>3.6</v>
      </c>
      <c r="D223" s="482">
        <v>3.36</v>
      </c>
      <c r="E223" s="613">
        <v>3.13</v>
      </c>
      <c r="F223" s="610">
        <v>2.92</v>
      </c>
      <c r="G223" s="610">
        <v>2.7240000000000002</v>
      </c>
      <c r="H223" s="610">
        <v>2.54</v>
      </c>
      <c r="I223" s="610">
        <v>2.37</v>
      </c>
      <c r="J223" s="931" t="s">
        <v>90</v>
      </c>
      <c r="K223" s="610">
        <v>2.21</v>
      </c>
      <c r="L223" s="481">
        <v>2.06</v>
      </c>
      <c r="M223" s="931"/>
      <c r="N223" s="615">
        <v>1.92</v>
      </c>
      <c r="O223" s="616">
        <v>1.8</v>
      </c>
      <c r="P223" s="616">
        <v>1.76</v>
      </c>
      <c r="Q223" s="616">
        <v>1.6</v>
      </c>
      <c r="R223" s="616">
        <v>1.44</v>
      </c>
      <c r="S223" s="616">
        <v>1.3</v>
      </c>
      <c r="T223" s="616">
        <v>0.86</v>
      </c>
      <c r="U223" s="616">
        <v>0.76</v>
      </c>
      <c r="V223" s="616">
        <v>0.68</v>
      </c>
      <c r="W223" s="616">
        <v>0.61</v>
      </c>
      <c r="X223" s="616">
        <v>0.54</v>
      </c>
      <c r="Y223" s="616">
        <v>0.48</v>
      </c>
      <c r="Z223" s="613">
        <f t="shared" si="149"/>
        <v>38.663999999999994</v>
      </c>
      <c r="AA223" s="1052">
        <f t="shared" si="129"/>
        <v>7.1428571428571397</v>
      </c>
      <c r="AB223" s="1052">
        <f t="shared" si="152"/>
        <v>7.348242811501593</v>
      </c>
      <c r="AC223" s="1053">
        <f t="shared" si="153"/>
        <v>7.1917808219178037</v>
      </c>
      <c r="AD223" s="1053">
        <f t="shared" si="154"/>
        <v>7.1953010279001361</v>
      </c>
      <c r="AE223" s="1053">
        <f t="shared" si="155"/>
        <v>7.2440944881889902</v>
      </c>
      <c r="AF223" s="1053">
        <f t="shared" si="156"/>
        <v>7.1729957805907185</v>
      </c>
      <c r="AG223" s="1053">
        <f t="shared" si="157"/>
        <v>7.2398190045248834</v>
      </c>
      <c r="AH223" s="1053">
        <f t="shared" si="158"/>
        <v>7.2815533980582492</v>
      </c>
      <c r="AI223" s="1053">
        <f t="shared" si="159"/>
        <v>7.2916666666666741</v>
      </c>
      <c r="AJ223" s="1053">
        <f t="shared" si="160"/>
        <v>6.6666666666666652</v>
      </c>
      <c r="AK223" s="1053">
        <f t="shared" si="161"/>
        <v>2.2727272727272707</v>
      </c>
      <c r="AL223" s="1053">
        <f t="shared" si="162"/>
        <v>9.9999999999999858</v>
      </c>
      <c r="AM223" s="1053">
        <f t="shared" si="163"/>
        <v>11.111111111111116</v>
      </c>
      <c r="AN223" s="1053">
        <f t="shared" si="164"/>
        <v>10.769230769230752</v>
      </c>
      <c r="AO223" s="1053">
        <f t="shared" si="165"/>
        <v>51.162790697674424</v>
      </c>
      <c r="AP223" s="1053">
        <f t="shared" si="166"/>
        <v>13.157894736842103</v>
      </c>
      <c r="AQ223" s="1053">
        <f t="shared" si="167"/>
        <v>11.764705882352944</v>
      </c>
      <c r="AR223" s="1053">
        <f t="shared" si="168"/>
        <v>11.475409836065587</v>
      </c>
      <c r="AS223" s="1053">
        <f t="shared" si="169"/>
        <v>12.962962962962955</v>
      </c>
      <c r="AT223" s="1053">
        <f t="shared" si="170"/>
        <v>12.500000000000021</v>
      </c>
      <c r="AU223" s="1054">
        <f t="shared" si="150"/>
        <v>10.947590553892002</v>
      </c>
      <c r="AV223" s="1055">
        <f t="shared" si="151"/>
        <v>9.8628369215864158</v>
      </c>
    </row>
    <row r="224" spans="1:48" ht="11.25" customHeight="1" x14ac:dyDescent="0.2">
      <c r="A224" s="860" t="s">
        <v>571</v>
      </c>
      <c r="B224" s="860" t="s">
        <v>572</v>
      </c>
      <c r="C224" s="610">
        <v>2.14</v>
      </c>
      <c r="D224" s="482">
        <v>2.02</v>
      </c>
      <c r="E224" s="613">
        <v>1.9</v>
      </c>
      <c r="F224" s="610">
        <v>1.78</v>
      </c>
      <c r="G224" s="610">
        <v>1.67</v>
      </c>
      <c r="H224" s="610">
        <v>1.57</v>
      </c>
      <c r="I224" s="610">
        <v>1.47</v>
      </c>
      <c r="J224" s="931"/>
      <c r="K224" s="610">
        <v>1.3227500000000001</v>
      </c>
      <c r="L224" s="481">
        <v>1.1000000000000001</v>
      </c>
      <c r="M224" s="931"/>
      <c r="N224" s="481">
        <v>1.0249999999999999</v>
      </c>
      <c r="O224" s="616">
        <v>0.95</v>
      </c>
      <c r="P224" s="616">
        <v>0.82499999999999996</v>
      </c>
      <c r="Q224" s="616">
        <v>0.77500000000000002</v>
      </c>
      <c r="R224" s="616">
        <v>0.72499999999999998</v>
      </c>
      <c r="S224" s="616">
        <v>0.67500000000000004</v>
      </c>
      <c r="T224" s="616">
        <v>0.625</v>
      </c>
      <c r="U224" s="616">
        <v>0.57499999999999996</v>
      </c>
      <c r="V224" s="616">
        <v>0.52500000000000002</v>
      </c>
      <c r="W224" s="616">
        <v>0.45</v>
      </c>
      <c r="X224" s="612">
        <v>0.4</v>
      </c>
      <c r="Y224" s="616">
        <v>0.1</v>
      </c>
      <c r="Z224" s="613">
        <f t="shared" si="149"/>
        <v>22.62275</v>
      </c>
      <c r="AA224" s="1052">
        <f t="shared" si="129"/>
        <v>5.9405940594059459</v>
      </c>
      <c r="AB224" s="1052">
        <f t="shared" si="152"/>
        <v>6.315789473684208</v>
      </c>
      <c r="AC224" s="1053">
        <f t="shared" si="153"/>
        <v>6.7415730337078594</v>
      </c>
      <c r="AD224" s="1053">
        <f t="shared" si="154"/>
        <v>6.5868263473053856</v>
      </c>
      <c r="AE224" s="1053">
        <f t="shared" si="155"/>
        <v>6.3694267515923553</v>
      </c>
      <c r="AF224" s="1053">
        <f t="shared" si="156"/>
        <v>6.8027210884353817</v>
      </c>
      <c r="AG224" s="1053">
        <f t="shared" si="157"/>
        <v>11.132111132111122</v>
      </c>
      <c r="AH224" s="1053">
        <f t="shared" si="158"/>
        <v>20.249999999999989</v>
      </c>
      <c r="AI224" s="1053">
        <f t="shared" si="159"/>
        <v>7.317073170731736</v>
      </c>
      <c r="AJ224" s="1053">
        <f t="shared" si="160"/>
        <v>7.8947368421052655</v>
      </c>
      <c r="AK224" s="1053">
        <f t="shared" si="161"/>
        <v>15.151515151515159</v>
      </c>
      <c r="AL224" s="1053">
        <f t="shared" si="162"/>
        <v>6.4516129032258007</v>
      </c>
      <c r="AM224" s="1053">
        <f t="shared" si="163"/>
        <v>6.8965517241379448</v>
      </c>
      <c r="AN224" s="1053">
        <f t="shared" si="164"/>
        <v>7.4074074074073959</v>
      </c>
      <c r="AO224" s="1053">
        <f t="shared" si="165"/>
        <v>8.0000000000000071</v>
      </c>
      <c r="AP224" s="1053">
        <f t="shared" si="166"/>
        <v>8.6956521739130608</v>
      </c>
      <c r="AQ224" s="1053">
        <f t="shared" si="167"/>
        <v>9.5238095238095113</v>
      </c>
      <c r="AR224" s="1053">
        <f t="shared" si="168"/>
        <v>16.666666666666675</v>
      </c>
      <c r="AS224" s="1053">
        <f t="shared" si="169"/>
        <v>12.5</v>
      </c>
      <c r="AT224" s="1053">
        <f t="shared" si="170"/>
        <v>300</v>
      </c>
      <c r="AU224" s="1054">
        <f t="shared" si="150"/>
        <v>23.832203372487744</v>
      </c>
      <c r="AV224" s="1055">
        <f t="shared" si="151"/>
        <v>65.123043440930502</v>
      </c>
    </row>
    <row r="225" spans="1:48" s="569" customFormat="1" ht="11.25" customHeight="1" x14ac:dyDescent="0.2">
      <c r="A225" s="845" t="s">
        <v>566</v>
      </c>
      <c r="B225" s="845" t="s">
        <v>567</v>
      </c>
      <c r="C225" s="610">
        <v>7.71</v>
      </c>
      <c r="D225" s="482">
        <v>7.33</v>
      </c>
      <c r="E225" s="472">
        <v>6.85</v>
      </c>
      <c r="F225" s="473">
        <v>6.24</v>
      </c>
      <c r="G225" s="473">
        <v>5.62</v>
      </c>
      <c r="H225" s="473">
        <v>5.0199999999999996</v>
      </c>
      <c r="I225" s="473">
        <v>4.7300000000000004</v>
      </c>
      <c r="J225" s="999"/>
      <c r="K225" s="473">
        <v>4.34</v>
      </c>
      <c r="L225" s="471">
        <v>4.1524999999999999</v>
      </c>
      <c r="M225" s="999"/>
      <c r="N225" s="476">
        <v>4.1275000000000004</v>
      </c>
      <c r="O225" s="478">
        <v>4.1100000000000003</v>
      </c>
      <c r="P225" s="478">
        <v>3.99</v>
      </c>
      <c r="Q225" s="478">
        <v>3.63</v>
      </c>
      <c r="R225" s="478">
        <v>3.33</v>
      </c>
      <c r="S225" s="478">
        <v>3.22</v>
      </c>
      <c r="T225" s="478">
        <v>3.15</v>
      </c>
      <c r="U225" s="478">
        <v>3.11</v>
      </c>
      <c r="V225" s="478">
        <v>3.01</v>
      </c>
      <c r="W225" s="478">
        <v>2.79</v>
      </c>
      <c r="X225" s="478">
        <v>2.3199999999999998</v>
      </c>
      <c r="Y225" s="478">
        <v>2.1</v>
      </c>
      <c r="Z225" s="613">
        <f t="shared" si="149"/>
        <v>90.88</v>
      </c>
      <c r="AA225" s="1052">
        <f t="shared" si="129"/>
        <v>5.184174624829474</v>
      </c>
      <c r="AB225" s="1052">
        <f t="shared" si="152"/>
        <v>7.0072992700729975</v>
      </c>
      <c r="AC225" s="1053">
        <f t="shared" si="153"/>
        <v>9.7756410256410131</v>
      </c>
      <c r="AD225" s="1053">
        <f t="shared" si="154"/>
        <v>11.032028469750887</v>
      </c>
      <c r="AE225" s="1053">
        <f t="shared" si="155"/>
        <v>11.952191235059772</v>
      </c>
      <c r="AF225" s="1053">
        <f t="shared" si="156"/>
        <v>6.1310782241014605</v>
      </c>
      <c r="AG225" s="1053">
        <f t="shared" si="157"/>
        <v>8.9861751152073843</v>
      </c>
      <c r="AH225" s="1053">
        <f t="shared" si="158"/>
        <v>4.5153521974714117</v>
      </c>
      <c r="AI225" s="1053">
        <f t="shared" si="159"/>
        <v>0.60569351907933111</v>
      </c>
      <c r="AJ225" s="1053">
        <f t="shared" si="160"/>
        <v>0.42579075425790425</v>
      </c>
      <c r="AK225" s="1053">
        <f t="shared" si="161"/>
        <v>3.007518796992481</v>
      </c>
      <c r="AL225" s="1053">
        <f t="shared" si="162"/>
        <v>9.9173553719008378</v>
      </c>
      <c r="AM225" s="1053">
        <f t="shared" si="163"/>
        <v>9.0090090090090058</v>
      </c>
      <c r="AN225" s="1053">
        <f t="shared" si="164"/>
        <v>3.4161490683229712</v>
      </c>
      <c r="AO225" s="1053">
        <f t="shared" si="165"/>
        <v>2.2222222222222365</v>
      </c>
      <c r="AP225" s="1053">
        <f t="shared" si="166"/>
        <v>1.2861736334405238</v>
      </c>
      <c r="AQ225" s="1053">
        <f t="shared" si="167"/>
        <v>3.3222591362126241</v>
      </c>
      <c r="AR225" s="1053">
        <f t="shared" si="168"/>
        <v>7.8853046594981935</v>
      </c>
      <c r="AS225" s="1053">
        <f t="shared" si="169"/>
        <v>20.258620689655181</v>
      </c>
      <c r="AT225" s="1053">
        <f t="shared" si="170"/>
        <v>10.47619047619046</v>
      </c>
      <c r="AU225" s="1054">
        <f t="shared" si="150"/>
        <v>6.8208113749458077</v>
      </c>
      <c r="AV225" s="1055">
        <f t="shared" si="151"/>
        <v>4.8401387698829543</v>
      </c>
    </row>
    <row r="226" spans="1:48" ht="11.25" customHeight="1" x14ac:dyDescent="0.2">
      <c r="A226" s="483" t="s">
        <v>1131</v>
      </c>
      <c r="B226" s="860" t="s">
        <v>1132</v>
      </c>
      <c r="C226" s="610">
        <v>2.84</v>
      </c>
      <c r="D226" s="482">
        <v>2.64</v>
      </c>
      <c r="E226" s="613">
        <v>2.4</v>
      </c>
      <c r="F226" s="610">
        <v>2.2799999999999998</v>
      </c>
      <c r="G226" s="610">
        <v>2.2000000000000002</v>
      </c>
      <c r="H226" s="610">
        <v>1.96</v>
      </c>
      <c r="I226" s="610">
        <v>1.68</v>
      </c>
      <c r="J226" s="931"/>
      <c r="K226" s="610">
        <v>1.52</v>
      </c>
      <c r="L226" s="481">
        <v>1.36</v>
      </c>
      <c r="M226" s="931"/>
      <c r="N226" s="615">
        <v>1.08</v>
      </c>
      <c r="O226" s="612">
        <v>1</v>
      </c>
      <c r="P226" s="616">
        <v>1</v>
      </c>
      <c r="Q226" s="616">
        <v>0.86</v>
      </c>
      <c r="R226" s="616">
        <v>0.74</v>
      </c>
      <c r="S226" s="616">
        <v>0.62</v>
      </c>
      <c r="T226" s="616">
        <v>0.54</v>
      </c>
      <c r="U226" s="616">
        <v>0.46</v>
      </c>
      <c r="V226" s="612">
        <v>0.44</v>
      </c>
      <c r="W226" s="616">
        <v>0.42544999999999999</v>
      </c>
      <c r="X226" s="612">
        <v>0.38179999999999997</v>
      </c>
      <c r="Y226" s="616">
        <v>0.38179999999999997</v>
      </c>
      <c r="Z226" s="613">
        <f t="shared" si="149"/>
        <v>26.809049999999999</v>
      </c>
      <c r="AA226" s="1052">
        <f t="shared" si="129"/>
        <v>7.575757575757569</v>
      </c>
      <c r="AB226" s="1052">
        <f t="shared" si="152"/>
        <v>10.000000000000009</v>
      </c>
      <c r="AC226" s="1053">
        <f t="shared" si="153"/>
        <v>5.2631578947368363</v>
      </c>
      <c r="AD226" s="1053">
        <f t="shared" si="154"/>
        <v>3.6363636363636154</v>
      </c>
      <c r="AE226" s="1053">
        <f t="shared" si="155"/>
        <v>12.244897959183687</v>
      </c>
      <c r="AF226" s="1053">
        <f t="shared" si="156"/>
        <v>16.666666666666675</v>
      </c>
      <c r="AG226" s="1053">
        <f t="shared" si="157"/>
        <v>10.526315789473673</v>
      </c>
      <c r="AH226" s="1053">
        <f t="shared" si="158"/>
        <v>11.764705882352944</v>
      </c>
      <c r="AI226" s="1053">
        <f t="shared" si="159"/>
        <v>25.925925925925931</v>
      </c>
      <c r="AJ226" s="1053">
        <f t="shared" si="160"/>
        <v>8.0000000000000071</v>
      </c>
      <c r="AK226" s="1053">
        <f t="shared" si="161"/>
        <v>0</v>
      </c>
      <c r="AL226" s="1053">
        <f t="shared" si="162"/>
        <v>16.279069767441868</v>
      </c>
      <c r="AM226" s="1053">
        <f t="shared" si="163"/>
        <v>16.216216216216207</v>
      </c>
      <c r="AN226" s="1053">
        <f t="shared" si="164"/>
        <v>19.354838709677423</v>
      </c>
      <c r="AO226" s="1053">
        <f t="shared" si="165"/>
        <v>14.814814814814813</v>
      </c>
      <c r="AP226" s="1053">
        <f t="shared" si="166"/>
        <v>17.391304347826097</v>
      </c>
      <c r="AQ226" s="1053">
        <f t="shared" si="167"/>
        <v>4.5454545454545414</v>
      </c>
      <c r="AR226" s="1053">
        <f t="shared" si="168"/>
        <v>3.4199083323539714</v>
      </c>
      <c r="AS226" s="1053">
        <f t="shared" si="169"/>
        <v>11.432687270822427</v>
      </c>
      <c r="AT226" s="1053">
        <f t="shared" si="170"/>
        <v>0</v>
      </c>
      <c r="AU226" s="1054">
        <f t="shared" si="150"/>
        <v>10.752904266753413</v>
      </c>
      <c r="AV226" s="1055">
        <f t="shared" si="151"/>
        <v>6.8305839852371886</v>
      </c>
    </row>
    <row r="227" spans="1:48" ht="11.25" customHeight="1" x14ac:dyDescent="0.2">
      <c r="A227" s="568" t="s">
        <v>4473</v>
      </c>
      <c r="B227" s="860" t="s">
        <v>4471</v>
      </c>
      <c r="C227" s="610">
        <v>3.66</v>
      </c>
      <c r="D227" s="482">
        <v>3.58</v>
      </c>
      <c r="E227" s="613">
        <v>3.5</v>
      </c>
      <c r="F227" s="610">
        <v>3.42</v>
      </c>
      <c r="G227" s="610">
        <v>3.34</v>
      </c>
      <c r="H227" s="521">
        <v>3.32</v>
      </c>
      <c r="I227" s="521">
        <v>3.32</v>
      </c>
      <c r="J227" s="940"/>
      <c r="K227" s="521">
        <v>3.32</v>
      </c>
      <c r="L227" s="481">
        <v>3.32</v>
      </c>
      <c r="M227" s="843"/>
      <c r="N227" s="481">
        <v>3.2399999999999998</v>
      </c>
      <c r="O227" s="567">
        <v>3</v>
      </c>
      <c r="P227" s="616">
        <v>3</v>
      </c>
      <c r="Q227" s="616">
        <v>2.58</v>
      </c>
      <c r="R227" s="612">
        <v>2.16</v>
      </c>
      <c r="S227" s="616">
        <v>2.16</v>
      </c>
      <c r="T227" s="616">
        <v>1.89</v>
      </c>
      <c r="U227" s="616">
        <v>1.6</v>
      </c>
      <c r="V227" s="616">
        <v>1.34</v>
      </c>
      <c r="W227" s="616">
        <v>1.2749999999999999</v>
      </c>
      <c r="X227" s="616">
        <v>1.2150000000000001</v>
      </c>
      <c r="Y227" s="616">
        <v>1.2</v>
      </c>
      <c r="Z227" s="613">
        <f t="shared" si="149"/>
        <v>55.440000000000012</v>
      </c>
      <c r="AA227" s="1052">
        <f t="shared" si="129"/>
        <v>2.2346368715083775</v>
      </c>
      <c r="AB227" s="1052">
        <f t="shared" si="152"/>
        <v>2.2857142857142909</v>
      </c>
      <c r="AC227" s="1053">
        <f t="shared" si="153"/>
        <v>2.3391812865497075</v>
      </c>
      <c r="AD227" s="1053">
        <f t="shared" si="154"/>
        <v>2.39520958083832</v>
      </c>
      <c r="AE227" s="1053">
        <f t="shared" si="155"/>
        <v>0.60240963855422436</v>
      </c>
      <c r="AF227" s="1053">
        <f t="shared" si="156"/>
        <v>0</v>
      </c>
      <c r="AG227" s="1053">
        <f t="shared" si="157"/>
        <v>0</v>
      </c>
      <c r="AH227" s="1053">
        <f t="shared" si="158"/>
        <v>0</v>
      </c>
      <c r="AI227" s="1053">
        <f t="shared" si="159"/>
        <v>2.4691358024691468</v>
      </c>
      <c r="AJ227" s="1053">
        <f t="shared" si="160"/>
        <v>7.9999999999999849</v>
      </c>
      <c r="AK227" s="1053">
        <f t="shared" si="161"/>
        <v>0</v>
      </c>
      <c r="AL227" s="1053">
        <f t="shared" si="162"/>
        <v>16.279069767441868</v>
      </c>
      <c r="AM227" s="1053">
        <f t="shared" si="163"/>
        <v>19.444444444444443</v>
      </c>
      <c r="AN227" s="1053">
        <f t="shared" si="164"/>
        <v>0</v>
      </c>
      <c r="AO227" s="1053">
        <f t="shared" si="165"/>
        <v>14.285714285714302</v>
      </c>
      <c r="AP227" s="1053">
        <f t="shared" si="166"/>
        <v>18.124999999999993</v>
      </c>
      <c r="AQ227" s="1053">
        <f t="shared" si="167"/>
        <v>19.402985074626855</v>
      </c>
      <c r="AR227" s="1053">
        <f t="shared" si="168"/>
        <v>5.0980392156862786</v>
      </c>
      <c r="AS227" s="1053">
        <f t="shared" si="169"/>
        <v>4.9382716049382491</v>
      </c>
      <c r="AT227" s="1053">
        <f t="shared" si="170"/>
        <v>1.2500000000000178</v>
      </c>
      <c r="AU227" s="1054">
        <f t="shared" si="150"/>
        <v>5.9574905929243034</v>
      </c>
      <c r="AV227" s="1055">
        <f t="shared" si="151"/>
        <v>7.2043816545113284</v>
      </c>
    </row>
    <row r="228" spans="1:48" ht="11.25" customHeight="1" x14ac:dyDescent="0.2">
      <c r="A228" s="860" t="s">
        <v>214</v>
      </c>
      <c r="B228" s="860" t="s">
        <v>215</v>
      </c>
      <c r="C228" s="610">
        <v>1.425</v>
      </c>
      <c r="D228" s="482">
        <v>1.28</v>
      </c>
      <c r="E228" s="613">
        <v>1.1500000000000001</v>
      </c>
      <c r="F228" s="610">
        <v>1.075</v>
      </c>
      <c r="G228" s="610">
        <v>1.0149999999999999</v>
      </c>
      <c r="H228" s="610">
        <v>0.91</v>
      </c>
      <c r="I228" s="610">
        <v>0.82</v>
      </c>
      <c r="J228" s="931"/>
      <c r="K228" s="610">
        <v>0.78</v>
      </c>
      <c r="L228" s="481">
        <v>0.73</v>
      </c>
      <c r="M228" s="931"/>
      <c r="N228" s="615">
        <v>0.66</v>
      </c>
      <c r="O228" s="616">
        <v>0.625</v>
      </c>
      <c r="P228" s="616">
        <v>0.60499999999999998</v>
      </c>
      <c r="Q228" s="616">
        <v>0.51</v>
      </c>
      <c r="R228" s="616">
        <v>0.42</v>
      </c>
      <c r="S228" s="616">
        <v>0.34</v>
      </c>
      <c r="T228" s="616">
        <v>0.27500000000000002</v>
      </c>
      <c r="U228" s="616">
        <v>0.2</v>
      </c>
      <c r="V228" s="616">
        <v>0.14949999999999999</v>
      </c>
      <c r="W228" s="616">
        <v>0.1265</v>
      </c>
      <c r="X228" s="616">
        <v>0.10125000000000001</v>
      </c>
      <c r="Y228" s="616">
        <v>0.08</v>
      </c>
      <c r="Z228" s="613">
        <f t="shared" si="149"/>
        <v>13.27725</v>
      </c>
      <c r="AA228" s="1052">
        <f t="shared" si="129"/>
        <v>11.328125</v>
      </c>
      <c r="AB228" s="1052">
        <f t="shared" si="152"/>
        <v>11.304347826086936</v>
      </c>
      <c r="AC228" s="1053">
        <f t="shared" si="153"/>
        <v>6.976744186046524</v>
      </c>
      <c r="AD228" s="1053">
        <f t="shared" si="154"/>
        <v>5.9113300492610987</v>
      </c>
      <c r="AE228" s="1053">
        <f t="shared" si="155"/>
        <v>11.538461538461519</v>
      </c>
      <c r="AF228" s="1053">
        <f t="shared" si="156"/>
        <v>10.975609756097571</v>
      </c>
      <c r="AG228" s="1053">
        <f t="shared" si="157"/>
        <v>5.12820512820511</v>
      </c>
      <c r="AH228" s="1053">
        <f t="shared" si="158"/>
        <v>6.8493150684931559</v>
      </c>
      <c r="AI228" s="1053">
        <f t="shared" si="159"/>
        <v>10.606060606060597</v>
      </c>
      <c r="AJ228" s="1053">
        <f t="shared" si="160"/>
        <v>5.600000000000005</v>
      </c>
      <c r="AK228" s="1053">
        <f t="shared" si="161"/>
        <v>3.3057851239669533</v>
      </c>
      <c r="AL228" s="1053">
        <f t="shared" si="162"/>
        <v>18.627450980392158</v>
      </c>
      <c r="AM228" s="1053">
        <f t="shared" si="163"/>
        <v>21.428571428571441</v>
      </c>
      <c r="AN228" s="1053">
        <f t="shared" si="164"/>
        <v>23.529411764705866</v>
      </c>
      <c r="AO228" s="1053">
        <f t="shared" si="165"/>
        <v>23.636363636363633</v>
      </c>
      <c r="AP228" s="1053">
        <f t="shared" si="166"/>
        <v>37.5</v>
      </c>
      <c r="AQ228" s="1053">
        <f t="shared" si="167"/>
        <v>33.779264214046847</v>
      </c>
      <c r="AR228" s="1053">
        <f t="shared" si="168"/>
        <v>18.181818181818166</v>
      </c>
      <c r="AS228" s="1053">
        <f t="shared" si="169"/>
        <v>24.938271604938265</v>
      </c>
      <c r="AT228" s="1053">
        <f t="shared" si="170"/>
        <v>26.5625</v>
      </c>
      <c r="AU228" s="1054">
        <f t="shared" si="150"/>
        <v>15.885381804675793</v>
      </c>
      <c r="AV228" s="1055">
        <f t="shared" si="151"/>
        <v>9.9953734822510647</v>
      </c>
    </row>
    <row r="229" spans="1:48" ht="11.25" customHeight="1" x14ac:dyDescent="0.2">
      <c r="A229" s="1130" t="s">
        <v>4035</v>
      </c>
      <c r="B229" s="490" t="s">
        <v>4036</v>
      </c>
      <c r="C229" s="610">
        <v>2.6150000000000002</v>
      </c>
      <c r="D229" s="482">
        <v>2.5099999999999998</v>
      </c>
      <c r="E229" s="500">
        <v>2.2749999999999999</v>
      </c>
      <c r="F229" s="610">
        <v>2.0249999999999999</v>
      </c>
      <c r="G229" s="610">
        <v>0.70299999999999996</v>
      </c>
      <c r="H229" s="521">
        <v>0</v>
      </c>
      <c r="I229" s="521">
        <v>0</v>
      </c>
      <c r="J229" s="931"/>
      <c r="K229" s="485">
        <v>0</v>
      </c>
      <c r="L229" s="614">
        <v>0</v>
      </c>
      <c r="M229" s="931"/>
      <c r="N229" s="486">
        <v>0</v>
      </c>
      <c r="O229" s="612">
        <v>0</v>
      </c>
      <c r="P229" s="612">
        <v>0</v>
      </c>
      <c r="Q229" s="612">
        <v>0</v>
      </c>
      <c r="R229" s="612">
        <v>0</v>
      </c>
      <c r="S229" s="612">
        <v>0</v>
      </c>
      <c r="T229" s="612">
        <v>0</v>
      </c>
      <c r="U229" s="612">
        <v>0</v>
      </c>
      <c r="V229" s="612">
        <v>0</v>
      </c>
      <c r="W229" s="612">
        <v>0</v>
      </c>
      <c r="X229" s="612">
        <v>0</v>
      </c>
      <c r="Y229" s="612">
        <v>0</v>
      </c>
      <c r="Z229" s="613">
        <f t="shared" si="149"/>
        <v>10.128</v>
      </c>
      <c r="AA229" s="1052">
        <f t="shared" si="129"/>
        <v>4.1832669322709348</v>
      </c>
      <c r="AB229" s="1052">
        <f t="shared" si="152"/>
        <v>10.329670329670314</v>
      </c>
      <c r="AC229" s="1053">
        <f t="shared" si="153"/>
        <v>12.345679012345689</v>
      </c>
      <c r="AD229" s="1053">
        <f t="shared" si="154"/>
        <v>188.0512091038407</v>
      </c>
      <c r="AE229" s="1053" t="str">
        <f t="shared" si="155"/>
        <v>n/a</v>
      </c>
      <c r="AF229" s="1053" t="str">
        <f t="shared" si="156"/>
        <v>n/a</v>
      </c>
      <c r="AG229" s="1053" t="str">
        <f t="shared" si="157"/>
        <v>n/a</v>
      </c>
      <c r="AH229" s="1053" t="str">
        <f t="shared" si="158"/>
        <v>n/a</v>
      </c>
      <c r="AI229" s="1053" t="str">
        <f t="shared" si="159"/>
        <v>n/a</v>
      </c>
      <c r="AJ229" s="1053" t="str">
        <f t="shared" si="160"/>
        <v>n/a</v>
      </c>
      <c r="AK229" s="1053" t="str">
        <f t="shared" si="161"/>
        <v>n/a</v>
      </c>
      <c r="AL229" s="1053" t="str">
        <f t="shared" si="162"/>
        <v>n/a</v>
      </c>
      <c r="AM229" s="1053" t="str">
        <f t="shared" si="163"/>
        <v>n/a</v>
      </c>
      <c r="AN229" s="1053" t="str">
        <f t="shared" si="164"/>
        <v>n/a</v>
      </c>
      <c r="AO229" s="1053" t="str">
        <f t="shared" si="165"/>
        <v>n/a</v>
      </c>
      <c r="AP229" s="1053" t="str">
        <f t="shared" si="166"/>
        <v>n/a</v>
      </c>
      <c r="AQ229" s="1053" t="str">
        <f t="shared" si="167"/>
        <v>n/a</v>
      </c>
      <c r="AR229" s="1053" t="str">
        <f t="shared" si="168"/>
        <v>n/a</v>
      </c>
      <c r="AS229" s="1053" t="str">
        <f t="shared" si="169"/>
        <v>n/a</v>
      </c>
      <c r="AT229" s="1053" t="str">
        <f t="shared" si="170"/>
        <v>n/a</v>
      </c>
      <c r="AU229" s="1054">
        <f t="shared" si="150"/>
        <v>53.727456344531909</v>
      </c>
      <c r="AV229" s="1055">
        <f t="shared" si="151"/>
        <v>89.616435594564649</v>
      </c>
    </row>
    <row r="230" spans="1:48" ht="11.25" customHeight="1" x14ac:dyDescent="0.2">
      <c r="A230" s="529" t="s">
        <v>1155</v>
      </c>
      <c r="B230" s="860" t="s">
        <v>1156</v>
      </c>
      <c r="C230" s="610">
        <v>1.04</v>
      </c>
      <c r="D230" s="482">
        <v>0.92</v>
      </c>
      <c r="E230" s="613">
        <v>0.8</v>
      </c>
      <c r="F230" s="610">
        <v>0.76</v>
      </c>
      <c r="G230" s="610">
        <v>0.72</v>
      </c>
      <c r="H230" s="610">
        <v>0.65</v>
      </c>
      <c r="I230" s="610">
        <v>0.5</v>
      </c>
      <c r="J230" s="931"/>
      <c r="K230" s="610">
        <v>0.44</v>
      </c>
      <c r="L230" s="614">
        <v>0.4</v>
      </c>
      <c r="M230" s="931"/>
      <c r="N230" s="486">
        <v>0.4</v>
      </c>
      <c r="O230" s="612">
        <v>0.61</v>
      </c>
      <c r="P230" s="616">
        <v>0.78</v>
      </c>
      <c r="Q230" s="616">
        <v>0.71</v>
      </c>
      <c r="R230" s="616">
        <v>0.68</v>
      </c>
      <c r="S230" s="616">
        <v>0.64762000000000008</v>
      </c>
      <c r="T230" s="616">
        <v>0.60770999999999997</v>
      </c>
      <c r="U230" s="616">
        <v>0.57013000000000003</v>
      </c>
      <c r="V230" s="616">
        <v>0.25503999999999999</v>
      </c>
      <c r="W230" s="612">
        <v>0</v>
      </c>
      <c r="X230" s="612">
        <v>0</v>
      </c>
      <c r="Y230" s="612">
        <v>0</v>
      </c>
      <c r="Z230" s="613">
        <f t="shared" si="149"/>
        <v>11.490500000000001</v>
      </c>
      <c r="AA230" s="1052">
        <f t="shared" si="129"/>
        <v>13.043478260869556</v>
      </c>
      <c r="AB230" s="1052">
        <f t="shared" si="152"/>
        <v>14.999999999999991</v>
      </c>
      <c r="AC230" s="1053">
        <f t="shared" si="153"/>
        <v>5.2631578947368363</v>
      </c>
      <c r="AD230" s="1053">
        <f t="shared" si="154"/>
        <v>5.555555555555558</v>
      </c>
      <c r="AE230" s="1053">
        <f t="shared" si="155"/>
        <v>10.769230769230752</v>
      </c>
      <c r="AF230" s="1053">
        <f t="shared" si="156"/>
        <v>30.000000000000004</v>
      </c>
      <c r="AG230" s="1053">
        <f t="shared" si="157"/>
        <v>13.636363636363647</v>
      </c>
      <c r="AH230" s="1053">
        <f t="shared" si="158"/>
        <v>9.9999999999999858</v>
      </c>
      <c r="AI230" s="1053">
        <f t="shared" si="159"/>
        <v>0</v>
      </c>
      <c r="AJ230" s="1053">
        <f t="shared" si="160"/>
        <v>-34.426229508196712</v>
      </c>
      <c r="AK230" s="1053">
        <f t="shared" si="161"/>
        <v>-21.794871794871796</v>
      </c>
      <c r="AL230" s="1053">
        <f t="shared" si="162"/>
        <v>9.8591549295774747</v>
      </c>
      <c r="AM230" s="1053">
        <f t="shared" si="163"/>
        <v>4.4117647058823373</v>
      </c>
      <c r="AN230" s="1053">
        <f t="shared" si="164"/>
        <v>4.9998455884623594</v>
      </c>
      <c r="AO230" s="1053">
        <f t="shared" si="165"/>
        <v>6.5672771552220732</v>
      </c>
      <c r="AP230" s="1053">
        <f t="shared" si="166"/>
        <v>6.5914791363373082</v>
      </c>
      <c r="AQ230" s="1053">
        <f t="shared" si="167"/>
        <v>123.54532622333751</v>
      </c>
      <c r="AR230" s="1053" t="str">
        <f t="shared" si="168"/>
        <v>n/a</v>
      </c>
      <c r="AS230" s="1053" t="str">
        <f t="shared" si="169"/>
        <v>n/a</v>
      </c>
      <c r="AT230" s="1053" t="str">
        <f t="shared" si="170"/>
        <v>n/a</v>
      </c>
      <c r="AU230" s="1054">
        <f t="shared" si="150"/>
        <v>11.942443091323936</v>
      </c>
      <c r="AV230" s="1055">
        <f t="shared" si="151"/>
        <v>32.096458266342466</v>
      </c>
    </row>
    <row r="231" spans="1:48" ht="11.25" customHeight="1" x14ac:dyDescent="0.2">
      <c r="A231" s="466" t="s">
        <v>569</v>
      </c>
      <c r="B231" s="845" t="s">
        <v>570</v>
      </c>
      <c r="C231" s="610">
        <v>2.2400000000000002</v>
      </c>
      <c r="D231" s="482">
        <v>1.9</v>
      </c>
      <c r="E231" s="472">
        <v>1.42</v>
      </c>
      <c r="F231" s="610">
        <v>1.27</v>
      </c>
      <c r="G231" s="610">
        <v>1.1499999999999999</v>
      </c>
      <c r="H231" s="610">
        <v>1.03</v>
      </c>
      <c r="I231" s="610">
        <v>0.91</v>
      </c>
      <c r="J231" s="931"/>
      <c r="K231" s="610">
        <v>0.82</v>
      </c>
      <c r="L231" s="481">
        <v>0.74</v>
      </c>
      <c r="M231" s="931"/>
      <c r="N231" s="615">
        <v>0.63</v>
      </c>
      <c r="O231" s="616">
        <v>0.51</v>
      </c>
      <c r="P231" s="612">
        <v>0.48</v>
      </c>
      <c r="Q231" s="616">
        <v>0.41</v>
      </c>
      <c r="R231" s="612">
        <v>0</v>
      </c>
      <c r="S231" s="612">
        <v>0</v>
      </c>
      <c r="T231" s="612">
        <v>0</v>
      </c>
      <c r="U231" s="612">
        <v>0</v>
      </c>
      <c r="V231" s="612">
        <v>0</v>
      </c>
      <c r="W231" s="612">
        <v>0</v>
      </c>
      <c r="X231" s="612">
        <v>0</v>
      </c>
      <c r="Y231" s="612">
        <v>0</v>
      </c>
      <c r="Z231" s="613">
        <f t="shared" si="149"/>
        <v>13.510000000000002</v>
      </c>
      <c r="AA231" s="1052">
        <f t="shared" si="129"/>
        <v>17.894736842105274</v>
      </c>
      <c r="AB231" s="1052">
        <f t="shared" si="152"/>
        <v>33.802816901408448</v>
      </c>
      <c r="AC231" s="1053">
        <f t="shared" si="153"/>
        <v>11.811023622047244</v>
      </c>
      <c r="AD231" s="1053">
        <f t="shared" si="154"/>
        <v>10.434782608695659</v>
      </c>
      <c r="AE231" s="1053">
        <f t="shared" si="155"/>
        <v>11.650485436893199</v>
      </c>
      <c r="AF231" s="1053">
        <f t="shared" si="156"/>
        <v>13.186813186813184</v>
      </c>
      <c r="AG231" s="1053">
        <f t="shared" si="157"/>
        <v>10.975609756097571</v>
      </c>
      <c r="AH231" s="1053">
        <f t="shared" si="158"/>
        <v>10.810810810810811</v>
      </c>
      <c r="AI231" s="1053">
        <f t="shared" si="159"/>
        <v>17.460317460317466</v>
      </c>
      <c r="AJ231" s="1053">
        <f t="shared" si="160"/>
        <v>23.529411764705888</v>
      </c>
      <c r="AK231" s="1053">
        <f t="shared" si="161"/>
        <v>6.25</v>
      </c>
      <c r="AL231" s="1053">
        <f t="shared" si="162"/>
        <v>17.073170731707311</v>
      </c>
      <c r="AM231" s="1053" t="str">
        <f t="shared" si="163"/>
        <v>n/a</v>
      </c>
      <c r="AN231" s="1053" t="str">
        <f t="shared" si="164"/>
        <v>n/a</v>
      </c>
      <c r="AO231" s="1053" t="str">
        <f t="shared" si="165"/>
        <v>n/a</v>
      </c>
      <c r="AP231" s="1053" t="str">
        <f t="shared" si="166"/>
        <v>n/a</v>
      </c>
      <c r="AQ231" s="1053" t="str">
        <f t="shared" si="167"/>
        <v>n/a</v>
      </c>
      <c r="AR231" s="1053" t="str">
        <f t="shared" si="168"/>
        <v>n/a</v>
      </c>
      <c r="AS231" s="1053" t="str">
        <f t="shared" si="169"/>
        <v>n/a</v>
      </c>
      <c r="AT231" s="1053" t="str">
        <f t="shared" si="170"/>
        <v>n/a</v>
      </c>
      <c r="AU231" s="1054">
        <f t="shared" si="150"/>
        <v>15.40666492680017</v>
      </c>
      <c r="AV231" s="1055">
        <f t="shared" si="151"/>
        <v>7.378520236568372</v>
      </c>
    </row>
    <row r="232" spans="1:48" ht="11.25" customHeight="1" x14ac:dyDescent="0.2">
      <c r="A232" s="470" t="s">
        <v>4263</v>
      </c>
      <c r="B232" s="860" t="s">
        <v>4262</v>
      </c>
      <c r="C232" s="610">
        <v>1.93</v>
      </c>
      <c r="D232" s="482">
        <v>1.7350000000000001</v>
      </c>
      <c r="E232" s="875">
        <v>1.58</v>
      </c>
      <c r="F232" s="491">
        <v>1.5</v>
      </c>
      <c r="G232" s="491">
        <v>1.43</v>
      </c>
      <c r="H232" s="491">
        <v>1.39</v>
      </c>
      <c r="I232" s="491">
        <v>1.36</v>
      </c>
      <c r="J232" s="491"/>
      <c r="K232" s="491">
        <v>1.31</v>
      </c>
      <c r="L232" s="490">
        <v>1.27</v>
      </c>
      <c r="M232" s="491"/>
      <c r="N232" s="490">
        <v>1.23</v>
      </c>
      <c r="O232" s="1160">
        <v>1.19</v>
      </c>
      <c r="P232" s="1160">
        <v>1.1399999999999999</v>
      </c>
      <c r="Q232" s="1160">
        <v>1.06</v>
      </c>
      <c r="R232" s="1160">
        <v>1</v>
      </c>
      <c r="S232" s="1160">
        <v>0.92</v>
      </c>
      <c r="T232" s="1160">
        <v>0.76</v>
      </c>
      <c r="U232" s="1160">
        <v>0.87</v>
      </c>
      <c r="V232" s="1160">
        <v>1.2</v>
      </c>
      <c r="W232" s="1160">
        <v>1.2</v>
      </c>
      <c r="X232" s="1160">
        <v>1.4350000000000001</v>
      </c>
      <c r="Y232" s="1160">
        <v>2.14</v>
      </c>
      <c r="Z232" s="613">
        <f t="shared" si="149"/>
        <v>27.650000000000002</v>
      </c>
      <c r="AA232" s="1052">
        <f t="shared" si="129"/>
        <v>11.239193083573484</v>
      </c>
      <c r="AB232" s="1052">
        <f t="shared" si="152"/>
        <v>9.8101265822784889</v>
      </c>
      <c r="AC232" s="1053">
        <f t="shared" si="153"/>
        <v>5.3333333333333455</v>
      </c>
      <c r="AD232" s="1053">
        <f t="shared" si="154"/>
        <v>4.8951048951048959</v>
      </c>
      <c r="AE232" s="1053">
        <f t="shared" si="155"/>
        <v>2.877697841726623</v>
      </c>
      <c r="AF232" s="1053">
        <f t="shared" si="156"/>
        <v>2.2058823529411686</v>
      </c>
      <c r="AG232" s="1053">
        <f t="shared" si="157"/>
        <v>3.8167938931297662</v>
      </c>
      <c r="AH232" s="1053">
        <f t="shared" si="158"/>
        <v>3.1496062992125928</v>
      </c>
      <c r="AI232" s="1053">
        <f t="shared" si="159"/>
        <v>3.2520325203251987</v>
      </c>
      <c r="AJ232" s="1053">
        <f t="shared" si="160"/>
        <v>3.3613445378151363</v>
      </c>
      <c r="AK232" s="1053">
        <f t="shared" si="161"/>
        <v>4.3859649122807154</v>
      </c>
      <c r="AL232" s="1053">
        <f t="shared" si="162"/>
        <v>7.5471698113207308</v>
      </c>
      <c r="AM232" s="1053">
        <f t="shared" si="163"/>
        <v>6.0000000000000053</v>
      </c>
      <c r="AN232" s="1053">
        <f t="shared" si="164"/>
        <v>8.6956521739130377</v>
      </c>
      <c r="AO232" s="1053">
        <f t="shared" si="165"/>
        <v>21.052631578947366</v>
      </c>
      <c r="AP232" s="1053">
        <f t="shared" si="166"/>
        <v>-12.643678160919535</v>
      </c>
      <c r="AQ232" s="1053">
        <f t="shared" si="167"/>
        <v>-27.500000000000004</v>
      </c>
      <c r="AR232" s="1053">
        <f t="shared" si="168"/>
        <v>0</v>
      </c>
      <c r="AS232" s="1053">
        <f t="shared" si="169"/>
        <v>-16.376306620209068</v>
      </c>
      <c r="AT232" s="1053">
        <f t="shared" si="170"/>
        <v>-32.943925233644869</v>
      </c>
      <c r="AU232" s="1054">
        <f t="shared" si="150"/>
        <v>0.40793119005645445</v>
      </c>
      <c r="AV232" s="1055">
        <f t="shared" si="151"/>
        <v>13.041972895537253</v>
      </c>
    </row>
    <row r="233" spans="1:48" ht="11.25" customHeight="1" x14ac:dyDescent="0.2">
      <c r="A233" s="568" t="s">
        <v>4552</v>
      </c>
      <c r="B233" s="860" t="s">
        <v>4547</v>
      </c>
      <c r="C233" s="610">
        <v>1.45</v>
      </c>
      <c r="D233" s="482">
        <v>1.38</v>
      </c>
      <c r="E233" s="613">
        <v>1.31</v>
      </c>
      <c r="F233" s="610">
        <v>1.264</v>
      </c>
      <c r="G233" s="521">
        <v>1.24</v>
      </c>
      <c r="H233" s="521">
        <v>1.24</v>
      </c>
      <c r="I233" s="521">
        <v>1.4550000000000001</v>
      </c>
      <c r="J233" s="541"/>
      <c r="K233" s="521">
        <v>2.1</v>
      </c>
      <c r="L233" s="614">
        <v>2.1</v>
      </c>
      <c r="M233" s="541"/>
      <c r="N233" s="614">
        <v>2.1</v>
      </c>
      <c r="O233" s="1071">
        <v>2.1</v>
      </c>
      <c r="P233" s="1067">
        <v>2.0249999999999999</v>
      </c>
      <c r="Q233" s="1067">
        <v>1.76</v>
      </c>
      <c r="R233" s="612">
        <v>1.6</v>
      </c>
      <c r="S233" s="616">
        <v>1.6</v>
      </c>
      <c r="T233" s="616">
        <v>1.2550000000000001</v>
      </c>
      <c r="U233" s="1067">
        <v>0.96</v>
      </c>
      <c r="V233" s="522">
        <v>0.88</v>
      </c>
      <c r="W233" s="616">
        <v>0.91</v>
      </c>
      <c r="X233" s="612">
        <v>0</v>
      </c>
      <c r="Y233" s="522">
        <v>0</v>
      </c>
      <c r="Z233" s="613">
        <f t="shared" si="149"/>
        <v>28.729000000000003</v>
      </c>
      <c r="AA233" s="1052">
        <f t="shared" si="129"/>
        <v>5.0724637681159424</v>
      </c>
      <c r="AB233" s="1052">
        <f t="shared" si="152"/>
        <v>5.3435114503816772</v>
      </c>
      <c r="AC233" s="1053">
        <f t="shared" si="153"/>
        <v>3.6392405063291111</v>
      </c>
      <c r="AD233" s="1053">
        <f t="shared" si="154"/>
        <v>1.9354838709677358</v>
      </c>
      <c r="AE233" s="1053">
        <f t="shared" si="155"/>
        <v>0</v>
      </c>
      <c r="AF233" s="1053">
        <f t="shared" si="156"/>
        <v>-14.776632302405501</v>
      </c>
      <c r="AG233" s="1053">
        <f t="shared" si="157"/>
        <v>-30.714285714285715</v>
      </c>
      <c r="AH233" s="1053">
        <f t="shared" si="158"/>
        <v>0</v>
      </c>
      <c r="AI233" s="1053">
        <f t="shared" si="159"/>
        <v>0</v>
      </c>
      <c r="AJ233" s="1053">
        <f t="shared" si="160"/>
        <v>0</v>
      </c>
      <c r="AK233" s="1053">
        <f t="shared" si="161"/>
        <v>3.7037037037037202</v>
      </c>
      <c r="AL233" s="1053">
        <f t="shared" si="162"/>
        <v>15.056818181818166</v>
      </c>
      <c r="AM233" s="1053">
        <f t="shared" si="163"/>
        <v>9.9999999999999858</v>
      </c>
      <c r="AN233" s="1053">
        <f t="shared" si="164"/>
        <v>0</v>
      </c>
      <c r="AO233" s="1053">
        <f t="shared" si="165"/>
        <v>27.490039840637447</v>
      </c>
      <c r="AP233" s="1053">
        <f t="shared" si="166"/>
        <v>30.729166666666675</v>
      </c>
      <c r="AQ233" s="1053">
        <f t="shared" si="167"/>
        <v>9.0909090909090828</v>
      </c>
      <c r="AR233" s="1053">
        <f t="shared" si="168"/>
        <v>-3.2967032967032961</v>
      </c>
      <c r="AS233" s="1053" t="str">
        <f t="shared" si="169"/>
        <v>n/a</v>
      </c>
      <c r="AT233" s="1053" t="str">
        <f t="shared" si="170"/>
        <v>n/a</v>
      </c>
      <c r="AU233" s="1054">
        <f t="shared" si="150"/>
        <v>3.5152064314519458</v>
      </c>
      <c r="AV233" s="1055">
        <f t="shared" si="151"/>
        <v>13.600370365181062</v>
      </c>
    </row>
    <row r="234" spans="1:48" ht="11.25" customHeight="1" x14ac:dyDescent="0.2">
      <c r="A234" s="483" t="s">
        <v>573</v>
      </c>
      <c r="B234" s="860" t="s">
        <v>574</v>
      </c>
      <c r="C234" s="610">
        <v>1</v>
      </c>
      <c r="D234" s="482">
        <v>0.9</v>
      </c>
      <c r="E234" s="613">
        <v>0.84</v>
      </c>
      <c r="F234" s="610">
        <v>0.8</v>
      </c>
      <c r="G234" s="610">
        <v>0.72</v>
      </c>
      <c r="H234" s="610">
        <v>0.64</v>
      </c>
      <c r="I234" s="610">
        <v>0.6</v>
      </c>
      <c r="J234" s="931"/>
      <c r="K234" s="610">
        <v>0.56000000000000005</v>
      </c>
      <c r="L234" s="481">
        <v>0.5</v>
      </c>
      <c r="M234" s="931"/>
      <c r="N234" s="615">
        <v>0.4</v>
      </c>
      <c r="O234" s="616">
        <v>0.38</v>
      </c>
      <c r="P234" s="616">
        <v>0.32</v>
      </c>
      <c r="Q234" s="616">
        <v>0.28000000000000003</v>
      </c>
      <c r="R234" s="616">
        <v>0.22</v>
      </c>
      <c r="S234" s="616">
        <v>0.15</v>
      </c>
      <c r="T234" s="616">
        <v>0.11</v>
      </c>
      <c r="U234" s="616">
        <v>0.08</v>
      </c>
      <c r="V234" s="616">
        <v>0.06</v>
      </c>
      <c r="W234" s="616">
        <v>0.05</v>
      </c>
      <c r="X234" s="616">
        <v>3.5000000000000003E-2</v>
      </c>
      <c r="Y234" s="616">
        <v>1.2500000000000001E-2</v>
      </c>
      <c r="Z234" s="613">
        <f t="shared" si="149"/>
        <v>8.6575000000000006</v>
      </c>
      <c r="AA234" s="1052">
        <f t="shared" si="129"/>
        <v>11.111111111111116</v>
      </c>
      <c r="AB234" s="1052">
        <f t="shared" si="152"/>
        <v>7.1428571428571397</v>
      </c>
      <c r="AC234" s="1053">
        <f t="shared" si="153"/>
        <v>4.9999999999999822</v>
      </c>
      <c r="AD234" s="1053">
        <f t="shared" si="154"/>
        <v>11.111111111111116</v>
      </c>
      <c r="AE234" s="1053">
        <f t="shared" si="155"/>
        <v>12.5</v>
      </c>
      <c r="AF234" s="1053">
        <f t="shared" si="156"/>
        <v>6.6666666666666652</v>
      </c>
      <c r="AG234" s="1053">
        <f t="shared" si="157"/>
        <v>7.1428571428571397</v>
      </c>
      <c r="AH234" s="1053">
        <f t="shared" si="158"/>
        <v>12.000000000000011</v>
      </c>
      <c r="AI234" s="1053">
        <f t="shared" si="159"/>
        <v>25</v>
      </c>
      <c r="AJ234" s="1053">
        <f t="shared" si="160"/>
        <v>5.2631578947368363</v>
      </c>
      <c r="AK234" s="1053">
        <f t="shared" si="161"/>
        <v>18.75</v>
      </c>
      <c r="AL234" s="1053">
        <f t="shared" si="162"/>
        <v>14.285714285714279</v>
      </c>
      <c r="AM234" s="1053">
        <f t="shared" si="163"/>
        <v>27.272727272727295</v>
      </c>
      <c r="AN234" s="1053">
        <f t="shared" si="164"/>
        <v>46.666666666666679</v>
      </c>
      <c r="AO234" s="1053">
        <f t="shared" si="165"/>
        <v>36.363636363636353</v>
      </c>
      <c r="AP234" s="1053">
        <f t="shared" si="166"/>
        <v>37.5</v>
      </c>
      <c r="AQ234" s="1053">
        <f t="shared" si="167"/>
        <v>33.33333333333335</v>
      </c>
      <c r="AR234" s="1053">
        <f t="shared" si="168"/>
        <v>19.999999999999996</v>
      </c>
      <c r="AS234" s="1053">
        <f t="shared" si="169"/>
        <v>42.857142857142861</v>
      </c>
      <c r="AT234" s="1053">
        <f t="shared" si="170"/>
        <v>180.00000000000003</v>
      </c>
      <c r="AU234" s="1054">
        <f t="shared" si="150"/>
        <v>27.998349092428043</v>
      </c>
      <c r="AV234" s="1055">
        <f t="shared" si="151"/>
        <v>38.145726153592364</v>
      </c>
    </row>
    <row r="235" spans="1:48" ht="11.25" customHeight="1" x14ac:dyDescent="0.2">
      <c r="A235" s="862" t="s">
        <v>1163</v>
      </c>
      <c r="B235" s="860" t="s">
        <v>1164</v>
      </c>
      <c r="C235" s="610">
        <v>0.64</v>
      </c>
      <c r="D235" s="482">
        <v>0.52</v>
      </c>
      <c r="E235" s="613">
        <v>0.42</v>
      </c>
      <c r="F235" s="473">
        <v>0.36</v>
      </c>
      <c r="G235" s="473">
        <v>0.3</v>
      </c>
      <c r="H235" s="473">
        <v>0.25</v>
      </c>
      <c r="I235" s="473">
        <v>0.15</v>
      </c>
      <c r="J235" s="999"/>
      <c r="K235" s="474">
        <v>0</v>
      </c>
      <c r="L235" s="475">
        <v>0</v>
      </c>
      <c r="M235" s="999"/>
      <c r="N235" s="488">
        <v>0</v>
      </c>
      <c r="O235" s="477">
        <v>0</v>
      </c>
      <c r="P235" s="477">
        <v>0</v>
      </c>
      <c r="Q235" s="477">
        <v>0</v>
      </c>
      <c r="R235" s="477">
        <v>0</v>
      </c>
      <c r="S235" s="477">
        <v>0</v>
      </c>
      <c r="T235" s="477">
        <v>0</v>
      </c>
      <c r="U235" s="477">
        <v>0</v>
      </c>
      <c r="V235" s="477">
        <v>0</v>
      </c>
      <c r="W235" s="477">
        <v>0</v>
      </c>
      <c r="X235" s="477">
        <v>0</v>
      </c>
      <c r="Y235" s="477">
        <v>0</v>
      </c>
      <c r="Z235" s="613">
        <f t="shared" si="149"/>
        <v>2.6399999999999997</v>
      </c>
      <c r="AA235" s="1052">
        <f t="shared" si="129"/>
        <v>23.076923076923084</v>
      </c>
      <c r="AB235" s="1052">
        <f t="shared" si="152"/>
        <v>23.809523809523814</v>
      </c>
      <c r="AC235" s="1053">
        <f t="shared" si="153"/>
        <v>16.666666666666675</v>
      </c>
      <c r="AD235" s="1053">
        <f t="shared" si="154"/>
        <v>19.999999999999996</v>
      </c>
      <c r="AE235" s="1053">
        <f t="shared" si="155"/>
        <v>19.999999999999996</v>
      </c>
      <c r="AF235" s="1053">
        <f t="shared" si="156"/>
        <v>66.666666666666671</v>
      </c>
      <c r="AG235" s="1053" t="str">
        <f t="shared" si="157"/>
        <v>n/a</v>
      </c>
      <c r="AH235" s="1053" t="str">
        <f t="shared" si="158"/>
        <v>n/a</v>
      </c>
      <c r="AI235" s="1053" t="str">
        <f t="shared" si="159"/>
        <v>n/a</v>
      </c>
      <c r="AJ235" s="1053" t="str">
        <f t="shared" si="160"/>
        <v>n/a</v>
      </c>
      <c r="AK235" s="1053" t="str">
        <f t="shared" si="161"/>
        <v>n/a</v>
      </c>
      <c r="AL235" s="1053" t="str">
        <f t="shared" si="162"/>
        <v>n/a</v>
      </c>
      <c r="AM235" s="1053" t="str">
        <f t="shared" si="163"/>
        <v>n/a</v>
      </c>
      <c r="AN235" s="1053" t="str">
        <f t="shared" si="164"/>
        <v>n/a</v>
      </c>
      <c r="AO235" s="1053" t="str">
        <f t="shared" si="165"/>
        <v>n/a</v>
      </c>
      <c r="AP235" s="1053" t="str">
        <f t="shared" si="166"/>
        <v>n/a</v>
      </c>
      <c r="AQ235" s="1053" t="str">
        <f t="shared" si="167"/>
        <v>n/a</v>
      </c>
      <c r="AR235" s="1053" t="str">
        <f t="shared" si="168"/>
        <v>n/a</v>
      </c>
      <c r="AS235" s="1053" t="str">
        <f t="shared" si="169"/>
        <v>n/a</v>
      </c>
      <c r="AT235" s="1053" t="str">
        <f t="shared" si="170"/>
        <v>n/a</v>
      </c>
      <c r="AU235" s="1054">
        <f t="shared" si="150"/>
        <v>28.369963369963376</v>
      </c>
      <c r="AV235" s="1055">
        <f t="shared" si="151"/>
        <v>18.934260457056919</v>
      </c>
    </row>
    <row r="236" spans="1:48" ht="11.25" customHeight="1" x14ac:dyDescent="0.2">
      <c r="A236" s="501" t="s">
        <v>1165</v>
      </c>
      <c r="B236" s="490" t="s">
        <v>1166</v>
      </c>
      <c r="C236" s="610">
        <v>3.56</v>
      </c>
      <c r="D236" s="482">
        <v>3.36</v>
      </c>
      <c r="E236" s="1174">
        <v>3.12</v>
      </c>
      <c r="F236" s="610">
        <v>2.93</v>
      </c>
      <c r="G236" s="610">
        <v>2.2400000000000002</v>
      </c>
      <c r="H236" s="610">
        <v>1.81</v>
      </c>
      <c r="I236" s="610">
        <v>1.45</v>
      </c>
      <c r="J236" s="931"/>
      <c r="K236" s="610">
        <v>0.79</v>
      </c>
      <c r="L236" s="481">
        <v>0.56000000000000005</v>
      </c>
      <c r="M236" s="931"/>
      <c r="N236" s="615">
        <v>0.4</v>
      </c>
      <c r="O236" s="612">
        <v>0.38</v>
      </c>
      <c r="P236" s="616">
        <v>1</v>
      </c>
      <c r="Q236" s="616">
        <v>0.9325</v>
      </c>
      <c r="R236" s="612">
        <v>0.91</v>
      </c>
      <c r="S236" s="616">
        <v>0.91</v>
      </c>
      <c r="T236" s="616">
        <v>0.33879999999999999</v>
      </c>
      <c r="U236" s="612">
        <v>0</v>
      </c>
      <c r="V236" s="612">
        <v>0</v>
      </c>
      <c r="W236" s="612">
        <v>0</v>
      </c>
      <c r="X236" s="612">
        <v>0</v>
      </c>
      <c r="Y236" s="612">
        <v>0</v>
      </c>
      <c r="Z236" s="613">
        <f t="shared" si="149"/>
        <v>24.691299999999995</v>
      </c>
      <c r="AA236" s="1052">
        <f t="shared" si="129"/>
        <v>5.9523809523809534</v>
      </c>
      <c r="AB236" s="1052">
        <f t="shared" si="152"/>
        <v>7.6923076923076872</v>
      </c>
      <c r="AC236" s="1053">
        <f t="shared" si="153"/>
        <v>6.4846416382252636</v>
      </c>
      <c r="AD236" s="1053">
        <f t="shared" si="154"/>
        <v>30.80357142857142</v>
      </c>
      <c r="AE236" s="1053">
        <f t="shared" si="155"/>
        <v>23.756906077348084</v>
      </c>
      <c r="AF236" s="1053">
        <f t="shared" si="156"/>
        <v>24.827586206896555</v>
      </c>
      <c r="AG236" s="1053">
        <f t="shared" si="157"/>
        <v>83.544303797468331</v>
      </c>
      <c r="AH236" s="1053">
        <f t="shared" si="158"/>
        <v>41.071428571428555</v>
      </c>
      <c r="AI236" s="1053">
        <f t="shared" si="159"/>
        <v>40.000000000000014</v>
      </c>
      <c r="AJ236" s="1053">
        <f t="shared" si="160"/>
        <v>5.2631578947368363</v>
      </c>
      <c r="AK236" s="1053">
        <f t="shared" si="161"/>
        <v>-62</v>
      </c>
      <c r="AL236" s="1053">
        <f t="shared" si="162"/>
        <v>7.2386058981233292</v>
      </c>
      <c r="AM236" s="1053">
        <f t="shared" si="163"/>
        <v>2.4725274725274637</v>
      </c>
      <c r="AN236" s="1053">
        <f t="shared" si="164"/>
        <v>0</v>
      </c>
      <c r="AO236" s="1053">
        <f t="shared" si="165"/>
        <v>168.59504132231407</v>
      </c>
      <c r="AP236" s="1053" t="str">
        <f t="shared" si="166"/>
        <v>n/a</v>
      </c>
      <c r="AQ236" s="1053" t="str">
        <f t="shared" si="167"/>
        <v>n/a</v>
      </c>
      <c r="AR236" s="1053" t="str">
        <f t="shared" si="168"/>
        <v>n/a</v>
      </c>
      <c r="AS236" s="1053" t="str">
        <f t="shared" si="169"/>
        <v>n/a</v>
      </c>
      <c r="AT236" s="1053" t="str">
        <f t="shared" si="170"/>
        <v>n/a</v>
      </c>
      <c r="AU236" s="1054">
        <f t="shared" si="150"/>
        <v>25.71349726348857</v>
      </c>
      <c r="AV236" s="1055">
        <f t="shared" si="151"/>
        <v>49.978256747919986</v>
      </c>
    </row>
    <row r="237" spans="1:48" ht="11.25" customHeight="1" x14ac:dyDescent="0.2">
      <c r="A237" s="862" t="s">
        <v>1159</v>
      </c>
      <c r="B237" s="860" t="s">
        <v>1160</v>
      </c>
      <c r="C237" s="610">
        <v>4.4000000000000004</v>
      </c>
      <c r="D237" s="482">
        <v>3.85</v>
      </c>
      <c r="E237" s="613">
        <v>3.4000000000000004</v>
      </c>
      <c r="F237" s="610">
        <v>2.85</v>
      </c>
      <c r="G237" s="610">
        <v>2.2000000000000002</v>
      </c>
      <c r="H237" s="610">
        <v>1.55</v>
      </c>
      <c r="I237" s="610">
        <v>1.1000000000000001</v>
      </c>
      <c r="J237" s="931"/>
      <c r="K237" s="610">
        <v>0.5</v>
      </c>
      <c r="L237" s="614">
        <v>0</v>
      </c>
      <c r="M237" s="931"/>
      <c r="N237" s="486">
        <v>0</v>
      </c>
      <c r="O237" s="612">
        <v>0</v>
      </c>
      <c r="P237" s="612">
        <v>2</v>
      </c>
      <c r="Q237" s="616">
        <v>4</v>
      </c>
      <c r="R237" s="616">
        <v>1</v>
      </c>
      <c r="S237" s="612">
        <v>0</v>
      </c>
      <c r="T237" s="612">
        <v>0</v>
      </c>
      <c r="U237" s="612">
        <v>0</v>
      </c>
      <c r="V237" s="612">
        <v>0</v>
      </c>
      <c r="W237" s="612">
        <v>0</v>
      </c>
      <c r="X237" s="612">
        <v>0</v>
      </c>
      <c r="Y237" s="612">
        <v>0</v>
      </c>
      <c r="Z237" s="613">
        <f t="shared" si="149"/>
        <v>26.85</v>
      </c>
      <c r="AA237" s="1052">
        <f t="shared" si="129"/>
        <v>14.285714285714302</v>
      </c>
      <c r="AB237" s="1052">
        <f t="shared" si="152"/>
        <v>13.235294117647056</v>
      </c>
      <c r="AC237" s="1053">
        <f t="shared" si="153"/>
        <v>19.298245614035103</v>
      </c>
      <c r="AD237" s="1053">
        <f t="shared" si="154"/>
        <v>29.54545454545454</v>
      </c>
      <c r="AE237" s="1053">
        <f t="shared" si="155"/>
        <v>41.935483870967751</v>
      </c>
      <c r="AF237" s="1053">
        <f t="shared" si="156"/>
        <v>40.909090909090892</v>
      </c>
      <c r="AG237" s="1053">
        <f t="shared" si="157"/>
        <v>120.00000000000001</v>
      </c>
      <c r="AH237" s="1053" t="str">
        <f t="shared" si="158"/>
        <v>n/a</v>
      </c>
      <c r="AI237" s="1053" t="str">
        <f t="shared" si="159"/>
        <v>n/a</v>
      </c>
      <c r="AJ237" s="1053" t="str">
        <f t="shared" si="160"/>
        <v>n/a</v>
      </c>
      <c r="AK237" s="1053">
        <f t="shared" si="161"/>
        <v>-100</v>
      </c>
      <c r="AL237" s="1053">
        <f t="shared" si="162"/>
        <v>-50</v>
      </c>
      <c r="AM237" s="1053">
        <f t="shared" si="163"/>
        <v>300</v>
      </c>
      <c r="AN237" s="1053" t="str">
        <f t="shared" si="164"/>
        <v>n/a</v>
      </c>
      <c r="AO237" s="1053" t="str">
        <f t="shared" si="165"/>
        <v>n/a</v>
      </c>
      <c r="AP237" s="1053" t="str">
        <f t="shared" si="166"/>
        <v>n/a</v>
      </c>
      <c r="AQ237" s="1053" t="str">
        <f t="shared" si="167"/>
        <v>n/a</v>
      </c>
      <c r="AR237" s="1053" t="str">
        <f t="shared" si="168"/>
        <v>n/a</v>
      </c>
      <c r="AS237" s="1053" t="str">
        <f t="shared" si="169"/>
        <v>n/a</v>
      </c>
      <c r="AT237" s="1053" t="str">
        <f t="shared" si="170"/>
        <v>n/a</v>
      </c>
      <c r="AU237" s="1054">
        <f t="shared" si="150"/>
        <v>42.920928334290963</v>
      </c>
      <c r="AV237" s="1055">
        <f t="shared" si="151"/>
        <v>107.25602207741473</v>
      </c>
    </row>
    <row r="238" spans="1:48" ht="11.25" customHeight="1" x14ac:dyDescent="0.2">
      <c r="A238" s="483" t="s">
        <v>1180</v>
      </c>
      <c r="B238" s="860" t="s">
        <v>1181</v>
      </c>
      <c r="C238" s="610">
        <v>1.68</v>
      </c>
      <c r="D238" s="482">
        <v>1.6</v>
      </c>
      <c r="E238" s="613">
        <v>1.44</v>
      </c>
      <c r="F238" s="610">
        <v>1.2</v>
      </c>
      <c r="G238" s="610">
        <v>1</v>
      </c>
      <c r="H238" s="610">
        <v>0.84</v>
      </c>
      <c r="I238" s="610">
        <v>0.48</v>
      </c>
      <c r="J238" s="931"/>
      <c r="K238" s="610">
        <v>0.3</v>
      </c>
      <c r="L238" s="614">
        <v>0.24</v>
      </c>
      <c r="M238" s="931"/>
      <c r="N238" s="494">
        <v>0.12</v>
      </c>
      <c r="O238" s="611">
        <v>0</v>
      </c>
      <c r="P238" s="612">
        <v>0</v>
      </c>
      <c r="Q238" s="612">
        <v>0</v>
      </c>
      <c r="R238" s="612">
        <v>0</v>
      </c>
      <c r="S238" s="612">
        <v>0</v>
      </c>
      <c r="T238" s="612">
        <v>0</v>
      </c>
      <c r="U238" s="612">
        <v>0</v>
      </c>
      <c r="V238" s="612">
        <v>0</v>
      </c>
      <c r="W238" s="612">
        <v>0</v>
      </c>
      <c r="X238" s="612">
        <v>0</v>
      </c>
      <c r="Y238" s="612">
        <v>0</v>
      </c>
      <c r="Z238" s="613">
        <f t="shared" si="149"/>
        <v>8.9</v>
      </c>
      <c r="AA238" s="1052">
        <f t="shared" si="129"/>
        <v>4.9999999999999822</v>
      </c>
      <c r="AB238" s="1052">
        <f t="shared" si="152"/>
        <v>11.111111111111116</v>
      </c>
      <c r="AC238" s="1053">
        <f t="shared" si="153"/>
        <v>19.999999999999996</v>
      </c>
      <c r="AD238" s="1053">
        <f t="shared" si="154"/>
        <v>19.999999999999996</v>
      </c>
      <c r="AE238" s="1053">
        <f t="shared" si="155"/>
        <v>19.047619047619047</v>
      </c>
      <c r="AF238" s="1053">
        <f t="shared" si="156"/>
        <v>75</v>
      </c>
      <c r="AG238" s="1053">
        <f t="shared" si="157"/>
        <v>60.000000000000007</v>
      </c>
      <c r="AH238" s="1053">
        <f t="shared" si="158"/>
        <v>25</v>
      </c>
      <c r="AI238" s="1053">
        <f t="shared" si="159"/>
        <v>100</v>
      </c>
      <c r="AJ238" s="1053" t="str">
        <f t="shared" si="160"/>
        <v>n/a</v>
      </c>
      <c r="AK238" s="1053" t="str">
        <f t="shared" si="161"/>
        <v>n/a</v>
      </c>
      <c r="AL238" s="1053" t="str">
        <f t="shared" si="162"/>
        <v>n/a</v>
      </c>
      <c r="AM238" s="1053" t="str">
        <f t="shared" si="163"/>
        <v>n/a</v>
      </c>
      <c r="AN238" s="1053" t="str">
        <f t="shared" si="164"/>
        <v>n/a</v>
      </c>
      <c r="AO238" s="1053" t="str">
        <f t="shared" si="165"/>
        <v>n/a</v>
      </c>
      <c r="AP238" s="1053" t="str">
        <f t="shared" si="166"/>
        <v>n/a</v>
      </c>
      <c r="AQ238" s="1053" t="str">
        <f t="shared" si="167"/>
        <v>n/a</v>
      </c>
      <c r="AR238" s="1053" t="str">
        <f t="shared" si="168"/>
        <v>n/a</v>
      </c>
      <c r="AS238" s="1053" t="str">
        <f t="shared" si="169"/>
        <v>n/a</v>
      </c>
      <c r="AT238" s="1053" t="str">
        <f t="shared" si="170"/>
        <v>n/a</v>
      </c>
      <c r="AU238" s="1054">
        <f t="shared" si="150"/>
        <v>37.239858906525569</v>
      </c>
      <c r="AV238" s="1055">
        <f t="shared" si="151"/>
        <v>32.93934721405634</v>
      </c>
    </row>
    <row r="239" spans="1:48" ht="11.25" customHeight="1" x14ac:dyDescent="0.2">
      <c r="A239" s="483" t="s">
        <v>580</v>
      </c>
      <c r="B239" s="860" t="s">
        <v>581</v>
      </c>
      <c r="C239" s="610">
        <v>0.87</v>
      </c>
      <c r="D239" s="482">
        <v>0.77</v>
      </c>
      <c r="E239" s="613">
        <v>0.64</v>
      </c>
      <c r="F239" s="610">
        <v>0.6</v>
      </c>
      <c r="G239" s="610">
        <v>0.56000000000000005</v>
      </c>
      <c r="H239" s="485">
        <v>0.5</v>
      </c>
      <c r="I239" s="610">
        <v>0.4</v>
      </c>
      <c r="J239" s="931">
        <v>0</v>
      </c>
      <c r="K239" s="610">
        <v>0.37</v>
      </c>
      <c r="L239" s="481">
        <v>0.26250000000000001</v>
      </c>
      <c r="M239" s="931">
        <v>0</v>
      </c>
      <c r="N239" s="494">
        <v>0.21</v>
      </c>
      <c r="O239" s="494">
        <v>0.18</v>
      </c>
      <c r="P239" s="616">
        <v>0.13</v>
      </c>
      <c r="Q239" s="616">
        <v>0.11</v>
      </c>
      <c r="R239" s="616">
        <v>0.1</v>
      </c>
      <c r="S239" s="616">
        <v>7.7499999999999999E-2</v>
      </c>
      <c r="T239" s="616">
        <v>0.05</v>
      </c>
      <c r="U239" s="616">
        <v>2.6249999999999999E-2</v>
      </c>
      <c r="V239" s="616">
        <v>6.2500000000000003E-3</v>
      </c>
      <c r="W239" s="616">
        <v>5.6499999999999996E-3</v>
      </c>
      <c r="X239" s="616">
        <v>5.0000000000000001E-3</v>
      </c>
      <c r="Y239" s="616">
        <v>6.4999999999999997E-4</v>
      </c>
      <c r="Z239" s="613">
        <f t="shared" si="149"/>
        <v>5.8738000000000001</v>
      </c>
      <c r="AA239" s="1052">
        <f t="shared" si="129"/>
        <v>12.987012987012992</v>
      </c>
      <c r="AB239" s="1052">
        <f t="shared" si="152"/>
        <v>20.3125</v>
      </c>
      <c r="AC239" s="1053">
        <f t="shared" si="153"/>
        <v>6.6666666666666652</v>
      </c>
      <c r="AD239" s="1053">
        <f t="shared" si="154"/>
        <v>7.1428571428571397</v>
      </c>
      <c r="AE239" s="1053">
        <f t="shared" si="155"/>
        <v>12.000000000000011</v>
      </c>
      <c r="AF239" s="1053">
        <f t="shared" si="156"/>
        <v>25</v>
      </c>
      <c r="AG239" s="1053">
        <f t="shared" si="157"/>
        <v>8.1081081081081141</v>
      </c>
      <c r="AH239" s="1053">
        <f t="shared" si="158"/>
        <v>40.952380952380942</v>
      </c>
      <c r="AI239" s="1053">
        <f t="shared" si="159"/>
        <v>25</v>
      </c>
      <c r="AJ239" s="1053">
        <f t="shared" si="160"/>
        <v>16.666666666666675</v>
      </c>
      <c r="AK239" s="1053">
        <f t="shared" si="161"/>
        <v>38.46153846153846</v>
      </c>
      <c r="AL239" s="1053">
        <f t="shared" si="162"/>
        <v>18.181818181818187</v>
      </c>
      <c r="AM239" s="1053">
        <f t="shared" si="163"/>
        <v>9.9999999999999858</v>
      </c>
      <c r="AN239" s="1053">
        <f t="shared" si="164"/>
        <v>29.032258064516149</v>
      </c>
      <c r="AO239" s="1053">
        <f t="shared" si="165"/>
        <v>54.999999999999986</v>
      </c>
      <c r="AP239" s="1053">
        <f t="shared" si="166"/>
        <v>90.476190476190482</v>
      </c>
      <c r="AQ239" s="1053">
        <f t="shared" si="167"/>
        <v>319.99999999999994</v>
      </c>
      <c r="AR239" s="1053">
        <f t="shared" si="168"/>
        <v>10.619469026548689</v>
      </c>
      <c r="AS239" s="1053">
        <f t="shared" si="169"/>
        <v>12.999999999999989</v>
      </c>
      <c r="AT239" s="1053">
        <f t="shared" si="170"/>
        <v>669.23076923076928</v>
      </c>
      <c r="AU239" s="1054">
        <f t="shared" si="150"/>
        <v>71.441911798253685</v>
      </c>
      <c r="AV239" s="1055">
        <f t="shared" si="151"/>
        <v>156.69744289724628</v>
      </c>
    </row>
    <row r="240" spans="1:48" ht="11.25" customHeight="1" x14ac:dyDescent="0.2">
      <c r="A240" s="862" t="s">
        <v>1218</v>
      </c>
      <c r="B240" s="860" t="s">
        <v>1219</v>
      </c>
      <c r="C240" s="610">
        <v>0.88</v>
      </c>
      <c r="D240" s="482">
        <v>0.8</v>
      </c>
      <c r="E240" s="472">
        <v>0.72</v>
      </c>
      <c r="F240" s="610">
        <v>0.64</v>
      </c>
      <c r="G240" s="610">
        <v>0.56000000000000005</v>
      </c>
      <c r="H240" s="610">
        <v>0.48</v>
      </c>
      <c r="I240" s="610">
        <v>0.3</v>
      </c>
      <c r="J240" s="931"/>
      <c r="K240" s="485">
        <v>0</v>
      </c>
      <c r="L240" s="614">
        <v>0</v>
      </c>
      <c r="M240" s="931"/>
      <c r="N240" s="611">
        <v>0</v>
      </c>
      <c r="O240" s="611">
        <v>0</v>
      </c>
      <c r="P240" s="612">
        <v>0</v>
      </c>
      <c r="Q240" s="612">
        <v>0</v>
      </c>
      <c r="R240" s="612">
        <v>0</v>
      </c>
      <c r="S240" s="612">
        <v>0</v>
      </c>
      <c r="T240" s="612">
        <v>0</v>
      </c>
      <c r="U240" s="612">
        <v>0</v>
      </c>
      <c r="V240" s="612">
        <v>0</v>
      </c>
      <c r="W240" s="612">
        <v>0</v>
      </c>
      <c r="X240" s="612">
        <v>0</v>
      </c>
      <c r="Y240" s="612">
        <v>0</v>
      </c>
      <c r="Z240" s="613">
        <f t="shared" si="149"/>
        <v>4.38</v>
      </c>
      <c r="AA240" s="1052">
        <f t="shared" si="129"/>
        <v>9.9999999999999858</v>
      </c>
      <c r="AB240" s="1052">
        <f t="shared" si="152"/>
        <v>11.111111111111116</v>
      </c>
      <c r="AC240" s="1053">
        <f t="shared" si="153"/>
        <v>12.5</v>
      </c>
      <c r="AD240" s="1053">
        <f t="shared" si="154"/>
        <v>14.285714285714279</v>
      </c>
      <c r="AE240" s="1053">
        <f t="shared" si="155"/>
        <v>16.666666666666675</v>
      </c>
      <c r="AF240" s="1053">
        <f t="shared" si="156"/>
        <v>60.000000000000007</v>
      </c>
      <c r="AG240" s="1053" t="str">
        <f t="shared" si="157"/>
        <v>n/a</v>
      </c>
      <c r="AH240" s="1053" t="str">
        <f t="shared" si="158"/>
        <v>n/a</v>
      </c>
      <c r="AI240" s="1053" t="str">
        <f t="shared" si="159"/>
        <v>n/a</v>
      </c>
      <c r="AJ240" s="1053" t="str">
        <f t="shared" si="160"/>
        <v>n/a</v>
      </c>
      <c r="AK240" s="1053" t="str">
        <f t="shared" si="161"/>
        <v>n/a</v>
      </c>
      <c r="AL240" s="1053" t="str">
        <f t="shared" si="162"/>
        <v>n/a</v>
      </c>
      <c r="AM240" s="1053" t="str">
        <f t="shared" si="163"/>
        <v>n/a</v>
      </c>
      <c r="AN240" s="1053" t="str">
        <f t="shared" si="164"/>
        <v>n/a</v>
      </c>
      <c r="AO240" s="1053" t="str">
        <f t="shared" si="165"/>
        <v>n/a</v>
      </c>
      <c r="AP240" s="1053" t="str">
        <f t="shared" si="166"/>
        <v>n/a</v>
      </c>
      <c r="AQ240" s="1053" t="str">
        <f t="shared" si="167"/>
        <v>n/a</v>
      </c>
      <c r="AR240" s="1053" t="str">
        <f t="shared" si="168"/>
        <v>n/a</v>
      </c>
      <c r="AS240" s="1053" t="str">
        <f t="shared" si="169"/>
        <v>n/a</v>
      </c>
      <c r="AT240" s="1053" t="str">
        <f t="shared" si="170"/>
        <v>n/a</v>
      </c>
      <c r="AU240" s="1054">
        <f t="shared" si="150"/>
        <v>20.760582010582009</v>
      </c>
      <c r="AV240" s="1055">
        <f t="shared" si="151"/>
        <v>19.367785666129667</v>
      </c>
    </row>
    <row r="241" spans="1:48" ht="11.25" customHeight="1" x14ac:dyDescent="0.2">
      <c r="A241" s="617" t="s">
        <v>1184</v>
      </c>
      <c r="B241" s="490" t="s">
        <v>1185</v>
      </c>
      <c r="C241" s="610">
        <v>0.6</v>
      </c>
      <c r="D241" s="482">
        <v>0.56000000000000005</v>
      </c>
      <c r="E241" s="613">
        <v>0.52</v>
      </c>
      <c r="F241" s="496">
        <v>0.48</v>
      </c>
      <c r="G241" s="496">
        <v>0.44</v>
      </c>
      <c r="H241" s="496">
        <v>0.42</v>
      </c>
      <c r="I241" s="496">
        <v>0.28000000000000003</v>
      </c>
      <c r="J241" s="1013"/>
      <c r="K241" s="495">
        <v>0.14000000000000001</v>
      </c>
      <c r="L241" s="497">
        <v>0.14000000000000001</v>
      </c>
      <c r="M241" s="1013"/>
      <c r="N241" s="511">
        <v>0.14000000000000001</v>
      </c>
      <c r="O241" s="498">
        <v>0.14000000000000001</v>
      </c>
      <c r="P241" s="498">
        <v>0.13750000000000001</v>
      </c>
      <c r="Q241" s="498">
        <v>0.1275</v>
      </c>
      <c r="R241" s="498">
        <v>0.12</v>
      </c>
      <c r="S241" s="499">
        <v>0</v>
      </c>
      <c r="T241" s="499">
        <v>0</v>
      </c>
      <c r="U241" s="499">
        <v>0</v>
      </c>
      <c r="V241" s="499">
        <v>0</v>
      </c>
      <c r="W241" s="499">
        <v>0</v>
      </c>
      <c r="X241" s="499">
        <v>0</v>
      </c>
      <c r="Y241" s="499">
        <v>0</v>
      </c>
      <c r="Z241" s="613">
        <f t="shared" si="149"/>
        <v>4.245000000000001</v>
      </c>
      <c r="AA241" s="1052">
        <f t="shared" ref="AA241:AA304" si="171">IF(ISERROR((C241/D241-1)*100),"n/a",(C241/D241-1)*100)</f>
        <v>7.1428571428571397</v>
      </c>
      <c r="AB241" s="1052">
        <f t="shared" si="152"/>
        <v>7.6923076923077094</v>
      </c>
      <c r="AC241" s="1053">
        <f t="shared" si="153"/>
        <v>8.3333333333333481</v>
      </c>
      <c r="AD241" s="1053">
        <f t="shared" si="154"/>
        <v>9.0909090909090828</v>
      </c>
      <c r="AE241" s="1053">
        <f t="shared" si="155"/>
        <v>4.7619047619047672</v>
      </c>
      <c r="AF241" s="1053">
        <f t="shared" si="156"/>
        <v>49.999999999999979</v>
      </c>
      <c r="AG241" s="1053">
        <f t="shared" si="157"/>
        <v>100</v>
      </c>
      <c r="AH241" s="1053">
        <f t="shared" si="158"/>
        <v>0</v>
      </c>
      <c r="AI241" s="1053">
        <f t="shared" si="159"/>
        <v>0</v>
      </c>
      <c r="AJ241" s="1053">
        <f t="shared" si="160"/>
        <v>0</v>
      </c>
      <c r="AK241" s="1053">
        <f t="shared" si="161"/>
        <v>1.8181818181818299</v>
      </c>
      <c r="AL241" s="1053">
        <f t="shared" si="162"/>
        <v>7.8431372549019773</v>
      </c>
      <c r="AM241" s="1053">
        <f t="shared" si="163"/>
        <v>6.25</v>
      </c>
      <c r="AN241" s="1053" t="str">
        <f t="shared" si="164"/>
        <v>n/a</v>
      </c>
      <c r="AO241" s="1053" t="str">
        <f t="shared" si="165"/>
        <v>n/a</v>
      </c>
      <c r="AP241" s="1053" t="str">
        <f t="shared" si="166"/>
        <v>n/a</v>
      </c>
      <c r="AQ241" s="1053" t="str">
        <f t="shared" si="167"/>
        <v>n/a</v>
      </c>
      <c r="AR241" s="1053" t="str">
        <f t="shared" si="168"/>
        <v>n/a</v>
      </c>
      <c r="AS241" s="1053" t="str">
        <f t="shared" si="169"/>
        <v>n/a</v>
      </c>
      <c r="AT241" s="1053" t="str">
        <f t="shared" si="170"/>
        <v>n/a</v>
      </c>
      <c r="AU241" s="1054">
        <f t="shared" si="150"/>
        <v>15.610202391876605</v>
      </c>
      <c r="AV241" s="1055">
        <f t="shared" si="151"/>
        <v>28.461992872257319</v>
      </c>
    </row>
    <row r="242" spans="1:48" ht="11.25" customHeight="1" x14ac:dyDescent="0.2">
      <c r="A242" s="470" t="s">
        <v>1169</v>
      </c>
      <c r="B242" s="860" t="s">
        <v>1170</v>
      </c>
      <c r="C242" s="610">
        <v>0.45</v>
      </c>
      <c r="D242" s="482">
        <v>0.41</v>
      </c>
      <c r="E242" s="506">
        <v>0.4</v>
      </c>
      <c r="F242" s="610">
        <v>0.32</v>
      </c>
      <c r="G242" s="610">
        <v>0.182</v>
      </c>
      <c r="H242" s="610">
        <v>0.12</v>
      </c>
      <c r="I242" s="610">
        <v>0.11</v>
      </c>
      <c r="J242" s="931"/>
      <c r="K242" s="610">
        <v>0.104</v>
      </c>
      <c r="L242" s="614">
        <v>0</v>
      </c>
      <c r="M242" s="931"/>
      <c r="N242" s="611">
        <v>0</v>
      </c>
      <c r="O242" s="611">
        <v>0</v>
      </c>
      <c r="P242" s="612">
        <v>0</v>
      </c>
      <c r="Q242" s="612">
        <v>0</v>
      </c>
      <c r="R242" s="612">
        <v>0</v>
      </c>
      <c r="S242" s="612">
        <v>0</v>
      </c>
      <c r="T242" s="612">
        <v>0</v>
      </c>
      <c r="U242" s="612">
        <v>0</v>
      </c>
      <c r="V242" s="612">
        <v>0</v>
      </c>
      <c r="W242" s="612">
        <v>0</v>
      </c>
      <c r="X242" s="612">
        <v>0</v>
      </c>
      <c r="Y242" s="612">
        <v>0</v>
      </c>
      <c r="Z242" s="613">
        <f t="shared" si="149"/>
        <v>2.0960000000000001</v>
      </c>
      <c r="AA242" s="1052">
        <f t="shared" si="171"/>
        <v>9.7560975609756184</v>
      </c>
      <c r="AB242" s="1052">
        <f t="shared" ref="AB242:AB273" si="172">IF(ISERROR((D242/E242-1)*100),"n/a",(D242/E242-1)*100)</f>
        <v>2.4999999999999911</v>
      </c>
      <c r="AC242" s="1053">
        <f t="shared" ref="AC242:AC273" si="173">IF(ISERROR((E242/F242-1)*100),"n/a",(E242/F242-1)*100)</f>
        <v>25</v>
      </c>
      <c r="AD242" s="1053">
        <f t="shared" ref="AD242:AD273" si="174">IF(ISERROR((F242/G242-1)*100),"n/a",(F242/G242-1)*100)</f>
        <v>75.824175824175839</v>
      </c>
      <c r="AE242" s="1053">
        <f t="shared" ref="AE242:AE273" si="175">IF(ISERROR((G242/H242-1)*100),"n/a",(G242/H242-1)*100)</f>
        <v>51.666666666666657</v>
      </c>
      <c r="AF242" s="1053">
        <f t="shared" ref="AF242:AF273" si="176">IF(ISERROR((H242/I242-1)*100),"n/a",(H242/I242-1)*100)</f>
        <v>9.0909090909090828</v>
      </c>
      <c r="AG242" s="1053">
        <f t="shared" ref="AG242:AG273" si="177">IF(ISERROR((I242/K242-1)*100),"n/a",(I242/K242-1)*100)</f>
        <v>5.7692307692307709</v>
      </c>
      <c r="AH242" s="1053" t="str">
        <f t="shared" ref="AH242:AH273" si="178">IF(ISERROR((K242/L242-1)*100),"n/a",(K242/L242-1)*100)</f>
        <v>n/a</v>
      </c>
      <c r="AI242" s="1053" t="str">
        <f t="shared" ref="AI242:AI273" si="179">IF(ISERROR((L242/N242-1)*100),"n/a",(L242/N242-1)*100)</f>
        <v>n/a</v>
      </c>
      <c r="AJ242" s="1053" t="str">
        <f t="shared" ref="AJ242:AJ273" si="180">IF(ISERROR((N242/O242-1)*100),"n/a",(N242/O242-1)*100)</f>
        <v>n/a</v>
      </c>
      <c r="AK242" s="1053" t="str">
        <f t="shared" ref="AK242:AK273" si="181">IF(ISERROR((O242/P242-1)*100),"n/a",(O242/P242-1)*100)</f>
        <v>n/a</v>
      </c>
      <c r="AL242" s="1053" t="str">
        <f t="shared" ref="AL242:AL273" si="182">IF(ISERROR((P242/Q242-1)*100),"n/a",(P242/Q242-1)*100)</f>
        <v>n/a</v>
      </c>
      <c r="AM242" s="1053" t="str">
        <f t="shared" ref="AM242:AM273" si="183">IF(ISERROR((Q242/R242-1)*100),"n/a",(Q242/R242-1)*100)</f>
        <v>n/a</v>
      </c>
      <c r="AN242" s="1053" t="str">
        <f t="shared" ref="AN242:AN273" si="184">IF(ISERROR((R242/S242-1)*100),"n/a",(R242/S242-1)*100)</f>
        <v>n/a</v>
      </c>
      <c r="AO242" s="1053" t="str">
        <f t="shared" ref="AO242:AO273" si="185">IF(ISERROR((S242/T242-1)*100),"n/a",(S242/T242-1)*100)</f>
        <v>n/a</v>
      </c>
      <c r="AP242" s="1053" t="str">
        <f t="shared" ref="AP242:AP273" si="186">IF(ISERROR((T242/U242-1)*100),"n/a",(T242/U242-1)*100)</f>
        <v>n/a</v>
      </c>
      <c r="AQ242" s="1053" t="str">
        <f t="shared" ref="AQ242:AQ273" si="187">IF(ISERROR((U242/V242-1)*100),"n/a",(U242/V242-1)*100)</f>
        <v>n/a</v>
      </c>
      <c r="AR242" s="1053" t="str">
        <f t="shared" ref="AR242:AR273" si="188">IF(ISERROR((V242/W242-1)*100),"n/a",(V242/W242-1)*100)</f>
        <v>n/a</v>
      </c>
      <c r="AS242" s="1053" t="str">
        <f t="shared" ref="AS242:AS273" si="189">IF(ISERROR((W242/X242-1)*100),"n/a",(W242/X242-1)*100)</f>
        <v>n/a</v>
      </c>
      <c r="AT242" s="1053" t="str">
        <f t="shared" ref="AT242:AT273" si="190">IF(ISERROR((X242/Y242-1)*100),"n/a",(X242/Y242-1)*100)</f>
        <v>n/a</v>
      </c>
      <c r="AU242" s="1054">
        <f t="shared" si="150"/>
        <v>25.658154273136855</v>
      </c>
      <c r="AV242" s="1055">
        <f t="shared" si="151"/>
        <v>27.846974731911853</v>
      </c>
    </row>
    <row r="243" spans="1:48" ht="11.25" customHeight="1" x14ac:dyDescent="0.2">
      <c r="A243" s="862" t="s">
        <v>1186</v>
      </c>
      <c r="B243" s="860" t="s">
        <v>1187</v>
      </c>
      <c r="C243" s="610">
        <v>0.96</v>
      </c>
      <c r="D243" s="482">
        <v>0.78</v>
      </c>
      <c r="E243" s="613">
        <v>0.67999999999999994</v>
      </c>
      <c r="F243" s="610">
        <v>0.6</v>
      </c>
      <c r="G243" s="610">
        <v>0.54</v>
      </c>
      <c r="H243" s="610">
        <v>0.5</v>
      </c>
      <c r="I243" s="610">
        <v>0.48</v>
      </c>
      <c r="J243" s="931"/>
      <c r="K243" s="610">
        <v>0.43</v>
      </c>
      <c r="L243" s="614">
        <v>0.4</v>
      </c>
      <c r="M243" s="931"/>
      <c r="N243" s="611">
        <v>0.4</v>
      </c>
      <c r="O243" s="611">
        <v>0.3</v>
      </c>
      <c r="P243" s="616">
        <v>1.1200000000000001</v>
      </c>
      <c r="Q243" s="616">
        <v>1.08</v>
      </c>
      <c r="R243" s="616">
        <v>1.04</v>
      </c>
      <c r="S243" s="616">
        <v>1.02</v>
      </c>
      <c r="T243" s="612">
        <v>1</v>
      </c>
      <c r="U243" s="612">
        <v>1</v>
      </c>
      <c r="V243" s="616">
        <v>1</v>
      </c>
      <c r="W243" s="616">
        <v>0.92</v>
      </c>
      <c r="X243" s="612">
        <v>0.91</v>
      </c>
      <c r="Y243" s="616">
        <v>0.93</v>
      </c>
      <c r="Z243" s="613">
        <f t="shared" si="149"/>
        <v>16.090000000000003</v>
      </c>
      <c r="AA243" s="1052">
        <f t="shared" si="171"/>
        <v>23.076923076923062</v>
      </c>
      <c r="AB243" s="1052">
        <f t="shared" si="172"/>
        <v>14.705882352941192</v>
      </c>
      <c r="AC243" s="1053">
        <f t="shared" si="173"/>
        <v>13.33333333333333</v>
      </c>
      <c r="AD243" s="1053">
        <f t="shared" si="174"/>
        <v>11.111111111111093</v>
      </c>
      <c r="AE243" s="1053">
        <f t="shared" si="175"/>
        <v>8.0000000000000071</v>
      </c>
      <c r="AF243" s="1053">
        <f t="shared" si="176"/>
        <v>4.1666666666666741</v>
      </c>
      <c r="AG243" s="1053">
        <f t="shared" si="177"/>
        <v>11.627906976744185</v>
      </c>
      <c r="AH243" s="1053">
        <f t="shared" si="178"/>
        <v>7.4999999999999956</v>
      </c>
      <c r="AI243" s="1053">
        <f t="shared" si="179"/>
        <v>0</v>
      </c>
      <c r="AJ243" s="1053">
        <f t="shared" si="180"/>
        <v>33.33333333333335</v>
      </c>
      <c r="AK243" s="1053">
        <f t="shared" si="181"/>
        <v>-73.214285714285722</v>
      </c>
      <c r="AL243" s="1053">
        <f t="shared" si="182"/>
        <v>3.7037037037036979</v>
      </c>
      <c r="AM243" s="1053">
        <f t="shared" si="183"/>
        <v>3.8461538461538547</v>
      </c>
      <c r="AN243" s="1053">
        <f t="shared" si="184"/>
        <v>1.9607843137254832</v>
      </c>
      <c r="AO243" s="1053">
        <f t="shared" si="185"/>
        <v>2.0000000000000018</v>
      </c>
      <c r="AP243" s="1053">
        <f t="shared" si="186"/>
        <v>0</v>
      </c>
      <c r="AQ243" s="1053">
        <f t="shared" si="187"/>
        <v>0</v>
      </c>
      <c r="AR243" s="1053">
        <f t="shared" si="188"/>
        <v>8.6956521739130377</v>
      </c>
      <c r="AS243" s="1053">
        <f t="shared" si="189"/>
        <v>1.098901098901095</v>
      </c>
      <c r="AT243" s="1053">
        <f t="shared" si="190"/>
        <v>-2.1505376344086002</v>
      </c>
      <c r="AU243" s="1054">
        <f t="shared" si="150"/>
        <v>3.6397764319377872</v>
      </c>
      <c r="AV243" s="1055">
        <f t="shared" si="151"/>
        <v>20.061938703810085</v>
      </c>
    </row>
    <row r="244" spans="1:48" ht="11.25" customHeight="1" x14ac:dyDescent="0.2">
      <c r="A244" s="466" t="s">
        <v>1188</v>
      </c>
      <c r="B244" s="845" t="s">
        <v>1189</v>
      </c>
      <c r="C244" s="610">
        <v>0.44</v>
      </c>
      <c r="D244" s="482">
        <v>0.4</v>
      </c>
      <c r="E244" s="472">
        <v>0.36</v>
      </c>
      <c r="F244" s="473">
        <v>0.32</v>
      </c>
      <c r="G244" s="473">
        <v>0.28000000000000003</v>
      </c>
      <c r="H244" s="474">
        <v>0.24</v>
      </c>
      <c r="I244" s="473">
        <v>0.22</v>
      </c>
      <c r="J244" s="999"/>
      <c r="K244" s="474">
        <v>0.16</v>
      </c>
      <c r="L244" s="475">
        <v>0.16</v>
      </c>
      <c r="M244" s="999"/>
      <c r="N244" s="1040">
        <v>0.16</v>
      </c>
      <c r="O244" s="1040">
        <v>0.24</v>
      </c>
      <c r="P244" s="1133">
        <v>0.32</v>
      </c>
      <c r="Q244" s="1133">
        <v>0.27</v>
      </c>
      <c r="R244" s="478">
        <v>0.23</v>
      </c>
      <c r="S244" s="477">
        <v>0.2</v>
      </c>
      <c r="T244" s="478">
        <v>0.2</v>
      </c>
      <c r="U244" s="478">
        <v>0.19</v>
      </c>
      <c r="V244" s="478">
        <v>0.12</v>
      </c>
      <c r="W244" s="477">
        <v>0</v>
      </c>
      <c r="X244" s="477">
        <v>0</v>
      </c>
      <c r="Y244" s="477">
        <v>0</v>
      </c>
      <c r="Z244" s="613">
        <f t="shared" si="149"/>
        <v>4.5100000000000007</v>
      </c>
      <c r="AA244" s="1052">
        <f t="shared" si="171"/>
        <v>9.9999999999999858</v>
      </c>
      <c r="AB244" s="1052">
        <f t="shared" si="172"/>
        <v>11.111111111111116</v>
      </c>
      <c r="AC244" s="1053">
        <f t="shared" si="173"/>
        <v>12.5</v>
      </c>
      <c r="AD244" s="1053">
        <f t="shared" si="174"/>
        <v>14.285714285714279</v>
      </c>
      <c r="AE244" s="1053">
        <f t="shared" si="175"/>
        <v>16.666666666666675</v>
      </c>
      <c r="AF244" s="1053">
        <f t="shared" si="176"/>
        <v>9.0909090909090828</v>
      </c>
      <c r="AG244" s="1053">
        <f t="shared" si="177"/>
        <v>37.5</v>
      </c>
      <c r="AH244" s="1053">
        <f t="shared" si="178"/>
        <v>0</v>
      </c>
      <c r="AI244" s="1053">
        <f t="shared" si="179"/>
        <v>0</v>
      </c>
      <c r="AJ244" s="1053">
        <f t="shared" si="180"/>
        <v>-33.333333333333329</v>
      </c>
      <c r="AK244" s="1053">
        <f t="shared" si="181"/>
        <v>-25</v>
      </c>
      <c r="AL244" s="1053">
        <f t="shared" si="182"/>
        <v>18.518518518518512</v>
      </c>
      <c r="AM244" s="1053">
        <f t="shared" si="183"/>
        <v>17.391304347826097</v>
      </c>
      <c r="AN244" s="1053">
        <f t="shared" si="184"/>
        <v>14.999999999999991</v>
      </c>
      <c r="AO244" s="1053">
        <f t="shared" si="185"/>
        <v>0</v>
      </c>
      <c r="AP244" s="1053">
        <f t="shared" si="186"/>
        <v>5.2631578947368363</v>
      </c>
      <c r="AQ244" s="1053">
        <f t="shared" si="187"/>
        <v>58.33333333333335</v>
      </c>
      <c r="AR244" s="1053" t="str">
        <f t="shared" si="188"/>
        <v>n/a</v>
      </c>
      <c r="AS244" s="1053" t="str">
        <f t="shared" si="189"/>
        <v>n/a</v>
      </c>
      <c r="AT244" s="1053" t="str">
        <f t="shared" si="190"/>
        <v>n/a</v>
      </c>
      <c r="AU244" s="1054">
        <f t="shared" si="150"/>
        <v>9.8427871714989745</v>
      </c>
      <c r="AV244" s="1055">
        <f t="shared" si="151"/>
        <v>20.525100084178177</v>
      </c>
    </row>
    <row r="245" spans="1:48" ht="11.25" customHeight="1" x14ac:dyDescent="0.2">
      <c r="A245" s="568" t="s">
        <v>4570</v>
      </c>
      <c r="B245" s="860" t="s">
        <v>4565</v>
      </c>
      <c r="C245" s="610">
        <v>0.3</v>
      </c>
      <c r="D245" s="482">
        <v>0.255</v>
      </c>
      <c r="E245" s="482">
        <v>0.21</v>
      </c>
      <c r="F245" s="610">
        <v>0.05</v>
      </c>
      <c r="G245" s="521">
        <v>0</v>
      </c>
      <c r="H245" s="485">
        <v>0</v>
      </c>
      <c r="I245" s="521">
        <v>0</v>
      </c>
      <c r="J245" s="541"/>
      <c r="K245" s="521">
        <v>0</v>
      </c>
      <c r="L245" s="524">
        <v>0</v>
      </c>
      <c r="M245" s="1075"/>
      <c r="N245" s="1036">
        <v>0</v>
      </c>
      <c r="O245" s="1036">
        <v>0</v>
      </c>
      <c r="P245" s="612">
        <v>0</v>
      </c>
      <c r="Q245" s="612">
        <v>0</v>
      </c>
      <c r="R245" s="612">
        <v>0</v>
      </c>
      <c r="S245" s="522">
        <v>0</v>
      </c>
      <c r="T245" s="522">
        <v>0</v>
      </c>
      <c r="U245" s="612">
        <v>0</v>
      </c>
      <c r="V245" s="522">
        <v>0</v>
      </c>
      <c r="W245" s="522">
        <v>0</v>
      </c>
      <c r="X245" s="612">
        <v>0</v>
      </c>
      <c r="Y245" s="612">
        <v>0</v>
      </c>
      <c r="Z245" s="613">
        <f t="shared" si="149"/>
        <v>0.81499999999999995</v>
      </c>
      <c r="AA245" s="1052">
        <f t="shared" si="171"/>
        <v>17.647058823529417</v>
      </c>
      <c r="AB245" s="1052">
        <f t="shared" si="172"/>
        <v>21.428571428571441</v>
      </c>
      <c r="AC245" s="1053">
        <f t="shared" si="173"/>
        <v>319.99999999999994</v>
      </c>
      <c r="AD245" s="1053" t="str">
        <f t="shared" si="174"/>
        <v>n/a</v>
      </c>
      <c r="AE245" s="1053" t="str">
        <f t="shared" si="175"/>
        <v>n/a</v>
      </c>
      <c r="AF245" s="1053" t="str">
        <f t="shared" si="176"/>
        <v>n/a</v>
      </c>
      <c r="AG245" s="1053" t="str">
        <f t="shared" si="177"/>
        <v>n/a</v>
      </c>
      <c r="AH245" s="1053" t="str">
        <f t="shared" si="178"/>
        <v>n/a</v>
      </c>
      <c r="AI245" s="1053" t="str">
        <f t="shared" si="179"/>
        <v>n/a</v>
      </c>
      <c r="AJ245" s="1053" t="str">
        <f t="shared" si="180"/>
        <v>n/a</v>
      </c>
      <c r="AK245" s="1053" t="str">
        <f t="shared" si="181"/>
        <v>n/a</v>
      </c>
      <c r="AL245" s="1053" t="str">
        <f t="shared" si="182"/>
        <v>n/a</v>
      </c>
      <c r="AM245" s="1053" t="str">
        <f t="shared" si="183"/>
        <v>n/a</v>
      </c>
      <c r="AN245" s="1053" t="str">
        <f t="shared" si="184"/>
        <v>n/a</v>
      </c>
      <c r="AO245" s="1053" t="str">
        <f t="shared" si="185"/>
        <v>n/a</v>
      </c>
      <c r="AP245" s="1053" t="str">
        <f t="shared" si="186"/>
        <v>n/a</v>
      </c>
      <c r="AQ245" s="1053" t="str">
        <f t="shared" si="187"/>
        <v>n/a</v>
      </c>
      <c r="AR245" s="1053" t="str">
        <f t="shared" si="188"/>
        <v>n/a</v>
      </c>
      <c r="AS245" s="1053" t="str">
        <f t="shared" si="189"/>
        <v>n/a</v>
      </c>
      <c r="AT245" s="1053" t="str">
        <f t="shared" si="190"/>
        <v>n/a</v>
      </c>
      <c r="AU245" s="1054">
        <f t="shared" si="150"/>
        <v>119.69187675070026</v>
      </c>
      <c r="AV245" s="1055">
        <f t="shared" si="151"/>
        <v>173.48222715638047</v>
      </c>
    </row>
    <row r="246" spans="1:48" ht="11.25" customHeight="1" x14ac:dyDescent="0.2">
      <c r="A246" s="833" t="s">
        <v>4536</v>
      </c>
      <c r="B246" s="860" t="s">
        <v>4502</v>
      </c>
      <c r="C246" s="482">
        <v>1.06</v>
      </c>
      <c r="D246" s="482">
        <v>0.98</v>
      </c>
      <c r="E246" s="482">
        <v>0.86</v>
      </c>
      <c r="F246" s="482">
        <v>0.76</v>
      </c>
      <c r="G246" s="482">
        <v>0.70666666666666667</v>
      </c>
      <c r="H246" s="505">
        <v>0.66666666666666663</v>
      </c>
      <c r="I246" s="505">
        <v>0.66666666666666663</v>
      </c>
      <c r="J246" s="505"/>
      <c r="K246" s="505">
        <v>0.66666666666666663</v>
      </c>
      <c r="L246" s="502">
        <v>0.66666666666666663</v>
      </c>
      <c r="M246" s="505"/>
      <c r="N246" s="525">
        <v>0.66666666666666663</v>
      </c>
      <c r="O246" s="525">
        <v>0.66666666666666663</v>
      </c>
      <c r="P246" s="616">
        <v>0.66666666666666663</v>
      </c>
      <c r="Q246" s="616">
        <v>0.62</v>
      </c>
      <c r="R246" s="616">
        <v>0.58666666666666667</v>
      </c>
      <c r="S246" s="522">
        <v>0.53333333333333333</v>
      </c>
      <c r="T246" s="522">
        <v>0.53333333333333333</v>
      </c>
      <c r="U246" s="616">
        <v>0.53333333333333333</v>
      </c>
      <c r="V246" s="616">
        <v>0.50909090909090904</v>
      </c>
      <c r="W246" s="616">
        <v>0.47727272727272724</v>
      </c>
      <c r="X246" s="616">
        <v>0.22727272727272727</v>
      </c>
      <c r="Y246" s="616">
        <v>0</v>
      </c>
      <c r="Z246" s="613">
        <f t="shared" si="149"/>
        <v>13.053636363636363</v>
      </c>
      <c r="AA246" s="1052">
        <f t="shared" si="171"/>
        <v>8.163265306122458</v>
      </c>
      <c r="AB246" s="1052">
        <f t="shared" si="172"/>
        <v>13.953488372093027</v>
      </c>
      <c r="AC246" s="1053">
        <f t="shared" si="173"/>
        <v>13.157894736842103</v>
      </c>
      <c r="AD246" s="1053">
        <f t="shared" si="174"/>
        <v>7.547169811320753</v>
      </c>
      <c r="AE246" s="1053">
        <f t="shared" si="175"/>
        <v>6.0000000000000053</v>
      </c>
      <c r="AF246" s="1053">
        <f t="shared" si="176"/>
        <v>0</v>
      </c>
      <c r="AG246" s="1053">
        <f t="shared" si="177"/>
        <v>0</v>
      </c>
      <c r="AH246" s="1053">
        <f t="shared" si="178"/>
        <v>0</v>
      </c>
      <c r="AI246" s="1053">
        <f t="shared" si="179"/>
        <v>0</v>
      </c>
      <c r="AJ246" s="1053">
        <f t="shared" si="180"/>
        <v>0</v>
      </c>
      <c r="AK246" s="1053">
        <f t="shared" si="181"/>
        <v>0</v>
      </c>
      <c r="AL246" s="1053">
        <f t="shared" si="182"/>
        <v>7.5268817204301008</v>
      </c>
      <c r="AM246" s="1053">
        <f t="shared" si="183"/>
        <v>5.6818181818181879</v>
      </c>
      <c r="AN246" s="1053">
        <f t="shared" si="184"/>
        <v>10.000000000000009</v>
      </c>
      <c r="AO246" s="1053">
        <f t="shared" si="185"/>
        <v>0</v>
      </c>
      <c r="AP246" s="1053">
        <f t="shared" si="186"/>
        <v>0</v>
      </c>
      <c r="AQ246" s="1053">
        <f t="shared" si="187"/>
        <v>4.7619047619047672</v>
      </c>
      <c r="AR246" s="1053">
        <f t="shared" si="188"/>
        <v>6.6666666666666652</v>
      </c>
      <c r="AS246" s="1053">
        <f t="shared" si="189"/>
        <v>110.00000000000001</v>
      </c>
      <c r="AT246" s="1053" t="str">
        <f t="shared" si="190"/>
        <v>n/a</v>
      </c>
      <c r="AU246" s="1054">
        <f t="shared" si="150"/>
        <v>10.182057345115691</v>
      </c>
      <c r="AV246" s="1055">
        <f t="shared" si="151"/>
        <v>24.623469324294192</v>
      </c>
    </row>
    <row r="247" spans="1:48" ht="11.25" customHeight="1" x14ac:dyDescent="0.2">
      <c r="A247" s="483" t="s">
        <v>576</v>
      </c>
      <c r="B247" s="860" t="s">
        <v>577</v>
      </c>
      <c r="C247" s="610">
        <v>2.8</v>
      </c>
      <c r="D247" s="482">
        <v>2.48</v>
      </c>
      <c r="E247" s="482">
        <v>2.1800000000000002</v>
      </c>
      <c r="F247" s="610">
        <v>1.94</v>
      </c>
      <c r="G247" s="610">
        <v>1.71</v>
      </c>
      <c r="H247" s="610">
        <v>1.52</v>
      </c>
      <c r="I247" s="610">
        <v>1.36</v>
      </c>
      <c r="J247" s="931"/>
      <c r="K247" s="610">
        <v>1.2</v>
      </c>
      <c r="L247" s="481">
        <v>1.04</v>
      </c>
      <c r="M247" s="931"/>
      <c r="N247" s="494">
        <v>0.89</v>
      </c>
      <c r="O247" s="494">
        <v>0.78</v>
      </c>
      <c r="P247" s="616">
        <v>0.66</v>
      </c>
      <c r="Q247" s="616">
        <v>0.42</v>
      </c>
      <c r="R247" s="616">
        <v>0.23</v>
      </c>
      <c r="S247" s="616">
        <v>0.2</v>
      </c>
      <c r="T247" s="616">
        <v>0.18</v>
      </c>
      <c r="U247" s="616">
        <v>0.15332999999999999</v>
      </c>
      <c r="V247" s="616">
        <v>0.12667</v>
      </c>
      <c r="W247" s="616">
        <v>0.1</v>
      </c>
      <c r="X247" s="616">
        <v>7.0000000000000007E-2</v>
      </c>
      <c r="Y247" s="616">
        <v>6.6669999999999993E-2</v>
      </c>
      <c r="Z247" s="613">
        <f t="shared" si="149"/>
        <v>20.106670000000001</v>
      </c>
      <c r="AA247" s="1052">
        <f t="shared" si="171"/>
        <v>12.903225806451601</v>
      </c>
      <c r="AB247" s="1052">
        <f t="shared" si="172"/>
        <v>13.761467889908241</v>
      </c>
      <c r="AC247" s="1053">
        <f t="shared" si="173"/>
        <v>12.371134020618557</v>
      </c>
      <c r="AD247" s="1053">
        <f t="shared" si="174"/>
        <v>13.450292397660824</v>
      </c>
      <c r="AE247" s="1053">
        <f t="shared" si="175"/>
        <v>12.5</v>
      </c>
      <c r="AF247" s="1053">
        <f t="shared" si="176"/>
        <v>11.764705882352944</v>
      </c>
      <c r="AG247" s="1053">
        <f t="shared" si="177"/>
        <v>13.333333333333353</v>
      </c>
      <c r="AH247" s="1053">
        <f t="shared" si="178"/>
        <v>15.384615384615374</v>
      </c>
      <c r="AI247" s="1053">
        <f t="shared" si="179"/>
        <v>16.853932584269661</v>
      </c>
      <c r="AJ247" s="1053">
        <f t="shared" si="180"/>
        <v>14.102564102564097</v>
      </c>
      <c r="AK247" s="1053">
        <f t="shared" si="181"/>
        <v>18.181818181818187</v>
      </c>
      <c r="AL247" s="1053">
        <f t="shared" si="182"/>
        <v>57.14285714285716</v>
      </c>
      <c r="AM247" s="1053">
        <f t="shared" si="183"/>
        <v>82.608695652173907</v>
      </c>
      <c r="AN247" s="1053">
        <f t="shared" si="184"/>
        <v>14.999999999999991</v>
      </c>
      <c r="AO247" s="1053">
        <f t="shared" si="185"/>
        <v>11.111111111111116</v>
      </c>
      <c r="AP247" s="1053">
        <f t="shared" si="186"/>
        <v>17.39385638818236</v>
      </c>
      <c r="AQ247" s="1053">
        <f t="shared" si="187"/>
        <v>21.046814557511627</v>
      </c>
      <c r="AR247" s="1053">
        <f t="shared" si="188"/>
        <v>26.669999999999995</v>
      </c>
      <c r="AS247" s="1053">
        <f t="shared" si="189"/>
        <v>42.857142857142861</v>
      </c>
      <c r="AT247" s="1053">
        <f t="shared" si="190"/>
        <v>4.9947502624869022</v>
      </c>
      <c r="AU247" s="1054">
        <f t="shared" si="150"/>
        <v>21.671615877752945</v>
      </c>
      <c r="AV247" s="1055">
        <f t="shared" si="151"/>
        <v>18.603524683390507</v>
      </c>
    </row>
    <row r="248" spans="1:48" ht="11.25" customHeight="1" x14ac:dyDescent="0.2">
      <c r="A248" s="466" t="s">
        <v>234</v>
      </c>
      <c r="B248" s="845" t="s">
        <v>235</v>
      </c>
      <c r="C248" s="610">
        <v>0.57999999999999996</v>
      </c>
      <c r="D248" s="482">
        <v>0.46750000000000003</v>
      </c>
      <c r="E248" s="482">
        <v>0.42249999999999999</v>
      </c>
      <c r="F248" s="473">
        <v>0.39750000000000002</v>
      </c>
      <c r="G248" s="473">
        <v>0.38250000000000001</v>
      </c>
      <c r="H248" s="473">
        <v>0.34749999999999998</v>
      </c>
      <c r="I248" s="473">
        <v>0.30499999999999999</v>
      </c>
      <c r="J248" s="999"/>
      <c r="K248" s="473">
        <v>0.28499999999999998</v>
      </c>
      <c r="L248" s="471">
        <v>0.26750000000000002</v>
      </c>
      <c r="M248" s="999"/>
      <c r="N248" s="510">
        <v>0.25750000000000001</v>
      </c>
      <c r="O248" s="517">
        <v>0.25</v>
      </c>
      <c r="P248" s="478">
        <v>0.2475</v>
      </c>
      <c r="Q248" s="478">
        <v>0.23499999999999999</v>
      </c>
      <c r="R248" s="478">
        <v>0.215</v>
      </c>
      <c r="S248" s="478">
        <v>0.19</v>
      </c>
      <c r="T248" s="478">
        <v>0.155</v>
      </c>
      <c r="U248" s="478">
        <v>0.13750000000000001</v>
      </c>
      <c r="V248" s="478">
        <v>0.1275</v>
      </c>
      <c r="W248" s="478">
        <v>0.11749999999999999</v>
      </c>
      <c r="X248" s="478">
        <v>0.1075</v>
      </c>
      <c r="Y248" s="478">
        <v>9.6250000000000002E-2</v>
      </c>
      <c r="Z248" s="613">
        <f t="shared" si="149"/>
        <v>5.5912500000000014</v>
      </c>
      <c r="AA248" s="1052">
        <f t="shared" si="171"/>
        <v>24.064171122994637</v>
      </c>
      <c r="AB248" s="1052">
        <f t="shared" si="172"/>
        <v>10.650887573964507</v>
      </c>
      <c r="AC248" s="1053">
        <f t="shared" si="173"/>
        <v>6.2893081761006275</v>
      </c>
      <c r="AD248" s="1053">
        <f t="shared" si="174"/>
        <v>3.9215686274509887</v>
      </c>
      <c r="AE248" s="1053">
        <f t="shared" si="175"/>
        <v>10.07194244604317</v>
      </c>
      <c r="AF248" s="1053">
        <f t="shared" si="176"/>
        <v>13.934426229508201</v>
      </c>
      <c r="AG248" s="1053">
        <f t="shared" si="177"/>
        <v>7.0175438596491224</v>
      </c>
      <c r="AH248" s="1053">
        <f t="shared" si="178"/>
        <v>6.5420560747663448</v>
      </c>
      <c r="AI248" s="1053">
        <f t="shared" si="179"/>
        <v>3.8834951456310662</v>
      </c>
      <c r="AJ248" s="1053">
        <f t="shared" si="180"/>
        <v>3.0000000000000027</v>
      </c>
      <c r="AK248" s="1053">
        <f t="shared" si="181"/>
        <v>1.0101010101010166</v>
      </c>
      <c r="AL248" s="1053">
        <f t="shared" si="182"/>
        <v>5.319148936170226</v>
      </c>
      <c r="AM248" s="1053">
        <f t="shared" si="183"/>
        <v>9.302325581395344</v>
      </c>
      <c r="AN248" s="1053">
        <f t="shared" si="184"/>
        <v>13.157894736842103</v>
      </c>
      <c r="AO248" s="1053">
        <f t="shared" si="185"/>
        <v>22.580645161290324</v>
      </c>
      <c r="AP248" s="1053">
        <f t="shared" si="186"/>
        <v>12.72727272727272</v>
      </c>
      <c r="AQ248" s="1053">
        <f t="shared" si="187"/>
        <v>7.8431372549019773</v>
      </c>
      <c r="AR248" s="1053">
        <f t="shared" si="188"/>
        <v>8.5106382978723527</v>
      </c>
      <c r="AS248" s="1053">
        <f t="shared" si="189"/>
        <v>9.302325581395344</v>
      </c>
      <c r="AT248" s="1053">
        <f t="shared" si="190"/>
        <v>11.688311688311682</v>
      </c>
      <c r="AU248" s="1054">
        <f t="shared" si="150"/>
        <v>9.5408600115830886</v>
      </c>
      <c r="AV248" s="1055">
        <f t="shared" si="151"/>
        <v>5.8785051033275293</v>
      </c>
    </row>
    <row r="249" spans="1:48" ht="11.25" customHeight="1" x14ac:dyDescent="0.2">
      <c r="A249" s="617" t="s">
        <v>1171</v>
      </c>
      <c r="B249" s="490" t="s">
        <v>1172</v>
      </c>
      <c r="C249" s="610">
        <v>1.92</v>
      </c>
      <c r="D249" s="482">
        <v>1.84</v>
      </c>
      <c r="E249" s="493">
        <v>1.76</v>
      </c>
      <c r="F249" s="496">
        <v>1.68</v>
      </c>
      <c r="G249" s="496">
        <v>1.6</v>
      </c>
      <c r="H249" s="496">
        <v>1.4</v>
      </c>
      <c r="I249" s="496">
        <v>0.52</v>
      </c>
      <c r="J249" s="1013"/>
      <c r="K249" s="495">
        <v>0.4</v>
      </c>
      <c r="L249" s="492">
        <v>0.28749999999999998</v>
      </c>
      <c r="M249" s="1013"/>
      <c r="N249" s="518">
        <v>0.25</v>
      </c>
      <c r="O249" s="518">
        <v>0.3075</v>
      </c>
      <c r="P249" s="498">
        <v>0.5</v>
      </c>
      <c r="Q249" s="498">
        <v>0.48</v>
      </c>
      <c r="R249" s="498">
        <v>0.46</v>
      </c>
      <c r="S249" s="498">
        <v>0.42</v>
      </c>
      <c r="T249" s="499">
        <v>0.4</v>
      </c>
      <c r="U249" s="499">
        <v>0.4</v>
      </c>
      <c r="V249" s="499">
        <v>0.4</v>
      </c>
      <c r="W249" s="498">
        <v>0.4</v>
      </c>
      <c r="X249" s="498">
        <v>0.36</v>
      </c>
      <c r="Y249" s="498">
        <v>0.33</v>
      </c>
      <c r="Z249" s="613">
        <f t="shared" si="149"/>
        <v>16.114999999999998</v>
      </c>
      <c r="AA249" s="1052">
        <f t="shared" si="171"/>
        <v>4.3478260869565188</v>
      </c>
      <c r="AB249" s="1052">
        <f t="shared" si="172"/>
        <v>4.5454545454545414</v>
      </c>
      <c r="AC249" s="1053">
        <f t="shared" si="173"/>
        <v>4.7619047619047672</v>
      </c>
      <c r="AD249" s="1053">
        <f t="shared" si="174"/>
        <v>4.9999999999999822</v>
      </c>
      <c r="AE249" s="1053">
        <f t="shared" si="175"/>
        <v>14.285714285714302</v>
      </c>
      <c r="AF249" s="1053">
        <f t="shared" si="176"/>
        <v>169.2307692307692</v>
      </c>
      <c r="AG249" s="1053">
        <f t="shared" si="177"/>
        <v>30.000000000000004</v>
      </c>
      <c r="AH249" s="1053">
        <f t="shared" si="178"/>
        <v>39.130434782608717</v>
      </c>
      <c r="AI249" s="1053">
        <f t="shared" si="179"/>
        <v>14.999999999999991</v>
      </c>
      <c r="AJ249" s="1053">
        <f t="shared" si="180"/>
        <v>-18.699186991869922</v>
      </c>
      <c r="AK249" s="1053">
        <f t="shared" si="181"/>
        <v>-38.5</v>
      </c>
      <c r="AL249" s="1053">
        <f t="shared" si="182"/>
        <v>4.1666666666666741</v>
      </c>
      <c r="AM249" s="1053">
        <f t="shared" si="183"/>
        <v>4.3478260869565188</v>
      </c>
      <c r="AN249" s="1053">
        <f t="shared" si="184"/>
        <v>9.5238095238095344</v>
      </c>
      <c r="AO249" s="1053">
        <f t="shared" si="185"/>
        <v>4.9999999999999822</v>
      </c>
      <c r="AP249" s="1053">
        <f t="shared" si="186"/>
        <v>0</v>
      </c>
      <c r="AQ249" s="1053">
        <f t="shared" si="187"/>
        <v>0</v>
      </c>
      <c r="AR249" s="1053">
        <f t="shared" si="188"/>
        <v>0</v>
      </c>
      <c r="AS249" s="1053">
        <f t="shared" si="189"/>
        <v>11.111111111111116</v>
      </c>
      <c r="AT249" s="1053">
        <f t="shared" si="190"/>
        <v>9.0909090909090828</v>
      </c>
      <c r="AU249" s="1054">
        <f t="shared" si="150"/>
        <v>13.617161959049554</v>
      </c>
      <c r="AV249" s="1055">
        <f t="shared" si="151"/>
        <v>39.78098128349297</v>
      </c>
    </row>
    <row r="250" spans="1:48" ht="11.25" customHeight="1" x14ac:dyDescent="0.2">
      <c r="A250" s="487" t="s">
        <v>1194</v>
      </c>
      <c r="B250" s="845" t="s">
        <v>1195</v>
      </c>
      <c r="C250" s="610">
        <v>0.46500000000000002</v>
      </c>
      <c r="D250" s="482">
        <v>0.41</v>
      </c>
      <c r="E250" s="476">
        <v>0.37</v>
      </c>
      <c r="F250" s="473">
        <v>0.34</v>
      </c>
      <c r="G250" s="473">
        <v>0.3</v>
      </c>
      <c r="H250" s="473">
        <v>0.27</v>
      </c>
      <c r="I250" s="473">
        <v>0.255</v>
      </c>
      <c r="J250" s="999">
        <v>0</v>
      </c>
      <c r="K250" s="473">
        <v>0.245</v>
      </c>
      <c r="L250" s="471">
        <v>0.23333499999999999</v>
      </c>
      <c r="M250" s="999">
        <v>0</v>
      </c>
      <c r="N250" s="517">
        <v>0.22666500000000001</v>
      </c>
      <c r="O250" s="510">
        <v>0.22666500000000001</v>
      </c>
      <c r="P250" s="478">
        <v>0.22</v>
      </c>
      <c r="Q250" s="478">
        <v>0.20666499999999999</v>
      </c>
      <c r="R250" s="478">
        <v>0.19333500000000001</v>
      </c>
      <c r="S250" s="478">
        <v>0.17833499999999999</v>
      </c>
      <c r="T250" s="478">
        <v>0.16250000000000001</v>
      </c>
      <c r="U250" s="478">
        <v>0.14749999999999999</v>
      </c>
      <c r="V250" s="478">
        <v>0.13</v>
      </c>
      <c r="W250" s="478">
        <v>0.1128</v>
      </c>
      <c r="X250" s="478">
        <v>0.1008</v>
      </c>
      <c r="Y250" s="478">
        <v>8.7999999999999995E-2</v>
      </c>
      <c r="Z250" s="613">
        <f t="shared" si="149"/>
        <v>4.8815999999999997</v>
      </c>
      <c r="AA250" s="1052">
        <f t="shared" si="171"/>
        <v>13.414634146341475</v>
      </c>
      <c r="AB250" s="1052">
        <f t="shared" si="172"/>
        <v>10.810810810810811</v>
      </c>
      <c r="AC250" s="1053">
        <f t="shared" si="173"/>
        <v>8.8235294117646959</v>
      </c>
      <c r="AD250" s="1053">
        <f t="shared" si="174"/>
        <v>13.333333333333353</v>
      </c>
      <c r="AE250" s="1053">
        <f t="shared" si="175"/>
        <v>11.111111111111093</v>
      </c>
      <c r="AF250" s="1053">
        <f t="shared" si="176"/>
        <v>5.8823529411764719</v>
      </c>
      <c r="AG250" s="1053">
        <f t="shared" si="177"/>
        <v>4.081632653061229</v>
      </c>
      <c r="AH250" s="1053">
        <f t="shared" si="178"/>
        <v>4.9992500053571032</v>
      </c>
      <c r="AI250" s="1053">
        <f t="shared" si="179"/>
        <v>2.9426686960933424</v>
      </c>
      <c r="AJ250" s="1053">
        <f t="shared" si="180"/>
        <v>0</v>
      </c>
      <c r="AK250" s="1053">
        <f t="shared" si="181"/>
        <v>3.029545454545457</v>
      </c>
      <c r="AL250" s="1053">
        <f t="shared" si="182"/>
        <v>6.4524713908983289</v>
      </c>
      <c r="AM250" s="1053">
        <f t="shared" si="183"/>
        <v>6.8947681485504342</v>
      </c>
      <c r="AN250" s="1053">
        <f t="shared" si="184"/>
        <v>8.4111363445201537</v>
      </c>
      <c r="AO250" s="1053">
        <f t="shared" si="185"/>
        <v>9.7446153846153738</v>
      </c>
      <c r="AP250" s="1053">
        <f t="shared" si="186"/>
        <v>10.169491525423746</v>
      </c>
      <c r="AQ250" s="1053">
        <f t="shared" si="187"/>
        <v>13.461538461538458</v>
      </c>
      <c r="AR250" s="1053">
        <f t="shared" si="188"/>
        <v>15.248226950354615</v>
      </c>
      <c r="AS250" s="1053">
        <f t="shared" si="189"/>
        <v>11.904761904761907</v>
      </c>
      <c r="AT250" s="1053">
        <f t="shared" si="190"/>
        <v>14.54545454545455</v>
      </c>
      <c r="AU250" s="1054">
        <f t="shared" si="150"/>
        <v>8.7630666609856309</v>
      </c>
      <c r="AV250" s="1055">
        <f t="shared" si="151"/>
        <v>4.3497782309169306</v>
      </c>
    </row>
    <row r="251" spans="1:48" ht="11.25" customHeight="1" x14ac:dyDescent="0.2">
      <c r="A251" s="1074" t="s">
        <v>585</v>
      </c>
      <c r="B251" s="490" t="s">
        <v>586</v>
      </c>
      <c r="C251" s="610">
        <v>1.18</v>
      </c>
      <c r="D251" s="482">
        <v>0.91500000000000004</v>
      </c>
      <c r="E251" s="482">
        <v>0.67</v>
      </c>
      <c r="F251" s="610">
        <v>0.63</v>
      </c>
      <c r="G251" s="610">
        <v>0.58499999999999996</v>
      </c>
      <c r="H251" s="610">
        <v>0.49</v>
      </c>
      <c r="I251" s="610">
        <v>0.39500000000000002</v>
      </c>
      <c r="J251" s="931">
        <v>0</v>
      </c>
      <c r="K251" s="610">
        <v>0.34749999999999998</v>
      </c>
      <c r="L251" s="481">
        <v>0.32500000000000001</v>
      </c>
      <c r="M251" s="931">
        <v>0</v>
      </c>
      <c r="N251" s="513">
        <v>0.3</v>
      </c>
      <c r="O251" s="494">
        <v>0.28749999999999998</v>
      </c>
      <c r="P251" s="616">
        <v>0.27750000000000002</v>
      </c>
      <c r="Q251" s="612">
        <v>0</v>
      </c>
      <c r="R251" s="612">
        <v>0</v>
      </c>
      <c r="S251" s="612">
        <v>0</v>
      </c>
      <c r="T251" s="612">
        <v>0</v>
      </c>
      <c r="U251" s="612">
        <v>0</v>
      </c>
      <c r="V251" s="612">
        <v>0</v>
      </c>
      <c r="W251" s="612">
        <v>0</v>
      </c>
      <c r="X251" s="612">
        <v>0</v>
      </c>
      <c r="Y251" s="612">
        <v>0</v>
      </c>
      <c r="Z251" s="613">
        <f t="shared" si="149"/>
        <v>6.4024999999999999</v>
      </c>
      <c r="AA251" s="1052">
        <f t="shared" si="171"/>
        <v>28.961748633879768</v>
      </c>
      <c r="AB251" s="1052">
        <f t="shared" si="172"/>
        <v>36.567164179104481</v>
      </c>
      <c r="AC251" s="1053">
        <f t="shared" si="173"/>
        <v>6.3492063492063489</v>
      </c>
      <c r="AD251" s="1053">
        <f t="shared" si="174"/>
        <v>7.6923076923077094</v>
      </c>
      <c r="AE251" s="1053">
        <f t="shared" si="175"/>
        <v>19.387755102040806</v>
      </c>
      <c r="AF251" s="1053">
        <f t="shared" si="176"/>
        <v>24.050632911392398</v>
      </c>
      <c r="AG251" s="1053">
        <f t="shared" si="177"/>
        <v>13.669064748201443</v>
      </c>
      <c r="AH251" s="1053">
        <f t="shared" si="178"/>
        <v>6.9230769230769207</v>
      </c>
      <c r="AI251" s="1053">
        <f t="shared" si="179"/>
        <v>8.3333333333333481</v>
      </c>
      <c r="AJ251" s="1053">
        <f t="shared" si="180"/>
        <v>4.3478260869565188</v>
      </c>
      <c r="AK251" s="1053">
        <f t="shared" si="181"/>
        <v>3.603603603603589</v>
      </c>
      <c r="AL251" s="1053" t="str">
        <f t="shared" si="182"/>
        <v>n/a</v>
      </c>
      <c r="AM251" s="1053" t="str">
        <f t="shared" si="183"/>
        <v>n/a</v>
      </c>
      <c r="AN251" s="1053" t="str">
        <f t="shared" si="184"/>
        <v>n/a</v>
      </c>
      <c r="AO251" s="1053" t="str">
        <f t="shared" si="185"/>
        <v>n/a</v>
      </c>
      <c r="AP251" s="1053" t="str">
        <f t="shared" si="186"/>
        <v>n/a</v>
      </c>
      <c r="AQ251" s="1053" t="str">
        <f t="shared" si="187"/>
        <v>n/a</v>
      </c>
      <c r="AR251" s="1053" t="str">
        <f t="shared" si="188"/>
        <v>n/a</v>
      </c>
      <c r="AS251" s="1053" t="str">
        <f t="shared" si="189"/>
        <v>n/a</v>
      </c>
      <c r="AT251" s="1053" t="str">
        <f t="shared" si="190"/>
        <v>n/a</v>
      </c>
      <c r="AU251" s="1054">
        <f t="shared" si="150"/>
        <v>14.535065414827578</v>
      </c>
      <c r="AV251" s="1055">
        <f t="shared" si="151"/>
        <v>11.144053650949758</v>
      </c>
    </row>
    <row r="252" spans="1:48" ht="11.25" customHeight="1" x14ac:dyDescent="0.2">
      <c r="A252" s="862" t="s">
        <v>1196</v>
      </c>
      <c r="B252" s="860" t="s">
        <v>1197</v>
      </c>
      <c r="C252" s="610">
        <v>0.56000000000000005</v>
      </c>
      <c r="D252" s="482">
        <v>0.45</v>
      </c>
      <c r="E252" s="482">
        <v>0.34</v>
      </c>
      <c r="F252" s="610">
        <v>0.27</v>
      </c>
      <c r="G252" s="610">
        <v>0.23</v>
      </c>
      <c r="H252" s="485">
        <v>0.2</v>
      </c>
      <c r="I252" s="610">
        <v>0.16</v>
      </c>
      <c r="J252" s="931"/>
      <c r="K252" s="610">
        <v>0.04</v>
      </c>
      <c r="L252" s="614">
        <v>0.03</v>
      </c>
      <c r="M252" s="931"/>
      <c r="N252" s="611">
        <v>0</v>
      </c>
      <c r="O252" s="611">
        <v>0</v>
      </c>
      <c r="P252" s="612">
        <v>0.81184000000000001</v>
      </c>
      <c r="Q252" s="616">
        <v>1.7192000000000001</v>
      </c>
      <c r="R252" s="616">
        <v>1.7001000000000002</v>
      </c>
      <c r="S252" s="616">
        <v>1.6428</v>
      </c>
      <c r="T252" s="616">
        <v>1.5282</v>
      </c>
      <c r="U252" s="616">
        <v>1.1461600000000001</v>
      </c>
      <c r="V252" s="616">
        <v>0.95511999999999997</v>
      </c>
      <c r="W252" s="612">
        <v>0.84052000000000004</v>
      </c>
      <c r="X252" s="616">
        <v>0.84052000000000004</v>
      </c>
      <c r="Y252" s="616">
        <v>0.72587999999999997</v>
      </c>
      <c r="Z252" s="613">
        <f t="shared" si="149"/>
        <v>14.190339999999999</v>
      </c>
      <c r="AA252" s="1052">
        <f t="shared" si="171"/>
        <v>24.444444444444446</v>
      </c>
      <c r="AB252" s="1052">
        <f t="shared" si="172"/>
        <v>32.352941176470587</v>
      </c>
      <c r="AC252" s="1053">
        <f t="shared" si="173"/>
        <v>25.925925925925931</v>
      </c>
      <c r="AD252" s="1053">
        <f t="shared" si="174"/>
        <v>17.391304347826097</v>
      </c>
      <c r="AE252" s="1053">
        <f t="shared" si="175"/>
        <v>14.999999999999991</v>
      </c>
      <c r="AF252" s="1053">
        <f t="shared" si="176"/>
        <v>25</v>
      </c>
      <c r="AG252" s="1053">
        <f t="shared" si="177"/>
        <v>300</v>
      </c>
      <c r="AH252" s="1053">
        <f t="shared" si="178"/>
        <v>33.33333333333335</v>
      </c>
      <c r="AI252" s="1053" t="str">
        <f t="shared" si="179"/>
        <v>n/a</v>
      </c>
      <c r="AJ252" s="1053" t="str">
        <f t="shared" si="180"/>
        <v>n/a</v>
      </c>
      <c r="AK252" s="1053">
        <f t="shared" si="181"/>
        <v>-100</v>
      </c>
      <c r="AL252" s="1053">
        <f t="shared" si="182"/>
        <v>-52.778036295951615</v>
      </c>
      <c r="AM252" s="1053">
        <f t="shared" si="183"/>
        <v>1.1234633256867133</v>
      </c>
      <c r="AN252" s="1053">
        <f t="shared" si="184"/>
        <v>3.4879474068663319</v>
      </c>
      <c r="AO252" s="1053">
        <f t="shared" si="185"/>
        <v>7.4990184530820514</v>
      </c>
      <c r="AP252" s="1053">
        <f t="shared" si="186"/>
        <v>33.332170028617284</v>
      </c>
      <c r="AQ252" s="1053">
        <f t="shared" si="187"/>
        <v>20.001675182176083</v>
      </c>
      <c r="AR252" s="1053">
        <f t="shared" si="188"/>
        <v>13.634416789606419</v>
      </c>
      <c r="AS252" s="1053">
        <f t="shared" si="189"/>
        <v>0</v>
      </c>
      <c r="AT252" s="1053">
        <f t="shared" si="190"/>
        <v>15.793244062379475</v>
      </c>
      <c r="AU252" s="1054">
        <f t="shared" si="150"/>
        <v>23.085658232247951</v>
      </c>
      <c r="AV252" s="1055">
        <f t="shared" si="151"/>
        <v>76.615356155396967</v>
      </c>
    </row>
    <row r="253" spans="1:48" ht="11.25" customHeight="1" x14ac:dyDescent="0.2">
      <c r="A253" s="487" t="s">
        <v>1200</v>
      </c>
      <c r="B253" s="845" t="s">
        <v>1201</v>
      </c>
      <c r="C253" s="610">
        <v>1.24</v>
      </c>
      <c r="D253" s="482">
        <v>1.1200000000000001</v>
      </c>
      <c r="E253" s="482">
        <v>0.96</v>
      </c>
      <c r="F253" s="610">
        <v>0.88</v>
      </c>
      <c r="G253" s="610">
        <v>0.8</v>
      </c>
      <c r="H253" s="610">
        <v>0.64</v>
      </c>
      <c r="I253" s="610">
        <v>0.54</v>
      </c>
      <c r="J253" s="931"/>
      <c r="K253" s="610">
        <v>0.48</v>
      </c>
      <c r="L253" s="481">
        <v>0.45</v>
      </c>
      <c r="M253" s="931"/>
      <c r="N253" s="494">
        <v>0.33750000000000002</v>
      </c>
      <c r="O253" s="611">
        <v>0</v>
      </c>
      <c r="P253" s="612">
        <v>0</v>
      </c>
      <c r="Q253" s="612">
        <v>0</v>
      </c>
      <c r="R253" s="612">
        <v>0</v>
      </c>
      <c r="S253" s="612">
        <v>0</v>
      </c>
      <c r="T253" s="612">
        <v>0</v>
      </c>
      <c r="U253" s="612">
        <v>0</v>
      </c>
      <c r="V253" s="612">
        <v>0</v>
      </c>
      <c r="W253" s="612">
        <v>0</v>
      </c>
      <c r="X253" s="612">
        <v>0</v>
      </c>
      <c r="Y253" s="612">
        <v>0</v>
      </c>
      <c r="Z253" s="613">
        <f t="shared" si="149"/>
        <v>7.4475000000000007</v>
      </c>
      <c r="AA253" s="1052">
        <f t="shared" si="171"/>
        <v>10.714285714285698</v>
      </c>
      <c r="AB253" s="1052">
        <f t="shared" si="172"/>
        <v>16.666666666666675</v>
      </c>
      <c r="AC253" s="1053">
        <f t="shared" si="173"/>
        <v>9.0909090909090828</v>
      </c>
      <c r="AD253" s="1053">
        <f t="shared" si="174"/>
        <v>9.9999999999999858</v>
      </c>
      <c r="AE253" s="1053">
        <f t="shared" si="175"/>
        <v>25</v>
      </c>
      <c r="AF253" s="1053">
        <f t="shared" si="176"/>
        <v>18.518518518518512</v>
      </c>
      <c r="AG253" s="1053">
        <f t="shared" si="177"/>
        <v>12.500000000000021</v>
      </c>
      <c r="AH253" s="1053">
        <f t="shared" si="178"/>
        <v>6.6666666666666652</v>
      </c>
      <c r="AI253" s="1053">
        <f t="shared" si="179"/>
        <v>33.333333333333329</v>
      </c>
      <c r="AJ253" s="1053" t="str">
        <f t="shared" si="180"/>
        <v>n/a</v>
      </c>
      <c r="AK253" s="1053" t="str">
        <f t="shared" si="181"/>
        <v>n/a</v>
      </c>
      <c r="AL253" s="1053" t="str">
        <f t="shared" si="182"/>
        <v>n/a</v>
      </c>
      <c r="AM253" s="1053" t="str">
        <f t="shared" si="183"/>
        <v>n/a</v>
      </c>
      <c r="AN253" s="1053" t="str">
        <f t="shared" si="184"/>
        <v>n/a</v>
      </c>
      <c r="AO253" s="1053" t="str">
        <f t="shared" si="185"/>
        <v>n/a</v>
      </c>
      <c r="AP253" s="1053" t="str">
        <f t="shared" si="186"/>
        <v>n/a</v>
      </c>
      <c r="AQ253" s="1053" t="str">
        <f t="shared" si="187"/>
        <v>n/a</v>
      </c>
      <c r="AR253" s="1053" t="str">
        <f t="shared" si="188"/>
        <v>n/a</v>
      </c>
      <c r="AS253" s="1053" t="str">
        <f t="shared" si="189"/>
        <v>n/a</v>
      </c>
      <c r="AT253" s="1053" t="str">
        <f t="shared" si="190"/>
        <v>n/a</v>
      </c>
      <c r="AU253" s="1054">
        <f t="shared" si="150"/>
        <v>15.832264443375553</v>
      </c>
      <c r="AV253" s="1055">
        <f t="shared" si="151"/>
        <v>8.6531354958463051</v>
      </c>
    </row>
    <row r="254" spans="1:48" ht="11.25" customHeight="1" x14ac:dyDescent="0.2">
      <c r="A254" s="581" t="s">
        <v>2261</v>
      </c>
      <c r="B254" s="847" t="s">
        <v>2262</v>
      </c>
      <c r="C254" s="998">
        <v>0.99</v>
      </c>
      <c r="D254" s="482">
        <v>0.94</v>
      </c>
      <c r="E254" s="847">
        <v>0.85</v>
      </c>
      <c r="F254" s="851">
        <v>0.81</v>
      </c>
      <c r="G254" s="851">
        <v>0.8</v>
      </c>
      <c r="H254" s="851">
        <v>0.77</v>
      </c>
      <c r="I254" s="851">
        <v>0.74</v>
      </c>
      <c r="J254" s="843"/>
      <c r="K254" s="851">
        <v>0.56999999999999995</v>
      </c>
      <c r="L254" s="847">
        <v>0.47</v>
      </c>
      <c r="M254" s="843"/>
      <c r="N254" s="483">
        <v>0.4</v>
      </c>
      <c r="O254" s="483">
        <v>0.4</v>
      </c>
      <c r="P254" s="863">
        <v>0.54</v>
      </c>
      <c r="Q254" s="863">
        <v>0.46</v>
      </c>
      <c r="R254" s="863">
        <v>0.34</v>
      </c>
      <c r="S254" s="863">
        <v>0.4</v>
      </c>
      <c r="T254" s="863">
        <v>0.64</v>
      </c>
      <c r="U254" s="863">
        <v>0.64</v>
      </c>
      <c r="V254" s="863">
        <v>0.57999999999999996</v>
      </c>
      <c r="W254" s="863">
        <v>0.48</v>
      </c>
      <c r="X254" s="863">
        <v>0.42</v>
      </c>
      <c r="Y254" s="863">
        <v>0.16</v>
      </c>
      <c r="Z254" s="613">
        <f t="shared" si="149"/>
        <v>12.400000000000004</v>
      </c>
      <c r="AA254" s="1052">
        <f t="shared" si="171"/>
        <v>5.319148936170226</v>
      </c>
      <c r="AB254" s="1052">
        <f t="shared" si="172"/>
        <v>10.588235294117654</v>
      </c>
      <c r="AC254" s="1053">
        <f t="shared" si="173"/>
        <v>4.9382716049382713</v>
      </c>
      <c r="AD254" s="1053">
        <f t="shared" si="174"/>
        <v>1.2499999999999956</v>
      </c>
      <c r="AE254" s="1053">
        <f t="shared" si="175"/>
        <v>3.8961038961039085</v>
      </c>
      <c r="AF254" s="1053">
        <f t="shared" si="176"/>
        <v>4.0540540540540571</v>
      </c>
      <c r="AG254" s="1053">
        <f t="shared" si="177"/>
        <v>29.824561403508774</v>
      </c>
      <c r="AH254" s="1053">
        <f t="shared" si="178"/>
        <v>21.276595744680836</v>
      </c>
      <c r="AI254" s="1053">
        <f t="shared" si="179"/>
        <v>17.499999999999982</v>
      </c>
      <c r="AJ254" s="1053">
        <f t="shared" si="180"/>
        <v>0</v>
      </c>
      <c r="AK254" s="1053">
        <f t="shared" si="181"/>
        <v>-25.925925925925931</v>
      </c>
      <c r="AL254" s="1053">
        <f t="shared" si="182"/>
        <v>17.391304347826097</v>
      </c>
      <c r="AM254" s="1053">
        <f t="shared" si="183"/>
        <v>35.294117647058812</v>
      </c>
      <c r="AN254" s="1053">
        <f t="shared" si="184"/>
        <v>-15.000000000000002</v>
      </c>
      <c r="AO254" s="1053">
        <f t="shared" si="185"/>
        <v>-37.5</v>
      </c>
      <c r="AP254" s="1053">
        <f t="shared" si="186"/>
        <v>0</v>
      </c>
      <c r="AQ254" s="1053">
        <f t="shared" si="187"/>
        <v>10.344827586206918</v>
      </c>
      <c r="AR254" s="1053">
        <f t="shared" si="188"/>
        <v>20.833333333333325</v>
      </c>
      <c r="AS254" s="1053">
        <f t="shared" si="189"/>
        <v>14.285714285714279</v>
      </c>
      <c r="AT254" s="1053">
        <f t="shared" si="190"/>
        <v>162.5</v>
      </c>
      <c r="AU254" s="1054">
        <f t="shared" si="150"/>
        <v>14.043517110389359</v>
      </c>
      <c r="AV254" s="1055">
        <f t="shared" si="151"/>
        <v>39.003993939806321</v>
      </c>
    </row>
    <row r="255" spans="1:48" ht="11.25" customHeight="1" x14ac:dyDescent="0.2">
      <c r="A255" s="581" t="s">
        <v>2258</v>
      </c>
      <c r="B255" s="847" t="s">
        <v>2259</v>
      </c>
      <c r="C255" s="998">
        <v>0.92</v>
      </c>
      <c r="D255" s="482">
        <v>0.68</v>
      </c>
      <c r="E255" s="847">
        <v>0.6</v>
      </c>
      <c r="F255" s="851">
        <v>0.53</v>
      </c>
      <c r="G255" s="851">
        <v>0.52</v>
      </c>
      <c r="H255" s="851">
        <v>0.51</v>
      </c>
      <c r="I255" s="851">
        <v>0.47</v>
      </c>
      <c r="J255" s="843"/>
      <c r="K255" s="851">
        <v>0.36</v>
      </c>
      <c r="L255" s="847">
        <v>0.28000000000000003</v>
      </c>
      <c r="M255" s="843"/>
      <c r="N255" s="483">
        <v>0.04</v>
      </c>
      <c r="O255" s="483">
        <v>0.04</v>
      </c>
      <c r="P255" s="863">
        <v>0.75</v>
      </c>
      <c r="Q255" s="863">
        <v>1.7</v>
      </c>
      <c r="R255" s="863">
        <v>1.58</v>
      </c>
      <c r="S255" s="863">
        <v>1.46</v>
      </c>
      <c r="T255" s="863">
        <v>1.31</v>
      </c>
      <c r="U255" s="863">
        <v>1.1299999999999999</v>
      </c>
      <c r="V255" s="863">
        <v>0.98</v>
      </c>
      <c r="W255" s="863">
        <v>0.83</v>
      </c>
      <c r="X255" s="863">
        <v>0.87</v>
      </c>
      <c r="Y255" s="863">
        <v>0.32</v>
      </c>
      <c r="Z255" s="613">
        <f t="shared" si="149"/>
        <v>15.880000000000003</v>
      </c>
      <c r="AA255" s="1052">
        <f t="shared" si="171"/>
        <v>35.294117647058812</v>
      </c>
      <c r="AB255" s="1052">
        <f t="shared" si="172"/>
        <v>13.333333333333353</v>
      </c>
      <c r="AC255" s="1053">
        <f t="shared" si="173"/>
        <v>13.207547169811317</v>
      </c>
      <c r="AD255" s="1053">
        <f t="shared" si="174"/>
        <v>1.9230769230769162</v>
      </c>
      <c r="AE255" s="1053">
        <f t="shared" si="175"/>
        <v>1.9607843137254832</v>
      </c>
      <c r="AF255" s="1053">
        <f t="shared" si="176"/>
        <v>8.5106382978723527</v>
      </c>
      <c r="AG255" s="1053">
        <f t="shared" si="177"/>
        <v>30.555555555555557</v>
      </c>
      <c r="AH255" s="1053">
        <f t="shared" si="178"/>
        <v>28.571428571428559</v>
      </c>
      <c r="AI255" s="1053">
        <f t="shared" si="179"/>
        <v>600.00000000000011</v>
      </c>
      <c r="AJ255" s="1053">
        <f t="shared" si="180"/>
        <v>0</v>
      </c>
      <c r="AK255" s="1053">
        <f t="shared" si="181"/>
        <v>-94.666666666666671</v>
      </c>
      <c r="AL255" s="1053">
        <f t="shared" si="182"/>
        <v>-55.882352941176471</v>
      </c>
      <c r="AM255" s="1053">
        <f t="shared" si="183"/>
        <v>7.5949367088607556</v>
      </c>
      <c r="AN255" s="1053">
        <f t="shared" si="184"/>
        <v>8.2191780821917924</v>
      </c>
      <c r="AO255" s="1053">
        <f t="shared" si="185"/>
        <v>11.450381679389299</v>
      </c>
      <c r="AP255" s="1053">
        <f t="shared" si="186"/>
        <v>15.929203539823034</v>
      </c>
      <c r="AQ255" s="1053">
        <f t="shared" si="187"/>
        <v>15.306122448979576</v>
      </c>
      <c r="AR255" s="1053">
        <f t="shared" si="188"/>
        <v>18.07228915662651</v>
      </c>
      <c r="AS255" s="1053">
        <f t="shared" si="189"/>
        <v>-4.5977011494252924</v>
      </c>
      <c r="AT255" s="1053">
        <f t="shared" si="190"/>
        <v>171.875</v>
      </c>
      <c r="AU255" s="1054">
        <f t="shared" si="150"/>
        <v>41.332843633523247</v>
      </c>
      <c r="AV255" s="1055">
        <f t="shared" si="151"/>
        <v>139.92055984898474</v>
      </c>
    </row>
    <row r="256" spans="1:48" ht="11.25" customHeight="1" x14ac:dyDescent="0.2">
      <c r="A256" s="862" t="s">
        <v>1085</v>
      </c>
      <c r="B256" s="860" t="s">
        <v>1086</v>
      </c>
      <c r="C256" s="610">
        <v>0.39500000000000002</v>
      </c>
      <c r="D256" s="482">
        <v>0.33</v>
      </c>
      <c r="E256" s="615">
        <v>0.29499999999999998</v>
      </c>
      <c r="F256" s="610">
        <v>0.27500000000000002</v>
      </c>
      <c r="G256" s="610">
        <v>0.25</v>
      </c>
      <c r="H256" s="610">
        <v>0.22500000000000001</v>
      </c>
      <c r="I256" s="610">
        <v>0.21</v>
      </c>
      <c r="J256" s="931"/>
      <c r="K256" s="485">
        <v>0.2</v>
      </c>
      <c r="L256" s="614">
        <v>0.2</v>
      </c>
      <c r="M256" s="931"/>
      <c r="N256" s="494">
        <v>0.2</v>
      </c>
      <c r="O256" s="494">
        <v>0.19</v>
      </c>
      <c r="P256" s="612">
        <v>0.18</v>
      </c>
      <c r="Q256" s="616">
        <v>0.15</v>
      </c>
      <c r="R256" s="616">
        <v>0.14000000000000001</v>
      </c>
      <c r="S256" s="616">
        <v>2.5000000000000001E-2</v>
      </c>
      <c r="T256" s="612">
        <v>0</v>
      </c>
      <c r="U256" s="612">
        <v>0</v>
      </c>
      <c r="V256" s="612">
        <v>0</v>
      </c>
      <c r="W256" s="612">
        <v>0</v>
      </c>
      <c r="X256" s="612">
        <v>0</v>
      </c>
      <c r="Y256" s="612">
        <v>0</v>
      </c>
      <c r="Z256" s="613">
        <f t="shared" si="149"/>
        <v>3.2650000000000006</v>
      </c>
      <c r="AA256" s="1052">
        <f t="shared" si="171"/>
        <v>19.696969696969703</v>
      </c>
      <c r="AB256" s="1052">
        <f t="shared" si="172"/>
        <v>11.86440677966103</v>
      </c>
      <c r="AC256" s="1053">
        <f t="shared" si="173"/>
        <v>7.2727272727272529</v>
      </c>
      <c r="AD256" s="1053">
        <f t="shared" si="174"/>
        <v>10.000000000000009</v>
      </c>
      <c r="AE256" s="1053">
        <f t="shared" si="175"/>
        <v>11.111111111111116</v>
      </c>
      <c r="AF256" s="1053">
        <f t="shared" si="176"/>
        <v>7.1428571428571397</v>
      </c>
      <c r="AG256" s="1053">
        <f t="shared" si="177"/>
        <v>4.9999999999999822</v>
      </c>
      <c r="AH256" s="1053">
        <f t="shared" si="178"/>
        <v>0</v>
      </c>
      <c r="AI256" s="1053">
        <f t="shared" si="179"/>
        <v>0</v>
      </c>
      <c r="AJ256" s="1053">
        <f t="shared" si="180"/>
        <v>5.2631578947368363</v>
      </c>
      <c r="AK256" s="1053">
        <f t="shared" si="181"/>
        <v>5.555555555555558</v>
      </c>
      <c r="AL256" s="1053">
        <f t="shared" si="182"/>
        <v>19.999999999999996</v>
      </c>
      <c r="AM256" s="1053">
        <f t="shared" si="183"/>
        <v>7.1428571428571397</v>
      </c>
      <c r="AN256" s="1053">
        <f t="shared" si="184"/>
        <v>460.00000000000006</v>
      </c>
      <c r="AO256" s="1053" t="str">
        <f t="shared" si="185"/>
        <v>n/a</v>
      </c>
      <c r="AP256" s="1053" t="str">
        <f t="shared" si="186"/>
        <v>n/a</v>
      </c>
      <c r="AQ256" s="1053" t="str">
        <f t="shared" si="187"/>
        <v>n/a</v>
      </c>
      <c r="AR256" s="1053" t="str">
        <f t="shared" si="188"/>
        <v>n/a</v>
      </c>
      <c r="AS256" s="1053" t="str">
        <f t="shared" si="189"/>
        <v>n/a</v>
      </c>
      <c r="AT256" s="1053" t="str">
        <f t="shared" si="190"/>
        <v>n/a</v>
      </c>
      <c r="AU256" s="1054">
        <f t="shared" si="150"/>
        <v>40.717831614033983</v>
      </c>
      <c r="AV256" s="1055">
        <f t="shared" si="151"/>
        <v>120.8239356704248</v>
      </c>
    </row>
    <row r="257" spans="1:48" ht="11.25" customHeight="1" x14ac:dyDescent="0.2">
      <c r="A257" s="487" t="s">
        <v>587</v>
      </c>
      <c r="B257" s="845" t="s">
        <v>588</v>
      </c>
      <c r="C257" s="610">
        <v>0.69</v>
      </c>
      <c r="D257" s="482">
        <v>0.62</v>
      </c>
      <c r="E257" s="476">
        <v>0.57000000000000006</v>
      </c>
      <c r="F257" s="473">
        <v>0.54</v>
      </c>
      <c r="G257" s="473">
        <v>0.51333333333333331</v>
      </c>
      <c r="H257" s="473">
        <v>0.47110666666666673</v>
      </c>
      <c r="I257" s="473">
        <v>0.44888888888888889</v>
      </c>
      <c r="J257" s="999"/>
      <c r="K257" s="473">
        <v>0.41777777777777775</v>
      </c>
      <c r="L257" s="471">
        <v>0.3955555555555556</v>
      </c>
      <c r="M257" s="999"/>
      <c r="N257" s="510">
        <v>0.3644444444444444</v>
      </c>
      <c r="O257" s="510">
        <v>0.3288888888888889</v>
      </c>
      <c r="P257" s="478">
        <v>0.28000000000000003</v>
      </c>
      <c r="Q257" s="478">
        <v>0.25222222222222224</v>
      </c>
      <c r="R257" s="478">
        <v>0.2</v>
      </c>
      <c r="S257" s="478">
        <v>0.18666666666666668</v>
      </c>
      <c r="T257" s="478">
        <v>0.16</v>
      </c>
      <c r="U257" s="478">
        <v>0.15111111111111111</v>
      </c>
      <c r="V257" s="478">
        <v>0.12740444444444446</v>
      </c>
      <c r="W257" s="478">
        <v>0.11258666666666667</v>
      </c>
      <c r="X257" s="478">
        <v>0.10074666666666666</v>
      </c>
      <c r="Y257" s="478">
        <v>4.4444444444444446E-2</v>
      </c>
      <c r="Z257" s="613">
        <f t="shared" si="149"/>
        <v>6.9751777777777777</v>
      </c>
      <c r="AA257" s="1052">
        <f t="shared" si="171"/>
        <v>11.290322580645151</v>
      </c>
      <c r="AB257" s="1052">
        <f t="shared" si="172"/>
        <v>8.7719298245613864</v>
      </c>
      <c r="AC257" s="1053">
        <f t="shared" si="173"/>
        <v>5.555555555555558</v>
      </c>
      <c r="AD257" s="1053">
        <f t="shared" si="174"/>
        <v>5.1948051948051965</v>
      </c>
      <c r="AE257" s="1053">
        <f t="shared" si="175"/>
        <v>8.9632921065292859</v>
      </c>
      <c r="AF257" s="1053">
        <f t="shared" si="176"/>
        <v>4.949504950495065</v>
      </c>
      <c r="AG257" s="1053">
        <f t="shared" si="177"/>
        <v>7.4468085106383031</v>
      </c>
      <c r="AH257" s="1053">
        <f t="shared" si="178"/>
        <v>5.617977528089857</v>
      </c>
      <c r="AI257" s="1053">
        <f t="shared" si="179"/>
        <v>8.5365853658536892</v>
      </c>
      <c r="AJ257" s="1053">
        <f t="shared" si="180"/>
        <v>10.810810810810789</v>
      </c>
      <c r="AK257" s="1053">
        <f t="shared" si="181"/>
        <v>17.460317460317441</v>
      </c>
      <c r="AL257" s="1053">
        <f t="shared" si="182"/>
        <v>11.013215859030833</v>
      </c>
      <c r="AM257" s="1053">
        <f t="shared" si="183"/>
        <v>26.111111111111107</v>
      </c>
      <c r="AN257" s="1053">
        <f t="shared" si="184"/>
        <v>7.1428571428571397</v>
      </c>
      <c r="AO257" s="1053">
        <f t="shared" si="185"/>
        <v>16.666666666666675</v>
      </c>
      <c r="AP257" s="1053">
        <f t="shared" si="186"/>
        <v>5.8823529411764719</v>
      </c>
      <c r="AQ257" s="1053">
        <f t="shared" si="187"/>
        <v>18.607409474638924</v>
      </c>
      <c r="AR257" s="1053">
        <f t="shared" si="188"/>
        <v>13.161219011526937</v>
      </c>
      <c r="AS257" s="1053">
        <f t="shared" si="189"/>
        <v>11.752249867654839</v>
      </c>
      <c r="AT257" s="1053">
        <f t="shared" si="190"/>
        <v>126.67999999999999</v>
      </c>
      <c r="AU257" s="1054">
        <f t="shared" si="150"/>
        <v>16.580749598148234</v>
      </c>
      <c r="AV257" s="1055">
        <f t="shared" si="151"/>
        <v>26.479565198515271</v>
      </c>
    </row>
    <row r="258" spans="1:48" ht="11.25" customHeight="1" x14ac:dyDescent="0.2">
      <c r="A258" s="862" t="s">
        <v>592</v>
      </c>
      <c r="B258" s="860" t="s">
        <v>593</v>
      </c>
      <c r="C258" s="610">
        <v>0.75</v>
      </c>
      <c r="D258" s="482">
        <v>0.71</v>
      </c>
      <c r="E258" s="482">
        <v>0.67</v>
      </c>
      <c r="F258" s="610">
        <v>0.625</v>
      </c>
      <c r="G258" s="610">
        <v>0.5675</v>
      </c>
      <c r="H258" s="610">
        <v>0.48499999999999999</v>
      </c>
      <c r="I258" s="610">
        <v>0.44416666666666671</v>
      </c>
      <c r="J258" s="931"/>
      <c r="K258" s="610">
        <v>0.42</v>
      </c>
      <c r="L258" s="481">
        <v>0.38888666666666666</v>
      </c>
      <c r="M258" s="931"/>
      <c r="N258" s="494">
        <v>0.3444444444444445</v>
      </c>
      <c r="O258" s="494">
        <v>0.3</v>
      </c>
      <c r="P258" s="616">
        <v>0.25555555555555554</v>
      </c>
      <c r="Q258" s="616">
        <v>0.18518222222222225</v>
      </c>
      <c r="R258" s="616">
        <v>0.14073777777777777</v>
      </c>
      <c r="S258" s="616">
        <v>0.1135822222222222</v>
      </c>
      <c r="T258" s="616">
        <v>9.3822222222222237E-2</v>
      </c>
      <c r="U258" s="616">
        <v>5.9262222222222223E-2</v>
      </c>
      <c r="V258" s="616">
        <v>6.5822222222222219E-3</v>
      </c>
      <c r="W258" s="612">
        <v>0</v>
      </c>
      <c r="X258" s="612">
        <v>4.6702222222222228E-2</v>
      </c>
      <c r="Y258" s="616">
        <v>4.5302222222222223E-2</v>
      </c>
      <c r="Z258" s="613">
        <f t="shared" si="149"/>
        <v>6.6517266666666659</v>
      </c>
      <c r="AA258" s="1052">
        <f t="shared" si="171"/>
        <v>5.6338028169014231</v>
      </c>
      <c r="AB258" s="1052">
        <f t="shared" si="172"/>
        <v>5.9701492537313383</v>
      </c>
      <c r="AC258" s="1053">
        <f t="shared" si="173"/>
        <v>7.2000000000000064</v>
      </c>
      <c r="AD258" s="1053">
        <f t="shared" si="174"/>
        <v>10.132158590308361</v>
      </c>
      <c r="AE258" s="1053">
        <f t="shared" si="175"/>
        <v>17.010309278350523</v>
      </c>
      <c r="AF258" s="1053">
        <f t="shared" si="176"/>
        <v>9.193245778611626</v>
      </c>
      <c r="AG258" s="1053">
        <f t="shared" si="177"/>
        <v>5.7539682539682779</v>
      </c>
      <c r="AH258" s="1053">
        <f t="shared" si="178"/>
        <v>8.0006171463836928</v>
      </c>
      <c r="AI258" s="1053">
        <f t="shared" si="179"/>
        <v>12.902580645161276</v>
      </c>
      <c r="AJ258" s="1053">
        <f t="shared" si="180"/>
        <v>14.814814814814836</v>
      </c>
      <c r="AK258" s="1053">
        <f t="shared" si="181"/>
        <v>17.391304347826097</v>
      </c>
      <c r="AL258" s="1053">
        <f t="shared" si="182"/>
        <v>38.002208035328543</v>
      </c>
      <c r="AM258" s="1053">
        <f t="shared" si="183"/>
        <v>31.579612202362185</v>
      </c>
      <c r="AN258" s="1053">
        <f t="shared" si="184"/>
        <v>23.908279856002522</v>
      </c>
      <c r="AO258" s="1053">
        <f t="shared" si="185"/>
        <v>21.061108479393596</v>
      </c>
      <c r="AP258" s="1053">
        <f t="shared" si="186"/>
        <v>58.317084145792734</v>
      </c>
      <c r="AQ258" s="1053">
        <f t="shared" si="187"/>
        <v>800.33760972315997</v>
      </c>
      <c r="AR258" s="1053" t="str">
        <f t="shared" si="188"/>
        <v>n/a</v>
      </c>
      <c r="AS258" s="1053">
        <f t="shared" si="189"/>
        <v>-100</v>
      </c>
      <c r="AT258" s="1053">
        <f t="shared" si="190"/>
        <v>3.0903561267536572</v>
      </c>
      <c r="AU258" s="1054">
        <f t="shared" si="150"/>
        <v>52.121011026044783</v>
      </c>
      <c r="AV258" s="1055">
        <f t="shared" si="151"/>
        <v>183.66231426243974</v>
      </c>
    </row>
    <row r="259" spans="1:48" ht="11.25" customHeight="1" x14ac:dyDescent="0.2">
      <c r="A259" s="862" t="s">
        <v>578</v>
      </c>
      <c r="B259" s="860" t="s">
        <v>579</v>
      </c>
      <c r="C259" s="610">
        <v>0.6</v>
      </c>
      <c r="D259" s="482">
        <v>0.54</v>
      </c>
      <c r="E259" s="482">
        <v>0.48499999999999999</v>
      </c>
      <c r="F259" s="610">
        <v>0.45</v>
      </c>
      <c r="G259" s="610">
        <v>0.43</v>
      </c>
      <c r="H259" s="610">
        <v>0.42</v>
      </c>
      <c r="I259" s="485">
        <v>0.4</v>
      </c>
      <c r="J259" s="931"/>
      <c r="K259" s="610">
        <v>0.38500000000000001</v>
      </c>
      <c r="L259" s="614">
        <v>0.38</v>
      </c>
      <c r="M259" s="931"/>
      <c r="N259" s="494">
        <v>0.36</v>
      </c>
      <c r="O259" s="611">
        <v>0.36</v>
      </c>
      <c r="P259" s="616">
        <v>0.33</v>
      </c>
      <c r="Q259" s="616">
        <v>0.315</v>
      </c>
      <c r="R259" s="616">
        <v>0.29375000000000001</v>
      </c>
      <c r="S259" s="616">
        <v>0.23749999999999999</v>
      </c>
      <c r="T259" s="612">
        <v>0</v>
      </c>
      <c r="U259" s="612">
        <v>6.25E-2</v>
      </c>
      <c r="V259" s="612">
        <v>0.1125</v>
      </c>
      <c r="W259" s="616">
        <v>0.17499999999999999</v>
      </c>
      <c r="X259" s="612">
        <v>8.7499999999999994E-2</v>
      </c>
      <c r="Y259" s="616">
        <v>0.1</v>
      </c>
      <c r="Z259" s="613">
        <f t="shared" si="149"/>
        <v>6.5237500000000006</v>
      </c>
      <c r="AA259" s="1052">
        <f t="shared" si="171"/>
        <v>11.111111111111093</v>
      </c>
      <c r="AB259" s="1052">
        <f t="shared" si="172"/>
        <v>11.340206185567014</v>
      </c>
      <c r="AC259" s="1053">
        <f t="shared" si="173"/>
        <v>7.7777777777777724</v>
      </c>
      <c r="AD259" s="1053">
        <f t="shared" si="174"/>
        <v>4.6511627906976827</v>
      </c>
      <c r="AE259" s="1053">
        <f t="shared" si="175"/>
        <v>2.3809523809523725</v>
      </c>
      <c r="AF259" s="1053">
        <f t="shared" si="176"/>
        <v>4.9999999999999822</v>
      </c>
      <c r="AG259" s="1053">
        <f t="shared" si="177"/>
        <v>3.8961038961039085</v>
      </c>
      <c r="AH259" s="1053">
        <f t="shared" si="178"/>
        <v>1.3157894736842035</v>
      </c>
      <c r="AI259" s="1053">
        <f t="shared" si="179"/>
        <v>5.555555555555558</v>
      </c>
      <c r="AJ259" s="1053">
        <f t="shared" si="180"/>
        <v>0</v>
      </c>
      <c r="AK259" s="1053">
        <f t="shared" si="181"/>
        <v>9.0909090909090828</v>
      </c>
      <c r="AL259" s="1053">
        <f t="shared" si="182"/>
        <v>4.7619047619047672</v>
      </c>
      <c r="AM259" s="1053">
        <f t="shared" si="183"/>
        <v>7.2340425531914887</v>
      </c>
      <c r="AN259" s="1053">
        <f t="shared" si="184"/>
        <v>23.684210526315795</v>
      </c>
      <c r="AO259" s="1053" t="str">
        <f t="shared" si="185"/>
        <v>n/a</v>
      </c>
      <c r="AP259" s="1053">
        <f t="shared" si="186"/>
        <v>-100</v>
      </c>
      <c r="AQ259" s="1053">
        <f t="shared" si="187"/>
        <v>-44.444444444444443</v>
      </c>
      <c r="AR259" s="1053">
        <f t="shared" si="188"/>
        <v>-35.714285714285708</v>
      </c>
      <c r="AS259" s="1053">
        <f t="shared" si="189"/>
        <v>100</v>
      </c>
      <c r="AT259" s="1053">
        <f t="shared" si="190"/>
        <v>-12.500000000000011</v>
      </c>
      <c r="AU259" s="1054">
        <f t="shared" si="150"/>
        <v>0.27057873394950321</v>
      </c>
      <c r="AV259" s="1055">
        <f t="shared" si="151"/>
        <v>36.921011508850412</v>
      </c>
    </row>
    <row r="260" spans="1:48" ht="11.25" customHeight="1" x14ac:dyDescent="0.2">
      <c r="A260" s="862" t="s">
        <v>1204</v>
      </c>
      <c r="B260" s="860" t="s">
        <v>1205</v>
      </c>
      <c r="C260" s="610">
        <v>0.76</v>
      </c>
      <c r="D260" s="482">
        <v>0.72</v>
      </c>
      <c r="E260" s="482">
        <v>0.66</v>
      </c>
      <c r="F260" s="610">
        <v>0.62</v>
      </c>
      <c r="G260" s="610">
        <v>0.59</v>
      </c>
      <c r="H260" s="610">
        <v>0.54</v>
      </c>
      <c r="I260" s="610">
        <v>0.46</v>
      </c>
      <c r="J260" s="931"/>
      <c r="K260" s="485">
        <v>0.42</v>
      </c>
      <c r="L260" s="481">
        <v>0.4</v>
      </c>
      <c r="M260" s="931"/>
      <c r="N260" s="611">
        <v>0.38</v>
      </c>
      <c r="O260" s="611">
        <v>0.38</v>
      </c>
      <c r="P260" s="616">
        <v>0.38</v>
      </c>
      <c r="Q260" s="616">
        <v>0.37667</v>
      </c>
      <c r="R260" s="616">
        <v>0.34666999999999998</v>
      </c>
      <c r="S260" s="616">
        <v>0.33333000000000002</v>
      </c>
      <c r="T260" s="616">
        <v>0.30221999999999999</v>
      </c>
      <c r="U260" s="616">
        <v>0.28888999999999998</v>
      </c>
      <c r="V260" s="616">
        <v>0.22222</v>
      </c>
      <c r="W260" s="616">
        <v>8.5930000000000006E-2</v>
      </c>
      <c r="X260" s="612">
        <v>0</v>
      </c>
      <c r="Y260" s="612">
        <v>0</v>
      </c>
      <c r="Z260" s="613">
        <f t="shared" si="149"/>
        <v>8.2659299999999991</v>
      </c>
      <c r="AA260" s="1052">
        <f t="shared" si="171"/>
        <v>5.555555555555558</v>
      </c>
      <c r="AB260" s="1052">
        <f t="shared" si="172"/>
        <v>9.0909090909090828</v>
      </c>
      <c r="AC260" s="1053">
        <f t="shared" si="173"/>
        <v>6.4516129032258229</v>
      </c>
      <c r="AD260" s="1053">
        <f t="shared" si="174"/>
        <v>5.0847457627118731</v>
      </c>
      <c r="AE260" s="1053">
        <f t="shared" si="175"/>
        <v>9.259259259259256</v>
      </c>
      <c r="AF260" s="1053">
        <f t="shared" si="176"/>
        <v>17.391304347826097</v>
      </c>
      <c r="AG260" s="1053">
        <f t="shared" si="177"/>
        <v>9.5238095238095344</v>
      </c>
      <c r="AH260" s="1053">
        <f t="shared" si="178"/>
        <v>4.9999999999999822</v>
      </c>
      <c r="AI260" s="1053">
        <f t="shared" si="179"/>
        <v>5.2631578947368363</v>
      </c>
      <c r="AJ260" s="1053">
        <f t="shared" si="180"/>
        <v>0</v>
      </c>
      <c r="AK260" s="1053">
        <f t="shared" si="181"/>
        <v>0</v>
      </c>
      <c r="AL260" s="1053">
        <f t="shared" si="182"/>
        <v>0.88406297289405078</v>
      </c>
      <c r="AM260" s="1053">
        <f t="shared" si="183"/>
        <v>8.6537629445870845</v>
      </c>
      <c r="AN260" s="1053">
        <f t="shared" si="184"/>
        <v>4.0020400204001882</v>
      </c>
      <c r="AO260" s="1053">
        <f t="shared" si="185"/>
        <v>10.293825689894787</v>
      </c>
      <c r="AP260" s="1053">
        <f t="shared" si="186"/>
        <v>4.6142130222576183</v>
      </c>
      <c r="AQ260" s="1053">
        <f t="shared" si="187"/>
        <v>30.001800018000168</v>
      </c>
      <c r="AR260" s="1053">
        <f t="shared" si="188"/>
        <v>158.60584196438961</v>
      </c>
      <c r="AS260" s="1053" t="str">
        <f t="shared" si="189"/>
        <v>n/a</v>
      </c>
      <c r="AT260" s="1053" t="str">
        <f t="shared" si="190"/>
        <v>n/a</v>
      </c>
      <c r="AU260" s="1054">
        <f t="shared" si="150"/>
        <v>16.093105609469863</v>
      </c>
      <c r="AV260" s="1055">
        <f t="shared" si="151"/>
        <v>36.23912206653597</v>
      </c>
    </row>
    <row r="261" spans="1:48" ht="11.25" customHeight="1" x14ac:dyDescent="0.2">
      <c r="A261" s="523" t="s">
        <v>1206</v>
      </c>
      <c r="B261" s="845" t="s">
        <v>1207</v>
      </c>
      <c r="C261" s="610">
        <v>0.52</v>
      </c>
      <c r="D261" s="482">
        <v>0.43</v>
      </c>
      <c r="E261" s="482">
        <v>0.38</v>
      </c>
      <c r="F261" s="485">
        <v>0.36</v>
      </c>
      <c r="G261" s="610">
        <v>0.35</v>
      </c>
      <c r="H261" s="610">
        <v>0.3</v>
      </c>
      <c r="I261" s="610">
        <v>0.1</v>
      </c>
      <c r="J261" s="931"/>
      <c r="K261" s="485">
        <v>0.04</v>
      </c>
      <c r="L261" s="614">
        <v>0.04</v>
      </c>
      <c r="M261" s="931"/>
      <c r="N261" s="611">
        <v>0.04</v>
      </c>
      <c r="O261" s="611">
        <v>0.22500000000000001</v>
      </c>
      <c r="P261" s="616">
        <v>1.24</v>
      </c>
      <c r="Q261" s="616">
        <v>1.18</v>
      </c>
      <c r="R261" s="616">
        <v>1.1000000000000001</v>
      </c>
      <c r="S261" s="616">
        <v>0.98</v>
      </c>
      <c r="T261" s="616">
        <v>0.88</v>
      </c>
      <c r="U261" s="616">
        <v>0.76</v>
      </c>
      <c r="V261" s="616">
        <v>0.68</v>
      </c>
      <c r="W261" s="616">
        <v>0.64</v>
      </c>
      <c r="X261" s="616">
        <v>0.57599999999999996</v>
      </c>
      <c r="Y261" s="616">
        <v>0.51200000000000001</v>
      </c>
      <c r="Z261" s="613">
        <f t="shared" si="149"/>
        <v>11.333000000000002</v>
      </c>
      <c r="AA261" s="1052">
        <f t="shared" si="171"/>
        <v>20.930232558139551</v>
      </c>
      <c r="AB261" s="1052">
        <f t="shared" si="172"/>
        <v>13.157894736842103</v>
      </c>
      <c r="AC261" s="1053">
        <f t="shared" si="173"/>
        <v>5.555555555555558</v>
      </c>
      <c r="AD261" s="1053">
        <f t="shared" si="174"/>
        <v>2.8571428571428692</v>
      </c>
      <c r="AE261" s="1053">
        <f t="shared" si="175"/>
        <v>16.666666666666675</v>
      </c>
      <c r="AF261" s="1053">
        <f t="shared" si="176"/>
        <v>199.99999999999994</v>
      </c>
      <c r="AG261" s="1053">
        <f t="shared" si="177"/>
        <v>150</v>
      </c>
      <c r="AH261" s="1053">
        <f t="shared" si="178"/>
        <v>0</v>
      </c>
      <c r="AI261" s="1053">
        <f t="shared" si="179"/>
        <v>0</v>
      </c>
      <c r="AJ261" s="1053">
        <f t="shared" si="180"/>
        <v>-82.222222222222214</v>
      </c>
      <c r="AK261" s="1053">
        <f t="shared" si="181"/>
        <v>-81.854838709677423</v>
      </c>
      <c r="AL261" s="1053">
        <f t="shared" si="182"/>
        <v>5.0847457627118731</v>
      </c>
      <c r="AM261" s="1053">
        <f t="shared" si="183"/>
        <v>7.2727272727272529</v>
      </c>
      <c r="AN261" s="1053">
        <f t="shared" si="184"/>
        <v>12.244897959183687</v>
      </c>
      <c r="AO261" s="1053">
        <f t="shared" si="185"/>
        <v>11.363636363636353</v>
      </c>
      <c r="AP261" s="1053">
        <f t="shared" si="186"/>
        <v>15.789473684210531</v>
      </c>
      <c r="AQ261" s="1053">
        <f t="shared" si="187"/>
        <v>11.764705882352944</v>
      </c>
      <c r="AR261" s="1053">
        <f t="shared" si="188"/>
        <v>6.25</v>
      </c>
      <c r="AS261" s="1053">
        <f t="shared" si="189"/>
        <v>11.111111111111116</v>
      </c>
      <c r="AT261" s="1053">
        <f t="shared" si="190"/>
        <v>12.5</v>
      </c>
      <c r="AU261" s="1054">
        <f t="shared" si="150"/>
        <v>16.923586473919038</v>
      </c>
      <c r="AV261" s="1055">
        <f t="shared" si="151"/>
        <v>61.654753932360542</v>
      </c>
    </row>
    <row r="262" spans="1:48" ht="11.25" customHeight="1" x14ac:dyDescent="0.2">
      <c r="A262" s="1130" t="s">
        <v>1167</v>
      </c>
      <c r="B262" s="490" t="s">
        <v>1168</v>
      </c>
      <c r="C262" s="610">
        <v>1.01</v>
      </c>
      <c r="D262" s="482">
        <v>1</v>
      </c>
      <c r="E262" s="503">
        <v>0.91</v>
      </c>
      <c r="F262" s="496">
        <v>0.78</v>
      </c>
      <c r="G262" s="496">
        <v>0.74</v>
      </c>
      <c r="H262" s="496">
        <v>0.7</v>
      </c>
      <c r="I262" s="496">
        <v>0.66</v>
      </c>
      <c r="J262" s="1013"/>
      <c r="K262" s="496">
        <v>0.64</v>
      </c>
      <c r="L262" s="497">
        <v>0.6</v>
      </c>
      <c r="M262" s="1013"/>
      <c r="N262" s="518">
        <v>0.6</v>
      </c>
      <c r="O262" s="518">
        <v>0.61</v>
      </c>
      <c r="P262" s="499">
        <v>0.67</v>
      </c>
      <c r="Q262" s="499">
        <v>0</v>
      </c>
      <c r="R262" s="499">
        <v>0</v>
      </c>
      <c r="S262" s="499">
        <v>0</v>
      </c>
      <c r="T262" s="499">
        <v>0</v>
      </c>
      <c r="U262" s="499">
        <v>0</v>
      </c>
      <c r="V262" s="499">
        <v>0</v>
      </c>
      <c r="W262" s="499">
        <v>0</v>
      </c>
      <c r="X262" s="499">
        <v>0</v>
      </c>
      <c r="Y262" s="499">
        <v>0</v>
      </c>
      <c r="Z262" s="613">
        <f t="shared" si="149"/>
        <v>8.92</v>
      </c>
      <c r="AA262" s="1052">
        <f t="shared" si="171"/>
        <v>1.0000000000000009</v>
      </c>
      <c r="AB262" s="1052">
        <f t="shared" si="172"/>
        <v>9.8901098901098763</v>
      </c>
      <c r="AC262" s="1053">
        <f t="shared" si="173"/>
        <v>16.666666666666675</v>
      </c>
      <c r="AD262" s="1053">
        <f t="shared" si="174"/>
        <v>5.4054054054054168</v>
      </c>
      <c r="AE262" s="1053">
        <f t="shared" si="175"/>
        <v>5.7142857142857162</v>
      </c>
      <c r="AF262" s="1053">
        <f t="shared" si="176"/>
        <v>6.0606060606060552</v>
      </c>
      <c r="AG262" s="1053">
        <f t="shared" si="177"/>
        <v>3.125</v>
      </c>
      <c r="AH262" s="1053">
        <f t="shared" si="178"/>
        <v>6.6666666666666652</v>
      </c>
      <c r="AI262" s="1053">
        <f t="shared" si="179"/>
        <v>0</v>
      </c>
      <c r="AJ262" s="1053">
        <f t="shared" si="180"/>
        <v>-1.6393442622950838</v>
      </c>
      <c r="AK262" s="1053">
        <f t="shared" si="181"/>
        <v>-8.9552238805970177</v>
      </c>
      <c r="AL262" s="1053" t="str">
        <f t="shared" si="182"/>
        <v>n/a</v>
      </c>
      <c r="AM262" s="1053" t="str">
        <f t="shared" si="183"/>
        <v>n/a</v>
      </c>
      <c r="AN262" s="1053" t="str">
        <f t="shared" si="184"/>
        <v>n/a</v>
      </c>
      <c r="AO262" s="1053" t="str">
        <f t="shared" si="185"/>
        <v>n/a</v>
      </c>
      <c r="AP262" s="1053" t="str">
        <f t="shared" si="186"/>
        <v>n/a</v>
      </c>
      <c r="AQ262" s="1053" t="str">
        <f t="shared" si="187"/>
        <v>n/a</v>
      </c>
      <c r="AR262" s="1053" t="str">
        <f t="shared" si="188"/>
        <v>n/a</v>
      </c>
      <c r="AS262" s="1053" t="str">
        <f t="shared" si="189"/>
        <v>n/a</v>
      </c>
      <c r="AT262" s="1053" t="str">
        <f t="shared" si="190"/>
        <v>n/a</v>
      </c>
      <c r="AU262" s="1054">
        <f t="shared" si="150"/>
        <v>3.9940156600771179</v>
      </c>
      <c r="AV262" s="1055">
        <f t="shared" si="151"/>
        <v>6.6091924457030569</v>
      </c>
    </row>
    <row r="263" spans="1:48" ht="11.25" customHeight="1" x14ac:dyDescent="0.2">
      <c r="A263" s="862" t="s">
        <v>227</v>
      </c>
      <c r="B263" s="860" t="s">
        <v>228</v>
      </c>
      <c r="C263" s="610">
        <v>14.2</v>
      </c>
      <c r="D263" s="482">
        <v>13.9</v>
      </c>
      <c r="E263" s="482">
        <v>13.55</v>
      </c>
      <c r="F263" s="610">
        <v>13.05</v>
      </c>
      <c r="G263" s="610">
        <v>12.8</v>
      </c>
      <c r="H263" s="610">
        <v>12.6</v>
      </c>
      <c r="I263" s="610">
        <v>12.4</v>
      </c>
      <c r="J263" s="931"/>
      <c r="K263" s="610">
        <v>12</v>
      </c>
      <c r="L263" s="481">
        <v>11.65</v>
      </c>
      <c r="M263" s="931"/>
      <c r="N263" s="494">
        <v>11.25</v>
      </c>
      <c r="O263" s="494">
        <v>10.9</v>
      </c>
      <c r="P263" s="616">
        <v>10.199999999999999</v>
      </c>
      <c r="Q263" s="616">
        <v>9.15</v>
      </c>
      <c r="R263" s="616">
        <v>8.25</v>
      </c>
      <c r="S263" s="616">
        <v>7.6</v>
      </c>
      <c r="T263" s="616">
        <v>6.9</v>
      </c>
      <c r="U263" s="616">
        <v>6.1</v>
      </c>
      <c r="V263" s="616">
        <v>5.5</v>
      </c>
      <c r="W263" s="616">
        <v>5.35</v>
      </c>
      <c r="X263" s="616">
        <v>5.0999999999999996</v>
      </c>
      <c r="Y263" s="616">
        <v>4.9000000000000004</v>
      </c>
      <c r="Z263" s="613">
        <f t="shared" ref="Z263:Z326" si="191">SUM(C263:Y263)</f>
        <v>207.35</v>
      </c>
      <c r="AA263" s="1052">
        <f t="shared" si="171"/>
        <v>2.1582733812949506</v>
      </c>
      <c r="AB263" s="1052">
        <f t="shared" si="172"/>
        <v>2.5830258302582898</v>
      </c>
      <c r="AC263" s="1053">
        <f t="shared" si="173"/>
        <v>3.8314176245210829</v>
      </c>
      <c r="AD263" s="1053">
        <f t="shared" si="174"/>
        <v>1.953125</v>
      </c>
      <c r="AE263" s="1053">
        <f t="shared" si="175"/>
        <v>1.5873015873016039</v>
      </c>
      <c r="AF263" s="1053">
        <f t="shared" si="176"/>
        <v>1.6129032258064502</v>
      </c>
      <c r="AG263" s="1053">
        <f t="shared" si="177"/>
        <v>3.3333333333333437</v>
      </c>
      <c r="AH263" s="1053">
        <f t="shared" si="178"/>
        <v>3.0042918454935563</v>
      </c>
      <c r="AI263" s="1053">
        <f t="shared" si="179"/>
        <v>3.5555555555555562</v>
      </c>
      <c r="AJ263" s="1053">
        <f t="shared" si="180"/>
        <v>3.2110091743119185</v>
      </c>
      <c r="AK263" s="1053">
        <f t="shared" si="181"/>
        <v>6.8627450980392357</v>
      </c>
      <c r="AL263" s="1053">
        <f t="shared" si="182"/>
        <v>11.475409836065564</v>
      </c>
      <c r="AM263" s="1053">
        <f t="shared" si="183"/>
        <v>10.909090909090914</v>
      </c>
      <c r="AN263" s="1053">
        <f t="shared" si="184"/>
        <v>8.5526315789473664</v>
      </c>
      <c r="AO263" s="1053">
        <f t="shared" si="185"/>
        <v>10.144927536231862</v>
      </c>
      <c r="AP263" s="1053">
        <f t="shared" si="186"/>
        <v>13.11475409836067</v>
      </c>
      <c r="AQ263" s="1053">
        <f t="shared" si="187"/>
        <v>10.909090909090914</v>
      </c>
      <c r="AR263" s="1053">
        <f t="shared" si="188"/>
        <v>2.8037383177570208</v>
      </c>
      <c r="AS263" s="1053">
        <f t="shared" si="189"/>
        <v>4.9019607843137303</v>
      </c>
      <c r="AT263" s="1053">
        <f t="shared" si="190"/>
        <v>4.0816326530612068</v>
      </c>
      <c r="AU263" s="1054">
        <f t="shared" ref="AU263:AU326" si="192">AVERAGE(AA263:AT263)</f>
        <v>5.5293109139417611</v>
      </c>
      <c r="AV263" s="1055">
        <f t="shared" ref="AV263:AV326" si="193">STDEV(AA263:AT263)</f>
        <v>3.8387362231982731</v>
      </c>
    </row>
    <row r="264" spans="1:48" ht="11.25" customHeight="1" x14ac:dyDescent="0.2">
      <c r="A264" s="833" t="s">
        <v>4626</v>
      </c>
      <c r="B264" s="834" t="s">
        <v>4624</v>
      </c>
      <c r="C264" s="610">
        <v>0.38</v>
      </c>
      <c r="D264" s="482">
        <v>0.30000000000000004</v>
      </c>
      <c r="E264" s="482">
        <v>0.21999999999999997</v>
      </c>
      <c r="F264" s="610">
        <v>0.16</v>
      </c>
      <c r="G264" s="521">
        <v>0.12</v>
      </c>
      <c r="H264" s="521">
        <v>0.12</v>
      </c>
      <c r="I264" s="521">
        <v>0.12</v>
      </c>
      <c r="J264" s="940"/>
      <c r="K264" s="940">
        <v>0.12</v>
      </c>
      <c r="L264" s="524">
        <v>0.12</v>
      </c>
      <c r="M264" s="940"/>
      <c r="N264" s="1036">
        <v>0.12</v>
      </c>
      <c r="O264" s="1159">
        <v>0.36</v>
      </c>
      <c r="P264" s="567">
        <v>0.52</v>
      </c>
      <c r="Q264" s="567">
        <v>0.64</v>
      </c>
      <c r="R264" s="522">
        <v>0.64</v>
      </c>
      <c r="S264" s="522">
        <v>0.64</v>
      </c>
      <c r="T264" s="616">
        <v>0.64</v>
      </c>
      <c r="U264" s="616">
        <v>0.61</v>
      </c>
      <c r="V264" s="616">
        <v>0.57000000000000006</v>
      </c>
      <c r="W264" s="616">
        <v>0.53</v>
      </c>
      <c r="X264" s="616">
        <v>0.51</v>
      </c>
      <c r="Y264" s="616">
        <v>0.41999999999999993</v>
      </c>
      <c r="Z264" s="613">
        <f t="shared" si="191"/>
        <v>7.8600000000000012</v>
      </c>
      <c r="AA264" s="1052">
        <f t="shared" si="171"/>
        <v>26.666666666666639</v>
      </c>
      <c r="AB264" s="1052">
        <f t="shared" si="172"/>
        <v>36.363636363636395</v>
      </c>
      <c r="AC264" s="1053">
        <f t="shared" si="173"/>
        <v>37.499999999999979</v>
      </c>
      <c r="AD264" s="1053">
        <f t="shared" si="174"/>
        <v>33.33333333333335</v>
      </c>
      <c r="AE264" s="1053">
        <f t="shared" si="175"/>
        <v>0</v>
      </c>
      <c r="AF264" s="1053">
        <f t="shared" si="176"/>
        <v>0</v>
      </c>
      <c r="AG264" s="1053">
        <f t="shared" si="177"/>
        <v>0</v>
      </c>
      <c r="AH264" s="1053">
        <f t="shared" si="178"/>
        <v>0</v>
      </c>
      <c r="AI264" s="1053">
        <f t="shared" si="179"/>
        <v>0</v>
      </c>
      <c r="AJ264" s="1053">
        <f t="shared" si="180"/>
        <v>-66.666666666666671</v>
      </c>
      <c r="AK264" s="1053">
        <f t="shared" si="181"/>
        <v>-30.76923076923077</v>
      </c>
      <c r="AL264" s="1053">
        <f t="shared" si="182"/>
        <v>-18.75</v>
      </c>
      <c r="AM264" s="1053">
        <f t="shared" si="183"/>
        <v>0</v>
      </c>
      <c r="AN264" s="1053">
        <f t="shared" si="184"/>
        <v>0</v>
      </c>
      <c r="AO264" s="1053">
        <f t="shared" si="185"/>
        <v>0</v>
      </c>
      <c r="AP264" s="1053">
        <f t="shared" si="186"/>
        <v>4.9180327868852514</v>
      </c>
      <c r="AQ264" s="1053">
        <f t="shared" si="187"/>
        <v>7.0175438596491002</v>
      </c>
      <c r="AR264" s="1053">
        <f t="shared" si="188"/>
        <v>7.547169811320753</v>
      </c>
      <c r="AS264" s="1053">
        <f t="shared" si="189"/>
        <v>3.9215686274509887</v>
      </c>
      <c r="AT264" s="1053">
        <f t="shared" si="190"/>
        <v>21.428571428571441</v>
      </c>
      <c r="AU264" s="1054">
        <f t="shared" si="192"/>
        <v>3.1255312720808215</v>
      </c>
      <c r="AV264" s="1055">
        <f t="shared" si="193"/>
        <v>23.734402056013661</v>
      </c>
    </row>
    <row r="265" spans="1:48" ht="11.25" customHeight="1" x14ac:dyDescent="0.2">
      <c r="A265" s="466" t="s">
        <v>1178</v>
      </c>
      <c r="B265" s="845" t="s">
        <v>1179</v>
      </c>
      <c r="C265" s="610">
        <v>1.26</v>
      </c>
      <c r="D265" s="482">
        <v>1.2</v>
      </c>
      <c r="E265" s="504">
        <v>0.80233199999999993</v>
      </c>
      <c r="F265" s="473">
        <v>0.69220799999999993</v>
      </c>
      <c r="G265" s="473">
        <v>0.62928000000000006</v>
      </c>
      <c r="H265" s="473">
        <v>0.52392279599999991</v>
      </c>
      <c r="I265" s="473">
        <v>0.42694288199999997</v>
      </c>
      <c r="J265" s="999"/>
      <c r="K265" s="473">
        <v>0.37518460199999998</v>
      </c>
      <c r="L265" s="475">
        <v>0.31048675199999998</v>
      </c>
      <c r="M265" s="999"/>
      <c r="N265" s="510">
        <v>0.44556956999999997</v>
      </c>
      <c r="O265" s="517">
        <v>0.38813990399999998</v>
      </c>
      <c r="P265" s="477">
        <v>0.67922123400000001</v>
      </c>
      <c r="Q265" s="478">
        <v>0.77624834399999998</v>
      </c>
      <c r="R265" s="478">
        <v>0.75685078799999994</v>
      </c>
      <c r="S265" s="478">
        <v>0.16171709399999998</v>
      </c>
      <c r="T265" s="477">
        <v>0</v>
      </c>
      <c r="U265" s="477">
        <v>0</v>
      </c>
      <c r="V265" s="477">
        <v>0</v>
      </c>
      <c r="W265" s="477">
        <v>0</v>
      </c>
      <c r="X265" s="477">
        <v>0</v>
      </c>
      <c r="Y265" s="477">
        <v>0</v>
      </c>
      <c r="Z265" s="613">
        <f t="shared" si="191"/>
        <v>9.4281039659999983</v>
      </c>
      <c r="AA265" s="1052">
        <f t="shared" si="171"/>
        <v>5.0000000000000044</v>
      </c>
      <c r="AB265" s="1052">
        <f t="shared" si="172"/>
        <v>49.564020879137317</v>
      </c>
      <c r="AC265" s="1053">
        <f t="shared" si="173"/>
        <v>15.909090909090917</v>
      </c>
      <c r="AD265" s="1053">
        <f t="shared" si="174"/>
        <v>9.9999999999999858</v>
      </c>
      <c r="AE265" s="1053">
        <f t="shared" si="175"/>
        <v>20.109299462510922</v>
      </c>
      <c r="AF265" s="1053">
        <f t="shared" si="176"/>
        <v>22.714962138659089</v>
      </c>
      <c r="AG265" s="1053">
        <f t="shared" si="177"/>
        <v>13.795416902530565</v>
      </c>
      <c r="AH265" s="1053">
        <f t="shared" si="178"/>
        <v>20.837555735711398</v>
      </c>
      <c r="AI265" s="1053">
        <f t="shared" si="179"/>
        <v>-30.316885868126054</v>
      </c>
      <c r="AJ265" s="1053">
        <f t="shared" si="180"/>
        <v>14.796125162127115</v>
      </c>
      <c r="AK265" s="1053">
        <f t="shared" si="181"/>
        <v>-42.855157558280929</v>
      </c>
      <c r="AL265" s="1053">
        <f t="shared" si="182"/>
        <v>-12.499493332252442</v>
      </c>
      <c r="AM265" s="1053">
        <f t="shared" si="183"/>
        <v>2.5629300130952659</v>
      </c>
      <c r="AN265" s="1053">
        <f t="shared" si="184"/>
        <v>368.00914441363881</v>
      </c>
      <c r="AO265" s="1053" t="str">
        <f t="shared" si="185"/>
        <v>n/a</v>
      </c>
      <c r="AP265" s="1053" t="str">
        <f t="shared" si="186"/>
        <v>n/a</v>
      </c>
      <c r="AQ265" s="1053" t="str">
        <f t="shared" si="187"/>
        <v>n/a</v>
      </c>
      <c r="AR265" s="1053" t="str">
        <f t="shared" si="188"/>
        <v>n/a</v>
      </c>
      <c r="AS265" s="1053" t="str">
        <f t="shared" si="189"/>
        <v>n/a</v>
      </c>
      <c r="AT265" s="1053" t="str">
        <f t="shared" si="190"/>
        <v>n/a</v>
      </c>
      <c r="AU265" s="1054">
        <f t="shared" si="192"/>
        <v>32.687643489845854</v>
      </c>
      <c r="AV265" s="1055">
        <f t="shared" si="193"/>
        <v>99.223505761391536</v>
      </c>
    </row>
    <row r="266" spans="1:48" ht="11.25" customHeight="1" x14ac:dyDescent="0.2">
      <c r="A266" s="483" t="s">
        <v>3815</v>
      </c>
      <c r="B266" s="860" t="s">
        <v>3816</v>
      </c>
      <c r="C266" s="610">
        <v>1.18</v>
      </c>
      <c r="D266" s="482">
        <v>1.06</v>
      </c>
      <c r="E266" s="635">
        <v>0.94</v>
      </c>
      <c r="F266" s="620">
        <v>0.89659999999999995</v>
      </c>
      <c r="G266" s="620">
        <v>0.85680000000000001</v>
      </c>
      <c r="H266" s="620">
        <v>0.81699999999999995</v>
      </c>
      <c r="I266" s="636">
        <v>0.7772</v>
      </c>
      <c r="J266" s="505"/>
      <c r="K266" s="636">
        <v>0.7772</v>
      </c>
      <c r="L266" s="637">
        <v>0.7772</v>
      </c>
      <c r="M266" s="505"/>
      <c r="N266" s="638">
        <v>0.7772</v>
      </c>
      <c r="O266" s="1001">
        <v>0.7772</v>
      </c>
      <c r="P266" s="837">
        <v>0.74719999999999998</v>
      </c>
      <c r="Q266" s="837">
        <v>0.66749999999999998</v>
      </c>
      <c r="R266" s="837">
        <v>0.61780000000000002</v>
      </c>
      <c r="S266" s="837">
        <v>0.5081</v>
      </c>
      <c r="T266" s="837">
        <v>0.42670000000000002</v>
      </c>
      <c r="U266" s="837">
        <v>0.36830000000000002</v>
      </c>
      <c r="V266" s="837">
        <v>0.31219999999999998</v>
      </c>
      <c r="W266" s="1014">
        <v>0.19919999999999999</v>
      </c>
      <c r="X266" s="837">
        <v>0.21920000000000001</v>
      </c>
      <c r="Y266" s="837">
        <v>0.1661</v>
      </c>
      <c r="Z266" s="613">
        <f t="shared" si="191"/>
        <v>13.868700000000002</v>
      </c>
      <c r="AA266" s="1052">
        <f t="shared" si="171"/>
        <v>11.32075471698113</v>
      </c>
      <c r="AB266" s="1052">
        <f t="shared" si="172"/>
        <v>12.765957446808528</v>
      </c>
      <c r="AC266" s="1053">
        <f t="shared" si="173"/>
        <v>4.840508587999115</v>
      </c>
      <c r="AD266" s="1053">
        <f t="shared" si="174"/>
        <v>4.6451914098972757</v>
      </c>
      <c r="AE266" s="1053">
        <f t="shared" si="175"/>
        <v>4.8714810281517806</v>
      </c>
      <c r="AF266" s="1053">
        <f t="shared" si="176"/>
        <v>5.1209469891919657</v>
      </c>
      <c r="AG266" s="1053">
        <f t="shared" si="177"/>
        <v>0</v>
      </c>
      <c r="AH266" s="1053">
        <f t="shared" si="178"/>
        <v>0</v>
      </c>
      <c r="AI266" s="1053">
        <f t="shared" si="179"/>
        <v>0</v>
      </c>
      <c r="AJ266" s="1053">
        <f t="shared" si="180"/>
        <v>0</v>
      </c>
      <c r="AK266" s="1053">
        <f t="shared" si="181"/>
        <v>4.0149892933618814</v>
      </c>
      <c r="AL266" s="1053">
        <f t="shared" si="182"/>
        <v>11.940074906367037</v>
      </c>
      <c r="AM266" s="1053">
        <f t="shared" si="183"/>
        <v>8.044674651990924</v>
      </c>
      <c r="AN266" s="1053">
        <f t="shared" si="184"/>
        <v>21.590238142098016</v>
      </c>
      <c r="AO266" s="1053">
        <f t="shared" si="185"/>
        <v>19.076634637918911</v>
      </c>
      <c r="AP266" s="1053">
        <f t="shared" si="186"/>
        <v>15.856638609828956</v>
      </c>
      <c r="AQ266" s="1053">
        <f t="shared" si="187"/>
        <v>17.969250480461252</v>
      </c>
      <c r="AR266" s="1053">
        <f t="shared" si="188"/>
        <v>56.726907630522085</v>
      </c>
      <c r="AS266" s="1053">
        <f t="shared" si="189"/>
        <v>-9.1240875912408814</v>
      </c>
      <c r="AT266" s="1053">
        <f t="shared" si="190"/>
        <v>31.968693558097527</v>
      </c>
      <c r="AU266" s="1054">
        <f t="shared" si="192"/>
        <v>11.081442724921775</v>
      </c>
      <c r="AV266" s="1055">
        <f t="shared" si="193"/>
        <v>14.29224943477633</v>
      </c>
    </row>
    <row r="267" spans="1:48" ht="11.25" customHeight="1" x14ac:dyDescent="0.2">
      <c r="A267" s="862" t="s">
        <v>1221</v>
      </c>
      <c r="B267" s="860" t="s">
        <v>1222</v>
      </c>
      <c r="C267" s="610">
        <v>0.99</v>
      </c>
      <c r="D267" s="482">
        <v>0.95</v>
      </c>
      <c r="E267" s="615">
        <v>0.91</v>
      </c>
      <c r="F267" s="610">
        <v>0.87</v>
      </c>
      <c r="G267" s="610">
        <v>0.83</v>
      </c>
      <c r="H267" s="610">
        <v>0.78</v>
      </c>
      <c r="I267" s="610">
        <v>0.72</v>
      </c>
      <c r="J267" s="931"/>
      <c r="K267" s="610">
        <v>0.54</v>
      </c>
      <c r="L267" s="481">
        <v>0.39124199999999998</v>
      </c>
      <c r="M267" s="931"/>
      <c r="N267" s="494">
        <v>0.29389999999999999</v>
      </c>
      <c r="O267" s="494">
        <v>0.25180000000000002</v>
      </c>
      <c r="P267" s="612">
        <v>0</v>
      </c>
      <c r="Q267" s="612">
        <v>0</v>
      </c>
      <c r="R267" s="612">
        <v>0</v>
      </c>
      <c r="S267" s="612">
        <v>0</v>
      </c>
      <c r="T267" s="612">
        <v>0</v>
      </c>
      <c r="U267" s="612">
        <v>0</v>
      </c>
      <c r="V267" s="612">
        <v>0</v>
      </c>
      <c r="W267" s="612">
        <v>0</v>
      </c>
      <c r="X267" s="612">
        <v>0</v>
      </c>
      <c r="Y267" s="612">
        <v>0</v>
      </c>
      <c r="Z267" s="613">
        <f t="shared" si="191"/>
        <v>7.526942</v>
      </c>
      <c r="AA267" s="1052">
        <f t="shared" si="171"/>
        <v>4.2105263157894868</v>
      </c>
      <c r="AB267" s="1052">
        <f t="shared" si="172"/>
        <v>4.39560439560438</v>
      </c>
      <c r="AC267" s="1053">
        <f t="shared" si="173"/>
        <v>4.5977011494252817</v>
      </c>
      <c r="AD267" s="1053">
        <f t="shared" si="174"/>
        <v>4.8192771084337505</v>
      </c>
      <c r="AE267" s="1053">
        <f t="shared" si="175"/>
        <v>6.4102564102564097</v>
      </c>
      <c r="AF267" s="1053">
        <f t="shared" si="176"/>
        <v>8.3333333333333481</v>
      </c>
      <c r="AG267" s="1053">
        <f t="shared" si="177"/>
        <v>33.333333333333329</v>
      </c>
      <c r="AH267" s="1053">
        <f t="shared" si="178"/>
        <v>38.021991503979649</v>
      </c>
      <c r="AI267" s="1053">
        <f t="shared" si="179"/>
        <v>33.120789384144267</v>
      </c>
      <c r="AJ267" s="1053">
        <f t="shared" si="180"/>
        <v>16.719618745035735</v>
      </c>
      <c r="AK267" s="1053" t="str">
        <f t="shared" si="181"/>
        <v>n/a</v>
      </c>
      <c r="AL267" s="1053" t="str">
        <f t="shared" si="182"/>
        <v>n/a</v>
      </c>
      <c r="AM267" s="1053" t="str">
        <f t="shared" si="183"/>
        <v>n/a</v>
      </c>
      <c r="AN267" s="1053" t="str">
        <f t="shared" si="184"/>
        <v>n/a</v>
      </c>
      <c r="AO267" s="1053" t="str">
        <f t="shared" si="185"/>
        <v>n/a</v>
      </c>
      <c r="AP267" s="1053" t="str">
        <f t="shared" si="186"/>
        <v>n/a</v>
      </c>
      <c r="AQ267" s="1053" t="str">
        <f t="shared" si="187"/>
        <v>n/a</v>
      </c>
      <c r="AR267" s="1053" t="str">
        <f t="shared" si="188"/>
        <v>n/a</v>
      </c>
      <c r="AS267" s="1053" t="str">
        <f t="shared" si="189"/>
        <v>n/a</v>
      </c>
      <c r="AT267" s="1053" t="str">
        <f t="shared" si="190"/>
        <v>n/a</v>
      </c>
      <c r="AU267" s="1054">
        <f t="shared" si="192"/>
        <v>15.396243167933566</v>
      </c>
      <c r="AV267" s="1055">
        <f t="shared" si="193"/>
        <v>13.963532829967358</v>
      </c>
    </row>
    <row r="268" spans="1:48" ht="11.25" customHeight="1" x14ac:dyDescent="0.2">
      <c r="A268" s="466" t="s">
        <v>1198</v>
      </c>
      <c r="B268" s="845" t="s">
        <v>1199</v>
      </c>
      <c r="C268" s="610">
        <v>0.90749999999999997</v>
      </c>
      <c r="D268" s="482">
        <v>0.86399999999999999</v>
      </c>
      <c r="E268" s="615">
        <v>0.82000000000000006</v>
      </c>
      <c r="F268" s="610">
        <v>0.69699999999999995</v>
      </c>
      <c r="G268" s="610">
        <v>0.48299999999999998</v>
      </c>
      <c r="H268" s="610">
        <v>0.39100000000000001</v>
      </c>
      <c r="I268" s="610">
        <v>8.5000000000000006E-2</v>
      </c>
      <c r="J268" s="931"/>
      <c r="K268" s="485">
        <v>0</v>
      </c>
      <c r="L268" s="614">
        <v>0</v>
      </c>
      <c r="M268" s="931"/>
      <c r="N268" s="611">
        <v>0</v>
      </c>
      <c r="O268" s="611">
        <v>0.25</v>
      </c>
      <c r="P268" s="616">
        <v>2.88</v>
      </c>
      <c r="Q268" s="616">
        <v>2.84</v>
      </c>
      <c r="R268" s="616">
        <v>2.8</v>
      </c>
      <c r="S268" s="612">
        <v>2.78</v>
      </c>
      <c r="T268" s="612">
        <v>2.78</v>
      </c>
      <c r="U268" s="616">
        <v>2.78</v>
      </c>
      <c r="V268" s="616">
        <v>2.72</v>
      </c>
      <c r="W268" s="616">
        <v>2.6320000000000001</v>
      </c>
      <c r="X268" s="616">
        <v>2.48</v>
      </c>
      <c r="Y268" s="616">
        <v>2.4</v>
      </c>
      <c r="Z268" s="613">
        <f t="shared" si="191"/>
        <v>31.589499999999997</v>
      </c>
      <c r="AA268" s="1052">
        <f t="shared" si="171"/>
        <v>5.0347222222222099</v>
      </c>
      <c r="AB268" s="1052">
        <f t="shared" si="172"/>
        <v>5.3658536585365679</v>
      </c>
      <c r="AC268" s="1053">
        <f t="shared" si="173"/>
        <v>17.647058823529438</v>
      </c>
      <c r="AD268" s="1053">
        <f t="shared" si="174"/>
        <v>44.306418219461683</v>
      </c>
      <c r="AE268" s="1053">
        <f t="shared" si="175"/>
        <v>23.529411764705866</v>
      </c>
      <c r="AF268" s="1053">
        <f t="shared" si="176"/>
        <v>359.99999999999994</v>
      </c>
      <c r="AG268" s="1053" t="str">
        <f t="shared" si="177"/>
        <v>n/a</v>
      </c>
      <c r="AH268" s="1053" t="str">
        <f t="shared" si="178"/>
        <v>n/a</v>
      </c>
      <c r="AI268" s="1053" t="str">
        <f t="shared" si="179"/>
        <v>n/a</v>
      </c>
      <c r="AJ268" s="1053">
        <f t="shared" si="180"/>
        <v>-100</v>
      </c>
      <c r="AK268" s="1053">
        <f t="shared" si="181"/>
        <v>-91.319444444444443</v>
      </c>
      <c r="AL268" s="1053">
        <f t="shared" si="182"/>
        <v>1.4084507042253502</v>
      </c>
      <c r="AM268" s="1053">
        <f t="shared" si="183"/>
        <v>1.4285714285714235</v>
      </c>
      <c r="AN268" s="1053">
        <f t="shared" si="184"/>
        <v>0.7194244604316502</v>
      </c>
      <c r="AO268" s="1053">
        <f t="shared" si="185"/>
        <v>0</v>
      </c>
      <c r="AP268" s="1053">
        <f t="shared" si="186"/>
        <v>0</v>
      </c>
      <c r="AQ268" s="1053">
        <f t="shared" si="187"/>
        <v>2.2058823529411686</v>
      </c>
      <c r="AR268" s="1053">
        <f t="shared" si="188"/>
        <v>3.3434650455927084</v>
      </c>
      <c r="AS268" s="1053">
        <f t="shared" si="189"/>
        <v>6.1290322580645151</v>
      </c>
      <c r="AT268" s="1053">
        <f t="shared" si="190"/>
        <v>3.3333333333333437</v>
      </c>
      <c r="AU268" s="1054">
        <f t="shared" si="192"/>
        <v>16.654834107480674</v>
      </c>
      <c r="AV268" s="1055">
        <f t="shared" si="193"/>
        <v>95.582175314061388</v>
      </c>
    </row>
    <row r="269" spans="1:48" ht="11.25" customHeight="1" x14ac:dyDescent="0.2">
      <c r="A269" s="568" t="s">
        <v>4141</v>
      </c>
      <c r="B269" s="860" t="s">
        <v>4142</v>
      </c>
      <c r="C269" s="610">
        <v>1.17</v>
      </c>
      <c r="D269" s="482">
        <v>1.05</v>
      </c>
      <c r="E269" s="482">
        <v>0.92999999999999994</v>
      </c>
      <c r="F269" s="610">
        <v>0.82000000000000006</v>
      </c>
      <c r="G269" s="610">
        <v>0.7400000000000001</v>
      </c>
      <c r="H269" s="485">
        <v>0.68</v>
      </c>
      <c r="I269" s="521">
        <v>0.68</v>
      </c>
      <c r="J269" s="843"/>
      <c r="K269" s="521">
        <v>0.78</v>
      </c>
      <c r="L269" s="614">
        <v>1.08</v>
      </c>
      <c r="M269" s="843"/>
      <c r="N269" s="515">
        <v>1.08</v>
      </c>
      <c r="O269" s="513">
        <v>1.08</v>
      </c>
      <c r="P269" s="616">
        <v>1.07</v>
      </c>
      <c r="Q269" s="616">
        <v>1.03</v>
      </c>
      <c r="R269" s="616">
        <v>0.99</v>
      </c>
      <c r="S269" s="522">
        <v>0.95</v>
      </c>
      <c r="T269" s="522">
        <v>0.98</v>
      </c>
      <c r="U269" s="616">
        <v>1.02</v>
      </c>
      <c r="V269" s="616">
        <v>0.94</v>
      </c>
      <c r="W269" s="616">
        <v>0.8600000000000001</v>
      </c>
      <c r="X269" s="616">
        <v>0.76</v>
      </c>
      <c r="Y269" s="616">
        <v>0.68</v>
      </c>
      <c r="Z269" s="613">
        <f t="shared" si="191"/>
        <v>19.37</v>
      </c>
      <c r="AA269" s="1052">
        <f t="shared" si="171"/>
        <v>11.428571428571409</v>
      </c>
      <c r="AB269" s="1052">
        <f t="shared" si="172"/>
        <v>12.903225806451623</v>
      </c>
      <c r="AC269" s="1053">
        <f t="shared" si="173"/>
        <v>13.414634146341452</v>
      </c>
      <c r="AD269" s="1053">
        <f t="shared" si="174"/>
        <v>10.810810810810811</v>
      </c>
      <c r="AE269" s="1053">
        <f t="shared" si="175"/>
        <v>8.8235294117647189</v>
      </c>
      <c r="AF269" s="1053">
        <f t="shared" si="176"/>
        <v>0</v>
      </c>
      <c r="AG269" s="1053">
        <f t="shared" si="177"/>
        <v>-12.820512820512819</v>
      </c>
      <c r="AH269" s="1053">
        <f t="shared" si="178"/>
        <v>-27.777777777777779</v>
      </c>
      <c r="AI269" s="1053">
        <f t="shared" si="179"/>
        <v>0</v>
      </c>
      <c r="AJ269" s="1053">
        <f t="shared" si="180"/>
        <v>0</v>
      </c>
      <c r="AK269" s="1053">
        <f t="shared" si="181"/>
        <v>0.93457943925234765</v>
      </c>
      <c r="AL269" s="1053">
        <f t="shared" si="182"/>
        <v>3.8834951456310662</v>
      </c>
      <c r="AM269" s="1053">
        <f t="shared" si="183"/>
        <v>4.0404040404040442</v>
      </c>
      <c r="AN269" s="1053">
        <f t="shared" si="184"/>
        <v>4.2105263157894868</v>
      </c>
      <c r="AO269" s="1053">
        <f t="shared" si="185"/>
        <v>-3.0612244897959218</v>
      </c>
      <c r="AP269" s="1053">
        <f t="shared" si="186"/>
        <v>-3.9215686274509887</v>
      </c>
      <c r="AQ269" s="1053">
        <f t="shared" si="187"/>
        <v>8.5106382978723527</v>
      </c>
      <c r="AR269" s="1053">
        <f t="shared" si="188"/>
        <v>9.302325581395321</v>
      </c>
      <c r="AS269" s="1053">
        <f t="shared" si="189"/>
        <v>13.157894736842124</v>
      </c>
      <c r="AT269" s="1053">
        <f t="shared" si="190"/>
        <v>11.764705882352944</v>
      </c>
      <c r="AU269" s="1054">
        <f t="shared" si="192"/>
        <v>3.2802128663971097</v>
      </c>
      <c r="AV269" s="1055">
        <f t="shared" si="193"/>
        <v>10.099040183714287</v>
      </c>
    </row>
    <row r="270" spans="1:48" ht="11.25" customHeight="1" x14ac:dyDescent="0.2">
      <c r="A270" s="862" t="s">
        <v>1208</v>
      </c>
      <c r="B270" s="860" t="s">
        <v>1209</v>
      </c>
      <c r="C270" s="610">
        <v>0.75</v>
      </c>
      <c r="D270" s="482">
        <v>0.71</v>
      </c>
      <c r="E270" s="482">
        <v>0.67</v>
      </c>
      <c r="F270" s="610">
        <v>0.63</v>
      </c>
      <c r="G270" s="610">
        <v>0.59</v>
      </c>
      <c r="H270" s="610">
        <v>0.54</v>
      </c>
      <c r="I270" s="610">
        <v>0.46</v>
      </c>
      <c r="J270" s="931"/>
      <c r="K270" s="610">
        <v>0.2</v>
      </c>
      <c r="L270" s="614">
        <v>0</v>
      </c>
      <c r="M270" s="931"/>
      <c r="N270" s="611">
        <v>0</v>
      </c>
      <c r="O270" s="611">
        <v>0</v>
      </c>
      <c r="P270" s="612">
        <v>0</v>
      </c>
      <c r="Q270" s="612">
        <v>0</v>
      </c>
      <c r="R270" s="612">
        <v>0</v>
      </c>
      <c r="S270" s="612">
        <v>0</v>
      </c>
      <c r="T270" s="612">
        <v>0</v>
      </c>
      <c r="U270" s="612">
        <v>0</v>
      </c>
      <c r="V270" s="612">
        <v>0</v>
      </c>
      <c r="W270" s="612">
        <v>0</v>
      </c>
      <c r="X270" s="612">
        <v>0</v>
      </c>
      <c r="Y270" s="612">
        <v>0</v>
      </c>
      <c r="Z270" s="613">
        <f t="shared" si="191"/>
        <v>4.55</v>
      </c>
      <c r="AA270" s="1052">
        <f t="shared" si="171"/>
        <v>5.6338028169014231</v>
      </c>
      <c r="AB270" s="1052">
        <f t="shared" si="172"/>
        <v>5.9701492537313383</v>
      </c>
      <c r="AC270" s="1053">
        <f t="shared" si="173"/>
        <v>6.3492063492063489</v>
      </c>
      <c r="AD270" s="1053">
        <f t="shared" si="174"/>
        <v>6.7796610169491567</v>
      </c>
      <c r="AE270" s="1053">
        <f t="shared" si="175"/>
        <v>9.259259259259256</v>
      </c>
      <c r="AF270" s="1053">
        <f t="shared" si="176"/>
        <v>17.391304347826097</v>
      </c>
      <c r="AG270" s="1053">
        <f t="shared" si="177"/>
        <v>129.99999999999997</v>
      </c>
      <c r="AH270" s="1053" t="str">
        <f t="shared" si="178"/>
        <v>n/a</v>
      </c>
      <c r="AI270" s="1053" t="str">
        <f t="shared" si="179"/>
        <v>n/a</v>
      </c>
      <c r="AJ270" s="1053" t="str">
        <f t="shared" si="180"/>
        <v>n/a</v>
      </c>
      <c r="AK270" s="1053" t="str">
        <f t="shared" si="181"/>
        <v>n/a</v>
      </c>
      <c r="AL270" s="1053" t="str">
        <f t="shared" si="182"/>
        <v>n/a</v>
      </c>
      <c r="AM270" s="1053" t="str">
        <f t="shared" si="183"/>
        <v>n/a</v>
      </c>
      <c r="AN270" s="1053" t="str">
        <f t="shared" si="184"/>
        <v>n/a</v>
      </c>
      <c r="AO270" s="1053" t="str">
        <f t="shared" si="185"/>
        <v>n/a</v>
      </c>
      <c r="AP270" s="1053" t="str">
        <f t="shared" si="186"/>
        <v>n/a</v>
      </c>
      <c r="AQ270" s="1053" t="str">
        <f t="shared" si="187"/>
        <v>n/a</v>
      </c>
      <c r="AR270" s="1053" t="str">
        <f t="shared" si="188"/>
        <v>n/a</v>
      </c>
      <c r="AS270" s="1053" t="str">
        <f t="shared" si="189"/>
        <v>n/a</v>
      </c>
      <c r="AT270" s="1053" t="str">
        <f t="shared" si="190"/>
        <v>n/a</v>
      </c>
      <c r="AU270" s="1054">
        <f t="shared" si="192"/>
        <v>25.911911863410516</v>
      </c>
      <c r="AV270" s="1055">
        <f t="shared" si="193"/>
        <v>46.08300437813255</v>
      </c>
    </row>
    <row r="271" spans="1:48" ht="11.25" customHeight="1" x14ac:dyDescent="0.2">
      <c r="A271" s="466" t="s">
        <v>1202</v>
      </c>
      <c r="B271" s="845" t="s">
        <v>1203</v>
      </c>
      <c r="C271" s="610">
        <v>1</v>
      </c>
      <c r="D271" s="482">
        <v>0.84</v>
      </c>
      <c r="E271" s="504">
        <v>0.69000000000000006</v>
      </c>
      <c r="F271" s="473">
        <v>0.54</v>
      </c>
      <c r="G271" s="473">
        <v>0.41</v>
      </c>
      <c r="H271" s="473">
        <v>0.28999999999999998</v>
      </c>
      <c r="I271" s="473">
        <v>0.18</v>
      </c>
      <c r="J271" s="473"/>
      <c r="K271" s="473">
        <v>0.1</v>
      </c>
      <c r="L271" s="471">
        <v>0.04</v>
      </c>
      <c r="M271" s="473"/>
      <c r="N271" s="510">
        <v>0.04</v>
      </c>
      <c r="O271" s="510">
        <v>0.47</v>
      </c>
      <c r="P271" s="478">
        <v>0.92</v>
      </c>
      <c r="Q271" s="478">
        <v>0.92</v>
      </c>
      <c r="R271" s="478">
        <v>0.92</v>
      </c>
      <c r="S271" s="478">
        <v>0.92</v>
      </c>
      <c r="T271" s="478">
        <v>0.92</v>
      </c>
      <c r="U271" s="478">
        <v>0.89810000000000001</v>
      </c>
      <c r="V271" s="478">
        <v>0.85533999999999999</v>
      </c>
      <c r="W271" s="478">
        <v>0.81459999999999999</v>
      </c>
      <c r="X271" s="478">
        <v>0.77743999999999991</v>
      </c>
      <c r="Y271" s="478">
        <v>0.72561999999999993</v>
      </c>
      <c r="Z271" s="613">
        <f t="shared" si="191"/>
        <v>13.271099999999999</v>
      </c>
      <c r="AA271" s="1052">
        <f t="shared" si="171"/>
        <v>19.047619047619047</v>
      </c>
      <c r="AB271" s="1052">
        <f t="shared" si="172"/>
        <v>21.739130434782595</v>
      </c>
      <c r="AC271" s="1053">
        <f t="shared" si="173"/>
        <v>27.777777777777789</v>
      </c>
      <c r="AD271" s="1053">
        <f t="shared" si="174"/>
        <v>31.707317073170739</v>
      </c>
      <c r="AE271" s="1053">
        <f t="shared" si="175"/>
        <v>41.37931034482758</v>
      </c>
      <c r="AF271" s="1053">
        <f t="shared" si="176"/>
        <v>61.111111111111114</v>
      </c>
      <c r="AG271" s="1053">
        <f t="shared" si="177"/>
        <v>79.999999999999986</v>
      </c>
      <c r="AH271" s="1053">
        <f t="shared" si="178"/>
        <v>150</v>
      </c>
      <c r="AI271" s="1053">
        <f t="shared" si="179"/>
        <v>0</v>
      </c>
      <c r="AJ271" s="1053">
        <f t="shared" si="180"/>
        <v>-91.489361702127653</v>
      </c>
      <c r="AK271" s="1053">
        <f t="shared" si="181"/>
        <v>-48.913043478260875</v>
      </c>
      <c r="AL271" s="1053">
        <f t="shared" si="182"/>
        <v>0</v>
      </c>
      <c r="AM271" s="1053">
        <f t="shared" si="183"/>
        <v>0</v>
      </c>
      <c r="AN271" s="1053">
        <f t="shared" si="184"/>
        <v>0</v>
      </c>
      <c r="AO271" s="1053">
        <f t="shared" si="185"/>
        <v>0</v>
      </c>
      <c r="AP271" s="1053">
        <f t="shared" si="186"/>
        <v>2.4384812381694765</v>
      </c>
      <c r="AQ271" s="1053">
        <f t="shared" si="187"/>
        <v>4.9991816119905552</v>
      </c>
      <c r="AR271" s="1053">
        <f t="shared" si="188"/>
        <v>5.00122759636632</v>
      </c>
      <c r="AS271" s="1053">
        <f t="shared" si="189"/>
        <v>4.7797900802634352</v>
      </c>
      <c r="AT271" s="1053">
        <f t="shared" si="190"/>
        <v>7.1414790110526205</v>
      </c>
      <c r="AU271" s="1054">
        <f t="shared" si="192"/>
        <v>15.836001007337135</v>
      </c>
      <c r="AV271" s="1055">
        <f t="shared" si="193"/>
        <v>47.481954285762335</v>
      </c>
    </row>
    <row r="272" spans="1:48" ht="11.25" customHeight="1" x14ac:dyDescent="0.2">
      <c r="A272" s="501" t="s">
        <v>230</v>
      </c>
      <c r="B272" s="490" t="s">
        <v>231</v>
      </c>
      <c r="C272" s="610">
        <v>4.1100000000000003</v>
      </c>
      <c r="D272" s="482">
        <v>4.0199999999999996</v>
      </c>
      <c r="E272" s="615">
        <v>3.94</v>
      </c>
      <c r="F272" s="610">
        <v>3.8</v>
      </c>
      <c r="G272" s="610">
        <v>3.55</v>
      </c>
      <c r="H272" s="610">
        <v>3.21</v>
      </c>
      <c r="I272" s="610">
        <v>2.97</v>
      </c>
      <c r="J272" s="931"/>
      <c r="K272" s="610">
        <v>2.8</v>
      </c>
      <c r="L272" s="481">
        <v>2.7</v>
      </c>
      <c r="M272" s="931"/>
      <c r="N272" s="494">
        <v>2.65</v>
      </c>
      <c r="O272" s="494">
        <v>2.61</v>
      </c>
      <c r="P272" s="616">
        <v>2.48</v>
      </c>
      <c r="Q272" s="616">
        <v>2.335</v>
      </c>
      <c r="R272" s="616">
        <v>2.2400000000000002</v>
      </c>
      <c r="S272" s="616">
        <v>2.12</v>
      </c>
      <c r="T272" s="616">
        <v>1.9750000000000001</v>
      </c>
      <c r="U272" s="616">
        <v>1.9450000000000001</v>
      </c>
      <c r="V272" s="616">
        <v>1.925</v>
      </c>
      <c r="W272" s="616">
        <v>1.89</v>
      </c>
      <c r="X272" s="616">
        <v>1.82</v>
      </c>
      <c r="Y272" s="616">
        <v>1.77</v>
      </c>
      <c r="Z272" s="613">
        <f t="shared" si="191"/>
        <v>56.86</v>
      </c>
      <c r="AA272" s="1052">
        <f t="shared" si="171"/>
        <v>2.2388059701492713</v>
      </c>
      <c r="AB272" s="1052">
        <f t="shared" si="172"/>
        <v>2.0304568527918621</v>
      </c>
      <c r="AC272" s="1053">
        <f t="shared" si="173"/>
        <v>3.6842105263158009</v>
      </c>
      <c r="AD272" s="1053">
        <f t="shared" si="174"/>
        <v>7.0422535211267512</v>
      </c>
      <c r="AE272" s="1053">
        <f t="shared" si="175"/>
        <v>10.59190031152648</v>
      </c>
      <c r="AF272" s="1053">
        <f t="shared" si="176"/>
        <v>8.0808080808080653</v>
      </c>
      <c r="AG272" s="1053">
        <f t="shared" si="177"/>
        <v>6.0714285714285943</v>
      </c>
      <c r="AH272" s="1053">
        <f t="shared" si="178"/>
        <v>3.7037037037036979</v>
      </c>
      <c r="AI272" s="1053">
        <f t="shared" si="179"/>
        <v>1.8867924528301883</v>
      </c>
      <c r="AJ272" s="1053">
        <f t="shared" si="180"/>
        <v>1.5325670498084198</v>
      </c>
      <c r="AK272" s="1053">
        <f t="shared" si="181"/>
        <v>5.2419354838709742</v>
      </c>
      <c r="AL272" s="1053">
        <f t="shared" si="182"/>
        <v>6.2098501070663836</v>
      </c>
      <c r="AM272" s="1053">
        <f t="shared" si="183"/>
        <v>4.2410714285714191</v>
      </c>
      <c r="AN272" s="1053">
        <f t="shared" si="184"/>
        <v>5.6603773584905648</v>
      </c>
      <c r="AO272" s="1053">
        <f t="shared" si="185"/>
        <v>7.3417721518987289</v>
      </c>
      <c r="AP272" s="1053">
        <f t="shared" si="186"/>
        <v>1.5424164524421524</v>
      </c>
      <c r="AQ272" s="1053">
        <f t="shared" si="187"/>
        <v>1.0389610389610393</v>
      </c>
      <c r="AR272" s="1053">
        <f t="shared" si="188"/>
        <v>1.8518518518518601</v>
      </c>
      <c r="AS272" s="1053">
        <f t="shared" si="189"/>
        <v>3.8461538461538325</v>
      </c>
      <c r="AT272" s="1053">
        <f t="shared" si="190"/>
        <v>2.8248587570621542</v>
      </c>
      <c r="AU272" s="1054">
        <f t="shared" si="192"/>
        <v>4.333108775842911</v>
      </c>
      <c r="AV272" s="1055">
        <f t="shared" si="193"/>
        <v>2.619664643373008</v>
      </c>
    </row>
    <row r="273" spans="1:48" ht="11.25" customHeight="1" x14ac:dyDescent="0.2">
      <c r="A273" s="862" t="s">
        <v>1224</v>
      </c>
      <c r="B273" s="860" t="s">
        <v>1225</v>
      </c>
      <c r="C273" s="610">
        <v>0.65</v>
      </c>
      <c r="D273" s="482">
        <v>0.53</v>
      </c>
      <c r="E273" s="615">
        <v>0.43000000000000005</v>
      </c>
      <c r="F273" s="610">
        <v>0.37</v>
      </c>
      <c r="G273" s="610">
        <v>0.27</v>
      </c>
      <c r="H273" s="610">
        <v>0.23</v>
      </c>
      <c r="I273" s="610">
        <v>0.15</v>
      </c>
      <c r="J273" s="931"/>
      <c r="K273" s="485">
        <v>0</v>
      </c>
      <c r="L273" s="614">
        <v>0</v>
      </c>
      <c r="M273" s="931"/>
      <c r="N273" s="611">
        <v>0</v>
      </c>
      <c r="O273" s="611">
        <v>0</v>
      </c>
      <c r="P273" s="612">
        <v>0</v>
      </c>
      <c r="Q273" s="612">
        <v>0</v>
      </c>
      <c r="R273" s="612">
        <v>0</v>
      </c>
      <c r="S273" s="612">
        <v>0</v>
      </c>
      <c r="T273" s="612">
        <v>0</v>
      </c>
      <c r="U273" s="612">
        <v>0</v>
      </c>
      <c r="V273" s="612">
        <v>0</v>
      </c>
      <c r="W273" s="612">
        <v>0</v>
      </c>
      <c r="X273" s="612">
        <v>0</v>
      </c>
      <c r="Y273" s="612">
        <v>0</v>
      </c>
      <c r="Z273" s="613">
        <f t="shared" si="191"/>
        <v>2.6300000000000003</v>
      </c>
      <c r="AA273" s="1052">
        <f t="shared" si="171"/>
        <v>22.641509433962259</v>
      </c>
      <c r="AB273" s="1052">
        <f t="shared" si="172"/>
        <v>23.255813953488371</v>
      </c>
      <c r="AC273" s="1053">
        <f t="shared" si="173"/>
        <v>16.216216216216228</v>
      </c>
      <c r="AD273" s="1053">
        <f t="shared" si="174"/>
        <v>37.037037037037024</v>
      </c>
      <c r="AE273" s="1053">
        <f t="shared" si="175"/>
        <v>17.391304347826097</v>
      </c>
      <c r="AF273" s="1053">
        <f t="shared" si="176"/>
        <v>53.333333333333343</v>
      </c>
      <c r="AG273" s="1053" t="str">
        <f t="shared" si="177"/>
        <v>n/a</v>
      </c>
      <c r="AH273" s="1053" t="str">
        <f t="shared" si="178"/>
        <v>n/a</v>
      </c>
      <c r="AI273" s="1053" t="str">
        <f t="shared" si="179"/>
        <v>n/a</v>
      </c>
      <c r="AJ273" s="1053" t="str">
        <f t="shared" si="180"/>
        <v>n/a</v>
      </c>
      <c r="AK273" s="1053" t="str">
        <f t="shared" si="181"/>
        <v>n/a</v>
      </c>
      <c r="AL273" s="1053" t="str">
        <f t="shared" si="182"/>
        <v>n/a</v>
      </c>
      <c r="AM273" s="1053" t="str">
        <f t="shared" si="183"/>
        <v>n/a</v>
      </c>
      <c r="AN273" s="1053" t="str">
        <f t="shared" si="184"/>
        <v>n/a</v>
      </c>
      <c r="AO273" s="1053" t="str">
        <f t="shared" si="185"/>
        <v>n/a</v>
      </c>
      <c r="AP273" s="1053" t="str">
        <f t="shared" si="186"/>
        <v>n/a</v>
      </c>
      <c r="AQ273" s="1053" t="str">
        <f t="shared" si="187"/>
        <v>n/a</v>
      </c>
      <c r="AR273" s="1053" t="str">
        <f t="shared" si="188"/>
        <v>n/a</v>
      </c>
      <c r="AS273" s="1053" t="str">
        <f t="shared" si="189"/>
        <v>n/a</v>
      </c>
      <c r="AT273" s="1053" t="str">
        <f t="shared" si="190"/>
        <v>n/a</v>
      </c>
      <c r="AU273" s="1054">
        <f t="shared" si="192"/>
        <v>28.312535720310553</v>
      </c>
      <c r="AV273" s="1055">
        <f t="shared" si="193"/>
        <v>14.321190249566458</v>
      </c>
    </row>
    <row r="274" spans="1:48" ht="11.25" customHeight="1" x14ac:dyDescent="0.2">
      <c r="A274" s="617" t="s">
        <v>3823</v>
      </c>
      <c r="B274" s="490" t="s">
        <v>3824</v>
      </c>
      <c r="C274" s="610">
        <v>0.64</v>
      </c>
      <c r="D274" s="482">
        <v>0.6</v>
      </c>
      <c r="E274" s="503">
        <v>0.56000000000000005</v>
      </c>
      <c r="F274" s="496">
        <v>0.52</v>
      </c>
      <c r="G274" s="496">
        <v>0.48</v>
      </c>
      <c r="H274" s="496">
        <v>0.44</v>
      </c>
      <c r="I274" s="519">
        <v>0.4</v>
      </c>
      <c r="J274" s="1013"/>
      <c r="K274" s="496">
        <v>0.4</v>
      </c>
      <c r="L274" s="497">
        <v>0</v>
      </c>
      <c r="M274" s="1013"/>
      <c r="N274" s="518">
        <v>0</v>
      </c>
      <c r="O274" s="509">
        <v>0.08</v>
      </c>
      <c r="P274" s="499">
        <v>0</v>
      </c>
      <c r="Q274" s="520">
        <v>0</v>
      </c>
      <c r="R274" s="520">
        <v>0</v>
      </c>
      <c r="S274" s="520">
        <v>0</v>
      </c>
      <c r="T274" s="520">
        <v>0</v>
      </c>
      <c r="U274" s="520">
        <v>0</v>
      </c>
      <c r="V274" s="520">
        <v>0</v>
      </c>
      <c r="W274" s="520">
        <v>0</v>
      </c>
      <c r="X274" s="520">
        <v>0</v>
      </c>
      <c r="Y274" s="520">
        <v>0</v>
      </c>
      <c r="Z274" s="613">
        <f t="shared" si="191"/>
        <v>4.12</v>
      </c>
      <c r="AA274" s="1052">
        <f t="shared" si="171"/>
        <v>6.6666666666666652</v>
      </c>
      <c r="AB274" s="1052">
        <f t="shared" ref="AB274:AB306" si="194">IF(ISERROR((D274/E274-1)*100),"n/a",(D274/E274-1)*100)</f>
        <v>7.1428571428571397</v>
      </c>
      <c r="AC274" s="1053">
        <f t="shared" ref="AC274:AC306" si="195">IF(ISERROR((E274/F274-1)*100),"n/a",(E274/F274-1)*100)</f>
        <v>7.6923076923077094</v>
      </c>
      <c r="AD274" s="1053">
        <f t="shared" ref="AD274:AD306" si="196">IF(ISERROR((F274/G274-1)*100),"n/a",(F274/G274-1)*100)</f>
        <v>8.3333333333333481</v>
      </c>
      <c r="AE274" s="1053">
        <f t="shared" ref="AE274:AE306" si="197">IF(ISERROR((G274/H274-1)*100),"n/a",(G274/H274-1)*100)</f>
        <v>9.0909090909090828</v>
      </c>
      <c r="AF274" s="1053">
        <f t="shared" ref="AF274:AF306" si="198">IF(ISERROR((H274/I274-1)*100),"n/a",(H274/I274-1)*100)</f>
        <v>9.9999999999999858</v>
      </c>
      <c r="AG274" s="1053">
        <f t="shared" ref="AG274:AG306" si="199">IF(ISERROR((I274/K274-1)*100),"n/a",(I274/K274-1)*100)</f>
        <v>0</v>
      </c>
      <c r="AH274" s="1053" t="str">
        <f t="shared" ref="AH274:AH306" si="200">IF(ISERROR((K274/L274-1)*100),"n/a",(K274/L274-1)*100)</f>
        <v>n/a</v>
      </c>
      <c r="AI274" s="1053" t="str">
        <f t="shared" ref="AI274:AI306" si="201">IF(ISERROR((L274/N274-1)*100),"n/a",(L274/N274-1)*100)</f>
        <v>n/a</v>
      </c>
      <c r="AJ274" s="1053">
        <f t="shared" ref="AJ274:AJ306" si="202">IF(ISERROR((N274/O274-1)*100),"n/a",(N274/O274-1)*100)</f>
        <v>-100</v>
      </c>
      <c r="AK274" s="1053" t="str">
        <f t="shared" ref="AK274:AK306" si="203">IF(ISERROR((O274/P274-1)*100),"n/a",(O274/P274-1)*100)</f>
        <v>n/a</v>
      </c>
      <c r="AL274" s="1053" t="str">
        <f t="shared" ref="AL274:AL306" si="204">IF(ISERROR((P274/Q274-1)*100),"n/a",(P274/Q274-1)*100)</f>
        <v>n/a</v>
      </c>
      <c r="AM274" s="1053" t="str">
        <f t="shared" ref="AM274:AM306" si="205">IF(ISERROR((Q274/R274-1)*100),"n/a",(Q274/R274-1)*100)</f>
        <v>n/a</v>
      </c>
      <c r="AN274" s="1053" t="str">
        <f t="shared" ref="AN274:AN306" si="206">IF(ISERROR((R274/S274-1)*100),"n/a",(R274/S274-1)*100)</f>
        <v>n/a</v>
      </c>
      <c r="AO274" s="1053" t="str">
        <f t="shared" ref="AO274:AO306" si="207">IF(ISERROR((S274/T274-1)*100),"n/a",(S274/T274-1)*100)</f>
        <v>n/a</v>
      </c>
      <c r="AP274" s="1053" t="str">
        <f t="shared" ref="AP274:AP306" si="208">IF(ISERROR((T274/U274-1)*100),"n/a",(T274/U274-1)*100)</f>
        <v>n/a</v>
      </c>
      <c r="AQ274" s="1053" t="str">
        <f t="shared" ref="AQ274:AQ306" si="209">IF(ISERROR((U274/V274-1)*100),"n/a",(U274/V274-1)*100)</f>
        <v>n/a</v>
      </c>
      <c r="AR274" s="1053" t="str">
        <f t="shared" ref="AR274:AR306" si="210">IF(ISERROR((V274/W274-1)*100),"n/a",(V274/W274-1)*100)</f>
        <v>n/a</v>
      </c>
      <c r="AS274" s="1053" t="str">
        <f t="shared" ref="AS274:AS306" si="211">IF(ISERROR((W274/X274-1)*100),"n/a",(W274/X274-1)*100)</f>
        <v>n/a</v>
      </c>
      <c r="AT274" s="1053" t="str">
        <f t="shared" ref="AT274:AT306" si="212">IF(ISERROR((X274/Y274-1)*100),"n/a",(X274/Y274-1)*100)</f>
        <v>n/a</v>
      </c>
      <c r="AU274" s="1054">
        <f t="shared" si="192"/>
        <v>-6.3842407592407593</v>
      </c>
      <c r="AV274" s="1055">
        <f t="shared" si="193"/>
        <v>37.94856910949882</v>
      </c>
    </row>
    <row r="275" spans="1:48" ht="11.25" customHeight="1" x14ac:dyDescent="0.2">
      <c r="A275" s="483" t="s">
        <v>4048</v>
      </c>
      <c r="B275" s="847" t="s">
        <v>4049</v>
      </c>
      <c r="C275" s="998">
        <v>0.58499999999999996</v>
      </c>
      <c r="D275" s="620">
        <v>0.52749999999999997</v>
      </c>
      <c r="E275" s="482">
        <v>0.47749999999999998</v>
      </c>
      <c r="F275" s="620">
        <v>0.43</v>
      </c>
      <c r="G275" s="620">
        <v>0.2</v>
      </c>
      <c r="H275" s="485">
        <v>0</v>
      </c>
      <c r="I275" s="485">
        <v>0</v>
      </c>
      <c r="J275" s="931"/>
      <c r="K275" s="485">
        <v>0</v>
      </c>
      <c r="L275" s="614">
        <v>0</v>
      </c>
      <c r="M275" s="931"/>
      <c r="N275" s="611">
        <v>0</v>
      </c>
      <c r="O275" s="611">
        <v>0</v>
      </c>
      <c r="P275" s="612">
        <v>0</v>
      </c>
      <c r="Q275" s="612">
        <v>0</v>
      </c>
      <c r="R275" s="612">
        <v>0</v>
      </c>
      <c r="S275" s="612">
        <v>0</v>
      </c>
      <c r="T275" s="612">
        <v>0</v>
      </c>
      <c r="U275" s="612">
        <v>0</v>
      </c>
      <c r="V275" s="612">
        <v>0</v>
      </c>
      <c r="W275" s="612">
        <v>0</v>
      </c>
      <c r="X275" s="612">
        <v>0</v>
      </c>
      <c r="Y275" s="612">
        <v>0</v>
      </c>
      <c r="Z275" s="613">
        <f t="shared" si="191"/>
        <v>2.2200000000000002</v>
      </c>
      <c r="AA275" s="1052">
        <f t="shared" si="171"/>
        <v>10.90047393364928</v>
      </c>
      <c r="AB275" s="1052">
        <f t="shared" si="194"/>
        <v>10.471204188481664</v>
      </c>
      <c r="AC275" s="1053">
        <f t="shared" si="195"/>
        <v>11.046511627906973</v>
      </c>
      <c r="AD275" s="1053">
        <f t="shared" si="196"/>
        <v>114.99999999999999</v>
      </c>
      <c r="AE275" s="1053" t="str">
        <f t="shared" si="197"/>
        <v>n/a</v>
      </c>
      <c r="AF275" s="1053" t="str">
        <f t="shared" si="198"/>
        <v>n/a</v>
      </c>
      <c r="AG275" s="1053" t="str">
        <f t="shared" si="199"/>
        <v>n/a</v>
      </c>
      <c r="AH275" s="1053" t="str">
        <f t="shared" si="200"/>
        <v>n/a</v>
      </c>
      <c r="AI275" s="1053" t="str">
        <f t="shared" si="201"/>
        <v>n/a</v>
      </c>
      <c r="AJ275" s="1053" t="str">
        <f t="shared" si="202"/>
        <v>n/a</v>
      </c>
      <c r="AK275" s="1053" t="str">
        <f t="shared" si="203"/>
        <v>n/a</v>
      </c>
      <c r="AL275" s="1053" t="str">
        <f t="shared" si="204"/>
        <v>n/a</v>
      </c>
      <c r="AM275" s="1053" t="str">
        <f t="shared" si="205"/>
        <v>n/a</v>
      </c>
      <c r="AN275" s="1053" t="str">
        <f t="shared" si="206"/>
        <v>n/a</v>
      </c>
      <c r="AO275" s="1053" t="str">
        <f t="shared" si="207"/>
        <v>n/a</v>
      </c>
      <c r="AP275" s="1053" t="str">
        <f t="shared" si="208"/>
        <v>n/a</v>
      </c>
      <c r="AQ275" s="1053" t="str">
        <f t="shared" si="209"/>
        <v>n/a</v>
      </c>
      <c r="AR275" s="1053" t="str">
        <f t="shared" si="210"/>
        <v>n/a</v>
      </c>
      <c r="AS275" s="1053" t="str">
        <f t="shared" si="211"/>
        <v>n/a</v>
      </c>
      <c r="AT275" s="1053" t="str">
        <f t="shared" si="212"/>
        <v>n/a</v>
      </c>
      <c r="AU275" s="1054">
        <f t="shared" si="192"/>
        <v>36.854547437509474</v>
      </c>
      <c r="AV275" s="1055">
        <f t="shared" si="193"/>
        <v>52.097540572103718</v>
      </c>
    </row>
    <row r="276" spans="1:48" ht="11.25" customHeight="1" x14ac:dyDescent="0.2">
      <c r="A276" s="483" t="s">
        <v>249</v>
      </c>
      <c r="B276" s="860" t="s">
        <v>250</v>
      </c>
      <c r="C276" s="610">
        <v>0.63500000000000001</v>
      </c>
      <c r="D276" s="482">
        <v>0.61499999999999999</v>
      </c>
      <c r="E276" s="482">
        <v>0.59</v>
      </c>
      <c r="F276" s="610">
        <v>0.55000000000000004</v>
      </c>
      <c r="G276" s="610">
        <v>0.51</v>
      </c>
      <c r="H276" s="610">
        <v>0.46</v>
      </c>
      <c r="I276" s="610">
        <v>0.38500000000000001</v>
      </c>
      <c r="J276" s="931"/>
      <c r="K276" s="610">
        <v>0.33</v>
      </c>
      <c r="L276" s="481">
        <v>0.29499999999999998</v>
      </c>
      <c r="M276" s="931"/>
      <c r="N276" s="494">
        <v>0.27750000000000002</v>
      </c>
      <c r="O276" s="494">
        <v>0.27</v>
      </c>
      <c r="P276" s="616">
        <v>0.26250000000000001</v>
      </c>
      <c r="Q276" s="616">
        <v>0.25600000000000001</v>
      </c>
      <c r="R276" s="616">
        <v>0.24879999999999999</v>
      </c>
      <c r="S276" s="616">
        <v>0.2414</v>
      </c>
      <c r="T276" s="616">
        <v>0.2288</v>
      </c>
      <c r="U276" s="616">
        <v>0.22389999999999999</v>
      </c>
      <c r="V276" s="616">
        <v>0.21879999999999999</v>
      </c>
      <c r="W276" s="616">
        <v>0.21389999999999998</v>
      </c>
      <c r="X276" s="616">
        <v>0.20879999999999999</v>
      </c>
      <c r="Y276" s="616">
        <v>0.2039</v>
      </c>
      <c r="Z276" s="613">
        <f t="shared" si="191"/>
        <v>7.2242999999999977</v>
      </c>
      <c r="AA276" s="1052">
        <f t="shared" si="171"/>
        <v>3.2520325203251987</v>
      </c>
      <c r="AB276" s="1052">
        <f t="shared" si="194"/>
        <v>4.2372881355932313</v>
      </c>
      <c r="AC276" s="1053">
        <f t="shared" si="195"/>
        <v>7.2727272727272529</v>
      </c>
      <c r="AD276" s="1053">
        <f t="shared" si="196"/>
        <v>7.8431372549019773</v>
      </c>
      <c r="AE276" s="1053">
        <f t="shared" si="197"/>
        <v>10.869565217391308</v>
      </c>
      <c r="AF276" s="1053">
        <f t="shared" si="198"/>
        <v>19.480519480519476</v>
      </c>
      <c r="AG276" s="1053">
        <f t="shared" si="199"/>
        <v>16.666666666666675</v>
      </c>
      <c r="AH276" s="1053">
        <f t="shared" si="200"/>
        <v>11.86440677966103</v>
      </c>
      <c r="AI276" s="1053">
        <f t="shared" si="201"/>
        <v>6.3063063063062863</v>
      </c>
      <c r="AJ276" s="1053">
        <f t="shared" si="202"/>
        <v>2.7777777777777901</v>
      </c>
      <c r="AK276" s="1053">
        <f t="shared" si="203"/>
        <v>2.8571428571428692</v>
      </c>
      <c r="AL276" s="1053">
        <f t="shared" si="204"/>
        <v>2.5390625</v>
      </c>
      <c r="AM276" s="1053">
        <f t="shared" si="205"/>
        <v>2.893890675241173</v>
      </c>
      <c r="AN276" s="1053">
        <f t="shared" si="206"/>
        <v>3.0654515327257714</v>
      </c>
      <c r="AO276" s="1053">
        <f t="shared" si="207"/>
        <v>5.5069930069929995</v>
      </c>
      <c r="AP276" s="1053">
        <f t="shared" si="208"/>
        <v>2.188476998660116</v>
      </c>
      <c r="AQ276" s="1053">
        <f t="shared" si="209"/>
        <v>2.3308957952467901</v>
      </c>
      <c r="AR276" s="1053">
        <f t="shared" si="210"/>
        <v>2.2907900888265553</v>
      </c>
      <c r="AS276" s="1053">
        <f t="shared" si="211"/>
        <v>2.4425287356321768</v>
      </c>
      <c r="AT276" s="1053">
        <f t="shared" si="212"/>
        <v>2.4031387935262272</v>
      </c>
      <c r="AU276" s="1054">
        <f t="shared" si="192"/>
        <v>5.9544399197932449</v>
      </c>
      <c r="AV276" s="1055">
        <f t="shared" si="193"/>
        <v>5.0649262354601268</v>
      </c>
    </row>
    <row r="277" spans="1:48" ht="11.25" customHeight="1" x14ac:dyDescent="0.2">
      <c r="A277" s="483" t="s">
        <v>4110</v>
      </c>
      <c r="B277" s="847" t="s">
        <v>2285</v>
      </c>
      <c r="C277" s="998">
        <v>0.51</v>
      </c>
      <c r="D277" s="620">
        <v>0.47</v>
      </c>
      <c r="E277" s="482">
        <v>0.43</v>
      </c>
      <c r="F277" s="482">
        <v>0.39</v>
      </c>
      <c r="G277" s="482">
        <v>0.35</v>
      </c>
      <c r="H277" s="505">
        <v>0.32</v>
      </c>
      <c r="I277" s="482">
        <v>0.32</v>
      </c>
      <c r="J277" s="1066" t="s">
        <v>90</v>
      </c>
      <c r="K277" s="482">
        <v>0.28000000000000003</v>
      </c>
      <c r="L277" s="615">
        <v>0.17</v>
      </c>
      <c r="M277" s="482"/>
      <c r="N277" s="525">
        <v>0.12</v>
      </c>
      <c r="O277" s="525">
        <v>0.26</v>
      </c>
      <c r="P277" s="616">
        <v>0.6</v>
      </c>
      <c r="Q277" s="616">
        <v>0.59499999999999997</v>
      </c>
      <c r="R277" s="616">
        <v>0.58499999999999996</v>
      </c>
      <c r="S277" s="616">
        <v>0.55400000000000005</v>
      </c>
      <c r="T277" s="616">
        <v>0.52</v>
      </c>
      <c r="U277" s="616">
        <v>0.496</v>
      </c>
      <c r="V277" s="616">
        <v>0.45750000000000002</v>
      </c>
      <c r="W277" s="616">
        <v>0.4224</v>
      </c>
      <c r="X277" s="616">
        <v>0.39679999999999999</v>
      </c>
      <c r="Y277" s="616">
        <v>0.38400000000000001</v>
      </c>
      <c r="Z277" s="613">
        <f t="shared" si="191"/>
        <v>8.6306999999999992</v>
      </c>
      <c r="AA277" s="1052">
        <f t="shared" si="171"/>
        <v>8.5106382978723527</v>
      </c>
      <c r="AB277" s="1052">
        <f t="shared" si="194"/>
        <v>9.302325581395344</v>
      </c>
      <c r="AC277" s="1053">
        <f t="shared" si="195"/>
        <v>10.256410256410241</v>
      </c>
      <c r="AD277" s="1053">
        <f t="shared" si="196"/>
        <v>11.428571428571432</v>
      </c>
      <c r="AE277" s="1053">
        <f t="shared" si="197"/>
        <v>9.375</v>
      </c>
      <c r="AF277" s="1053">
        <f t="shared" si="198"/>
        <v>0</v>
      </c>
      <c r="AG277" s="1053">
        <f t="shared" si="199"/>
        <v>14.285714285714279</v>
      </c>
      <c r="AH277" s="1053">
        <f t="shared" si="200"/>
        <v>64.705882352941188</v>
      </c>
      <c r="AI277" s="1053">
        <f t="shared" si="201"/>
        <v>41.666666666666671</v>
      </c>
      <c r="AJ277" s="1053">
        <f t="shared" si="202"/>
        <v>-53.846153846153854</v>
      </c>
      <c r="AK277" s="1053">
        <f t="shared" si="203"/>
        <v>-56.666666666666664</v>
      </c>
      <c r="AL277" s="1053">
        <f t="shared" si="204"/>
        <v>0.84033613445377853</v>
      </c>
      <c r="AM277" s="1053">
        <f t="shared" si="205"/>
        <v>1.7094017094017033</v>
      </c>
      <c r="AN277" s="1053">
        <f t="shared" si="206"/>
        <v>5.5956678700360918</v>
      </c>
      <c r="AO277" s="1053">
        <f t="shared" si="207"/>
        <v>6.5384615384615374</v>
      </c>
      <c r="AP277" s="1053">
        <f t="shared" si="208"/>
        <v>4.8387096774193505</v>
      </c>
      <c r="AQ277" s="1053">
        <f t="shared" si="209"/>
        <v>8.4153005464480799</v>
      </c>
      <c r="AR277" s="1053">
        <f t="shared" si="210"/>
        <v>8.3096590909091042</v>
      </c>
      <c r="AS277" s="1053">
        <f t="shared" si="211"/>
        <v>6.4516129032258007</v>
      </c>
      <c r="AT277" s="1053">
        <f t="shared" si="212"/>
        <v>3.3333333333333215</v>
      </c>
      <c r="AU277" s="1054">
        <f t="shared" si="192"/>
        <v>5.2525435580219879</v>
      </c>
      <c r="AV277" s="1055">
        <f t="shared" si="193"/>
        <v>25.610592551894456</v>
      </c>
    </row>
    <row r="278" spans="1:48" ht="11.25" customHeight="1" x14ac:dyDescent="0.2">
      <c r="A278" s="617" t="s">
        <v>3821</v>
      </c>
      <c r="B278" s="490" t="s">
        <v>3822</v>
      </c>
      <c r="C278" s="610">
        <v>0.36</v>
      </c>
      <c r="D278" s="482">
        <v>0.2</v>
      </c>
      <c r="E278" s="615">
        <v>0.14000000000000001</v>
      </c>
      <c r="F278" s="610">
        <v>0.12</v>
      </c>
      <c r="G278" s="521">
        <v>0.1</v>
      </c>
      <c r="H278" s="610">
        <v>7.4999999999999997E-2</v>
      </c>
      <c r="I278" s="521">
        <v>0</v>
      </c>
      <c r="J278" s="931"/>
      <c r="K278" s="521">
        <v>0</v>
      </c>
      <c r="L278" s="614">
        <v>0.2</v>
      </c>
      <c r="M278" s="931"/>
      <c r="N278" s="611">
        <v>0.56000000000000005</v>
      </c>
      <c r="O278" s="611">
        <v>0.56000000000000005</v>
      </c>
      <c r="P278" s="616">
        <v>0.56000000000000005</v>
      </c>
      <c r="Q278" s="616">
        <v>0.53</v>
      </c>
      <c r="R278" s="616">
        <v>0.49</v>
      </c>
      <c r="S278" s="616">
        <v>0.45</v>
      </c>
      <c r="T278" s="616">
        <v>0.41</v>
      </c>
      <c r="U278" s="616">
        <v>0.38500000000000001</v>
      </c>
      <c r="V278" s="616">
        <v>0.34499999999999997</v>
      </c>
      <c r="W278" s="616">
        <v>0.26500000000000001</v>
      </c>
      <c r="X278" s="612">
        <v>0</v>
      </c>
      <c r="Y278" s="616">
        <v>6.5000000000000002E-2</v>
      </c>
      <c r="Z278" s="613">
        <f t="shared" si="191"/>
        <v>5.8150000000000004</v>
      </c>
      <c r="AA278" s="1052">
        <f t="shared" si="171"/>
        <v>79.999999999999986</v>
      </c>
      <c r="AB278" s="1052">
        <f t="shared" si="194"/>
        <v>42.857142857142861</v>
      </c>
      <c r="AC278" s="1053">
        <f t="shared" si="195"/>
        <v>16.666666666666675</v>
      </c>
      <c r="AD278" s="1053">
        <f t="shared" si="196"/>
        <v>19.999999999999996</v>
      </c>
      <c r="AE278" s="1053">
        <f t="shared" si="197"/>
        <v>33.33333333333335</v>
      </c>
      <c r="AF278" s="1053" t="str">
        <f t="shared" si="198"/>
        <v>n/a</v>
      </c>
      <c r="AG278" s="1053" t="str">
        <f t="shared" si="199"/>
        <v>n/a</v>
      </c>
      <c r="AH278" s="1053">
        <f t="shared" si="200"/>
        <v>-100</v>
      </c>
      <c r="AI278" s="1053">
        <f t="shared" si="201"/>
        <v>-64.285714285714278</v>
      </c>
      <c r="AJ278" s="1053">
        <f t="shared" si="202"/>
        <v>0</v>
      </c>
      <c r="AK278" s="1053">
        <f t="shared" si="203"/>
        <v>0</v>
      </c>
      <c r="AL278" s="1053">
        <f t="shared" si="204"/>
        <v>5.6603773584905648</v>
      </c>
      <c r="AM278" s="1053">
        <f t="shared" si="205"/>
        <v>8.163265306122458</v>
      </c>
      <c r="AN278" s="1053">
        <f t="shared" si="206"/>
        <v>8.8888888888888786</v>
      </c>
      <c r="AO278" s="1053">
        <f t="shared" si="207"/>
        <v>9.7560975609756184</v>
      </c>
      <c r="AP278" s="1053">
        <f t="shared" si="208"/>
        <v>6.4935064935064846</v>
      </c>
      <c r="AQ278" s="1053">
        <f t="shared" si="209"/>
        <v>11.594202898550732</v>
      </c>
      <c r="AR278" s="1053">
        <f t="shared" si="210"/>
        <v>30.188679245283012</v>
      </c>
      <c r="AS278" s="1053" t="str">
        <f t="shared" si="211"/>
        <v>n/a</v>
      </c>
      <c r="AT278" s="1053">
        <f t="shared" si="212"/>
        <v>-100</v>
      </c>
      <c r="AU278" s="1054">
        <f t="shared" si="192"/>
        <v>0.5480262543086073</v>
      </c>
      <c r="AV278" s="1055">
        <f t="shared" si="193"/>
        <v>47.11289039796754</v>
      </c>
    </row>
    <row r="279" spans="1:48" ht="11.25" customHeight="1" x14ac:dyDescent="0.2">
      <c r="A279" s="862" t="s">
        <v>1236</v>
      </c>
      <c r="B279" s="860" t="s">
        <v>1237</v>
      </c>
      <c r="C279" s="610">
        <v>0.68</v>
      </c>
      <c r="D279" s="482">
        <v>0.6</v>
      </c>
      <c r="E279" s="615">
        <v>0.51666699999999999</v>
      </c>
      <c r="F279" s="610">
        <v>0.48</v>
      </c>
      <c r="G279" s="610">
        <v>0.45333333333333337</v>
      </c>
      <c r="H279" s="610">
        <v>0.42666666666666669</v>
      </c>
      <c r="I279" s="610">
        <v>0.4</v>
      </c>
      <c r="J279" s="931"/>
      <c r="K279" s="485">
        <v>0.37333333333333335</v>
      </c>
      <c r="L279" s="614">
        <v>0.37333333333333335</v>
      </c>
      <c r="M279" s="931"/>
      <c r="N279" s="611">
        <v>0.37333333333333335</v>
      </c>
      <c r="O279" s="611">
        <v>0.37333333333333335</v>
      </c>
      <c r="P279" s="612">
        <v>0.37333333333333335</v>
      </c>
      <c r="Q279" s="612">
        <v>0.37333333333333335</v>
      </c>
      <c r="R279" s="612">
        <v>0.37333333333333335</v>
      </c>
      <c r="S279" s="612">
        <v>0.37333333333333335</v>
      </c>
      <c r="T279" s="612">
        <v>0.37333333333333335</v>
      </c>
      <c r="U279" s="612">
        <v>0.37333333333333335</v>
      </c>
      <c r="V279" s="612">
        <v>0.37333333333333335</v>
      </c>
      <c r="W279" s="616">
        <v>0.37333333333333335</v>
      </c>
      <c r="X279" s="616">
        <v>0.3666666666666667</v>
      </c>
      <c r="Y279" s="616">
        <v>0.34</v>
      </c>
      <c r="Z279" s="613">
        <f t="shared" si="191"/>
        <v>8.7433336666666648</v>
      </c>
      <c r="AA279" s="1052">
        <f t="shared" si="171"/>
        <v>13.333333333333353</v>
      </c>
      <c r="AB279" s="1052">
        <f t="shared" si="194"/>
        <v>16.128957336156557</v>
      </c>
      <c r="AC279" s="1053">
        <f t="shared" si="195"/>
        <v>7.6389583333333455</v>
      </c>
      <c r="AD279" s="1053">
        <f t="shared" si="196"/>
        <v>5.8823529411764497</v>
      </c>
      <c r="AE279" s="1053">
        <f t="shared" si="197"/>
        <v>6.25</v>
      </c>
      <c r="AF279" s="1053">
        <f t="shared" si="198"/>
        <v>6.6666666666666652</v>
      </c>
      <c r="AG279" s="1053">
        <f t="shared" si="199"/>
        <v>7.1428571428571397</v>
      </c>
      <c r="AH279" s="1053">
        <f t="shared" si="200"/>
        <v>0</v>
      </c>
      <c r="AI279" s="1053">
        <f t="shared" si="201"/>
        <v>0</v>
      </c>
      <c r="AJ279" s="1053">
        <f t="shared" si="202"/>
        <v>0</v>
      </c>
      <c r="AK279" s="1053">
        <f t="shared" si="203"/>
        <v>0</v>
      </c>
      <c r="AL279" s="1053">
        <f t="shared" si="204"/>
        <v>0</v>
      </c>
      <c r="AM279" s="1053">
        <f t="shared" si="205"/>
        <v>0</v>
      </c>
      <c r="AN279" s="1053">
        <f t="shared" si="206"/>
        <v>0</v>
      </c>
      <c r="AO279" s="1053">
        <f t="shared" si="207"/>
        <v>0</v>
      </c>
      <c r="AP279" s="1053">
        <f t="shared" si="208"/>
        <v>0</v>
      </c>
      <c r="AQ279" s="1053">
        <f t="shared" si="209"/>
        <v>0</v>
      </c>
      <c r="AR279" s="1053">
        <f t="shared" si="210"/>
        <v>0</v>
      </c>
      <c r="AS279" s="1053">
        <f t="shared" si="211"/>
        <v>1.8181818181818077</v>
      </c>
      <c r="AT279" s="1053">
        <f t="shared" si="212"/>
        <v>7.8431372549019551</v>
      </c>
      <c r="AU279" s="1054">
        <f t="shared" si="192"/>
        <v>3.6352222413303634</v>
      </c>
      <c r="AV279" s="1055">
        <f t="shared" si="193"/>
        <v>4.9520220640076626</v>
      </c>
    </row>
    <row r="280" spans="1:48" ht="11.25" customHeight="1" x14ac:dyDescent="0.2">
      <c r="A280" s="470" t="s">
        <v>1245</v>
      </c>
      <c r="B280" s="860" t="s">
        <v>1246</v>
      </c>
      <c r="C280" s="610">
        <v>0.81599999999999995</v>
      </c>
      <c r="D280" s="482">
        <v>0.80100000000000005</v>
      </c>
      <c r="E280" s="615">
        <v>0.77100000000000013</v>
      </c>
      <c r="F280" s="485">
        <v>0.75</v>
      </c>
      <c r="G280" s="610">
        <v>0.74750000000000005</v>
      </c>
      <c r="H280" s="610">
        <v>0.72</v>
      </c>
      <c r="I280" s="610">
        <v>0.63</v>
      </c>
      <c r="J280" s="931"/>
      <c r="K280" s="610">
        <v>0.6</v>
      </c>
      <c r="L280" s="481">
        <v>0.55500000000000005</v>
      </c>
      <c r="M280" s="931"/>
      <c r="N280" s="611">
        <v>0.48</v>
      </c>
      <c r="O280" s="611">
        <v>0.6</v>
      </c>
      <c r="P280" s="616">
        <v>0.96</v>
      </c>
      <c r="Q280" s="616">
        <v>0.91500000000000004</v>
      </c>
      <c r="R280" s="616">
        <v>0.84</v>
      </c>
      <c r="S280" s="616">
        <v>0.18</v>
      </c>
      <c r="T280" s="612">
        <v>0</v>
      </c>
      <c r="U280" s="612">
        <v>0</v>
      </c>
      <c r="V280" s="612">
        <v>0</v>
      </c>
      <c r="W280" s="612">
        <v>0</v>
      </c>
      <c r="X280" s="612">
        <v>0</v>
      </c>
      <c r="Y280" s="612">
        <v>0</v>
      </c>
      <c r="Z280" s="613">
        <f t="shared" si="191"/>
        <v>10.365499999999997</v>
      </c>
      <c r="AA280" s="1052">
        <f t="shared" si="171"/>
        <v>1.8726591760299449</v>
      </c>
      <c r="AB280" s="1052">
        <f t="shared" si="194"/>
        <v>3.8910505836575737</v>
      </c>
      <c r="AC280" s="1053">
        <f t="shared" si="195"/>
        <v>2.8000000000000247</v>
      </c>
      <c r="AD280" s="1053">
        <f t="shared" si="196"/>
        <v>0.33444816053511683</v>
      </c>
      <c r="AE280" s="1053">
        <f t="shared" si="197"/>
        <v>3.8194444444444642</v>
      </c>
      <c r="AF280" s="1053">
        <f t="shared" si="198"/>
        <v>14.285714285714279</v>
      </c>
      <c r="AG280" s="1053">
        <f t="shared" si="199"/>
        <v>5.0000000000000044</v>
      </c>
      <c r="AH280" s="1053">
        <f t="shared" si="200"/>
        <v>8.108108108108091</v>
      </c>
      <c r="AI280" s="1053">
        <f t="shared" si="201"/>
        <v>15.625000000000021</v>
      </c>
      <c r="AJ280" s="1053">
        <f t="shared" si="202"/>
        <v>-19.999999999999996</v>
      </c>
      <c r="AK280" s="1053">
        <f t="shared" si="203"/>
        <v>-37.5</v>
      </c>
      <c r="AL280" s="1053">
        <f t="shared" si="204"/>
        <v>4.9180327868852292</v>
      </c>
      <c r="AM280" s="1053">
        <f t="shared" si="205"/>
        <v>8.9285714285714413</v>
      </c>
      <c r="AN280" s="1053">
        <f t="shared" si="206"/>
        <v>366.66666666666669</v>
      </c>
      <c r="AO280" s="1053" t="str">
        <f t="shared" si="207"/>
        <v>n/a</v>
      </c>
      <c r="AP280" s="1053" t="str">
        <f t="shared" si="208"/>
        <v>n/a</v>
      </c>
      <c r="AQ280" s="1053" t="str">
        <f t="shared" si="209"/>
        <v>n/a</v>
      </c>
      <c r="AR280" s="1053" t="str">
        <f t="shared" si="210"/>
        <v>n/a</v>
      </c>
      <c r="AS280" s="1053" t="str">
        <f t="shared" si="211"/>
        <v>n/a</v>
      </c>
      <c r="AT280" s="1053" t="str">
        <f t="shared" si="212"/>
        <v>n/a</v>
      </c>
      <c r="AU280" s="1054">
        <f t="shared" si="192"/>
        <v>27.05354968861521</v>
      </c>
      <c r="AV280" s="1055">
        <f t="shared" si="193"/>
        <v>98.71802422180815</v>
      </c>
    </row>
    <row r="281" spans="1:48" ht="11.25" customHeight="1" x14ac:dyDescent="0.2">
      <c r="A281" s="862" t="s">
        <v>1228</v>
      </c>
      <c r="B281" s="860" t="s">
        <v>1229</v>
      </c>
      <c r="C281" s="610">
        <v>1.84</v>
      </c>
      <c r="D281" s="482">
        <v>1.76</v>
      </c>
      <c r="E281" s="615">
        <v>1.68</v>
      </c>
      <c r="F281" s="610">
        <v>1.6</v>
      </c>
      <c r="G281" s="610">
        <v>1.52</v>
      </c>
      <c r="H281" s="610">
        <v>1.32</v>
      </c>
      <c r="I281" s="610">
        <v>1.24</v>
      </c>
      <c r="J281" s="931"/>
      <c r="K281" s="610">
        <v>1.2</v>
      </c>
      <c r="L281" s="481">
        <v>1.1599999999999999</v>
      </c>
      <c r="M281" s="931"/>
      <c r="N281" s="611">
        <v>1.1200000000000001</v>
      </c>
      <c r="O281" s="494">
        <v>1.1200000000000001</v>
      </c>
      <c r="P281" s="616">
        <v>1.08</v>
      </c>
      <c r="Q281" s="616">
        <v>0.96</v>
      </c>
      <c r="R281" s="616">
        <v>0.84</v>
      </c>
      <c r="S281" s="612">
        <v>0.8</v>
      </c>
      <c r="T281" s="612">
        <v>0.8</v>
      </c>
      <c r="U281" s="612">
        <v>1.28</v>
      </c>
      <c r="V281" s="616">
        <v>1.28</v>
      </c>
      <c r="W281" s="616">
        <v>1.24</v>
      </c>
      <c r="X281" s="616">
        <v>1.2</v>
      </c>
      <c r="Y281" s="616">
        <v>1.1000000000000001</v>
      </c>
      <c r="Z281" s="613">
        <f t="shared" si="191"/>
        <v>26.140000000000004</v>
      </c>
      <c r="AA281" s="1052">
        <f t="shared" si="171"/>
        <v>4.5454545454545414</v>
      </c>
      <c r="AB281" s="1052">
        <f t="shared" si="194"/>
        <v>4.7619047619047672</v>
      </c>
      <c r="AC281" s="1053">
        <f t="shared" si="195"/>
        <v>4.9999999999999822</v>
      </c>
      <c r="AD281" s="1053">
        <f t="shared" si="196"/>
        <v>5.2631578947368363</v>
      </c>
      <c r="AE281" s="1053">
        <f t="shared" si="197"/>
        <v>15.151515151515138</v>
      </c>
      <c r="AF281" s="1053">
        <f t="shared" si="198"/>
        <v>6.4516129032258229</v>
      </c>
      <c r="AG281" s="1053">
        <f t="shared" si="199"/>
        <v>3.3333333333333437</v>
      </c>
      <c r="AH281" s="1053">
        <f t="shared" si="200"/>
        <v>3.4482758620689724</v>
      </c>
      <c r="AI281" s="1053">
        <f t="shared" si="201"/>
        <v>3.5714285714285587</v>
      </c>
      <c r="AJ281" s="1053">
        <f t="shared" si="202"/>
        <v>0</v>
      </c>
      <c r="AK281" s="1053">
        <f t="shared" si="203"/>
        <v>3.7037037037036979</v>
      </c>
      <c r="AL281" s="1053">
        <f t="shared" si="204"/>
        <v>12.500000000000021</v>
      </c>
      <c r="AM281" s="1053">
        <f t="shared" si="205"/>
        <v>14.285714285714279</v>
      </c>
      <c r="AN281" s="1053">
        <f t="shared" si="206"/>
        <v>4.9999999999999822</v>
      </c>
      <c r="AO281" s="1053">
        <f t="shared" si="207"/>
        <v>0</v>
      </c>
      <c r="AP281" s="1053">
        <f t="shared" si="208"/>
        <v>-37.5</v>
      </c>
      <c r="AQ281" s="1053">
        <f t="shared" si="209"/>
        <v>0</v>
      </c>
      <c r="AR281" s="1053">
        <f t="shared" si="210"/>
        <v>3.2258064516129004</v>
      </c>
      <c r="AS281" s="1053">
        <f t="shared" si="211"/>
        <v>3.3333333333333437</v>
      </c>
      <c r="AT281" s="1053">
        <f t="shared" si="212"/>
        <v>9.0909090909090828</v>
      </c>
      <c r="AU281" s="1054">
        <f t="shared" si="192"/>
        <v>3.258307494447064</v>
      </c>
      <c r="AV281" s="1055">
        <f t="shared" si="193"/>
        <v>10.513438845260801</v>
      </c>
    </row>
    <row r="282" spans="1:48" ht="11.25" customHeight="1" x14ac:dyDescent="0.2">
      <c r="A282" s="466" t="s">
        <v>1243</v>
      </c>
      <c r="B282" s="845" t="s">
        <v>1244</v>
      </c>
      <c r="C282" s="610">
        <v>1.1100000000000001</v>
      </c>
      <c r="D282" s="482">
        <v>1.01</v>
      </c>
      <c r="E282" s="615">
        <v>0.83000000000000007</v>
      </c>
      <c r="F282" s="610">
        <v>0.79</v>
      </c>
      <c r="G282" s="610">
        <v>0.75</v>
      </c>
      <c r="H282" s="610">
        <v>0.68</v>
      </c>
      <c r="I282" s="610">
        <v>0.6</v>
      </c>
      <c r="J282" s="931"/>
      <c r="K282" s="610">
        <v>0.53</v>
      </c>
      <c r="L282" s="614">
        <v>0.52</v>
      </c>
      <c r="M282" s="931"/>
      <c r="N282" s="611">
        <v>0.52</v>
      </c>
      <c r="O282" s="611">
        <v>0.52</v>
      </c>
      <c r="P282" s="616">
        <v>0.52</v>
      </c>
      <c r="Q282" s="616">
        <v>0.49</v>
      </c>
      <c r="R282" s="616">
        <v>0.43340000000000001</v>
      </c>
      <c r="S282" s="616">
        <v>0.38670000000000004</v>
      </c>
      <c r="T282" s="616">
        <v>0.35630000000000001</v>
      </c>
      <c r="U282" s="616">
        <v>0.30599999999999999</v>
      </c>
      <c r="V282" s="616">
        <v>0.24829999999999999</v>
      </c>
      <c r="W282" s="616">
        <v>0.23280000000000001</v>
      </c>
      <c r="X282" s="616">
        <v>0.22220000000000001</v>
      </c>
      <c r="Y282" s="616">
        <v>0.1956</v>
      </c>
      <c r="Z282" s="613">
        <f t="shared" si="191"/>
        <v>11.251299999999999</v>
      </c>
      <c r="AA282" s="1052">
        <f t="shared" si="171"/>
        <v>9.9009900990099098</v>
      </c>
      <c r="AB282" s="1052">
        <f t="shared" si="194"/>
        <v>21.686746987951789</v>
      </c>
      <c r="AC282" s="1053">
        <f t="shared" si="195"/>
        <v>5.0632911392405111</v>
      </c>
      <c r="AD282" s="1053">
        <f t="shared" si="196"/>
        <v>5.3333333333333455</v>
      </c>
      <c r="AE282" s="1053">
        <f t="shared" si="197"/>
        <v>10.294117647058808</v>
      </c>
      <c r="AF282" s="1053">
        <f t="shared" si="198"/>
        <v>13.333333333333353</v>
      </c>
      <c r="AG282" s="1053">
        <f t="shared" si="199"/>
        <v>13.207547169811317</v>
      </c>
      <c r="AH282" s="1053">
        <f t="shared" si="200"/>
        <v>1.9230769230769162</v>
      </c>
      <c r="AI282" s="1053">
        <f t="shared" si="201"/>
        <v>0</v>
      </c>
      <c r="AJ282" s="1053">
        <f t="shared" si="202"/>
        <v>0</v>
      </c>
      <c r="AK282" s="1053">
        <f t="shared" si="203"/>
        <v>0</v>
      </c>
      <c r="AL282" s="1053">
        <f t="shared" si="204"/>
        <v>6.1224489795918435</v>
      </c>
      <c r="AM282" s="1053">
        <f t="shared" si="205"/>
        <v>13.059529303184124</v>
      </c>
      <c r="AN282" s="1053">
        <f t="shared" si="206"/>
        <v>12.076545125420202</v>
      </c>
      <c r="AO282" s="1053">
        <f t="shared" si="207"/>
        <v>8.5321358405837877</v>
      </c>
      <c r="AP282" s="1053">
        <f t="shared" si="208"/>
        <v>16.437908496732035</v>
      </c>
      <c r="AQ282" s="1053">
        <f t="shared" si="209"/>
        <v>23.238018525976646</v>
      </c>
      <c r="AR282" s="1053">
        <f t="shared" si="210"/>
        <v>6.658075601374569</v>
      </c>
      <c r="AS282" s="1053">
        <f t="shared" si="211"/>
        <v>4.7704770477047687</v>
      </c>
      <c r="AT282" s="1053">
        <f t="shared" si="212"/>
        <v>13.599182004089982</v>
      </c>
      <c r="AU282" s="1054">
        <f t="shared" si="192"/>
        <v>9.2618378778736954</v>
      </c>
      <c r="AV282" s="1055">
        <f t="shared" si="193"/>
        <v>6.7183518975354284</v>
      </c>
    </row>
    <row r="283" spans="1:48" ht="11.25" customHeight="1" x14ac:dyDescent="0.2">
      <c r="A283" s="862" t="s">
        <v>3832</v>
      </c>
      <c r="B283" s="860" t="s">
        <v>3833</v>
      </c>
      <c r="C283" s="610">
        <v>1</v>
      </c>
      <c r="D283" s="482">
        <v>0.98</v>
      </c>
      <c r="E283" s="482">
        <v>0.88</v>
      </c>
      <c r="F283" s="610">
        <v>0.82</v>
      </c>
      <c r="G283" s="610">
        <v>0.65</v>
      </c>
      <c r="H283" s="610">
        <v>0.3</v>
      </c>
      <c r="I283" s="521">
        <v>0</v>
      </c>
      <c r="J283" s="931"/>
      <c r="K283" s="521">
        <v>0</v>
      </c>
      <c r="L283" s="524">
        <v>0</v>
      </c>
      <c r="M283" s="931"/>
      <c r="N283" s="611">
        <v>0</v>
      </c>
      <c r="O283" s="611">
        <v>0.04</v>
      </c>
      <c r="P283" s="612">
        <v>0.32</v>
      </c>
      <c r="Q283" s="612">
        <v>0.32</v>
      </c>
      <c r="R283" s="616">
        <v>0.32</v>
      </c>
      <c r="S283" s="616">
        <v>0.28000000000000003</v>
      </c>
      <c r="T283" s="616">
        <v>0.12</v>
      </c>
      <c r="U283" s="612">
        <v>0</v>
      </c>
      <c r="V283" s="612">
        <v>0</v>
      </c>
      <c r="W283" s="612">
        <v>0.27</v>
      </c>
      <c r="X283" s="616">
        <v>0.36</v>
      </c>
      <c r="Y283" s="616">
        <v>0.3</v>
      </c>
      <c r="Z283" s="613">
        <f t="shared" si="191"/>
        <v>6.9600000000000009</v>
      </c>
      <c r="AA283" s="1052">
        <f t="shared" si="171"/>
        <v>2.0408163265306145</v>
      </c>
      <c r="AB283" s="1052">
        <f t="shared" si="194"/>
        <v>11.363636363636353</v>
      </c>
      <c r="AC283" s="1053">
        <f t="shared" si="195"/>
        <v>7.3170731707317138</v>
      </c>
      <c r="AD283" s="1053">
        <f t="shared" si="196"/>
        <v>26.15384615384615</v>
      </c>
      <c r="AE283" s="1053">
        <f t="shared" si="197"/>
        <v>116.6666666666667</v>
      </c>
      <c r="AF283" s="1053" t="str">
        <f t="shared" si="198"/>
        <v>n/a</v>
      </c>
      <c r="AG283" s="1053" t="str">
        <f t="shared" si="199"/>
        <v>n/a</v>
      </c>
      <c r="AH283" s="1053" t="str">
        <f t="shared" si="200"/>
        <v>n/a</v>
      </c>
      <c r="AI283" s="1053" t="str">
        <f t="shared" si="201"/>
        <v>n/a</v>
      </c>
      <c r="AJ283" s="1053">
        <f t="shared" si="202"/>
        <v>-100</v>
      </c>
      <c r="AK283" s="1053">
        <f t="shared" si="203"/>
        <v>-87.5</v>
      </c>
      <c r="AL283" s="1053">
        <f t="shared" si="204"/>
        <v>0</v>
      </c>
      <c r="AM283" s="1053">
        <f t="shared" si="205"/>
        <v>0</v>
      </c>
      <c r="AN283" s="1053">
        <f t="shared" si="206"/>
        <v>14.285714285714279</v>
      </c>
      <c r="AO283" s="1053">
        <f t="shared" si="207"/>
        <v>133.33333333333334</v>
      </c>
      <c r="AP283" s="1053" t="str">
        <f t="shared" si="208"/>
        <v>n/a</v>
      </c>
      <c r="AQ283" s="1053" t="str">
        <f t="shared" si="209"/>
        <v>n/a</v>
      </c>
      <c r="AR283" s="1053">
        <f t="shared" si="210"/>
        <v>-100</v>
      </c>
      <c r="AS283" s="1053">
        <f t="shared" si="211"/>
        <v>-24.999999999999989</v>
      </c>
      <c r="AT283" s="1053">
        <f t="shared" si="212"/>
        <v>19.999999999999996</v>
      </c>
      <c r="AU283" s="1054">
        <f t="shared" si="192"/>
        <v>1.3329347357470824</v>
      </c>
      <c r="AV283" s="1055">
        <f t="shared" si="193"/>
        <v>68.567881527114764</v>
      </c>
    </row>
    <row r="284" spans="1:48" ht="11.25" customHeight="1" x14ac:dyDescent="0.2">
      <c r="A284" s="1170" t="s">
        <v>4507</v>
      </c>
      <c r="B284" s="845" t="s">
        <v>4487</v>
      </c>
      <c r="C284" s="482">
        <v>0.42</v>
      </c>
      <c r="D284" s="482">
        <v>0.39500000000000002</v>
      </c>
      <c r="E284" s="504">
        <v>0.38500000000000001</v>
      </c>
      <c r="F284" s="504">
        <v>0.375</v>
      </c>
      <c r="G284" s="504">
        <v>0.36499999999999999</v>
      </c>
      <c r="H284" s="974">
        <v>0.35499999999999998</v>
      </c>
      <c r="I284" s="974">
        <v>0.35</v>
      </c>
      <c r="J284" s="974"/>
      <c r="K284" s="974">
        <v>0.35</v>
      </c>
      <c r="L284" s="476">
        <v>0.35</v>
      </c>
      <c r="M284" s="504"/>
      <c r="N284" s="510">
        <v>0.34749999999999998</v>
      </c>
      <c r="O284" s="510">
        <v>0.34</v>
      </c>
      <c r="P284" s="478">
        <v>0.32500000000000001</v>
      </c>
      <c r="Q284" s="478">
        <v>0.32</v>
      </c>
      <c r="R284" s="478">
        <v>0.23</v>
      </c>
      <c r="S284" s="478">
        <v>0.22</v>
      </c>
      <c r="T284" s="478">
        <v>0.20499999999999999</v>
      </c>
      <c r="U284" s="478">
        <v>0.17499999999999999</v>
      </c>
      <c r="V284" s="478">
        <v>0.15</v>
      </c>
      <c r="W284" s="478">
        <v>9.2499999999999999E-2</v>
      </c>
      <c r="X284" s="478">
        <v>0.03</v>
      </c>
      <c r="Y284" s="478">
        <v>0</v>
      </c>
      <c r="Z284" s="613">
        <f t="shared" si="191"/>
        <v>5.780000000000002</v>
      </c>
      <c r="AA284" s="1052">
        <f t="shared" si="171"/>
        <v>6.3291139240506222</v>
      </c>
      <c r="AB284" s="1052">
        <f t="shared" si="194"/>
        <v>2.5974025974025983</v>
      </c>
      <c r="AC284" s="1053">
        <f t="shared" si="195"/>
        <v>2.6666666666666616</v>
      </c>
      <c r="AD284" s="1053">
        <f t="shared" si="196"/>
        <v>2.7397260273972712</v>
      </c>
      <c r="AE284" s="1053">
        <f t="shared" si="197"/>
        <v>2.8169014084507005</v>
      </c>
      <c r="AF284" s="1053">
        <f t="shared" si="198"/>
        <v>1.4285714285714235</v>
      </c>
      <c r="AG284" s="1053">
        <f t="shared" si="199"/>
        <v>0</v>
      </c>
      <c r="AH284" s="1053">
        <f t="shared" si="200"/>
        <v>0</v>
      </c>
      <c r="AI284" s="1053">
        <f t="shared" si="201"/>
        <v>0.7194244604316502</v>
      </c>
      <c r="AJ284" s="1053">
        <f t="shared" si="202"/>
        <v>2.2058823529411686</v>
      </c>
      <c r="AK284" s="1053">
        <f t="shared" si="203"/>
        <v>4.6153846153846212</v>
      </c>
      <c r="AL284" s="1053">
        <f t="shared" si="204"/>
        <v>1.5625</v>
      </c>
      <c r="AM284" s="1053">
        <f t="shared" si="205"/>
        <v>39.130434782608688</v>
      </c>
      <c r="AN284" s="1053">
        <f t="shared" si="206"/>
        <v>4.5454545454545414</v>
      </c>
      <c r="AO284" s="1053">
        <f t="shared" si="207"/>
        <v>7.3170731707317138</v>
      </c>
      <c r="AP284" s="1053">
        <f t="shared" si="208"/>
        <v>17.142857142857149</v>
      </c>
      <c r="AQ284" s="1053">
        <f t="shared" si="209"/>
        <v>16.666666666666675</v>
      </c>
      <c r="AR284" s="1053">
        <f t="shared" si="210"/>
        <v>62.162162162162147</v>
      </c>
      <c r="AS284" s="1053">
        <f t="shared" si="211"/>
        <v>208.33333333333334</v>
      </c>
      <c r="AT284" s="1053" t="str">
        <f t="shared" si="212"/>
        <v>n/a</v>
      </c>
      <c r="AU284" s="1054">
        <f t="shared" si="192"/>
        <v>20.15681869921637</v>
      </c>
      <c r="AV284" s="1055">
        <f t="shared" si="193"/>
        <v>48.203753603186357</v>
      </c>
    </row>
    <row r="285" spans="1:48" ht="11.25" customHeight="1" x14ac:dyDescent="0.2">
      <c r="A285" s="862" t="s">
        <v>240</v>
      </c>
      <c r="B285" s="860" t="s">
        <v>241</v>
      </c>
      <c r="C285" s="610">
        <v>3.99</v>
      </c>
      <c r="D285" s="482">
        <v>3.63</v>
      </c>
      <c r="E285" s="615">
        <v>3.2800000000000002</v>
      </c>
      <c r="F285" s="610">
        <v>2.97</v>
      </c>
      <c r="G285" s="610">
        <v>2.69</v>
      </c>
      <c r="H285" s="610">
        <v>2.42</v>
      </c>
      <c r="I285" s="610">
        <v>2.19</v>
      </c>
      <c r="J285" s="931" t="s">
        <v>90</v>
      </c>
      <c r="K285" s="610">
        <v>2</v>
      </c>
      <c r="L285" s="481">
        <v>1.83</v>
      </c>
      <c r="M285" s="931"/>
      <c r="N285" s="494">
        <v>1.64</v>
      </c>
      <c r="O285" s="494">
        <v>1.49</v>
      </c>
      <c r="P285" s="616">
        <v>1.34</v>
      </c>
      <c r="Q285" s="616">
        <v>1.1000000000000001</v>
      </c>
      <c r="R285" s="616">
        <v>0.89</v>
      </c>
      <c r="S285" s="616">
        <v>0.78</v>
      </c>
      <c r="T285" s="616">
        <v>0.7</v>
      </c>
      <c r="U285" s="616">
        <v>0.63</v>
      </c>
      <c r="V285" s="616">
        <v>0.59</v>
      </c>
      <c r="W285" s="616">
        <v>0.55000000000000004</v>
      </c>
      <c r="X285" s="616">
        <v>0.51</v>
      </c>
      <c r="Y285" s="616">
        <v>0.47</v>
      </c>
      <c r="Z285" s="613">
        <f t="shared" si="191"/>
        <v>35.690000000000012</v>
      </c>
      <c r="AA285" s="1052">
        <f t="shared" si="171"/>
        <v>9.9173553719008378</v>
      </c>
      <c r="AB285" s="1052">
        <f t="shared" si="194"/>
        <v>10.670731707317071</v>
      </c>
      <c r="AC285" s="1053">
        <f t="shared" si="195"/>
        <v>10.437710437710447</v>
      </c>
      <c r="AD285" s="1053">
        <f t="shared" si="196"/>
        <v>10.408921933085512</v>
      </c>
      <c r="AE285" s="1053">
        <f t="shared" si="197"/>
        <v>11.157024793388427</v>
      </c>
      <c r="AF285" s="1053">
        <f t="shared" si="198"/>
        <v>10.502283105022837</v>
      </c>
      <c r="AG285" s="1053">
        <f t="shared" si="199"/>
        <v>9.4999999999999964</v>
      </c>
      <c r="AH285" s="1053">
        <f t="shared" si="200"/>
        <v>9.2896174863387859</v>
      </c>
      <c r="AI285" s="1053">
        <f t="shared" si="201"/>
        <v>11.585365853658548</v>
      </c>
      <c r="AJ285" s="1053">
        <f t="shared" si="202"/>
        <v>10.067114093959727</v>
      </c>
      <c r="AK285" s="1053">
        <f t="shared" si="203"/>
        <v>11.194029850746269</v>
      </c>
      <c r="AL285" s="1053">
        <f t="shared" si="204"/>
        <v>21.818181818181827</v>
      </c>
      <c r="AM285" s="1053">
        <f t="shared" si="205"/>
        <v>23.59550561797754</v>
      </c>
      <c r="AN285" s="1053">
        <f t="shared" si="206"/>
        <v>14.102564102564097</v>
      </c>
      <c r="AO285" s="1053">
        <f t="shared" si="207"/>
        <v>11.428571428571432</v>
      </c>
      <c r="AP285" s="1053">
        <f t="shared" si="208"/>
        <v>11.111111111111093</v>
      </c>
      <c r="AQ285" s="1053">
        <f t="shared" si="209"/>
        <v>6.7796610169491567</v>
      </c>
      <c r="AR285" s="1053">
        <f t="shared" si="210"/>
        <v>7.2727272727272529</v>
      </c>
      <c r="AS285" s="1053">
        <f t="shared" si="211"/>
        <v>7.8431372549019773</v>
      </c>
      <c r="AT285" s="1053">
        <f t="shared" si="212"/>
        <v>8.5106382978723527</v>
      </c>
      <c r="AU285" s="1054">
        <f t="shared" si="192"/>
        <v>11.35961262769926</v>
      </c>
      <c r="AV285" s="1055">
        <f t="shared" si="193"/>
        <v>4.2266466058328707</v>
      </c>
    </row>
    <row r="286" spans="1:48" ht="11.25" customHeight="1" x14ac:dyDescent="0.2">
      <c r="A286" s="470" t="s">
        <v>3954</v>
      </c>
      <c r="B286" s="860" t="s">
        <v>3955</v>
      </c>
      <c r="C286" s="610">
        <v>0.52</v>
      </c>
      <c r="D286" s="482">
        <v>0.48</v>
      </c>
      <c r="E286" s="615">
        <v>0.4</v>
      </c>
      <c r="F286" s="610">
        <v>0.32</v>
      </c>
      <c r="G286" s="521">
        <v>0.2</v>
      </c>
      <c r="H286" s="610">
        <v>0.15</v>
      </c>
      <c r="I286" s="521">
        <v>0</v>
      </c>
      <c r="J286" s="931"/>
      <c r="K286" s="485">
        <v>0</v>
      </c>
      <c r="L286" s="614">
        <v>0</v>
      </c>
      <c r="M286" s="931"/>
      <c r="N286" s="611">
        <v>0</v>
      </c>
      <c r="O286" s="611">
        <v>0</v>
      </c>
      <c r="P286" s="522">
        <v>0.54</v>
      </c>
      <c r="Q286" s="616">
        <v>0.69</v>
      </c>
      <c r="R286" s="616">
        <v>0.66500000000000004</v>
      </c>
      <c r="S286" s="616">
        <v>0.64500000000000002</v>
      </c>
      <c r="T286" s="616">
        <v>0.625</v>
      </c>
      <c r="U286" s="616">
        <v>0.60499999999999998</v>
      </c>
      <c r="V286" s="616">
        <v>0.52500000000000002</v>
      </c>
      <c r="W286" s="616">
        <v>0.5</v>
      </c>
      <c r="X286" s="616">
        <v>0.45</v>
      </c>
      <c r="Y286" s="616">
        <v>0.19</v>
      </c>
      <c r="Z286" s="613">
        <f t="shared" si="191"/>
        <v>7.5050000000000008</v>
      </c>
      <c r="AA286" s="1052">
        <f t="shared" si="171"/>
        <v>8.3333333333333481</v>
      </c>
      <c r="AB286" s="1052">
        <f t="shared" si="194"/>
        <v>19.999999999999996</v>
      </c>
      <c r="AC286" s="1053">
        <f t="shared" si="195"/>
        <v>25</v>
      </c>
      <c r="AD286" s="1053">
        <f t="shared" si="196"/>
        <v>59.999999999999986</v>
      </c>
      <c r="AE286" s="1053">
        <f t="shared" si="197"/>
        <v>33.33333333333335</v>
      </c>
      <c r="AF286" s="1053" t="str">
        <f t="shared" si="198"/>
        <v>n/a</v>
      </c>
      <c r="AG286" s="1053" t="str">
        <f t="shared" si="199"/>
        <v>n/a</v>
      </c>
      <c r="AH286" s="1053" t="str">
        <f t="shared" si="200"/>
        <v>n/a</v>
      </c>
      <c r="AI286" s="1053" t="str">
        <f t="shared" si="201"/>
        <v>n/a</v>
      </c>
      <c r="AJ286" s="1053" t="str">
        <f t="shared" si="202"/>
        <v>n/a</v>
      </c>
      <c r="AK286" s="1053">
        <f t="shared" si="203"/>
        <v>-100</v>
      </c>
      <c r="AL286" s="1053">
        <f t="shared" si="204"/>
        <v>-21.739130434782595</v>
      </c>
      <c r="AM286" s="1053">
        <f t="shared" si="205"/>
        <v>3.7593984962405846</v>
      </c>
      <c r="AN286" s="1053">
        <f t="shared" si="206"/>
        <v>3.1007751937984551</v>
      </c>
      <c r="AO286" s="1053">
        <f t="shared" si="207"/>
        <v>3.2000000000000028</v>
      </c>
      <c r="AP286" s="1053">
        <f t="shared" si="208"/>
        <v>3.3057851239669533</v>
      </c>
      <c r="AQ286" s="1053">
        <f t="shared" si="209"/>
        <v>15.238095238095228</v>
      </c>
      <c r="AR286" s="1053">
        <f t="shared" si="210"/>
        <v>5.0000000000000044</v>
      </c>
      <c r="AS286" s="1053">
        <f t="shared" si="211"/>
        <v>11.111111111111116</v>
      </c>
      <c r="AT286" s="1053">
        <f t="shared" si="212"/>
        <v>136.84210526315786</v>
      </c>
      <c r="AU286" s="1054">
        <f t="shared" si="192"/>
        <v>13.765653777216952</v>
      </c>
      <c r="AV286" s="1055">
        <f t="shared" si="193"/>
        <v>48.245711280535218</v>
      </c>
    </row>
    <row r="287" spans="1:48" ht="11.25" customHeight="1" x14ac:dyDescent="0.2">
      <c r="A287" s="466" t="s">
        <v>1251</v>
      </c>
      <c r="B287" s="845" t="s">
        <v>1252</v>
      </c>
      <c r="C287" s="610">
        <v>0.29249999999999998</v>
      </c>
      <c r="D287" s="482">
        <v>0.28199999999999997</v>
      </c>
      <c r="E287" s="615">
        <v>0.25</v>
      </c>
      <c r="F287" s="610">
        <v>0.21</v>
      </c>
      <c r="G287" s="610">
        <v>0.17</v>
      </c>
      <c r="H287" s="610">
        <v>0.13</v>
      </c>
      <c r="I287" s="610">
        <v>0.105</v>
      </c>
      <c r="J287" s="931"/>
      <c r="K287" s="610">
        <v>8.5000000000000006E-2</v>
      </c>
      <c r="L287" s="481">
        <v>0.02</v>
      </c>
      <c r="M287" s="931"/>
      <c r="N287" s="611">
        <v>0</v>
      </c>
      <c r="O287" s="611">
        <v>0</v>
      </c>
      <c r="P287" s="612">
        <v>0</v>
      </c>
      <c r="Q287" s="612">
        <v>0</v>
      </c>
      <c r="R287" s="612">
        <v>0</v>
      </c>
      <c r="S287" s="612">
        <v>0</v>
      </c>
      <c r="T287" s="612">
        <v>0</v>
      </c>
      <c r="U287" s="612">
        <v>0</v>
      </c>
      <c r="V287" s="612">
        <v>0</v>
      </c>
      <c r="W287" s="612">
        <v>0</v>
      </c>
      <c r="X287" s="612">
        <v>0</v>
      </c>
      <c r="Y287" s="612">
        <v>0</v>
      </c>
      <c r="Z287" s="613">
        <f t="shared" si="191"/>
        <v>1.5444999999999998</v>
      </c>
      <c r="AA287" s="1052">
        <f t="shared" si="171"/>
        <v>3.7234042553191626</v>
      </c>
      <c r="AB287" s="1052">
        <f t="shared" si="194"/>
        <v>12.79999999999999</v>
      </c>
      <c r="AC287" s="1053">
        <f t="shared" si="195"/>
        <v>19.047619047619047</v>
      </c>
      <c r="AD287" s="1053">
        <f t="shared" si="196"/>
        <v>23.529411764705866</v>
      </c>
      <c r="AE287" s="1053">
        <f t="shared" si="197"/>
        <v>30.76923076923077</v>
      </c>
      <c r="AF287" s="1053">
        <f t="shared" si="198"/>
        <v>23.809523809523814</v>
      </c>
      <c r="AG287" s="1053">
        <f t="shared" si="199"/>
        <v>23.529411764705866</v>
      </c>
      <c r="AH287" s="1053">
        <f t="shared" si="200"/>
        <v>325</v>
      </c>
      <c r="AI287" s="1053" t="str">
        <f t="shared" si="201"/>
        <v>n/a</v>
      </c>
      <c r="AJ287" s="1053" t="str">
        <f t="shared" si="202"/>
        <v>n/a</v>
      </c>
      <c r="AK287" s="1053" t="str">
        <f t="shared" si="203"/>
        <v>n/a</v>
      </c>
      <c r="AL287" s="1053" t="str">
        <f t="shared" si="204"/>
        <v>n/a</v>
      </c>
      <c r="AM287" s="1053" t="str">
        <f t="shared" si="205"/>
        <v>n/a</v>
      </c>
      <c r="AN287" s="1053" t="str">
        <f t="shared" si="206"/>
        <v>n/a</v>
      </c>
      <c r="AO287" s="1053" t="str">
        <f t="shared" si="207"/>
        <v>n/a</v>
      </c>
      <c r="AP287" s="1053" t="str">
        <f t="shared" si="208"/>
        <v>n/a</v>
      </c>
      <c r="AQ287" s="1053" t="str">
        <f t="shared" si="209"/>
        <v>n/a</v>
      </c>
      <c r="AR287" s="1053" t="str">
        <f t="shared" si="210"/>
        <v>n/a</v>
      </c>
      <c r="AS287" s="1053" t="str">
        <f t="shared" si="211"/>
        <v>n/a</v>
      </c>
      <c r="AT287" s="1053" t="str">
        <f t="shared" si="212"/>
        <v>n/a</v>
      </c>
      <c r="AU287" s="1054">
        <f t="shared" si="192"/>
        <v>57.776075176388062</v>
      </c>
      <c r="AV287" s="1055">
        <f t="shared" si="193"/>
        <v>108.28653923106259</v>
      </c>
    </row>
    <row r="288" spans="1:48" ht="11.25" customHeight="1" x14ac:dyDescent="0.2">
      <c r="A288" s="501" t="s">
        <v>600</v>
      </c>
      <c r="B288" s="490" t="s">
        <v>601</v>
      </c>
      <c r="C288" s="610">
        <v>0.64</v>
      </c>
      <c r="D288" s="482">
        <v>0.52800000000000002</v>
      </c>
      <c r="E288" s="503">
        <v>0.48</v>
      </c>
      <c r="F288" s="496">
        <v>0.44</v>
      </c>
      <c r="G288" s="496">
        <v>0.39999999999999997</v>
      </c>
      <c r="H288" s="496">
        <v>0.3666666666666667</v>
      </c>
      <c r="I288" s="496">
        <v>0.33333333333333331</v>
      </c>
      <c r="J288" s="1013"/>
      <c r="K288" s="496">
        <v>0.3</v>
      </c>
      <c r="L288" s="492">
        <v>0.27999999999999997</v>
      </c>
      <c r="M288" s="1013"/>
      <c r="N288" s="509">
        <v>0.26666666666666666</v>
      </c>
      <c r="O288" s="509">
        <v>0.25333333333333335</v>
      </c>
      <c r="P288" s="498">
        <v>0.24666666666666667</v>
      </c>
      <c r="Q288" s="498">
        <v>0.22</v>
      </c>
      <c r="R288" s="498">
        <v>0.19333333333333333</v>
      </c>
      <c r="S288" s="498">
        <v>0.17333333333333334</v>
      </c>
      <c r="T288" s="498">
        <v>0.12444333333333334</v>
      </c>
      <c r="U288" s="498">
        <v>7.3556666666666673E-2</v>
      </c>
      <c r="V288" s="498">
        <v>6.4443333333333339E-2</v>
      </c>
      <c r="W288" s="498">
        <v>5.9266666666666669E-2</v>
      </c>
      <c r="X288" s="498">
        <v>5.5306666666666671E-2</v>
      </c>
      <c r="Y288" s="499">
        <v>4.3453333333333337E-2</v>
      </c>
      <c r="Z288" s="613">
        <f t="shared" si="191"/>
        <v>5.5418033333333323</v>
      </c>
      <c r="AA288" s="1052">
        <f t="shared" si="171"/>
        <v>21.212121212121215</v>
      </c>
      <c r="AB288" s="1052">
        <f t="shared" si="194"/>
        <v>10.000000000000009</v>
      </c>
      <c r="AC288" s="1053">
        <f t="shared" si="195"/>
        <v>9.0909090909090828</v>
      </c>
      <c r="AD288" s="1053">
        <f t="shared" si="196"/>
        <v>10.000000000000009</v>
      </c>
      <c r="AE288" s="1053">
        <f t="shared" si="197"/>
        <v>9.0909090909090828</v>
      </c>
      <c r="AF288" s="1053">
        <f t="shared" si="198"/>
        <v>10.000000000000009</v>
      </c>
      <c r="AG288" s="1053">
        <f t="shared" si="199"/>
        <v>11.111111111111116</v>
      </c>
      <c r="AH288" s="1053">
        <f t="shared" si="200"/>
        <v>7.1428571428571397</v>
      </c>
      <c r="AI288" s="1053">
        <f t="shared" si="201"/>
        <v>4.9999999999999822</v>
      </c>
      <c r="AJ288" s="1053">
        <f t="shared" si="202"/>
        <v>5.2631578947368363</v>
      </c>
      <c r="AK288" s="1053">
        <f t="shared" si="203"/>
        <v>2.7027027027027195</v>
      </c>
      <c r="AL288" s="1053">
        <f t="shared" si="204"/>
        <v>12.121212121212132</v>
      </c>
      <c r="AM288" s="1053">
        <f t="shared" si="205"/>
        <v>13.793103448275868</v>
      </c>
      <c r="AN288" s="1053">
        <f t="shared" si="206"/>
        <v>11.538461538461542</v>
      </c>
      <c r="AO288" s="1053">
        <f t="shared" si="207"/>
        <v>39.286957919267131</v>
      </c>
      <c r="AP288" s="1053">
        <f t="shared" si="208"/>
        <v>69.180223863687857</v>
      </c>
      <c r="AQ288" s="1053">
        <f t="shared" si="209"/>
        <v>14.141623131433301</v>
      </c>
      <c r="AR288" s="1053">
        <f t="shared" si="210"/>
        <v>8.7345331833520881</v>
      </c>
      <c r="AS288" s="1053">
        <f t="shared" si="211"/>
        <v>7.1600771456123313</v>
      </c>
      <c r="AT288" s="1053">
        <f t="shared" si="212"/>
        <v>27.278306228904569</v>
      </c>
      <c r="AU288" s="1054">
        <f t="shared" si="192"/>
        <v>15.1924133412777</v>
      </c>
      <c r="AV288" s="1055">
        <f t="shared" si="193"/>
        <v>15.226130237766117</v>
      </c>
    </row>
    <row r="289" spans="1:48" ht="11.25" customHeight="1" x14ac:dyDescent="0.2">
      <c r="A289" s="483" t="s">
        <v>4050</v>
      </c>
      <c r="B289" s="860" t="s">
        <v>4051</v>
      </c>
      <c r="C289" s="610">
        <v>2.52</v>
      </c>
      <c r="D289" s="482">
        <v>2.2799999999999998</v>
      </c>
      <c r="E289" s="482">
        <v>2.08</v>
      </c>
      <c r="F289" s="620">
        <v>1.84</v>
      </c>
      <c r="G289" s="620">
        <v>1.29</v>
      </c>
      <c r="H289" s="485">
        <v>0</v>
      </c>
      <c r="I289" s="485">
        <v>0</v>
      </c>
      <c r="J289" s="931"/>
      <c r="K289" s="485">
        <v>0</v>
      </c>
      <c r="L289" s="614">
        <v>0</v>
      </c>
      <c r="M289" s="931"/>
      <c r="N289" s="611">
        <v>0</v>
      </c>
      <c r="O289" s="611">
        <v>0</v>
      </c>
      <c r="P289" s="612">
        <v>0</v>
      </c>
      <c r="Q289" s="612">
        <v>0</v>
      </c>
      <c r="R289" s="612">
        <v>0</v>
      </c>
      <c r="S289" s="612">
        <v>0</v>
      </c>
      <c r="T289" s="612">
        <v>0</v>
      </c>
      <c r="U289" s="612">
        <v>0</v>
      </c>
      <c r="V289" s="612">
        <v>0</v>
      </c>
      <c r="W289" s="612">
        <v>0</v>
      </c>
      <c r="X289" s="612">
        <v>0</v>
      </c>
      <c r="Y289" s="612">
        <v>0</v>
      </c>
      <c r="Z289" s="613">
        <f t="shared" si="191"/>
        <v>10.010000000000002</v>
      </c>
      <c r="AA289" s="1052">
        <f t="shared" si="171"/>
        <v>10.526315789473696</v>
      </c>
      <c r="AB289" s="1052">
        <f t="shared" si="194"/>
        <v>9.6153846153846025</v>
      </c>
      <c r="AC289" s="1053">
        <f t="shared" si="195"/>
        <v>13.043478260869556</v>
      </c>
      <c r="AD289" s="1053">
        <f t="shared" si="196"/>
        <v>42.635658914728694</v>
      </c>
      <c r="AE289" s="1053" t="str">
        <f t="shared" si="197"/>
        <v>n/a</v>
      </c>
      <c r="AF289" s="1053" t="str">
        <f t="shared" si="198"/>
        <v>n/a</v>
      </c>
      <c r="AG289" s="1053" t="str">
        <f t="shared" si="199"/>
        <v>n/a</v>
      </c>
      <c r="AH289" s="1053" t="str">
        <f t="shared" si="200"/>
        <v>n/a</v>
      </c>
      <c r="AI289" s="1053" t="str">
        <f t="shared" si="201"/>
        <v>n/a</v>
      </c>
      <c r="AJ289" s="1053" t="str">
        <f t="shared" si="202"/>
        <v>n/a</v>
      </c>
      <c r="AK289" s="1053" t="str">
        <f t="shared" si="203"/>
        <v>n/a</v>
      </c>
      <c r="AL289" s="1053" t="str">
        <f t="shared" si="204"/>
        <v>n/a</v>
      </c>
      <c r="AM289" s="1053" t="str">
        <f t="shared" si="205"/>
        <v>n/a</v>
      </c>
      <c r="AN289" s="1053" t="str">
        <f t="shared" si="206"/>
        <v>n/a</v>
      </c>
      <c r="AO289" s="1053" t="str">
        <f t="shared" si="207"/>
        <v>n/a</v>
      </c>
      <c r="AP289" s="1053" t="str">
        <f t="shared" si="208"/>
        <v>n/a</v>
      </c>
      <c r="AQ289" s="1053" t="str">
        <f t="shared" si="209"/>
        <v>n/a</v>
      </c>
      <c r="AR289" s="1053" t="str">
        <f t="shared" si="210"/>
        <v>n/a</v>
      </c>
      <c r="AS289" s="1053" t="str">
        <f t="shared" si="211"/>
        <v>n/a</v>
      </c>
      <c r="AT289" s="1053" t="str">
        <f t="shared" si="212"/>
        <v>n/a</v>
      </c>
      <c r="AU289" s="1054">
        <f t="shared" si="192"/>
        <v>18.955209395114139</v>
      </c>
      <c r="AV289" s="1055">
        <f t="shared" si="193"/>
        <v>15.853399517515328</v>
      </c>
    </row>
    <row r="290" spans="1:48" ht="11.25" customHeight="1" x14ac:dyDescent="0.2">
      <c r="A290" s="466" t="s">
        <v>4458</v>
      </c>
      <c r="B290" s="845" t="s">
        <v>4457</v>
      </c>
      <c r="C290" s="610">
        <v>0.67749999999999999</v>
      </c>
      <c r="D290" s="482">
        <v>0.63</v>
      </c>
      <c r="E290" s="482">
        <v>0.59</v>
      </c>
      <c r="F290" s="473">
        <v>0.55500000000000005</v>
      </c>
      <c r="G290" s="473">
        <v>0.53166666666666673</v>
      </c>
      <c r="H290" s="473">
        <v>0.49333333333333335</v>
      </c>
      <c r="I290" s="473">
        <v>0.44</v>
      </c>
      <c r="J290" s="999"/>
      <c r="K290" s="473">
        <v>0.38</v>
      </c>
      <c r="L290" s="471">
        <v>0.29555999999999999</v>
      </c>
      <c r="M290" s="999"/>
      <c r="N290" s="510">
        <v>0.27111111111111114</v>
      </c>
      <c r="O290" s="517">
        <v>0.24888888888888891</v>
      </c>
      <c r="P290" s="478">
        <v>0.24444444444444446</v>
      </c>
      <c r="Q290" s="478">
        <v>0.23111111111111113</v>
      </c>
      <c r="R290" s="478">
        <v>0.21333333333333335</v>
      </c>
      <c r="S290" s="477">
        <v>0.19555555555555557</v>
      </c>
      <c r="T290" s="477">
        <v>0.19555555555555557</v>
      </c>
      <c r="U290" s="478">
        <v>0.16888888888888889</v>
      </c>
      <c r="V290" s="477">
        <v>0.16</v>
      </c>
      <c r="W290" s="477">
        <v>0.16</v>
      </c>
      <c r="X290" s="477">
        <v>0.16</v>
      </c>
      <c r="Y290" s="477">
        <v>0.16</v>
      </c>
      <c r="Z290" s="613">
        <f t="shared" si="191"/>
        <v>7.0019488888888892</v>
      </c>
      <c r="AA290" s="1052">
        <f t="shared" si="171"/>
        <v>7.5396825396825351</v>
      </c>
      <c r="AB290" s="1052">
        <f t="shared" si="194"/>
        <v>6.7796610169491567</v>
      </c>
      <c r="AC290" s="1053">
        <f t="shared" si="195"/>
        <v>6.3063063063062863</v>
      </c>
      <c r="AD290" s="1053">
        <f t="shared" si="196"/>
        <v>4.3887147335423204</v>
      </c>
      <c r="AE290" s="1053">
        <f t="shared" si="197"/>
        <v>7.7702702702702853</v>
      </c>
      <c r="AF290" s="1053">
        <f t="shared" si="198"/>
        <v>12.121212121212132</v>
      </c>
      <c r="AG290" s="1053">
        <f t="shared" si="199"/>
        <v>15.789473684210531</v>
      </c>
      <c r="AH290" s="1053">
        <f t="shared" si="200"/>
        <v>28.569495195560979</v>
      </c>
      <c r="AI290" s="1053">
        <f t="shared" si="201"/>
        <v>9.0180327868852217</v>
      </c>
      <c r="AJ290" s="1053">
        <f t="shared" si="202"/>
        <v>8.9285714285714199</v>
      </c>
      <c r="AK290" s="1053">
        <f t="shared" si="203"/>
        <v>1.8181818181818077</v>
      </c>
      <c r="AL290" s="1053">
        <f t="shared" si="204"/>
        <v>5.7692307692307709</v>
      </c>
      <c r="AM290" s="1053">
        <f t="shared" si="205"/>
        <v>8.333333333333325</v>
      </c>
      <c r="AN290" s="1053">
        <f t="shared" si="206"/>
        <v>9.0909090909090828</v>
      </c>
      <c r="AO290" s="1053">
        <f t="shared" si="207"/>
        <v>0</v>
      </c>
      <c r="AP290" s="1053">
        <f t="shared" si="208"/>
        <v>15.789473684210531</v>
      </c>
      <c r="AQ290" s="1053">
        <f t="shared" si="209"/>
        <v>5.555555555555558</v>
      </c>
      <c r="AR290" s="1053">
        <f t="shared" si="210"/>
        <v>0</v>
      </c>
      <c r="AS290" s="1053">
        <f t="shared" si="211"/>
        <v>0</v>
      </c>
      <c r="AT290" s="1053">
        <f t="shared" si="212"/>
        <v>0</v>
      </c>
      <c r="AU290" s="1054">
        <f t="shared" si="192"/>
        <v>7.6784052167305976</v>
      </c>
      <c r="AV290" s="1055">
        <f t="shared" si="193"/>
        <v>6.8264272793503702</v>
      </c>
    </row>
    <row r="291" spans="1:48" ht="11.25" customHeight="1" x14ac:dyDescent="0.2">
      <c r="A291" s="501" t="s">
        <v>1093</v>
      </c>
      <c r="B291" s="490" t="s">
        <v>1094</v>
      </c>
      <c r="C291" s="610">
        <v>0.8</v>
      </c>
      <c r="D291" s="482">
        <v>0.72</v>
      </c>
      <c r="E291" s="493">
        <v>0.62</v>
      </c>
      <c r="F291" s="610">
        <v>0.54</v>
      </c>
      <c r="G291" s="610">
        <v>0.48</v>
      </c>
      <c r="H291" s="485">
        <v>0.4</v>
      </c>
      <c r="I291" s="610">
        <v>0.39</v>
      </c>
      <c r="J291" s="931"/>
      <c r="K291" s="610">
        <v>0.315</v>
      </c>
      <c r="L291" s="481">
        <v>0.22500000000000001</v>
      </c>
      <c r="M291" s="931"/>
      <c r="N291" s="486">
        <v>0.2</v>
      </c>
      <c r="O291" s="612">
        <v>0.2</v>
      </c>
      <c r="P291" s="616">
        <v>0.2</v>
      </c>
      <c r="Q291" s="616">
        <v>0.1</v>
      </c>
      <c r="R291" s="612">
        <v>0</v>
      </c>
      <c r="S291" s="612">
        <v>0</v>
      </c>
      <c r="T291" s="612">
        <v>0</v>
      </c>
      <c r="U291" s="612">
        <v>0</v>
      </c>
      <c r="V291" s="612">
        <v>0</v>
      </c>
      <c r="W291" s="612">
        <v>0.12</v>
      </c>
      <c r="X291" s="612">
        <v>0.24</v>
      </c>
      <c r="Y291" s="612">
        <v>0.24</v>
      </c>
      <c r="Z291" s="613">
        <f t="shared" si="191"/>
        <v>5.7900000000000009</v>
      </c>
      <c r="AA291" s="1052">
        <f t="shared" si="171"/>
        <v>11.111111111111116</v>
      </c>
      <c r="AB291" s="1052">
        <f t="shared" si="194"/>
        <v>16.129032258064502</v>
      </c>
      <c r="AC291" s="1053">
        <f t="shared" si="195"/>
        <v>14.814814814814813</v>
      </c>
      <c r="AD291" s="1053">
        <f t="shared" si="196"/>
        <v>12.500000000000021</v>
      </c>
      <c r="AE291" s="1053">
        <f t="shared" si="197"/>
        <v>19.999999999999996</v>
      </c>
      <c r="AF291" s="1053">
        <f t="shared" si="198"/>
        <v>2.5641025641025772</v>
      </c>
      <c r="AG291" s="1053">
        <f t="shared" si="199"/>
        <v>23.809523809523814</v>
      </c>
      <c r="AH291" s="1053">
        <f t="shared" si="200"/>
        <v>39.999999999999993</v>
      </c>
      <c r="AI291" s="1053">
        <f t="shared" si="201"/>
        <v>12.5</v>
      </c>
      <c r="AJ291" s="1053">
        <f t="shared" si="202"/>
        <v>0</v>
      </c>
      <c r="AK291" s="1053">
        <f t="shared" si="203"/>
        <v>0</v>
      </c>
      <c r="AL291" s="1053">
        <f t="shared" si="204"/>
        <v>100</v>
      </c>
      <c r="AM291" s="1053" t="str">
        <f t="shared" si="205"/>
        <v>n/a</v>
      </c>
      <c r="AN291" s="1053" t="str">
        <f t="shared" si="206"/>
        <v>n/a</v>
      </c>
      <c r="AO291" s="1053" t="str">
        <f t="shared" si="207"/>
        <v>n/a</v>
      </c>
      <c r="AP291" s="1053" t="str">
        <f t="shared" si="208"/>
        <v>n/a</v>
      </c>
      <c r="AQ291" s="1053" t="str">
        <f t="shared" si="209"/>
        <v>n/a</v>
      </c>
      <c r="AR291" s="1053">
        <f t="shared" si="210"/>
        <v>-100</v>
      </c>
      <c r="AS291" s="1053">
        <f t="shared" si="211"/>
        <v>-50</v>
      </c>
      <c r="AT291" s="1053">
        <f t="shared" si="212"/>
        <v>0</v>
      </c>
      <c r="AU291" s="1054">
        <f t="shared" si="192"/>
        <v>6.8952389705077888</v>
      </c>
      <c r="AV291" s="1055">
        <f t="shared" si="193"/>
        <v>42.490237911440801</v>
      </c>
    </row>
    <row r="292" spans="1:48" ht="11.25" customHeight="1" x14ac:dyDescent="0.2">
      <c r="A292" s="483" t="s">
        <v>1232</v>
      </c>
      <c r="B292" s="860" t="s">
        <v>1233</v>
      </c>
      <c r="C292" s="610">
        <v>0.45500000000000002</v>
      </c>
      <c r="D292" s="482">
        <v>0.43</v>
      </c>
      <c r="E292" s="615">
        <v>0.38</v>
      </c>
      <c r="F292" s="610">
        <v>0.35</v>
      </c>
      <c r="G292" s="610">
        <v>0.33</v>
      </c>
      <c r="H292" s="610">
        <v>0.3</v>
      </c>
      <c r="I292" s="610">
        <v>0.27500000000000002</v>
      </c>
      <c r="J292" s="931"/>
      <c r="K292" s="610">
        <v>0.255</v>
      </c>
      <c r="L292" s="481">
        <v>0.23499999999999999</v>
      </c>
      <c r="M292" s="931"/>
      <c r="N292" s="486">
        <v>0.22</v>
      </c>
      <c r="O292" s="616">
        <v>0.22</v>
      </c>
      <c r="P292" s="616">
        <v>0.21249999999999999</v>
      </c>
      <c r="Q292" s="616">
        <v>0.19500000000000001</v>
      </c>
      <c r="R292" s="616">
        <v>0.1825</v>
      </c>
      <c r="S292" s="616">
        <v>0.17249999999999999</v>
      </c>
      <c r="T292" s="616">
        <v>0.155</v>
      </c>
      <c r="U292" s="616">
        <v>3.7499999999999999E-2</v>
      </c>
      <c r="V292" s="612">
        <v>0</v>
      </c>
      <c r="W292" s="612">
        <v>0</v>
      </c>
      <c r="X292" s="612">
        <v>0</v>
      </c>
      <c r="Y292" s="612">
        <v>0</v>
      </c>
      <c r="Z292" s="613">
        <f t="shared" si="191"/>
        <v>4.4050000000000002</v>
      </c>
      <c r="AA292" s="1052">
        <f t="shared" si="171"/>
        <v>5.8139534883721034</v>
      </c>
      <c r="AB292" s="1052">
        <f t="shared" si="194"/>
        <v>13.157894736842103</v>
      </c>
      <c r="AC292" s="1053">
        <f t="shared" si="195"/>
        <v>8.5714285714285854</v>
      </c>
      <c r="AD292" s="1053">
        <f t="shared" si="196"/>
        <v>6.0606060606060552</v>
      </c>
      <c r="AE292" s="1053">
        <f t="shared" si="197"/>
        <v>10.000000000000009</v>
      </c>
      <c r="AF292" s="1053">
        <f t="shared" si="198"/>
        <v>9.0909090909090828</v>
      </c>
      <c r="AG292" s="1053">
        <f t="shared" si="199"/>
        <v>7.8431372549019773</v>
      </c>
      <c r="AH292" s="1053">
        <f t="shared" si="200"/>
        <v>8.5106382978723527</v>
      </c>
      <c r="AI292" s="1053">
        <f t="shared" si="201"/>
        <v>6.8181818181818121</v>
      </c>
      <c r="AJ292" s="1053">
        <f t="shared" si="202"/>
        <v>0</v>
      </c>
      <c r="AK292" s="1053">
        <f t="shared" si="203"/>
        <v>3.529411764705892</v>
      </c>
      <c r="AL292" s="1053">
        <f t="shared" si="204"/>
        <v>8.9743589743589638</v>
      </c>
      <c r="AM292" s="1053">
        <f t="shared" si="205"/>
        <v>6.8493150684931559</v>
      </c>
      <c r="AN292" s="1053">
        <f t="shared" si="206"/>
        <v>5.7971014492753659</v>
      </c>
      <c r="AO292" s="1053">
        <f t="shared" si="207"/>
        <v>11.290322580645151</v>
      </c>
      <c r="AP292" s="1053">
        <f t="shared" si="208"/>
        <v>313.33333333333337</v>
      </c>
      <c r="AQ292" s="1053" t="str">
        <f t="shared" si="209"/>
        <v>n/a</v>
      </c>
      <c r="AR292" s="1053" t="str">
        <f t="shared" si="210"/>
        <v>n/a</v>
      </c>
      <c r="AS292" s="1053" t="str">
        <f t="shared" si="211"/>
        <v>n/a</v>
      </c>
      <c r="AT292" s="1053" t="str">
        <f t="shared" si="212"/>
        <v>n/a</v>
      </c>
      <c r="AU292" s="1054">
        <f t="shared" si="192"/>
        <v>26.602537030620375</v>
      </c>
      <c r="AV292" s="1055">
        <f t="shared" si="193"/>
        <v>76.522700547885208</v>
      </c>
    </row>
    <row r="293" spans="1:48" ht="11.25" customHeight="1" x14ac:dyDescent="0.2">
      <c r="A293" s="483" t="s">
        <v>243</v>
      </c>
      <c r="B293" s="860" t="s">
        <v>244</v>
      </c>
      <c r="C293" s="610">
        <v>3.0074999999999998</v>
      </c>
      <c r="D293" s="482">
        <v>2.835</v>
      </c>
      <c r="E293" s="615">
        <v>2.6825000000000001</v>
      </c>
      <c r="F293" s="610">
        <v>2.5874999999999999</v>
      </c>
      <c r="G293" s="610">
        <v>2.42</v>
      </c>
      <c r="H293" s="610">
        <v>2.2999999999999998</v>
      </c>
      <c r="I293" s="610">
        <v>2.15</v>
      </c>
      <c r="J293" s="931"/>
      <c r="K293" s="610">
        <v>1.9350000000000001</v>
      </c>
      <c r="L293" s="481">
        <v>1.8</v>
      </c>
      <c r="M293" s="931"/>
      <c r="N293" s="615">
        <v>1.63</v>
      </c>
      <c r="O293" s="616">
        <v>1.59</v>
      </c>
      <c r="P293" s="616">
        <v>1.5349999999999999</v>
      </c>
      <c r="Q293" s="616">
        <v>1.4325000000000001</v>
      </c>
      <c r="R293" s="616">
        <v>1.325</v>
      </c>
      <c r="S293" s="616">
        <v>1.2375</v>
      </c>
      <c r="T293" s="616">
        <v>1.1950000000000001</v>
      </c>
      <c r="U293" s="616">
        <v>1.175</v>
      </c>
      <c r="V293" s="616">
        <v>1.155</v>
      </c>
      <c r="W293" s="616">
        <v>1.1299999999999999</v>
      </c>
      <c r="X293" s="616">
        <v>1.085</v>
      </c>
      <c r="Y293" s="616">
        <v>1.03</v>
      </c>
      <c r="Z293" s="613">
        <f t="shared" si="191"/>
        <v>37.237500000000004</v>
      </c>
      <c r="AA293" s="1052">
        <f t="shared" si="171"/>
        <v>6.0846560846560704</v>
      </c>
      <c r="AB293" s="1052">
        <f t="shared" si="194"/>
        <v>5.6849953401677533</v>
      </c>
      <c r="AC293" s="1053">
        <f t="shared" si="195"/>
        <v>3.6714975845410613</v>
      </c>
      <c r="AD293" s="1053">
        <f t="shared" si="196"/>
        <v>6.9214876033057759</v>
      </c>
      <c r="AE293" s="1053">
        <f t="shared" si="197"/>
        <v>5.2173913043478404</v>
      </c>
      <c r="AF293" s="1053">
        <f t="shared" si="198"/>
        <v>6.9767441860465018</v>
      </c>
      <c r="AG293" s="1053">
        <f t="shared" si="199"/>
        <v>11.111111111111093</v>
      </c>
      <c r="AH293" s="1053">
        <f t="shared" si="200"/>
        <v>7.4999999999999956</v>
      </c>
      <c r="AI293" s="1053">
        <f t="shared" si="201"/>
        <v>10.429447852760742</v>
      </c>
      <c r="AJ293" s="1053">
        <f t="shared" si="202"/>
        <v>2.5157232704402288</v>
      </c>
      <c r="AK293" s="1053">
        <f t="shared" si="203"/>
        <v>3.5830618892508159</v>
      </c>
      <c r="AL293" s="1053">
        <f t="shared" si="204"/>
        <v>7.1553228621291209</v>
      </c>
      <c r="AM293" s="1053">
        <f t="shared" si="205"/>
        <v>8.1132075471698215</v>
      </c>
      <c r="AN293" s="1053">
        <f t="shared" si="206"/>
        <v>7.0707070707070718</v>
      </c>
      <c r="AO293" s="1053">
        <f t="shared" si="207"/>
        <v>3.5564853556485421</v>
      </c>
      <c r="AP293" s="1053">
        <f t="shared" si="208"/>
        <v>1.7021276595744705</v>
      </c>
      <c r="AQ293" s="1053">
        <f t="shared" si="209"/>
        <v>1.7316017316017396</v>
      </c>
      <c r="AR293" s="1053">
        <f t="shared" si="210"/>
        <v>2.212389380530988</v>
      </c>
      <c r="AS293" s="1053">
        <f t="shared" si="211"/>
        <v>4.1474654377880116</v>
      </c>
      <c r="AT293" s="1053">
        <f t="shared" si="212"/>
        <v>5.3398058252427161</v>
      </c>
      <c r="AU293" s="1054">
        <f t="shared" si="192"/>
        <v>5.5362614548510196</v>
      </c>
      <c r="AV293" s="1055">
        <f t="shared" si="193"/>
        <v>2.6895547794493182</v>
      </c>
    </row>
    <row r="294" spans="1:48" ht="11.25" customHeight="1" x14ac:dyDescent="0.2">
      <c r="A294" s="1090" t="s">
        <v>4567</v>
      </c>
      <c r="B294" s="845" t="s">
        <v>4562</v>
      </c>
      <c r="C294" s="610">
        <v>1.08</v>
      </c>
      <c r="D294" s="482">
        <v>0.96</v>
      </c>
      <c r="E294" s="476">
        <v>0.84</v>
      </c>
      <c r="F294" s="610">
        <v>0.51</v>
      </c>
      <c r="G294" s="521">
        <v>0</v>
      </c>
      <c r="H294" s="485">
        <v>0</v>
      </c>
      <c r="I294" s="521">
        <v>0</v>
      </c>
      <c r="J294" s="541"/>
      <c r="K294" s="521">
        <v>0</v>
      </c>
      <c r="L294" s="524">
        <v>0</v>
      </c>
      <c r="M294" s="1075"/>
      <c r="N294" s="524">
        <v>0</v>
      </c>
      <c r="O294" s="567">
        <v>0</v>
      </c>
      <c r="P294" s="612">
        <v>0</v>
      </c>
      <c r="Q294" s="612">
        <v>0</v>
      </c>
      <c r="R294" s="612">
        <v>0</v>
      </c>
      <c r="S294" s="522">
        <v>0</v>
      </c>
      <c r="T294" s="522">
        <v>0</v>
      </c>
      <c r="U294" s="612">
        <v>0</v>
      </c>
      <c r="V294" s="522">
        <v>0</v>
      </c>
      <c r="W294" s="522">
        <v>0</v>
      </c>
      <c r="X294" s="612">
        <v>0</v>
      </c>
      <c r="Y294" s="612">
        <v>0</v>
      </c>
      <c r="Z294" s="613">
        <f t="shared" si="191"/>
        <v>3.3899999999999997</v>
      </c>
      <c r="AA294" s="1052">
        <f t="shared" si="171"/>
        <v>12.500000000000021</v>
      </c>
      <c r="AB294" s="1052">
        <f t="shared" si="194"/>
        <v>14.285714285714279</v>
      </c>
      <c r="AC294" s="1053">
        <f t="shared" si="195"/>
        <v>64.705882352941174</v>
      </c>
      <c r="AD294" s="1053" t="str">
        <f t="shared" si="196"/>
        <v>n/a</v>
      </c>
      <c r="AE294" s="1053" t="str">
        <f t="shared" si="197"/>
        <v>n/a</v>
      </c>
      <c r="AF294" s="1053" t="str">
        <f t="shared" si="198"/>
        <v>n/a</v>
      </c>
      <c r="AG294" s="1053" t="str">
        <f t="shared" si="199"/>
        <v>n/a</v>
      </c>
      <c r="AH294" s="1053" t="str">
        <f t="shared" si="200"/>
        <v>n/a</v>
      </c>
      <c r="AI294" s="1053" t="str">
        <f t="shared" si="201"/>
        <v>n/a</v>
      </c>
      <c r="AJ294" s="1053" t="str">
        <f t="shared" si="202"/>
        <v>n/a</v>
      </c>
      <c r="AK294" s="1053" t="str">
        <f t="shared" si="203"/>
        <v>n/a</v>
      </c>
      <c r="AL294" s="1053" t="str">
        <f t="shared" si="204"/>
        <v>n/a</v>
      </c>
      <c r="AM294" s="1053" t="str">
        <f t="shared" si="205"/>
        <v>n/a</v>
      </c>
      <c r="AN294" s="1053" t="str">
        <f t="shared" si="206"/>
        <v>n/a</v>
      </c>
      <c r="AO294" s="1053" t="str">
        <f t="shared" si="207"/>
        <v>n/a</v>
      </c>
      <c r="AP294" s="1053" t="str">
        <f t="shared" si="208"/>
        <v>n/a</v>
      </c>
      <c r="AQ294" s="1053" t="str">
        <f t="shared" si="209"/>
        <v>n/a</v>
      </c>
      <c r="AR294" s="1053" t="str">
        <f t="shared" si="210"/>
        <v>n/a</v>
      </c>
      <c r="AS294" s="1053" t="str">
        <f t="shared" si="211"/>
        <v>n/a</v>
      </c>
      <c r="AT294" s="1053" t="str">
        <f t="shared" si="212"/>
        <v>n/a</v>
      </c>
      <c r="AU294" s="1054">
        <f t="shared" si="192"/>
        <v>30.497198879551821</v>
      </c>
      <c r="AV294" s="1055">
        <f t="shared" si="193"/>
        <v>29.639040345707169</v>
      </c>
    </row>
    <row r="295" spans="1:48" ht="11.25" customHeight="1" x14ac:dyDescent="0.2">
      <c r="A295" s="483" t="s">
        <v>246</v>
      </c>
      <c r="B295" s="860" t="s">
        <v>247</v>
      </c>
      <c r="C295" s="610">
        <v>0.55000000000000004</v>
      </c>
      <c r="D295" s="482">
        <v>0.51</v>
      </c>
      <c r="E295" s="482">
        <v>0.47000000000000003</v>
      </c>
      <c r="F295" s="610">
        <v>0.43</v>
      </c>
      <c r="G295" s="610">
        <v>0.40500000000000003</v>
      </c>
      <c r="H295" s="610">
        <v>0.37</v>
      </c>
      <c r="I295" s="610">
        <v>0.33</v>
      </c>
      <c r="J295" s="931"/>
      <c r="K295" s="610">
        <v>0.31200000000000006</v>
      </c>
      <c r="L295" s="481">
        <v>0.28320000000000001</v>
      </c>
      <c r="M295" s="931"/>
      <c r="N295" s="611">
        <v>0.26880000000000004</v>
      </c>
      <c r="O295" s="494">
        <v>0.25920000000000004</v>
      </c>
      <c r="P295" s="616">
        <v>0.25600000000000001</v>
      </c>
      <c r="Q295" s="616">
        <v>0.19865600000000003</v>
      </c>
      <c r="R295" s="616">
        <v>0.18677760000000002</v>
      </c>
      <c r="S295" s="612">
        <v>0.18350080000000002</v>
      </c>
      <c r="T295" s="616">
        <v>0.18087936000000002</v>
      </c>
      <c r="U295" s="612">
        <v>0.17825792000000001</v>
      </c>
      <c r="V295" s="616">
        <v>0.17039360000000001</v>
      </c>
      <c r="W295" s="612">
        <v>0.16777216</v>
      </c>
      <c r="X295" s="616">
        <v>0.16252928000000003</v>
      </c>
      <c r="Y295" s="612">
        <v>0.15728640000000002</v>
      </c>
      <c r="Z295" s="613">
        <f t="shared" si="191"/>
        <v>6.0302531200000011</v>
      </c>
      <c r="AA295" s="1052">
        <f t="shared" si="171"/>
        <v>7.8431372549019773</v>
      </c>
      <c r="AB295" s="1052">
        <f t="shared" si="194"/>
        <v>8.5106382978723296</v>
      </c>
      <c r="AC295" s="1053">
        <f t="shared" si="195"/>
        <v>9.3023255813953654</v>
      </c>
      <c r="AD295" s="1053">
        <f t="shared" si="196"/>
        <v>6.1728395061728225</v>
      </c>
      <c r="AE295" s="1053">
        <f t="shared" si="197"/>
        <v>9.4594594594594739</v>
      </c>
      <c r="AF295" s="1053">
        <f t="shared" si="198"/>
        <v>12.12121212121211</v>
      </c>
      <c r="AG295" s="1053">
        <f t="shared" si="199"/>
        <v>5.7692307692307487</v>
      </c>
      <c r="AH295" s="1053">
        <f t="shared" si="200"/>
        <v>10.169491525423746</v>
      </c>
      <c r="AI295" s="1053">
        <f t="shared" si="201"/>
        <v>5.3571428571428381</v>
      </c>
      <c r="AJ295" s="1053">
        <f t="shared" si="202"/>
        <v>3.7037037037036979</v>
      </c>
      <c r="AK295" s="1053">
        <f t="shared" si="203"/>
        <v>1.2500000000000178</v>
      </c>
      <c r="AL295" s="1053">
        <f t="shared" si="204"/>
        <v>28.865979381443285</v>
      </c>
      <c r="AM295" s="1053">
        <f t="shared" si="205"/>
        <v>6.3596491228070207</v>
      </c>
      <c r="AN295" s="1053">
        <f t="shared" si="206"/>
        <v>1.7857142857142794</v>
      </c>
      <c r="AO295" s="1053">
        <f t="shared" si="207"/>
        <v>1.449275362318847</v>
      </c>
      <c r="AP295" s="1053">
        <f t="shared" si="208"/>
        <v>1.4705882352941124</v>
      </c>
      <c r="AQ295" s="1053">
        <f t="shared" si="209"/>
        <v>4.6153846153846212</v>
      </c>
      <c r="AR295" s="1053">
        <f t="shared" si="210"/>
        <v>1.5625</v>
      </c>
      <c r="AS295" s="1053">
        <f t="shared" si="211"/>
        <v>3.2258064516128782</v>
      </c>
      <c r="AT295" s="1053">
        <f t="shared" si="212"/>
        <v>3.3333333333333437</v>
      </c>
      <c r="AU295" s="1054">
        <f t="shared" si="192"/>
        <v>6.6163705932211752</v>
      </c>
      <c r="AV295" s="1055">
        <f t="shared" si="193"/>
        <v>6.1837828826087327</v>
      </c>
    </row>
    <row r="296" spans="1:48" ht="11.25" customHeight="1" x14ac:dyDescent="0.2">
      <c r="A296" s="862" t="s">
        <v>1247</v>
      </c>
      <c r="B296" s="860" t="s">
        <v>1248</v>
      </c>
      <c r="C296" s="610">
        <v>4.1500000000000004</v>
      </c>
      <c r="D296" s="482">
        <v>3.15</v>
      </c>
      <c r="E296" s="482">
        <v>2.9</v>
      </c>
      <c r="F296" s="485">
        <v>2.6</v>
      </c>
      <c r="G296" s="610">
        <v>2.5499999999999998</v>
      </c>
      <c r="H296" s="610">
        <v>2.25</v>
      </c>
      <c r="I296" s="610">
        <v>2.0499999999999998</v>
      </c>
      <c r="J296" s="931"/>
      <c r="K296" s="610">
        <v>1.77</v>
      </c>
      <c r="L296" s="614">
        <v>1.4</v>
      </c>
      <c r="M296" s="931"/>
      <c r="N296" s="611">
        <v>1.4</v>
      </c>
      <c r="O296" s="611">
        <v>1.4</v>
      </c>
      <c r="P296" s="612">
        <v>1.4</v>
      </c>
      <c r="Q296" s="616">
        <v>1.4</v>
      </c>
      <c r="R296" s="616">
        <v>1.3</v>
      </c>
      <c r="S296" s="612">
        <v>1</v>
      </c>
      <c r="T296" s="616">
        <v>1</v>
      </c>
      <c r="U296" s="616">
        <v>0.74</v>
      </c>
      <c r="V296" s="612">
        <v>0.48</v>
      </c>
      <c r="W296" s="612">
        <v>0.48</v>
      </c>
      <c r="X296" s="616">
        <v>0.48</v>
      </c>
      <c r="Y296" s="616">
        <v>0.24</v>
      </c>
      <c r="Z296" s="613">
        <f t="shared" si="191"/>
        <v>34.139999999999986</v>
      </c>
      <c r="AA296" s="1052">
        <f t="shared" si="171"/>
        <v>31.746031746031768</v>
      </c>
      <c r="AB296" s="1052">
        <f t="shared" si="194"/>
        <v>8.6206896551724199</v>
      </c>
      <c r="AC296" s="1053">
        <f t="shared" si="195"/>
        <v>11.538461538461542</v>
      </c>
      <c r="AD296" s="1053">
        <f t="shared" si="196"/>
        <v>1.9607843137255054</v>
      </c>
      <c r="AE296" s="1053">
        <f t="shared" si="197"/>
        <v>13.33333333333333</v>
      </c>
      <c r="AF296" s="1053">
        <f t="shared" si="198"/>
        <v>9.7560975609756184</v>
      </c>
      <c r="AG296" s="1053">
        <f t="shared" si="199"/>
        <v>15.81920903954801</v>
      </c>
      <c r="AH296" s="1053">
        <f t="shared" si="200"/>
        <v>26.428571428571445</v>
      </c>
      <c r="AI296" s="1053">
        <f t="shared" si="201"/>
        <v>0</v>
      </c>
      <c r="AJ296" s="1053">
        <f t="shared" si="202"/>
        <v>0</v>
      </c>
      <c r="AK296" s="1053">
        <f t="shared" si="203"/>
        <v>0</v>
      </c>
      <c r="AL296" s="1053">
        <f t="shared" si="204"/>
        <v>0</v>
      </c>
      <c r="AM296" s="1053">
        <f t="shared" si="205"/>
        <v>7.6923076923076872</v>
      </c>
      <c r="AN296" s="1053">
        <f t="shared" si="206"/>
        <v>30.000000000000004</v>
      </c>
      <c r="AO296" s="1053">
        <f t="shared" si="207"/>
        <v>0</v>
      </c>
      <c r="AP296" s="1053">
        <f t="shared" si="208"/>
        <v>35.13513513513513</v>
      </c>
      <c r="AQ296" s="1053">
        <f t="shared" si="209"/>
        <v>54.166666666666671</v>
      </c>
      <c r="AR296" s="1053">
        <f t="shared" si="210"/>
        <v>0</v>
      </c>
      <c r="AS296" s="1053">
        <f t="shared" si="211"/>
        <v>0</v>
      </c>
      <c r="AT296" s="1053">
        <f t="shared" si="212"/>
        <v>100</v>
      </c>
      <c r="AU296" s="1054">
        <f t="shared" si="192"/>
        <v>17.309864405496459</v>
      </c>
      <c r="AV296" s="1055">
        <f t="shared" si="193"/>
        <v>24.683078108164338</v>
      </c>
    </row>
    <row r="297" spans="1:48" ht="11.25" customHeight="1" x14ac:dyDescent="0.2">
      <c r="A297" s="862" t="s">
        <v>3830</v>
      </c>
      <c r="B297" s="860" t="s">
        <v>3831</v>
      </c>
      <c r="C297" s="610">
        <v>1.3</v>
      </c>
      <c r="D297" s="482">
        <v>1.1200000000000001</v>
      </c>
      <c r="E297" s="482">
        <v>0.92</v>
      </c>
      <c r="F297" s="521">
        <v>0.88</v>
      </c>
      <c r="G297" s="610">
        <v>0.84</v>
      </c>
      <c r="H297" s="610">
        <v>0.78</v>
      </c>
      <c r="I297" s="521">
        <v>0.72</v>
      </c>
      <c r="J297" s="931"/>
      <c r="K297" s="485">
        <v>0.72</v>
      </c>
      <c r="L297" s="614">
        <v>0.72</v>
      </c>
      <c r="M297" s="931"/>
      <c r="N297" s="611">
        <v>0.72</v>
      </c>
      <c r="O297" s="611">
        <v>0.72</v>
      </c>
      <c r="P297" s="616">
        <v>0.72</v>
      </c>
      <c r="Q297" s="616">
        <v>0.66</v>
      </c>
      <c r="R297" s="616">
        <v>0.57999999999999996</v>
      </c>
      <c r="S297" s="616">
        <v>0.5</v>
      </c>
      <c r="T297" s="616">
        <v>0.42</v>
      </c>
      <c r="U297" s="616">
        <v>0.33</v>
      </c>
      <c r="V297" s="616">
        <v>0.27250000000000002</v>
      </c>
      <c r="W297" s="522">
        <v>0.25</v>
      </c>
      <c r="X297" s="522">
        <v>0.25</v>
      </c>
      <c r="Y297" s="616">
        <v>0.25</v>
      </c>
      <c r="Z297" s="613">
        <f t="shared" si="191"/>
        <v>13.672500000000001</v>
      </c>
      <c r="AA297" s="1052">
        <f t="shared" si="171"/>
        <v>16.071428571428559</v>
      </c>
      <c r="AB297" s="1052">
        <f t="shared" si="194"/>
        <v>21.739130434782616</v>
      </c>
      <c r="AC297" s="1053">
        <f t="shared" si="195"/>
        <v>4.5454545454545414</v>
      </c>
      <c r="AD297" s="1053">
        <f t="shared" si="196"/>
        <v>4.7619047619047672</v>
      </c>
      <c r="AE297" s="1053">
        <f t="shared" si="197"/>
        <v>7.6923076923076872</v>
      </c>
      <c r="AF297" s="1053">
        <f t="shared" si="198"/>
        <v>8.3333333333333481</v>
      </c>
      <c r="AG297" s="1053">
        <f t="shared" si="199"/>
        <v>0</v>
      </c>
      <c r="AH297" s="1053">
        <f t="shared" si="200"/>
        <v>0</v>
      </c>
      <c r="AI297" s="1053">
        <f t="shared" si="201"/>
        <v>0</v>
      </c>
      <c r="AJ297" s="1053">
        <f t="shared" si="202"/>
        <v>0</v>
      </c>
      <c r="AK297" s="1053">
        <f t="shared" si="203"/>
        <v>0</v>
      </c>
      <c r="AL297" s="1053">
        <f t="shared" si="204"/>
        <v>9.0909090909090828</v>
      </c>
      <c r="AM297" s="1053">
        <f t="shared" si="205"/>
        <v>13.793103448275868</v>
      </c>
      <c r="AN297" s="1053">
        <f t="shared" si="206"/>
        <v>15.999999999999993</v>
      </c>
      <c r="AO297" s="1053">
        <f t="shared" si="207"/>
        <v>19.047619047619047</v>
      </c>
      <c r="AP297" s="1053">
        <f t="shared" si="208"/>
        <v>27.27272727272727</v>
      </c>
      <c r="AQ297" s="1053">
        <f t="shared" si="209"/>
        <v>21.100917431192666</v>
      </c>
      <c r="AR297" s="1053">
        <f t="shared" si="210"/>
        <v>9.0000000000000071</v>
      </c>
      <c r="AS297" s="1053">
        <f t="shared" si="211"/>
        <v>0</v>
      </c>
      <c r="AT297" s="1053">
        <f t="shared" si="212"/>
        <v>0</v>
      </c>
      <c r="AU297" s="1054">
        <f t="shared" si="192"/>
        <v>8.9224417814967723</v>
      </c>
      <c r="AV297" s="1055">
        <f t="shared" si="193"/>
        <v>8.8030816647074648</v>
      </c>
    </row>
    <row r="298" spans="1:48" ht="11.25" customHeight="1" x14ac:dyDescent="0.2">
      <c r="A298" s="466" t="s">
        <v>1239</v>
      </c>
      <c r="B298" s="845" t="s">
        <v>1240</v>
      </c>
      <c r="C298" s="610">
        <v>1.4</v>
      </c>
      <c r="D298" s="482">
        <v>1.28</v>
      </c>
      <c r="E298" s="482">
        <v>1.1200000000000001</v>
      </c>
      <c r="F298" s="473">
        <v>1</v>
      </c>
      <c r="G298" s="473">
        <v>0.9</v>
      </c>
      <c r="H298" s="473">
        <v>0.8</v>
      </c>
      <c r="I298" s="473">
        <v>0.72499999999999998</v>
      </c>
      <c r="J298" s="999"/>
      <c r="K298" s="474">
        <v>0.5</v>
      </c>
      <c r="L298" s="475">
        <v>1.69</v>
      </c>
      <c r="M298" s="999"/>
      <c r="N298" s="510">
        <v>1.905</v>
      </c>
      <c r="O298" s="510">
        <v>1.885</v>
      </c>
      <c r="P298" s="478">
        <v>1.865</v>
      </c>
      <c r="Q298" s="478">
        <v>1.84</v>
      </c>
      <c r="R298" s="478">
        <v>1.81</v>
      </c>
      <c r="S298" s="478">
        <v>1.74</v>
      </c>
      <c r="T298" s="478">
        <v>1.7</v>
      </c>
      <c r="U298" s="478">
        <v>1.6625000000000001</v>
      </c>
      <c r="V298" s="477">
        <v>1.65</v>
      </c>
      <c r="W298" s="478">
        <v>0.86250000000000004</v>
      </c>
      <c r="X298" s="478">
        <v>0.55000000000000004</v>
      </c>
      <c r="Y298" s="477">
        <v>0.4</v>
      </c>
      <c r="Z298" s="613">
        <f t="shared" si="191"/>
        <v>27.284999999999997</v>
      </c>
      <c r="AA298" s="1052">
        <f t="shared" si="171"/>
        <v>9.375</v>
      </c>
      <c r="AB298" s="1052">
        <f t="shared" si="194"/>
        <v>14.285714285714279</v>
      </c>
      <c r="AC298" s="1053">
        <f t="shared" si="195"/>
        <v>12.000000000000011</v>
      </c>
      <c r="AD298" s="1053">
        <f t="shared" si="196"/>
        <v>11.111111111111116</v>
      </c>
      <c r="AE298" s="1053">
        <f t="shared" si="197"/>
        <v>12.5</v>
      </c>
      <c r="AF298" s="1053">
        <f t="shared" si="198"/>
        <v>10.344827586206895</v>
      </c>
      <c r="AG298" s="1053">
        <f t="shared" si="199"/>
        <v>44.999999999999993</v>
      </c>
      <c r="AH298" s="1053">
        <f t="shared" si="200"/>
        <v>-70.414201183431956</v>
      </c>
      <c r="AI298" s="1053">
        <f t="shared" si="201"/>
        <v>-11.286089238845154</v>
      </c>
      <c r="AJ298" s="1053">
        <f t="shared" si="202"/>
        <v>1.0610079575596787</v>
      </c>
      <c r="AK298" s="1053">
        <f t="shared" si="203"/>
        <v>1.072386058981234</v>
      </c>
      <c r="AL298" s="1053">
        <f t="shared" si="204"/>
        <v>1.3586956521739024</v>
      </c>
      <c r="AM298" s="1053">
        <f t="shared" si="205"/>
        <v>1.6574585635359185</v>
      </c>
      <c r="AN298" s="1053">
        <f t="shared" si="206"/>
        <v>4.0229885057471382</v>
      </c>
      <c r="AO298" s="1053">
        <f t="shared" si="207"/>
        <v>2.3529411764705799</v>
      </c>
      <c r="AP298" s="1053">
        <f t="shared" si="208"/>
        <v>2.2556390977443552</v>
      </c>
      <c r="AQ298" s="1053">
        <f t="shared" si="209"/>
        <v>0.75757575757577911</v>
      </c>
      <c r="AR298" s="1053">
        <f t="shared" si="210"/>
        <v>91.304347826086939</v>
      </c>
      <c r="AS298" s="1053">
        <f t="shared" si="211"/>
        <v>56.818181818181813</v>
      </c>
      <c r="AT298" s="1053">
        <f t="shared" si="212"/>
        <v>37.5</v>
      </c>
      <c r="AU298" s="1054">
        <f t="shared" si="192"/>
        <v>11.653879248740626</v>
      </c>
      <c r="AV298" s="1055">
        <f t="shared" si="193"/>
        <v>30.968798644624798</v>
      </c>
    </row>
    <row r="299" spans="1:48" ht="11.25" customHeight="1" x14ac:dyDescent="0.2">
      <c r="A299" s="501" t="s">
        <v>379</v>
      </c>
      <c r="B299" s="490" t="s">
        <v>380</v>
      </c>
      <c r="C299" s="610">
        <v>5.68</v>
      </c>
      <c r="D299" s="482">
        <v>5.36</v>
      </c>
      <c r="E299" s="493">
        <v>5.0599999999999996</v>
      </c>
      <c r="F299" s="610">
        <v>4.83</v>
      </c>
      <c r="G299" s="610">
        <v>4.59</v>
      </c>
      <c r="H299" s="610">
        <v>4.17</v>
      </c>
      <c r="I299" s="610">
        <v>3.59</v>
      </c>
      <c r="J299" s="931"/>
      <c r="K299" s="610">
        <v>3.06</v>
      </c>
      <c r="L299" s="481">
        <v>2.52</v>
      </c>
      <c r="M299" s="931"/>
      <c r="N299" s="615">
        <v>2.08</v>
      </c>
      <c r="O299" s="494">
        <v>1.78</v>
      </c>
      <c r="P299" s="616">
        <v>1.55</v>
      </c>
      <c r="Q299" s="616">
        <v>1.34</v>
      </c>
      <c r="R299" s="616">
        <v>1.1100000000000001</v>
      </c>
      <c r="S299" s="616">
        <v>0.92</v>
      </c>
      <c r="T299" s="616">
        <v>0.78500000000000003</v>
      </c>
      <c r="U299" s="616">
        <v>0.73499999999999999</v>
      </c>
      <c r="V299" s="616">
        <v>0.71499999999999997</v>
      </c>
      <c r="W299" s="616">
        <v>0.69499999999999995</v>
      </c>
      <c r="X299" s="616">
        <v>0.67</v>
      </c>
      <c r="Y299" s="616">
        <v>0.63</v>
      </c>
      <c r="Z299" s="613">
        <f t="shared" si="191"/>
        <v>51.870000000000012</v>
      </c>
      <c r="AA299" s="1052">
        <f t="shared" si="171"/>
        <v>5.9701492537313383</v>
      </c>
      <c r="AB299" s="1052">
        <f t="shared" si="194"/>
        <v>5.9288537549407216</v>
      </c>
      <c r="AC299" s="1053">
        <f t="shared" si="195"/>
        <v>4.761904761904745</v>
      </c>
      <c r="AD299" s="1053">
        <f t="shared" si="196"/>
        <v>5.2287581699346442</v>
      </c>
      <c r="AE299" s="1053">
        <f t="shared" si="197"/>
        <v>10.07194244604317</v>
      </c>
      <c r="AF299" s="1053">
        <f t="shared" si="198"/>
        <v>16.15598885793872</v>
      </c>
      <c r="AG299" s="1053">
        <f t="shared" si="199"/>
        <v>17.320261437908478</v>
      </c>
      <c r="AH299" s="1053">
        <f t="shared" si="200"/>
        <v>21.42857142857142</v>
      </c>
      <c r="AI299" s="1053">
        <f t="shared" si="201"/>
        <v>21.153846153846146</v>
      </c>
      <c r="AJ299" s="1053">
        <f t="shared" si="202"/>
        <v>16.853932584269661</v>
      </c>
      <c r="AK299" s="1053">
        <f t="shared" si="203"/>
        <v>14.838709677419359</v>
      </c>
      <c r="AL299" s="1053">
        <f t="shared" si="204"/>
        <v>15.671641791044767</v>
      </c>
      <c r="AM299" s="1053">
        <f t="shared" si="205"/>
        <v>20.72072072072071</v>
      </c>
      <c r="AN299" s="1053">
        <f t="shared" si="206"/>
        <v>20.65217391304348</v>
      </c>
      <c r="AO299" s="1053">
        <f t="shared" si="207"/>
        <v>17.197452229299358</v>
      </c>
      <c r="AP299" s="1053">
        <f t="shared" si="208"/>
        <v>6.8027210884353817</v>
      </c>
      <c r="AQ299" s="1053">
        <f t="shared" si="209"/>
        <v>2.7972027972027913</v>
      </c>
      <c r="AR299" s="1053">
        <f t="shared" si="210"/>
        <v>2.877697841726623</v>
      </c>
      <c r="AS299" s="1053">
        <f t="shared" si="211"/>
        <v>3.731343283582067</v>
      </c>
      <c r="AT299" s="1053">
        <f t="shared" si="212"/>
        <v>6.3492063492063489</v>
      </c>
      <c r="AU299" s="1054">
        <f t="shared" si="192"/>
        <v>11.825653927038498</v>
      </c>
      <c r="AV299" s="1055">
        <f t="shared" si="193"/>
        <v>6.9247140485960674</v>
      </c>
    </row>
    <row r="300" spans="1:48" ht="11.25" customHeight="1" x14ac:dyDescent="0.2">
      <c r="A300" s="862" t="s">
        <v>605</v>
      </c>
      <c r="B300" s="860" t="s">
        <v>606</v>
      </c>
      <c r="C300" s="610">
        <v>2.67</v>
      </c>
      <c r="D300" s="482">
        <v>2.46</v>
      </c>
      <c r="E300" s="615">
        <v>2.2199999999999998</v>
      </c>
      <c r="F300" s="610">
        <v>1.99</v>
      </c>
      <c r="G300" s="610">
        <v>1.81</v>
      </c>
      <c r="H300" s="610">
        <v>1.69</v>
      </c>
      <c r="I300" s="610">
        <v>1.56</v>
      </c>
      <c r="J300" s="931" t="s">
        <v>90</v>
      </c>
      <c r="K300" s="610">
        <v>1.38</v>
      </c>
      <c r="L300" s="481">
        <v>1.1499999999999999</v>
      </c>
      <c r="M300" s="931"/>
      <c r="N300" s="513">
        <v>0.95</v>
      </c>
      <c r="O300" s="494">
        <v>0.8</v>
      </c>
      <c r="P300" s="616">
        <v>0.76</v>
      </c>
      <c r="Q300" s="616">
        <v>0.6</v>
      </c>
      <c r="R300" s="616">
        <v>0.45</v>
      </c>
      <c r="S300" s="616">
        <v>0.33</v>
      </c>
      <c r="T300" s="616">
        <v>0.21</v>
      </c>
      <c r="U300" s="612">
        <v>0.12</v>
      </c>
      <c r="V300" s="612">
        <v>0.12</v>
      </c>
      <c r="W300" s="612">
        <v>0.12</v>
      </c>
      <c r="X300" s="616">
        <v>0.24</v>
      </c>
      <c r="Y300" s="616">
        <v>0.23332999999999998</v>
      </c>
      <c r="Z300" s="613">
        <f t="shared" si="191"/>
        <v>21.863330000000001</v>
      </c>
      <c r="AA300" s="1052">
        <f t="shared" si="171"/>
        <v>8.5365853658536661</v>
      </c>
      <c r="AB300" s="1052">
        <f t="shared" si="194"/>
        <v>10.810810810810811</v>
      </c>
      <c r="AC300" s="1053">
        <f t="shared" si="195"/>
        <v>11.557788944723612</v>
      </c>
      <c r="AD300" s="1053">
        <f t="shared" si="196"/>
        <v>9.9447513812154664</v>
      </c>
      <c r="AE300" s="1053">
        <f t="shared" si="197"/>
        <v>7.1005917159763454</v>
      </c>
      <c r="AF300" s="1053">
        <f t="shared" si="198"/>
        <v>8.333333333333325</v>
      </c>
      <c r="AG300" s="1053">
        <f t="shared" si="199"/>
        <v>13.043478260869579</v>
      </c>
      <c r="AH300" s="1053">
        <f t="shared" si="200"/>
        <v>19.999999999999996</v>
      </c>
      <c r="AI300" s="1053">
        <f t="shared" si="201"/>
        <v>21.052631578947366</v>
      </c>
      <c r="AJ300" s="1053">
        <f t="shared" si="202"/>
        <v>18.749999999999979</v>
      </c>
      <c r="AK300" s="1053">
        <f t="shared" si="203"/>
        <v>5.2631578947368363</v>
      </c>
      <c r="AL300" s="1053">
        <f t="shared" si="204"/>
        <v>26.666666666666682</v>
      </c>
      <c r="AM300" s="1053">
        <f t="shared" si="205"/>
        <v>33.333333333333329</v>
      </c>
      <c r="AN300" s="1053">
        <f t="shared" si="206"/>
        <v>36.363636363636353</v>
      </c>
      <c r="AO300" s="1053">
        <f t="shared" si="207"/>
        <v>57.14285714285716</v>
      </c>
      <c r="AP300" s="1053">
        <f t="shared" si="208"/>
        <v>75</v>
      </c>
      <c r="AQ300" s="1053">
        <f t="shared" si="209"/>
        <v>0</v>
      </c>
      <c r="AR300" s="1053">
        <f t="shared" si="210"/>
        <v>0</v>
      </c>
      <c r="AS300" s="1053">
        <f t="shared" si="211"/>
        <v>-50</v>
      </c>
      <c r="AT300" s="1053">
        <f t="shared" si="212"/>
        <v>2.8586122658895263</v>
      </c>
      <c r="AU300" s="1054">
        <f t="shared" si="192"/>
        <v>15.787911752942501</v>
      </c>
      <c r="AV300" s="1055">
        <f t="shared" si="193"/>
        <v>24.594126591438478</v>
      </c>
    </row>
    <row r="301" spans="1:48" ht="11.25" customHeight="1" x14ac:dyDescent="0.2">
      <c r="A301" s="483" t="s">
        <v>1305</v>
      </c>
      <c r="B301" s="860" t="s">
        <v>1306</v>
      </c>
      <c r="C301" s="610">
        <v>0.56999999999999995</v>
      </c>
      <c r="D301" s="482">
        <v>0.47</v>
      </c>
      <c r="E301" s="615">
        <v>0.32</v>
      </c>
      <c r="F301" s="610">
        <v>0.28000000000000003</v>
      </c>
      <c r="G301" s="610">
        <v>0.24</v>
      </c>
      <c r="H301" s="485">
        <v>0.2</v>
      </c>
      <c r="I301" s="610">
        <v>0.18</v>
      </c>
      <c r="J301" s="931"/>
      <c r="K301" s="485">
        <v>0.16</v>
      </c>
      <c r="L301" s="481">
        <v>7.0000000000000007E-2</v>
      </c>
      <c r="M301" s="931"/>
      <c r="N301" s="611">
        <v>0.04</v>
      </c>
      <c r="O301" s="611">
        <v>0.16333</v>
      </c>
      <c r="P301" s="612">
        <v>0.79666999999999999</v>
      </c>
      <c r="Q301" s="616">
        <v>1.0449999999999999</v>
      </c>
      <c r="R301" s="616">
        <v>0.96499999999999997</v>
      </c>
      <c r="S301" s="616">
        <v>0.83</v>
      </c>
      <c r="T301" s="616">
        <v>0.72499999999999998</v>
      </c>
      <c r="U301" s="616">
        <v>0.65500000000000003</v>
      </c>
      <c r="V301" s="612">
        <v>0.64</v>
      </c>
      <c r="W301" s="616">
        <v>0.76</v>
      </c>
      <c r="X301" s="616">
        <v>0.74546000000000001</v>
      </c>
      <c r="Y301" s="616">
        <v>0.67769000000000001</v>
      </c>
      <c r="Z301" s="613">
        <f t="shared" si="191"/>
        <v>10.533149999999999</v>
      </c>
      <c r="AA301" s="1052">
        <f t="shared" si="171"/>
        <v>21.276595744680836</v>
      </c>
      <c r="AB301" s="1052">
        <f t="shared" si="194"/>
        <v>46.874999999999979</v>
      </c>
      <c r="AC301" s="1053">
        <f t="shared" si="195"/>
        <v>14.285714285714279</v>
      </c>
      <c r="AD301" s="1053">
        <f t="shared" si="196"/>
        <v>16.666666666666675</v>
      </c>
      <c r="AE301" s="1053">
        <f t="shared" si="197"/>
        <v>19.999999999999996</v>
      </c>
      <c r="AF301" s="1053">
        <f t="shared" si="198"/>
        <v>11.111111111111116</v>
      </c>
      <c r="AG301" s="1053">
        <f t="shared" si="199"/>
        <v>12.5</v>
      </c>
      <c r="AH301" s="1053">
        <f t="shared" si="200"/>
        <v>128.57142857142856</v>
      </c>
      <c r="AI301" s="1053">
        <f t="shared" si="201"/>
        <v>75.000000000000028</v>
      </c>
      <c r="AJ301" s="1053">
        <f t="shared" si="202"/>
        <v>-75.509704279679184</v>
      </c>
      <c r="AK301" s="1053">
        <f t="shared" si="203"/>
        <v>-79.498412140534981</v>
      </c>
      <c r="AL301" s="1053">
        <f t="shared" si="204"/>
        <v>-23.763636363636365</v>
      </c>
      <c r="AM301" s="1053">
        <f t="shared" si="205"/>
        <v>8.2901554404144928</v>
      </c>
      <c r="AN301" s="1053">
        <f t="shared" si="206"/>
        <v>16.265060240963859</v>
      </c>
      <c r="AO301" s="1053">
        <f t="shared" si="207"/>
        <v>14.482758620689662</v>
      </c>
      <c r="AP301" s="1053">
        <f t="shared" si="208"/>
        <v>10.687022900763354</v>
      </c>
      <c r="AQ301" s="1053">
        <f t="shared" si="209"/>
        <v>2.34375</v>
      </c>
      <c r="AR301" s="1053">
        <f t="shared" si="210"/>
        <v>-15.789473684210531</v>
      </c>
      <c r="AS301" s="1053">
        <f t="shared" si="211"/>
        <v>1.9504735331204781</v>
      </c>
      <c r="AT301" s="1053">
        <f t="shared" si="212"/>
        <v>10.000147560093842</v>
      </c>
      <c r="AU301" s="1054">
        <f t="shared" si="192"/>
        <v>10.787232910379307</v>
      </c>
      <c r="AV301" s="1055">
        <f t="shared" si="193"/>
        <v>44.273148964428152</v>
      </c>
    </row>
    <row r="302" spans="1:48" ht="11.25" customHeight="1" x14ac:dyDescent="0.2">
      <c r="A302" s="466" t="s">
        <v>3836</v>
      </c>
      <c r="B302" s="845" t="s">
        <v>3837</v>
      </c>
      <c r="C302" s="610">
        <v>0.84</v>
      </c>
      <c r="D302" s="482">
        <v>0.71</v>
      </c>
      <c r="E302" s="476">
        <v>0.55000000000000004</v>
      </c>
      <c r="F302" s="610">
        <v>0.41</v>
      </c>
      <c r="G302" s="610">
        <v>0.3</v>
      </c>
      <c r="H302" s="610">
        <v>7.0000000000000007E-2</v>
      </c>
      <c r="I302" s="521">
        <v>0</v>
      </c>
      <c r="J302" s="931"/>
      <c r="K302" s="485">
        <v>0</v>
      </c>
      <c r="L302" s="614">
        <v>0</v>
      </c>
      <c r="M302" s="931"/>
      <c r="N302" s="611">
        <v>0</v>
      </c>
      <c r="O302" s="611">
        <v>0</v>
      </c>
      <c r="P302" s="522">
        <v>0</v>
      </c>
      <c r="Q302" s="522">
        <v>0</v>
      </c>
      <c r="R302" s="522">
        <v>0</v>
      </c>
      <c r="S302" s="522">
        <v>0</v>
      </c>
      <c r="T302" s="522">
        <v>0</v>
      </c>
      <c r="U302" s="522">
        <v>0</v>
      </c>
      <c r="V302" s="522">
        <v>0</v>
      </c>
      <c r="W302" s="522">
        <v>0</v>
      </c>
      <c r="X302" s="522">
        <v>0</v>
      </c>
      <c r="Y302" s="522">
        <v>0</v>
      </c>
      <c r="Z302" s="613">
        <f t="shared" si="191"/>
        <v>2.8799999999999994</v>
      </c>
      <c r="AA302" s="1052">
        <f t="shared" si="171"/>
        <v>18.309859154929576</v>
      </c>
      <c r="AB302" s="1052">
        <f t="shared" si="194"/>
        <v>29.090909090909079</v>
      </c>
      <c r="AC302" s="1053">
        <f t="shared" si="195"/>
        <v>34.146341463414643</v>
      </c>
      <c r="AD302" s="1053">
        <f t="shared" si="196"/>
        <v>36.666666666666671</v>
      </c>
      <c r="AE302" s="1053">
        <f t="shared" si="197"/>
        <v>328.57142857142856</v>
      </c>
      <c r="AF302" s="1053" t="str">
        <f t="shared" si="198"/>
        <v>n/a</v>
      </c>
      <c r="AG302" s="1053" t="str">
        <f t="shared" si="199"/>
        <v>n/a</v>
      </c>
      <c r="AH302" s="1053" t="str">
        <f t="shared" si="200"/>
        <v>n/a</v>
      </c>
      <c r="AI302" s="1053" t="str">
        <f t="shared" si="201"/>
        <v>n/a</v>
      </c>
      <c r="AJ302" s="1053" t="str">
        <f t="shared" si="202"/>
        <v>n/a</v>
      </c>
      <c r="AK302" s="1053" t="str">
        <f t="shared" si="203"/>
        <v>n/a</v>
      </c>
      <c r="AL302" s="1053" t="str">
        <f t="shared" si="204"/>
        <v>n/a</v>
      </c>
      <c r="AM302" s="1053" t="str">
        <f t="shared" si="205"/>
        <v>n/a</v>
      </c>
      <c r="AN302" s="1053" t="str">
        <f t="shared" si="206"/>
        <v>n/a</v>
      </c>
      <c r="AO302" s="1053" t="str">
        <f t="shared" si="207"/>
        <v>n/a</v>
      </c>
      <c r="AP302" s="1053" t="str">
        <f t="shared" si="208"/>
        <v>n/a</v>
      </c>
      <c r="AQ302" s="1053" t="str">
        <f t="shared" si="209"/>
        <v>n/a</v>
      </c>
      <c r="AR302" s="1053" t="str">
        <f t="shared" si="210"/>
        <v>n/a</v>
      </c>
      <c r="AS302" s="1053" t="str">
        <f t="shared" si="211"/>
        <v>n/a</v>
      </c>
      <c r="AT302" s="1053" t="str">
        <f t="shared" si="212"/>
        <v>n/a</v>
      </c>
      <c r="AU302" s="1054">
        <f t="shared" si="192"/>
        <v>89.357040989469709</v>
      </c>
      <c r="AV302" s="1055">
        <f t="shared" si="193"/>
        <v>133.91016467700462</v>
      </c>
    </row>
    <row r="303" spans="1:48" ht="11.25" customHeight="1" x14ac:dyDescent="0.2">
      <c r="A303" s="501" t="s">
        <v>1297</v>
      </c>
      <c r="B303" s="490" t="s">
        <v>1298</v>
      </c>
      <c r="C303" s="610">
        <v>0.44</v>
      </c>
      <c r="D303" s="482">
        <v>0.38669999999999999</v>
      </c>
      <c r="E303" s="482">
        <v>0.32</v>
      </c>
      <c r="F303" s="496">
        <v>0.26666666666666666</v>
      </c>
      <c r="G303" s="496">
        <v>0.25333333333333335</v>
      </c>
      <c r="H303" s="496">
        <v>0.21333333333333335</v>
      </c>
      <c r="I303" s="496">
        <v>0.1822222222222222</v>
      </c>
      <c r="J303" s="1013">
        <v>0</v>
      </c>
      <c r="K303" s="496">
        <v>0.15703111111111109</v>
      </c>
      <c r="L303" s="492">
        <v>0.13630222222222224</v>
      </c>
      <c r="M303" s="1013">
        <v>0</v>
      </c>
      <c r="N303" s="518">
        <v>0.13432888888888889</v>
      </c>
      <c r="O303" s="518">
        <v>0.13432888888888889</v>
      </c>
      <c r="P303" s="498">
        <v>0.1264177777777778</v>
      </c>
      <c r="Q303" s="498">
        <v>0.11456</v>
      </c>
      <c r="R303" s="498">
        <v>0.11061333333333333</v>
      </c>
      <c r="S303" s="498">
        <v>0.10270222222222224</v>
      </c>
      <c r="T303" s="498">
        <v>9.4808888888888887E-2</v>
      </c>
      <c r="U303" s="498">
        <v>8.428444444444444E-2</v>
      </c>
      <c r="V303" s="498">
        <v>5.9253333333333331E-2</v>
      </c>
      <c r="W303" s="499">
        <v>0</v>
      </c>
      <c r="X303" s="499">
        <v>0</v>
      </c>
      <c r="Y303" s="499">
        <v>0</v>
      </c>
      <c r="Z303" s="613">
        <f t="shared" si="191"/>
        <v>3.3168866666666661</v>
      </c>
      <c r="AA303" s="1052">
        <f t="shared" si="171"/>
        <v>13.783294543573831</v>
      </c>
      <c r="AB303" s="1052">
        <f t="shared" si="194"/>
        <v>20.843749999999982</v>
      </c>
      <c r="AC303" s="1053">
        <f t="shared" si="195"/>
        <v>19.999999999999996</v>
      </c>
      <c r="AD303" s="1053">
        <f t="shared" si="196"/>
        <v>5.2631578947368363</v>
      </c>
      <c r="AE303" s="1053">
        <f t="shared" si="197"/>
        <v>18.75</v>
      </c>
      <c r="AF303" s="1053">
        <f t="shared" si="198"/>
        <v>17.073170731707332</v>
      </c>
      <c r="AG303" s="1053">
        <f t="shared" si="199"/>
        <v>16.042114796784791</v>
      </c>
      <c r="AH303" s="1053">
        <f t="shared" si="200"/>
        <v>15.208034433285489</v>
      </c>
      <c r="AI303" s="1053">
        <f t="shared" si="201"/>
        <v>1.4690312334568745</v>
      </c>
      <c r="AJ303" s="1053">
        <f t="shared" si="202"/>
        <v>0</v>
      </c>
      <c r="AK303" s="1053">
        <f t="shared" si="203"/>
        <v>6.2579102798481001</v>
      </c>
      <c r="AL303" s="1053">
        <f t="shared" si="204"/>
        <v>10.35071384233397</v>
      </c>
      <c r="AM303" s="1053">
        <f t="shared" si="205"/>
        <v>3.5679845708775249</v>
      </c>
      <c r="AN303" s="1053">
        <f t="shared" si="206"/>
        <v>7.7029600138480037</v>
      </c>
      <c r="AO303" s="1053">
        <f t="shared" si="207"/>
        <v>8.3255203450215873</v>
      </c>
      <c r="AP303" s="1053">
        <f t="shared" si="208"/>
        <v>12.486817127188354</v>
      </c>
      <c r="AQ303" s="1053">
        <f t="shared" si="209"/>
        <v>42.244224422442244</v>
      </c>
      <c r="AR303" s="1053" t="str">
        <f t="shared" si="210"/>
        <v>n/a</v>
      </c>
      <c r="AS303" s="1053" t="str">
        <f t="shared" si="211"/>
        <v>n/a</v>
      </c>
      <c r="AT303" s="1053" t="str">
        <f t="shared" si="212"/>
        <v>n/a</v>
      </c>
      <c r="AU303" s="1054">
        <f t="shared" si="192"/>
        <v>12.904040249123817</v>
      </c>
      <c r="AV303" s="1055">
        <f t="shared" si="193"/>
        <v>9.9480566754821691</v>
      </c>
    </row>
    <row r="304" spans="1:48" ht="11.25" customHeight="1" x14ac:dyDescent="0.2">
      <c r="A304" s="483" t="s">
        <v>4194</v>
      </c>
      <c r="B304" s="860" t="s">
        <v>4189</v>
      </c>
      <c r="C304" s="610">
        <v>0.36</v>
      </c>
      <c r="D304" s="482">
        <v>0.32</v>
      </c>
      <c r="E304" s="620">
        <v>0.3</v>
      </c>
      <c r="F304" s="620">
        <v>0.26</v>
      </c>
      <c r="G304" s="620">
        <v>0.2</v>
      </c>
      <c r="H304" s="620">
        <v>0.12</v>
      </c>
      <c r="I304" s="636">
        <v>0.1</v>
      </c>
      <c r="J304" s="482"/>
      <c r="K304" s="620">
        <v>0.1</v>
      </c>
      <c r="L304" s="502">
        <v>0</v>
      </c>
      <c r="M304" s="505"/>
      <c r="N304" s="525">
        <v>0</v>
      </c>
      <c r="O304" s="525">
        <v>0</v>
      </c>
      <c r="P304" s="522">
        <v>0</v>
      </c>
      <c r="Q304" s="522">
        <v>0</v>
      </c>
      <c r="R304" s="522">
        <v>0</v>
      </c>
      <c r="S304" s="522">
        <v>0</v>
      </c>
      <c r="T304" s="522">
        <v>0</v>
      </c>
      <c r="U304" s="522">
        <v>0</v>
      </c>
      <c r="V304" s="522">
        <v>0</v>
      </c>
      <c r="W304" s="522">
        <v>0</v>
      </c>
      <c r="X304" s="522">
        <v>0</v>
      </c>
      <c r="Y304" s="522">
        <v>0</v>
      </c>
      <c r="Z304" s="613">
        <f t="shared" si="191"/>
        <v>1.7600000000000002</v>
      </c>
      <c r="AA304" s="1052">
        <f t="shared" si="171"/>
        <v>12.5</v>
      </c>
      <c r="AB304" s="1052">
        <f t="shared" si="194"/>
        <v>6.6666666666666652</v>
      </c>
      <c r="AC304" s="1053">
        <f t="shared" si="195"/>
        <v>15.384615384615374</v>
      </c>
      <c r="AD304" s="1053">
        <f t="shared" si="196"/>
        <v>30.000000000000004</v>
      </c>
      <c r="AE304" s="1053">
        <f t="shared" si="197"/>
        <v>66.666666666666671</v>
      </c>
      <c r="AF304" s="1053">
        <f t="shared" si="198"/>
        <v>19.999999999999996</v>
      </c>
      <c r="AG304" s="1053">
        <f t="shared" si="199"/>
        <v>0</v>
      </c>
      <c r="AH304" s="1053" t="str">
        <f t="shared" si="200"/>
        <v>n/a</v>
      </c>
      <c r="AI304" s="1053" t="str">
        <f t="shared" si="201"/>
        <v>n/a</v>
      </c>
      <c r="AJ304" s="1053" t="str">
        <f t="shared" si="202"/>
        <v>n/a</v>
      </c>
      <c r="AK304" s="1053" t="str">
        <f t="shared" si="203"/>
        <v>n/a</v>
      </c>
      <c r="AL304" s="1053" t="str">
        <f t="shared" si="204"/>
        <v>n/a</v>
      </c>
      <c r="AM304" s="1053" t="str">
        <f t="shared" si="205"/>
        <v>n/a</v>
      </c>
      <c r="AN304" s="1053" t="str">
        <f t="shared" si="206"/>
        <v>n/a</v>
      </c>
      <c r="AO304" s="1053" t="str">
        <f t="shared" si="207"/>
        <v>n/a</v>
      </c>
      <c r="AP304" s="1053" t="str">
        <f t="shared" si="208"/>
        <v>n/a</v>
      </c>
      <c r="AQ304" s="1053" t="str">
        <f t="shared" si="209"/>
        <v>n/a</v>
      </c>
      <c r="AR304" s="1053" t="str">
        <f t="shared" si="210"/>
        <v>n/a</v>
      </c>
      <c r="AS304" s="1053" t="str">
        <f t="shared" si="211"/>
        <v>n/a</v>
      </c>
      <c r="AT304" s="1053" t="str">
        <f t="shared" si="212"/>
        <v>n/a</v>
      </c>
      <c r="AU304" s="1054">
        <f t="shared" si="192"/>
        <v>21.602564102564106</v>
      </c>
      <c r="AV304" s="1055">
        <f t="shared" si="193"/>
        <v>22.042118201236526</v>
      </c>
    </row>
    <row r="305" spans="1:48" ht="11.25" customHeight="1" x14ac:dyDescent="0.2">
      <c r="A305" s="862" t="s">
        <v>612</v>
      </c>
      <c r="B305" s="860" t="s">
        <v>613</v>
      </c>
      <c r="C305" s="610">
        <v>0.79249999999999998</v>
      </c>
      <c r="D305" s="482">
        <v>0.77249999999999996</v>
      </c>
      <c r="E305" s="482">
        <v>0.75250000000000006</v>
      </c>
      <c r="F305" s="610">
        <v>0.73250000000000004</v>
      </c>
      <c r="G305" s="610">
        <v>0.71299999999999986</v>
      </c>
      <c r="H305" s="610">
        <v>0.6925</v>
      </c>
      <c r="I305" s="610">
        <v>0.67249999999999999</v>
      </c>
      <c r="J305" s="931"/>
      <c r="K305" s="610">
        <v>0.65249999999999997</v>
      </c>
      <c r="L305" s="481">
        <v>0.63249999999999995</v>
      </c>
      <c r="M305" s="931"/>
      <c r="N305" s="494">
        <v>0.59499999999999997</v>
      </c>
      <c r="O305" s="494">
        <v>0.49332999999999999</v>
      </c>
      <c r="P305" s="616">
        <v>0.38667000000000007</v>
      </c>
      <c r="Q305" s="616">
        <v>0.28000000000000003</v>
      </c>
      <c r="R305" s="616">
        <v>0.20445000000000002</v>
      </c>
      <c r="S305" s="616">
        <v>0.12296000000000001</v>
      </c>
      <c r="T305" s="616">
        <v>7.8020000000000006E-2</v>
      </c>
      <c r="U305" s="616">
        <v>2.5680000000000001E-2</v>
      </c>
      <c r="V305" s="612">
        <v>0</v>
      </c>
      <c r="W305" s="612">
        <v>0</v>
      </c>
      <c r="X305" s="612">
        <v>0</v>
      </c>
      <c r="Y305" s="612">
        <v>0</v>
      </c>
      <c r="Z305" s="613">
        <f t="shared" si="191"/>
        <v>8.5991099999999996</v>
      </c>
      <c r="AA305" s="1052">
        <f t="shared" ref="AA305:AA368" si="213">IF(ISERROR((C305/D305-1)*100),"n/a",(C305/D305-1)*100)</f>
        <v>2.5889967637540368</v>
      </c>
      <c r="AB305" s="1052">
        <f t="shared" si="194"/>
        <v>2.6578073089700949</v>
      </c>
      <c r="AC305" s="1053">
        <f t="shared" si="195"/>
        <v>2.7303754266211566</v>
      </c>
      <c r="AD305" s="1053">
        <f t="shared" si="196"/>
        <v>2.7349228611500909</v>
      </c>
      <c r="AE305" s="1053">
        <f t="shared" si="197"/>
        <v>2.9602888086642354</v>
      </c>
      <c r="AF305" s="1053">
        <f t="shared" si="198"/>
        <v>2.9739776951672958</v>
      </c>
      <c r="AG305" s="1053">
        <f t="shared" si="199"/>
        <v>3.0651340996168619</v>
      </c>
      <c r="AH305" s="1053">
        <f t="shared" si="200"/>
        <v>3.1620553359683834</v>
      </c>
      <c r="AI305" s="1053">
        <f t="shared" si="201"/>
        <v>6.3025210084033612</v>
      </c>
      <c r="AJ305" s="1053">
        <f t="shared" si="202"/>
        <v>20.608923033263736</v>
      </c>
      <c r="AK305" s="1053">
        <f t="shared" si="203"/>
        <v>27.584244963405457</v>
      </c>
      <c r="AL305" s="1053">
        <f t="shared" si="204"/>
        <v>38.096428571428589</v>
      </c>
      <c r="AM305" s="1053">
        <f t="shared" si="205"/>
        <v>36.952800195646859</v>
      </c>
      <c r="AN305" s="1053">
        <f t="shared" si="206"/>
        <v>66.273584905660371</v>
      </c>
      <c r="AO305" s="1053">
        <f t="shared" si="207"/>
        <v>57.600615226864903</v>
      </c>
      <c r="AP305" s="1053">
        <f t="shared" si="208"/>
        <v>203.81619937694703</v>
      </c>
      <c r="AQ305" s="1053" t="str">
        <f t="shared" si="209"/>
        <v>n/a</v>
      </c>
      <c r="AR305" s="1053" t="str">
        <f t="shared" si="210"/>
        <v>n/a</v>
      </c>
      <c r="AS305" s="1053" t="str">
        <f t="shared" si="211"/>
        <v>n/a</v>
      </c>
      <c r="AT305" s="1053" t="str">
        <f t="shared" si="212"/>
        <v>n/a</v>
      </c>
      <c r="AU305" s="1054">
        <f t="shared" si="192"/>
        <v>30.006804723845775</v>
      </c>
      <c r="AV305" s="1055">
        <f t="shared" si="193"/>
        <v>50.959081125045607</v>
      </c>
    </row>
    <row r="306" spans="1:48" ht="11.25" customHeight="1" x14ac:dyDescent="0.2">
      <c r="A306" s="487" t="s">
        <v>1289</v>
      </c>
      <c r="B306" s="845" t="s">
        <v>1290</v>
      </c>
      <c r="C306" s="610">
        <v>5.44</v>
      </c>
      <c r="D306" s="482">
        <v>4.12</v>
      </c>
      <c r="E306" s="482">
        <v>3.56</v>
      </c>
      <c r="F306" s="473">
        <v>2.76</v>
      </c>
      <c r="G306" s="473">
        <v>2.36</v>
      </c>
      <c r="H306" s="473">
        <v>1.88</v>
      </c>
      <c r="I306" s="473">
        <v>1.56</v>
      </c>
      <c r="J306" s="999"/>
      <c r="K306" s="473">
        <v>1.1599999999999999</v>
      </c>
      <c r="L306" s="471">
        <v>1.04</v>
      </c>
      <c r="M306" s="999"/>
      <c r="N306" s="510">
        <v>0.97199999999999998</v>
      </c>
      <c r="O306" s="510">
        <v>0.92199999999999993</v>
      </c>
      <c r="P306" s="477">
        <v>0.9</v>
      </c>
      <c r="Q306" s="478">
        <v>0.9</v>
      </c>
      <c r="R306" s="478">
        <v>0.67500000000000004</v>
      </c>
      <c r="S306" s="478">
        <v>0.4</v>
      </c>
      <c r="T306" s="478">
        <v>0.32500000000000001</v>
      </c>
      <c r="U306" s="478">
        <v>0.26</v>
      </c>
      <c r="V306" s="478">
        <v>0.21</v>
      </c>
      <c r="W306" s="478">
        <v>0.17</v>
      </c>
      <c r="X306" s="477">
        <v>0.16</v>
      </c>
      <c r="Y306" s="478">
        <v>0.11334</v>
      </c>
      <c r="Z306" s="613">
        <f t="shared" si="191"/>
        <v>29.887340000000002</v>
      </c>
      <c r="AA306" s="1052">
        <f t="shared" si="213"/>
        <v>32.038834951456316</v>
      </c>
      <c r="AB306" s="1052">
        <f t="shared" si="194"/>
        <v>15.730337078651679</v>
      </c>
      <c r="AC306" s="1053">
        <f t="shared" si="195"/>
        <v>28.98550724637683</v>
      </c>
      <c r="AD306" s="1053">
        <f t="shared" si="196"/>
        <v>16.949152542372879</v>
      </c>
      <c r="AE306" s="1053">
        <f t="shared" si="197"/>
        <v>25.531914893617014</v>
      </c>
      <c r="AF306" s="1053">
        <f t="shared" si="198"/>
        <v>20.512820512820507</v>
      </c>
      <c r="AG306" s="1053">
        <f t="shared" si="199"/>
        <v>34.48275862068968</v>
      </c>
      <c r="AH306" s="1053">
        <f t="shared" si="200"/>
        <v>11.538461538461519</v>
      </c>
      <c r="AI306" s="1053">
        <f t="shared" si="201"/>
        <v>6.9958847736625529</v>
      </c>
      <c r="AJ306" s="1053">
        <f t="shared" si="202"/>
        <v>5.4229934924078238</v>
      </c>
      <c r="AK306" s="1053">
        <f t="shared" si="203"/>
        <v>2.4444444444444269</v>
      </c>
      <c r="AL306" s="1053">
        <f t="shared" si="204"/>
        <v>0</v>
      </c>
      <c r="AM306" s="1053">
        <f t="shared" si="205"/>
        <v>33.333333333333329</v>
      </c>
      <c r="AN306" s="1053">
        <f t="shared" si="206"/>
        <v>68.75</v>
      </c>
      <c r="AO306" s="1053">
        <f t="shared" si="207"/>
        <v>23.076923076923084</v>
      </c>
      <c r="AP306" s="1053">
        <f t="shared" si="208"/>
        <v>25</v>
      </c>
      <c r="AQ306" s="1053">
        <f t="shared" si="209"/>
        <v>23.809523809523814</v>
      </c>
      <c r="AR306" s="1053">
        <f t="shared" si="210"/>
        <v>23.529411764705866</v>
      </c>
      <c r="AS306" s="1053">
        <f t="shared" si="211"/>
        <v>6.25</v>
      </c>
      <c r="AT306" s="1053">
        <f t="shared" si="212"/>
        <v>41.168166578436562</v>
      </c>
      <c r="AU306" s="1054">
        <f t="shared" si="192"/>
        <v>22.277523432894192</v>
      </c>
      <c r="AV306" s="1055">
        <f t="shared" si="193"/>
        <v>15.901680990609441</v>
      </c>
    </row>
    <row r="307" spans="1:48" ht="11.25" customHeight="1" x14ac:dyDescent="0.2">
      <c r="A307" s="856" t="s">
        <v>4181</v>
      </c>
      <c r="B307" s="860" t="s">
        <v>4182</v>
      </c>
      <c r="C307" s="610">
        <v>0.14000000000000001</v>
      </c>
      <c r="D307" s="482">
        <v>0.1048</v>
      </c>
      <c r="E307" s="635">
        <v>9.7299999999999998E-2</v>
      </c>
      <c r="F307" s="998">
        <v>8.2000000000000003E-2</v>
      </c>
      <c r="G307" s="998">
        <v>7.1599999999999997E-2</v>
      </c>
      <c r="H307" s="998">
        <v>6.1400000000000003E-2</v>
      </c>
      <c r="I307" s="998">
        <v>5.33E-2</v>
      </c>
      <c r="J307" s="1153" t="s">
        <v>90</v>
      </c>
      <c r="K307" s="998">
        <v>4.4299999999999999E-2</v>
      </c>
      <c r="L307" s="1156">
        <v>3.5400000000000001E-2</v>
      </c>
      <c r="M307" s="1153"/>
      <c r="N307" s="1001">
        <v>2.8299999999999999E-2</v>
      </c>
      <c r="O307" s="1001">
        <v>2.52E-2</v>
      </c>
      <c r="P307" s="837">
        <v>2.1000000000000001E-2</v>
      </c>
      <c r="Q307" s="1163">
        <v>1.6799999999999999E-2</v>
      </c>
      <c r="R307" s="837">
        <v>1.6799999999999999E-2</v>
      </c>
      <c r="S307" s="1163">
        <v>1.04E-2</v>
      </c>
      <c r="T307" s="837">
        <v>1.04E-2</v>
      </c>
      <c r="U307" s="1163">
        <v>1.04E-2</v>
      </c>
      <c r="V307" s="837">
        <v>1.04E-2</v>
      </c>
      <c r="W307" s="837">
        <v>1.04E-2</v>
      </c>
      <c r="X307" s="837">
        <v>1.04E-2</v>
      </c>
      <c r="Y307" s="837">
        <v>1.04E-2</v>
      </c>
      <c r="Z307" s="613">
        <f t="shared" si="191"/>
        <v>0.87099999999999989</v>
      </c>
      <c r="AA307" s="1052">
        <f t="shared" si="213"/>
        <v>33.587786259542</v>
      </c>
      <c r="AB307" s="1052">
        <f t="shared" ref="AB307:AB314" si="214">IF(ISERROR((D307/E307-1)*100),"n/a",(D307/E307-1)*100)</f>
        <v>7.7081192189105918</v>
      </c>
      <c r="AC307" s="1058">
        <v>11.111111111111116</v>
      </c>
      <c r="AD307" s="1058">
        <v>28.571428571428559</v>
      </c>
      <c r="AE307" s="1058">
        <v>16.666666666666675</v>
      </c>
      <c r="AF307" s="1058">
        <v>7.1428571428571619</v>
      </c>
      <c r="AG307" s="1058">
        <v>29.629629629629626</v>
      </c>
      <c r="AH307" s="1058">
        <v>25</v>
      </c>
      <c r="AI307" s="1058">
        <v>24.999999999999979</v>
      </c>
      <c r="AJ307" s="1058">
        <v>12.500000000000044</v>
      </c>
      <c r="AK307" s="1058">
        <v>19.999999999999972</v>
      </c>
      <c r="AL307" s="1058">
        <v>25</v>
      </c>
      <c r="AM307" s="1058">
        <v>0</v>
      </c>
      <c r="AN307" s="1058">
        <v>59.999999999999986</v>
      </c>
      <c r="AO307" s="1058">
        <v>0</v>
      </c>
      <c r="AP307" s="1058">
        <v>10.060189165950174</v>
      </c>
      <c r="AQ307" s="1058">
        <v>0</v>
      </c>
      <c r="AR307" s="1058">
        <v>9.9243856332703153</v>
      </c>
      <c r="AS307" s="1058">
        <v>4.7524752475247123</v>
      </c>
      <c r="AT307" s="1058">
        <v>4.9896049896050121</v>
      </c>
      <c r="AU307" s="1054">
        <f t="shared" si="192"/>
        <v>16.582212681824799</v>
      </c>
      <c r="AV307" s="1055">
        <f t="shared" si="193"/>
        <v>14.71320283042116</v>
      </c>
    </row>
    <row r="308" spans="1:48" ht="11.25" customHeight="1" x14ac:dyDescent="0.2">
      <c r="A308" s="483" t="s">
        <v>4195</v>
      </c>
      <c r="B308" s="860" t="s">
        <v>3838</v>
      </c>
      <c r="C308" s="610">
        <v>0.6</v>
      </c>
      <c r="D308" s="482">
        <v>0.52</v>
      </c>
      <c r="E308" s="635">
        <v>0.42</v>
      </c>
      <c r="F308" s="620">
        <v>0.34</v>
      </c>
      <c r="G308" s="620">
        <v>0.3</v>
      </c>
      <c r="H308" s="620">
        <v>0.26</v>
      </c>
      <c r="I308" s="636">
        <v>0.24</v>
      </c>
      <c r="J308" s="505"/>
      <c r="K308" s="636">
        <v>0.24</v>
      </c>
      <c r="L308" s="637">
        <v>0.24</v>
      </c>
      <c r="M308" s="505"/>
      <c r="N308" s="638">
        <v>0.24</v>
      </c>
      <c r="O308" s="638">
        <v>0.24</v>
      </c>
      <c r="P308" s="1014">
        <v>0.24</v>
      </c>
      <c r="Q308" s="1014">
        <v>0.24</v>
      </c>
      <c r="R308" s="837">
        <v>0.24</v>
      </c>
      <c r="S308" s="837">
        <v>0.1</v>
      </c>
      <c r="T308" s="522">
        <v>0</v>
      </c>
      <c r="U308" s="522">
        <v>0</v>
      </c>
      <c r="V308" s="522">
        <v>0</v>
      </c>
      <c r="W308" s="522">
        <v>0</v>
      </c>
      <c r="X308" s="522">
        <v>0</v>
      </c>
      <c r="Y308" s="522">
        <v>0</v>
      </c>
      <c r="Z308" s="613">
        <f t="shared" si="191"/>
        <v>4.4600000000000017</v>
      </c>
      <c r="AA308" s="1052">
        <f t="shared" si="213"/>
        <v>15.384615384615374</v>
      </c>
      <c r="AB308" s="1052">
        <f t="shared" si="214"/>
        <v>23.809523809523814</v>
      </c>
      <c r="AC308" s="1053">
        <f t="shared" ref="AC308:AF314" si="215">IF(ISERROR((E308/F308-1)*100),"n/a",(E308/F308-1)*100)</f>
        <v>23.529411764705866</v>
      </c>
      <c r="AD308" s="1053">
        <f t="shared" si="215"/>
        <v>13.333333333333353</v>
      </c>
      <c r="AE308" s="1053">
        <f t="shared" si="215"/>
        <v>15.384615384615374</v>
      </c>
      <c r="AF308" s="1053">
        <f t="shared" si="215"/>
        <v>8.3333333333333481</v>
      </c>
      <c r="AG308" s="1053">
        <f t="shared" ref="AG308:AG314" si="216">IF(ISERROR((I308/K308-1)*100),"n/a",(I308/K308-1)*100)</f>
        <v>0</v>
      </c>
      <c r="AH308" s="1053">
        <f t="shared" ref="AH308:AH314" si="217">IF(ISERROR((K308/L308-1)*100),"n/a",(K308/L308-1)*100)</f>
        <v>0</v>
      </c>
      <c r="AI308" s="1053">
        <f t="shared" ref="AI308:AI314" si="218">IF(ISERROR((L308/N308-1)*100),"n/a",(L308/N308-1)*100)</f>
        <v>0</v>
      </c>
      <c r="AJ308" s="1053">
        <f t="shared" ref="AJ308:AT314" si="219">IF(ISERROR((N308/O308-1)*100),"n/a",(N308/O308-1)*100)</f>
        <v>0</v>
      </c>
      <c r="AK308" s="1053">
        <f t="shared" si="219"/>
        <v>0</v>
      </c>
      <c r="AL308" s="1053">
        <f t="shared" si="219"/>
        <v>0</v>
      </c>
      <c r="AM308" s="1053">
        <f t="shared" si="219"/>
        <v>0</v>
      </c>
      <c r="AN308" s="1053">
        <f t="shared" si="219"/>
        <v>140</v>
      </c>
      <c r="AO308" s="1053" t="str">
        <f t="shared" si="219"/>
        <v>n/a</v>
      </c>
      <c r="AP308" s="1053" t="str">
        <f t="shared" si="219"/>
        <v>n/a</v>
      </c>
      <c r="AQ308" s="1053" t="str">
        <f t="shared" si="219"/>
        <v>n/a</v>
      </c>
      <c r="AR308" s="1053" t="str">
        <f t="shared" si="219"/>
        <v>n/a</v>
      </c>
      <c r="AS308" s="1053" t="str">
        <f t="shared" si="219"/>
        <v>n/a</v>
      </c>
      <c r="AT308" s="1053" t="str">
        <f t="shared" si="219"/>
        <v>n/a</v>
      </c>
      <c r="AU308" s="1054">
        <f t="shared" si="192"/>
        <v>17.126773786437649</v>
      </c>
      <c r="AV308" s="1055">
        <f t="shared" si="193"/>
        <v>36.516121119172894</v>
      </c>
    </row>
    <row r="309" spans="1:48" ht="11.25" customHeight="1" x14ac:dyDescent="0.2">
      <c r="A309" s="483" t="s">
        <v>1277</v>
      </c>
      <c r="B309" s="860" t="s">
        <v>1278</v>
      </c>
      <c r="C309" s="610">
        <v>0.74</v>
      </c>
      <c r="D309" s="482">
        <v>0.72</v>
      </c>
      <c r="E309" s="615">
        <v>0.51</v>
      </c>
      <c r="F309" s="610">
        <v>0.47</v>
      </c>
      <c r="G309" s="610">
        <v>0.43</v>
      </c>
      <c r="H309" s="610">
        <v>0.34</v>
      </c>
      <c r="I309" s="485">
        <v>0.32</v>
      </c>
      <c r="J309" s="931"/>
      <c r="K309" s="610">
        <v>0.3</v>
      </c>
      <c r="L309" s="481">
        <v>0.13</v>
      </c>
      <c r="M309" s="931"/>
      <c r="N309" s="611">
        <v>0</v>
      </c>
      <c r="O309" s="611">
        <v>0.1</v>
      </c>
      <c r="P309" s="612">
        <v>0.77</v>
      </c>
      <c r="Q309" s="616">
        <v>0.84</v>
      </c>
      <c r="R309" s="616">
        <v>0.79</v>
      </c>
      <c r="S309" s="616">
        <v>0.71</v>
      </c>
      <c r="T309" s="616">
        <v>0.63</v>
      </c>
      <c r="U309" s="616">
        <v>0.55000000000000004</v>
      </c>
      <c r="V309" s="616">
        <v>0.47</v>
      </c>
      <c r="W309" s="616">
        <v>0.39</v>
      </c>
      <c r="X309" s="616">
        <v>0.30499999999999999</v>
      </c>
      <c r="Y309" s="612">
        <v>0.28000000000000003</v>
      </c>
      <c r="Z309" s="613">
        <f t="shared" si="191"/>
        <v>9.7949999999999999</v>
      </c>
      <c r="AA309" s="1052">
        <f t="shared" si="213"/>
        <v>2.7777777777777901</v>
      </c>
      <c r="AB309" s="1052">
        <f t="shared" si="214"/>
        <v>41.176470588235283</v>
      </c>
      <c r="AC309" s="1053">
        <f t="shared" si="215"/>
        <v>8.5106382978723527</v>
      </c>
      <c r="AD309" s="1053">
        <f t="shared" si="215"/>
        <v>9.302325581395344</v>
      </c>
      <c r="AE309" s="1053">
        <f t="shared" si="215"/>
        <v>26.470588235294112</v>
      </c>
      <c r="AF309" s="1053">
        <f t="shared" si="215"/>
        <v>6.25</v>
      </c>
      <c r="AG309" s="1053">
        <f t="shared" si="216"/>
        <v>6.6666666666666652</v>
      </c>
      <c r="AH309" s="1053">
        <f t="shared" si="217"/>
        <v>130.76923076923075</v>
      </c>
      <c r="AI309" s="1053" t="str">
        <f t="shared" si="218"/>
        <v>n/a</v>
      </c>
      <c r="AJ309" s="1053">
        <f t="shared" si="219"/>
        <v>-100</v>
      </c>
      <c r="AK309" s="1053">
        <f t="shared" si="219"/>
        <v>-87.012987012987011</v>
      </c>
      <c r="AL309" s="1053">
        <f t="shared" si="219"/>
        <v>-8.333333333333325</v>
      </c>
      <c r="AM309" s="1053">
        <f t="shared" si="219"/>
        <v>6.3291139240506222</v>
      </c>
      <c r="AN309" s="1053">
        <f t="shared" si="219"/>
        <v>11.267605633802823</v>
      </c>
      <c r="AO309" s="1053">
        <f t="shared" si="219"/>
        <v>12.698412698412698</v>
      </c>
      <c r="AP309" s="1053">
        <f t="shared" si="219"/>
        <v>14.545454545454529</v>
      </c>
      <c r="AQ309" s="1053">
        <f t="shared" si="219"/>
        <v>17.021276595744705</v>
      </c>
      <c r="AR309" s="1053">
        <f t="shared" si="219"/>
        <v>20.512820512820507</v>
      </c>
      <c r="AS309" s="1053">
        <f t="shared" si="219"/>
        <v>27.868852459016402</v>
      </c>
      <c r="AT309" s="1053">
        <f t="shared" si="219"/>
        <v>8.9285714285714199</v>
      </c>
      <c r="AU309" s="1054">
        <f t="shared" si="192"/>
        <v>8.1973413351592459</v>
      </c>
      <c r="AV309" s="1055">
        <f t="shared" si="193"/>
        <v>46.078238962643169</v>
      </c>
    </row>
    <row r="310" spans="1:48" ht="11.25" customHeight="1" x14ac:dyDescent="0.2">
      <c r="A310" s="466" t="s">
        <v>614</v>
      </c>
      <c r="B310" s="845" t="s">
        <v>615</v>
      </c>
      <c r="C310" s="610">
        <v>0.84250000000000003</v>
      </c>
      <c r="D310" s="482">
        <v>0.83099999999999996</v>
      </c>
      <c r="E310" s="476">
        <v>0.82250000000000001</v>
      </c>
      <c r="F310" s="610">
        <v>0.8125</v>
      </c>
      <c r="G310" s="610">
        <v>0.80249999999999999</v>
      </c>
      <c r="H310" s="610">
        <v>0.79249999999999998</v>
      </c>
      <c r="I310" s="610">
        <v>0.78249999999999997</v>
      </c>
      <c r="J310" s="931"/>
      <c r="K310" s="610">
        <v>0.77249999999999996</v>
      </c>
      <c r="L310" s="481">
        <v>0.76249999999999996</v>
      </c>
      <c r="M310" s="931"/>
      <c r="N310" s="494">
        <v>0.75249999999999995</v>
      </c>
      <c r="O310" s="494">
        <v>0.74250000000000005</v>
      </c>
      <c r="P310" s="616">
        <v>0.55000000000000004</v>
      </c>
      <c r="Q310" s="612">
        <v>0</v>
      </c>
      <c r="R310" s="612">
        <v>0</v>
      </c>
      <c r="S310" s="612">
        <v>0</v>
      </c>
      <c r="T310" s="612">
        <v>0</v>
      </c>
      <c r="U310" s="612">
        <v>0</v>
      </c>
      <c r="V310" s="612">
        <v>0</v>
      </c>
      <c r="W310" s="612">
        <v>0</v>
      </c>
      <c r="X310" s="612">
        <v>0</v>
      </c>
      <c r="Y310" s="612">
        <v>0</v>
      </c>
      <c r="Z310" s="613">
        <f t="shared" si="191"/>
        <v>9.266</v>
      </c>
      <c r="AA310" s="1052">
        <f t="shared" si="213"/>
        <v>1.3838748495788256</v>
      </c>
      <c r="AB310" s="1052">
        <f t="shared" si="214"/>
        <v>1.0334346504559111</v>
      </c>
      <c r="AC310" s="1053">
        <f t="shared" si="215"/>
        <v>1.2307692307692353</v>
      </c>
      <c r="AD310" s="1053">
        <f t="shared" si="215"/>
        <v>1.2461059190031154</v>
      </c>
      <c r="AE310" s="1053">
        <f t="shared" si="215"/>
        <v>1.2618296529968376</v>
      </c>
      <c r="AF310" s="1053">
        <f t="shared" si="215"/>
        <v>1.2779552715654896</v>
      </c>
      <c r="AG310" s="1053">
        <f t="shared" si="216"/>
        <v>1.2944983818770295</v>
      </c>
      <c r="AH310" s="1053">
        <f t="shared" si="217"/>
        <v>1.3114754098360715</v>
      </c>
      <c r="AI310" s="1053">
        <f t="shared" si="218"/>
        <v>1.3289036544850585</v>
      </c>
      <c r="AJ310" s="1053">
        <f t="shared" si="219"/>
        <v>1.3468013468013407</v>
      </c>
      <c r="AK310" s="1053">
        <f t="shared" si="219"/>
        <v>35.000000000000007</v>
      </c>
      <c r="AL310" s="1053" t="str">
        <f t="shared" si="219"/>
        <v>n/a</v>
      </c>
      <c r="AM310" s="1053" t="str">
        <f t="shared" si="219"/>
        <v>n/a</v>
      </c>
      <c r="AN310" s="1053" t="str">
        <f t="shared" si="219"/>
        <v>n/a</v>
      </c>
      <c r="AO310" s="1053" t="str">
        <f t="shared" si="219"/>
        <v>n/a</v>
      </c>
      <c r="AP310" s="1053" t="str">
        <f t="shared" si="219"/>
        <v>n/a</v>
      </c>
      <c r="AQ310" s="1053" t="str">
        <f t="shared" si="219"/>
        <v>n/a</v>
      </c>
      <c r="AR310" s="1053" t="str">
        <f t="shared" si="219"/>
        <v>n/a</v>
      </c>
      <c r="AS310" s="1053" t="str">
        <f t="shared" si="219"/>
        <v>n/a</v>
      </c>
      <c r="AT310" s="1053" t="str">
        <f t="shared" si="219"/>
        <v>n/a</v>
      </c>
      <c r="AU310" s="1054">
        <f t="shared" si="192"/>
        <v>4.3377862152153561</v>
      </c>
      <c r="AV310" s="1055">
        <f t="shared" si="193"/>
        <v>10.169913098203189</v>
      </c>
    </row>
    <row r="311" spans="1:48" ht="11.25" customHeight="1" x14ac:dyDescent="0.2">
      <c r="A311" s="501" t="s">
        <v>616</v>
      </c>
      <c r="B311" s="490" t="s">
        <v>617</v>
      </c>
      <c r="C311" s="610">
        <v>1.54</v>
      </c>
      <c r="D311" s="482">
        <v>1.39</v>
      </c>
      <c r="E311" s="482">
        <v>1.3</v>
      </c>
      <c r="F311" s="496">
        <v>1.22</v>
      </c>
      <c r="G311" s="496">
        <v>1.1399999999999999</v>
      </c>
      <c r="H311" s="496">
        <v>1.0900000000000001</v>
      </c>
      <c r="I311" s="496">
        <v>1.05</v>
      </c>
      <c r="J311" s="1013"/>
      <c r="K311" s="496">
        <v>1.02</v>
      </c>
      <c r="L311" s="492">
        <v>0.98</v>
      </c>
      <c r="M311" s="1013"/>
      <c r="N311" s="509">
        <v>0.92</v>
      </c>
      <c r="O311" s="509">
        <v>0.85</v>
      </c>
      <c r="P311" s="498">
        <v>0.81</v>
      </c>
      <c r="Q311" s="499">
        <v>0.8</v>
      </c>
      <c r="R311" s="499">
        <v>0.8</v>
      </c>
      <c r="S311" s="498">
        <v>0.77</v>
      </c>
      <c r="T311" s="498">
        <v>0.73</v>
      </c>
      <c r="U311" s="498">
        <v>0.7</v>
      </c>
      <c r="V311" s="498">
        <v>0.64</v>
      </c>
      <c r="W311" s="498">
        <v>0.59</v>
      </c>
      <c r="X311" s="498">
        <v>0.52</v>
      </c>
      <c r="Y311" s="498">
        <v>0.44</v>
      </c>
      <c r="Z311" s="613">
        <f t="shared" si="191"/>
        <v>19.3</v>
      </c>
      <c r="AA311" s="1052">
        <f t="shared" si="213"/>
        <v>10.791366906474821</v>
      </c>
      <c r="AB311" s="1052">
        <f t="shared" si="214"/>
        <v>6.9230769230769207</v>
      </c>
      <c r="AC311" s="1053">
        <f t="shared" si="215"/>
        <v>6.5573770491803351</v>
      </c>
      <c r="AD311" s="1053">
        <f t="shared" si="215"/>
        <v>7.0175438596491224</v>
      </c>
      <c r="AE311" s="1053">
        <f t="shared" si="215"/>
        <v>4.5871559633027248</v>
      </c>
      <c r="AF311" s="1053">
        <f t="shared" si="215"/>
        <v>3.8095238095238182</v>
      </c>
      <c r="AG311" s="1053">
        <f t="shared" si="216"/>
        <v>2.941176470588247</v>
      </c>
      <c r="AH311" s="1053">
        <f t="shared" si="217"/>
        <v>4.081632653061229</v>
      </c>
      <c r="AI311" s="1053">
        <f t="shared" si="218"/>
        <v>6.5217391304347672</v>
      </c>
      <c r="AJ311" s="1053">
        <f t="shared" si="219"/>
        <v>8.235294117647074</v>
      </c>
      <c r="AK311" s="1053">
        <f t="shared" si="219"/>
        <v>4.9382716049382713</v>
      </c>
      <c r="AL311" s="1053">
        <f t="shared" si="219"/>
        <v>1.2499999999999956</v>
      </c>
      <c r="AM311" s="1053">
        <f t="shared" si="219"/>
        <v>0</v>
      </c>
      <c r="AN311" s="1053">
        <f t="shared" si="219"/>
        <v>3.8961038961039085</v>
      </c>
      <c r="AO311" s="1053">
        <f t="shared" si="219"/>
        <v>5.4794520547945202</v>
      </c>
      <c r="AP311" s="1053">
        <f t="shared" si="219"/>
        <v>4.2857142857142927</v>
      </c>
      <c r="AQ311" s="1053">
        <f t="shared" si="219"/>
        <v>9.375</v>
      </c>
      <c r="AR311" s="1053">
        <f t="shared" si="219"/>
        <v>8.4745762711864394</v>
      </c>
      <c r="AS311" s="1053">
        <f t="shared" si="219"/>
        <v>13.461538461538458</v>
      </c>
      <c r="AT311" s="1053">
        <f t="shared" si="219"/>
        <v>18.181818181818187</v>
      </c>
      <c r="AU311" s="1054">
        <f t="shared" si="192"/>
        <v>6.5404180819516569</v>
      </c>
      <c r="AV311" s="1055">
        <f t="shared" si="193"/>
        <v>4.1884879426285631</v>
      </c>
    </row>
    <row r="312" spans="1:48" ht="11.25" customHeight="1" x14ac:dyDescent="0.2">
      <c r="A312" s="862" t="s">
        <v>1265</v>
      </c>
      <c r="B312" s="860" t="s">
        <v>1266</v>
      </c>
      <c r="C312" s="610">
        <v>1.2</v>
      </c>
      <c r="D312" s="482">
        <v>1.05</v>
      </c>
      <c r="E312" s="482">
        <v>0.92</v>
      </c>
      <c r="F312" s="610">
        <v>0.84</v>
      </c>
      <c r="G312" s="610">
        <v>0.75</v>
      </c>
      <c r="H312" s="610">
        <v>0.63</v>
      </c>
      <c r="I312" s="610">
        <v>0.45</v>
      </c>
      <c r="J312" s="931"/>
      <c r="K312" s="485">
        <v>0.4</v>
      </c>
      <c r="L312" s="481">
        <v>0.35</v>
      </c>
      <c r="M312" s="931"/>
      <c r="N312" s="611">
        <v>0.2</v>
      </c>
      <c r="O312" s="611">
        <v>0.47</v>
      </c>
      <c r="P312" s="616">
        <v>2.12</v>
      </c>
      <c r="Q312" s="616">
        <v>2</v>
      </c>
      <c r="R312" s="616">
        <v>1.5</v>
      </c>
      <c r="S312" s="616">
        <v>1.1599999999999999</v>
      </c>
      <c r="T312" s="616">
        <v>1.1200000000000001</v>
      </c>
      <c r="U312" s="616">
        <v>1.08</v>
      </c>
      <c r="V312" s="616">
        <v>1.04</v>
      </c>
      <c r="W312" s="616">
        <v>1</v>
      </c>
      <c r="X312" s="616">
        <v>0.96</v>
      </c>
      <c r="Y312" s="616">
        <v>0.9</v>
      </c>
      <c r="Z312" s="613">
        <f t="shared" si="191"/>
        <v>20.14</v>
      </c>
      <c r="AA312" s="1052">
        <f t="shared" si="213"/>
        <v>14.285714285714279</v>
      </c>
      <c r="AB312" s="1052">
        <f t="shared" si="214"/>
        <v>14.130434782608692</v>
      </c>
      <c r="AC312" s="1053">
        <f t="shared" si="215"/>
        <v>9.5238095238095344</v>
      </c>
      <c r="AD312" s="1053">
        <f t="shared" si="215"/>
        <v>11.999999999999989</v>
      </c>
      <c r="AE312" s="1053">
        <f t="shared" si="215"/>
        <v>19.047619047619047</v>
      </c>
      <c r="AF312" s="1053">
        <f t="shared" si="215"/>
        <v>39.999999999999993</v>
      </c>
      <c r="AG312" s="1053">
        <f t="shared" si="216"/>
        <v>12.5</v>
      </c>
      <c r="AH312" s="1053">
        <f t="shared" si="217"/>
        <v>14.285714285714302</v>
      </c>
      <c r="AI312" s="1053">
        <f t="shared" si="218"/>
        <v>74.999999999999972</v>
      </c>
      <c r="AJ312" s="1053">
        <f t="shared" si="219"/>
        <v>-57.446808510638292</v>
      </c>
      <c r="AK312" s="1053">
        <f t="shared" si="219"/>
        <v>-77.830188679245282</v>
      </c>
      <c r="AL312" s="1053">
        <f t="shared" si="219"/>
        <v>6.0000000000000053</v>
      </c>
      <c r="AM312" s="1053">
        <f t="shared" si="219"/>
        <v>33.333333333333329</v>
      </c>
      <c r="AN312" s="1053">
        <f t="shared" si="219"/>
        <v>29.31034482758621</v>
      </c>
      <c r="AO312" s="1053">
        <f t="shared" si="219"/>
        <v>3.5714285714285587</v>
      </c>
      <c r="AP312" s="1053">
        <f t="shared" si="219"/>
        <v>3.7037037037036979</v>
      </c>
      <c r="AQ312" s="1053">
        <f t="shared" si="219"/>
        <v>3.8461538461538547</v>
      </c>
      <c r="AR312" s="1053">
        <f t="shared" si="219"/>
        <v>4.0000000000000036</v>
      </c>
      <c r="AS312" s="1053">
        <f t="shared" si="219"/>
        <v>4.1666666666666741</v>
      </c>
      <c r="AT312" s="1053">
        <f t="shared" si="219"/>
        <v>6.6666666666666652</v>
      </c>
      <c r="AU312" s="1054">
        <f t="shared" si="192"/>
        <v>8.5047296175560625</v>
      </c>
      <c r="AV312" s="1055">
        <f t="shared" si="193"/>
        <v>31.307424002171771</v>
      </c>
    </row>
    <row r="313" spans="1:48" ht="11.25" customHeight="1" x14ac:dyDescent="0.2">
      <c r="A313" s="862" t="s">
        <v>1307</v>
      </c>
      <c r="B313" s="860" t="s">
        <v>1308</v>
      </c>
      <c r="C313" s="610">
        <v>3.61</v>
      </c>
      <c r="D313" s="482">
        <v>3.02</v>
      </c>
      <c r="E313" s="482">
        <v>2.5199999999999996</v>
      </c>
      <c r="F313" s="610">
        <v>2.1</v>
      </c>
      <c r="G313" s="610">
        <v>1.7</v>
      </c>
      <c r="H313" s="610">
        <v>1</v>
      </c>
      <c r="I313" s="610">
        <v>0.5</v>
      </c>
      <c r="J313" s="931"/>
      <c r="K313" s="610">
        <v>0.1</v>
      </c>
      <c r="L313" s="614">
        <v>0</v>
      </c>
      <c r="M313" s="931"/>
      <c r="N313" s="611">
        <v>0</v>
      </c>
      <c r="O313" s="611">
        <v>0</v>
      </c>
      <c r="P313" s="612">
        <v>0</v>
      </c>
      <c r="Q313" s="612">
        <v>0</v>
      </c>
      <c r="R313" s="612">
        <v>0</v>
      </c>
      <c r="S313" s="612">
        <v>0</v>
      </c>
      <c r="T313" s="612">
        <v>0</v>
      </c>
      <c r="U313" s="612">
        <v>0</v>
      </c>
      <c r="V313" s="612">
        <v>0</v>
      </c>
      <c r="W313" s="612">
        <v>0</v>
      </c>
      <c r="X313" s="612">
        <v>0</v>
      </c>
      <c r="Y313" s="612">
        <v>0</v>
      </c>
      <c r="Z313" s="613">
        <f t="shared" si="191"/>
        <v>14.549999999999997</v>
      </c>
      <c r="AA313" s="1052">
        <f t="shared" si="213"/>
        <v>19.536423841059602</v>
      </c>
      <c r="AB313" s="1052">
        <f t="shared" si="214"/>
        <v>19.84126984126986</v>
      </c>
      <c r="AC313" s="1053">
        <f t="shared" si="215"/>
        <v>19.999999999999972</v>
      </c>
      <c r="AD313" s="1053">
        <f t="shared" si="215"/>
        <v>23.529411764705888</v>
      </c>
      <c r="AE313" s="1053">
        <f t="shared" si="215"/>
        <v>70</v>
      </c>
      <c r="AF313" s="1053">
        <f t="shared" si="215"/>
        <v>100</v>
      </c>
      <c r="AG313" s="1053">
        <f t="shared" si="216"/>
        <v>400</v>
      </c>
      <c r="AH313" s="1053" t="str">
        <f t="shared" si="217"/>
        <v>n/a</v>
      </c>
      <c r="AI313" s="1053" t="str">
        <f t="shared" si="218"/>
        <v>n/a</v>
      </c>
      <c r="AJ313" s="1053" t="str">
        <f t="shared" si="219"/>
        <v>n/a</v>
      </c>
      <c r="AK313" s="1053" t="str">
        <f t="shared" si="219"/>
        <v>n/a</v>
      </c>
      <c r="AL313" s="1053" t="str">
        <f t="shared" si="219"/>
        <v>n/a</v>
      </c>
      <c r="AM313" s="1053" t="str">
        <f t="shared" si="219"/>
        <v>n/a</v>
      </c>
      <c r="AN313" s="1053" t="str">
        <f t="shared" si="219"/>
        <v>n/a</v>
      </c>
      <c r="AO313" s="1053" t="str">
        <f t="shared" si="219"/>
        <v>n/a</v>
      </c>
      <c r="AP313" s="1053" t="str">
        <f t="shared" si="219"/>
        <v>n/a</v>
      </c>
      <c r="AQ313" s="1053" t="str">
        <f t="shared" si="219"/>
        <v>n/a</v>
      </c>
      <c r="AR313" s="1053" t="str">
        <f t="shared" si="219"/>
        <v>n/a</v>
      </c>
      <c r="AS313" s="1053" t="str">
        <f t="shared" si="219"/>
        <v>n/a</v>
      </c>
      <c r="AT313" s="1053" t="str">
        <f t="shared" si="219"/>
        <v>n/a</v>
      </c>
      <c r="AU313" s="1054">
        <f t="shared" si="192"/>
        <v>93.272443635290756</v>
      </c>
      <c r="AV313" s="1055">
        <f t="shared" si="193"/>
        <v>138.88288823772547</v>
      </c>
    </row>
    <row r="314" spans="1:48" ht="11.25" customHeight="1" x14ac:dyDescent="0.2">
      <c r="A314" s="523" t="s">
        <v>1273</v>
      </c>
      <c r="B314" s="845" t="s">
        <v>1274</v>
      </c>
      <c r="C314" s="610">
        <v>2.0331000000000001</v>
      </c>
      <c r="D314" s="482">
        <v>1.8493999999999999</v>
      </c>
      <c r="E314" s="504">
        <v>1.6813</v>
      </c>
      <c r="F314" s="473">
        <v>1.5427000000000002</v>
      </c>
      <c r="G314" s="473">
        <v>1.4719</v>
      </c>
      <c r="H314" s="473">
        <v>1.4188000000000001</v>
      </c>
      <c r="I314" s="473">
        <v>1.3028999999999999</v>
      </c>
      <c r="J314" s="999"/>
      <c r="K314" s="474">
        <v>1.2867999999999999</v>
      </c>
      <c r="L314" s="475">
        <v>1.2867999999999999</v>
      </c>
      <c r="M314" s="999"/>
      <c r="N314" s="1000">
        <v>1.2867999999999999</v>
      </c>
      <c r="O314" s="510">
        <v>1.2805</v>
      </c>
      <c r="P314" s="478">
        <v>1.2329000000000001</v>
      </c>
      <c r="Q314" s="478">
        <v>1.0946</v>
      </c>
      <c r="R314" s="478">
        <v>0.91700000000000004</v>
      </c>
      <c r="S314" s="478">
        <v>0.69299999999999995</v>
      </c>
      <c r="T314" s="478">
        <v>0.43930999999999998</v>
      </c>
      <c r="U314" s="478">
        <v>0.31900000000000001</v>
      </c>
      <c r="V314" s="478">
        <v>0.26693</v>
      </c>
      <c r="W314" s="478">
        <v>0.23305999999999999</v>
      </c>
      <c r="X314" s="478">
        <v>0.2248</v>
      </c>
      <c r="Y314" s="478">
        <v>0.13685999999999998</v>
      </c>
      <c r="Z314" s="613">
        <f t="shared" si="191"/>
        <v>21.998459999999991</v>
      </c>
      <c r="AA314" s="1052">
        <f t="shared" si="213"/>
        <v>9.932951227425125</v>
      </c>
      <c r="AB314" s="1052">
        <f t="shared" si="214"/>
        <v>9.9982156664485835</v>
      </c>
      <c r="AC314" s="1053">
        <f t="shared" si="215"/>
        <v>8.9842483956699137</v>
      </c>
      <c r="AD314" s="1053">
        <f t="shared" si="215"/>
        <v>4.8101093824308938</v>
      </c>
      <c r="AE314" s="1053">
        <f t="shared" si="215"/>
        <v>3.7425993797575385</v>
      </c>
      <c r="AF314" s="1053">
        <f t="shared" si="215"/>
        <v>8.8955407168623815</v>
      </c>
      <c r="AG314" s="1053">
        <f t="shared" si="216"/>
        <v>1.251165682312716</v>
      </c>
      <c r="AH314" s="1053">
        <f t="shared" si="217"/>
        <v>0</v>
      </c>
      <c r="AI314" s="1053">
        <f t="shared" si="218"/>
        <v>0</v>
      </c>
      <c r="AJ314" s="1053">
        <f t="shared" si="219"/>
        <v>0.49199531433032906</v>
      </c>
      <c r="AK314" s="1053">
        <f t="shared" si="219"/>
        <v>3.8608159623651384</v>
      </c>
      <c r="AL314" s="1053">
        <f t="shared" si="219"/>
        <v>12.634752420975715</v>
      </c>
      <c r="AM314" s="1053">
        <f t="shared" si="219"/>
        <v>19.367502726281337</v>
      </c>
      <c r="AN314" s="1053">
        <f t="shared" si="219"/>
        <v>32.323232323232332</v>
      </c>
      <c r="AO314" s="1053">
        <f t="shared" si="219"/>
        <v>57.747376567799492</v>
      </c>
      <c r="AP314" s="1053">
        <f t="shared" si="219"/>
        <v>37.714733542319735</v>
      </c>
      <c r="AQ314" s="1053">
        <f t="shared" si="219"/>
        <v>19.506986850485152</v>
      </c>
      <c r="AR314" s="1053">
        <f t="shared" si="219"/>
        <v>14.532738350639329</v>
      </c>
      <c r="AS314" s="1053">
        <f t="shared" si="219"/>
        <v>3.6743772241992767</v>
      </c>
      <c r="AT314" s="1053">
        <f t="shared" si="219"/>
        <v>64.255443518924466</v>
      </c>
      <c r="AU314" s="1054">
        <f t="shared" si="192"/>
        <v>15.686239262622973</v>
      </c>
      <c r="AV314" s="1055">
        <f t="shared" si="193"/>
        <v>18.583872363493249</v>
      </c>
    </row>
    <row r="315" spans="1:48" ht="11.25" customHeight="1" x14ac:dyDescent="0.2">
      <c r="A315" s="568" t="s">
        <v>4437</v>
      </c>
      <c r="B315" s="860" t="s">
        <v>4436</v>
      </c>
      <c r="C315" s="610">
        <v>1.2</v>
      </c>
      <c r="D315" s="482">
        <v>1.01</v>
      </c>
      <c r="E315" s="615">
        <v>0.8</v>
      </c>
      <c r="F315" s="610">
        <v>0.66</v>
      </c>
      <c r="G315" s="610">
        <v>0.15</v>
      </c>
      <c r="H315" s="532">
        <v>0</v>
      </c>
      <c r="I315" s="532">
        <v>0</v>
      </c>
      <c r="J315" s="843"/>
      <c r="K315" s="532">
        <v>0</v>
      </c>
      <c r="L315" s="486">
        <v>0</v>
      </c>
      <c r="M315" s="843"/>
      <c r="N315" s="611">
        <v>0</v>
      </c>
      <c r="O315" s="611">
        <v>0</v>
      </c>
      <c r="P315" s="612">
        <v>0</v>
      </c>
      <c r="Q315" s="612">
        <v>0</v>
      </c>
      <c r="R315" s="612">
        <v>0</v>
      </c>
      <c r="S315" s="612">
        <v>0</v>
      </c>
      <c r="T315" s="612">
        <v>0</v>
      </c>
      <c r="U315" s="612">
        <v>0</v>
      </c>
      <c r="V315" s="612">
        <v>0</v>
      </c>
      <c r="W315" s="612">
        <v>0</v>
      </c>
      <c r="X315" s="612">
        <v>0</v>
      </c>
      <c r="Y315" s="612">
        <v>0</v>
      </c>
      <c r="Z315" s="613">
        <f t="shared" si="191"/>
        <v>3.82</v>
      </c>
      <c r="AA315" s="1052">
        <f t="shared" si="213"/>
        <v>18.811881188118807</v>
      </c>
      <c r="AB315" s="1052"/>
      <c r="AC315" s="1053"/>
      <c r="AD315" s="1053"/>
      <c r="AE315" s="1053"/>
      <c r="AF315" s="1053"/>
      <c r="AG315" s="1053"/>
      <c r="AH315" s="1053"/>
      <c r="AI315" s="1053"/>
      <c r="AJ315" s="1053"/>
      <c r="AK315" s="1053"/>
      <c r="AL315" s="1053"/>
      <c r="AM315" s="1053"/>
      <c r="AN315" s="1053"/>
      <c r="AO315" s="1053"/>
      <c r="AP315" s="1053"/>
      <c r="AQ315" s="1053"/>
      <c r="AR315" s="1053"/>
      <c r="AS315" s="1053"/>
      <c r="AT315" s="1053"/>
      <c r="AU315" s="1054">
        <f t="shared" si="192"/>
        <v>18.811881188118807</v>
      </c>
      <c r="AV315" s="1055" t="e">
        <f t="shared" si="193"/>
        <v>#DIV/0!</v>
      </c>
    </row>
    <row r="316" spans="1:48" ht="11.25" customHeight="1" x14ac:dyDescent="0.2">
      <c r="A316" s="483" t="s">
        <v>1295</v>
      </c>
      <c r="B316" s="860" t="s">
        <v>1296</v>
      </c>
      <c r="C316" s="610">
        <v>1.1499999999999999</v>
      </c>
      <c r="D316" s="482">
        <v>1.1399999999999999</v>
      </c>
      <c r="E316" s="615">
        <v>1.1000000000000001</v>
      </c>
      <c r="F316" s="610">
        <v>1.06</v>
      </c>
      <c r="G316" s="610">
        <v>1</v>
      </c>
      <c r="H316" s="610">
        <v>0.92</v>
      </c>
      <c r="I316" s="610">
        <v>0.78</v>
      </c>
      <c r="J316" s="931"/>
      <c r="K316" s="610">
        <v>0.55000000000000004</v>
      </c>
      <c r="L316" s="481">
        <v>0.46</v>
      </c>
      <c r="M316" s="931"/>
      <c r="N316" s="494">
        <v>0.35</v>
      </c>
      <c r="O316" s="611">
        <v>0.23749999999999999</v>
      </c>
      <c r="P316" s="612">
        <v>0.36749999999999999</v>
      </c>
      <c r="Q316" s="612">
        <v>0.42</v>
      </c>
      <c r="R316" s="612">
        <v>0.42</v>
      </c>
      <c r="S316" s="612">
        <v>0.42</v>
      </c>
      <c r="T316" s="612">
        <v>0.42</v>
      </c>
      <c r="U316" s="612">
        <v>0.42</v>
      </c>
      <c r="V316" s="612">
        <v>0.42</v>
      </c>
      <c r="W316" s="612">
        <v>0.42</v>
      </c>
      <c r="X316" s="616">
        <v>0.42</v>
      </c>
      <c r="Y316" s="612">
        <v>0.35749999999999998</v>
      </c>
      <c r="Z316" s="613">
        <f t="shared" si="191"/>
        <v>12.8325</v>
      </c>
      <c r="AA316" s="1052">
        <f t="shared" si="213"/>
        <v>0.87719298245614308</v>
      </c>
      <c r="AB316" s="1052">
        <f t="shared" ref="AB316:AB332" si="220">IF(ISERROR((D316/E316-1)*100),"n/a",(D316/E316-1)*100)</f>
        <v>3.6363636363636154</v>
      </c>
      <c r="AC316" s="1053">
        <f t="shared" ref="AC316:AC332" si="221">IF(ISERROR((E316/F316-1)*100),"n/a",(E316/F316-1)*100)</f>
        <v>3.7735849056603765</v>
      </c>
      <c r="AD316" s="1053">
        <f t="shared" ref="AD316:AD332" si="222">IF(ISERROR((F316/G316-1)*100),"n/a",(F316/G316-1)*100)</f>
        <v>6.0000000000000053</v>
      </c>
      <c r="AE316" s="1053">
        <f t="shared" ref="AE316:AE332" si="223">IF(ISERROR((G316/H316-1)*100),"n/a",(G316/H316-1)*100)</f>
        <v>8.6956521739130377</v>
      </c>
      <c r="AF316" s="1053">
        <f t="shared" ref="AF316:AF332" si="224">IF(ISERROR((H316/I316-1)*100),"n/a",(H316/I316-1)*100)</f>
        <v>17.948717948717952</v>
      </c>
      <c r="AG316" s="1053">
        <f t="shared" ref="AG316:AG332" si="225">IF(ISERROR((I316/K316-1)*100),"n/a",(I316/K316-1)*100)</f>
        <v>41.81818181818182</v>
      </c>
      <c r="AH316" s="1053">
        <f t="shared" ref="AH316:AH332" si="226">IF(ISERROR((K316/L316-1)*100),"n/a",(K316/L316-1)*100)</f>
        <v>19.565217391304344</v>
      </c>
      <c r="AI316" s="1053">
        <f t="shared" ref="AI316:AI332" si="227">IF(ISERROR((L316/N316-1)*100),"n/a",(L316/N316-1)*100)</f>
        <v>31.428571428571452</v>
      </c>
      <c r="AJ316" s="1053">
        <f t="shared" ref="AJ316:AJ332" si="228">IF(ISERROR((N316/O316-1)*100),"n/a",(N316/O316-1)*100)</f>
        <v>47.368421052631568</v>
      </c>
      <c r="AK316" s="1053">
        <f t="shared" ref="AK316:AK332" si="229">IF(ISERROR((O316/P316-1)*100),"n/a",(O316/P316-1)*100)</f>
        <v>-35.374149659863953</v>
      </c>
      <c r="AL316" s="1053">
        <f t="shared" ref="AL316:AL332" si="230">IF(ISERROR((P316/Q316-1)*100),"n/a",(P316/Q316-1)*100)</f>
        <v>-12.5</v>
      </c>
      <c r="AM316" s="1053">
        <f t="shared" ref="AM316:AM332" si="231">IF(ISERROR((Q316/R316-1)*100),"n/a",(Q316/R316-1)*100)</f>
        <v>0</v>
      </c>
      <c r="AN316" s="1053">
        <f t="shared" ref="AN316:AN332" si="232">IF(ISERROR((R316/S316-1)*100),"n/a",(R316/S316-1)*100)</f>
        <v>0</v>
      </c>
      <c r="AO316" s="1053">
        <f t="shared" ref="AO316:AO332" si="233">IF(ISERROR((S316/T316-1)*100),"n/a",(S316/T316-1)*100)</f>
        <v>0</v>
      </c>
      <c r="AP316" s="1053">
        <f t="shared" ref="AP316:AP332" si="234">IF(ISERROR((T316/U316-1)*100),"n/a",(T316/U316-1)*100)</f>
        <v>0</v>
      </c>
      <c r="AQ316" s="1053">
        <f t="shared" ref="AQ316:AQ332" si="235">IF(ISERROR((U316/V316-1)*100),"n/a",(U316/V316-1)*100)</f>
        <v>0</v>
      </c>
      <c r="AR316" s="1053">
        <f t="shared" ref="AR316:AR332" si="236">IF(ISERROR((V316/W316-1)*100),"n/a",(V316/W316-1)*100)</f>
        <v>0</v>
      </c>
      <c r="AS316" s="1053">
        <f t="shared" ref="AS316:AS332" si="237">IF(ISERROR((W316/X316-1)*100),"n/a",(W316/X316-1)*100)</f>
        <v>0</v>
      </c>
      <c r="AT316" s="1053">
        <f t="shared" ref="AT316:AT332" si="238">IF(ISERROR((X316/Y316-1)*100),"n/a",(X316/Y316-1)*100)</f>
        <v>17.48251748251748</v>
      </c>
      <c r="AU316" s="1054">
        <f t="shared" si="192"/>
        <v>7.5360135580226908</v>
      </c>
      <c r="AV316" s="1055">
        <f t="shared" si="193"/>
        <v>18.356803909629999</v>
      </c>
    </row>
    <row r="317" spans="1:48" ht="11.25" customHeight="1" x14ac:dyDescent="0.2">
      <c r="A317" s="483" t="s">
        <v>1285</v>
      </c>
      <c r="B317" s="860" t="s">
        <v>1286</v>
      </c>
      <c r="C317" s="610">
        <v>1.21</v>
      </c>
      <c r="D317" s="482">
        <v>1.17</v>
      </c>
      <c r="E317" s="615">
        <v>1.1299999999999999</v>
      </c>
      <c r="F317" s="610">
        <v>1.0900000000000001</v>
      </c>
      <c r="G317" s="610">
        <v>1.0449999999999999</v>
      </c>
      <c r="H317" s="610">
        <v>0.99</v>
      </c>
      <c r="I317" s="485">
        <v>0.96</v>
      </c>
      <c r="J317" s="931"/>
      <c r="K317" s="610">
        <v>0.95</v>
      </c>
      <c r="L317" s="481">
        <v>0.92</v>
      </c>
      <c r="M317" s="931"/>
      <c r="N317" s="611">
        <v>0.86</v>
      </c>
      <c r="O317" s="611">
        <v>0.86</v>
      </c>
      <c r="P317" s="616">
        <v>0.86</v>
      </c>
      <c r="Q317" s="616">
        <v>0.78</v>
      </c>
      <c r="R317" s="616">
        <v>0.72</v>
      </c>
      <c r="S317" s="616">
        <v>0.62</v>
      </c>
      <c r="T317" s="616">
        <v>0.56000000000000005</v>
      </c>
      <c r="U317" s="616">
        <v>0.52</v>
      </c>
      <c r="V317" s="616">
        <v>0.5</v>
      </c>
      <c r="W317" s="616">
        <v>0.48</v>
      </c>
      <c r="X317" s="616">
        <v>0.44</v>
      </c>
      <c r="Y317" s="616">
        <v>0.38</v>
      </c>
      <c r="Z317" s="613">
        <f t="shared" si="191"/>
        <v>17.044999999999998</v>
      </c>
      <c r="AA317" s="1052">
        <f t="shared" si="213"/>
        <v>3.4188034188034289</v>
      </c>
      <c r="AB317" s="1052">
        <f t="shared" si="220"/>
        <v>3.539823008849563</v>
      </c>
      <c r="AC317" s="1053">
        <f t="shared" si="221"/>
        <v>3.6697247706421798</v>
      </c>
      <c r="AD317" s="1053">
        <f t="shared" si="222"/>
        <v>4.3062200956937913</v>
      </c>
      <c r="AE317" s="1053">
        <f t="shared" si="223"/>
        <v>5.555555555555558</v>
      </c>
      <c r="AF317" s="1053">
        <f t="shared" si="224"/>
        <v>3.125</v>
      </c>
      <c r="AG317" s="1053">
        <f t="shared" si="225"/>
        <v>1.0526315789473717</v>
      </c>
      <c r="AH317" s="1053">
        <f t="shared" si="226"/>
        <v>3.2608695652173836</v>
      </c>
      <c r="AI317" s="1053">
        <f t="shared" si="227"/>
        <v>6.976744186046524</v>
      </c>
      <c r="AJ317" s="1053">
        <f t="shared" si="228"/>
        <v>0</v>
      </c>
      <c r="AK317" s="1053">
        <f t="shared" si="229"/>
        <v>0</v>
      </c>
      <c r="AL317" s="1053">
        <f t="shared" si="230"/>
        <v>10.256410256410241</v>
      </c>
      <c r="AM317" s="1053">
        <f t="shared" si="231"/>
        <v>8.3333333333333481</v>
      </c>
      <c r="AN317" s="1053">
        <f t="shared" si="232"/>
        <v>16.129032258064502</v>
      </c>
      <c r="AO317" s="1053">
        <f t="shared" si="233"/>
        <v>10.714285714285698</v>
      </c>
      <c r="AP317" s="1053">
        <f t="shared" si="234"/>
        <v>7.6923076923077094</v>
      </c>
      <c r="AQ317" s="1053">
        <f t="shared" si="235"/>
        <v>4.0000000000000036</v>
      </c>
      <c r="AR317" s="1053">
        <f t="shared" si="236"/>
        <v>4.1666666666666741</v>
      </c>
      <c r="AS317" s="1053">
        <f t="shared" si="237"/>
        <v>9.0909090909090828</v>
      </c>
      <c r="AT317" s="1053">
        <f t="shared" si="238"/>
        <v>15.789473684210531</v>
      </c>
      <c r="AU317" s="1054">
        <f t="shared" si="192"/>
        <v>6.0538895437971787</v>
      </c>
      <c r="AV317" s="1055">
        <f t="shared" si="193"/>
        <v>4.5788317305958497</v>
      </c>
    </row>
    <row r="318" spans="1:48" ht="11.25" customHeight="1" x14ac:dyDescent="0.2">
      <c r="A318" s="466" t="s">
        <v>3834</v>
      </c>
      <c r="B318" s="845" t="s">
        <v>3835</v>
      </c>
      <c r="C318" s="610">
        <v>0.495</v>
      </c>
      <c r="D318" s="482">
        <v>0.41</v>
      </c>
      <c r="E318" s="615">
        <v>0.29166700000000001</v>
      </c>
      <c r="F318" s="610">
        <v>0.22666600000000001</v>
      </c>
      <c r="G318" s="610">
        <v>0.16</v>
      </c>
      <c r="H318" s="610">
        <v>0.113331</v>
      </c>
      <c r="I318" s="521">
        <v>8.3332000000000003E-2</v>
      </c>
      <c r="J318" s="931"/>
      <c r="K318" s="610">
        <v>8.3332000000000003E-2</v>
      </c>
      <c r="L318" s="524">
        <v>6.6668000000000005E-2</v>
      </c>
      <c r="M318" s="931"/>
      <c r="N318" s="494">
        <v>0.12</v>
      </c>
      <c r="O318" s="525">
        <v>0.06</v>
      </c>
      <c r="P318" s="616">
        <v>0.06</v>
      </c>
      <c r="Q318" s="616">
        <v>3.5553333333333333E-2</v>
      </c>
      <c r="R318" s="616">
        <v>2.5186666666666666E-2</v>
      </c>
      <c r="S318" s="612">
        <v>0</v>
      </c>
      <c r="T318" s="612">
        <v>0</v>
      </c>
      <c r="U318" s="612">
        <v>0</v>
      </c>
      <c r="V318" s="612">
        <v>0</v>
      </c>
      <c r="W318" s="612">
        <v>0</v>
      </c>
      <c r="X318" s="612">
        <v>0</v>
      </c>
      <c r="Y318" s="612">
        <v>0</v>
      </c>
      <c r="Z318" s="613">
        <f t="shared" si="191"/>
        <v>2.2307360000000003</v>
      </c>
      <c r="AA318" s="1052">
        <f t="shared" si="213"/>
        <v>20.731707317073166</v>
      </c>
      <c r="AB318" s="1052">
        <f t="shared" si="220"/>
        <v>40.571267918550944</v>
      </c>
      <c r="AC318" s="1053">
        <f t="shared" si="221"/>
        <v>28.676996108812091</v>
      </c>
      <c r="AD318" s="1053">
        <f t="shared" si="222"/>
        <v>41.666249999999991</v>
      </c>
      <c r="AE318" s="1053">
        <f t="shared" si="223"/>
        <v>41.179377222472226</v>
      </c>
      <c r="AF318" s="1053">
        <f t="shared" si="224"/>
        <v>35.999375990015835</v>
      </c>
      <c r="AG318" s="1053">
        <f t="shared" si="225"/>
        <v>0</v>
      </c>
      <c r="AH318" s="1053">
        <f t="shared" si="226"/>
        <v>24.995500089998202</v>
      </c>
      <c r="AI318" s="1053">
        <f t="shared" si="227"/>
        <v>-44.443333333333321</v>
      </c>
      <c r="AJ318" s="1053">
        <f t="shared" si="228"/>
        <v>100</v>
      </c>
      <c r="AK318" s="1053">
        <f t="shared" si="229"/>
        <v>0</v>
      </c>
      <c r="AL318" s="1053">
        <f t="shared" si="230"/>
        <v>68.76054753422089</v>
      </c>
      <c r="AM318" s="1053">
        <f t="shared" si="231"/>
        <v>41.15934356802542</v>
      </c>
      <c r="AN318" s="1053" t="str">
        <f t="shared" si="232"/>
        <v>n/a</v>
      </c>
      <c r="AO318" s="1053" t="str">
        <f t="shared" si="233"/>
        <v>n/a</v>
      </c>
      <c r="AP318" s="1053" t="str">
        <f t="shared" si="234"/>
        <v>n/a</v>
      </c>
      <c r="AQ318" s="1053" t="str">
        <f t="shared" si="235"/>
        <v>n/a</v>
      </c>
      <c r="AR318" s="1053" t="str">
        <f t="shared" si="236"/>
        <v>n/a</v>
      </c>
      <c r="AS318" s="1053" t="str">
        <f t="shared" si="237"/>
        <v>n/a</v>
      </c>
      <c r="AT318" s="1053" t="str">
        <f t="shared" si="238"/>
        <v>n/a</v>
      </c>
      <c r="AU318" s="1054">
        <f t="shared" si="192"/>
        <v>30.715156339679648</v>
      </c>
      <c r="AV318" s="1055">
        <f t="shared" si="193"/>
        <v>34.621275647893533</v>
      </c>
    </row>
    <row r="319" spans="1:48" ht="11.25" customHeight="1" x14ac:dyDescent="0.2">
      <c r="A319" s="483" t="s">
        <v>1287</v>
      </c>
      <c r="B319" s="860" t="s">
        <v>1288</v>
      </c>
      <c r="C319" s="610">
        <v>0.51</v>
      </c>
      <c r="D319" s="482">
        <v>0.46</v>
      </c>
      <c r="E319" s="613">
        <v>0.4</v>
      </c>
      <c r="F319" s="610">
        <v>0.34250000000000003</v>
      </c>
      <c r="G319" s="610">
        <v>0.27500000000000002</v>
      </c>
      <c r="H319" s="610">
        <v>0.17499999999999999</v>
      </c>
      <c r="I319" s="610">
        <v>0.14499999999999999</v>
      </c>
      <c r="J319" s="931"/>
      <c r="K319" s="610">
        <v>0.1125</v>
      </c>
      <c r="L319" s="481">
        <v>6.7000000000000004E-2</v>
      </c>
      <c r="M319" s="931"/>
      <c r="N319" s="611">
        <v>5.4539999999999998E-2</v>
      </c>
      <c r="O319" s="494">
        <v>5.4539999999999998E-2</v>
      </c>
      <c r="P319" s="612">
        <v>4.9364999999999999E-2</v>
      </c>
      <c r="Q319" s="616">
        <v>5.5294999999999997E-2</v>
      </c>
      <c r="R319" s="616">
        <v>1.052E-2</v>
      </c>
      <c r="S319" s="612">
        <v>0</v>
      </c>
      <c r="T319" s="612">
        <v>0</v>
      </c>
      <c r="U319" s="612">
        <v>0</v>
      </c>
      <c r="V319" s="612">
        <v>0</v>
      </c>
      <c r="W319" s="612">
        <v>0</v>
      </c>
      <c r="X319" s="612">
        <v>0</v>
      </c>
      <c r="Y319" s="612">
        <v>0</v>
      </c>
      <c r="Z319" s="613">
        <f t="shared" si="191"/>
        <v>2.7112599999999998</v>
      </c>
      <c r="AA319" s="1052">
        <f t="shared" si="213"/>
        <v>10.869565217391308</v>
      </c>
      <c r="AB319" s="1052">
        <f t="shared" si="220"/>
        <v>14.999999999999991</v>
      </c>
      <c r="AC319" s="1053">
        <f t="shared" si="221"/>
        <v>16.788321167883204</v>
      </c>
      <c r="AD319" s="1053">
        <f t="shared" si="222"/>
        <v>24.545454545454536</v>
      </c>
      <c r="AE319" s="1053">
        <f t="shared" si="223"/>
        <v>57.14285714285716</v>
      </c>
      <c r="AF319" s="1053">
        <f t="shared" si="224"/>
        <v>20.68965517241379</v>
      </c>
      <c r="AG319" s="1053">
        <f t="shared" si="225"/>
        <v>28.888888888888875</v>
      </c>
      <c r="AH319" s="1053">
        <f t="shared" si="226"/>
        <v>67.910447761194021</v>
      </c>
      <c r="AI319" s="1053">
        <f t="shared" si="227"/>
        <v>22.845617895122849</v>
      </c>
      <c r="AJ319" s="1053">
        <f t="shared" si="228"/>
        <v>0</v>
      </c>
      <c r="AK319" s="1053">
        <f t="shared" si="229"/>
        <v>10.483135824977218</v>
      </c>
      <c r="AL319" s="1053">
        <f t="shared" si="230"/>
        <v>-10.724296952708201</v>
      </c>
      <c r="AM319" s="1053">
        <f t="shared" si="231"/>
        <v>425.61787072243345</v>
      </c>
      <c r="AN319" s="1053" t="str">
        <f t="shared" si="232"/>
        <v>n/a</v>
      </c>
      <c r="AO319" s="1053" t="str">
        <f t="shared" si="233"/>
        <v>n/a</v>
      </c>
      <c r="AP319" s="1053" t="str">
        <f t="shared" si="234"/>
        <v>n/a</v>
      </c>
      <c r="AQ319" s="1053" t="str">
        <f t="shared" si="235"/>
        <v>n/a</v>
      </c>
      <c r="AR319" s="1053" t="str">
        <f t="shared" si="236"/>
        <v>n/a</v>
      </c>
      <c r="AS319" s="1053" t="str">
        <f t="shared" si="237"/>
        <v>n/a</v>
      </c>
      <c r="AT319" s="1053" t="str">
        <f t="shared" si="238"/>
        <v>n/a</v>
      </c>
      <c r="AU319" s="1054">
        <f t="shared" si="192"/>
        <v>53.081347491223717</v>
      </c>
      <c r="AV319" s="1055">
        <f t="shared" si="193"/>
        <v>113.88424577625855</v>
      </c>
    </row>
    <row r="320" spans="1:48" ht="11.25" customHeight="1" x14ac:dyDescent="0.2">
      <c r="A320" s="466" t="s">
        <v>1291</v>
      </c>
      <c r="B320" s="845" t="s">
        <v>1292</v>
      </c>
      <c r="C320" s="610">
        <v>3.36</v>
      </c>
      <c r="D320" s="482">
        <v>3.0550000000000002</v>
      </c>
      <c r="E320" s="472">
        <v>2.74</v>
      </c>
      <c r="F320" s="473">
        <v>2.4500000000000002</v>
      </c>
      <c r="G320" s="473">
        <v>2.1475</v>
      </c>
      <c r="H320" s="473">
        <v>1.8674999999999999</v>
      </c>
      <c r="I320" s="473">
        <v>1.68</v>
      </c>
      <c r="J320" s="999"/>
      <c r="K320" s="473">
        <v>1.5275000000000001</v>
      </c>
      <c r="L320" s="471">
        <v>1.37</v>
      </c>
      <c r="M320" s="999"/>
      <c r="N320" s="517">
        <v>1.21</v>
      </c>
      <c r="O320" s="510">
        <v>1.21</v>
      </c>
      <c r="P320" s="478">
        <v>1.1000000000000001</v>
      </c>
      <c r="Q320" s="478">
        <v>1</v>
      </c>
      <c r="R320" s="478">
        <v>0.90749999999999997</v>
      </c>
      <c r="S320" s="478">
        <v>0.82499999999999996</v>
      </c>
      <c r="T320" s="477">
        <v>0.75</v>
      </c>
      <c r="U320" s="477">
        <v>0.75</v>
      </c>
      <c r="V320" s="477">
        <v>0.75</v>
      </c>
      <c r="W320" s="477">
        <v>0.75</v>
      </c>
      <c r="X320" s="478">
        <v>0.75</v>
      </c>
      <c r="Y320" s="478">
        <v>0.68</v>
      </c>
      <c r="Z320" s="613">
        <f t="shared" si="191"/>
        <v>30.880000000000003</v>
      </c>
      <c r="AA320" s="1052">
        <f t="shared" si="213"/>
        <v>9.9836333878887018</v>
      </c>
      <c r="AB320" s="1052">
        <f t="shared" si="220"/>
        <v>11.496350364963504</v>
      </c>
      <c r="AC320" s="1053">
        <f t="shared" si="221"/>
        <v>11.83673469387756</v>
      </c>
      <c r="AD320" s="1053">
        <f t="shared" si="222"/>
        <v>14.086146682188595</v>
      </c>
      <c r="AE320" s="1053">
        <f t="shared" si="223"/>
        <v>14.993306559571629</v>
      </c>
      <c r="AF320" s="1053">
        <f t="shared" si="224"/>
        <v>11.160714285714279</v>
      </c>
      <c r="AG320" s="1053">
        <f t="shared" si="225"/>
        <v>9.9836333878887018</v>
      </c>
      <c r="AH320" s="1053">
        <f t="shared" si="226"/>
        <v>11.496350364963504</v>
      </c>
      <c r="AI320" s="1053">
        <f t="shared" si="227"/>
        <v>13.223140495867792</v>
      </c>
      <c r="AJ320" s="1053">
        <f t="shared" si="228"/>
        <v>0</v>
      </c>
      <c r="AK320" s="1053">
        <f t="shared" si="229"/>
        <v>9.9999999999999858</v>
      </c>
      <c r="AL320" s="1053">
        <f t="shared" si="230"/>
        <v>10.000000000000009</v>
      </c>
      <c r="AM320" s="1053">
        <f t="shared" si="231"/>
        <v>10.192837465564741</v>
      </c>
      <c r="AN320" s="1053">
        <f t="shared" si="232"/>
        <v>10.000000000000009</v>
      </c>
      <c r="AO320" s="1053">
        <f t="shared" si="233"/>
        <v>9.9999999999999858</v>
      </c>
      <c r="AP320" s="1053">
        <f t="shared" si="234"/>
        <v>0</v>
      </c>
      <c r="AQ320" s="1053">
        <f t="shared" si="235"/>
        <v>0</v>
      </c>
      <c r="AR320" s="1053">
        <f t="shared" si="236"/>
        <v>0</v>
      </c>
      <c r="AS320" s="1053">
        <f t="shared" si="237"/>
        <v>0</v>
      </c>
      <c r="AT320" s="1053">
        <f t="shared" si="238"/>
        <v>10.294117647058808</v>
      </c>
      <c r="AU320" s="1054">
        <f t="shared" si="192"/>
        <v>8.4373482667773896</v>
      </c>
      <c r="AV320" s="1055">
        <f t="shared" si="193"/>
        <v>5.1936395260482406</v>
      </c>
    </row>
    <row r="321" spans="1:48" ht="11.25" customHeight="1" x14ac:dyDescent="0.2">
      <c r="A321" s="501" t="s">
        <v>621</v>
      </c>
      <c r="B321" s="490" t="s">
        <v>622</v>
      </c>
      <c r="C321" s="610">
        <v>1.78</v>
      </c>
      <c r="D321" s="482">
        <v>1.67</v>
      </c>
      <c r="E321" s="615">
        <v>1.2449999999999999</v>
      </c>
      <c r="F321" s="610">
        <v>1.2</v>
      </c>
      <c r="G321" s="610">
        <v>1.08</v>
      </c>
      <c r="H321" s="610">
        <v>1.04</v>
      </c>
      <c r="I321" s="610">
        <v>1</v>
      </c>
      <c r="J321" s="931"/>
      <c r="K321" s="610">
        <v>0.83333333333333337</v>
      </c>
      <c r="L321" s="481">
        <v>0.66666666666666663</v>
      </c>
      <c r="M321" s="931"/>
      <c r="N321" s="494">
        <v>0.6</v>
      </c>
      <c r="O321" s="494">
        <v>0.57499999999999996</v>
      </c>
      <c r="P321" s="616">
        <v>0.51666666666666672</v>
      </c>
      <c r="Q321" s="616">
        <v>0.46250000000000002</v>
      </c>
      <c r="R321" s="616">
        <v>0.41249999999999998</v>
      </c>
      <c r="S321" s="616">
        <v>0.375</v>
      </c>
      <c r="T321" s="616">
        <v>0.34166666666666662</v>
      </c>
      <c r="U321" s="612">
        <v>0</v>
      </c>
      <c r="V321" s="612">
        <v>0</v>
      </c>
      <c r="W321" s="612">
        <v>0</v>
      </c>
      <c r="X321" s="612">
        <v>0</v>
      </c>
      <c r="Y321" s="612">
        <v>0</v>
      </c>
      <c r="Z321" s="613">
        <f t="shared" si="191"/>
        <v>13.798333333333334</v>
      </c>
      <c r="AA321" s="1052">
        <f t="shared" si="213"/>
        <v>6.5868263473053856</v>
      </c>
      <c r="AB321" s="1052">
        <f t="shared" si="220"/>
        <v>34.136546184738961</v>
      </c>
      <c r="AC321" s="1053">
        <f t="shared" si="221"/>
        <v>3.7499999999999867</v>
      </c>
      <c r="AD321" s="1053">
        <f t="shared" si="222"/>
        <v>11.111111111111093</v>
      </c>
      <c r="AE321" s="1053">
        <f t="shared" si="223"/>
        <v>3.8461538461538547</v>
      </c>
      <c r="AF321" s="1053">
        <f t="shared" si="224"/>
        <v>4.0000000000000036</v>
      </c>
      <c r="AG321" s="1053">
        <f t="shared" si="225"/>
        <v>19.999999999999996</v>
      </c>
      <c r="AH321" s="1053">
        <f t="shared" si="226"/>
        <v>25.000000000000021</v>
      </c>
      <c r="AI321" s="1053">
        <f t="shared" si="227"/>
        <v>11.111111111111116</v>
      </c>
      <c r="AJ321" s="1053">
        <f t="shared" si="228"/>
        <v>4.3478260869565188</v>
      </c>
      <c r="AK321" s="1053">
        <f t="shared" si="229"/>
        <v>11.290322580645151</v>
      </c>
      <c r="AL321" s="1053">
        <f t="shared" si="230"/>
        <v>11.711711711711725</v>
      </c>
      <c r="AM321" s="1053">
        <f t="shared" si="231"/>
        <v>12.121212121212132</v>
      </c>
      <c r="AN321" s="1053">
        <f t="shared" si="232"/>
        <v>9.9999999999999858</v>
      </c>
      <c r="AO321" s="1053">
        <f t="shared" si="233"/>
        <v>9.7560975609756184</v>
      </c>
      <c r="AP321" s="1053" t="str">
        <f t="shared" si="234"/>
        <v>n/a</v>
      </c>
      <c r="AQ321" s="1053" t="str">
        <f t="shared" si="235"/>
        <v>n/a</v>
      </c>
      <c r="AR321" s="1053" t="str">
        <f t="shared" si="236"/>
        <v>n/a</v>
      </c>
      <c r="AS321" s="1053" t="str">
        <f t="shared" si="237"/>
        <v>n/a</v>
      </c>
      <c r="AT321" s="1053" t="str">
        <f t="shared" si="238"/>
        <v>n/a</v>
      </c>
      <c r="AU321" s="1054">
        <f t="shared" si="192"/>
        <v>11.917927910794768</v>
      </c>
      <c r="AV321" s="1055">
        <f t="shared" si="193"/>
        <v>8.5379336362847731</v>
      </c>
    </row>
    <row r="322" spans="1:48" ht="11.25" customHeight="1" x14ac:dyDescent="0.2">
      <c r="A322" s="833" t="s">
        <v>4539</v>
      </c>
      <c r="B322" s="860" t="s">
        <v>4504</v>
      </c>
      <c r="C322" s="482">
        <v>0.45</v>
      </c>
      <c r="D322" s="482">
        <v>0.375</v>
      </c>
      <c r="E322" s="615">
        <v>0.22739999999999999</v>
      </c>
      <c r="F322" s="482">
        <v>0.1648</v>
      </c>
      <c r="G322" s="505">
        <v>0</v>
      </c>
      <c r="H322" s="505">
        <v>0</v>
      </c>
      <c r="I322" s="505">
        <v>0</v>
      </c>
      <c r="J322" s="505"/>
      <c r="K322" s="505">
        <v>0</v>
      </c>
      <c r="L322" s="502">
        <v>0</v>
      </c>
      <c r="M322" s="505"/>
      <c r="N322" s="525">
        <v>0</v>
      </c>
      <c r="O322" s="525">
        <v>0</v>
      </c>
      <c r="P322" s="522">
        <v>0</v>
      </c>
      <c r="Q322" s="522">
        <v>0</v>
      </c>
      <c r="R322" s="522">
        <v>0</v>
      </c>
      <c r="S322" s="522">
        <v>0</v>
      </c>
      <c r="T322" s="522">
        <v>0</v>
      </c>
      <c r="U322" s="522">
        <v>0</v>
      </c>
      <c r="V322" s="522">
        <v>0</v>
      </c>
      <c r="W322" s="522">
        <v>0</v>
      </c>
      <c r="X322" s="522">
        <v>0</v>
      </c>
      <c r="Y322" s="522">
        <v>0</v>
      </c>
      <c r="Z322" s="613">
        <f t="shared" si="191"/>
        <v>1.2172000000000001</v>
      </c>
      <c r="AA322" s="1052">
        <f t="shared" si="213"/>
        <v>19.999999999999996</v>
      </c>
      <c r="AB322" s="1052">
        <f t="shared" si="220"/>
        <v>64.907651715039577</v>
      </c>
      <c r="AC322" s="1053">
        <f t="shared" si="221"/>
        <v>37.985436893203882</v>
      </c>
      <c r="AD322" s="1053" t="str">
        <f t="shared" si="222"/>
        <v>n/a</v>
      </c>
      <c r="AE322" s="1053" t="str">
        <f t="shared" si="223"/>
        <v>n/a</v>
      </c>
      <c r="AF322" s="1053" t="str">
        <f t="shared" si="224"/>
        <v>n/a</v>
      </c>
      <c r="AG322" s="1053" t="str">
        <f t="shared" si="225"/>
        <v>n/a</v>
      </c>
      <c r="AH322" s="1053" t="str">
        <f t="shared" si="226"/>
        <v>n/a</v>
      </c>
      <c r="AI322" s="1053" t="str">
        <f t="shared" si="227"/>
        <v>n/a</v>
      </c>
      <c r="AJ322" s="1053" t="str">
        <f t="shared" si="228"/>
        <v>n/a</v>
      </c>
      <c r="AK322" s="1053" t="str">
        <f t="shared" si="229"/>
        <v>n/a</v>
      </c>
      <c r="AL322" s="1053" t="str">
        <f t="shared" si="230"/>
        <v>n/a</v>
      </c>
      <c r="AM322" s="1053" t="str">
        <f t="shared" si="231"/>
        <v>n/a</v>
      </c>
      <c r="AN322" s="1053" t="str">
        <f t="shared" si="232"/>
        <v>n/a</v>
      </c>
      <c r="AO322" s="1053" t="str">
        <f t="shared" si="233"/>
        <v>n/a</v>
      </c>
      <c r="AP322" s="1053" t="str">
        <f t="shared" si="234"/>
        <v>n/a</v>
      </c>
      <c r="AQ322" s="1053" t="str">
        <f t="shared" si="235"/>
        <v>n/a</v>
      </c>
      <c r="AR322" s="1053" t="str">
        <f t="shared" si="236"/>
        <v>n/a</v>
      </c>
      <c r="AS322" s="1053" t="str">
        <f t="shared" si="237"/>
        <v>n/a</v>
      </c>
      <c r="AT322" s="1053" t="str">
        <f t="shared" si="238"/>
        <v>n/a</v>
      </c>
      <c r="AU322" s="1054">
        <f t="shared" si="192"/>
        <v>40.964362869414487</v>
      </c>
      <c r="AV322" s="1055">
        <f t="shared" si="193"/>
        <v>22.601544098106022</v>
      </c>
    </row>
    <row r="323" spans="1:48" ht="11.25" customHeight="1" x14ac:dyDescent="0.2">
      <c r="A323" s="862" t="s">
        <v>1301</v>
      </c>
      <c r="B323" s="860" t="s">
        <v>1302</v>
      </c>
      <c r="C323" s="610">
        <v>0.64080000000000004</v>
      </c>
      <c r="D323" s="482">
        <v>0.55720000000000003</v>
      </c>
      <c r="E323" s="615">
        <v>0.53080000000000005</v>
      </c>
      <c r="F323" s="610">
        <v>0.49199999999999999</v>
      </c>
      <c r="G323" s="610">
        <v>0.33193600000000001</v>
      </c>
      <c r="H323" s="610">
        <v>0.28780359999999999</v>
      </c>
      <c r="I323" s="610">
        <v>0.26139960000000001</v>
      </c>
      <c r="J323" s="931"/>
      <c r="K323" s="610">
        <v>0.23763600000000001</v>
      </c>
      <c r="L323" s="481">
        <v>0.18859999999999999</v>
      </c>
      <c r="M323" s="931"/>
      <c r="N323" s="611">
        <v>0.15088000000000001</v>
      </c>
      <c r="O323" s="611">
        <v>0.15088000000000001</v>
      </c>
      <c r="P323" s="612">
        <v>0.15088000000000001</v>
      </c>
      <c r="Q323" s="612">
        <v>0.15088000000000001</v>
      </c>
      <c r="R323" s="612">
        <v>0.15088000000000001</v>
      </c>
      <c r="S323" s="612">
        <v>0.15088000000000001</v>
      </c>
      <c r="T323" s="612">
        <v>0.15088000000000001</v>
      </c>
      <c r="U323" s="612">
        <v>0.15088000000000001</v>
      </c>
      <c r="V323" s="612">
        <v>0.15088000000000001</v>
      </c>
      <c r="W323" s="612">
        <v>0.15088000000000001</v>
      </c>
      <c r="X323" s="612">
        <v>0.15088000000000001</v>
      </c>
      <c r="Y323" s="616">
        <v>0.15088000000000001</v>
      </c>
      <c r="Z323" s="613">
        <f t="shared" si="191"/>
        <v>5.3387351999999995</v>
      </c>
      <c r="AA323" s="1052">
        <f t="shared" si="213"/>
        <v>15.003589375448678</v>
      </c>
      <c r="AB323" s="1052">
        <f t="shared" si="220"/>
        <v>4.9736247174076764</v>
      </c>
      <c r="AC323" s="1053">
        <f t="shared" si="221"/>
        <v>7.8861788617886397</v>
      </c>
      <c r="AD323" s="1053">
        <f t="shared" si="222"/>
        <v>48.221343873517775</v>
      </c>
      <c r="AE323" s="1053">
        <f t="shared" si="223"/>
        <v>15.334207077326356</v>
      </c>
      <c r="AF323" s="1053">
        <f t="shared" si="224"/>
        <v>10.1010101010101</v>
      </c>
      <c r="AG323" s="1053">
        <f t="shared" si="225"/>
        <v>9.9999999999999858</v>
      </c>
      <c r="AH323" s="1053">
        <f t="shared" si="226"/>
        <v>26.000000000000021</v>
      </c>
      <c r="AI323" s="1053">
        <f t="shared" si="227"/>
        <v>24.999999999999979</v>
      </c>
      <c r="AJ323" s="1053">
        <f t="shared" si="228"/>
        <v>0</v>
      </c>
      <c r="AK323" s="1053">
        <f t="shared" si="229"/>
        <v>0</v>
      </c>
      <c r="AL323" s="1053">
        <f t="shared" si="230"/>
        <v>0</v>
      </c>
      <c r="AM323" s="1053">
        <f t="shared" si="231"/>
        <v>0</v>
      </c>
      <c r="AN323" s="1053">
        <f t="shared" si="232"/>
        <v>0</v>
      </c>
      <c r="AO323" s="1053">
        <f t="shared" si="233"/>
        <v>0</v>
      </c>
      <c r="AP323" s="1053">
        <f t="shared" si="234"/>
        <v>0</v>
      </c>
      <c r="AQ323" s="1053">
        <f t="shared" si="235"/>
        <v>0</v>
      </c>
      <c r="AR323" s="1053">
        <f t="shared" si="236"/>
        <v>0</v>
      </c>
      <c r="AS323" s="1053">
        <f t="shared" si="237"/>
        <v>0</v>
      </c>
      <c r="AT323" s="1053">
        <f t="shared" si="238"/>
        <v>0</v>
      </c>
      <c r="AU323" s="1054">
        <f t="shared" si="192"/>
        <v>8.1259977003249606</v>
      </c>
      <c r="AV323" s="1055">
        <f t="shared" si="193"/>
        <v>12.68000082646137</v>
      </c>
    </row>
    <row r="324" spans="1:48" ht="11.25" customHeight="1" x14ac:dyDescent="0.2">
      <c r="A324" s="487" t="s">
        <v>1283</v>
      </c>
      <c r="B324" s="845" t="s">
        <v>1284</v>
      </c>
      <c r="C324" s="610">
        <v>0.84</v>
      </c>
      <c r="D324" s="482">
        <v>0.8</v>
      </c>
      <c r="E324" s="615">
        <v>0.72</v>
      </c>
      <c r="F324" s="610">
        <v>0.68</v>
      </c>
      <c r="G324" s="610">
        <v>0.64</v>
      </c>
      <c r="H324" s="610">
        <v>0.61</v>
      </c>
      <c r="I324" s="610">
        <v>0.53749999999999998</v>
      </c>
      <c r="J324" s="931"/>
      <c r="K324" s="610">
        <v>0.5</v>
      </c>
      <c r="L324" s="481">
        <v>0.44</v>
      </c>
      <c r="M324" s="931"/>
      <c r="N324" s="611">
        <v>0.41</v>
      </c>
      <c r="O324" s="611">
        <v>0.41</v>
      </c>
      <c r="P324" s="612">
        <v>0.4607</v>
      </c>
      <c r="Q324" s="616">
        <v>0.6129</v>
      </c>
      <c r="R324" s="616">
        <v>0.60760000000000003</v>
      </c>
      <c r="S324" s="616">
        <v>0.60350000000000004</v>
      </c>
      <c r="T324" s="616">
        <v>0.58599999999999997</v>
      </c>
      <c r="U324" s="616">
        <v>0.5484</v>
      </c>
      <c r="V324" s="616">
        <v>0.54659999999999997</v>
      </c>
      <c r="W324" s="616">
        <v>0.4516</v>
      </c>
      <c r="X324" s="616">
        <v>0.43009999999999998</v>
      </c>
      <c r="Y324" s="616">
        <v>0.4194</v>
      </c>
      <c r="Z324" s="613">
        <f t="shared" si="191"/>
        <v>11.854300000000002</v>
      </c>
      <c r="AA324" s="1052">
        <f t="shared" si="213"/>
        <v>4.9999999999999822</v>
      </c>
      <c r="AB324" s="1052">
        <f t="shared" si="220"/>
        <v>11.111111111111116</v>
      </c>
      <c r="AC324" s="1053">
        <f t="shared" si="221"/>
        <v>5.8823529411764497</v>
      </c>
      <c r="AD324" s="1053">
        <f t="shared" si="222"/>
        <v>6.25</v>
      </c>
      <c r="AE324" s="1053">
        <f t="shared" si="223"/>
        <v>4.9180327868852514</v>
      </c>
      <c r="AF324" s="1053">
        <f t="shared" si="224"/>
        <v>13.488372093023248</v>
      </c>
      <c r="AG324" s="1053">
        <f t="shared" si="225"/>
        <v>7.4999999999999956</v>
      </c>
      <c r="AH324" s="1053">
        <f t="shared" si="226"/>
        <v>13.636363636363647</v>
      </c>
      <c r="AI324" s="1053">
        <f t="shared" si="227"/>
        <v>7.3170731707317138</v>
      </c>
      <c r="AJ324" s="1053">
        <f t="shared" si="228"/>
        <v>0</v>
      </c>
      <c r="AK324" s="1053">
        <f t="shared" si="229"/>
        <v>-11.004992402865209</v>
      </c>
      <c r="AL324" s="1053">
        <f t="shared" si="230"/>
        <v>-24.832762277696197</v>
      </c>
      <c r="AM324" s="1053">
        <f t="shared" si="231"/>
        <v>0.87228439763000765</v>
      </c>
      <c r="AN324" s="1053">
        <f t="shared" si="232"/>
        <v>0.67937033968517024</v>
      </c>
      <c r="AO324" s="1053">
        <f t="shared" si="233"/>
        <v>2.9863481228669109</v>
      </c>
      <c r="AP324" s="1053">
        <f t="shared" si="234"/>
        <v>6.8563092633114442</v>
      </c>
      <c r="AQ324" s="1053">
        <f t="shared" si="235"/>
        <v>0.3293084522502765</v>
      </c>
      <c r="AR324" s="1053">
        <f t="shared" si="236"/>
        <v>21.03631532329495</v>
      </c>
      <c r="AS324" s="1053">
        <f t="shared" si="237"/>
        <v>4.9988374796559043</v>
      </c>
      <c r="AT324" s="1053">
        <f t="shared" si="238"/>
        <v>2.5512637100619795</v>
      </c>
      <c r="AU324" s="1054">
        <f t="shared" si="192"/>
        <v>3.9787794073743314</v>
      </c>
      <c r="AV324" s="1055">
        <f t="shared" si="193"/>
        <v>9.3932472979389985</v>
      </c>
    </row>
    <row r="325" spans="1:48" ht="11.25" customHeight="1" x14ac:dyDescent="0.2">
      <c r="A325" s="501" t="s">
        <v>253</v>
      </c>
      <c r="B325" s="490" t="s">
        <v>254</v>
      </c>
      <c r="C325" s="610">
        <v>0.84</v>
      </c>
      <c r="D325" s="482">
        <v>0.75</v>
      </c>
      <c r="E325" s="500">
        <v>0.68</v>
      </c>
      <c r="F325" s="496">
        <v>0.57999999999999996</v>
      </c>
      <c r="G325" s="496">
        <v>0.5</v>
      </c>
      <c r="H325" s="496">
        <v>0.4</v>
      </c>
      <c r="I325" s="496">
        <v>0.34</v>
      </c>
      <c r="J325" s="1013"/>
      <c r="K325" s="496">
        <v>0.3</v>
      </c>
      <c r="L325" s="492">
        <v>0.255</v>
      </c>
      <c r="M325" s="1013"/>
      <c r="N325" s="509">
        <v>0.21</v>
      </c>
      <c r="O325" s="509">
        <v>0.19</v>
      </c>
      <c r="P325" s="498">
        <v>0.185</v>
      </c>
      <c r="Q325" s="498">
        <v>0.15</v>
      </c>
      <c r="R325" s="498">
        <v>0.14000000000000001</v>
      </c>
      <c r="S325" s="498">
        <v>0.13</v>
      </c>
      <c r="T325" s="498">
        <v>0.1125</v>
      </c>
      <c r="U325" s="498">
        <v>0.105</v>
      </c>
      <c r="V325" s="498">
        <v>9.7500000000000003E-2</v>
      </c>
      <c r="W325" s="498">
        <v>9.2499999999999999E-2</v>
      </c>
      <c r="X325" s="498">
        <v>8.7499999999999994E-2</v>
      </c>
      <c r="Y325" s="498">
        <v>8.2500000000000004E-2</v>
      </c>
      <c r="Z325" s="613">
        <f t="shared" si="191"/>
        <v>6.2275</v>
      </c>
      <c r="AA325" s="1052">
        <f t="shared" si="213"/>
        <v>11.999999999999989</v>
      </c>
      <c r="AB325" s="1052">
        <f t="shared" si="220"/>
        <v>10.294117647058808</v>
      </c>
      <c r="AC325" s="1053">
        <f t="shared" si="221"/>
        <v>17.24137931034484</v>
      </c>
      <c r="AD325" s="1053">
        <f t="shared" si="222"/>
        <v>15.999999999999993</v>
      </c>
      <c r="AE325" s="1053">
        <f t="shared" si="223"/>
        <v>25</v>
      </c>
      <c r="AF325" s="1053">
        <f t="shared" si="224"/>
        <v>17.647058823529417</v>
      </c>
      <c r="AG325" s="1053">
        <f t="shared" si="225"/>
        <v>13.333333333333353</v>
      </c>
      <c r="AH325" s="1053">
        <f t="shared" si="226"/>
        <v>17.647058823529417</v>
      </c>
      <c r="AI325" s="1053">
        <f t="shared" si="227"/>
        <v>21.428571428571441</v>
      </c>
      <c r="AJ325" s="1053">
        <f t="shared" si="228"/>
        <v>10.526315789473673</v>
      </c>
      <c r="AK325" s="1053">
        <f t="shared" si="229"/>
        <v>2.7027027027026973</v>
      </c>
      <c r="AL325" s="1053">
        <f t="shared" si="230"/>
        <v>23.333333333333339</v>
      </c>
      <c r="AM325" s="1053">
        <f t="shared" si="231"/>
        <v>7.1428571428571397</v>
      </c>
      <c r="AN325" s="1053">
        <f t="shared" si="232"/>
        <v>7.6923076923077094</v>
      </c>
      <c r="AO325" s="1053">
        <f t="shared" si="233"/>
        <v>15.555555555555568</v>
      </c>
      <c r="AP325" s="1053">
        <f t="shared" si="234"/>
        <v>7.1428571428571397</v>
      </c>
      <c r="AQ325" s="1053">
        <f t="shared" si="235"/>
        <v>7.6923076923076872</v>
      </c>
      <c r="AR325" s="1053">
        <f t="shared" si="236"/>
        <v>5.4054054054054168</v>
      </c>
      <c r="AS325" s="1053">
        <f t="shared" si="237"/>
        <v>5.7142857142857162</v>
      </c>
      <c r="AT325" s="1053">
        <f t="shared" si="238"/>
        <v>6.0606060606060552</v>
      </c>
      <c r="AU325" s="1054">
        <f t="shared" si="192"/>
        <v>12.478002679902971</v>
      </c>
      <c r="AV325" s="1055">
        <f t="shared" si="193"/>
        <v>6.4788560063608935</v>
      </c>
    </row>
    <row r="326" spans="1:48" ht="11.25" customHeight="1" x14ac:dyDescent="0.2">
      <c r="A326" s="483" t="s">
        <v>1281</v>
      </c>
      <c r="B326" s="860" t="s">
        <v>1282</v>
      </c>
      <c r="C326" s="610">
        <v>2.99</v>
      </c>
      <c r="D326" s="482">
        <v>2.7559999999999998</v>
      </c>
      <c r="E326" s="613">
        <v>2.548</v>
      </c>
      <c r="F326" s="610">
        <v>2.4020000000000001</v>
      </c>
      <c r="G326" s="610">
        <v>2.2359999999999998</v>
      </c>
      <c r="H326" s="610">
        <v>2.04</v>
      </c>
      <c r="I326" s="610">
        <v>1.81</v>
      </c>
      <c r="J326" s="931"/>
      <c r="K326" s="610">
        <v>1.56</v>
      </c>
      <c r="L326" s="481">
        <v>1.38</v>
      </c>
      <c r="M326" s="931"/>
      <c r="N326" s="494">
        <v>1.28</v>
      </c>
      <c r="O326" s="611">
        <v>1.19</v>
      </c>
      <c r="P326" s="616">
        <v>1.19</v>
      </c>
      <c r="Q326" s="616">
        <v>1.135</v>
      </c>
      <c r="R326" s="616">
        <v>1.03</v>
      </c>
      <c r="S326" s="616">
        <v>0.93</v>
      </c>
      <c r="T326" s="616">
        <v>0.83499999999999996</v>
      </c>
      <c r="U326" s="616">
        <v>0.72260000000000002</v>
      </c>
      <c r="V326" s="616">
        <v>0.63019999999999998</v>
      </c>
      <c r="W326" s="616">
        <v>0.58260000000000001</v>
      </c>
      <c r="X326" s="616">
        <v>0.54</v>
      </c>
      <c r="Y326" s="616">
        <v>0.5</v>
      </c>
      <c r="Z326" s="613">
        <f t="shared" si="191"/>
        <v>30.287400000000002</v>
      </c>
      <c r="AA326" s="1052">
        <f t="shared" si="213"/>
        <v>8.4905660377358583</v>
      </c>
      <c r="AB326" s="1052">
        <f t="shared" si="220"/>
        <v>8.1632653061224367</v>
      </c>
      <c r="AC326" s="1053">
        <f t="shared" si="221"/>
        <v>6.0782681099084135</v>
      </c>
      <c r="AD326" s="1053">
        <f t="shared" si="222"/>
        <v>7.4239713774597593</v>
      </c>
      <c r="AE326" s="1053">
        <f t="shared" si="223"/>
        <v>9.6078431372548891</v>
      </c>
      <c r="AF326" s="1053">
        <f t="shared" si="224"/>
        <v>12.707182320441991</v>
      </c>
      <c r="AG326" s="1053">
        <f t="shared" si="225"/>
        <v>16.025641025641036</v>
      </c>
      <c r="AH326" s="1053">
        <f t="shared" si="226"/>
        <v>13.043478260869579</v>
      </c>
      <c r="AI326" s="1053">
        <f t="shared" si="227"/>
        <v>7.8125</v>
      </c>
      <c r="AJ326" s="1053">
        <f t="shared" si="228"/>
        <v>7.5630252100840512</v>
      </c>
      <c r="AK326" s="1053">
        <f t="shared" si="229"/>
        <v>0</v>
      </c>
      <c r="AL326" s="1053">
        <f t="shared" si="230"/>
        <v>4.8458149779735615</v>
      </c>
      <c r="AM326" s="1053">
        <f t="shared" si="231"/>
        <v>10.194174757281548</v>
      </c>
      <c r="AN326" s="1053">
        <f t="shared" si="232"/>
        <v>10.752688172043001</v>
      </c>
      <c r="AO326" s="1053">
        <f t="shared" si="233"/>
        <v>11.377245508982048</v>
      </c>
      <c r="AP326" s="1053">
        <f t="shared" si="234"/>
        <v>15.55494049266537</v>
      </c>
      <c r="AQ326" s="1053">
        <f t="shared" si="235"/>
        <v>14.662012059663599</v>
      </c>
      <c r="AR326" s="1053">
        <f t="shared" si="236"/>
        <v>8.1702711980775824</v>
      </c>
      <c r="AS326" s="1053">
        <f t="shared" si="237"/>
        <v>7.8888888888888786</v>
      </c>
      <c r="AT326" s="1053">
        <f t="shared" si="238"/>
        <v>8.0000000000000071</v>
      </c>
      <c r="AU326" s="1054">
        <f t="shared" si="192"/>
        <v>9.4180888420546793</v>
      </c>
      <c r="AV326" s="1055">
        <f t="shared" si="193"/>
        <v>3.826062306346194</v>
      </c>
    </row>
    <row r="327" spans="1:48" ht="11.25" customHeight="1" x14ac:dyDescent="0.2">
      <c r="A327" s="470" t="s">
        <v>1269</v>
      </c>
      <c r="B327" s="860" t="s">
        <v>1270</v>
      </c>
      <c r="C327" s="610">
        <v>1.2450000000000001</v>
      </c>
      <c r="D327" s="482">
        <v>1.2250000000000001</v>
      </c>
      <c r="E327" s="613">
        <v>1.2049999999999998</v>
      </c>
      <c r="F327" s="610">
        <v>1.1850000000000001</v>
      </c>
      <c r="G327" s="610">
        <v>1.165</v>
      </c>
      <c r="H327" s="610">
        <v>1.1525000000000001</v>
      </c>
      <c r="I327" s="610">
        <v>1.1499999999999999</v>
      </c>
      <c r="J327" s="931"/>
      <c r="K327" s="610">
        <v>0.38328000000000001</v>
      </c>
      <c r="L327" s="614">
        <v>0</v>
      </c>
      <c r="M327" s="931"/>
      <c r="N327" s="611">
        <v>0</v>
      </c>
      <c r="O327" s="611">
        <v>0</v>
      </c>
      <c r="P327" s="612">
        <v>0</v>
      </c>
      <c r="Q327" s="612">
        <v>0</v>
      </c>
      <c r="R327" s="612">
        <v>0</v>
      </c>
      <c r="S327" s="612">
        <v>0</v>
      </c>
      <c r="T327" s="612">
        <v>0</v>
      </c>
      <c r="U327" s="612">
        <v>0</v>
      </c>
      <c r="V327" s="612">
        <v>0</v>
      </c>
      <c r="W327" s="612">
        <v>0</v>
      </c>
      <c r="X327" s="612">
        <v>0</v>
      </c>
      <c r="Y327" s="612">
        <v>0</v>
      </c>
      <c r="Z327" s="613">
        <f t="shared" ref="Z327:Z390" si="239">SUM(C327:Y327)</f>
        <v>8.710779999999998</v>
      </c>
      <c r="AA327" s="1052">
        <f t="shared" si="213"/>
        <v>1.6326530612244872</v>
      </c>
      <c r="AB327" s="1052">
        <f t="shared" si="220"/>
        <v>1.6597510373444146</v>
      </c>
      <c r="AC327" s="1053">
        <f t="shared" si="221"/>
        <v>1.6877637130801482</v>
      </c>
      <c r="AD327" s="1053">
        <f t="shared" si="222"/>
        <v>1.7167381974249052</v>
      </c>
      <c r="AE327" s="1053">
        <f t="shared" si="223"/>
        <v>1.0845986984815648</v>
      </c>
      <c r="AF327" s="1053">
        <f t="shared" si="224"/>
        <v>0.21739130434783593</v>
      </c>
      <c r="AG327" s="1053">
        <f t="shared" si="225"/>
        <v>200.04174493842618</v>
      </c>
      <c r="AH327" s="1053" t="str">
        <f t="shared" si="226"/>
        <v>n/a</v>
      </c>
      <c r="AI327" s="1053" t="str">
        <f t="shared" si="227"/>
        <v>n/a</v>
      </c>
      <c r="AJ327" s="1053" t="str">
        <f t="shared" si="228"/>
        <v>n/a</v>
      </c>
      <c r="AK327" s="1053" t="str">
        <f t="shared" si="229"/>
        <v>n/a</v>
      </c>
      <c r="AL327" s="1053" t="str">
        <f t="shared" si="230"/>
        <v>n/a</v>
      </c>
      <c r="AM327" s="1053" t="str">
        <f t="shared" si="231"/>
        <v>n/a</v>
      </c>
      <c r="AN327" s="1053" t="str">
        <f t="shared" si="232"/>
        <v>n/a</v>
      </c>
      <c r="AO327" s="1053" t="str">
        <f t="shared" si="233"/>
        <v>n/a</v>
      </c>
      <c r="AP327" s="1053" t="str">
        <f t="shared" si="234"/>
        <v>n/a</v>
      </c>
      <c r="AQ327" s="1053" t="str">
        <f t="shared" si="235"/>
        <v>n/a</v>
      </c>
      <c r="AR327" s="1053" t="str">
        <f t="shared" si="236"/>
        <v>n/a</v>
      </c>
      <c r="AS327" s="1053" t="str">
        <f t="shared" si="237"/>
        <v>n/a</v>
      </c>
      <c r="AT327" s="1053" t="str">
        <f t="shared" si="238"/>
        <v>n/a</v>
      </c>
      <c r="AU327" s="1054">
        <f t="shared" ref="AU327:AU390" si="240">AVERAGE(AA327:AT327)</f>
        <v>29.72009156433279</v>
      </c>
      <c r="AV327" s="1055">
        <f t="shared" ref="AV327:AV390" si="241">STDEV(AA327:AT327)</f>
        <v>75.106760125275457</v>
      </c>
    </row>
    <row r="328" spans="1:48" ht="11.25" customHeight="1" x14ac:dyDescent="0.2">
      <c r="A328" s="862" t="s">
        <v>1275</v>
      </c>
      <c r="B328" s="860" t="s">
        <v>1276</v>
      </c>
      <c r="C328" s="610">
        <v>0.48</v>
      </c>
      <c r="D328" s="482">
        <v>0.44</v>
      </c>
      <c r="E328" s="613">
        <v>0.4</v>
      </c>
      <c r="F328" s="610">
        <v>0.36</v>
      </c>
      <c r="G328" s="610">
        <v>0.32</v>
      </c>
      <c r="H328" s="610">
        <v>0.18</v>
      </c>
      <c r="I328" s="610">
        <v>0.06</v>
      </c>
      <c r="J328" s="931"/>
      <c r="K328" s="485">
        <v>0</v>
      </c>
      <c r="L328" s="614">
        <v>0</v>
      </c>
      <c r="M328" s="931"/>
      <c r="N328" s="611">
        <v>0</v>
      </c>
      <c r="O328" s="611">
        <v>0.02</v>
      </c>
      <c r="P328" s="616">
        <v>0.32</v>
      </c>
      <c r="Q328" s="616">
        <v>0.26</v>
      </c>
      <c r="R328" s="616">
        <v>0.2</v>
      </c>
      <c r="S328" s="616">
        <v>1E-3</v>
      </c>
      <c r="T328" s="612">
        <v>0</v>
      </c>
      <c r="U328" s="612">
        <v>0</v>
      </c>
      <c r="V328" s="612">
        <v>0</v>
      </c>
      <c r="W328" s="612">
        <v>0</v>
      </c>
      <c r="X328" s="612">
        <v>0</v>
      </c>
      <c r="Y328" s="612">
        <v>0</v>
      </c>
      <c r="Z328" s="613">
        <f t="shared" si="239"/>
        <v>3.0409999999999999</v>
      </c>
      <c r="AA328" s="1052">
        <f t="shared" si="213"/>
        <v>9.0909090909090828</v>
      </c>
      <c r="AB328" s="1052">
        <f t="shared" si="220"/>
        <v>9.9999999999999858</v>
      </c>
      <c r="AC328" s="1053">
        <f t="shared" si="221"/>
        <v>11.111111111111116</v>
      </c>
      <c r="AD328" s="1053">
        <f t="shared" si="222"/>
        <v>12.5</v>
      </c>
      <c r="AE328" s="1053">
        <f t="shared" si="223"/>
        <v>77.777777777777786</v>
      </c>
      <c r="AF328" s="1053">
        <f t="shared" si="224"/>
        <v>200</v>
      </c>
      <c r="AG328" s="1053" t="str">
        <f t="shared" si="225"/>
        <v>n/a</v>
      </c>
      <c r="AH328" s="1053" t="str">
        <f t="shared" si="226"/>
        <v>n/a</v>
      </c>
      <c r="AI328" s="1053" t="str">
        <f t="shared" si="227"/>
        <v>n/a</v>
      </c>
      <c r="AJ328" s="1053">
        <f t="shared" si="228"/>
        <v>-100</v>
      </c>
      <c r="AK328" s="1053">
        <f t="shared" si="229"/>
        <v>-93.75</v>
      </c>
      <c r="AL328" s="1053">
        <f t="shared" si="230"/>
        <v>23.076923076923084</v>
      </c>
      <c r="AM328" s="1053">
        <f t="shared" si="231"/>
        <v>30.000000000000004</v>
      </c>
      <c r="AN328" s="1053">
        <f t="shared" si="232"/>
        <v>19900</v>
      </c>
      <c r="AO328" s="1053" t="str">
        <f t="shared" si="233"/>
        <v>n/a</v>
      </c>
      <c r="AP328" s="1053" t="str">
        <f t="shared" si="234"/>
        <v>n/a</v>
      </c>
      <c r="AQ328" s="1053" t="str">
        <f t="shared" si="235"/>
        <v>n/a</v>
      </c>
      <c r="AR328" s="1053" t="str">
        <f t="shared" si="236"/>
        <v>n/a</v>
      </c>
      <c r="AS328" s="1053" t="str">
        <f t="shared" si="237"/>
        <v>n/a</v>
      </c>
      <c r="AT328" s="1053" t="str">
        <f t="shared" si="238"/>
        <v>n/a</v>
      </c>
      <c r="AU328" s="1054">
        <f t="shared" si="240"/>
        <v>1825.43697464152</v>
      </c>
      <c r="AV328" s="1055">
        <f t="shared" si="241"/>
        <v>5995.183998083301</v>
      </c>
    </row>
    <row r="329" spans="1:48" ht="11.25" customHeight="1" x14ac:dyDescent="0.2">
      <c r="A329" s="568" t="s">
        <v>4571</v>
      </c>
      <c r="B329" s="860" t="s">
        <v>4566</v>
      </c>
      <c r="C329" s="610">
        <v>0.32</v>
      </c>
      <c r="D329" s="482">
        <v>0.28000000000000003</v>
      </c>
      <c r="E329" s="615">
        <v>0.24</v>
      </c>
      <c r="F329" s="610">
        <v>0.06</v>
      </c>
      <c r="G329" s="521">
        <v>0</v>
      </c>
      <c r="H329" s="485">
        <v>0</v>
      </c>
      <c r="I329" s="521">
        <v>0</v>
      </c>
      <c r="J329" s="541"/>
      <c r="K329" s="521">
        <v>0</v>
      </c>
      <c r="L329" s="524">
        <v>0</v>
      </c>
      <c r="M329" s="1075"/>
      <c r="N329" s="1036">
        <v>0</v>
      </c>
      <c r="O329" s="1036">
        <v>0</v>
      </c>
      <c r="P329" s="612">
        <v>0</v>
      </c>
      <c r="Q329" s="612">
        <v>0</v>
      </c>
      <c r="R329" s="612">
        <v>0</v>
      </c>
      <c r="S329" s="522">
        <v>0.5</v>
      </c>
      <c r="T329" s="616">
        <v>1.0868</v>
      </c>
      <c r="U329" s="612">
        <v>0</v>
      </c>
      <c r="V329" s="522">
        <v>0</v>
      </c>
      <c r="W329" s="522">
        <v>0</v>
      </c>
      <c r="X329" s="612">
        <v>0</v>
      </c>
      <c r="Y329" s="612">
        <v>0</v>
      </c>
      <c r="Z329" s="613">
        <f t="shared" si="239"/>
        <v>2.4868000000000001</v>
      </c>
      <c r="AA329" s="1052">
        <f t="shared" si="213"/>
        <v>14.285714285714279</v>
      </c>
      <c r="AB329" s="1052">
        <f t="shared" si="220"/>
        <v>16.666666666666675</v>
      </c>
      <c r="AC329" s="1053">
        <f t="shared" si="221"/>
        <v>300</v>
      </c>
      <c r="AD329" s="1053" t="str">
        <f t="shared" si="222"/>
        <v>n/a</v>
      </c>
      <c r="AE329" s="1053" t="str">
        <f t="shared" si="223"/>
        <v>n/a</v>
      </c>
      <c r="AF329" s="1053" t="str">
        <f t="shared" si="224"/>
        <v>n/a</v>
      </c>
      <c r="AG329" s="1053" t="str">
        <f t="shared" si="225"/>
        <v>n/a</v>
      </c>
      <c r="AH329" s="1053" t="str">
        <f t="shared" si="226"/>
        <v>n/a</v>
      </c>
      <c r="AI329" s="1053" t="str">
        <f t="shared" si="227"/>
        <v>n/a</v>
      </c>
      <c r="AJ329" s="1053" t="str">
        <f t="shared" si="228"/>
        <v>n/a</v>
      </c>
      <c r="AK329" s="1053" t="str">
        <f t="shared" si="229"/>
        <v>n/a</v>
      </c>
      <c r="AL329" s="1053" t="str">
        <f t="shared" si="230"/>
        <v>n/a</v>
      </c>
      <c r="AM329" s="1053" t="str">
        <f t="shared" si="231"/>
        <v>n/a</v>
      </c>
      <c r="AN329" s="1053">
        <f t="shared" si="232"/>
        <v>-100</v>
      </c>
      <c r="AO329" s="1053">
        <f t="shared" si="233"/>
        <v>-53.993375046006634</v>
      </c>
      <c r="AP329" s="1053" t="str">
        <f t="shared" si="234"/>
        <v>n/a</v>
      </c>
      <c r="AQ329" s="1053" t="str">
        <f t="shared" si="235"/>
        <v>n/a</v>
      </c>
      <c r="AR329" s="1053" t="str">
        <f t="shared" si="236"/>
        <v>n/a</v>
      </c>
      <c r="AS329" s="1053" t="str">
        <f t="shared" si="237"/>
        <v>n/a</v>
      </c>
      <c r="AT329" s="1053" t="str">
        <f t="shared" si="238"/>
        <v>n/a</v>
      </c>
      <c r="AU329" s="1054">
        <f t="shared" si="240"/>
        <v>35.391801181274865</v>
      </c>
      <c r="AV329" s="1055">
        <f t="shared" si="241"/>
        <v>155.8318372517432</v>
      </c>
    </row>
    <row r="330" spans="1:48" ht="11.25" customHeight="1" x14ac:dyDescent="0.2">
      <c r="A330" s="862" t="s">
        <v>623</v>
      </c>
      <c r="B330" s="480" t="s">
        <v>624</v>
      </c>
      <c r="C330" s="610">
        <v>3.43</v>
      </c>
      <c r="D330" s="482">
        <v>3.15</v>
      </c>
      <c r="E330" s="615">
        <v>2.8699999999999997</v>
      </c>
      <c r="F330" s="610">
        <v>2.59</v>
      </c>
      <c r="G330" s="610">
        <v>2.2400000000000002</v>
      </c>
      <c r="H330" s="610">
        <v>2.06</v>
      </c>
      <c r="I330" s="610">
        <v>1.85</v>
      </c>
      <c r="J330" s="931"/>
      <c r="K330" s="610">
        <v>1.68</v>
      </c>
      <c r="L330" s="481">
        <v>1.52</v>
      </c>
      <c r="M330" s="931"/>
      <c r="N330" s="494">
        <v>1.44</v>
      </c>
      <c r="O330" s="611">
        <v>1.4</v>
      </c>
      <c r="P330" s="616">
        <v>1.36</v>
      </c>
      <c r="Q330" s="612">
        <v>1.32</v>
      </c>
      <c r="R330" s="612">
        <v>1.32</v>
      </c>
      <c r="S330" s="612">
        <v>1.32</v>
      </c>
      <c r="T330" s="612">
        <v>1.32</v>
      </c>
      <c r="U330" s="612">
        <v>1.32</v>
      </c>
      <c r="V330" s="612">
        <v>1.32</v>
      </c>
      <c r="W330" s="612">
        <v>1.32</v>
      </c>
      <c r="X330" s="616">
        <v>1.3</v>
      </c>
      <c r="Y330" s="616">
        <v>1.26</v>
      </c>
      <c r="Z330" s="613">
        <f t="shared" si="239"/>
        <v>37.389999999999993</v>
      </c>
      <c r="AA330" s="1052">
        <f t="shared" si="213"/>
        <v>8.8888888888889017</v>
      </c>
      <c r="AB330" s="1052">
        <f t="shared" si="220"/>
        <v>9.7560975609756184</v>
      </c>
      <c r="AC330" s="1053">
        <f t="shared" si="221"/>
        <v>10.810810810810811</v>
      </c>
      <c r="AD330" s="1053">
        <f t="shared" si="222"/>
        <v>15.624999999999979</v>
      </c>
      <c r="AE330" s="1053">
        <f t="shared" si="223"/>
        <v>8.7378640776699221</v>
      </c>
      <c r="AF330" s="1053">
        <f t="shared" si="224"/>
        <v>11.351351351351347</v>
      </c>
      <c r="AG330" s="1053">
        <f t="shared" si="225"/>
        <v>10.119047619047628</v>
      </c>
      <c r="AH330" s="1053">
        <f t="shared" si="226"/>
        <v>10.526315789473673</v>
      </c>
      <c r="AI330" s="1053">
        <f t="shared" si="227"/>
        <v>5.555555555555558</v>
      </c>
      <c r="AJ330" s="1053">
        <f t="shared" si="228"/>
        <v>2.8571428571428692</v>
      </c>
      <c r="AK330" s="1053">
        <f t="shared" si="229"/>
        <v>2.9411764705882248</v>
      </c>
      <c r="AL330" s="1053">
        <f t="shared" si="230"/>
        <v>3.0303030303030276</v>
      </c>
      <c r="AM330" s="1053">
        <f t="shared" si="231"/>
        <v>0</v>
      </c>
      <c r="AN330" s="1053">
        <f t="shared" si="232"/>
        <v>0</v>
      </c>
      <c r="AO330" s="1053">
        <f t="shared" si="233"/>
        <v>0</v>
      </c>
      <c r="AP330" s="1053">
        <f t="shared" si="234"/>
        <v>0</v>
      </c>
      <c r="AQ330" s="1053">
        <f t="shared" si="235"/>
        <v>0</v>
      </c>
      <c r="AR330" s="1053">
        <f t="shared" si="236"/>
        <v>0</v>
      </c>
      <c r="AS330" s="1053">
        <f t="shared" si="237"/>
        <v>1.538461538461533</v>
      </c>
      <c r="AT330" s="1053">
        <f t="shared" si="238"/>
        <v>3.1746031746031855</v>
      </c>
      <c r="AU330" s="1054">
        <f t="shared" si="240"/>
        <v>5.2456309362436153</v>
      </c>
      <c r="AV330" s="1055">
        <f t="shared" si="241"/>
        <v>4.9872613769744678</v>
      </c>
    </row>
    <row r="331" spans="1:48" ht="11.25" customHeight="1" x14ac:dyDescent="0.2">
      <c r="A331" s="483" t="s">
        <v>1303</v>
      </c>
      <c r="B331" s="860" t="s">
        <v>1304</v>
      </c>
      <c r="C331" s="610">
        <v>2.15</v>
      </c>
      <c r="D331" s="482">
        <v>1.9</v>
      </c>
      <c r="E331" s="482">
        <v>1.4900000000000002</v>
      </c>
      <c r="F331" s="485">
        <v>1.1599999999999999</v>
      </c>
      <c r="G331" s="610">
        <v>1.1399999999999999</v>
      </c>
      <c r="H331" s="610">
        <v>1.1000000000000001</v>
      </c>
      <c r="I331" s="610">
        <v>1.06</v>
      </c>
      <c r="J331" s="931"/>
      <c r="K331" s="610">
        <v>1.02</v>
      </c>
      <c r="L331" s="481">
        <v>0.5</v>
      </c>
      <c r="M331" s="931"/>
      <c r="N331" s="611">
        <v>0</v>
      </c>
      <c r="O331" s="611">
        <v>0</v>
      </c>
      <c r="P331" s="612">
        <v>0</v>
      </c>
      <c r="Q331" s="612">
        <v>0</v>
      </c>
      <c r="R331" s="612">
        <v>0</v>
      </c>
      <c r="S331" s="612">
        <v>0</v>
      </c>
      <c r="T331" s="612">
        <v>0</v>
      </c>
      <c r="U331" s="612">
        <v>0</v>
      </c>
      <c r="V331" s="612">
        <v>0</v>
      </c>
      <c r="W331" s="612">
        <v>0</v>
      </c>
      <c r="X331" s="612">
        <v>0</v>
      </c>
      <c r="Y331" s="612">
        <v>0</v>
      </c>
      <c r="Z331" s="613">
        <f t="shared" si="239"/>
        <v>11.52</v>
      </c>
      <c r="AA331" s="1052">
        <f t="shared" si="213"/>
        <v>13.157894736842103</v>
      </c>
      <c r="AB331" s="1052">
        <f t="shared" si="220"/>
        <v>27.516778523489904</v>
      </c>
      <c r="AC331" s="1053">
        <f t="shared" si="221"/>
        <v>28.448275862068996</v>
      </c>
      <c r="AD331" s="1053">
        <f t="shared" si="222"/>
        <v>1.7543859649122862</v>
      </c>
      <c r="AE331" s="1053">
        <f t="shared" si="223"/>
        <v>3.6363636363636154</v>
      </c>
      <c r="AF331" s="1053">
        <f t="shared" si="224"/>
        <v>3.7735849056603765</v>
      </c>
      <c r="AG331" s="1053">
        <f t="shared" si="225"/>
        <v>3.9215686274509887</v>
      </c>
      <c r="AH331" s="1053">
        <f t="shared" si="226"/>
        <v>104</v>
      </c>
      <c r="AI331" s="1053" t="str">
        <f t="shared" si="227"/>
        <v>n/a</v>
      </c>
      <c r="AJ331" s="1053" t="str">
        <f t="shared" si="228"/>
        <v>n/a</v>
      </c>
      <c r="AK331" s="1053" t="str">
        <f t="shared" si="229"/>
        <v>n/a</v>
      </c>
      <c r="AL331" s="1053" t="str">
        <f t="shared" si="230"/>
        <v>n/a</v>
      </c>
      <c r="AM331" s="1053" t="str">
        <f t="shared" si="231"/>
        <v>n/a</v>
      </c>
      <c r="AN331" s="1053" t="str">
        <f t="shared" si="232"/>
        <v>n/a</v>
      </c>
      <c r="AO331" s="1053" t="str">
        <f t="shared" si="233"/>
        <v>n/a</v>
      </c>
      <c r="AP331" s="1053" t="str">
        <f t="shared" si="234"/>
        <v>n/a</v>
      </c>
      <c r="AQ331" s="1053" t="str">
        <f t="shared" si="235"/>
        <v>n/a</v>
      </c>
      <c r="AR331" s="1053" t="str">
        <f t="shared" si="236"/>
        <v>n/a</v>
      </c>
      <c r="AS331" s="1053" t="str">
        <f t="shared" si="237"/>
        <v>n/a</v>
      </c>
      <c r="AT331" s="1053" t="str">
        <f t="shared" si="238"/>
        <v>n/a</v>
      </c>
      <c r="AU331" s="1054">
        <f t="shared" si="240"/>
        <v>23.276106532098531</v>
      </c>
      <c r="AV331" s="1055">
        <f t="shared" si="241"/>
        <v>34.366325431283073</v>
      </c>
    </row>
    <row r="332" spans="1:48" ht="11.25" customHeight="1" x14ac:dyDescent="0.2">
      <c r="A332" s="862" t="s">
        <v>1309</v>
      </c>
      <c r="B332" s="860" t="s">
        <v>1310</v>
      </c>
      <c r="C332" s="610">
        <v>0.47</v>
      </c>
      <c r="D332" s="482">
        <v>0.43</v>
      </c>
      <c r="E332" s="482">
        <v>0.39</v>
      </c>
      <c r="F332" s="610">
        <v>0.35</v>
      </c>
      <c r="G332" s="610">
        <v>0.31</v>
      </c>
      <c r="H332" s="610">
        <v>0.26</v>
      </c>
      <c r="I332" s="610">
        <v>0.1</v>
      </c>
      <c r="J332" s="931"/>
      <c r="K332" s="485">
        <v>0</v>
      </c>
      <c r="L332" s="614">
        <v>0</v>
      </c>
      <c r="M332" s="931"/>
      <c r="N332" s="611">
        <v>0</v>
      </c>
      <c r="O332" s="611">
        <v>0</v>
      </c>
      <c r="P332" s="612">
        <v>0</v>
      </c>
      <c r="Q332" s="612">
        <v>0</v>
      </c>
      <c r="R332" s="612">
        <v>0</v>
      </c>
      <c r="S332" s="612">
        <v>0</v>
      </c>
      <c r="T332" s="612">
        <v>0</v>
      </c>
      <c r="U332" s="612">
        <v>0</v>
      </c>
      <c r="V332" s="612">
        <v>0</v>
      </c>
      <c r="W332" s="612">
        <v>0</v>
      </c>
      <c r="X332" s="612">
        <v>0</v>
      </c>
      <c r="Y332" s="612">
        <v>0</v>
      </c>
      <c r="Z332" s="613">
        <f t="shared" si="239"/>
        <v>2.31</v>
      </c>
      <c r="AA332" s="1052">
        <f t="shared" si="213"/>
        <v>9.302325581395344</v>
      </c>
      <c r="AB332" s="1052">
        <f t="shared" si="220"/>
        <v>10.256410256410241</v>
      </c>
      <c r="AC332" s="1053">
        <f t="shared" si="221"/>
        <v>11.428571428571432</v>
      </c>
      <c r="AD332" s="1053">
        <f t="shared" si="222"/>
        <v>12.903225806451601</v>
      </c>
      <c r="AE332" s="1053">
        <f t="shared" si="223"/>
        <v>19.23076923076923</v>
      </c>
      <c r="AF332" s="1053">
        <f t="shared" si="224"/>
        <v>160</v>
      </c>
      <c r="AG332" s="1053" t="str">
        <f t="shared" si="225"/>
        <v>n/a</v>
      </c>
      <c r="AH332" s="1053" t="str">
        <f t="shared" si="226"/>
        <v>n/a</v>
      </c>
      <c r="AI332" s="1053" t="str">
        <f t="shared" si="227"/>
        <v>n/a</v>
      </c>
      <c r="AJ332" s="1053" t="str">
        <f t="shared" si="228"/>
        <v>n/a</v>
      </c>
      <c r="AK332" s="1053" t="str">
        <f t="shared" si="229"/>
        <v>n/a</v>
      </c>
      <c r="AL332" s="1053" t="str">
        <f t="shared" si="230"/>
        <v>n/a</v>
      </c>
      <c r="AM332" s="1053" t="str">
        <f t="shared" si="231"/>
        <v>n/a</v>
      </c>
      <c r="AN332" s="1053" t="str">
        <f t="shared" si="232"/>
        <v>n/a</v>
      </c>
      <c r="AO332" s="1053" t="str">
        <f t="shared" si="233"/>
        <v>n/a</v>
      </c>
      <c r="AP332" s="1053" t="str">
        <f t="shared" si="234"/>
        <v>n/a</v>
      </c>
      <c r="AQ332" s="1053" t="str">
        <f t="shared" si="235"/>
        <v>n/a</v>
      </c>
      <c r="AR332" s="1053" t="str">
        <f t="shared" si="236"/>
        <v>n/a</v>
      </c>
      <c r="AS332" s="1053" t="str">
        <f t="shared" si="237"/>
        <v>n/a</v>
      </c>
      <c r="AT332" s="1053" t="str">
        <f t="shared" si="238"/>
        <v>n/a</v>
      </c>
      <c r="AU332" s="1054">
        <f t="shared" si="240"/>
        <v>37.186883717266305</v>
      </c>
      <c r="AV332" s="1055">
        <f t="shared" si="241"/>
        <v>60.268514591415801</v>
      </c>
    </row>
    <row r="333" spans="1:48" ht="11.25" customHeight="1" x14ac:dyDescent="0.2">
      <c r="A333" s="466" t="s">
        <v>4183</v>
      </c>
      <c r="B333" s="845" t="s">
        <v>4184</v>
      </c>
      <c r="C333" s="610">
        <v>0.44</v>
      </c>
      <c r="D333" s="482">
        <v>0.34</v>
      </c>
      <c r="E333" s="504">
        <v>0.26769199999999999</v>
      </c>
      <c r="F333" s="473">
        <v>0.2</v>
      </c>
      <c r="G333" s="473">
        <v>0.1867</v>
      </c>
      <c r="H333" s="473">
        <v>0.1794</v>
      </c>
      <c r="I333" s="473">
        <v>0.17249999999999999</v>
      </c>
      <c r="J333" s="999"/>
      <c r="K333" s="473">
        <v>0.16599999999999998</v>
      </c>
      <c r="L333" s="475">
        <v>0.15959999999999999</v>
      </c>
      <c r="M333" s="999"/>
      <c r="N333" s="517">
        <v>0.24469999999999997</v>
      </c>
      <c r="O333" s="517">
        <v>0.4708</v>
      </c>
      <c r="P333" s="477">
        <v>0.61360000000000003</v>
      </c>
      <c r="Q333" s="477">
        <v>0.61360000000000003</v>
      </c>
      <c r="R333" s="478">
        <v>0.61360000000000003</v>
      </c>
      <c r="S333" s="477">
        <v>0.52600000000000002</v>
      </c>
      <c r="T333" s="478">
        <v>0.52600000000000002</v>
      </c>
      <c r="U333" s="478">
        <v>0.45779999999999998</v>
      </c>
      <c r="V333" s="478">
        <v>0.38</v>
      </c>
      <c r="W333" s="478">
        <v>0.37040000000000001</v>
      </c>
      <c r="X333" s="478">
        <v>0.3654</v>
      </c>
      <c r="Y333" s="478">
        <v>0.34099999999999997</v>
      </c>
      <c r="Z333" s="613">
        <f t="shared" si="239"/>
        <v>7.634792</v>
      </c>
      <c r="AA333" s="1052">
        <f t="shared" si="213"/>
        <v>29.411764705882337</v>
      </c>
      <c r="AB333" s="1052">
        <f t="shared" ref="AB333:AB367" si="242">IF(ISERROR((D333/E333-1)*100),"n/a",(D333/E333-1)*100)</f>
        <v>27.011640243264658</v>
      </c>
      <c r="AC333" s="1053">
        <v>33.845999999999975</v>
      </c>
      <c r="AD333" s="1053">
        <v>7.1237279057311254</v>
      </c>
      <c r="AE333" s="1053">
        <v>4.0691192865105918</v>
      </c>
      <c r="AF333" s="1053">
        <v>4.0000000000000036</v>
      </c>
      <c r="AG333" s="1053">
        <v>3.9156626506024139</v>
      </c>
      <c r="AH333" s="1053">
        <v>4.0100250626566414</v>
      </c>
      <c r="AI333" s="1053">
        <v>0</v>
      </c>
      <c r="AJ333" s="1053">
        <v>0</v>
      </c>
      <c r="AK333" s="1053">
        <v>0</v>
      </c>
      <c r="AL333" s="1053">
        <v>0</v>
      </c>
      <c r="AM333" s="1053">
        <v>0</v>
      </c>
      <c r="AN333" s="1053">
        <v>16.653992395437257</v>
      </c>
      <c r="AO333" s="1053">
        <v>0</v>
      </c>
      <c r="AP333" s="1053">
        <v>14.897335080821339</v>
      </c>
      <c r="AQ333" s="1053">
        <v>20.473684210526311</v>
      </c>
      <c r="AR333" s="1053">
        <v>2.591792656587466</v>
      </c>
      <c r="AS333" s="1053">
        <v>1.3683634373289566</v>
      </c>
      <c r="AT333" s="1053">
        <v>7.1554252199413693</v>
      </c>
      <c r="AU333" s="1054">
        <f t="shared" si="240"/>
        <v>8.8264266427645204</v>
      </c>
      <c r="AV333" s="1055">
        <f t="shared" si="241"/>
        <v>10.942629930934558</v>
      </c>
    </row>
    <row r="334" spans="1:48" ht="11.25" customHeight="1" x14ac:dyDescent="0.2">
      <c r="A334" s="862" t="s">
        <v>607</v>
      </c>
      <c r="B334" s="860" t="s">
        <v>608</v>
      </c>
      <c r="C334" s="610">
        <v>0.92</v>
      </c>
      <c r="D334" s="482">
        <v>0.89</v>
      </c>
      <c r="E334" s="615">
        <v>0.86</v>
      </c>
      <c r="F334" s="610">
        <v>0.82</v>
      </c>
      <c r="G334" s="610">
        <v>0.78</v>
      </c>
      <c r="H334" s="610">
        <v>0.74</v>
      </c>
      <c r="I334" s="610">
        <v>0.7</v>
      </c>
      <c r="J334" s="931"/>
      <c r="K334" s="610">
        <v>0.66</v>
      </c>
      <c r="L334" s="481">
        <v>0.64</v>
      </c>
      <c r="M334" s="931"/>
      <c r="N334" s="494">
        <v>0.57999999999999996</v>
      </c>
      <c r="O334" s="494">
        <v>0.54</v>
      </c>
      <c r="P334" s="616">
        <v>0.5</v>
      </c>
      <c r="Q334" s="616">
        <v>0.46</v>
      </c>
      <c r="R334" s="616">
        <v>0.42</v>
      </c>
      <c r="S334" s="616">
        <v>0.38</v>
      </c>
      <c r="T334" s="612">
        <v>0.36</v>
      </c>
      <c r="U334" s="616">
        <v>0.36</v>
      </c>
      <c r="V334" s="612">
        <v>0.3</v>
      </c>
      <c r="W334" s="612">
        <v>0.3</v>
      </c>
      <c r="X334" s="616">
        <v>0.32</v>
      </c>
      <c r="Y334" s="616">
        <v>0.115</v>
      </c>
      <c r="Z334" s="613">
        <f t="shared" si="239"/>
        <v>11.645000000000001</v>
      </c>
      <c r="AA334" s="1052">
        <f t="shared" si="213"/>
        <v>3.3707865168539408</v>
      </c>
      <c r="AB334" s="1052">
        <f t="shared" si="242"/>
        <v>3.488372093023262</v>
      </c>
      <c r="AC334" s="1053">
        <f t="shared" ref="AC334:AC367" si="243">IF(ISERROR((E334/F334-1)*100),"n/a",(E334/F334-1)*100)</f>
        <v>4.8780487804878092</v>
      </c>
      <c r="AD334" s="1053">
        <f t="shared" ref="AD334:AD367" si="244">IF(ISERROR((F334/G334-1)*100),"n/a",(F334/G334-1)*100)</f>
        <v>5.12820512820511</v>
      </c>
      <c r="AE334" s="1053">
        <f t="shared" ref="AE334:AE367" si="245">IF(ISERROR((G334/H334-1)*100),"n/a",(G334/H334-1)*100)</f>
        <v>5.4054054054054168</v>
      </c>
      <c r="AF334" s="1053">
        <f t="shared" ref="AF334:AF367" si="246">IF(ISERROR((H334/I334-1)*100),"n/a",(H334/I334-1)*100)</f>
        <v>5.7142857142857162</v>
      </c>
      <c r="AG334" s="1053">
        <f t="shared" ref="AG334:AG367" si="247">IF(ISERROR((I334/K334-1)*100),"n/a",(I334/K334-1)*100)</f>
        <v>6.0606060606060552</v>
      </c>
      <c r="AH334" s="1053">
        <f t="shared" ref="AH334:AH367" si="248">IF(ISERROR((K334/L334-1)*100),"n/a",(K334/L334-1)*100)</f>
        <v>3.125</v>
      </c>
      <c r="AI334" s="1053">
        <f t="shared" ref="AI334:AI367" si="249">IF(ISERROR((L334/N334-1)*100),"n/a",(L334/N334-1)*100)</f>
        <v>10.344827586206918</v>
      </c>
      <c r="AJ334" s="1053">
        <f t="shared" ref="AJ334:AJ367" si="250">IF(ISERROR((N334/O334-1)*100),"n/a",(N334/O334-1)*100)</f>
        <v>7.4074074074073959</v>
      </c>
      <c r="AK334" s="1053">
        <f t="shared" ref="AK334:AK367" si="251">IF(ISERROR((O334/P334-1)*100),"n/a",(O334/P334-1)*100)</f>
        <v>8.0000000000000071</v>
      </c>
      <c r="AL334" s="1053">
        <f t="shared" ref="AL334:AL367" si="252">IF(ISERROR((P334/Q334-1)*100),"n/a",(P334/Q334-1)*100)</f>
        <v>8.6956521739130377</v>
      </c>
      <c r="AM334" s="1053">
        <f t="shared" ref="AM334:AM367" si="253">IF(ISERROR((Q334/R334-1)*100),"n/a",(Q334/R334-1)*100)</f>
        <v>9.5238095238095344</v>
      </c>
      <c r="AN334" s="1053">
        <f t="shared" ref="AN334:AN367" si="254">IF(ISERROR((R334/S334-1)*100),"n/a",(R334/S334-1)*100)</f>
        <v>10.526315789473673</v>
      </c>
      <c r="AO334" s="1053">
        <f t="shared" ref="AO334:AO367" si="255">IF(ISERROR((S334/T334-1)*100),"n/a",(S334/T334-1)*100)</f>
        <v>5.555555555555558</v>
      </c>
      <c r="AP334" s="1053">
        <f t="shared" ref="AP334:AP367" si="256">IF(ISERROR((T334/U334-1)*100),"n/a",(T334/U334-1)*100)</f>
        <v>0</v>
      </c>
      <c r="AQ334" s="1053">
        <f t="shared" ref="AQ334:AQ367" si="257">IF(ISERROR((U334/V334-1)*100),"n/a",(U334/V334-1)*100)</f>
        <v>19.999999999999996</v>
      </c>
      <c r="AR334" s="1053">
        <f t="shared" ref="AR334:AR367" si="258">IF(ISERROR((V334/W334-1)*100),"n/a",(V334/W334-1)*100)</f>
        <v>0</v>
      </c>
      <c r="AS334" s="1053">
        <f t="shared" ref="AS334:AS367" si="259">IF(ISERROR((W334/X334-1)*100),"n/a",(W334/X334-1)*100)</f>
        <v>-6.25</v>
      </c>
      <c r="AT334" s="1053">
        <f t="shared" ref="AT334:AT367" si="260">IF(ISERROR((X334/Y334-1)*100),"n/a",(X334/Y334-1)*100)</f>
        <v>178.26086956521738</v>
      </c>
      <c r="AU334" s="1054">
        <f t="shared" si="240"/>
        <v>14.461757365022541</v>
      </c>
      <c r="AV334" s="1055">
        <f t="shared" si="241"/>
        <v>38.898663489374265</v>
      </c>
    </row>
    <row r="335" spans="1:48" ht="11.25" customHeight="1" x14ac:dyDescent="0.2">
      <c r="A335" s="862" t="s">
        <v>1311</v>
      </c>
      <c r="B335" s="860" t="s">
        <v>1312</v>
      </c>
      <c r="C335" s="610">
        <v>1.2625</v>
      </c>
      <c r="D335" s="482">
        <v>1.2324999999999999</v>
      </c>
      <c r="E335" s="615">
        <v>1.2024999999999999</v>
      </c>
      <c r="F335" s="610">
        <v>1.17</v>
      </c>
      <c r="G335" s="610">
        <v>1.1299999999999999</v>
      </c>
      <c r="H335" s="610">
        <v>1.075</v>
      </c>
      <c r="I335" s="610">
        <v>1</v>
      </c>
      <c r="J335" s="931"/>
      <c r="K335" s="610">
        <v>0.25</v>
      </c>
      <c r="L335" s="614">
        <v>0</v>
      </c>
      <c r="M335" s="931"/>
      <c r="N335" s="611">
        <v>0</v>
      </c>
      <c r="O335" s="611">
        <v>0</v>
      </c>
      <c r="P335" s="612">
        <v>0</v>
      </c>
      <c r="Q335" s="612">
        <v>0</v>
      </c>
      <c r="R335" s="612">
        <v>0</v>
      </c>
      <c r="S335" s="612">
        <v>0</v>
      </c>
      <c r="T335" s="612">
        <v>0</v>
      </c>
      <c r="U335" s="612">
        <v>0</v>
      </c>
      <c r="V335" s="612">
        <v>0</v>
      </c>
      <c r="W335" s="612">
        <v>0</v>
      </c>
      <c r="X335" s="612">
        <v>0</v>
      </c>
      <c r="Y335" s="612">
        <v>0</v>
      </c>
      <c r="Z335" s="613">
        <f t="shared" si="239"/>
        <v>8.3224999999999998</v>
      </c>
      <c r="AA335" s="1052">
        <f t="shared" si="213"/>
        <v>2.4340770791074995</v>
      </c>
      <c r="AB335" s="1052">
        <f t="shared" si="242"/>
        <v>2.4948024948024949</v>
      </c>
      <c r="AC335" s="1053">
        <f t="shared" si="243"/>
        <v>2.7777777777777679</v>
      </c>
      <c r="AD335" s="1053">
        <f t="shared" si="244"/>
        <v>3.539823008849563</v>
      </c>
      <c r="AE335" s="1053">
        <f t="shared" si="245"/>
        <v>5.1162790697674376</v>
      </c>
      <c r="AF335" s="1053">
        <f t="shared" si="246"/>
        <v>7.4999999999999956</v>
      </c>
      <c r="AG335" s="1053">
        <f t="shared" si="247"/>
        <v>300</v>
      </c>
      <c r="AH335" s="1053" t="str">
        <f t="shared" si="248"/>
        <v>n/a</v>
      </c>
      <c r="AI335" s="1053" t="str">
        <f t="shared" si="249"/>
        <v>n/a</v>
      </c>
      <c r="AJ335" s="1053" t="str">
        <f t="shared" si="250"/>
        <v>n/a</v>
      </c>
      <c r="AK335" s="1053" t="str">
        <f t="shared" si="251"/>
        <v>n/a</v>
      </c>
      <c r="AL335" s="1053" t="str">
        <f t="shared" si="252"/>
        <v>n/a</v>
      </c>
      <c r="AM335" s="1053" t="str">
        <f t="shared" si="253"/>
        <v>n/a</v>
      </c>
      <c r="AN335" s="1053" t="str">
        <f t="shared" si="254"/>
        <v>n/a</v>
      </c>
      <c r="AO335" s="1053" t="str">
        <f t="shared" si="255"/>
        <v>n/a</v>
      </c>
      <c r="AP335" s="1053" t="str">
        <f t="shared" si="256"/>
        <v>n/a</v>
      </c>
      <c r="AQ335" s="1053" t="str">
        <f t="shared" si="257"/>
        <v>n/a</v>
      </c>
      <c r="AR335" s="1053" t="str">
        <f t="shared" si="258"/>
        <v>n/a</v>
      </c>
      <c r="AS335" s="1053" t="str">
        <f t="shared" si="259"/>
        <v>n/a</v>
      </c>
      <c r="AT335" s="1053" t="str">
        <f t="shared" si="260"/>
        <v>n/a</v>
      </c>
      <c r="AU335" s="1054">
        <f t="shared" si="240"/>
        <v>46.266108490043543</v>
      </c>
      <c r="AV335" s="1055">
        <f t="shared" si="241"/>
        <v>111.9009621010652</v>
      </c>
    </row>
    <row r="336" spans="1:48" ht="11.25" customHeight="1" x14ac:dyDescent="0.2">
      <c r="A336" s="466" t="s">
        <v>3841</v>
      </c>
      <c r="B336" s="845" t="s">
        <v>3842</v>
      </c>
      <c r="C336" s="610">
        <v>0.72</v>
      </c>
      <c r="D336" s="482">
        <v>0.6</v>
      </c>
      <c r="E336" s="476">
        <v>0.42</v>
      </c>
      <c r="F336" s="610">
        <v>0.34</v>
      </c>
      <c r="G336" s="610">
        <v>0.26</v>
      </c>
      <c r="H336" s="610">
        <v>0.18</v>
      </c>
      <c r="I336" s="521">
        <v>0</v>
      </c>
      <c r="J336" s="931"/>
      <c r="K336" s="485">
        <v>0</v>
      </c>
      <c r="L336" s="614">
        <v>0</v>
      </c>
      <c r="M336" s="931"/>
      <c r="N336" s="611">
        <v>0</v>
      </c>
      <c r="O336" s="611">
        <v>0.04</v>
      </c>
      <c r="P336" s="522">
        <v>0.34</v>
      </c>
      <c r="Q336" s="616">
        <v>0.83</v>
      </c>
      <c r="R336" s="616">
        <v>0.76190999999999998</v>
      </c>
      <c r="S336" s="616">
        <v>0.67990000000000006</v>
      </c>
      <c r="T336" s="616">
        <v>0.58961000000000008</v>
      </c>
      <c r="U336" s="616">
        <v>0.50800000000000001</v>
      </c>
      <c r="V336" s="616">
        <v>0.37716</v>
      </c>
      <c r="W336" s="616">
        <v>0.31399000000000005</v>
      </c>
      <c r="X336" s="616">
        <v>0.28029000000000004</v>
      </c>
      <c r="Y336" s="616">
        <v>0.24874999999999997</v>
      </c>
      <c r="Z336" s="613">
        <f t="shared" si="239"/>
        <v>7.4896100000000008</v>
      </c>
      <c r="AA336" s="1052">
        <f t="shared" si="213"/>
        <v>19.999999999999996</v>
      </c>
      <c r="AB336" s="1052">
        <f t="shared" si="242"/>
        <v>42.857142857142861</v>
      </c>
      <c r="AC336" s="1053">
        <f t="shared" si="243"/>
        <v>23.529411764705866</v>
      </c>
      <c r="AD336" s="1053">
        <f t="shared" si="244"/>
        <v>30.76923076923077</v>
      </c>
      <c r="AE336" s="1053">
        <f t="shared" si="245"/>
        <v>44.444444444444464</v>
      </c>
      <c r="AF336" s="1053" t="str">
        <f t="shared" si="246"/>
        <v>n/a</v>
      </c>
      <c r="AG336" s="1053" t="str">
        <f t="shared" si="247"/>
        <v>n/a</v>
      </c>
      <c r="AH336" s="1053" t="str">
        <f t="shared" si="248"/>
        <v>n/a</v>
      </c>
      <c r="AI336" s="1053" t="str">
        <f t="shared" si="249"/>
        <v>n/a</v>
      </c>
      <c r="AJ336" s="1053">
        <f t="shared" si="250"/>
        <v>-100</v>
      </c>
      <c r="AK336" s="1053">
        <f t="shared" si="251"/>
        <v>-88.235294117647058</v>
      </c>
      <c r="AL336" s="1053">
        <f t="shared" si="252"/>
        <v>-59.036144578313255</v>
      </c>
      <c r="AM336" s="1053">
        <f t="shared" si="253"/>
        <v>8.9367510598364674</v>
      </c>
      <c r="AN336" s="1053">
        <f t="shared" si="254"/>
        <v>12.062067951169286</v>
      </c>
      <c r="AO336" s="1053">
        <f t="shared" si="255"/>
        <v>15.31351232170417</v>
      </c>
      <c r="AP336" s="1053">
        <f t="shared" si="256"/>
        <v>16.064960629921266</v>
      </c>
      <c r="AQ336" s="1053">
        <f t="shared" si="257"/>
        <v>34.690847385724901</v>
      </c>
      <c r="AR336" s="1053">
        <f t="shared" si="258"/>
        <v>20.118475110672286</v>
      </c>
      <c r="AS336" s="1053">
        <f t="shared" si="259"/>
        <v>12.023261621891624</v>
      </c>
      <c r="AT336" s="1053">
        <f t="shared" si="260"/>
        <v>12.679396984924661</v>
      </c>
      <c r="AU336" s="1054">
        <f t="shared" si="240"/>
        <v>2.8886290128380203</v>
      </c>
      <c r="AV336" s="1055">
        <f t="shared" si="241"/>
        <v>44.332928509160126</v>
      </c>
    </row>
    <row r="337" spans="1:48" ht="11.25" customHeight="1" x14ac:dyDescent="0.2">
      <c r="A337" s="501" t="s">
        <v>627</v>
      </c>
      <c r="B337" s="490" t="s">
        <v>628</v>
      </c>
      <c r="C337" s="610">
        <v>6.43</v>
      </c>
      <c r="D337" s="482">
        <v>6.21</v>
      </c>
      <c r="E337" s="615">
        <v>5.9</v>
      </c>
      <c r="F337" s="496">
        <v>5.5</v>
      </c>
      <c r="G337" s="496">
        <v>5</v>
      </c>
      <c r="H337" s="496">
        <v>4.25</v>
      </c>
      <c r="I337" s="496">
        <v>3.7</v>
      </c>
      <c r="J337" s="1013"/>
      <c r="K337" s="496">
        <v>3.3</v>
      </c>
      <c r="L337" s="492">
        <v>2.9</v>
      </c>
      <c r="M337" s="1013"/>
      <c r="N337" s="509">
        <v>2.5</v>
      </c>
      <c r="O337" s="509">
        <v>2.15</v>
      </c>
      <c r="P337" s="498">
        <v>1.9</v>
      </c>
      <c r="Q337" s="498">
        <v>1.5</v>
      </c>
      <c r="R337" s="498">
        <v>1.1000000000000001</v>
      </c>
      <c r="S337" s="498">
        <v>0.78</v>
      </c>
      <c r="T337" s="498">
        <v>0.7</v>
      </c>
      <c r="U337" s="498">
        <v>0.63</v>
      </c>
      <c r="V337" s="498">
        <v>0.59</v>
      </c>
      <c r="W337" s="498">
        <v>0.55000000000000004</v>
      </c>
      <c r="X337" s="498">
        <v>0.51</v>
      </c>
      <c r="Y337" s="498">
        <v>0.47</v>
      </c>
      <c r="Z337" s="613">
        <f t="shared" si="239"/>
        <v>56.57</v>
      </c>
      <c r="AA337" s="1052">
        <f t="shared" si="213"/>
        <v>3.5426731078904927</v>
      </c>
      <c r="AB337" s="1052">
        <f t="shared" si="242"/>
        <v>5.2542372881355881</v>
      </c>
      <c r="AC337" s="1053">
        <f t="shared" si="243"/>
        <v>7.2727272727272751</v>
      </c>
      <c r="AD337" s="1053">
        <f t="shared" si="244"/>
        <v>10.000000000000009</v>
      </c>
      <c r="AE337" s="1053">
        <f t="shared" si="245"/>
        <v>17.647058823529417</v>
      </c>
      <c r="AF337" s="1053">
        <f t="shared" si="246"/>
        <v>14.864864864864868</v>
      </c>
      <c r="AG337" s="1053">
        <f t="shared" si="247"/>
        <v>12.121212121212132</v>
      </c>
      <c r="AH337" s="1053">
        <f t="shared" si="248"/>
        <v>13.793103448275868</v>
      </c>
      <c r="AI337" s="1053">
        <f t="shared" si="249"/>
        <v>15.999999999999993</v>
      </c>
      <c r="AJ337" s="1053">
        <f t="shared" si="250"/>
        <v>16.279069767441868</v>
      </c>
      <c r="AK337" s="1053">
        <f t="shared" si="251"/>
        <v>13.157894736842103</v>
      </c>
      <c r="AL337" s="1053">
        <f t="shared" si="252"/>
        <v>26.666666666666661</v>
      </c>
      <c r="AM337" s="1053">
        <f t="shared" si="253"/>
        <v>36.363636363636353</v>
      </c>
      <c r="AN337" s="1053">
        <f t="shared" si="254"/>
        <v>41.025641025641036</v>
      </c>
      <c r="AO337" s="1053">
        <f t="shared" si="255"/>
        <v>11.428571428571432</v>
      </c>
      <c r="AP337" s="1053">
        <f t="shared" si="256"/>
        <v>11.111111111111093</v>
      </c>
      <c r="AQ337" s="1053">
        <f t="shared" si="257"/>
        <v>6.7796610169491567</v>
      </c>
      <c r="AR337" s="1053">
        <f t="shared" si="258"/>
        <v>7.2727272727272529</v>
      </c>
      <c r="AS337" s="1053">
        <f t="shared" si="259"/>
        <v>7.8431372549019773</v>
      </c>
      <c r="AT337" s="1053">
        <f t="shared" si="260"/>
        <v>8.5106382978723527</v>
      </c>
      <c r="AU337" s="1054">
        <f t="shared" si="240"/>
        <v>14.346731593449846</v>
      </c>
      <c r="AV337" s="1055">
        <f t="shared" si="241"/>
        <v>9.8503812106966659</v>
      </c>
    </row>
    <row r="338" spans="1:48" ht="11.25" customHeight="1" x14ac:dyDescent="0.2">
      <c r="A338" s="483" t="s">
        <v>1330</v>
      </c>
      <c r="B338" s="860" t="s">
        <v>1331</v>
      </c>
      <c r="C338" s="610">
        <v>1.05</v>
      </c>
      <c r="D338" s="482">
        <v>0.75</v>
      </c>
      <c r="E338" s="615">
        <v>0.66</v>
      </c>
      <c r="F338" s="610">
        <v>0.59</v>
      </c>
      <c r="G338" s="610">
        <v>0.57999999999999996</v>
      </c>
      <c r="H338" s="610">
        <v>0.52</v>
      </c>
      <c r="I338" s="610">
        <v>0.43</v>
      </c>
      <c r="J338" s="931"/>
      <c r="K338" s="610">
        <v>0.4</v>
      </c>
      <c r="L338" s="614">
        <v>0.38</v>
      </c>
      <c r="M338" s="931"/>
      <c r="N338" s="494">
        <v>0.36</v>
      </c>
      <c r="O338" s="611">
        <v>0.34</v>
      </c>
      <c r="P338" s="612">
        <v>0.66</v>
      </c>
      <c r="Q338" s="616">
        <v>0.64817999999999998</v>
      </c>
      <c r="R338" s="616">
        <v>0.63636000000000004</v>
      </c>
      <c r="S338" s="616">
        <v>0.60909000000000002</v>
      </c>
      <c r="T338" s="612">
        <v>0.58182</v>
      </c>
      <c r="U338" s="616">
        <v>0.49106</v>
      </c>
      <c r="V338" s="616">
        <v>0.32117000000000001</v>
      </c>
      <c r="W338" s="612">
        <v>0.2979</v>
      </c>
      <c r="X338" s="616">
        <v>0.29193999999999998</v>
      </c>
      <c r="Y338" s="616">
        <v>0.17634</v>
      </c>
      <c r="Z338" s="613">
        <f t="shared" si="239"/>
        <v>10.773860000000001</v>
      </c>
      <c r="AA338" s="1052">
        <f t="shared" si="213"/>
        <v>40.000000000000014</v>
      </c>
      <c r="AB338" s="1052">
        <f t="shared" si="242"/>
        <v>13.636363636363624</v>
      </c>
      <c r="AC338" s="1053">
        <f t="shared" si="243"/>
        <v>11.86440677966103</v>
      </c>
      <c r="AD338" s="1053">
        <f t="shared" si="244"/>
        <v>1.7241379310344751</v>
      </c>
      <c r="AE338" s="1053">
        <f t="shared" si="245"/>
        <v>11.538461538461519</v>
      </c>
      <c r="AF338" s="1053">
        <f t="shared" si="246"/>
        <v>20.930232558139551</v>
      </c>
      <c r="AG338" s="1053">
        <f t="shared" si="247"/>
        <v>7.4999999999999956</v>
      </c>
      <c r="AH338" s="1053">
        <f t="shared" si="248"/>
        <v>5.2631578947368363</v>
      </c>
      <c r="AI338" s="1053">
        <f t="shared" si="249"/>
        <v>5.555555555555558</v>
      </c>
      <c r="AJ338" s="1053">
        <f t="shared" si="250"/>
        <v>5.8823529411764497</v>
      </c>
      <c r="AK338" s="1053">
        <f t="shared" si="251"/>
        <v>-48.484848484848484</v>
      </c>
      <c r="AL338" s="1053">
        <f t="shared" si="252"/>
        <v>1.8235675275386498</v>
      </c>
      <c r="AM338" s="1053">
        <f t="shared" si="253"/>
        <v>1.8574391853667604</v>
      </c>
      <c r="AN338" s="1053">
        <f t="shared" si="254"/>
        <v>4.4771708614490535</v>
      </c>
      <c r="AO338" s="1053">
        <f t="shared" si="255"/>
        <v>4.6870166030731131</v>
      </c>
      <c r="AP338" s="1053">
        <f t="shared" si="256"/>
        <v>18.482466501038573</v>
      </c>
      <c r="AQ338" s="1053">
        <f t="shared" si="257"/>
        <v>52.897219541053019</v>
      </c>
      <c r="AR338" s="1053">
        <f t="shared" si="258"/>
        <v>7.8113460892917042</v>
      </c>
      <c r="AS338" s="1053">
        <f t="shared" si="259"/>
        <v>2.0415153798725827</v>
      </c>
      <c r="AT338" s="1053">
        <f t="shared" si="260"/>
        <v>65.555177498015183</v>
      </c>
      <c r="AU338" s="1054">
        <f t="shared" si="240"/>
        <v>11.752136976848961</v>
      </c>
      <c r="AV338" s="1055">
        <f t="shared" si="241"/>
        <v>22.699424273502697</v>
      </c>
    </row>
    <row r="339" spans="1:48" ht="11.25" customHeight="1" x14ac:dyDescent="0.2">
      <c r="A339" s="470" t="s">
        <v>4037</v>
      </c>
      <c r="B339" s="860" t="s">
        <v>4038</v>
      </c>
      <c r="C339" s="610">
        <v>1</v>
      </c>
      <c r="D339" s="482">
        <v>0.54</v>
      </c>
      <c r="E339" s="505">
        <v>0.4</v>
      </c>
      <c r="F339" s="610">
        <v>0.34</v>
      </c>
      <c r="G339" s="610">
        <v>0.32</v>
      </c>
      <c r="H339" s="521">
        <v>0.24</v>
      </c>
      <c r="I339" s="610">
        <v>0.12</v>
      </c>
      <c r="J339" s="931"/>
      <c r="K339" s="485">
        <v>0</v>
      </c>
      <c r="L339" s="614">
        <v>0</v>
      </c>
      <c r="M339" s="931"/>
      <c r="N339" s="611">
        <v>0</v>
      </c>
      <c r="O339" s="611">
        <v>0</v>
      </c>
      <c r="P339" s="522">
        <v>0</v>
      </c>
      <c r="Q339" s="522">
        <v>0</v>
      </c>
      <c r="R339" s="522">
        <v>0</v>
      </c>
      <c r="S339" s="522">
        <v>0</v>
      </c>
      <c r="T339" s="522">
        <v>0</v>
      </c>
      <c r="U339" s="522">
        <v>0</v>
      </c>
      <c r="V339" s="522">
        <v>0</v>
      </c>
      <c r="W339" s="522">
        <v>0</v>
      </c>
      <c r="X339" s="522">
        <v>0</v>
      </c>
      <c r="Y339" s="522">
        <v>0</v>
      </c>
      <c r="Z339" s="613">
        <f t="shared" si="239"/>
        <v>2.96</v>
      </c>
      <c r="AA339" s="1052">
        <f t="shared" si="213"/>
        <v>85.185185185185162</v>
      </c>
      <c r="AB339" s="1052">
        <f t="shared" si="242"/>
        <v>35.000000000000007</v>
      </c>
      <c r="AC339" s="1053">
        <f t="shared" si="243"/>
        <v>17.647058823529417</v>
      </c>
      <c r="AD339" s="1053">
        <f t="shared" si="244"/>
        <v>6.25</v>
      </c>
      <c r="AE339" s="1053">
        <f t="shared" si="245"/>
        <v>33.33333333333335</v>
      </c>
      <c r="AF339" s="1053">
        <f t="shared" si="246"/>
        <v>100</v>
      </c>
      <c r="AG339" s="1053" t="str">
        <f t="shared" si="247"/>
        <v>n/a</v>
      </c>
      <c r="AH339" s="1053" t="str">
        <f t="shared" si="248"/>
        <v>n/a</v>
      </c>
      <c r="AI339" s="1053" t="str">
        <f t="shared" si="249"/>
        <v>n/a</v>
      </c>
      <c r="AJ339" s="1053" t="str">
        <f t="shared" si="250"/>
        <v>n/a</v>
      </c>
      <c r="AK339" s="1053" t="str">
        <f t="shared" si="251"/>
        <v>n/a</v>
      </c>
      <c r="AL339" s="1053" t="str">
        <f t="shared" si="252"/>
        <v>n/a</v>
      </c>
      <c r="AM339" s="1053" t="str">
        <f t="shared" si="253"/>
        <v>n/a</v>
      </c>
      <c r="AN339" s="1053" t="str">
        <f t="shared" si="254"/>
        <v>n/a</v>
      </c>
      <c r="AO339" s="1053" t="str">
        <f t="shared" si="255"/>
        <v>n/a</v>
      </c>
      <c r="AP339" s="1053" t="str">
        <f t="shared" si="256"/>
        <v>n/a</v>
      </c>
      <c r="AQ339" s="1053" t="str">
        <f t="shared" si="257"/>
        <v>n/a</v>
      </c>
      <c r="AR339" s="1053" t="str">
        <f t="shared" si="258"/>
        <v>n/a</v>
      </c>
      <c r="AS339" s="1053" t="str">
        <f t="shared" si="259"/>
        <v>n/a</v>
      </c>
      <c r="AT339" s="1053" t="str">
        <f t="shared" si="260"/>
        <v>n/a</v>
      </c>
      <c r="AU339" s="1054">
        <f t="shared" si="240"/>
        <v>46.235929557007985</v>
      </c>
      <c r="AV339" s="1055">
        <f t="shared" si="241"/>
        <v>37.72675702803749</v>
      </c>
    </row>
    <row r="340" spans="1:48" ht="11.25" customHeight="1" x14ac:dyDescent="0.2">
      <c r="A340" s="862" t="s">
        <v>1326</v>
      </c>
      <c r="B340" s="860" t="s">
        <v>1327</v>
      </c>
      <c r="C340" s="610">
        <v>1.1000000000000001</v>
      </c>
      <c r="D340" s="482">
        <v>0.96</v>
      </c>
      <c r="E340" s="482">
        <v>0.8</v>
      </c>
      <c r="F340" s="610">
        <v>0.68</v>
      </c>
      <c r="G340" s="610">
        <v>0.57999999999999996</v>
      </c>
      <c r="H340" s="485">
        <v>0.52</v>
      </c>
      <c r="I340" s="610">
        <v>0.13</v>
      </c>
      <c r="J340" s="931"/>
      <c r="K340" s="485">
        <v>0</v>
      </c>
      <c r="L340" s="614">
        <v>0</v>
      </c>
      <c r="M340" s="931"/>
      <c r="N340" s="611">
        <v>0</v>
      </c>
      <c r="O340" s="611">
        <v>0</v>
      </c>
      <c r="P340" s="612">
        <v>0</v>
      </c>
      <c r="Q340" s="612">
        <v>0</v>
      </c>
      <c r="R340" s="612">
        <v>0</v>
      </c>
      <c r="S340" s="612">
        <v>0</v>
      </c>
      <c r="T340" s="612">
        <v>0</v>
      </c>
      <c r="U340" s="612">
        <v>0</v>
      </c>
      <c r="V340" s="612">
        <v>0</v>
      </c>
      <c r="W340" s="612">
        <v>0</v>
      </c>
      <c r="X340" s="612">
        <v>0</v>
      </c>
      <c r="Y340" s="612">
        <v>0</v>
      </c>
      <c r="Z340" s="613">
        <f t="shared" si="239"/>
        <v>4.7700000000000005</v>
      </c>
      <c r="AA340" s="1052">
        <f t="shared" si="213"/>
        <v>14.583333333333348</v>
      </c>
      <c r="AB340" s="1052">
        <f t="shared" si="242"/>
        <v>19.999999999999996</v>
      </c>
      <c r="AC340" s="1053">
        <f t="shared" si="243"/>
        <v>17.647058823529417</v>
      </c>
      <c r="AD340" s="1053">
        <f t="shared" si="244"/>
        <v>17.24137931034484</v>
      </c>
      <c r="AE340" s="1053">
        <f t="shared" si="245"/>
        <v>11.538461538461519</v>
      </c>
      <c r="AF340" s="1053">
        <f t="shared" si="246"/>
        <v>300</v>
      </c>
      <c r="AG340" s="1053" t="str">
        <f t="shared" si="247"/>
        <v>n/a</v>
      </c>
      <c r="AH340" s="1053" t="str">
        <f t="shared" si="248"/>
        <v>n/a</v>
      </c>
      <c r="AI340" s="1053" t="str">
        <f t="shared" si="249"/>
        <v>n/a</v>
      </c>
      <c r="AJ340" s="1053" t="str">
        <f t="shared" si="250"/>
        <v>n/a</v>
      </c>
      <c r="AK340" s="1053" t="str">
        <f t="shared" si="251"/>
        <v>n/a</v>
      </c>
      <c r="AL340" s="1053" t="str">
        <f t="shared" si="252"/>
        <v>n/a</v>
      </c>
      <c r="AM340" s="1053" t="str">
        <f t="shared" si="253"/>
        <v>n/a</v>
      </c>
      <c r="AN340" s="1053" t="str">
        <f t="shared" si="254"/>
        <v>n/a</v>
      </c>
      <c r="AO340" s="1053" t="str">
        <f t="shared" si="255"/>
        <v>n/a</v>
      </c>
      <c r="AP340" s="1053" t="str">
        <f t="shared" si="256"/>
        <v>n/a</v>
      </c>
      <c r="AQ340" s="1053" t="str">
        <f t="shared" si="257"/>
        <v>n/a</v>
      </c>
      <c r="AR340" s="1053" t="str">
        <f t="shared" si="258"/>
        <v>n/a</v>
      </c>
      <c r="AS340" s="1053" t="str">
        <f t="shared" si="259"/>
        <v>n/a</v>
      </c>
      <c r="AT340" s="1053" t="str">
        <f t="shared" si="260"/>
        <v>n/a</v>
      </c>
      <c r="AU340" s="1054">
        <f t="shared" si="240"/>
        <v>63.501705500944858</v>
      </c>
      <c r="AV340" s="1055">
        <f t="shared" si="241"/>
        <v>115.89624147681199</v>
      </c>
    </row>
    <row r="341" spans="1:48" ht="11.25" customHeight="1" x14ac:dyDescent="0.2">
      <c r="A341" s="466" t="s">
        <v>1313</v>
      </c>
      <c r="B341" s="845" t="s">
        <v>1314</v>
      </c>
      <c r="C341" s="610">
        <v>2.56</v>
      </c>
      <c r="D341" s="482">
        <v>2.4</v>
      </c>
      <c r="E341" s="504">
        <v>2.2400000000000002</v>
      </c>
      <c r="F341" s="473">
        <v>2.08</v>
      </c>
      <c r="G341" s="473">
        <v>1.92</v>
      </c>
      <c r="H341" s="473">
        <v>1.76</v>
      </c>
      <c r="I341" s="473">
        <v>1.57</v>
      </c>
      <c r="J341" s="999"/>
      <c r="K341" s="473">
        <v>1.37</v>
      </c>
      <c r="L341" s="475">
        <v>1.2</v>
      </c>
      <c r="M341" s="999"/>
      <c r="N341" s="1040">
        <v>1.2</v>
      </c>
      <c r="O341" s="517">
        <v>1.2</v>
      </c>
      <c r="P341" s="477">
        <v>1.2</v>
      </c>
      <c r="Q341" s="477">
        <v>1.2</v>
      </c>
      <c r="R341" s="477">
        <v>1.2</v>
      </c>
      <c r="S341" s="477">
        <v>1.2</v>
      </c>
      <c r="T341" s="477">
        <v>1.2</v>
      </c>
      <c r="U341" s="477">
        <v>1.6950000000000001</v>
      </c>
      <c r="V341" s="477">
        <v>1.86</v>
      </c>
      <c r="W341" s="477">
        <v>1.86</v>
      </c>
      <c r="X341" s="477">
        <v>1.86</v>
      </c>
      <c r="Y341" s="477">
        <v>1.86</v>
      </c>
      <c r="Z341" s="613">
        <f t="shared" si="239"/>
        <v>34.634999999999998</v>
      </c>
      <c r="AA341" s="1052">
        <f t="shared" si="213"/>
        <v>6.6666666666666652</v>
      </c>
      <c r="AB341" s="1052">
        <f t="shared" si="242"/>
        <v>7.1428571428571397</v>
      </c>
      <c r="AC341" s="1053">
        <f t="shared" si="243"/>
        <v>7.6923076923077094</v>
      </c>
      <c r="AD341" s="1053">
        <f t="shared" si="244"/>
        <v>8.3333333333333481</v>
      </c>
      <c r="AE341" s="1053">
        <f t="shared" si="245"/>
        <v>9.0909090909090828</v>
      </c>
      <c r="AF341" s="1053">
        <f t="shared" si="246"/>
        <v>12.101910828025474</v>
      </c>
      <c r="AG341" s="1053">
        <f t="shared" si="247"/>
        <v>14.598540145985407</v>
      </c>
      <c r="AH341" s="1053">
        <f t="shared" si="248"/>
        <v>14.166666666666682</v>
      </c>
      <c r="AI341" s="1053">
        <f t="shared" si="249"/>
        <v>0</v>
      </c>
      <c r="AJ341" s="1053">
        <f t="shared" si="250"/>
        <v>0</v>
      </c>
      <c r="AK341" s="1053">
        <f t="shared" si="251"/>
        <v>0</v>
      </c>
      <c r="AL341" s="1053">
        <f t="shared" si="252"/>
        <v>0</v>
      </c>
      <c r="AM341" s="1053">
        <f t="shared" si="253"/>
        <v>0</v>
      </c>
      <c r="AN341" s="1053">
        <f t="shared" si="254"/>
        <v>0</v>
      </c>
      <c r="AO341" s="1053">
        <f t="shared" si="255"/>
        <v>0</v>
      </c>
      <c r="AP341" s="1053">
        <f t="shared" si="256"/>
        <v>-29.20353982300885</v>
      </c>
      <c r="AQ341" s="1053">
        <f t="shared" si="257"/>
        <v>-8.8709677419354875</v>
      </c>
      <c r="AR341" s="1053">
        <f t="shared" si="258"/>
        <v>0</v>
      </c>
      <c r="AS341" s="1053">
        <f t="shared" si="259"/>
        <v>0</v>
      </c>
      <c r="AT341" s="1053">
        <f t="shared" si="260"/>
        <v>0</v>
      </c>
      <c r="AU341" s="1054">
        <f t="shared" si="240"/>
        <v>2.085934200090358</v>
      </c>
      <c r="AV341" s="1055">
        <f t="shared" si="241"/>
        <v>9.4910261339821993</v>
      </c>
    </row>
    <row r="342" spans="1:48" ht="11.25" customHeight="1" x14ac:dyDescent="0.2">
      <c r="A342" s="501" t="s">
        <v>1315</v>
      </c>
      <c r="B342" s="490" t="s">
        <v>1316</v>
      </c>
      <c r="C342" s="610">
        <v>1.93</v>
      </c>
      <c r="D342" s="482">
        <v>1.66</v>
      </c>
      <c r="E342" s="615">
        <v>1.45</v>
      </c>
      <c r="F342" s="610">
        <v>1.34</v>
      </c>
      <c r="G342" s="610">
        <v>1.24</v>
      </c>
      <c r="H342" s="610">
        <v>1.07</v>
      </c>
      <c r="I342" s="610">
        <v>0.89</v>
      </c>
      <c r="J342" s="931"/>
      <c r="K342" s="610">
        <v>0.77</v>
      </c>
      <c r="L342" s="481">
        <v>0.66</v>
      </c>
      <c r="M342" s="931"/>
      <c r="N342" s="494">
        <v>0.56999999999999995</v>
      </c>
      <c r="O342" s="611">
        <v>0.48</v>
      </c>
      <c r="P342" s="612">
        <v>0.48</v>
      </c>
      <c r="Q342" s="616">
        <v>0.46</v>
      </c>
      <c r="R342" s="616">
        <v>0.38</v>
      </c>
      <c r="S342" s="612">
        <v>0.32</v>
      </c>
      <c r="T342" s="616">
        <v>0.28222000000000003</v>
      </c>
      <c r="U342" s="612">
        <v>0.24887999999999999</v>
      </c>
      <c r="V342" s="612">
        <v>0.24887999999999999</v>
      </c>
      <c r="W342" s="612">
        <v>0.24887999999999999</v>
      </c>
      <c r="X342" s="612">
        <v>0.24887999999999999</v>
      </c>
      <c r="Y342" s="616">
        <v>0.24887999999999999</v>
      </c>
      <c r="Z342" s="613">
        <f t="shared" si="239"/>
        <v>15.226620000000002</v>
      </c>
      <c r="AA342" s="1052">
        <f t="shared" si="213"/>
        <v>16.265060240963859</v>
      </c>
      <c r="AB342" s="1052">
        <f t="shared" si="242"/>
        <v>14.482758620689662</v>
      </c>
      <c r="AC342" s="1053">
        <f t="shared" si="243"/>
        <v>8.2089552238805865</v>
      </c>
      <c r="AD342" s="1053">
        <f t="shared" si="244"/>
        <v>8.064516129032274</v>
      </c>
      <c r="AE342" s="1053">
        <f t="shared" si="245"/>
        <v>15.887850467289709</v>
      </c>
      <c r="AF342" s="1053">
        <f t="shared" si="246"/>
        <v>20.2247191011236</v>
      </c>
      <c r="AG342" s="1053">
        <f t="shared" si="247"/>
        <v>15.58441558441559</v>
      </c>
      <c r="AH342" s="1053">
        <f t="shared" si="248"/>
        <v>16.666666666666675</v>
      </c>
      <c r="AI342" s="1053">
        <f t="shared" si="249"/>
        <v>15.789473684210531</v>
      </c>
      <c r="AJ342" s="1053">
        <f t="shared" si="250"/>
        <v>18.75</v>
      </c>
      <c r="AK342" s="1053">
        <f t="shared" si="251"/>
        <v>0</v>
      </c>
      <c r="AL342" s="1053">
        <f t="shared" si="252"/>
        <v>4.3478260869565188</v>
      </c>
      <c r="AM342" s="1053">
        <f t="shared" si="253"/>
        <v>21.052631578947366</v>
      </c>
      <c r="AN342" s="1053">
        <f t="shared" si="254"/>
        <v>18.75</v>
      </c>
      <c r="AO342" s="1053">
        <f t="shared" si="255"/>
        <v>13.38671958046913</v>
      </c>
      <c r="AP342" s="1053">
        <f t="shared" si="256"/>
        <v>13.396014143362267</v>
      </c>
      <c r="AQ342" s="1053">
        <f t="shared" si="257"/>
        <v>0</v>
      </c>
      <c r="AR342" s="1053">
        <f t="shared" si="258"/>
        <v>0</v>
      </c>
      <c r="AS342" s="1053">
        <f t="shared" si="259"/>
        <v>0</v>
      </c>
      <c r="AT342" s="1053">
        <f t="shared" si="260"/>
        <v>0</v>
      </c>
      <c r="AU342" s="1054">
        <f t="shared" si="240"/>
        <v>11.042880355400388</v>
      </c>
      <c r="AV342" s="1055">
        <f t="shared" si="241"/>
        <v>7.6884855217105983</v>
      </c>
    </row>
    <row r="343" spans="1:48" ht="11.25" customHeight="1" x14ac:dyDescent="0.2">
      <c r="A343" s="862" t="s">
        <v>629</v>
      </c>
      <c r="B343" s="860" t="s">
        <v>630</v>
      </c>
      <c r="C343" s="610">
        <v>2.96</v>
      </c>
      <c r="D343" s="482">
        <v>2.8</v>
      </c>
      <c r="E343" s="615">
        <v>2.61</v>
      </c>
      <c r="F343" s="610">
        <v>2.3199999999999998</v>
      </c>
      <c r="G343" s="610">
        <v>1.97</v>
      </c>
      <c r="H343" s="610">
        <v>1.64</v>
      </c>
      <c r="I343" s="610">
        <v>1.41</v>
      </c>
      <c r="J343" s="931" t="s">
        <v>90</v>
      </c>
      <c r="K343" s="610">
        <v>1.27</v>
      </c>
      <c r="L343" s="481">
        <v>1.1200000000000001</v>
      </c>
      <c r="M343" s="931"/>
      <c r="N343" s="494">
        <v>1.02</v>
      </c>
      <c r="O343" s="611">
        <v>1</v>
      </c>
      <c r="P343" s="616">
        <v>0.94</v>
      </c>
      <c r="Q343" s="616">
        <v>0.86</v>
      </c>
      <c r="R343" s="616">
        <v>0.74</v>
      </c>
      <c r="S343" s="616">
        <v>0.72</v>
      </c>
      <c r="T343" s="616">
        <v>0.67</v>
      </c>
      <c r="U343" s="616">
        <v>0.62</v>
      </c>
      <c r="V343" s="612">
        <v>0.6</v>
      </c>
      <c r="W343" s="612">
        <v>0.6</v>
      </c>
      <c r="X343" s="612">
        <v>1.52</v>
      </c>
      <c r="Y343" s="616">
        <v>1.52</v>
      </c>
      <c r="Z343" s="613">
        <f t="shared" si="239"/>
        <v>28.910000000000004</v>
      </c>
      <c r="AA343" s="1052">
        <f t="shared" si="213"/>
        <v>5.7142857142857162</v>
      </c>
      <c r="AB343" s="1052">
        <f t="shared" si="242"/>
        <v>7.2796934865900331</v>
      </c>
      <c r="AC343" s="1053">
        <f t="shared" si="243"/>
        <v>12.5</v>
      </c>
      <c r="AD343" s="1053">
        <f t="shared" si="244"/>
        <v>17.766497461928932</v>
      </c>
      <c r="AE343" s="1053">
        <f t="shared" si="245"/>
        <v>20.121951219512191</v>
      </c>
      <c r="AF343" s="1053">
        <f t="shared" si="246"/>
        <v>16.312056737588641</v>
      </c>
      <c r="AG343" s="1053">
        <f t="shared" si="247"/>
        <v>11.023622047244096</v>
      </c>
      <c r="AH343" s="1053">
        <f t="shared" si="248"/>
        <v>13.392857142857139</v>
      </c>
      <c r="AI343" s="1053">
        <f t="shared" si="249"/>
        <v>9.8039215686274606</v>
      </c>
      <c r="AJ343" s="1053">
        <f t="shared" si="250"/>
        <v>2.0000000000000018</v>
      </c>
      <c r="AK343" s="1053">
        <f t="shared" si="251"/>
        <v>6.3829787234042534</v>
      </c>
      <c r="AL343" s="1053">
        <f t="shared" si="252"/>
        <v>9.302325581395344</v>
      </c>
      <c r="AM343" s="1053">
        <f t="shared" si="253"/>
        <v>16.216216216216207</v>
      </c>
      <c r="AN343" s="1053">
        <f t="shared" si="254"/>
        <v>2.7777777777777901</v>
      </c>
      <c r="AO343" s="1053">
        <f t="shared" si="255"/>
        <v>7.4626865671641784</v>
      </c>
      <c r="AP343" s="1053">
        <f t="shared" si="256"/>
        <v>8.064516129032274</v>
      </c>
      <c r="AQ343" s="1053">
        <f t="shared" si="257"/>
        <v>3.3333333333333437</v>
      </c>
      <c r="AR343" s="1053">
        <f t="shared" si="258"/>
        <v>0</v>
      </c>
      <c r="AS343" s="1053">
        <f t="shared" si="259"/>
        <v>-60.526315789473685</v>
      </c>
      <c r="AT343" s="1053">
        <f t="shared" si="260"/>
        <v>0</v>
      </c>
      <c r="AU343" s="1054">
        <f t="shared" si="240"/>
        <v>5.4464201958741958</v>
      </c>
      <c r="AV343" s="1055">
        <f t="shared" si="241"/>
        <v>16.590245949708006</v>
      </c>
    </row>
    <row r="344" spans="1:48" ht="11.25" customHeight="1" x14ac:dyDescent="0.2">
      <c r="A344" s="581" t="s">
        <v>3839</v>
      </c>
      <c r="B344" s="847" t="s">
        <v>3840</v>
      </c>
      <c r="C344" s="998">
        <v>0.35</v>
      </c>
      <c r="D344" s="482">
        <v>0.25</v>
      </c>
      <c r="E344" s="847">
        <v>0.16</v>
      </c>
      <c r="F344" s="851">
        <v>0.15</v>
      </c>
      <c r="G344" s="851">
        <v>0.08</v>
      </c>
      <c r="H344" s="851">
        <v>7.0000000000000007E-2</v>
      </c>
      <c r="I344" s="851">
        <v>3.5000000000000003E-2</v>
      </c>
      <c r="J344" s="851"/>
      <c r="K344" s="851">
        <v>9.5000000000000001E-2</v>
      </c>
      <c r="L344" s="860">
        <v>0.05</v>
      </c>
      <c r="M344" s="843"/>
      <c r="N344" s="483">
        <v>0.05</v>
      </c>
      <c r="O344" s="483">
        <v>0.05</v>
      </c>
      <c r="P344" s="863">
        <v>0.05</v>
      </c>
      <c r="Q344" s="863">
        <v>0.05</v>
      </c>
      <c r="R344" s="863">
        <v>0.05</v>
      </c>
      <c r="S344" s="863">
        <v>0.05</v>
      </c>
      <c r="T344" s="863">
        <v>7.5999999999999998E-2</v>
      </c>
      <c r="U344" s="863">
        <v>0.04</v>
      </c>
      <c r="V344" s="863">
        <v>0.04</v>
      </c>
      <c r="W344" s="863">
        <v>0.04</v>
      </c>
      <c r="X344" s="863">
        <v>0.04</v>
      </c>
      <c r="Y344" s="863">
        <v>0.04</v>
      </c>
      <c r="Z344" s="613">
        <f t="shared" si="239"/>
        <v>1.8160000000000005</v>
      </c>
      <c r="AA344" s="1052">
        <f t="shared" si="213"/>
        <v>39.999999999999993</v>
      </c>
      <c r="AB344" s="1052">
        <f t="shared" si="242"/>
        <v>56.25</v>
      </c>
      <c r="AC344" s="1053">
        <f t="shared" si="243"/>
        <v>6.6666666666666652</v>
      </c>
      <c r="AD344" s="1053">
        <f t="shared" si="244"/>
        <v>87.5</v>
      </c>
      <c r="AE344" s="1053">
        <f t="shared" si="245"/>
        <v>14.285714285714279</v>
      </c>
      <c r="AF344" s="1053">
        <f t="shared" si="246"/>
        <v>100</v>
      </c>
      <c r="AG344" s="1053">
        <f t="shared" si="247"/>
        <v>-63.157894736842103</v>
      </c>
      <c r="AH344" s="1053">
        <f t="shared" si="248"/>
        <v>89.999999999999986</v>
      </c>
      <c r="AI344" s="1053">
        <f t="shared" si="249"/>
        <v>0</v>
      </c>
      <c r="AJ344" s="1053">
        <f t="shared" si="250"/>
        <v>0</v>
      </c>
      <c r="AK344" s="1053">
        <f t="shared" si="251"/>
        <v>0</v>
      </c>
      <c r="AL344" s="1053">
        <f t="shared" si="252"/>
        <v>0</v>
      </c>
      <c r="AM344" s="1053">
        <f t="shared" si="253"/>
        <v>0</v>
      </c>
      <c r="AN344" s="1053">
        <f t="shared" si="254"/>
        <v>0</v>
      </c>
      <c r="AO344" s="1053">
        <f t="shared" si="255"/>
        <v>-34.210526315789465</v>
      </c>
      <c r="AP344" s="1053">
        <f t="shared" si="256"/>
        <v>89.999999999999986</v>
      </c>
      <c r="AQ344" s="1053">
        <f t="shared" si="257"/>
        <v>0</v>
      </c>
      <c r="AR344" s="1053">
        <f t="shared" si="258"/>
        <v>0</v>
      </c>
      <c r="AS344" s="1053">
        <f t="shared" si="259"/>
        <v>0</v>
      </c>
      <c r="AT344" s="1053">
        <f t="shared" si="260"/>
        <v>0</v>
      </c>
      <c r="AU344" s="1054">
        <f t="shared" si="240"/>
        <v>19.366697994987469</v>
      </c>
      <c r="AV344" s="1055">
        <f t="shared" si="241"/>
        <v>43.845865514087691</v>
      </c>
    </row>
    <row r="345" spans="1:48" ht="11.25" customHeight="1" x14ac:dyDescent="0.2">
      <c r="A345" s="862" t="s">
        <v>1317</v>
      </c>
      <c r="B345" s="860" t="s">
        <v>1318</v>
      </c>
      <c r="C345" s="610">
        <v>1.7</v>
      </c>
      <c r="D345" s="482">
        <v>1.46</v>
      </c>
      <c r="E345" s="615">
        <v>1.25</v>
      </c>
      <c r="F345" s="610">
        <v>1.1299999999999999</v>
      </c>
      <c r="G345" s="610">
        <v>1.02</v>
      </c>
      <c r="H345" s="610">
        <v>0.94</v>
      </c>
      <c r="I345" s="610">
        <v>0.87</v>
      </c>
      <c r="J345" s="931"/>
      <c r="K345" s="610">
        <v>0.82</v>
      </c>
      <c r="L345" s="481">
        <v>0.75</v>
      </c>
      <c r="M345" s="931"/>
      <c r="N345" s="611">
        <v>0.72</v>
      </c>
      <c r="O345" s="494">
        <v>0.72</v>
      </c>
      <c r="P345" s="616">
        <v>0.71</v>
      </c>
      <c r="Q345" s="616">
        <v>0.67</v>
      </c>
      <c r="R345" s="616">
        <v>0.63</v>
      </c>
      <c r="S345" s="616">
        <v>0.59</v>
      </c>
      <c r="T345" s="616">
        <v>0.55000000000000004</v>
      </c>
      <c r="U345" s="616">
        <v>0.51</v>
      </c>
      <c r="V345" s="616">
        <v>0.47</v>
      </c>
      <c r="W345" s="616">
        <v>0.43</v>
      </c>
      <c r="X345" s="612">
        <v>0.4</v>
      </c>
      <c r="Y345" s="612">
        <v>0.4</v>
      </c>
      <c r="Z345" s="613">
        <f t="shared" si="239"/>
        <v>16.739999999999998</v>
      </c>
      <c r="AA345" s="1052">
        <f t="shared" si="213"/>
        <v>16.43835616438356</v>
      </c>
      <c r="AB345" s="1052">
        <f t="shared" si="242"/>
        <v>16.799999999999994</v>
      </c>
      <c r="AC345" s="1053">
        <f t="shared" si="243"/>
        <v>10.619469026548689</v>
      </c>
      <c r="AD345" s="1053">
        <f t="shared" si="244"/>
        <v>10.784313725490179</v>
      </c>
      <c r="AE345" s="1053">
        <f t="shared" si="245"/>
        <v>8.5106382978723527</v>
      </c>
      <c r="AF345" s="1053">
        <f t="shared" si="246"/>
        <v>8.045977011494255</v>
      </c>
      <c r="AG345" s="1053">
        <f t="shared" si="247"/>
        <v>6.0975609756097615</v>
      </c>
      <c r="AH345" s="1053">
        <f t="shared" si="248"/>
        <v>9.3333333333333268</v>
      </c>
      <c r="AI345" s="1053">
        <f t="shared" si="249"/>
        <v>4.1666666666666741</v>
      </c>
      <c r="AJ345" s="1053">
        <f t="shared" si="250"/>
        <v>0</v>
      </c>
      <c r="AK345" s="1053">
        <f t="shared" si="251"/>
        <v>1.4084507042253502</v>
      </c>
      <c r="AL345" s="1053">
        <f t="shared" si="252"/>
        <v>5.9701492537313383</v>
      </c>
      <c r="AM345" s="1053">
        <f t="shared" si="253"/>
        <v>6.3492063492063489</v>
      </c>
      <c r="AN345" s="1053">
        <f t="shared" si="254"/>
        <v>6.7796610169491567</v>
      </c>
      <c r="AO345" s="1053">
        <f t="shared" si="255"/>
        <v>7.2727272727272529</v>
      </c>
      <c r="AP345" s="1053">
        <f t="shared" si="256"/>
        <v>7.8431372549019773</v>
      </c>
      <c r="AQ345" s="1053">
        <f t="shared" si="257"/>
        <v>8.5106382978723527</v>
      </c>
      <c r="AR345" s="1053">
        <f t="shared" si="258"/>
        <v>9.302325581395344</v>
      </c>
      <c r="AS345" s="1053">
        <f t="shared" si="259"/>
        <v>7.4999999999999956</v>
      </c>
      <c r="AT345" s="1053">
        <f t="shared" si="260"/>
        <v>0</v>
      </c>
      <c r="AU345" s="1054">
        <f t="shared" si="240"/>
        <v>7.5866305466203956</v>
      </c>
      <c r="AV345" s="1055">
        <f t="shared" si="241"/>
        <v>4.3693926435368375</v>
      </c>
    </row>
    <row r="346" spans="1:48" ht="11.25" customHeight="1" x14ac:dyDescent="0.2">
      <c r="A346" s="862" t="s">
        <v>1320</v>
      </c>
      <c r="B346" s="860" t="s">
        <v>1321</v>
      </c>
      <c r="C346" s="610">
        <v>2.5049999999999999</v>
      </c>
      <c r="D346" s="482">
        <v>2.4249999999999998</v>
      </c>
      <c r="E346" s="615">
        <v>2.1</v>
      </c>
      <c r="F346" s="610">
        <v>1.85</v>
      </c>
      <c r="G346" s="610">
        <v>1.71</v>
      </c>
      <c r="H346" s="610">
        <v>1.68</v>
      </c>
      <c r="I346" s="610">
        <v>1.4</v>
      </c>
      <c r="J346" s="931"/>
      <c r="K346" s="610">
        <v>0.86</v>
      </c>
      <c r="L346" s="481">
        <v>0.6</v>
      </c>
      <c r="M346" s="931"/>
      <c r="N346" s="611">
        <v>0.56000000000000005</v>
      </c>
      <c r="O346" s="494">
        <v>0.56000000000000005</v>
      </c>
      <c r="P346" s="616">
        <v>0.51</v>
      </c>
      <c r="Q346" s="616">
        <v>0.38</v>
      </c>
      <c r="R346" s="616">
        <v>0.31</v>
      </c>
      <c r="S346" s="616">
        <v>0.28000000000000003</v>
      </c>
      <c r="T346" s="616">
        <v>0.24</v>
      </c>
      <c r="U346" s="612">
        <v>0.2</v>
      </c>
      <c r="V346" s="612">
        <v>0.2</v>
      </c>
      <c r="W346" s="612">
        <v>0.2</v>
      </c>
      <c r="X346" s="616">
        <v>0.2</v>
      </c>
      <c r="Y346" s="616">
        <v>0.17</v>
      </c>
      <c r="Z346" s="613">
        <f t="shared" si="239"/>
        <v>18.939999999999998</v>
      </c>
      <c r="AA346" s="1052">
        <f t="shared" si="213"/>
        <v>3.2989690721649589</v>
      </c>
      <c r="AB346" s="1052">
        <f t="shared" si="242"/>
        <v>15.476190476190466</v>
      </c>
      <c r="AC346" s="1053">
        <f t="shared" si="243"/>
        <v>13.513513513513509</v>
      </c>
      <c r="AD346" s="1053">
        <f t="shared" si="244"/>
        <v>8.1871345029239873</v>
      </c>
      <c r="AE346" s="1053">
        <f t="shared" si="245"/>
        <v>1.7857142857142794</v>
      </c>
      <c r="AF346" s="1053">
        <f t="shared" si="246"/>
        <v>19.999999999999996</v>
      </c>
      <c r="AG346" s="1053">
        <f t="shared" si="247"/>
        <v>62.790697674418603</v>
      </c>
      <c r="AH346" s="1053">
        <f t="shared" si="248"/>
        <v>43.333333333333336</v>
      </c>
      <c r="AI346" s="1053">
        <f t="shared" si="249"/>
        <v>7.1428571428571397</v>
      </c>
      <c r="AJ346" s="1053">
        <f t="shared" si="250"/>
        <v>0</v>
      </c>
      <c r="AK346" s="1053">
        <f t="shared" si="251"/>
        <v>9.8039215686274606</v>
      </c>
      <c r="AL346" s="1053">
        <f t="shared" si="252"/>
        <v>34.210526315789465</v>
      </c>
      <c r="AM346" s="1053">
        <f t="shared" si="253"/>
        <v>22.580645161290324</v>
      </c>
      <c r="AN346" s="1053">
        <f t="shared" si="254"/>
        <v>10.714285714285698</v>
      </c>
      <c r="AO346" s="1053">
        <f t="shared" si="255"/>
        <v>16.666666666666675</v>
      </c>
      <c r="AP346" s="1053">
        <f t="shared" si="256"/>
        <v>19.999999999999996</v>
      </c>
      <c r="AQ346" s="1053">
        <f t="shared" si="257"/>
        <v>0</v>
      </c>
      <c r="AR346" s="1053">
        <f t="shared" si="258"/>
        <v>0</v>
      </c>
      <c r="AS346" s="1053">
        <f t="shared" si="259"/>
        <v>0</v>
      </c>
      <c r="AT346" s="1053">
        <f t="shared" si="260"/>
        <v>17.647058823529417</v>
      </c>
      <c r="AU346" s="1054">
        <f t="shared" si="240"/>
        <v>15.357575712565264</v>
      </c>
      <c r="AV346" s="1055">
        <f t="shared" si="241"/>
        <v>16.121170837205216</v>
      </c>
    </row>
    <row r="347" spans="1:48" ht="11.25" customHeight="1" x14ac:dyDescent="0.2">
      <c r="A347" s="1130" t="s">
        <v>2393</v>
      </c>
      <c r="B347" s="490" t="s">
        <v>2394</v>
      </c>
      <c r="C347" s="610">
        <v>1.26</v>
      </c>
      <c r="D347" s="482">
        <v>1.2</v>
      </c>
      <c r="E347" s="493">
        <v>1.0774999999999999</v>
      </c>
      <c r="F347" s="610">
        <v>1.04</v>
      </c>
      <c r="G347" s="610">
        <v>0.96</v>
      </c>
      <c r="H347" s="521">
        <v>0.9</v>
      </c>
      <c r="I347" s="610">
        <v>0.9</v>
      </c>
      <c r="J347" s="610"/>
      <c r="K347" s="610">
        <v>0.87</v>
      </c>
      <c r="L347" s="481">
        <v>0.78249999999999997</v>
      </c>
      <c r="M347" s="610"/>
      <c r="N347" s="494">
        <v>0.63</v>
      </c>
      <c r="O347" s="494">
        <v>0.56000000000000005</v>
      </c>
      <c r="P347" s="616">
        <v>0.54749999999999999</v>
      </c>
      <c r="Q347" s="616">
        <v>0.45</v>
      </c>
      <c r="R347" s="616">
        <v>0.4</v>
      </c>
      <c r="S347" s="616">
        <v>0.32</v>
      </c>
      <c r="T347" s="616">
        <v>0.16</v>
      </c>
      <c r="U347" s="612">
        <v>0.08</v>
      </c>
      <c r="V347" s="612">
        <v>0.08</v>
      </c>
      <c r="W347" s="616">
        <v>0.08</v>
      </c>
      <c r="X347" s="616">
        <v>7.0000000000000007E-2</v>
      </c>
      <c r="Y347" s="612">
        <v>0.06</v>
      </c>
      <c r="Z347" s="613">
        <f t="shared" si="239"/>
        <v>12.427500000000002</v>
      </c>
      <c r="AA347" s="1052">
        <f t="shared" si="213"/>
        <v>5.0000000000000044</v>
      </c>
      <c r="AB347" s="1052">
        <f t="shared" si="242"/>
        <v>11.368909512761016</v>
      </c>
      <c r="AC347" s="1053">
        <f t="shared" si="243"/>
        <v>3.6057692307692069</v>
      </c>
      <c r="AD347" s="1053">
        <f t="shared" si="244"/>
        <v>8.3333333333333481</v>
      </c>
      <c r="AE347" s="1053">
        <f t="shared" si="245"/>
        <v>6.6666666666666652</v>
      </c>
      <c r="AF347" s="1053">
        <f t="shared" si="246"/>
        <v>0</v>
      </c>
      <c r="AG347" s="1053">
        <f t="shared" si="247"/>
        <v>3.4482758620689724</v>
      </c>
      <c r="AH347" s="1053">
        <f t="shared" si="248"/>
        <v>11.182108626198083</v>
      </c>
      <c r="AI347" s="1053">
        <f t="shared" si="249"/>
        <v>24.206349206349209</v>
      </c>
      <c r="AJ347" s="1053">
        <f t="shared" si="250"/>
        <v>12.5</v>
      </c>
      <c r="AK347" s="1053">
        <f t="shared" si="251"/>
        <v>2.2831050228310668</v>
      </c>
      <c r="AL347" s="1053">
        <f t="shared" si="252"/>
        <v>21.666666666666657</v>
      </c>
      <c r="AM347" s="1053">
        <f t="shared" si="253"/>
        <v>12.5</v>
      </c>
      <c r="AN347" s="1053">
        <f t="shared" si="254"/>
        <v>25</v>
      </c>
      <c r="AO347" s="1053">
        <f t="shared" si="255"/>
        <v>100</v>
      </c>
      <c r="AP347" s="1053">
        <f t="shared" si="256"/>
        <v>100</v>
      </c>
      <c r="AQ347" s="1053">
        <f t="shared" si="257"/>
        <v>0</v>
      </c>
      <c r="AR347" s="1053">
        <f t="shared" si="258"/>
        <v>0</v>
      </c>
      <c r="AS347" s="1053">
        <f t="shared" si="259"/>
        <v>14.285714285714279</v>
      </c>
      <c r="AT347" s="1053">
        <f t="shared" si="260"/>
        <v>16.666666666666675</v>
      </c>
      <c r="AU347" s="1054">
        <f t="shared" si="240"/>
        <v>18.93567825400126</v>
      </c>
      <c r="AV347" s="1055">
        <f t="shared" si="241"/>
        <v>28.7702681604245</v>
      </c>
    </row>
    <row r="348" spans="1:48" ht="11.25" customHeight="1" x14ac:dyDescent="0.2">
      <c r="A348" s="483" t="s">
        <v>1336</v>
      </c>
      <c r="B348" s="860" t="s">
        <v>1337</v>
      </c>
      <c r="C348" s="610">
        <v>1.94</v>
      </c>
      <c r="D348" s="482">
        <v>1.64</v>
      </c>
      <c r="E348" s="615">
        <v>1.4100000000000001</v>
      </c>
      <c r="F348" s="610">
        <v>1.24</v>
      </c>
      <c r="G348" s="610">
        <v>1.05</v>
      </c>
      <c r="H348" s="610">
        <v>0.82</v>
      </c>
      <c r="I348" s="610">
        <v>0.7</v>
      </c>
      <c r="J348" s="931"/>
      <c r="K348" s="610">
        <v>0.62</v>
      </c>
      <c r="L348" s="481">
        <v>0.15</v>
      </c>
      <c r="M348" s="931"/>
      <c r="N348" s="611">
        <v>0</v>
      </c>
      <c r="O348" s="611">
        <v>0</v>
      </c>
      <c r="P348" s="612">
        <v>0</v>
      </c>
      <c r="Q348" s="612">
        <v>0</v>
      </c>
      <c r="R348" s="612">
        <v>0</v>
      </c>
      <c r="S348" s="612">
        <v>0</v>
      </c>
      <c r="T348" s="612">
        <v>0</v>
      </c>
      <c r="U348" s="612">
        <v>0</v>
      </c>
      <c r="V348" s="612">
        <v>0</v>
      </c>
      <c r="W348" s="612">
        <v>0</v>
      </c>
      <c r="X348" s="612">
        <v>0</v>
      </c>
      <c r="Y348" s="612">
        <v>0</v>
      </c>
      <c r="Z348" s="613">
        <f t="shared" si="239"/>
        <v>9.5699999999999985</v>
      </c>
      <c r="AA348" s="1052">
        <f t="shared" si="213"/>
        <v>18.292682926829261</v>
      </c>
      <c r="AB348" s="1052">
        <f t="shared" si="242"/>
        <v>16.312056737588641</v>
      </c>
      <c r="AC348" s="1053">
        <f t="shared" si="243"/>
        <v>13.709677419354849</v>
      </c>
      <c r="AD348" s="1053">
        <f t="shared" si="244"/>
        <v>18.095238095238098</v>
      </c>
      <c r="AE348" s="1053">
        <f t="shared" si="245"/>
        <v>28.04878048780488</v>
      </c>
      <c r="AF348" s="1053">
        <f t="shared" si="246"/>
        <v>17.142857142857149</v>
      </c>
      <c r="AG348" s="1053">
        <f t="shared" si="247"/>
        <v>12.903225806451601</v>
      </c>
      <c r="AH348" s="1053">
        <f t="shared" si="248"/>
        <v>313.33333333333337</v>
      </c>
      <c r="AI348" s="1053" t="str">
        <f t="shared" si="249"/>
        <v>n/a</v>
      </c>
      <c r="AJ348" s="1053" t="str">
        <f t="shared" si="250"/>
        <v>n/a</v>
      </c>
      <c r="AK348" s="1053" t="str">
        <f t="shared" si="251"/>
        <v>n/a</v>
      </c>
      <c r="AL348" s="1053" t="str">
        <f t="shared" si="252"/>
        <v>n/a</v>
      </c>
      <c r="AM348" s="1053" t="str">
        <f t="shared" si="253"/>
        <v>n/a</v>
      </c>
      <c r="AN348" s="1053" t="str">
        <f t="shared" si="254"/>
        <v>n/a</v>
      </c>
      <c r="AO348" s="1053" t="str">
        <f t="shared" si="255"/>
        <v>n/a</v>
      </c>
      <c r="AP348" s="1053" t="str">
        <f t="shared" si="256"/>
        <v>n/a</v>
      </c>
      <c r="AQ348" s="1053" t="str">
        <f t="shared" si="257"/>
        <v>n/a</v>
      </c>
      <c r="AR348" s="1053" t="str">
        <f t="shared" si="258"/>
        <v>n/a</v>
      </c>
      <c r="AS348" s="1053" t="str">
        <f t="shared" si="259"/>
        <v>n/a</v>
      </c>
      <c r="AT348" s="1053" t="str">
        <f t="shared" si="260"/>
        <v>n/a</v>
      </c>
      <c r="AU348" s="1054">
        <f t="shared" si="240"/>
        <v>54.72973149368223</v>
      </c>
      <c r="AV348" s="1055">
        <f t="shared" si="241"/>
        <v>104.59324815496122</v>
      </c>
    </row>
    <row r="349" spans="1:48" ht="11.25" customHeight="1" x14ac:dyDescent="0.2">
      <c r="A349" s="581" t="s">
        <v>3843</v>
      </c>
      <c r="B349" s="847" t="s">
        <v>3844</v>
      </c>
      <c r="C349" s="998">
        <v>1.02</v>
      </c>
      <c r="D349" s="482">
        <v>0.89</v>
      </c>
      <c r="E349" s="847">
        <v>0.77</v>
      </c>
      <c r="F349" s="851">
        <v>0.67</v>
      </c>
      <c r="G349" s="851">
        <v>0.61</v>
      </c>
      <c r="H349" s="851">
        <v>0.55000000000000004</v>
      </c>
      <c r="I349" s="851">
        <v>0.5</v>
      </c>
      <c r="J349" s="851"/>
      <c r="K349" s="851">
        <v>2</v>
      </c>
      <c r="L349" s="614">
        <v>0</v>
      </c>
      <c r="M349" s="843"/>
      <c r="N349" s="515">
        <v>0</v>
      </c>
      <c r="O349" s="483">
        <v>0.05</v>
      </c>
      <c r="P349" s="863">
        <v>0.1</v>
      </c>
      <c r="Q349" s="863">
        <v>0.09</v>
      </c>
      <c r="R349" s="863">
        <v>0.08</v>
      </c>
      <c r="S349" s="612">
        <v>0</v>
      </c>
      <c r="T349" s="612">
        <v>0</v>
      </c>
      <c r="U349" s="612">
        <v>0</v>
      </c>
      <c r="V349" s="612">
        <v>0</v>
      </c>
      <c r="W349" s="612">
        <v>0</v>
      </c>
      <c r="X349" s="612">
        <v>0</v>
      </c>
      <c r="Y349" s="612">
        <v>0</v>
      </c>
      <c r="Z349" s="613">
        <f t="shared" si="239"/>
        <v>7.3299999999999992</v>
      </c>
      <c r="AA349" s="1052">
        <f t="shared" si="213"/>
        <v>14.606741573033698</v>
      </c>
      <c r="AB349" s="1052">
        <f t="shared" si="242"/>
        <v>15.58441558441559</v>
      </c>
      <c r="AC349" s="1053">
        <f t="shared" si="243"/>
        <v>14.925373134328357</v>
      </c>
      <c r="AD349" s="1053">
        <f t="shared" si="244"/>
        <v>9.8360655737705027</v>
      </c>
      <c r="AE349" s="1053">
        <f t="shared" si="245"/>
        <v>10.909090909090891</v>
      </c>
      <c r="AF349" s="1053">
        <f t="shared" si="246"/>
        <v>10.000000000000009</v>
      </c>
      <c r="AG349" s="1053">
        <f t="shared" si="247"/>
        <v>-75</v>
      </c>
      <c r="AH349" s="1053" t="str">
        <f t="shared" si="248"/>
        <v>n/a</v>
      </c>
      <c r="AI349" s="1053" t="str">
        <f t="shared" si="249"/>
        <v>n/a</v>
      </c>
      <c r="AJ349" s="1053">
        <f t="shared" si="250"/>
        <v>-100</v>
      </c>
      <c r="AK349" s="1053">
        <f t="shared" si="251"/>
        <v>-50</v>
      </c>
      <c r="AL349" s="1053">
        <f t="shared" si="252"/>
        <v>11.111111111111116</v>
      </c>
      <c r="AM349" s="1053">
        <f t="shared" si="253"/>
        <v>12.5</v>
      </c>
      <c r="AN349" s="1053" t="str">
        <f t="shared" si="254"/>
        <v>n/a</v>
      </c>
      <c r="AO349" s="1053" t="str">
        <f t="shared" si="255"/>
        <v>n/a</v>
      </c>
      <c r="AP349" s="1053" t="str">
        <f t="shared" si="256"/>
        <v>n/a</v>
      </c>
      <c r="AQ349" s="1053" t="str">
        <f t="shared" si="257"/>
        <v>n/a</v>
      </c>
      <c r="AR349" s="1053" t="str">
        <f t="shared" si="258"/>
        <v>n/a</v>
      </c>
      <c r="AS349" s="1053" t="str">
        <f t="shared" si="259"/>
        <v>n/a</v>
      </c>
      <c r="AT349" s="1053" t="str">
        <f t="shared" si="260"/>
        <v>n/a</v>
      </c>
      <c r="AU349" s="1054">
        <f t="shared" si="240"/>
        <v>-11.411563828568166</v>
      </c>
      <c r="AV349" s="1055">
        <f t="shared" si="241"/>
        <v>42.387497252252984</v>
      </c>
    </row>
    <row r="350" spans="1:48" ht="11.25" customHeight="1" x14ac:dyDescent="0.2">
      <c r="A350" s="617" t="s">
        <v>1332</v>
      </c>
      <c r="B350" s="490" t="s">
        <v>1333</v>
      </c>
      <c r="C350" s="610">
        <v>2.0125000000000002</v>
      </c>
      <c r="D350" s="482">
        <v>1.925</v>
      </c>
      <c r="E350" s="493">
        <v>1.8625000000000003</v>
      </c>
      <c r="F350" s="496">
        <v>1.7825</v>
      </c>
      <c r="G350" s="496">
        <v>1.64</v>
      </c>
      <c r="H350" s="496">
        <v>1.44034</v>
      </c>
      <c r="I350" s="496">
        <v>1.23275</v>
      </c>
      <c r="J350" s="1013"/>
      <c r="K350" s="496">
        <v>1.0739700000000001</v>
      </c>
      <c r="L350" s="492">
        <v>0.96350999999999998</v>
      </c>
      <c r="M350" s="1013"/>
      <c r="N350" s="509">
        <v>0.39446000000000003</v>
      </c>
      <c r="O350" s="518">
        <v>0.32619999999999999</v>
      </c>
      <c r="P350" s="499">
        <v>0.98619999999999997</v>
      </c>
      <c r="Q350" s="499">
        <v>0.98619999999999997</v>
      </c>
      <c r="R350" s="499">
        <v>0.98619999999999997</v>
      </c>
      <c r="S350" s="499">
        <v>0.98619999999999997</v>
      </c>
      <c r="T350" s="499">
        <v>0.98619999999999997</v>
      </c>
      <c r="U350" s="499">
        <v>0.98619999999999997</v>
      </c>
      <c r="V350" s="499">
        <v>0.98619999999999997</v>
      </c>
      <c r="W350" s="499">
        <v>0.98619999999999997</v>
      </c>
      <c r="X350" s="499">
        <v>0.98619999999999997</v>
      </c>
      <c r="Y350" s="499">
        <v>0.98619999999999997</v>
      </c>
      <c r="Z350" s="613">
        <f t="shared" si="239"/>
        <v>24.515729999999998</v>
      </c>
      <c r="AA350" s="1052">
        <f t="shared" si="213"/>
        <v>4.5454545454545414</v>
      </c>
      <c r="AB350" s="1052">
        <f t="shared" si="242"/>
        <v>3.3557046979865612</v>
      </c>
      <c r="AC350" s="1053">
        <f t="shared" si="243"/>
        <v>4.4880785413744961</v>
      </c>
      <c r="AD350" s="1053">
        <f t="shared" si="244"/>
        <v>8.6890243902439046</v>
      </c>
      <c r="AE350" s="1053">
        <f t="shared" si="245"/>
        <v>13.862004804421169</v>
      </c>
      <c r="AF350" s="1053">
        <f t="shared" si="246"/>
        <v>16.839586290813212</v>
      </c>
      <c r="AG350" s="1053">
        <f t="shared" si="247"/>
        <v>14.784398074434101</v>
      </c>
      <c r="AH350" s="1053">
        <f t="shared" si="248"/>
        <v>11.464333530529025</v>
      </c>
      <c r="AI350" s="1053">
        <f t="shared" si="249"/>
        <v>144.26050803630278</v>
      </c>
      <c r="AJ350" s="1053">
        <f t="shared" si="250"/>
        <v>20.925812385039876</v>
      </c>
      <c r="AK350" s="1053">
        <f t="shared" si="251"/>
        <v>-66.923544919894539</v>
      </c>
      <c r="AL350" s="1053">
        <f t="shared" si="252"/>
        <v>0</v>
      </c>
      <c r="AM350" s="1053">
        <f t="shared" si="253"/>
        <v>0</v>
      </c>
      <c r="AN350" s="1053">
        <f t="shared" si="254"/>
        <v>0</v>
      </c>
      <c r="AO350" s="1053">
        <f t="shared" si="255"/>
        <v>0</v>
      </c>
      <c r="AP350" s="1053">
        <f t="shared" si="256"/>
        <v>0</v>
      </c>
      <c r="AQ350" s="1053">
        <f t="shared" si="257"/>
        <v>0</v>
      </c>
      <c r="AR350" s="1053">
        <f t="shared" si="258"/>
        <v>0</v>
      </c>
      <c r="AS350" s="1053">
        <f t="shared" si="259"/>
        <v>0</v>
      </c>
      <c r="AT350" s="1053">
        <f t="shared" si="260"/>
        <v>0</v>
      </c>
      <c r="AU350" s="1054">
        <f t="shared" si="240"/>
        <v>8.8145680188352564</v>
      </c>
      <c r="AV350" s="1055">
        <f t="shared" si="241"/>
        <v>36.365912754287471</v>
      </c>
    </row>
    <row r="351" spans="1:48" ht="11.25" customHeight="1" x14ac:dyDescent="0.2">
      <c r="A351" s="862" t="s">
        <v>1334</v>
      </c>
      <c r="B351" s="860" t="s">
        <v>1335</v>
      </c>
      <c r="C351" s="610">
        <v>0.94</v>
      </c>
      <c r="D351" s="482">
        <v>0.84</v>
      </c>
      <c r="E351" s="615">
        <v>0.72</v>
      </c>
      <c r="F351" s="610">
        <v>0.6</v>
      </c>
      <c r="G351" s="610">
        <v>0.48</v>
      </c>
      <c r="H351" s="610">
        <v>0.38</v>
      </c>
      <c r="I351" s="610">
        <v>0.3</v>
      </c>
      <c r="J351" s="931"/>
      <c r="K351" s="485">
        <v>0.24</v>
      </c>
      <c r="L351" s="481">
        <v>0.24</v>
      </c>
      <c r="M351" s="931"/>
      <c r="N351" s="611">
        <v>0</v>
      </c>
      <c r="O351" s="611">
        <v>0</v>
      </c>
      <c r="P351" s="612">
        <v>0</v>
      </c>
      <c r="Q351" s="612">
        <v>0</v>
      </c>
      <c r="R351" s="612">
        <v>0</v>
      </c>
      <c r="S351" s="612">
        <v>0</v>
      </c>
      <c r="T351" s="612">
        <v>0</v>
      </c>
      <c r="U351" s="612">
        <v>0</v>
      </c>
      <c r="V351" s="612">
        <v>0.38</v>
      </c>
      <c r="W351" s="616">
        <v>0.38</v>
      </c>
      <c r="X351" s="616">
        <v>0.37</v>
      </c>
      <c r="Y351" s="616">
        <v>0.33</v>
      </c>
      <c r="Z351" s="613">
        <f t="shared" si="239"/>
        <v>6.2</v>
      </c>
      <c r="AA351" s="1052">
        <f t="shared" si="213"/>
        <v>11.904761904761907</v>
      </c>
      <c r="AB351" s="1052">
        <f t="shared" si="242"/>
        <v>16.666666666666675</v>
      </c>
      <c r="AC351" s="1053">
        <f t="shared" si="243"/>
        <v>19.999999999999996</v>
      </c>
      <c r="AD351" s="1053">
        <f t="shared" si="244"/>
        <v>25</v>
      </c>
      <c r="AE351" s="1053">
        <f t="shared" si="245"/>
        <v>26.315789473684205</v>
      </c>
      <c r="AF351" s="1053">
        <f t="shared" si="246"/>
        <v>26.666666666666682</v>
      </c>
      <c r="AG351" s="1053">
        <f t="shared" si="247"/>
        <v>25</v>
      </c>
      <c r="AH351" s="1053">
        <f t="shared" si="248"/>
        <v>0</v>
      </c>
      <c r="AI351" s="1053" t="str">
        <f t="shared" si="249"/>
        <v>n/a</v>
      </c>
      <c r="AJ351" s="1053" t="str">
        <f t="shared" si="250"/>
        <v>n/a</v>
      </c>
      <c r="AK351" s="1053" t="str">
        <f t="shared" si="251"/>
        <v>n/a</v>
      </c>
      <c r="AL351" s="1053" t="str">
        <f t="shared" si="252"/>
        <v>n/a</v>
      </c>
      <c r="AM351" s="1053" t="str">
        <f t="shared" si="253"/>
        <v>n/a</v>
      </c>
      <c r="AN351" s="1053" t="str">
        <f t="shared" si="254"/>
        <v>n/a</v>
      </c>
      <c r="AO351" s="1053" t="str">
        <f t="shared" si="255"/>
        <v>n/a</v>
      </c>
      <c r="AP351" s="1053" t="str">
        <f t="shared" si="256"/>
        <v>n/a</v>
      </c>
      <c r="AQ351" s="1053">
        <f t="shared" si="257"/>
        <v>-100</v>
      </c>
      <c r="AR351" s="1053">
        <f t="shared" si="258"/>
        <v>0</v>
      </c>
      <c r="AS351" s="1053">
        <f t="shared" si="259"/>
        <v>2.7027027027026973</v>
      </c>
      <c r="AT351" s="1053">
        <f t="shared" si="260"/>
        <v>12.12121212121211</v>
      </c>
      <c r="AU351" s="1054">
        <f t="shared" si="240"/>
        <v>5.5314832946411885</v>
      </c>
      <c r="AV351" s="1055">
        <f t="shared" si="241"/>
        <v>34.719910081106214</v>
      </c>
    </row>
    <row r="352" spans="1:48" ht="11.25" customHeight="1" x14ac:dyDescent="0.2">
      <c r="A352" s="483" t="s">
        <v>1342</v>
      </c>
      <c r="B352" s="860" t="s">
        <v>1343</v>
      </c>
      <c r="C352" s="610">
        <v>2.444</v>
      </c>
      <c r="D352" s="482">
        <v>2.35</v>
      </c>
      <c r="E352" s="615">
        <v>2.2000000000000002</v>
      </c>
      <c r="F352" s="610">
        <v>2.0049999999999999</v>
      </c>
      <c r="G352" s="610">
        <v>1.91</v>
      </c>
      <c r="H352" s="610">
        <v>1.49</v>
      </c>
      <c r="I352" s="485">
        <v>1.08</v>
      </c>
      <c r="J352" s="931"/>
      <c r="K352" s="610">
        <v>1.04</v>
      </c>
      <c r="L352" s="481">
        <v>0.875</v>
      </c>
      <c r="M352" s="931"/>
      <c r="N352" s="494">
        <v>0.1875</v>
      </c>
      <c r="O352" s="611">
        <v>0</v>
      </c>
      <c r="P352" s="612">
        <v>0</v>
      </c>
      <c r="Q352" s="612">
        <v>0</v>
      </c>
      <c r="R352" s="612">
        <v>0</v>
      </c>
      <c r="S352" s="612">
        <v>0</v>
      </c>
      <c r="T352" s="612">
        <v>0</v>
      </c>
      <c r="U352" s="612">
        <v>0</v>
      </c>
      <c r="V352" s="612">
        <v>0</v>
      </c>
      <c r="W352" s="612">
        <v>0</v>
      </c>
      <c r="X352" s="612">
        <v>0</v>
      </c>
      <c r="Y352" s="612">
        <v>0</v>
      </c>
      <c r="Z352" s="613">
        <f t="shared" si="239"/>
        <v>15.581500000000002</v>
      </c>
      <c r="AA352" s="1052">
        <f t="shared" si="213"/>
        <v>4.0000000000000036</v>
      </c>
      <c r="AB352" s="1052">
        <f t="shared" si="242"/>
        <v>6.8181818181818121</v>
      </c>
      <c r="AC352" s="1053">
        <f t="shared" si="243"/>
        <v>9.7256857855361645</v>
      </c>
      <c r="AD352" s="1053">
        <f t="shared" si="244"/>
        <v>4.9738219895288038</v>
      </c>
      <c r="AE352" s="1053">
        <f t="shared" si="245"/>
        <v>28.187919463087251</v>
      </c>
      <c r="AF352" s="1053">
        <f t="shared" si="246"/>
        <v>37.962962962962955</v>
      </c>
      <c r="AG352" s="1053">
        <f t="shared" si="247"/>
        <v>3.8461538461538547</v>
      </c>
      <c r="AH352" s="1053">
        <f t="shared" si="248"/>
        <v>18.857142857142861</v>
      </c>
      <c r="AI352" s="1053">
        <f t="shared" si="249"/>
        <v>366.66666666666669</v>
      </c>
      <c r="AJ352" s="1053" t="str">
        <f t="shared" si="250"/>
        <v>n/a</v>
      </c>
      <c r="AK352" s="1053" t="str">
        <f t="shared" si="251"/>
        <v>n/a</v>
      </c>
      <c r="AL352" s="1053" t="str">
        <f t="shared" si="252"/>
        <v>n/a</v>
      </c>
      <c r="AM352" s="1053" t="str">
        <f t="shared" si="253"/>
        <v>n/a</v>
      </c>
      <c r="AN352" s="1053" t="str">
        <f t="shared" si="254"/>
        <v>n/a</v>
      </c>
      <c r="AO352" s="1053" t="str">
        <f t="shared" si="255"/>
        <v>n/a</v>
      </c>
      <c r="AP352" s="1053" t="str">
        <f t="shared" si="256"/>
        <v>n/a</v>
      </c>
      <c r="AQ352" s="1053" t="str">
        <f t="shared" si="257"/>
        <v>n/a</v>
      </c>
      <c r="AR352" s="1053" t="str">
        <f t="shared" si="258"/>
        <v>n/a</v>
      </c>
      <c r="AS352" s="1053" t="str">
        <f t="shared" si="259"/>
        <v>n/a</v>
      </c>
      <c r="AT352" s="1053" t="str">
        <f t="shared" si="260"/>
        <v>n/a</v>
      </c>
      <c r="AU352" s="1054">
        <f t="shared" si="240"/>
        <v>53.448726154362269</v>
      </c>
      <c r="AV352" s="1055">
        <f t="shared" si="241"/>
        <v>118.06856750737282</v>
      </c>
    </row>
    <row r="353" spans="1:48" ht="11.25" customHeight="1" x14ac:dyDescent="0.2">
      <c r="A353" s="483" t="s">
        <v>633</v>
      </c>
      <c r="B353" s="860" t="s">
        <v>634</v>
      </c>
      <c r="C353" s="610">
        <v>1.05</v>
      </c>
      <c r="D353" s="505">
        <v>1.04</v>
      </c>
      <c r="E353" s="615">
        <v>1.02</v>
      </c>
      <c r="F353" s="610">
        <v>0.98</v>
      </c>
      <c r="G353" s="610">
        <v>0.94</v>
      </c>
      <c r="H353" s="610">
        <v>0.89</v>
      </c>
      <c r="I353" s="610">
        <v>0.84</v>
      </c>
      <c r="J353" s="931"/>
      <c r="K353" s="610">
        <v>0.8</v>
      </c>
      <c r="L353" s="481">
        <v>0.76</v>
      </c>
      <c r="M353" s="931"/>
      <c r="N353" s="494">
        <v>0.72</v>
      </c>
      <c r="O353" s="494">
        <v>0.51</v>
      </c>
      <c r="P353" s="616">
        <v>0.48</v>
      </c>
      <c r="Q353" s="616">
        <v>0.43640000000000001</v>
      </c>
      <c r="R353" s="616">
        <v>0.41</v>
      </c>
      <c r="S353" s="612">
        <v>0.36359999999999998</v>
      </c>
      <c r="T353" s="616">
        <v>0.47</v>
      </c>
      <c r="U353" s="616">
        <v>0.43780000000000002</v>
      </c>
      <c r="V353" s="616">
        <v>0.4</v>
      </c>
      <c r="W353" s="616">
        <v>0.36280000000000001</v>
      </c>
      <c r="X353" s="616">
        <v>0.33450000000000002</v>
      </c>
      <c r="Y353" s="612">
        <v>0.2</v>
      </c>
      <c r="Z353" s="613">
        <f t="shared" si="239"/>
        <v>13.4451</v>
      </c>
      <c r="AA353" s="1052">
        <f t="shared" si="213"/>
        <v>0.96153846153845812</v>
      </c>
      <c r="AB353" s="1052">
        <f t="shared" si="242"/>
        <v>1.9607843137254832</v>
      </c>
      <c r="AC353" s="1053">
        <f t="shared" si="243"/>
        <v>4.081632653061229</v>
      </c>
      <c r="AD353" s="1053">
        <f t="shared" si="244"/>
        <v>4.2553191489361764</v>
      </c>
      <c r="AE353" s="1053">
        <f t="shared" si="245"/>
        <v>5.6179775280898792</v>
      </c>
      <c r="AF353" s="1053">
        <f t="shared" si="246"/>
        <v>5.9523809523809534</v>
      </c>
      <c r="AG353" s="1053">
        <f t="shared" si="247"/>
        <v>4.9999999999999822</v>
      </c>
      <c r="AH353" s="1053">
        <f t="shared" si="248"/>
        <v>5.2631578947368363</v>
      </c>
      <c r="AI353" s="1053">
        <f t="shared" si="249"/>
        <v>5.555555555555558</v>
      </c>
      <c r="AJ353" s="1053">
        <f t="shared" si="250"/>
        <v>41.176470588235283</v>
      </c>
      <c r="AK353" s="1053">
        <f t="shared" si="251"/>
        <v>6.25</v>
      </c>
      <c r="AL353" s="1053">
        <f t="shared" si="252"/>
        <v>9.9908340971585741</v>
      </c>
      <c r="AM353" s="1053">
        <f t="shared" si="253"/>
        <v>6.4390243902439082</v>
      </c>
      <c r="AN353" s="1053">
        <f t="shared" si="254"/>
        <v>12.761276127612753</v>
      </c>
      <c r="AO353" s="1053">
        <f t="shared" si="255"/>
        <v>-22.638297872340431</v>
      </c>
      <c r="AP353" s="1053">
        <f t="shared" si="256"/>
        <v>7.3549566011877454</v>
      </c>
      <c r="AQ353" s="1053">
        <f t="shared" si="257"/>
        <v>9.4500000000000028</v>
      </c>
      <c r="AR353" s="1053">
        <f t="shared" si="258"/>
        <v>10.253583241455356</v>
      </c>
      <c r="AS353" s="1053">
        <f t="shared" si="259"/>
        <v>8.4603886397608399</v>
      </c>
      <c r="AT353" s="1053">
        <f t="shared" si="260"/>
        <v>67.250000000000014</v>
      </c>
      <c r="AU353" s="1054">
        <f t="shared" si="240"/>
        <v>9.7698291160669299</v>
      </c>
      <c r="AV353" s="1055">
        <f t="shared" si="241"/>
        <v>17.282425328372291</v>
      </c>
    </row>
    <row r="354" spans="1:48" ht="11.25" customHeight="1" x14ac:dyDescent="0.2">
      <c r="A354" s="501" t="s">
        <v>1340</v>
      </c>
      <c r="B354" s="490" t="s">
        <v>1341</v>
      </c>
      <c r="C354" s="610">
        <v>0.44</v>
      </c>
      <c r="D354" s="482">
        <v>0.38</v>
      </c>
      <c r="E354" s="493">
        <v>0.32999999999999996</v>
      </c>
      <c r="F354" s="610">
        <v>0.26</v>
      </c>
      <c r="G354" s="610">
        <v>0.2</v>
      </c>
      <c r="H354" s="610">
        <v>0.11924</v>
      </c>
      <c r="I354" s="610">
        <v>7.8479999999999994E-2</v>
      </c>
      <c r="J354" s="931"/>
      <c r="K354" s="610">
        <v>1.9619999999999999E-2</v>
      </c>
      <c r="L354" s="614">
        <v>0</v>
      </c>
      <c r="M354" s="931"/>
      <c r="N354" s="611">
        <v>0</v>
      </c>
      <c r="O354" s="611">
        <v>0</v>
      </c>
      <c r="P354" s="612">
        <v>0</v>
      </c>
      <c r="Q354" s="612">
        <v>0</v>
      </c>
      <c r="R354" s="612">
        <v>0</v>
      </c>
      <c r="S354" s="612">
        <v>0</v>
      </c>
      <c r="T354" s="612">
        <v>0</v>
      </c>
      <c r="U354" s="612">
        <v>0</v>
      </c>
      <c r="V354" s="612">
        <v>0</v>
      </c>
      <c r="W354" s="612">
        <v>0</v>
      </c>
      <c r="X354" s="612">
        <v>0</v>
      </c>
      <c r="Y354" s="612">
        <v>0</v>
      </c>
      <c r="Z354" s="613">
        <f t="shared" si="239"/>
        <v>1.8273399999999997</v>
      </c>
      <c r="AA354" s="1052">
        <f t="shared" si="213"/>
        <v>15.789473684210531</v>
      </c>
      <c r="AB354" s="1052">
        <f t="shared" si="242"/>
        <v>15.151515151515159</v>
      </c>
      <c r="AC354" s="1053">
        <f t="shared" si="243"/>
        <v>26.923076923076895</v>
      </c>
      <c r="AD354" s="1053">
        <f t="shared" si="244"/>
        <v>30.000000000000004</v>
      </c>
      <c r="AE354" s="1053">
        <f t="shared" si="245"/>
        <v>67.728950016772899</v>
      </c>
      <c r="AF354" s="1053">
        <f t="shared" si="246"/>
        <v>51.936799184505624</v>
      </c>
      <c r="AG354" s="1053">
        <f t="shared" si="247"/>
        <v>300</v>
      </c>
      <c r="AH354" s="1053" t="str">
        <f t="shared" si="248"/>
        <v>n/a</v>
      </c>
      <c r="AI354" s="1053" t="str">
        <f t="shared" si="249"/>
        <v>n/a</v>
      </c>
      <c r="AJ354" s="1053" t="str">
        <f t="shared" si="250"/>
        <v>n/a</v>
      </c>
      <c r="AK354" s="1053" t="str">
        <f t="shared" si="251"/>
        <v>n/a</v>
      </c>
      <c r="AL354" s="1053" t="str">
        <f t="shared" si="252"/>
        <v>n/a</v>
      </c>
      <c r="AM354" s="1053" t="str">
        <f t="shared" si="253"/>
        <v>n/a</v>
      </c>
      <c r="AN354" s="1053" t="str">
        <f t="shared" si="254"/>
        <v>n/a</v>
      </c>
      <c r="AO354" s="1053" t="str">
        <f t="shared" si="255"/>
        <v>n/a</v>
      </c>
      <c r="AP354" s="1053" t="str">
        <f t="shared" si="256"/>
        <v>n/a</v>
      </c>
      <c r="AQ354" s="1053" t="str">
        <f t="shared" si="257"/>
        <v>n/a</v>
      </c>
      <c r="AR354" s="1053" t="str">
        <f t="shared" si="258"/>
        <v>n/a</v>
      </c>
      <c r="AS354" s="1053" t="str">
        <f t="shared" si="259"/>
        <v>n/a</v>
      </c>
      <c r="AT354" s="1053" t="str">
        <f t="shared" si="260"/>
        <v>n/a</v>
      </c>
      <c r="AU354" s="1054">
        <f t="shared" si="240"/>
        <v>72.504259280011595</v>
      </c>
      <c r="AV354" s="1055">
        <f t="shared" si="241"/>
        <v>102.13577274500925</v>
      </c>
    </row>
    <row r="355" spans="1:48" ht="11.25" customHeight="1" x14ac:dyDescent="0.2">
      <c r="A355" s="470" t="s">
        <v>3951</v>
      </c>
      <c r="B355" s="860" t="s">
        <v>3952</v>
      </c>
      <c r="C355" s="610">
        <v>0.2276</v>
      </c>
      <c r="D355" s="482">
        <v>0.1515</v>
      </c>
      <c r="E355" s="615">
        <v>0.12</v>
      </c>
      <c r="F355" s="610">
        <v>3.8599999999999995E-2</v>
      </c>
      <c r="G355" s="610">
        <v>3.0399999999999996E-2</v>
      </c>
      <c r="H355" s="610">
        <v>6.7999999999999996E-3</v>
      </c>
      <c r="I355" s="521">
        <v>0</v>
      </c>
      <c r="J355" s="931"/>
      <c r="K355" s="485">
        <v>0</v>
      </c>
      <c r="L355" s="614">
        <v>0</v>
      </c>
      <c r="M355" s="931"/>
      <c r="N355" s="611">
        <v>0</v>
      </c>
      <c r="O355" s="611">
        <v>0</v>
      </c>
      <c r="P355" s="612">
        <v>0</v>
      </c>
      <c r="Q355" s="612">
        <v>0</v>
      </c>
      <c r="R355" s="612">
        <v>0</v>
      </c>
      <c r="S355" s="612">
        <v>0</v>
      </c>
      <c r="T355" s="612">
        <v>0</v>
      </c>
      <c r="U355" s="612">
        <v>0</v>
      </c>
      <c r="V355" s="612">
        <v>0</v>
      </c>
      <c r="W355" s="612">
        <v>0</v>
      </c>
      <c r="X355" s="612">
        <v>0</v>
      </c>
      <c r="Y355" s="612">
        <v>0</v>
      </c>
      <c r="Z355" s="613">
        <f t="shared" si="239"/>
        <v>0.57489999999999997</v>
      </c>
      <c r="AA355" s="1052">
        <f t="shared" si="213"/>
        <v>50.231023102310225</v>
      </c>
      <c r="AB355" s="1052">
        <f t="shared" si="242"/>
        <v>26.249999999999996</v>
      </c>
      <c r="AC355" s="1053">
        <f t="shared" si="243"/>
        <v>210.88082901554407</v>
      </c>
      <c r="AD355" s="1053">
        <f t="shared" si="244"/>
        <v>26.973684210526304</v>
      </c>
      <c r="AE355" s="1053">
        <f t="shared" si="245"/>
        <v>347.05882352941177</v>
      </c>
      <c r="AF355" s="1053" t="str">
        <f t="shared" si="246"/>
        <v>n/a</v>
      </c>
      <c r="AG355" s="1053" t="str">
        <f t="shared" si="247"/>
        <v>n/a</v>
      </c>
      <c r="AH355" s="1053" t="str">
        <f t="shared" si="248"/>
        <v>n/a</v>
      </c>
      <c r="AI355" s="1053" t="str">
        <f t="shared" si="249"/>
        <v>n/a</v>
      </c>
      <c r="AJ355" s="1053" t="str">
        <f t="shared" si="250"/>
        <v>n/a</v>
      </c>
      <c r="AK355" s="1053" t="str">
        <f t="shared" si="251"/>
        <v>n/a</v>
      </c>
      <c r="AL355" s="1053" t="str">
        <f t="shared" si="252"/>
        <v>n/a</v>
      </c>
      <c r="AM355" s="1053" t="str">
        <f t="shared" si="253"/>
        <v>n/a</v>
      </c>
      <c r="AN355" s="1053" t="str">
        <f t="shared" si="254"/>
        <v>n/a</v>
      </c>
      <c r="AO355" s="1053" t="str">
        <f t="shared" si="255"/>
        <v>n/a</v>
      </c>
      <c r="AP355" s="1053" t="str">
        <f t="shared" si="256"/>
        <v>n/a</v>
      </c>
      <c r="AQ355" s="1053" t="str">
        <f t="shared" si="257"/>
        <v>n/a</v>
      </c>
      <c r="AR355" s="1053" t="str">
        <f t="shared" si="258"/>
        <v>n/a</v>
      </c>
      <c r="AS355" s="1053" t="str">
        <f t="shared" si="259"/>
        <v>n/a</v>
      </c>
      <c r="AT355" s="1053" t="str">
        <f t="shared" si="260"/>
        <v>n/a</v>
      </c>
      <c r="AU355" s="1054">
        <f t="shared" si="240"/>
        <v>132.27887197155846</v>
      </c>
      <c r="AV355" s="1055">
        <f t="shared" si="241"/>
        <v>142.6287567492586</v>
      </c>
    </row>
    <row r="356" spans="1:48" ht="11.25" customHeight="1" x14ac:dyDescent="0.2">
      <c r="A356" s="862" t="s">
        <v>1344</v>
      </c>
      <c r="B356" s="860" t="s">
        <v>1345</v>
      </c>
      <c r="C356" s="610">
        <v>0.58799999999999997</v>
      </c>
      <c r="D356" s="482">
        <v>0.53600000000000003</v>
      </c>
      <c r="E356" s="615">
        <v>0.50800000000000001</v>
      </c>
      <c r="F356" s="610">
        <v>0.496</v>
      </c>
      <c r="G356" s="610">
        <v>0.47199999999999998</v>
      </c>
      <c r="H356" s="610">
        <v>0.44</v>
      </c>
      <c r="I356" s="610">
        <v>0.4</v>
      </c>
      <c r="J356" s="931"/>
      <c r="K356" s="485">
        <v>0.36399999999999999</v>
      </c>
      <c r="L356" s="614">
        <v>0.37824999999999998</v>
      </c>
      <c r="M356" s="931"/>
      <c r="N356" s="494">
        <v>0.38300000000000001</v>
      </c>
      <c r="O356" s="494">
        <v>0.32555000000000001</v>
      </c>
      <c r="P356" s="616">
        <v>0.2681</v>
      </c>
      <c r="Q356" s="616">
        <v>0.21448000000000003</v>
      </c>
      <c r="R356" s="616">
        <v>0.16852</v>
      </c>
      <c r="S356" s="616">
        <v>0.13788</v>
      </c>
      <c r="T356" s="616">
        <v>0.13022</v>
      </c>
      <c r="U356" s="616">
        <v>0.12256</v>
      </c>
      <c r="V356" s="612">
        <v>0.1149</v>
      </c>
      <c r="W356" s="612">
        <v>0.1149</v>
      </c>
      <c r="X356" s="612">
        <v>0.1149</v>
      </c>
      <c r="Y356" s="612">
        <v>0.1149</v>
      </c>
      <c r="Z356" s="613">
        <f t="shared" si="239"/>
        <v>6.3921600000000005</v>
      </c>
      <c r="AA356" s="1052">
        <f t="shared" si="213"/>
        <v>9.7014925373134275</v>
      </c>
      <c r="AB356" s="1052">
        <f t="shared" si="242"/>
        <v>5.5118110236220597</v>
      </c>
      <c r="AC356" s="1053">
        <f t="shared" si="243"/>
        <v>2.4193548387096753</v>
      </c>
      <c r="AD356" s="1053">
        <f t="shared" si="244"/>
        <v>5.0847457627118731</v>
      </c>
      <c r="AE356" s="1053">
        <f t="shared" si="245"/>
        <v>7.2727272727272751</v>
      </c>
      <c r="AF356" s="1053">
        <f t="shared" si="246"/>
        <v>9.9999999999999858</v>
      </c>
      <c r="AG356" s="1053">
        <f t="shared" si="247"/>
        <v>9.8901098901098994</v>
      </c>
      <c r="AH356" s="1053">
        <f t="shared" si="248"/>
        <v>-3.7673496364838077</v>
      </c>
      <c r="AI356" s="1053">
        <f t="shared" si="249"/>
        <v>-1.2402088772845987</v>
      </c>
      <c r="AJ356" s="1053">
        <f t="shared" si="250"/>
        <v>17.647058823529417</v>
      </c>
      <c r="AK356" s="1053">
        <f t="shared" si="251"/>
        <v>21.42857142857142</v>
      </c>
      <c r="AL356" s="1053">
        <f t="shared" si="252"/>
        <v>24.999999999999979</v>
      </c>
      <c r="AM356" s="1053">
        <f t="shared" si="253"/>
        <v>27.272727272727295</v>
      </c>
      <c r="AN356" s="1053">
        <f t="shared" si="254"/>
        <v>22.222222222222232</v>
      </c>
      <c r="AO356" s="1053">
        <f t="shared" si="255"/>
        <v>5.8823529411764719</v>
      </c>
      <c r="AP356" s="1053">
        <f t="shared" si="256"/>
        <v>6.25</v>
      </c>
      <c r="AQ356" s="1053">
        <f t="shared" si="257"/>
        <v>6.6666666666666652</v>
      </c>
      <c r="AR356" s="1053">
        <f t="shared" si="258"/>
        <v>0</v>
      </c>
      <c r="AS356" s="1053">
        <f t="shared" si="259"/>
        <v>0</v>
      </c>
      <c r="AT356" s="1053">
        <f t="shared" si="260"/>
        <v>0</v>
      </c>
      <c r="AU356" s="1054">
        <f t="shared" si="240"/>
        <v>8.8621141083159625</v>
      </c>
      <c r="AV356" s="1055">
        <f t="shared" si="241"/>
        <v>9.1859265230570166</v>
      </c>
    </row>
    <row r="357" spans="1:48" ht="11.25" customHeight="1" x14ac:dyDescent="0.2">
      <c r="A357" s="483" t="s">
        <v>255</v>
      </c>
      <c r="B357" s="860" t="s">
        <v>256</v>
      </c>
      <c r="C357" s="610">
        <v>4.07</v>
      </c>
      <c r="D357" s="482">
        <v>3.34</v>
      </c>
      <c r="E357" s="615">
        <v>2.7300000000000004</v>
      </c>
      <c r="F357" s="610">
        <v>2.2999999999999998</v>
      </c>
      <c r="G357" s="610">
        <v>2.0049999999999999</v>
      </c>
      <c r="H357" s="610">
        <v>1.7450000000000001</v>
      </c>
      <c r="I357" s="610">
        <v>1.56</v>
      </c>
      <c r="J357" s="931" t="s">
        <v>90</v>
      </c>
      <c r="K357" s="610">
        <v>1.46</v>
      </c>
      <c r="L357" s="481">
        <v>1.38</v>
      </c>
      <c r="M357" s="931"/>
      <c r="N357" s="494">
        <v>1.27</v>
      </c>
      <c r="O357" s="611">
        <v>1.24</v>
      </c>
      <c r="P357" s="616">
        <v>1.1499999999999999</v>
      </c>
      <c r="Q357" s="616">
        <v>0.91</v>
      </c>
      <c r="R357" s="616">
        <v>0.70499999999999996</v>
      </c>
      <c r="S357" s="616">
        <v>0.58499999999999996</v>
      </c>
      <c r="T357" s="616">
        <v>0.5</v>
      </c>
      <c r="U357" s="616">
        <v>0.46500000000000002</v>
      </c>
      <c r="V357" s="616">
        <v>0.44500000000000001</v>
      </c>
      <c r="W357" s="616">
        <v>0.41</v>
      </c>
      <c r="X357" s="616">
        <v>0.37</v>
      </c>
      <c r="Y357" s="616">
        <v>0.315</v>
      </c>
      <c r="Z357" s="613">
        <f t="shared" si="239"/>
        <v>28.954999999999998</v>
      </c>
      <c r="AA357" s="1052">
        <f t="shared" si="213"/>
        <v>21.856287425149713</v>
      </c>
      <c r="AB357" s="1052">
        <f t="shared" si="242"/>
        <v>22.344322344322308</v>
      </c>
      <c r="AC357" s="1053">
        <f t="shared" si="243"/>
        <v>18.695652173913068</v>
      </c>
      <c r="AD357" s="1053">
        <f t="shared" si="244"/>
        <v>14.71321695760599</v>
      </c>
      <c r="AE357" s="1053">
        <f t="shared" si="245"/>
        <v>14.899713467048702</v>
      </c>
      <c r="AF357" s="1053">
        <f t="shared" si="246"/>
        <v>11.858974358974361</v>
      </c>
      <c r="AG357" s="1053">
        <f t="shared" si="247"/>
        <v>6.8493150684931559</v>
      </c>
      <c r="AH357" s="1053">
        <f t="shared" si="248"/>
        <v>5.7971014492753659</v>
      </c>
      <c r="AI357" s="1053">
        <f t="shared" si="249"/>
        <v>8.6614173228346303</v>
      </c>
      <c r="AJ357" s="1053">
        <f t="shared" si="250"/>
        <v>2.4193548387096753</v>
      </c>
      <c r="AK357" s="1053">
        <f t="shared" si="251"/>
        <v>7.8260869565217384</v>
      </c>
      <c r="AL357" s="1053">
        <f t="shared" si="252"/>
        <v>26.373626373626369</v>
      </c>
      <c r="AM357" s="1053">
        <f t="shared" si="253"/>
        <v>29.078014184397173</v>
      </c>
      <c r="AN357" s="1053">
        <f t="shared" si="254"/>
        <v>20.512820512820507</v>
      </c>
      <c r="AO357" s="1053">
        <f t="shared" si="255"/>
        <v>16.999999999999993</v>
      </c>
      <c r="AP357" s="1053">
        <f t="shared" si="256"/>
        <v>7.5268817204301008</v>
      </c>
      <c r="AQ357" s="1053">
        <f t="shared" si="257"/>
        <v>4.4943820224719211</v>
      </c>
      <c r="AR357" s="1053">
        <f t="shared" si="258"/>
        <v>8.5365853658536661</v>
      </c>
      <c r="AS357" s="1053">
        <f t="shared" si="259"/>
        <v>10.810810810810811</v>
      </c>
      <c r="AT357" s="1053">
        <f t="shared" si="260"/>
        <v>17.460317460317466</v>
      </c>
      <c r="AU357" s="1054">
        <f t="shared" si="240"/>
        <v>13.885744040678835</v>
      </c>
      <c r="AV357" s="1055">
        <f t="shared" si="241"/>
        <v>7.5891531356816042</v>
      </c>
    </row>
    <row r="358" spans="1:48" ht="11.25" customHeight="1" x14ac:dyDescent="0.2">
      <c r="A358" s="862" t="s">
        <v>639</v>
      </c>
      <c r="B358" s="860" t="s">
        <v>640</v>
      </c>
      <c r="C358" s="610">
        <v>1.04</v>
      </c>
      <c r="D358" s="482">
        <v>0.96</v>
      </c>
      <c r="E358" s="476">
        <v>0.92</v>
      </c>
      <c r="F358" s="610">
        <v>0.88</v>
      </c>
      <c r="G358" s="610">
        <v>0.84</v>
      </c>
      <c r="H358" s="610">
        <v>0.8</v>
      </c>
      <c r="I358" s="610">
        <v>0.6</v>
      </c>
      <c r="J358" s="931" t="s">
        <v>90</v>
      </c>
      <c r="K358" s="610">
        <v>0.56000000000000005</v>
      </c>
      <c r="L358" s="481">
        <v>0.52</v>
      </c>
      <c r="M358" s="931"/>
      <c r="N358" s="494">
        <v>0.48</v>
      </c>
      <c r="O358" s="494">
        <v>0.44</v>
      </c>
      <c r="P358" s="616">
        <v>0.4</v>
      </c>
      <c r="Q358" s="616">
        <v>0.36</v>
      </c>
      <c r="R358" s="616">
        <v>0.32</v>
      </c>
      <c r="S358" s="616">
        <v>0.24</v>
      </c>
      <c r="T358" s="616">
        <v>4.4999999999999998E-2</v>
      </c>
      <c r="U358" s="612">
        <v>0</v>
      </c>
      <c r="V358" s="612">
        <v>0</v>
      </c>
      <c r="W358" s="612">
        <v>0</v>
      </c>
      <c r="X358" s="612">
        <v>1.2500000000000001E-2</v>
      </c>
      <c r="Y358" s="616">
        <v>0.05</v>
      </c>
      <c r="Z358" s="613">
        <f t="shared" si="239"/>
        <v>9.4674999999999994</v>
      </c>
      <c r="AA358" s="1052">
        <f t="shared" si="213"/>
        <v>8.3333333333333481</v>
      </c>
      <c r="AB358" s="1052">
        <f t="shared" si="242"/>
        <v>4.3478260869565188</v>
      </c>
      <c r="AC358" s="1053">
        <f t="shared" si="243"/>
        <v>4.5454545454545414</v>
      </c>
      <c r="AD358" s="1053">
        <f t="shared" si="244"/>
        <v>4.7619047619047672</v>
      </c>
      <c r="AE358" s="1053">
        <f t="shared" si="245"/>
        <v>4.9999999999999822</v>
      </c>
      <c r="AF358" s="1053">
        <f t="shared" si="246"/>
        <v>33.33333333333335</v>
      </c>
      <c r="AG358" s="1053">
        <f t="shared" si="247"/>
        <v>7.1428571428571397</v>
      </c>
      <c r="AH358" s="1053">
        <f t="shared" si="248"/>
        <v>7.6923076923077094</v>
      </c>
      <c r="AI358" s="1053">
        <f t="shared" si="249"/>
        <v>8.3333333333333481</v>
      </c>
      <c r="AJ358" s="1053">
        <f t="shared" si="250"/>
        <v>9.0909090909090828</v>
      </c>
      <c r="AK358" s="1053">
        <f t="shared" si="251"/>
        <v>9.9999999999999858</v>
      </c>
      <c r="AL358" s="1053">
        <f t="shared" si="252"/>
        <v>11.111111111111116</v>
      </c>
      <c r="AM358" s="1053">
        <f t="shared" si="253"/>
        <v>12.5</v>
      </c>
      <c r="AN358" s="1053">
        <f t="shared" si="254"/>
        <v>33.33333333333335</v>
      </c>
      <c r="AO358" s="1053">
        <f t="shared" si="255"/>
        <v>433.33333333333331</v>
      </c>
      <c r="AP358" s="1053" t="str">
        <f t="shared" si="256"/>
        <v>n/a</v>
      </c>
      <c r="AQ358" s="1053" t="str">
        <f t="shared" si="257"/>
        <v>n/a</v>
      </c>
      <c r="AR358" s="1053" t="str">
        <f t="shared" si="258"/>
        <v>n/a</v>
      </c>
      <c r="AS358" s="1053">
        <f t="shared" si="259"/>
        <v>-100</v>
      </c>
      <c r="AT358" s="1053">
        <f t="shared" si="260"/>
        <v>-75</v>
      </c>
      <c r="AU358" s="1054">
        <f t="shared" si="240"/>
        <v>24.579943358715735</v>
      </c>
      <c r="AV358" s="1055">
        <f t="shared" si="241"/>
        <v>110.72283000096913</v>
      </c>
    </row>
    <row r="359" spans="1:48" ht="11.25" customHeight="1" x14ac:dyDescent="0.2">
      <c r="A359" s="617" t="s">
        <v>637</v>
      </c>
      <c r="B359" s="490" t="s">
        <v>638</v>
      </c>
      <c r="C359" s="610">
        <v>2</v>
      </c>
      <c r="D359" s="482">
        <v>1.8</v>
      </c>
      <c r="E359" s="503">
        <v>1.68</v>
      </c>
      <c r="F359" s="496">
        <v>1.56</v>
      </c>
      <c r="G359" s="496">
        <v>1.44</v>
      </c>
      <c r="H359" s="496">
        <v>1.28</v>
      </c>
      <c r="I359" s="496">
        <v>0.64</v>
      </c>
      <c r="J359" s="1013" t="s">
        <v>90</v>
      </c>
      <c r="K359" s="496">
        <v>0.52</v>
      </c>
      <c r="L359" s="492">
        <v>0.46</v>
      </c>
      <c r="M359" s="1013"/>
      <c r="N359" s="509">
        <v>0.43</v>
      </c>
      <c r="O359" s="509">
        <v>0.39</v>
      </c>
      <c r="P359" s="498">
        <v>0.37</v>
      </c>
      <c r="Q359" s="498">
        <v>0.34</v>
      </c>
      <c r="R359" s="498">
        <v>0.3</v>
      </c>
      <c r="S359" s="498">
        <v>0.25</v>
      </c>
      <c r="T359" s="499">
        <v>0</v>
      </c>
      <c r="U359" s="499">
        <v>0</v>
      </c>
      <c r="V359" s="499">
        <v>0</v>
      </c>
      <c r="W359" s="499">
        <v>0</v>
      </c>
      <c r="X359" s="499">
        <v>0</v>
      </c>
      <c r="Y359" s="499">
        <v>0</v>
      </c>
      <c r="Z359" s="613">
        <f t="shared" si="239"/>
        <v>13.459999999999999</v>
      </c>
      <c r="AA359" s="1052">
        <f t="shared" si="213"/>
        <v>11.111111111111116</v>
      </c>
      <c r="AB359" s="1052">
        <f t="shared" si="242"/>
        <v>7.1428571428571397</v>
      </c>
      <c r="AC359" s="1053">
        <f t="shared" si="243"/>
        <v>7.6923076923076872</v>
      </c>
      <c r="AD359" s="1053">
        <f t="shared" si="244"/>
        <v>8.3333333333333481</v>
      </c>
      <c r="AE359" s="1053">
        <f t="shared" si="245"/>
        <v>12.5</v>
      </c>
      <c r="AF359" s="1053">
        <f t="shared" si="246"/>
        <v>100</v>
      </c>
      <c r="AG359" s="1053">
        <f t="shared" si="247"/>
        <v>23.076923076923084</v>
      </c>
      <c r="AH359" s="1053">
        <f t="shared" si="248"/>
        <v>13.043478260869556</v>
      </c>
      <c r="AI359" s="1053">
        <f t="shared" si="249"/>
        <v>6.976744186046524</v>
      </c>
      <c r="AJ359" s="1053">
        <f t="shared" si="250"/>
        <v>10.256410256410241</v>
      </c>
      <c r="AK359" s="1053">
        <f t="shared" si="251"/>
        <v>5.4054054054054168</v>
      </c>
      <c r="AL359" s="1053">
        <f t="shared" si="252"/>
        <v>8.8235294117646959</v>
      </c>
      <c r="AM359" s="1053">
        <f t="shared" si="253"/>
        <v>13.333333333333353</v>
      </c>
      <c r="AN359" s="1053">
        <f t="shared" si="254"/>
        <v>19.999999999999996</v>
      </c>
      <c r="AO359" s="1053" t="str">
        <f t="shared" si="255"/>
        <v>n/a</v>
      </c>
      <c r="AP359" s="1053" t="str">
        <f t="shared" si="256"/>
        <v>n/a</v>
      </c>
      <c r="AQ359" s="1053" t="str">
        <f t="shared" si="257"/>
        <v>n/a</v>
      </c>
      <c r="AR359" s="1053" t="str">
        <f t="shared" si="258"/>
        <v>n/a</v>
      </c>
      <c r="AS359" s="1053" t="str">
        <f t="shared" si="259"/>
        <v>n/a</v>
      </c>
      <c r="AT359" s="1053" t="str">
        <f t="shared" si="260"/>
        <v>n/a</v>
      </c>
      <c r="AU359" s="1054">
        <f t="shared" si="240"/>
        <v>17.692530943597298</v>
      </c>
      <c r="AV359" s="1055">
        <f t="shared" si="241"/>
        <v>24.208041567568166</v>
      </c>
    </row>
    <row r="360" spans="1:48" ht="11.25" customHeight="1" x14ac:dyDescent="0.2">
      <c r="A360" s="862" t="s">
        <v>257</v>
      </c>
      <c r="B360" s="860" t="s">
        <v>258</v>
      </c>
      <c r="C360" s="610">
        <v>1.6</v>
      </c>
      <c r="D360" s="482">
        <v>1.48</v>
      </c>
      <c r="E360" s="482">
        <v>1.24</v>
      </c>
      <c r="F360" s="610">
        <v>1.1200000000000001</v>
      </c>
      <c r="G360" s="610">
        <v>1</v>
      </c>
      <c r="H360" s="610">
        <v>0.88</v>
      </c>
      <c r="I360" s="610">
        <v>0.73</v>
      </c>
      <c r="J360" s="931"/>
      <c r="K360" s="610">
        <v>0.46</v>
      </c>
      <c r="L360" s="481">
        <v>0.42</v>
      </c>
      <c r="M360" s="931"/>
      <c r="N360" s="494">
        <v>0.38</v>
      </c>
      <c r="O360" s="494">
        <v>0.34</v>
      </c>
      <c r="P360" s="616">
        <v>0.3</v>
      </c>
      <c r="Q360" s="616">
        <v>0.26</v>
      </c>
      <c r="R360" s="616">
        <v>0.22</v>
      </c>
      <c r="S360" s="616">
        <v>0.18</v>
      </c>
      <c r="T360" s="616">
        <v>0.16</v>
      </c>
      <c r="U360" s="612">
        <v>0.14000000000000001</v>
      </c>
      <c r="V360" s="616">
        <v>0.14000000000000001</v>
      </c>
      <c r="W360" s="616">
        <v>0.12</v>
      </c>
      <c r="X360" s="616">
        <v>0.1</v>
      </c>
      <c r="Y360" s="616">
        <v>0.08</v>
      </c>
      <c r="Z360" s="613">
        <f t="shared" si="239"/>
        <v>11.350000000000003</v>
      </c>
      <c r="AA360" s="1052">
        <f t="shared" si="213"/>
        <v>8.1081081081081141</v>
      </c>
      <c r="AB360" s="1052">
        <f t="shared" si="242"/>
        <v>19.354838709677423</v>
      </c>
      <c r="AC360" s="1053">
        <f t="shared" si="243"/>
        <v>10.714285714285698</v>
      </c>
      <c r="AD360" s="1053">
        <f t="shared" si="244"/>
        <v>12.000000000000011</v>
      </c>
      <c r="AE360" s="1053">
        <f t="shared" si="245"/>
        <v>13.636363636363647</v>
      </c>
      <c r="AF360" s="1053">
        <f t="shared" si="246"/>
        <v>20.547945205479444</v>
      </c>
      <c r="AG360" s="1053">
        <f t="shared" si="247"/>
        <v>58.695652173913039</v>
      </c>
      <c r="AH360" s="1053">
        <f t="shared" si="248"/>
        <v>9.5238095238095344</v>
      </c>
      <c r="AI360" s="1053">
        <f t="shared" si="249"/>
        <v>10.526315789473673</v>
      </c>
      <c r="AJ360" s="1053">
        <f t="shared" si="250"/>
        <v>11.764705882352944</v>
      </c>
      <c r="AK360" s="1053">
        <f t="shared" si="251"/>
        <v>13.333333333333353</v>
      </c>
      <c r="AL360" s="1053">
        <f t="shared" si="252"/>
        <v>15.384615384615374</v>
      </c>
      <c r="AM360" s="1053">
        <f t="shared" si="253"/>
        <v>18.181818181818187</v>
      </c>
      <c r="AN360" s="1053">
        <f t="shared" si="254"/>
        <v>22.222222222222232</v>
      </c>
      <c r="AO360" s="1053">
        <f t="shared" si="255"/>
        <v>12.5</v>
      </c>
      <c r="AP360" s="1053">
        <f t="shared" si="256"/>
        <v>14.285714285714279</v>
      </c>
      <c r="AQ360" s="1053">
        <f t="shared" si="257"/>
        <v>0</v>
      </c>
      <c r="AR360" s="1053">
        <f t="shared" si="258"/>
        <v>16.666666666666675</v>
      </c>
      <c r="AS360" s="1053">
        <f t="shared" si="259"/>
        <v>19.999999999999996</v>
      </c>
      <c r="AT360" s="1053">
        <f t="shared" si="260"/>
        <v>25</v>
      </c>
      <c r="AU360" s="1054">
        <f t="shared" si="240"/>
        <v>16.622319740891683</v>
      </c>
      <c r="AV360" s="1055">
        <f t="shared" si="241"/>
        <v>11.397965476707228</v>
      </c>
    </row>
    <row r="361" spans="1:48" ht="11.25" customHeight="1" x14ac:dyDescent="0.2">
      <c r="A361" s="483" t="s">
        <v>259</v>
      </c>
      <c r="B361" s="860" t="s">
        <v>260</v>
      </c>
      <c r="C361" s="610">
        <v>3.75</v>
      </c>
      <c r="D361" s="482">
        <v>3.54</v>
      </c>
      <c r="E361" s="482">
        <v>3.3200000000000003</v>
      </c>
      <c r="F361" s="610">
        <v>3.15</v>
      </c>
      <c r="G361" s="610">
        <v>2.95</v>
      </c>
      <c r="H361" s="610">
        <v>2.76</v>
      </c>
      <c r="I361" s="610">
        <v>2.59</v>
      </c>
      <c r="J361" s="931"/>
      <c r="K361" s="610">
        <v>2.4</v>
      </c>
      <c r="L361" s="481">
        <v>2.25</v>
      </c>
      <c r="M361" s="931"/>
      <c r="N361" s="494">
        <v>2.11</v>
      </c>
      <c r="O361" s="494">
        <v>1.93</v>
      </c>
      <c r="P361" s="616">
        <v>1.7949999999999999</v>
      </c>
      <c r="Q361" s="616">
        <v>1.62</v>
      </c>
      <c r="R361" s="616">
        <v>1.4550000000000001</v>
      </c>
      <c r="S361" s="616">
        <v>1.2749999999999999</v>
      </c>
      <c r="T361" s="616">
        <v>1.095</v>
      </c>
      <c r="U361" s="616">
        <v>0.92500000000000004</v>
      </c>
      <c r="V361" s="616">
        <v>0.79500000000000004</v>
      </c>
      <c r="W361" s="616">
        <v>0.7</v>
      </c>
      <c r="X361" s="616">
        <v>0.62</v>
      </c>
      <c r="Y361" s="616">
        <v>0.54500000000000004</v>
      </c>
      <c r="Z361" s="613">
        <f t="shared" si="239"/>
        <v>41.574999999999989</v>
      </c>
      <c r="AA361" s="1052">
        <f t="shared" si="213"/>
        <v>5.9322033898305149</v>
      </c>
      <c r="AB361" s="1052">
        <f t="shared" si="242"/>
        <v>6.6265060240963791</v>
      </c>
      <c r="AC361" s="1053">
        <f t="shared" si="243"/>
        <v>5.3968253968253999</v>
      </c>
      <c r="AD361" s="1053">
        <f t="shared" si="244"/>
        <v>6.7796610169491345</v>
      </c>
      <c r="AE361" s="1053">
        <f t="shared" si="245"/>
        <v>6.8840579710145011</v>
      </c>
      <c r="AF361" s="1053">
        <f t="shared" si="246"/>
        <v>6.5637065637065506</v>
      </c>
      <c r="AG361" s="1053">
        <f t="shared" si="247"/>
        <v>7.9166666666666607</v>
      </c>
      <c r="AH361" s="1053">
        <f t="shared" si="248"/>
        <v>6.6666666666666652</v>
      </c>
      <c r="AI361" s="1053">
        <f t="shared" si="249"/>
        <v>6.6350710900473953</v>
      </c>
      <c r="AJ361" s="1053">
        <f t="shared" si="250"/>
        <v>9.32642487046631</v>
      </c>
      <c r="AK361" s="1053">
        <f t="shared" si="251"/>
        <v>7.5208913649025044</v>
      </c>
      <c r="AL361" s="1053">
        <f t="shared" si="252"/>
        <v>10.80246913580245</v>
      </c>
      <c r="AM361" s="1053">
        <f t="shared" si="253"/>
        <v>11.340206185567014</v>
      </c>
      <c r="AN361" s="1053">
        <f t="shared" si="254"/>
        <v>14.117647058823547</v>
      </c>
      <c r="AO361" s="1053">
        <f t="shared" si="255"/>
        <v>16.43835616438356</v>
      </c>
      <c r="AP361" s="1053">
        <f t="shared" si="256"/>
        <v>18.378378378378368</v>
      </c>
      <c r="AQ361" s="1053">
        <f t="shared" si="257"/>
        <v>16.35220125786163</v>
      </c>
      <c r="AR361" s="1053">
        <f t="shared" si="258"/>
        <v>13.571428571428591</v>
      </c>
      <c r="AS361" s="1053">
        <f t="shared" si="259"/>
        <v>12.903225806451601</v>
      </c>
      <c r="AT361" s="1053">
        <f t="shared" si="260"/>
        <v>13.761467889908241</v>
      </c>
      <c r="AU361" s="1054">
        <f t="shared" si="240"/>
        <v>10.195703073488851</v>
      </c>
      <c r="AV361" s="1055">
        <f t="shared" si="241"/>
        <v>4.1060928224409654</v>
      </c>
    </row>
    <row r="362" spans="1:48" ht="11.25" customHeight="1" x14ac:dyDescent="0.2">
      <c r="A362" s="862" t="s">
        <v>1350</v>
      </c>
      <c r="B362" s="860" t="s">
        <v>1351</v>
      </c>
      <c r="C362" s="610">
        <v>0.59</v>
      </c>
      <c r="D362" s="482">
        <v>0.48</v>
      </c>
      <c r="E362" s="615">
        <v>0.37</v>
      </c>
      <c r="F362" s="610">
        <v>0.33</v>
      </c>
      <c r="G362" s="610">
        <v>0.30499999999999999</v>
      </c>
      <c r="H362" s="485">
        <v>0.3</v>
      </c>
      <c r="I362" s="610">
        <v>7.4999999999999997E-2</v>
      </c>
      <c r="J362" s="931"/>
      <c r="K362" s="485">
        <v>0</v>
      </c>
      <c r="L362" s="614">
        <v>0</v>
      </c>
      <c r="M362" s="931"/>
      <c r="N362" s="611">
        <v>0</v>
      </c>
      <c r="O362" s="611">
        <v>0</v>
      </c>
      <c r="P362" s="612">
        <v>0.22</v>
      </c>
      <c r="Q362" s="616">
        <v>0.11</v>
      </c>
      <c r="R362" s="612">
        <v>0</v>
      </c>
      <c r="S362" s="612">
        <v>0</v>
      </c>
      <c r="T362" s="612">
        <v>0</v>
      </c>
      <c r="U362" s="612">
        <v>0</v>
      </c>
      <c r="V362" s="612">
        <v>0</v>
      </c>
      <c r="W362" s="612">
        <v>0</v>
      </c>
      <c r="X362" s="612">
        <v>0</v>
      </c>
      <c r="Y362" s="612">
        <v>0</v>
      </c>
      <c r="Z362" s="613">
        <f t="shared" si="239"/>
        <v>2.7800000000000002</v>
      </c>
      <c r="AA362" s="1052">
        <f t="shared" si="213"/>
        <v>22.916666666666675</v>
      </c>
      <c r="AB362" s="1052">
        <f t="shared" si="242"/>
        <v>29.729729729729737</v>
      </c>
      <c r="AC362" s="1053">
        <f t="shared" si="243"/>
        <v>12.12121212121211</v>
      </c>
      <c r="AD362" s="1053">
        <f t="shared" si="244"/>
        <v>8.196721311475418</v>
      </c>
      <c r="AE362" s="1053">
        <f t="shared" si="245"/>
        <v>1.6666666666666607</v>
      </c>
      <c r="AF362" s="1053">
        <f t="shared" si="246"/>
        <v>300</v>
      </c>
      <c r="AG362" s="1053" t="str">
        <f t="shared" si="247"/>
        <v>n/a</v>
      </c>
      <c r="AH362" s="1053" t="str">
        <f t="shared" si="248"/>
        <v>n/a</v>
      </c>
      <c r="AI362" s="1053" t="str">
        <f t="shared" si="249"/>
        <v>n/a</v>
      </c>
      <c r="AJ362" s="1053" t="str">
        <f t="shared" si="250"/>
        <v>n/a</v>
      </c>
      <c r="AK362" s="1053">
        <f t="shared" si="251"/>
        <v>-100</v>
      </c>
      <c r="AL362" s="1053">
        <f t="shared" si="252"/>
        <v>100</v>
      </c>
      <c r="AM362" s="1053" t="str">
        <f t="shared" si="253"/>
        <v>n/a</v>
      </c>
      <c r="AN362" s="1053" t="str">
        <f t="shared" si="254"/>
        <v>n/a</v>
      </c>
      <c r="AO362" s="1053" t="str">
        <f t="shared" si="255"/>
        <v>n/a</v>
      </c>
      <c r="AP362" s="1053" t="str">
        <f t="shared" si="256"/>
        <v>n/a</v>
      </c>
      <c r="AQ362" s="1053" t="str">
        <f t="shared" si="257"/>
        <v>n/a</v>
      </c>
      <c r="AR362" s="1053" t="str">
        <f t="shared" si="258"/>
        <v>n/a</v>
      </c>
      <c r="AS362" s="1053" t="str">
        <f t="shared" si="259"/>
        <v>n/a</v>
      </c>
      <c r="AT362" s="1053" t="str">
        <f t="shared" si="260"/>
        <v>n/a</v>
      </c>
      <c r="AU362" s="1054">
        <f t="shared" si="240"/>
        <v>46.828874561968824</v>
      </c>
      <c r="AV362" s="1055">
        <f t="shared" si="241"/>
        <v>115.93247437336233</v>
      </c>
    </row>
    <row r="363" spans="1:48" ht="11.25" customHeight="1" x14ac:dyDescent="0.2">
      <c r="A363" s="862" t="s">
        <v>1355</v>
      </c>
      <c r="B363" s="860" t="s">
        <v>1356</v>
      </c>
      <c r="C363" s="610">
        <v>3.3</v>
      </c>
      <c r="D363" s="482">
        <v>2.48</v>
      </c>
      <c r="E363" s="615">
        <v>2.04</v>
      </c>
      <c r="F363" s="610">
        <v>1.84</v>
      </c>
      <c r="G363" s="610">
        <v>1.68</v>
      </c>
      <c r="H363" s="610">
        <v>1.56</v>
      </c>
      <c r="I363" s="610">
        <v>1.36</v>
      </c>
      <c r="J363" s="931"/>
      <c r="K363" s="610">
        <v>1.1499999999999999</v>
      </c>
      <c r="L363" s="481">
        <v>0.8</v>
      </c>
      <c r="M363" s="931"/>
      <c r="N363" s="611">
        <v>0.2</v>
      </c>
      <c r="O363" s="611">
        <v>0.53</v>
      </c>
      <c r="P363" s="612">
        <v>1.52</v>
      </c>
      <c r="Q363" s="616">
        <v>1.44</v>
      </c>
      <c r="R363" s="612">
        <v>1.36</v>
      </c>
      <c r="S363" s="612">
        <v>1.36</v>
      </c>
      <c r="T363" s="612">
        <v>1.36</v>
      </c>
      <c r="U363" s="612">
        <v>1.36</v>
      </c>
      <c r="V363" s="616">
        <v>1.36</v>
      </c>
      <c r="W363" s="616">
        <v>1.34</v>
      </c>
      <c r="X363" s="616">
        <v>1.2333000000000001</v>
      </c>
      <c r="Y363" s="616">
        <v>1.06</v>
      </c>
      <c r="Z363" s="613">
        <f t="shared" si="239"/>
        <v>30.333299999999998</v>
      </c>
      <c r="AA363" s="1052">
        <f t="shared" si="213"/>
        <v>33.064516129032249</v>
      </c>
      <c r="AB363" s="1052">
        <f t="shared" si="242"/>
        <v>21.568627450980383</v>
      </c>
      <c r="AC363" s="1053">
        <f t="shared" si="243"/>
        <v>10.869565217391308</v>
      </c>
      <c r="AD363" s="1053">
        <f t="shared" si="244"/>
        <v>9.5238095238095344</v>
      </c>
      <c r="AE363" s="1053">
        <f t="shared" si="245"/>
        <v>7.6923076923076872</v>
      </c>
      <c r="AF363" s="1053">
        <f t="shared" si="246"/>
        <v>14.705882352941169</v>
      </c>
      <c r="AG363" s="1053">
        <f t="shared" si="247"/>
        <v>18.260869565217419</v>
      </c>
      <c r="AH363" s="1053">
        <f t="shared" si="248"/>
        <v>43.749999999999979</v>
      </c>
      <c r="AI363" s="1053">
        <f t="shared" si="249"/>
        <v>300</v>
      </c>
      <c r="AJ363" s="1053">
        <f t="shared" si="250"/>
        <v>-62.264150943396224</v>
      </c>
      <c r="AK363" s="1053">
        <f t="shared" si="251"/>
        <v>-65.131578947368425</v>
      </c>
      <c r="AL363" s="1053">
        <f t="shared" si="252"/>
        <v>5.555555555555558</v>
      </c>
      <c r="AM363" s="1053">
        <f t="shared" si="253"/>
        <v>5.8823529411764497</v>
      </c>
      <c r="AN363" s="1053">
        <f t="shared" si="254"/>
        <v>0</v>
      </c>
      <c r="AO363" s="1053">
        <f t="shared" si="255"/>
        <v>0</v>
      </c>
      <c r="AP363" s="1053">
        <f t="shared" si="256"/>
        <v>0</v>
      </c>
      <c r="AQ363" s="1053">
        <f t="shared" si="257"/>
        <v>0</v>
      </c>
      <c r="AR363" s="1053">
        <f t="shared" si="258"/>
        <v>1.4925373134328401</v>
      </c>
      <c r="AS363" s="1053">
        <f t="shared" si="259"/>
        <v>8.6515851779777933</v>
      </c>
      <c r="AT363" s="1053">
        <f t="shared" si="260"/>
        <v>16.349056603773594</v>
      </c>
      <c r="AU363" s="1054">
        <f t="shared" si="240"/>
        <v>18.498546781641565</v>
      </c>
      <c r="AV363" s="1055">
        <f t="shared" si="241"/>
        <v>71.072658400791738</v>
      </c>
    </row>
    <row r="364" spans="1:48" ht="11.25" customHeight="1" x14ac:dyDescent="0.2">
      <c r="A364" s="487" t="s">
        <v>642</v>
      </c>
      <c r="B364" s="845" t="s">
        <v>643</v>
      </c>
      <c r="C364" s="610">
        <v>1.34</v>
      </c>
      <c r="D364" s="482">
        <v>1.3</v>
      </c>
      <c r="E364" s="615">
        <v>1.26</v>
      </c>
      <c r="F364" s="610">
        <v>1.22</v>
      </c>
      <c r="G364" s="610">
        <v>1.18</v>
      </c>
      <c r="H364" s="610">
        <v>1.08</v>
      </c>
      <c r="I364" s="610">
        <v>0.98</v>
      </c>
      <c r="J364" s="931" t="s">
        <v>90</v>
      </c>
      <c r="K364" s="610">
        <v>0.88</v>
      </c>
      <c r="L364" s="481">
        <v>0.72</v>
      </c>
      <c r="M364" s="931"/>
      <c r="N364" s="494">
        <v>0.6</v>
      </c>
      <c r="O364" s="494">
        <v>0.54</v>
      </c>
      <c r="P364" s="616">
        <v>0.48</v>
      </c>
      <c r="Q364" s="616">
        <v>0.42</v>
      </c>
      <c r="R364" s="616">
        <v>0.38</v>
      </c>
      <c r="S364" s="616">
        <v>0.33</v>
      </c>
      <c r="T364" s="616">
        <v>0.28000000000000003</v>
      </c>
      <c r="U364" s="616">
        <v>0.23</v>
      </c>
      <c r="V364" s="616">
        <v>0.19</v>
      </c>
      <c r="W364" s="616">
        <v>0.17</v>
      </c>
      <c r="X364" s="616">
        <v>0.152</v>
      </c>
      <c r="Y364" s="616">
        <v>0.13700000000000001</v>
      </c>
      <c r="Z364" s="613">
        <f t="shared" si="239"/>
        <v>13.869000000000002</v>
      </c>
      <c r="AA364" s="1052">
        <f t="shared" si="213"/>
        <v>3.0769230769230882</v>
      </c>
      <c r="AB364" s="1052">
        <f t="shared" si="242"/>
        <v>3.1746031746031855</v>
      </c>
      <c r="AC364" s="1053">
        <f t="shared" si="243"/>
        <v>3.2786885245901676</v>
      </c>
      <c r="AD364" s="1053">
        <f t="shared" si="244"/>
        <v>3.3898305084745894</v>
      </c>
      <c r="AE364" s="1053">
        <f t="shared" si="245"/>
        <v>9.259259259259256</v>
      </c>
      <c r="AF364" s="1053">
        <f t="shared" si="246"/>
        <v>10.204081632653072</v>
      </c>
      <c r="AG364" s="1053">
        <f t="shared" si="247"/>
        <v>11.363636363636353</v>
      </c>
      <c r="AH364" s="1053">
        <f t="shared" si="248"/>
        <v>22.222222222222232</v>
      </c>
      <c r="AI364" s="1053">
        <f t="shared" si="249"/>
        <v>19.999999999999996</v>
      </c>
      <c r="AJ364" s="1053">
        <f t="shared" si="250"/>
        <v>11.111111111111093</v>
      </c>
      <c r="AK364" s="1053">
        <f t="shared" si="251"/>
        <v>12.500000000000021</v>
      </c>
      <c r="AL364" s="1053">
        <f t="shared" si="252"/>
        <v>14.285714285714279</v>
      </c>
      <c r="AM364" s="1053">
        <f t="shared" si="253"/>
        <v>10.526315789473673</v>
      </c>
      <c r="AN364" s="1053">
        <f t="shared" si="254"/>
        <v>15.151515151515138</v>
      </c>
      <c r="AO364" s="1053">
        <f t="shared" si="255"/>
        <v>17.857142857142861</v>
      </c>
      <c r="AP364" s="1053">
        <f t="shared" si="256"/>
        <v>21.739130434782616</v>
      </c>
      <c r="AQ364" s="1053">
        <f t="shared" si="257"/>
        <v>21.052631578947366</v>
      </c>
      <c r="AR364" s="1053">
        <f t="shared" si="258"/>
        <v>11.764705882352944</v>
      </c>
      <c r="AS364" s="1053">
        <f t="shared" si="259"/>
        <v>11.842105263157897</v>
      </c>
      <c r="AT364" s="1053">
        <f t="shared" si="260"/>
        <v>10.948905109489049</v>
      </c>
      <c r="AU364" s="1054">
        <f t="shared" si="240"/>
        <v>12.237426111302444</v>
      </c>
      <c r="AV364" s="1055">
        <f t="shared" si="241"/>
        <v>6.142492173631001</v>
      </c>
    </row>
    <row r="365" spans="1:48" ht="11.25" customHeight="1" x14ac:dyDescent="0.2">
      <c r="A365" s="862" t="s">
        <v>645</v>
      </c>
      <c r="B365" s="860" t="s">
        <v>646</v>
      </c>
      <c r="C365" s="610">
        <v>2.2599999999999998</v>
      </c>
      <c r="D365" s="482">
        <v>2.2000000000000002</v>
      </c>
      <c r="E365" s="613">
        <v>2.12</v>
      </c>
      <c r="F365" s="610">
        <v>2.04</v>
      </c>
      <c r="G365" s="610">
        <v>1.98</v>
      </c>
      <c r="H365" s="610">
        <v>1.9</v>
      </c>
      <c r="I365" s="610">
        <v>1.8</v>
      </c>
      <c r="J365" s="931"/>
      <c r="K365" s="610">
        <v>1.74</v>
      </c>
      <c r="L365" s="481">
        <v>1.67</v>
      </c>
      <c r="M365" s="931"/>
      <c r="N365" s="494">
        <v>1.56</v>
      </c>
      <c r="O365" s="494">
        <v>1.43</v>
      </c>
      <c r="P365" s="616">
        <v>1.3</v>
      </c>
      <c r="Q365" s="616">
        <v>1.2</v>
      </c>
      <c r="R365" s="616">
        <v>1.1399999999999999</v>
      </c>
      <c r="S365" s="616">
        <v>1.06</v>
      </c>
      <c r="T365" s="612">
        <v>1.01</v>
      </c>
      <c r="U365" s="612">
        <v>1.01</v>
      </c>
      <c r="V365" s="612">
        <v>1.01</v>
      </c>
      <c r="W365" s="612">
        <v>1.01</v>
      </c>
      <c r="X365" s="616">
        <v>1.01</v>
      </c>
      <c r="Y365" s="616">
        <v>0.96</v>
      </c>
      <c r="Z365" s="613">
        <f t="shared" si="239"/>
        <v>31.410000000000007</v>
      </c>
      <c r="AA365" s="1052">
        <f t="shared" si="213"/>
        <v>2.7272727272727115</v>
      </c>
      <c r="AB365" s="1052">
        <f t="shared" si="242"/>
        <v>3.7735849056603765</v>
      </c>
      <c r="AC365" s="1053">
        <f t="shared" si="243"/>
        <v>3.9215686274509887</v>
      </c>
      <c r="AD365" s="1053">
        <f t="shared" si="244"/>
        <v>3.0303030303030276</v>
      </c>
      <c r="AE365" s="1053">
        <f t="shared" si="245"/>
        <v>4.2105263157894868</v>
      </c>
      <c r="AF365" s="1053">
        <f t="shared" si="246"/>
        <v>5.555555555555558</v>
      </c>
      <c r="AG365" s="1053">
        <f t="shared" si="247"/>
        <v>3.4482758620689724</v>
      </c>
      <c r="AH365" s="1053">
        <f t="shared" si="248"/>
        <v>4.1916167664670656</v>
      </c>
      <c r="AI365" s="1053">
        <f t="shared" si="249"/>
        <v>7.0512820512820484</v>
      </c>
      <c r="AJ365" s="1053">
        <f t="shared" si="250"/>
        <v>9.0909090909091042</v>
      </c>
      <c r="AK365" s="1053">
        <f t="shared" si="251"/>
        <v>9.9999999999999858</v>
      </c>
      <c r="AL365" s="1053">
        <f t="shared" si="252"/>
        <v>8.3333333333333481</v>
      </c>
      <c r="AM365" s="1053">
        <f t="shared" si="253"/>
        <v>5.2631578947368363</v>
      </c>
      <c r="AN365" s="1053">
        <f t="shared" si="254"/>
        <v>7.5471698113207308</v>
      </c>
      <c r="AO365" s="1053">
        <f t="shared" si="255"/>
        <v>4.9504950495049549</v>
      </c>
      <c r="AP365" s="1053">
        <f t="shared" si="256"/>
        <v>0</v>
      </c>
      <c r="AQ365" s="1053">
        <f t="shared" si="257"/>
        <v>0</v>
      </c>
      <c r="AR365" s="1053">
        <f t="shared" si="258"/>
        <v>0</v>
      </c>
      <c r="AS365" s="1053">
        <f t="shared" si="259"/>
        <v>0</v>
      </c>
      <c r="AT365" s="1053">
        <f t="shared" si="260"/>
        <v>5.2083333333333481</v>
      </c>
      <c r="AU365" s="1054">
        <f t="shared" si="240"/>
        <v>4.4151692177494262</v>
      </c>
      <c r="AV365" s="1055">
        <f t="shared" si="241"/>
        <v>3.0133247127448275</v>
      </c>
    </row>
    <row r="366" spans="1:48" ht="11.25" customHeight="1" x14ac:dyDescent="0.2">
      <c r="A366" s="862" t="s">
        <v>1357</v>
      </c>
      <c r="B366" s="860" t="s">
        <v>1358</v>
      </c>
      <c r="C366" s="610">
        <v>0.91</v>
      </c>
      <c r="D366" s="482">
        <v>0.87</v>
      </c>
      <c r="E366" s="613">
        <v>0.82000000000000006</v>
      </c>
      <c r="F366" s="610">
        <v>0.74</v>
      </c>
      <c r="G366" s="610">
        <v>0.66</v>
      </c>
      <c r="H366" s="610">
        <v>0.57499999999999996</v>
      </c>
      <c r="I366" s="610">
        <v>0.25</v>
      </c>
      <c r="J366" s="931"/>
      <c r="K366" s="485">
        <v>0</v>
      </c>
      <c r="L366" s="614">
        <v>0</v>
      </c>
      <c r="M366" s="931"/>
      <c r="N366" s="611">
        <v>0</v>
      </c>
      <c r="O366" s="611">
        <v>0</v>
      </c>
      <c r="P366" s="612">
        <v>0</v>
      </c>
      <c r="Q366" s="612">
        <v>0</v>
      </c>
      <c r="R366" s="612">
        <v>0</v>
      </c>
      <c r="S366" s="612">
        <v>0</v>
      </c>
      <c r="T366" s="612">
        <v>0</v>
      </c>
      <c r="U366" s="612">
        <v>0</v>
      </c>
      <c r="V366" s="612">
        <v>0</v>
      </c>
      <c r="W366" s="612">
        <v>0</v>
      </c>
      <c r="X366" s="612">
        <v>0</v>
      </c>
      <c r="Y366" s="612">
        <v>0</v>
      </c>
      <c r="Z366" s="613">
        <f t="shared" si="239"/>
        <v>4.8250000000000002</v>
      </c>
      <c r="AA366" s="1052">
        <f t="shared" si="213"/>
        <v>4.5977011494252817</v>
      </c>
      <c r="AB366" s="1052">
        <f t="shared" si="242"/>
        <v>6.0975609756097393</v>
      </c>
      <c r="AC366" s="1053">
        <f t="shared" si="243"/>
        <v>10.810810810810811</v>
      </c>
      <c r="AD366" s="1053">
        <f t="shared" si="244"/>
        <v>12.12121212121211</v>
      </c>
      <c r="AE366" s="1053">
        <f t="shared" si="245"/>
        <v>14.782608695652177</v>
      </c>
      <c r="AF366" s="1053">
        <f t="shared" si="246"/>
        <v>129.99999999999997</v>
      </c>
      <c r="AG366" s="1053" t="str">
        <f t="shared" si="247"/>
        <v>n/a</v>
      </c>
      <c r="AH366" s="1053" t="str">
        <f t="shared" si="248"/>
        <v>n/a</v>
      </c>
      <c r="AI366" s="1053" t="str">
        <f t="shared" si="249"/>
        <v>n/a</v>
      </c>
      <c r="AJ366" s="1053" t="str">
        <f t="shared" si="250"/>
        <v>n/a</v>
      </c>
      <c r="AK366" s="1053" t="str">
        <f t="shared" si="251"/>
        <v>n/a</v>
      </c>
      <c r="AL366" s="1053" t="str">
        <f t="shared" si="252"/>
        <v>n/a</v>
      </c>
      <c r="AM366" s="1053" t="str">
        <f t="shared" si="253"/>
        <v>n/a</v>
      </c>
      <c r="AN366" s="1053" t="str">
        <f t="shared" si="254"/>
        <v>n/a</v>
      </c>
      <c r="AO366" s="1053" t="str">
        <f t="shared" si="255"/>
        <v>n/a</v>
      </c>
      <c r="AP366" s="1053" t="str">
        <f t="shared" si="256"/>
        <v>n/a</v>
      </c>
      <c r="AQ366" s="1053" t="str">
        <f t="shared" si="257"/>
        <v>n/a</v>
      </c>
      <c r="AR366" s="1053" t="str">
        <f t="shared" si="258"/>
        <v>n/a</v>
      </c>
      <c r="AS366" s="1053" t="str">
        <f t="shared" si="259"/>
        <v>n/a</v>
      </c>
      <c r="AT366" s="1053" t="str">
        <f t="shared" si="260"/>
        <v>n/a</v>
      </c>
      <c r="AU366" s="1054">
        <f t="shared" si="240"/>
        <v>29.73498229211835</v>
      </c>
      <c r="AV366" s="1055">
        <f t="shared" si="241"/>
        <v>49.265864465689589</v>
      </c>
    </row>
    <row r="367" spans="1:48" ht="11.25" customHeight="1" x14ac:dyDescent="0.2">
      <c r="A367" s="483" t="s">
        <v>1359</v>
      </c>
      <c r="B367" s="860" t="s">
        <v>1360</v>
      </c>
      <c r="C367" s="610">
        <v>2.4</v>
      </c>
      <c r="D367" s="482">
        <v>2.2000000000000002</v>
      </c>
      <c r="E367" s="613">
        <v>2</v>
      </c>
      <c r="F367" s="610">
        <v>1.8</v>
      </c>
      <c r="G367" s="610">
        <v>1.6</v>
      </c>
      <c r="H367" s="610">
        <v>1.4</v>
      </c>
      <c r="I367" s="610">
        <v>1.2</v>
      </c>
      <c r="J367" s="931"/>
      <c r="K367" s="610">
        <v>1</v>
      </c>
      <c r="L367" s="614">
        <v>0.96</v>
      </c>
      <c r="M367" s="931"/>
      <c r="N367" s="611">
        <v>0.96</v>
      </c>
      <c r="O367" s="611">
        <v>0.96</v>
      </c>
      <c r="P367" s="616">
        <v>0.84</v>
      </c>
      <c r="Q367" s="616">
        <v>0.36</v>
      </c>
      <c r="R367" s="612">
        <v>0</v>
      </c>
      <c r="S367" s="612">
        <v>0</v>
      </c>
      <c r="T367" s="612">
        <v>0</v>
      </c>
      <c r="U367" s="612">
        <v>0</v>
      </c>
      <c r="V367" s="612">
        <v>0</v>
      </c>
      <c r="W367" s="612">
        <v>0</v>
      </c>
      <c r="X367" s="612">
        <v>0</v>
      </c>
      <c r="Y367" s="612">
        <v>0</v>
      </c>
      <c r="Z367" s="613">
        <f t="shared" si="239"/>
        <v>17.68</v>
      </c>
      <c r="AA367" s="1052">
        <f t="shared" si="213"/>
        <v>9.0909090909090828</v>
      </c>
      <c r="AB367" s="1052">
        <f t="shared" si="242"/>
        <v>10.000000000000009</v>
      </c>
      <c r="AC367" s="1053">
        <f t="shared" si="243"/>
        <v>11.111111111111116</v>
      </c>
      <c r="AD367" s="1053">
        <f t="shared" si="244"/>
        <v>12.5</v>
      </c>
      <c r="AE367" s="1053">
        <f t="shared" si="245"/>
        <v>14.285714285714302</v>
      </c>
      <c r="AF367" s="1053">
        <f t="shared" si="246"/>
        <v>16.666666666666675</v>
      </c>
      <c r="AG367" s="1053">
        <f t="shared" si="247"/>
        <v>19.999999999999996</v>
      </c>
      <c r="AH367" s="1053">
        <f t="shared" si="248"/>
        <v>4.1666666666666741</v>
      </c>
      <c r="AI367" s="1053">
        <f t="shared" si="249"/>
        <v>0</v>
      </c>
      <c r="AJ367" s="1053">
        <f t="shared" si="250"/>
        <v>0</v>
      </c>
      <c r="AK367" s="1053">
        <f t="shared" si="251"/>
        <v>14.285714285714279</v>
      </c>
      <c r="AL367" s="1053">
        <f t="shared" si="252"/>
        <v>133.33333333333334</v>
      </c>
      <c r="AM367" s="1053" t="str">
        <f t="shared" si="253"/>
        <v>n/a</v>
      </c>
      <c r="AN367" s="1053" t="str">
        <f t="shared" si="254"/>
        <v>n/a</v>
      </c>
      <c r="AO367" s="1053" t="str">
        <f t="shared" si="255"/>
        <v>n/a</v>
      </c>
      <c r="AP367" s="1053" t="str">
        <f t="shared" si="256"/>
        <v>n/a</v>
      </c>
      <c r="AQ367" s="1053" t="str">
        <f t="shared" si="257"/>
        <v>n/a</v>
      </c>
      <c r="AR367" s="1053" t="str">
        <f t="shared" si="258"/>
        <v>n/a</v>
      </c>
      <c r="AS367" s="1053" t="str">
        <f t="shared" si="259"/>
        <v>n/a</v>
      </c>
      <c r="AT367" s="1053" t="str">
        <f t="shared" si="260"/>
        <v>n/a</v>
      </c>
      <c r="AU367" s="1054">
        <f t="shared" si="240"/>
        <v>20.453342953342958</v>
      </c>
      <c r="AV367" s="1055">
        <f t="shared" si="241"/>
        <v>36.084950898212725</v>
      </c>
    </row>
    <row r="368" spans="1:48" ht="11.25" customHeight="1" x14ac:dyDescent="0.2">
      <c r="A368" s="568" t="s">
        <v>4452</v>
      </c>
      <c r="B368" s="860" t="s">
        <v>4451</v>
      </c>
      <c r="C368" s="610">
        <v>0.31</v>
      </c>
      <c r="D368" s="482">
        <v>0.29000000000000004</v>
      </c>
      <c r="E368" s="613">
        <v>0.25</v>
      </c>
      <c r="F368" s="473">
        <v>0.22499999999999998</v>
      </c>
      <c r="G368" s="473">
        <v>0.20500000000000002</v>
      </c>
      <c r="H368" s="474">
        <v>0.2</v>
      </c>
      <c r="I368" s="526">
        <v>0.2</v>
      </c>
      <c r="J368" s="467"/>
      <c r="K368" s="974">
        <v>0.2</v>
      </c>
      <c r="L368" s="1173">
        <v>0.2</v>
      </c>
      <c r="M368" s="974"/>
      <c r="N368" s="1158">
        <v>0.2</v>
      </c>
      <c r="O368" s="1180">
        <v>0.31000000000000005</v>
      </c>
      <c r="P368" s="1093">
        <v>0.64</v>
      </c>
      <c r="Q368" s="527">
        <v>0.64</v>
      </c>
      <c r="R368" s="1093">
        <v>0.64</v>
      </c>
      <c r="S368" s="1093">
        <v>0.64</v>
      </c>
      <c r="T368" s="527">
        <v>0.64</v>
      </c>
      <c r="U368" s="527">
        <v>0.64</v>
      </c>
      <c r="V368" s="527">
        <v>0.64</v>
      </c>
      <c r="W368" s="527">
        <v>0.64</v>
      </c>
      <c r="X368" s="527">
        <v>0.64</v>
      </c>
      <c r="Y368" s="527">
        <v>0.64</v>
      </c>
      <c r="Z368" s="613">
        <f t="shared" si="239"/>
        <v>8.99</v>
      </c>
      <c r="AA368" s="1052">
        <f t="shared" si="213"/>
        <v>6.8965517241379226</v>
      </c>
      <c r="AB368" s="1052"/>
      <c r="AC368" s="1053"/>
      <c r="AD368" s="1053"/>
      <c r="AE368" s="1053"/>
      <c r="AF368" s="1053"/>
      <c r="AG368" s="1053"/>
      <c r="AH368" s="1053"/>
      <c r="AI368" s="1053"/>
      <c r="AJ368" s="1053"/>
      <c r="AK368" s="1053"/>
      <c r="AL368" s="1053"/>
      <c r="AM368" s="1053"/>
      <c r="AN368" s="1053"/>
      <c r="AO368" s="1053"/>
      <c r="AP368" s="1053"/>
      <c r="AQ368" s="1053"/>
      <c r="AR368" s="1053"/>
      <c r="AS368" s="1053"/>
      <c r="AT368" s="1053"/>
      <c r="AU368" s="1054">
        <f t="shared" si="240"/>
        <v>6.8965517241379226</v>
      </c>
      <c r="AV368" s="1055" t="e">
        <f t="shared" si="241"/>
        <v>#DIV/0!</v>
      </c>
    </row>
    <row r="369" spans="1:48" ht="11.25" customHeight="1" x14ac:dyDescent="0.2">
      <c r="A369" s="501" t="s">
        <v>1369</v>
      </c>
      <c r="B369" s="490" t="s">
        <v>1370</v>
      </c>
      <c r="C369" s="610">
        <v>0.69</v>
      </c>
      <c r="D369" s="482">
        <v>0.56499999999999995</v>
      </c>
      <c r="E369" s="500">
        <v>0.38</v>
      </c>
      <c r="F369" s="610">
        <v>0.33</v>
      </c>
      <c r="G369" s="610">
        <v>0.28999999999999998</v>
      </c>
      <c r="H369" s="610">
        <v>0.25</v>
      </c>
      <c r="I369" s="610">
        <v>0.215</v>
      </c>
      <c r="J369" s="931"/>
      <c r="K369" s="610">
        <v>0.18</v>
      </c>
      <c r="L369" s="481">
        <v>0.1</v>
      </c>
      <c r="M369" s="931"/>
      <c r="N369" s="611">
        <v>0.04</v>
      </c>
      <c r="O369" s="611">
        <v>9.2499999999999999E-2</v>
      </c>
      <c r="P369" s="612">
        <v>1</v>
      </c>
      <c r="Q369" s="616">
        <v>1.46</v>
      </c>
      <c r="R369" s="616">
        <v>1.38</v>
      </c>
      <c r="S369" s="616">
        <v>1.3</v>
      </c>
      <c r="T369" s="616">
        <v>1.24</v>
      </c>
      <c r="U369" s="616">
        <v>1.22</v>
      </c>
      <c r="V369" s="616">
        <v>1.2</v>
      </c>
      <c r="W369" s="616">
        <v>1.18</v>
      </c>
      <c r="X369" s="616">
        <v>1.1200000000000001</v>
      </c>
      <c r="Y369" s="616">
        <v>1.04</v>
      </c>
      <c r="Z369" s="613">
        <f t="shared" si="239"/>
        <v>15.272500000000001</v>
      </c>
      <c r="AA369" s="1052">
        <f t="shared" ref="AA369:AA432" si="261">IF(ISERROR((C369/D369-1)*100),"n/a",(C369/D369-1)*100)</f>
        <v>22.123893805309748</v>
      </c>
      <c r="AB369" s="1052">
        <f t="shared" ref="AB369:AB432" si="262">IF(ISERROR((D369/E369-1)*100),"n/a",(D369/E369-1)*100)</f>
        <v>48.684210526315773</v>
      </c>
      <c r="AC369" s="1053">
        <f t="shared" ref="AC369:AC432" si="263">IF(ISERROR((E369/F369-1)*100),"n/a",(E369/F369-1)*100)</f>
        <v>15.151515151515138</v>
      </c>
      <c r="AD369" s="1053">
        <f t="shared" ref="AD369:AD432" si="264">IF(ISERROR((F369/G369-1)*100),"n/a",(F369/G369-1)*100)</f>
        <v>13.793103448275868</v>
      </c>
      <c r="AE369" s="1053">
        <f t="shared" ref="AE369:AE432" si="265">IF(ISERROR((G369/H369-1)*100),"n/a",(G369/H369-1)*100)</f>
        <v>15.999999999999993</v>
      </c>
      <c r="AF369" s="1053">
        <f t="shared" ref="AF369:AF432" si="266">IF(ISERROR((H369/I369-1)*100),"n/a",(H369/I369-1)*100)</f>
        <v>16.279069767441868</v>
      </c>
      <c r="AG369" s="1053">
        <f t="shared" ref="AG369:AG432" si="267">IF(ISERROR((I369/K369-1)*100),"n/a",(I369/K369-1)*100)</f>
        <v>19.444444444444443</v>
      </c>
      <c r="AH369" s="1053">
        <f t="shared" ref="AH369:AH432" si="268">IF(ISERROR((K369/L369-1)*100),"n/a",(K369/L369-1)*100)</f>
        <v>79.999999999999986</v>
      </c>
      <c r="AI369" s="1053">
        <f t="shared" ref="AI369:AI432" si="269">IF(ISERROR((L369/N369-1)*100),"n/a",(L369/N369-1)*100)</f>
        <v>150</v>
      </c>
      <c r="AJ369" s="1053">
        <f t="shared" ref="AJ369:AJ432" si="270">IF(ISERROR((N369/O369-1)*100),"n/a",(N369/O369-1)*100)</f>
        <v>-56.756756756756758</v>
      </c>
      <c r="AK369" s="1053">
        <f t="shared" ref="AK369:AK432" si="271">IF(ISERROR((O369/P369-1)*100),"n/a",(O369/P369-1)*100)</f>
        <v>-90.75</v>
      </c>
      <c r="AL369" s="1053">
        <f t="shared" ref="AL369:AL432" si="272">IF(ISERROR((P369/Q369-1)*100),"n/a",(P369/Q369-1)*100)</f>
        <v>-31.506849315068497</v>
      </c>
      <c r="AM369" s="1053">
        <f t="shared" ref="AM369:AM432" si="273">IF(ISERROR((Q369/R369-1)*100),"n/a",(Q369/R369-1)*100)</f>
        <v>5.7971014492753659</v>
      </c>
      <c r="AN369" s="1053">
        <f t="shared" ref="AN369:AN432" si="274">IF(ISERROR((R369/S369-1)*100),"n/a",(R369/S369-1)*100)</f>
        <v>6.153846153846132</v>
      </c>
      <c r="AO369" s="1053">
        <f t="shared" ref="AO369:AO432" si="275">IF(ISERROR((S369/T369-1)*100),"n/a",(S369/T369-1)*100)</f>
        <v>4.8387096774193505</v>
      </c>
      <c r="AP369" s="1053">
        <f t="shared" ref="AP369:AP432" si="276">IF(ISERROR((T369/U369-1)*100),"n/a",(T369/U369-1)*100)</f>
        <v>1.6393442622950838</v>
      </c>
      <c r="AQ369" s="1053">
        <f t="shared" ref="AQ369:AQ432" si="277">IF(ISERROR((U369/V369-1)*100),"n/a",(U369/V369-1)*100)</f>
        <v>1.6666666666666607</v>
      </c>
      <c r="AR369" s="1053">
        <f t="shared" ref="AR369:AR432" si="278">IF(ISERROR((V369/W369-1)*100),"n/a",(V369/W369-1)*100)</f>
        <v>1.6949152542372836</v>
      </c>
      <c r="AS369" s="1053">
        <f t="shared" ref="AS369:AS432" si="279">IF(ISERROR((W369/X369-1)*100),"n/a",(W369/X369-1)*100)</f>
        <v>5.3571428571428381</v>
      </c>
      <c r="AT369" s="1053">
        <f t="shared" ref="AT369:AT432" si="280">IF(ISERROR((X369/Y369-1)*100),"n/a",(X369/Y369-1)*100)</f>
        <v>7.6923076923077094</v>
      </c>
      <c r="AU369" s="1054">
        <f t="shared" si="240"/>
        <v>11.865133254233401</v>
      </c>
      <c r="AV369" s="1055">
        <f t="shared" si="241"/>
        <v>47.519289871484744</v>
      </c>
    </row>
    <row r="370" spans="1:48" ht="11.25" customHeight="1" x14ac:dyDescent="0.2">
      <c r="A370" s="483" t="s">
        <v>1377</v>
      </c>
      <c r="B370" s="860" t="s">
        <v>1378</v>
      </c>
      <c r="C370" s="610">
        <v>3.1</v>
      </c>
      <c r="D370" s="482">
        <v>2.84</v>
      </c>
      <c r="E370" s="613">
        <v>2.2599999999999998</v>
      </c>
      <c r="F370" s="610">
        <v>2.1</v>
      </c>
      <c r="G370" s="610">
        <v>2.04</v>
      </c>
      <c r="H370" s="610">
        <v>1.9</v>
      </c>
      <c r="I370" s="610">
        <v>1.7</v>
      </c>
      <c r="J370" s="931"/>
      <c r="K370" s="610">
        <v>1.5</v>
      </c>
      <c r="L370" s="481">
        <v>1.2</v>
      </c>
      <c r="M370" s="931"/>
      <c r="N370" s="494">
        <v>0.8</v>
      </c>
      <c r="O370" s="611">
        <v>0.6</v>
      </c>
      <c r="P370" s="612">
        <v>0.6</v>
      </c>
      <c r="Q370" s="616">
        <v>0.54</v>
      </c>
      <c r="R370" s="612">
        <v>0.48</v>
      </c>
      <c r="S370" s="616">
        <v>0.36</v>
      </c>
      <c r="T370" s="612">
        <v>0</v>
      </c>
      <c r="U370" s="612">
        <v>0</v>
      </c>
      <c r="V370" s="612">
        <v>0</v>
      </c>
      <c r="W370" s="612">
        <v>0</v>
      </c>
      <c r="X370" s="612">
        <v>0</v>
      </c>
      <c r="Y370" s="612">
        <v>0</v>
      </c>
      <c r="Z370" s="613">
        <f t="shared" si="239"/>
        <v>22.02</v>
      </c>
      <c r="AA370" s="1052">
        <f t="shared" si="261"/>
        <v>9.1549295774647987</v>
      </c>
      <c r="AB370" s="1052">
        <f t="shared" si="262"/>
        <v>25.663716814159287</v>
      </c>
      <c r="AC370" s="1053">
        <f t="shared" si="263"/>
        <v>7.6190476190476142</v>
      </c>
      <c r="AD370" s="1053">
        <f t="shared" si="264"/>
        <v>2.941176470588247</v>
      </c>
      <c r="AE370" s="1053">
        <f t="shared" si="265"/>
        <v>7.3684210526315796</v>
      </c>
      <c r="AF370" s="1053">
        <f t="shared" si="266"/>
        <v>11.764705882352944</v>
      </c>
      <c r="AG370" s="1053">
        <f t="shared" si="267"/>
        <v>13.33333333333333</v>
      </c>
      <c r="AH370" s="1053">
        <f t="shared" si="268"/>
        <v>25</v>
      </c>
      <c r="AI370" s="1053">
        <f t="shared" si="269"/>
        <v>49.999999999999979</v>
      </c>
      <c r="AJ370" s="1053">
        <f t="shared" si="270"/>
        <v>33.33333333333335</v>
      </c>
      <c r="AK370" s="1053">
        <f t="shared" si="271"/>
        <v>0</v>
      </c>
      <c r="AL370" s="1053">
        <f t="shared" si="272"/>
        <v>11.111111111111093</v>
      </c>
      <c r="AM370" s="1053">
        <f t="shared" si="273"/>
        <v>12.500000000000021</v>
      </c>
      <c r="AN370" s="1053">
        <f t="shared" si="274"/>
        <v>33.333333333333329</v>
      </c>
      <c r="AO370" s="1053" t="str">
        <f t="shared" si="275"/>
        <v>n/a</v>
      </c>
      <c r="AP370" s="1053" t="str">
        <f t="shared" si="276"/>
        <v>n/a</v>
      </c>
      <c r="AQ370" s="1053" t="str">
        <f t="shared" si="277"/>
        <v>n/a</v>
      </c>
      <c r="AR370" s="1053" t="str">
        <f t="shared" si="278"/>
        <v>n/a</v>
      </c>
      <c r="AS370" s="1053" t="str">
        <f t="shared" si="279"/>
        <v>n/a</v>
      </c>
      <c r="AT370" s="1053" t="str">
        <f t="shared" si="280"/>
        <v>n/a</v>
      </c>
      <c r="AU370" s="1054">
        <f t="shared" si="240"/>
        <v>17.365936323382538</v>
      </c>
      <c r="AV370" s="1055">
        <f t="shared" si="241"/>
        <v>14.09988489843874</v>
      </c>
    </row>
    <row r="371" spans="1:48" ht="11.25" customHeight="1" x14ac:dyDescent="0.2">
      <c r="A371" s="483" t="s">
        <v>262</v>
      </c>
      <c r="B371" s="860" t="s">
        <v>263</v>
      </c>
      <c r="C371" s="610">
        <v>4.09</v>
      </c>
      <c r="D371" s="482">
        <v>3.97</v>
      </c>
      <c r="E371" s="613">
        <v>3.83</v>
      </c>
      <c r="F371" s="610">
        <v>3.64</v>
      </c>
      <c r="G371" s="610">
        <v>3.48</v>
      </c>
      <c r="H371" s="610">
        <v>3.2561100000000001</v>
      </c>
      <c r="I371" s="610">
        <v>3.0383752599999996</v>
      </c>
      <c r="J371" s="931"/>
      <c r="K371" s="610">
        <v>2.7987557600000001</v>
      </c>
      <c r="L371" s="481">
        <v>2.6837384000000002</v>
      </c>
      <c r="M371" s="931"/>
      <c r="N371" s="494">
        <v>2.4728732400000002</v>
      </c>
      <c r="O371" s="494">
        <v>2.2811776399999997</v>
      </c>
      <c r="P371" s="616">
        <v>2.1757450600000001</v>
      </c>
      <c r="Q371" s="616">
        <v>1.9936342400000002</v>
      </c>
      <c r="R371" s="616">
        <v>1.8402777600000002</v>
      </c>
      <c r="S371" s="616">
        <v>1.6773365000000002</v>
      </c>
      <c r="T371" s="616">
        <v>1.47605612</v>
      </c>
      <c r="U371" s="616">
        <v>1.26519096</v>
      </c>
      <c r="V371" s="616">
        <v>1.1310040400000001</v>
      </c>
      <c r="W371" s="616">
        <v>1.0639105799999999</v>
      </c>
      <c r="X371" s="616">
        <v>1.0255714600000001</v>
      </c>
      <c r="Y371" s="616">
        <v>0.98723234000000004</v>
      </c>
      <c r="Z371" s="613">
        <f t="shared" si="239"/>
        <v>50.17698936</v>
      </c>
      <c r="AA371" s="1052">
        <f t="shared" si="261"/>
        <v>3.0226700251889005</v>
      </c>
      <c r="AB371" s="1052">
        <f t="shared" si="262"/>
        <v>3.6553524804177506</v>
      </c>
      <c r="AC371" s="1053">
        <f t="shared" si="263"/>
        <v>5.2197802197802234</v>
      </c>
      <c r="AD371" s="1053">
        <f t="shared" si="264"/>
        <v>4.5977011494252817</v>
      </c>
      <c r="AE371" s="1053">
        <f t="shared" si="265"/>
        <v>6.8759962040594536</v>
      </c>
      <c r="AF371" s="1053">
        <f t="shared" si="266"/>
        <v>7.1661569545560466</v>
      </c>
      <c r="AG371" s="1053">
        <f t="shared" si="267"/>
        <v>8.5616438356164171</v>
      </c>
      <c r="AH371" s="1053">
        <f t="shared" si="268"/>
        <v>4.2857142857142927</v>
      </c>
      <c r="AI371" s="1053">
        <f t="shared" si="269"/>
        <v>8.5271317829457303</v>
      </c>
      <c r="AJ371" s="1053">
        <f t="shared" si="270"/>
        <v>8.4033613445378297</v>
      </c>
      <c r="AK371" s="1053">
        <f t="shared" si="271"/>
        <v>4.8458149779735393</v>
      </c>
      <c r="AL371" s="1053">
        <f t="shared" si="272"/>
        <v>9.1346153846153744</v>
      </c>
      <c r="AM371" s="1053">
        <f t="shared" si="273"/>
        <v>8.333333333333325</v>
      </c>
      <c r="AN371" s="1053">
        <f t="shared" si="274"/>
        <v>9.7142857142857189</v>
      </c>
      <c r="AO371" s="1053">
        <f t="shared" si="275"/>
        <v>13.636363636363647</v>
      </c>
      <c r="AP371" s="1053">
        <f t="shared" si="276"/>
        <v>16.666666666666675</v>
      </c>
      <c r="AQ371" s="1053">
        <f t="shared" si="277"/>
        <v>11.864406779661007</v>
      </c>
      <c r="AR371" s="1053">
        <f t="shared" si="278"/>
        <v>6.3063063063063307</v>
      </c>
      <c r="AS371" s="1053">
        <f t="shared" si="279"/>
        <v>3.738317757009324</v>
      </c>
      <c r="AT371" s="1053">
        <f t="shared" si="280"/>
        <v>3.8834951456310662</v>
      </c>
      <c r="AU371" s="1054">
        <f t="shared" si="240"/>
        <v>7.4219556992043962</v>
      </c>
      <c r="AV371" s="1055">
        <f t="shared" si="241"/>
        <v>3.604518757745371</v>
      </c>
    </row>
    <row r="372" spans="1:48" ht="11.25" customHeight="1" x14ac:dyDescent="0.2">
      <c r="A372" s="568" t="s">
        <v>4568</v>
      </c>
      <c r="B372" s="860" t="s">
        <v>4563</v>
      </c>
      <c r="C372" s="610">
        <v>0.32</v>
      </c>
      <c r="D372" s="482">
        <v>0.28000000000000003</v>
      </c>
      <c r="E372" s="472">
        <v>0.24</v>
      </c>
      <c r="F372" s="610">
        <v>0.1</v>
      </c>
      <c r="G372" s="521">
        <v>0</v>
      </c>
      <c r="H372" s="485">
        <v>0</v>
      </c>
      <c r="I372" s="521">
        <v>0</v>
      </c>
      <c r="J372" s="541"/>
      <c r="K372" s="521">
        <v>0</v>
      </c>
      <c r="L372" s="524">
        <v>0</v>
      </c>
      <c r="M372" s="1075"/>
      <c r="N372" s="1036">
        <v>0</v>
      </c>
      <c r="O372" s="1036">
        <v>0</v>
      </c>
      <c r="P372" s="612">
        <v>0</v>
      </c>
      <c r="Q372" s="612">
        <v>0</v>
      </c>
      <c r="R372" s="612">
        <v>0</v>
      </c>
      <c r="S372" s="522">
        <v>0</v>
      </c>
      <c r="T372" s="522">
        <v>0</v>
      </c>
      <c r="U372" s="612">
        <v>0</v>
      </c>
      <c r="V372" s="522">
        <v>0</v>
      </c>
      <c r="W372" s="522">
        <v>0</v>
      </c>
      <c r="X372" s="612">
        <v>0</v>
      </c>
      <c r="Y372" s="612">
        <v>0</v>
      </c>
      <c r="Z372" s="613">
        <f t="shared" si="239"/>
        <v>0.94000000000000006</v>
      </c>
      <c r="AA372" s="1052">
        <f t="shared" si="261"/>
        <v>14.285714285714279</v>
      </c>
      <c r="AB372" s="1052">
        <f t="shared" si="262"/>
        <v>16.666666666666675</v>
      </c>
      <c r="AC372" s="1053">
        <f t="shared" si="263"/>
        <v>140</v>
      </c>
      <c r="AD372" s="1053" t="str">
        <f t="shared" si="264"/>
        <v>n/a</v>
      </c>
      <c r="AE372" s="1053" t="str">
        <f t="shared" si="265"/>
        <v>n/a</v>
      </c>
      <c r="AF372" s="1053" t="str">
        <f t="shared" si="266"/>
        <v>n/a</v>
      </c>
      <c r="AG372" s="1053" t="str">
        <f t="shared" si="267"/>
        <v>n/a</v>
      </c>
      <c r="AH372" s="1053" t="str">
        <f t="shared" si="268"/>
        <v>n/a</v>
      </c>
      <c r="AI372" s="1053" t="str">
        <f t="shared" si="269"/>
        <v>n/a</v>
      </c>
      <c r="AJ372" s="1053" t="str">
        <f t="shared" si="270"/>
        <v>n/a</v>
      </c>
      <c r="AK372" s="1053" t="str">
        <f t="shared" si="271"/>
        <v>n/a</v>
      </c>
      <c r="AL372" s="1053" t="str">
        <f t="shared" si="272"/>
        <v>n/a</v>
      </c>
      <c r="AM372" s="1053" t="str">
        <f t="shared" si="273"/>
        <v>n/a</v>
      </c>
      <c r="AN372" s="1053" t="str">
        <f t="shared" si="274"/>
        <v>n/a</v>
      </c>
      <c r="AO372" s="1053" t="str">
        <f t="shared" si="275"/>
        <v>n/a</v>
      </c>
      <c r="AP372" s="1053" t="str">
        <f t="shared" si="276"/>
        <v>n/a</v>
      </c>
      <c r="AQ372" s="1053" t="str">
        <f t="shared" si="277"/>
        <v>n/a</v>
      </c>
      <c r="AR372" s="1053" t="str">
        <f t="shared" si="278"/>
        <v>n/a</v>
      </c>
      <c r="AS372" s="1053" t="str">
        <f t="shared" si="279"/>
        <v>n/a</v>
      </c>
      <c r="AT372" s="1053" t="str">
        <f t="shared" si="280"/>
        <v>n/a</v>
      </c>
      <c r="AU372" s="1054">
        <f t="shared" si="240"/>
        <v>56.984126984126988</v>
      </c>
      <c r="AV372" s="1055">
        <f t="shared" si="241"/>
        <v>71.9037107039738</v>
      </c>
    </row>
    <row r="373" spans="1:48" ht="11.25" customHeight="1" x14ac:dyDescent="0.2">
      <c r="A373" s="860" t="s">
        <v>186</v>
      </c>
      <c r="B373" s="860" t="s">
        <v>187</v>
      </c>
      <c r="C373" s="610">
        <v>1.6</v>
      </c>
      <c r="D373" s="482">
        <v>1.56</v>
      </c>
      <c r="E373" s="482">
        <v>1.48</v>
      </c>
      <c r="F373" s="610">
        <v>1.4</v>
      </c>
      <c r="G373" s="610">
        <v>1.32</v>
      </c>
      <c r="H373" s="610">
        <v>1.22</v>
      </c>
      <c r="I373" s="610">
        <v>1.1200000000000001</v>
      </c>
      <c r="J373" s="931"/>
      <c r="K373" s="610">
        <v>1.02</v>
      </c>
      <c r="L373" s="481">
        <v>0.94</v>
      </c>
      <c r="M373" s="931"/>
      <c r="N373" s="494">
        <v>0.88</v>
      </c>
      <c r="O373" s="494">
        <v>0.82</v>
      </c>
      <c r="P373" s="616">
        <v>0.76</v>
      </c>
      <c r="Q373" s="616">
        <v>0.68</v>
      </c>
      <c r="R373" s="616">
        <v>0.62</v>
      </c>
      <c r="S373" s="616">
        <v>0.56000000000000005</v>
      </c>
      <c r="T373" s="616">
        <v>0.5</v>
      </c>
      <c r="U373" s="616">
        <v>0.44</v>
      </c>
      <c r="V373" s="616">
        <v>0.4</v>
      </c>
      <c r="W373" s="616">
        <v>0.36</v>
      </c>
      <c r="X373" s="616">
        <v>0.34</v>
      </c>
      <c r="Y373" s="616">
        <v>0.32</v>
      </c>
      <c r="Z373" s="613">
        <f t="shared" si="239"/>
        <v>18.340000000000003</v>
      </c>
      <c r="AA373" s="1052">
        <f t="shared" si="261"/>
        <v>2.5641025641025772</v>
      </c>
      <c r="AB373" s="1052">
        <f t="shared" si="262"/>
        <v>5.4054054054054168</v>
      </c>
      <c r="AC373" s="1053">
        <f t="shared" si="263"/>
        <v>5.7142857142857162</v>
      </c>
      <c r="AD373" s="1053">
        <f t="shared" si="264"/>
        <v>6.0606060606060552</v>
      </c>
      <c r="AE373" s="1053">
        <f t="shared" si="265"/>
        <v>8.196721311475418</v>
      </c>
      <c r="AF373" s="1053">
        <f t="shared" si="266"/>
        <v>8.9285714285714199</v>
      </c>
      <c r="AG373" s="1053">
        <f t="shared" si="267"/>
        <v>9.8039215686274606</v>
      </c>
      <c r="AH373" s="1053">
        <f t="shared" si="268"/>
        <v>8.5106382978723527</v>
      </c>
      <c r="AI373" s="1053">
        <f t="shared" si="269"/>
        <v>6.8181818181818121</v>
      </c>
      <c r="AJ373" s="1053">
        <f t="shared" si="270"/>
        <v>7.3170731707317138</v>
      </c>
      <c r="AK373" s="1053">
        <f t="shared" si="271"/>
        <v>7.8947368421052655</v>
      </c>
      <c r="AL373" s="1053">
        <f t="shared" si="272"/>
        <v>11.764705882352944</v>
      </c>
      <c r="AM373" s="1053">
        <f t="shared" si="273"/>
        <v>9.6774193548387224</v>
      </c>
      <c r="AN373" s="1053">
        <f t="shared" si="274"/>
        <v>10.714285714285698</v>
      </c>
      <c r="AO373" s="1053">
        <f t="shared" si="275"/>
        <v>12.000000000000011</v>
      </c>
      <c r="AP373" s="1053">
        <f t="shared" si="276"/>
        <v>13.636363636363647</v>
      </c>
      <c r="AQ373" s="1053">
        <f t="shared" si="277"/>
        <v>9.9999999999999858</v>
      </c>
      <c r="AR373" s="1053">
        <f t="shared" si="278"/>
        <v>11.111111111111116</v>
      </c>
      <c r="AS373" s="1053">
        <f t="shared" si="279"/>
        <v>5.8823529411764497</v>
      </c>
      <c r="AT373" s="1053">
        <f t="shared" si="280"/>
        <v>6.25</v>
      </c>
      <c r="AU373" s="1054">
        <f t="shared" si="240"/>
        <v>8.4125241411046883</v>
      </c>
      <c r="AV373" s="1055">
        <f t="shared" si="241"/>
        <v>2.7290034723223542</v>
      </c>
    </row>
    <row r="374" spans="1:48" ht="11.25" customHeight="1" x14ac:dyDescent="0.2">
      <c r="A374" s="480" t="s">
        <v>647</v>
      </c>
      <c r="B374" s="860" t="s">
        <v>648</v>
      </c>
      <c r="C374" s="610">
        <v>0.6</v>
      </c>
      <c r="D374" s="482">
        <v>0.53</v>
      </c>
      <c r="E374" s="482">
        <v>0.49</v>
      </c>
      <c r="F374" s="610">
        <v>0.45</v>
      </c>
      <c r="G374" s="610">
        <v>0.39500000000000002</v>
      </c>
      <c r="H374" s="610">
        <v>0.34</v>
      </c>
      <c r="I374" s="610">
        <v>0.3075</v>
      </c>
      <c r="J374" s="931"/>
      <c r="K374" s="610">
        <v>0.2475</v>
      </c>
      <c r="L374" s="481">
        <v>0.215</v>
      </c>
      <c r="M374" s="931"/>
      <c r="N374" s="494">
        <v>0.19500000000000001</v>
      </c>
      <c r="O374" s="494">
        <v>0.1825</v>
      </c>
      <c r="P374" s="616">
        <v>0.17249999999999999</v>
      </c>
      <c r="Q374" s="616">
        <v>0.14499999999999999</v>
      </c>
      <c r="R374" s="616">
        <v>9.7500000000000003E-2</v>
      </c>
      <c r="S374" s="612">
        <v>0</v>
      </c>
      <c r="T374" s="612">
        <v>0</v>
      </c>
      <c r="U374" s="612">
        <v>0</v>
      </c>
      <c r="V374" s="612">
        <v>0</v>
      </c>
      <c r="W374" s="612">
        <v>0</v>
      </c>
      <c r="X374" s="612">
        <v>0</v>
      </c>
      <c r="Y374" s="612">
        <v>0</v>
      </c>
      <c r="Z374" s="613">
        <f t="shared" si="239"/>
        <v>4.3674999999999997</v>
      </c>
      <c r="AA374" s="1052">
        <f t="shared" si="261"/>
        <v>13.207547169811317</v>
      </c>
      <c r="AB374" s="1052">
        <f t="shared" si="262"/>
        <v>8.163265306122458</v>
      </c>
      <c r="AC374" s="1053">
        <f t="shared" si="263"/>
        <v>8.8888888888888786</v>
      </c>
      <c r="AD374" s="1053">
        <f t="shared" si="264"/>
        <v>13.924050632911399</v>
      </c>
      <c r="AE374" s="1053">
        <f t="shared" si="265"/>
        <v>16.176470588235283</v>
      </c>
      <c r="AF374" s="1053">
        <f t="shared" si="266"/>
        <v>10.569105691056912</v>
      </c>
      <c r="AG374" s="1053">
        <f t="shared" si="267"/>
        <v>24.242424242424242</v>
      </c>
      <c r="AH374" s="1053">
        <f t="shared" si="268"/>
        <v>15.116279069767447</v>
      </c>
      <c r="AI374" s="1053">
        <f t="shared" si="269"/>
        <v>10.256410256410241</v>
      </c>
      <c r="AJ374" s="1053">
        <f t="shared" si="270"/>
        <v>6.8493150684931559</v>
      </c>
      <c r="AK374" s="1053">
        <f t="shared" si="271"/>
        <v>5.7971014492753659</v>
      </c>
      <c r="AL374" s="1053">
        <f t="shared" si="272"/>
        <v>18.965517241379317</v>
      </c>
      <c r="AM374" s="1053">
        <f t="shared" si="273"/>
        <v>48.717948717948701</v>
      </c>
      <c r="AN374" s="1053" t="str">
        <f t="shared" si="274"/>
        <v>n/a</v>
      </c>
      <c r="AO374" s="1053" t="str">
        <f t="shared" si="275"/>
        <v>n/a</v>
      </c>
      <c r="AP374" s="1053" t="str">
        <f t="shared" si="276"/>
        <v>n/a</v>
      </c>
      <c r="AQ374" s="1053" t="str">
        <f t="shared" si="277"/>
        <v>n/a</v>
      </c>
      <c r="AR374" s="1053" t="str">
        <f t="shared" si="278"/>
        <v>n/a</v>
      </c>
      <c r="AS374" s="1053" t="str">
        <f t="shared" si="279"/>
        <v>n/a</v>
      </c>
      <c r="AT374" s="1053" t="str">
        <f t="shared" si="280"/>
        <v>n/a</v>
      </c>
      <c r="AU374" s="1054">
        <f t="shared" si="240"/>
        <v>15.451871101748056</v>
      </c>
      <c r="AV374" s="1055">
        <f t="shared" si="241"/>
        <v>11.249109646893915</v>
      </c>
    </row>
    <row r="375" spans="1:48" ht="11.25" customHeight="1" x14ac:dyDescent="0.2">
      <c r="A375" s="533" t="s">
        <v>4619</v>
      </c>
      <c r="B375" s="860" t="s">
        <v>4620</v>
      </c>
      <c r="C375" s="610">
        <v>1.88</v>
      </c>
      <c r="D375" s="482">
        <v>1.76</v>
      </c>
      <c r="E375" s="615">
        <v>1.6</v>
      </c>
      <c r="F375" s="610">
        <v>1.45</v>
      </c>
      <c r="G375" s="521">
        <v>1.4</v>
      </c>
      <c r="H375" s="521">
        <v>1.4</v>
      </c>
      <c r="I375" s="521">
        <v>1.4</v>
      </c>
      <c r="J375" s="940"/>
      <c r="K375" s="521">
        <v>1.4</v>
      </c>
      <c r="L375" s="524">
        <v>1.4</v>
      </c>
      <c r="M375" s="843"/>
      <c r="N375" s="515">
        <v>1.4</v>
      </c>
      <c r="O375" s="1036">
        <v>1.86</v>
      </c>
      <c r="P375" s="616">
        <v>2.2949999999999999</v>
      </c>
      <c r="Q375" s="616">
        <v>2.1949999999999998</v>
      </c>
      <c r="R375" s="616">
        <v>2.1</v>
      </c>
      <c r="S375" s="616">
        <v>2.0249999999999999</v>
      </c>
      <c r="T375" s="522">
        <v>1.98</v>
      </c>
      <c r="U375" s="616">
        <v>1.98</v>
      </c>
      <c r="V375" s="616">
        <v>1.9650000000000001</v>
      </c>
      <c r="W375" s="616">
        <v>1.89</v>
      </c>
      <c r="X375" s="616">
        <v>1.77</v>
      </c>
      <c r="Y375" s="616">
        <v>1.665</v>
      </c>
      <c r="Z375" s="613">
        <f t="shared" si="239"/>
        <v>36.815000000000005</v>
      </c>
      <c r="AA375" s="1052">
        <f t="shared" si="261"/>
        <v>6.8181818181818121</v>
      </c>
      <c r="AB375" s="1052">
        <f t="shared" si="262"/>
        <v>9.9999999999999858</v>
      </c>
      <c r="AC375" s="1053">
        <f t="shared" si="263"/>
        <v>10.344827586206895</v>
      </c>
      <c r="AD375" s="1053">
        <f t="shared" si="264"/>
        <v>3.5714285714285809</v>
      </c>
      <c r="AE375" s="1053">
        <f t="shared" si="265"/>
        <v>0</v>
      </c>
      <c r="AF375" s="1053">
        <f t="shared" si="266"/>
        <v>0</v>
      </c>
      <c r="AG375" s="1053">
        <f t="shared" si="267"/>
        <v>0</v>
      </c>
      <c r="AH375" s="1053">
        <f t="shared" si="268"/>
        <v>0</v>
      </c>
      <c r="AI375" s="1053">
        <f t="shared" si="269"/>
        <v>0</v>
      </c>
      <c r="AJ375" s="1053">
        <f t="shared" si="270"/>
        <v>-24.731182795698935</v>
      </c>
      <c r="AK375" s="1053">
        <f t="shared" si="271"/>
        <v>-18.954248366013061</v>
      </c>
      <c r="AL375" s="1053">
        <f t="shared" si="272"/>
        <v>4.5558086560364419</v>
      </c>
      <c r="AM375" s="1053">
        <f t="shared" si="273"/>
        <v>4.5238095238095077</v>
      </c>
      <c r="AN375" s="1053">
        <f t="shared" si="274"/>
        <v>3.7037037037037202</v>
      </c>
      <c r="AO375" s="1053">
        <f t="shared" si="275"/>
        <v>2.2727272727272707</v>
      </c>
      <c r="AP375" s="1053">
        <f t="shared" si="276"/>
        <v>0</v>
      </c>
      <c r="AQ375" s="1053">
        <f t="shared" si="277"/>
        <v>0.76335877862594437</v>
      </c>
      <c r="AR375" s="1053">
        <f t="shared" si="278"/>
        <v>3.9682539682539764</v>
      </c>
      <c r="AS375" s="1053">
        <f t="shared" si="279"/>
        <v>6.7796610169491567</v>
      </c>
      <c r="AT375" s="1053">
        <f t="shared" si="280"/>
        <v>6.3063063063063085</v>
      </c>
      <c r="AU375" s="1054">
        <f t="shared" si="240"/>
        <v>0.99613180202588025</v>
      </c>
      <c r="AV375" s="1055">
        <f t="shared" si="241"/>
        <v>8.5207904865684299</v>
      </c>
    </row>
    <row r="376" spans="1:48" ht="11.25" customHeight="1" x14ac:dyDescent="0.2">
      <c r="A376" s="1169" t="s">
        <v>4530</v>
      </c>
      <c r="B376" s="845" t="s">
        <v>4498</v>
      </c>
      <c r="C376" s="482">
        <v>0.25</v>
      </c>
      <c r="D376" s="482">
        <v>0.16</v>
      </c>
      <c r="E376" s="476">
        <v>0.12</v>
      </c>
      <c r="F376" s="482">
        <v>0.08</v>
      </c>
      <c r="G376" s="482">
        <v>0.04</v>
      </c>
      <c r="H376" s="505">
        <v>0</v>
      </c>
      <c r="I376" s="505">
        <v>0</v>
      </c>
      <c r="J376" s="505"/>
      <c r="K376" s="505">
        <v>0.1</v>
      </c>
      <c r="L376" s="502">
        <v>0.2</v>
      </c>
      <c r="M376" s="505"/>
      <c r="N376" s="525">
        <v>0.2</v>
      </c>
      <c r="O376" s="525">
        <v>0.2</v>
      </c>
      <c r="P376" s="1032">
        <v>0.2</v>
      </c>
      <c r="Q376" s="1032">
        <v>0.2</v>
      </c>
      <c r="R376" s="997">
        <v>0.2</v>
      </c>
      <c r="S376" s="997">
        <v>0.09</v>
      </c>
      <c r="T376" s="1032">
        <v>0</v>
      </c>
      <c r="U376" s="1032">
        <v>0</v>
      </c>
      <c r="V376" s="1032">
        <v>0</v>
      </c>
      <c r="W376" s="1032">
        <v>0</v>
      </c>
      <c r="X376" s="1032">
        <v>0</v>
      </c>
      <c r="Y376" s="1032">
        <v>0</v>
      </c>
      <c r="Z376" s="613">
        <f t="shared" si="239"/>
        <v>2.0399999999999996</v>
      </c>
      <c r="AA376" s="1052">
        <f t="shared" si="261"/>
        <v>56.25</v>
      </c>
      <c r="AB376" s="1052">
        <f t="shared" si="262"/>
        <v>33.33333333333335</v>
      </c>
      <c r="AC376" s="1053">
        <f t="shared" si="263"/>
        <v>50</v>
      </c>
      <c r="AD376" s="1053">
        <f t="shared" si="264"/>
        <v>100</v>
      </c>
      <c r="AE376" s="1053" t="str">
        <f t="shared" si="265"/>
        <v>n/a</v>
      </c>
      <c r="AF376" s="1053" t="str">
        <f t="shared" si="266"/>
        <v>n/a</v>
      </c>
      <c r="AG376" s="1053">
        <f t="shared" si="267"/>
        <v>-100</v>
      </c>
      <c r="AH376" s="1053">
        <f t="shared" si="268"/>
        <v>-50</v>
      </c>
      <c r="AI376" s="1053">
        <f t="shared" si="269"/>
        <v>0</v>
      </c>
      <c r="AJ376" s="1053">
        <f t="shared" si="270"/>
        <v>0</v>
      </c>
      <c r="AK376" s="1053">
        <f t="shared" si="271"/>
        <v>0</v>
      </c>
      <c r="AL376" s="1053">
        <f t="shared" si="272"/>
        <v>0</v>
      </c>
      <c r="AM376" s="1053">
        <f t="shared" si="273"/>
        <v>0</v>
      </c>
      <c r="AN376" s="1053">
        <f t="shared" si="274"/>
        <v>122.22222222222223</v>
      </c>
      <c r="AO376" s="1053" t="str">
        <f t="shared" si="275"/>
        <v>n/a</v>
      </c>
      <c r="AP376" s="1053" t="str">
        <f t="shared" si="276"/>
        <v>n/a</v>
      </c>
      <c r="AQ376" s="1053" t="str">
        <f t="shared" si="277"/>
        <v>n/a</v>
      </c>
      <c r="AR376" s="1053" t="str">
        <f t="shared" si="278"/>
        <v>n/a</v>
      </c>
      <c r="AS376" s="1053" t="str">
        <f t="shared" si="279"/>
        <v>n/a</v>
      </c>
      <c r="AT376" s="1053" t="str">
        <f t="shared" si="280"/>
        <v>n/a</v>
      </c>
      <c r="AU376" s="1054">
        <f t="shared" si="240"/>
        <v>17.650462962962965</v>
      </c>
      <c r="AV376" s="1055">
        <f t="shared" si="241"/>
        <v>60.659241297271173</v>
      </c>
    </row>
    <row r="377" spans="1:48" ht="11.25" customHeight="1" x14ac:dyDescent="0.2">
      <c r="A377" s="489" t="s">
        <v>1365</v>
      </c>
      <c r="B377" s="490" t="s">
        <v>1366</v>
      </c>
      <c r="C377" s="610">
        <v>0.84</v>
      </c>
      <c r="D377" s="482">
        <v>0.76</v>
      </c>
      <c r="E377" s="503">
        <v>0.68</v>
      </c>
      <c r="F377" s="496">
        <v>0.54</v>
      </c>
      <c r="G377" s="496">
        <v>0.45</v>
      </c>
      <c r="H377" s="496">
        <v>0.34</v>
      </c>
      <c r="I377" s="496">
        <v>0.26</v>
      </c>
      <c r="J377" s="1013"/>
      <c r="K377" s="496">
        <v>0.19</v>
      </c>
      <c r="L377" s="492">
        <v>0.08</v>
      </c>
      <c r="M377" s="1013"/>
      <c r="N377" s="518">
        <v>0</v>
      </c>
      <c r="O377" s="518">
        <v>0</v>
      </c>
      <c r="P377" s="499">
        <v>0</v>
      </c>
      <c r="Q377" s="499">
        <v>0</v>
      </c>
      <c r="R377" s="499">
        <v>0</v>
      </c>
      <c r="S377" s="499">
        <v>0</v>
      </c>
      <c r="T377" s="499">
        <v>0</v>
      </c>
      <c r="U377" s="499">
        <v>0</v>
      </c>
      <c r="V377" s="499">
        <v>0</v>
      </c>
      <c r="W377" s="499">
        <v>0</v>
      </c>
      <c r="X377" s="499">
        <v>0</v>
      </c>
      <c r="Y377" s="499">
        <v>0</v>
      </c>
      <c r="Z377" s="613">
        <f t="shared" si="239"/>
        <v>4.1400000000000006</v>
      </c>
      <c r="AA377" s="1052">
        <f t="shared" si="261"/>
        <v>10.526315789473673</v>
      </c>
      <c r="AB377" s="1052">
        <f t="shared" si="262"/>
        <v>11.764705882352944</v>
      </c>
      <c r="AC377" s="1053">
        <f t="shared" si="263"/>
        <v>25.925925925925931</v>
      </c>
      <c r="AD377" s="1053">
        <f t="shared" si="264"/>
        <v>19.999999999999996</v>
      </c>
      <c r="AE377" s="1053">
        <f t="shared" si="265"/>
        <v>32.352941176470587</v>
      </c>
      <c r="AF377" s="1053">
        <f t="shared" si="266"/>
        <v>30.76923076923077</v>
      </c>
      <c r="AG377" s="1053">
        <f t="shared" si="267"/>
        <v>36.842105263157897</v>
      </c>
      <c r="AH377" s="1053">
        <f t="shared" si="268"/>
        <v>137.5</v>
      </c>
      <c r="AI377" s="1053" t="str">
        <f t="shared" si="269"/>
        <v>n/a</v>
      </c>
      <c r="AJ377" s="1053" t="str">
        <f t="shared" si="270"/>
        <v>n/a</v>
      </c>
      <c r="AK377" s="1053" t="str">
        <f t="shared" si="271"/>
        <v>n/a</v>
      </c>
      <c r="AL377" s="1053" t="str">
        <f t="shared" si="272"/>
        <v>n/a</v>
      </c>
      <c r="AM377" s="1053" t="str">
        <f t="shared" si="273"/>
        <v>n/a</v>
      </c>
      <c r="AN377" s="1053" t="str">
        <f t="shared" si="274"/>
        <v>n/a</v>
      </c>
      <c r="AO377" s="1053" t="str">
        <f t="shared" si="275"/>
        <v>n/a</v>
      </c>
      <c r="AP377" s="1053" t="str">
        <f t="shared" si="276"/>
        <v>n/a</v>
      </c>
      <c r="AQ377" s="1053" t="str">
        <f t="shared" si="277"/>
        <v>n/a</v>
      </c>
      <c r="AR377" s="1053" t="str">
        <f t="shared" si="278"/>
        <v>n/a</v>
      </c>
      <c r="AS377" s="1053" t="str">
        <f t="shared" si="279"/>
        <v>n/a</v>
      </c>
      <c r="AT377" s="1053" t="str">
        <f t="shared" si="280"/>
        <v>n/a</v>
      </c>
      <c r="AU377" s="1054">
        <f t="shared" si="240"/>
        <v>38.210153100826474</v>
      </c>
      <c r="AV377" s="1055">
        <f t="shared" si="241"/>
        <v>41.228090196795527</v>
      </c>
    </row>
    <row r="378" spans="1:48" ht="11.25" customHeight="1" x14ac:dyDescent="0.2">
      <c r="A378" s="480" t="s">
        <v>743</v>
      </c>
      <c r="B378" s="860" t="s">
        <v>744</v>
      </c>
      <c r="C378" s="610">
        <v>1.51</v>
      </c>
      <c r="D378" s="482">
        <v>1.45</v>
      </c>
      <c r="E378" s="482">
        <v>1.4</v>
      </c>
      <c r="F378" s="610">
        <v>1.33</v>
      </c>
      <c r="G378" s="610">
        <v>1.24</v>
      </c>
      <c r="H378" s="610">
        <v>1.1000000000000001</v>
      </c>
      <c r="I378" s="610">
        <v>0.99</v>
      </c>
      <c r="J378" s="931"/>
      <c r="K378" s="610">
        <v>0.97</v>
      </c>
      <c r="L378" s="481">
        <v>0.95</v>
      </c>
      <c r="M378" s="931"/>
      <c r="N378" s="494">
        <v>0.93</v>
      </c>
      <c r="O378" s="611">
        <v>0.92</v>
      </c>
      <c r="P378" s="616">
        <v>0.90500000000000003</v>
      </c>
      <c r="Q378" s="612">
        <v>0.86</v>
      </c>
      <c r="R378" s="612">
        <v>0.86</v>
      </c>
      <c r="S378" s="612">
        <v>0.86</v>
      </c>
      <c r="T378" s="616">
        <v>0.85499999999999998</v>
      </c>
      <c r="U378" s="612">
        <v>0.84</v>
      </c>
      <c r="V378" s="616">
        <v>0.83499999999999996</v>
      </c>
      <c r="W378" s="612">
        <v>0.82</v>
      </c>
      <c r="X378" s="616">
        <v>0.79</v>
      </c>
      <c r="Y378" s="616">
        <v>0.76500000000000001</v>
      </c>
      <c r="Z378" s="613">
        <f t="shared" si="239"/>
        <v>21.18</v>
      </c>
      <c r="AA378" s="1052">
        <f t="shared" si="261"/>
        <v>4.1379310344827669</v>
      </c>
      <c r="AB378" s="1052">
        <f t="shared" si="262"/>
        <v>3.5714285714285809</v>
      </c>
      <c r="AC378" s="1053">
        <f t="shared" si="263"/>
        <v>5.2631578947368363</v>
      </c>
      <c r="AD378" s="1053">
        <f t="shared" si="264"/>
        <v>7.258064516129048</v>
      </c>
      <c r="AE378" s="1053">
        <f t="shared" si="265"/>
        <v>12.72727272727272</v>
      </c>
      <c r="AF378" s="1053">
        <f t="shared" si="266"/>
        <v>11.111111111111116</v>
      </c>
      <c r="AG378" s="1053">
        <f t="shared" si="267"/>
        <v>2.0618556701030855</v>
      </c>
      <c r="AH378" s="1053">
        <f t="shared" si="268"/>
        <v>2.1052631578947434</v>
      </c>
      <c r="AI378" s="1053">
        <f t="shared" si="269"/>
        <v>2.1505376344086002</v>
      </c>
      <c r="AJ378" s="1053">
        <f t="shared" si="270"/>
        <v>1.0869565217391353</v>
      </c>
      <c r="AK378" s="1053">
        <f t="shared" si="271"/>
        <v>1.6574585635359185</v>
      </c>
      <c r="AL378" s="1053">
        <f t="shared" si="272"/>
        <v>5.232558139534893</v>
      </c>
      <c r="AM378" s="1053">
        <f t="shared" si="273"/>
        <v>0</v>
      </c>
      <c r="AN378" s="1053">
        <f t="shared" si="274"/>
        <v>0</v>
      </c>
      <c r="AO378" s="1053">
        <f t="shared" si="275"/>
        <v>0.58479532163742132</v>
      </c>
      <c r="AP378" s="1053">
        <f t="shared" si="276"/>
        <v>1.7857142857142794</v>
      </c>
      <c r="AQ378" s="1053">
        <f t="shared" si="277"/>
        <v>0.59880239520957446</v>
      </c>
      <c r="AR378" s="1053">
        <f t="shared" si="278"/>
        <v>1.8292682926829285</v>
      </c>
      <c r="AS378" s="1053">
        <f t="shared" si="279"/>
        <v>3.7974683544303778</v>
      </c>
      <c r="AT378" s="1053">
        <f t="shared" si="280"/>
        <v>3.2679738562091609</v>
      </c>
      <c r="AU378" s="1054">
        <f t="shared" si="240"/>
        <v>3.5113809024130589</v>
      </c>
      <c r="AV378" s="1055">
        <f t="shared" si="241"/>
        <v>3.4492922236127117</v>
      </c>
    </row>
    <row r="379" spans="1:48" ht="11.25" customHeight="1" x14ac:dyDescent="0.2">
      <c r="A379" s="860" t="s">
        <v>1411</v>
      </c>
      <c r="B379" s="860" t="s">
        <v>1412</v>
      </c>
      <c r="C379" s="610">
        <v>1.19</v>
      </c>
      <c r="D379" s="482">
        <v>1.1399999999999999</v>
      </c>
      <c r="E379" s="482">
        <v>1.06</v>
      </c>
      <c r="F379" s="610">
        <v>0.95</v>
      </c>
      <c r="G379" s="610">
        <v>0.76</v>
      </c>
      <c r="H379" s="610">
        <v>0.61</v>
      </c>
      <c r="I379" s="610">
        <v>0.49</v>
      </c>
      <c r="J379" s="931" t="s">
        <v>90</v>
      </c>
      <c r="K379" s="610">
        <v>0.37</v>
      </c>
      <c r="L379" s="481">
        <v>0.26</v>
      </c>
      <c r="M379" s="931"/>
      <c r="N379" s="494">
        <v>0.15</v>
      </c>
      <c r="O379" s="611">
        <v>0</v>
      </c>
      <c r="P379" s="612">
        <v>0.47</v>
      </c>
      <c r="Q379" s="612">
        <v>0.56000000000000005</v>
      </c>
      <c r="R379" s="616">
        <v>0.52</v>
      </c>
      <c r="S379" s="616">
        <v>0.4</v>
      </c>
      <c r="T379" s="616">
        <v>0.3</v>
      </c>
      <c r="U379" s="616">
        <v>0.14000000000000001</v>
      </c>
      <c r="V379" s="612">
        <v>0</v>
      </c>
      <c r="W379" s="612">
        <v>0</v>
      </c>
      <c r="X379" s="612">
        <v>0</v>
      </c>
      <c r="Y379" s="612">
        <v>0</v>
      </c>
      <c r="Z379" s="613">
        <f t="shared" si="239"/>
        <v>9.370000000000001</v>
      </c>
      <c r="AA379" s="1052">
        <f t="shared" si="261"/>
        <v>4.3859649122807154</v>
      </c>
      <c r="AB379" s="1052">
        <f t="shared" si="262"/>
        <v>7.5471698113207308</v>
      </c>
      <c r="AC379" s="1053">
        <f t="shared" si="263"/>
        <v>11.578947368421066</v>
      </c>
      <c r="AD379" s="1053">
        <f t="shared" si="264"/>
        <v>25</v>
      </c>
      <c r="AE379" s="1053">
        <f t="shared" si="265"/>
        <v>24.590163934426236</v>
      </c>
      <c r="AF379" s="1053">
        <f t="shared" si="266"/>
        <v>24.489795918367353</v>
      </c>
      <c r="AG379" s="1053">
        <f t="shared" si="267"/>
        <v>32.432432432432435</v>
      </c>
      <c r="AH379" s="1053">
        <f t="shared" si="268"/>
        <v>42.307692307692292</v>
      </c>
      <c r="AI379" s="1053">
        <f t="shared" si="269"/>
        <v>73.333333333333343</v>
      </c>
      <c r="AJ379" s="1053" t="str">
        <f t="shared" si="270"/>
        <v>n/a</v>
      </c>
      <c r="AK379" s="1053">
        <f t="shared" si="271"/>
        <v>-100</v>
      </c>
      <c r="AL379" s="1053">
        <f t="shared" si="272"/>
        <v>-16.07142857142858</v>
      </c>
      <c r="AM379" s="1053">
        <f t="shared" si="273"/>
        <v>7.6923076923077094</v>
      </c>
      <c r="AN379" s="1053">
        <f t="shared" si="274"/>
        <v>30.000000000000004</v>
      </c>
      <c r="AO379" s="1053">
        <f t="shared" si="275"/>
        <v>33.33333333333335</v>
      </c>
      <c r="AP379" s="1053">
        <f t="shared" si="276"/>
        <v>114.28571428571428</v>
      </c>
      <c r="AQ379" s="1053" t="str">
        <f t="shared" si="277"/>
        <v>n/a</v>
      </c>
      <c r="AR379" s="1053" t="str">
        <f t="shared" si="278"/>
        <v>n/a</v>
      </c>
      <c r="AS379" s="1053" t="str">
        <f t="shared" si="279"/>
        <v>n/a</v>
      </c>
      <c r="AT379" s="1053" t="str">
        <f t="shared" si="280"/>
        <v>n/a</v>
      </c>
      <c r="AU379" s="1054">
        <f t="shared" si="240"/>
        <v>20.993695117213392</v>
      </c>
      <c r="AV379" s="1055">
        <f t="shared" si="241"/>
        <v>45.542794257859491</v>
      </c>
    </row>
    <row r="380" spans="1:48" ht="11.25" customHeight="1" x14ac:dyDescent="0.2">
      <c r="A380" s="860" t="s">
        <v>265</v>
      </c>
      <c r="B380" s="860" t="s">
        <v>266</v>
      </c>
      <c r="C380" s="610">
        <v>2.65</v>
      </c>
      <c r="D380" s="482">
        <v>2.4500000000000002</v>
      </c>
      <c r="E380" s="482">
        <v>2.25</v>
      </c>
      <c r="F380" s="610">
        <v>2.0499999999999998</v>
      </c>
      <c r="G380" s="610">
        <v>1.88</v>
      </c>
      <c r="H380" s="610">
        <v>1.78</v>
      </c>
      <c r="I380" s="610">
        <v>1.62</v>
      </c>
      <c r="J380" s="931"/>
      <c r="K380" s="610">
        <v>1.46</v>
      </c>
      <c r="L380" s="481">
        <v>1.35</v>
      </c>
      <c r="M380" s="931"/>
      <c r="N380" s="494">
        <v>1.23</v>
      </c>
      <c r="O380" s="494">
        <v>1.155</v>
      </c>
      <c r="P380" s="616">
        <v>1.125</v>
      </c>
      <c r="Q380" s="616">
        <v>1.0900000000000001</v>
      </c>
      <c r="R380" s="616">
        <v>1.05</v>
      </c>
      <c r="S380" s="616">
        <v>1.01</v>
      </c>
      <c r="T380" s="616">
        <v>0.94</v>
      </c>
      <c r="U380" s="616">
        <v>0.83</v>
      </c>
      <c r="V380" s="616">
        <v>0.76</v>
      </c>
      <c r="W380" s="616">
        <v>0.69</v>
      </c>
      <c r="X380" s="616">
        <v>0.65</v>
      </c>
      <c r="Y380" s="616">
        <v>0.61</v>
      </c>
      <c r="Z380" s="613">
        <f t="shared" si="239"/>
        <v>28.630000000000003</v>
      </c>
      <c r="AA380" s="1052">
        <f t="shared" si="261"/>
        <v>8.1632653061224367</v>
      </c>
      <c r="AB380" s="1052">
        <f t="shared" si="262"/>
        <v>8.8888888888889017</v>
      </c>
      <c r="AC380" s="1053">
        <f t="shared" si="263"/>
        <v>9.7560975609756184</v>
      </c>
      <c r="AD380" s="1053">
        <f t="shared" si="264"/>
        <v>9.0425531914893664</v>
      </c>
      <c r="AE380" s="1053">
        <f t="shared" si="265"/>
        <v>5.6179775280898792</v>
      </c>
      <c r="AF380" s="1053">
        <f t="shared" si="266"/>
        <v>9.8765432098765427</v>
      </c>
      <c r="AG380" s="1053">
        <f t="shared" si="267"/>
        <v>10.95890410958904</v>
      </c>
      <c r="AH380" s="1053">
        <f t="shared" si="268"/>
        <v>8.1481481481481488</v>
      </c>
      <c r="AI380" s="1053">
        <f t="shared" si="269"/>
        <v>9.7560975609756184</v>
      </c>
      <c r="AJ380" s="1053">
        <f t="shared" si="270"/>
        <v>6.4935064935064846</v>
      </c>
      <c r="AK380" s="1053">
        <f t="shared" si="271"/>
        <v>2.6666666666666616</v>
      </c>
      <c r="AL380" s="1053">
        <f t="shared" si="272"/>
        <v>3.2110091743119185</v>
      </c>
      <c r="AM380" s="1053">
        <f t="shared" si="273"/>
        <v>3.8095238095238182</v>
      </c>
      <c r="AN380" s="1053">
        <f t="shared" si="274"/>
        <v>3.9603960396039639</v>
      </c>
      <c r="AO380" s="1053">
        <f t="shared" si="275"/>
        <v>7.4468085106383031</v>
      </c>
      <c r="AP380" s="1053">
        <f t="shared" si="276"/>
        <v>13.25301204819278</v>
      </c>
      <c r="AQ380" s="1053">
        <f t="shared" si="277"/>
        <v>9.210526315789469</v>
      </c>
      <c r="AR380" s="1053">
        <f t="shared" si="278"/>
        <v>10.144927536231885</v>
      </c>
      <c r="AS380" s="1053">
        <f t="shared" si="279"/>
        <v>6.153846153846132</v>
      </c>
      <c r="AT380" s="1053">
        <f t="shared" si="280"/>
        <v>6.5573770491803351</v>
      </c>
      <c r="AU380" s="1054">
        <f t="shared" si="240"/>
        <v>7.655803765082366</v>
      </c>
      <c r="AV380" s="1055">
        <f t="shared" si="241"/>
        <v>2.8159052017214417</v>
      </c>
    </row>
    <row r="381" spans="1:48" ht="11.25" customHeight="1" x14ac:dyDescent="0.2">
      <c r="A381" s="65" t="s">
        <v>3984</v>
      </c>
      <c r="B381" s="848" t="s">
        <v>3985</v>
      </c>
      <c r="C381" s="998">
        <v>0.5343</v>
      </c>
      <c r="D381" s="851">
        <v>0.53190000000000004</v>
      </c>
      <c r="E381" s="848">
        <v>0.52380000000000004</v>
      </c>
      <c r="F381" s="843">
        <v>0.49530000000000002</v>
      </c>
      <c r="G381" s="843">
        <v>0.46500000000000002</v>
      </c>
      <c r="H381" s="940">
        <v>0.36</v>
      </c>
      <c r="I381" s="843">
        <v>1.49</v>
      </c>
      <c r="J381" s="843"/>
      <c r="K381" s="485">
        <v>0</v>
      </c>
      <c r="L381" s="614">
        <v>0</v>
      </c>
      <c r="M381" s="931"/>
      <c r="N381" s="611">
        <v>0</v>
      </c>
      <c r="O381" s="611">
        <v>0</v>
      </c>
      <c r="P381" s="612">
        <v>0</v>
      </c>
      <c r="Q381" s="612">
        <v>0</v>
      </c>
      <c r="R381" s="612">
        <v>0</v>
      </c>
      <c r="S381" s="612">
        <v>0</v>
      </c>
      <c r="T381" s="612">
        <v>0</v>
      </c>
      <c r="U381" s="612">
        <v>0</v>
      </c>
      <c r="V381" s="612">
        <v>0</v>
      </c>
      <c r="W381" s="612">
        <v>0</v>
      </c>
      <c r="X381" s="612">
        <v>0</v>
      </c>
      <c r="Y381" s="612">
        <v>0</v>
      </c>
      <c r="Z381" s="613">
        <f t="shared" si="239"/>
        <v>4.4002999999999997</v>
      </c>
      <c r="AA381" s="1052">
        <f t="shared" si="261"/>
        <v>0.45121263395373479</v>
      </c>
      <c r="AB381" s="1052">
        <f t="shared" si="262"/>
        <v>1.5463917525773141</v>
      </c>
      <c r="AC381" s="1053">
        <f t="shared" si="263"/>
        <v>5.754088431253801</v>
      </c>
      <c r="AD381" s="1053">
        <f t="shared" si="264"/>
        <v>6.5161290322580667</v>
      </c>
      <c r="AE381" s="1053">
        <f t="shared" si="265"/>
        <v>29.166666666666675</v>
      </c>
      <c r="AF381" s="1053">
        <f t="shared" si="266"/>
        <v>-75.838926174496649</v>
      </c>
      <c r="AG381" s="1053" t="str">
        <f t="shared" si="267"/>
        <v>n/a</v>
      </c>
      <c r="AH381" s="1053" t="str">
        <f t="shared" si="268"/>
        <v>n/a</v>
      </c>
      <c r="AI381" s="1053" t="str">
        <f t="shared" si="269"/>
        <v>n/a</v>
      </c>
      <c r="AJ381" s="1053" t="str">
        <f t="shared" si="270"/>
        <v>n/a</v>
      </c>
      <c r="AK381" s="1053" t="str">
        <f t="shared" si="271"/>
        <v>n/a</v>
      </c>
      <c r="AL381" s="1053" t="str">
        <f t="shared" si="272"/>
        <v>n/a</v>
      </c>
      <c r="AM381" s="1053" t="str">
        <f t="shared" si="273"/>
        <v>n/a</v>
      </c>
      <c r="AN381" s="1053" t="str">
        <f t="shared" si="274"/>
        <v>n/a</v>
      </c>
      <c r="AO381" s="1053" t="str">
        <f t="shared" si="275"/>
        <v>n/a</v>
      </c>
      <c r="AP381" s="1053" t="str">
        <f t="shared" si="276"/>
        <v>n/a</v>
      </c>
      <c r="AQ381" s="1053" t="str">
        <f t="shared" si="277"/>
        <v>n/a</v>
      </c>
      <c r="AR381" s="1053" t="str">
        <f t="shared" si="278"/>
        <v>n/a</v>
      </c>
      <c r="AS381" s="1053" t="str">
        <f t="shared" si="279"/>
        <v>n/a</v>
      </c>
      <c r="AT381" s="1053" t="str">
        <f t="shared" si="280"/>
        <v>n/a</v>
      </c>
      <c r="AU381" s="1054">
        <f t="shared" si="240"/>
        <v>-5.4007396096311764</v>
      </c>
      <c r="AV381" s="1055">
        <f t="shared" si="241"/>
        <v>36.070468888807554</v>
      </c>
    </row>
    <row r="382" spans="1:48" ht="11.25" customHeight="1" x14ac:dyDescent="0.2">
      <c r="A382" s="860" t="s">
        <v>651</v>
      </c>
      <c r="B382" s="860" t="s">
        <v>652</v>
      </c>
      <c r="C382" s="610">
        <v>0.8</v>
      </c>
      <c r="D382" s="482">
        <v>0.76190476190476186</v>
      </c>
      <c r="E382" s="615">
        <v>0.69107007882518068</v>
      </c>
      <c r="F382" s="610">
        <v>0.69107007882518068</v>
      </c>
      <c r="G382" s="610">
        <v>0.62525388084183009</v>
      </c>
      <c r="H382" s="610">
        <v>0.59547988651602868</v>
      </c>
      <c r="I382" s="610">
        <v>0.56711623928987054</v>
      </c>
      <c r="J382" s="931">
        <v>0</v>
      </c>
      <c r="K382" s="610">
        <v>0.54013159811669675</v>
      </c>
      <c r="L382" s="481">
        <v>0.51440059880987266</v>
      </c>
      <c r="M382" s="931">
        <v>0</v>
      </c>
      <c r="N382" s="494">
        <v>0.48989190032273927</v>
      </c>
      <c r="O382" s="494">
        <v>0.46657416160863785</v>
      </c>
      <c r="P382" s="616">
        <v>0.44435335952759231</v>
      </c>
      <c r="Q382" s="616">
        <v>0.42319815303294395</v>
      </c>
      <c r="R382" s="616">
        <v>0.36061008285544355</v>
      </c>
      <c r="S382" s="616">
        <v>0.34343518928645489</v>
      </c>
      <c r="T382" s="616">
        <v>0.32710650397725222</v>
      </c>
      <c r="U382" s="616">
        <v>0.30236274764017829</v>
      </c>
      <c r="V382" s="616">
        <v>0.26614816822600612</v>
      </c>
      <c r="W382" s="612">
        <v>0.24931802617026358</v>
      </c>
      <c r="X382" s="612">
        <v>0.24930894443639526</v>
      </c>
      <c r="Y382" s="612">
        <v>0.24930894443639526</v>
      </c>
      <c r="Z382" s="613">
        <f t="shared" si="239"/>
        <v>9.9580433046497223</v>
      </c>
      <c r="AA382" s="1052">
        <f t="shared" si="261"/>
        <v>5.0000000000000044</v>
      </c>
      <c r="AB382" s="1052">
        <f t="shared" si="262"/>
        <v>10.250000000000025</v>
      </c>
      <c r="AC382" s="1053">
        <f t="shared" si="263"/>
        <v>0</v>
      </c>
      <c r="AD382" s="1053">
        <f t="shared" si="264"/>
        <v>10.526315789473696</v>
      </c>
      <c r="AE382" s="1053">
        <f t="shared" si="265"/>
        <v>5.0000000000000044</v>
      </c>
      <c r="AF382" s="1053">
        <f t="shared" si="266"/>
        <v>5.0013815971262643</v>
      </c>
      <c r="AG382" s="1053">
        <f t="shared" si="267"/>
        <v>4.9959382615759607</v>
      </c>
      <c r="AH382" s="1053">
        <f t="shared" si="268"/>
        <v>5.0021324559800018</v>
      </c>
      <c r="AI382" s="1053">
        <f t="shared" si="269"/>
        <v>5.0028788945045033</v>
      </c>
      <c r="AJ382" s="1053">
        <f t="shared" si="270"/>
        <v>4.9976489554645287</v>
      </c>
      <c r="AK382" s="1053">
        <f t="shared" si="271"/>
        <v>5.000705318098464</v>
      </c>
      <c r="AL382" s="1053">
        <f t="shared" si="272"/>
        <v>4.9988891357475973</v>
      </c>
      <c r="AM382" s="1053">
        <f t="shared" si="273"/>
        <v>17.356162002433486</v>
      </c>
      <c r="AN382" s="1053">
        <f t="shared" si="274"/>
        <v>5.000912575287475</v>
      </c>
      <c r="AO382" s="1053">
        <f t="shared" si="275"/>
        <v>4.9918558972884997</v>
      </c>
      <c r="AP382" s="1053">
        <f t="shared" si="276"/>
        <v>8.1834672194869071</v>
      </c>
      <c r="AQ382" s="1053">
        <f t="shared" si="277"/>
        <v>13.606924163918976</v>
      </c>
      <c r="AR382" s="1053">
        <f t="shared" si="278"/>
        <v>6.750471401634206</v>
      </c>
      <c r="AS382" s="1053">
        <f t="shared" si="279"/>
        <v>3.6427629537483242E-3</v>
      </c>
      <c r="AT382" s="1053">
        <f t="shared" si="280"/>
        <v>0</v>
      </c>
      <c r="AU382" s="1054">
        <f t="shared" si="240"/>
        <v>6.0834663215487161</v>
      </c>
      <c r="AV382" s="1055">
        <f t="shared" si="241"/>
        <v>4.2891593383535449</v>
      </c>
    </row>
    <row r="383" spans="1:48" ht="11.25" customHeight="1" x14ac:dyDescent="0.2">
      <c r="A383" s="480" t="s">
        <v>655</v>
      </c>
      <c r="B383" s="860" t="s">
        <v>656</v>
      </c>
      <c r="C383" s="610">
        <v>1.85</v>
      </c>
      <c r="D383" s="482">
        <v>1.73</v>
      </c>
      <c r="E383" s="615">
        <v>1.6099999999999999</v>
      </c>
      <c r="F383" s="610">
        <v>1.49</v>
      </c>
      <c r="G383" s="610">
        <v>1.35</v>
      </c>
      <c r="H383" s="610">
        <v>1.2</v>
      </c>
      <c r="I383" s="610">
        <v>0.95</v>
      </c>
      <c r="J383" s="931" t="s">
        <v>90</v>
      </c>
      <c r="K383" s="610">
        <v>0.76</v>
      </c>
      <c r="L383" s="481">
        <v>0.60499999999999998</v>
      </c>
      <c r="M383" s="931"/>
      <c r="N383" s="494">
        <v>0.5</v>
      </c>
      <c r="O383" s="494">
        <v>0.45</v>
      </c>
      <c r="P383" s="616">
        <v>0.4</v>
      </c>
      <c r="Q383" s="612">
        <v>0.36</v>
      </c>
      <c r="R383" s="616">
        <v>0.36</v>
      </c>
      <c r="S383" s="616">
        <v>0.14199999999999999</v>
      </c>
      <c r="T383" s="612">
        <v>0</v>
      </c>
      <c r="U383" s="612">
        <v>0</v>
      </c>
      <c r="V383" s="612">
        <v>0</v>
      </c>
      <c r="W383" s="612">
        <v>0</v>
      </c>
      <c r="X383" s="612">
        <v>0</v>
      </c>
      <c r="Y383" s="612">
        <v>0</v>
      </c>
      <c r="Z383" s="613">
        <f t="shared" si="239"/>
        <v>13.756999999999996</v>
      </c>
      <c r="AA383" s="1052">
        <f t="shared" si="261"/>
        <v>6.9364161849710948</v>
      </c>
      <c r="AB383" s="1052">
        <f t="shared" si="262"/>
        <v>7.453416149068337</v>
      </c>
      <c r="AC383" s="1053">
        <f t="shared" si="263"/>
        <v>8.0536912751677736</v>
      </c>
      <c r="AD383" s="1053">
        <f t="shared" si="264"/>
        <v>10.370370370370363</v>
      </c>
      <c r="AE383" s="1053">
        <f t="shared" si="265"/>
        <v>12.500000000000021</v>
      </c>
      <c r="AF383" s="1053">
        <f t="shared" si="266"/>
        <v>26.315789473684205</v>
      </c>
      <c r="AG383" s="1053">
        <f t="shared" si="267"/>
        <v>25</v>
      </c>
      <c r="AH383" s="1053">
        <f t="shared" si="268"/>
        <v>25.619834710743806</v>
      </c>
      <c r="AI383" s="1053">
        <f t="shared" si="269"/>
        <v>20.999999999999996</v>
      </c>
      <c r="AJ383" s="1053">
        <f t="shared" si="270"/>
        <v>11.111111111111116</v>
      </c>
      <c r="AK383" s="1053">
        <f t="shared" si="271"/>
        <v>12.5</v>
      </c>
      <c r="AL383" s="1053">
        <f t="shared" si="272"/>
        <v>11.111111111111116</v>
      </c>
      <c r="AM383" s="1053">
        <f t="shared" si="273"/>
        <v>0</v>
      </c>
      <c r="AN383" s="1053">
        <f t="shared" si="274"/>
        <v>153.52112676056339</v>
      </c>
      <c r="AO383" s="1053" t="str">
        <f t="shared" si="275"/>
        <v>n/a</v>
      </c>
      <c r="AP383" s="1053" t="str">
        <f t="shared" si="276"/>
        <v>n/a</v>
      </c>
      <c r="AQ383" s="1053" t="str">
        <f t="shared" si="277"/>
        <v>n/a</v>
      </c>
      <c r="AR383" s="1053" t="str">
        <f t="shared" si="278"/>
        <v>n/a</v>
      </c>
      <c r="AS383" s="1053" t="str">
        <f t="shared" si="279"/>
        <v>n/a</v>
      </c>
      <c r="AT383" s="1053" t="str">
        <f t="shared" si="280"/>
        <v>n/a</v>
      </c>
      <c r="AU383" s="1054">
        <f t="shared" si="240"/>
        <v>23.678061939056516</v>
      </c>
      <c r="AV383" s="1055">
        <f t="shared" si="241"/>
        <v>38.199891073353079</v>
      </c>
    </row>
    <row r="384" spans="1:48" ht="11.25" customHeight="1" x14ac:dyDescent="0.2">
      <c r="A384" s="860" t="s">
        <v>1385</v>
      </c>
      <c r="B384" s="860" t="s">
        <v>1386</v>
      </c>
      <c r="C384" s="610">
        <v>0.49</v>
      </c>
      <c r="D384" s="482">
        <v>0.44500000000000001</v>
      </c>
      <c r="E384" s="615">
        <v>0.39500000000000002</v>
      </c>
      <c r="F384" s="610">
        <v>0.37</v>
      </c>
      <c r="G384" s="610">
        <v>0.33</v>
      </c>
      <c r="H384" s="610">
        <v>0.29286000000000001</v>
      </c>
      <c r="I384" s="610">
        <v>0.27143999999999996</v>
      </c>
      <c r="J384" s="931"/>
      <c r="K384" s="610">
        <v>0.23537</v>
      </c>
      <c r="L384" s="481">
        <v>0.21502599999999999</v>
      </c>
      <c r="M384" s="931"/>
      <c r="N384" s="611">
        <v>0.18140000000000001</v>
      </c>
      <c r="O384" s="611">
        <v>0.25913999999999998</v>
      </c>
      <c r="P384" s="616">
        <v>0.34551999999999999</v>
      </c>
      <c r="Q384" s="616">
        <v>0.32907999999999998</v>
      </c>
      <c r="R384" s="616">
        <v>0.31731999999999999</v>
      </c>
      <c r="S384" s="612">
        <v>0.31340000000000001</v>
      </c>
      <c r="T384" s="616">
        <v>0.31340000000000001</v>
      </c>
      <c r="U384" s="616">
        <v>0.29474999999999996</v>
      </c>
      <c r="V384" s="616">
        <v>0.26632</v>
      </c>
      <c r="W384" s="616">
        <v>0.23315000000000002</v>
      </c>
      <c r="X384" s="616">
        <v>0.15082000000000001</v>
      </c>
      <c r="Y384" s="612">
        <v>0</v>
      </c>
      <c r="Z384" s="613">
        <f t="shared" si="239"/>
        <v>6.0489959999999998</v>
      </c>
      <c r="AA384" s="1052">
        <f t="shared" si="261"/>
        <v>10.1123595505618</v>
      </c>
      <c r="AB384" s="1052">
        <f t="shared" si="262"/>
        <v>12.658227848101266</v>
      </c>
      <c r="AC384" s="1053">
        <f t="shared" si="263"/>
        <v>6.7567567567567544</v>
      </c>
      <c r="AD384" s="1053">
        <f t="shared" si="264"/>
        <v>12.12121212121211</v>
      </c>
      <c r="AE384" s="1053">
        <f t="shared" si="265"/>
        <v>12.681827494365905</v>
      </c>
      <c r="AF384" s="1053">
        <f t="shared" si="266"/>
        <v>7.8912466843501505</v>
      </c>
      <c r="AG384" s="1053">
        <f t="shared" si="267"/>
        <v>15.32480774950078</v>
      </c>
      <c r="AH384" s="1053">
        <f t="shared" si="268"/>
        <v>9.4611814385237238</v>
      </c>
      <c r="AI384" s="1053">
        <f t="shared" si="269"/>
        <v>18.536934950385884</v>
      </c>
      <c r="AJ384" s="1053">
        <f t="shared" si="270"/>
        <v>-29.999228216408113</v>
      </c>
      <c r="AK384" s="1053">
        <f t="shared" si="271"/>
        <v>-25</v>
      </c>
      <c r="AL384" s="1053">
        <f t="shared" si="272"/>
        <v>4.995745715327593</v>
      </c>
      <c r="AM384" s="1053">
        <f t="shared" si="273"/>
        <v>3.7060380688264116</v>
      </c>
      <c r="AN384" s="1053">
        <f t="shared" si="274"/>
        <v>1.2507977026164685</v>
      </c>
      <c r="AO384" s="1053">
        <f t="shared" si="275"/>
        <v>0</v>
      </c>
      <c r="AP384" s="1053">
        <f t="shared" si="276"/>
        <v>6.3273960983884825</v>
      </c>
      <c r="AQ384" s="1053">
        <f t="shared" si="277"/>
        <v>10.675127665965745</v>
      </c>
      <c r="AR384" s="1053">
        <f t="shared" si="278"/>
        <v>14.226892558438763</v>
      </c>
      <c r="AS384" s="1053">
        <f t="shared" si="279"/>
        <v>54.588250895106746</v>
      </c>
      <c r="AT384" s="1053" t="str">
        <f t="shared" si="280"/>
        <v>n/a</v>
      </c>
      <c r="AU384" s="1054">
        <f t="shared" si="240"/>
        <v>7.7008197411589725</v>
      </c>
      <c r="AV384" s="1055">
        <f t="shared" si="241"/>
        <v>16.866941158236923</v>
      </c>
    </row>
    <row r="385" spans="1:48" ht="11.25" customHeight="1" x14ac:dyDescent="0.2">
      <c r="A385" s="1073" t="s">
        <v>4617</v>
      </c>
      <c r="B385" s="845" t="s">
        <v>4618</v>
      </c>
      <c r="C385" s="610">
        <v>2.5499999999999998</v>
      </c>
      <c r="D385" s="482">
        <v>2.35</v>
      </c>
      <c r="E385" s="476">
        <v>2.0499999999999998</v>
      </c>
      <c r="F385" s="610">
        <v>1.1000000000000001</v>
      </c>
      <c r="G385" s="521">
        <v>0</v>
      </c>
      <c r="H385" s="521">
        <v>0</v>
      </c>
      <c r="I385" s="521">
        <v>0</v>
      </c>
      <c r="J385" s="940"/>
      <c r="K385" s="521">
        <v>0</v>
      </c>
      <c r="L385" s="524">
        <v>0</v>
      </c>
      <c r="M385" s="940"/>
      <c r="N385" s="1036">
        <v>0</v>
      </c>
      <c r="O385" s="1036">
        <v>0</v>
      </c>
      <c r="P385" s="522">
        <v>0</v>
      </c>
      <c r="Q385" s="522">
        <v>0</v>
      </c>
      <c r="R385" s="522">
        <v>0</v>
      </c>
      <c r="S385" s="522">
        <v>0</v>
      </c>
      <c r="T385" s="522">
        <v>0</v>
      </c>
      <c r="U385" s="522">
        <v>0</v>
      </c>
      <c r="V385" s="522">
        <v>0</v>
      </c>
      <c r="W385" s="522">
        <v>0</v>
      </c>
      <c r="X385" s="522">
        <v>0</v>
      </c>
      <c r="Y385" s="522">
        <v>0</v>
      </c>
      <c r="Z385" s="613">
        <f t="shared" si="239"/>
        <v>8.0500000000000007</v>
      </c>
      <c r="AA385" s="1052">
        <f t="shared" si="261"/>
        <v>8.5106382978723296</v>
      </c>
      <c r="AB385" s="1052">
        <f t="shared" si="262"/>
        <v>14.634146341463428</v>
      </c>
      <c r="AC385" s="1053">
        <f t="shared" si="263"/>
        <v>86.363636363636331</v>
      </c>
      <c r="AD385" s="1053" t="str">
        <f t="shared" si="264"/>
        <v>n/a</v>
      </c>
      <c r="AE385" s="1053" t="str">
        <f t="shared" si="265"/>
        <v>n/a</v>
      </c>
      <c r="AF385" s="1053" t="str">
        <f t="shared" si="266"/>
        <v>n/a</v>
      </c>
      <c r="AG385" s="1053" t="str">
        <f t="shared" si="267"/>
        <v>n/a</v>
      </c>
      <c r="AH385" s="1053" t="str">
        <f t="shared" si="268"/>
        <v>n/a</v>
      </c>
      <c r="AI385" s="1053" t="str">
        <f t="shared" si="269"/>
        <v>n/a</v>
      </c>
      <c r="AJ385" s="1053" t="str">
        <f t="shared" si="270"/>
        <v>n/a</v>
      </c>
      <c r="AK385" s="1053" t="str">
        <f t="shared" si="271"/>
        <v>n/a</v>
      </c>
      <c r="AL385" s="1053" t="str">
        <f t="shared" si="272"/>
        <v>n/a</v>
      </c>
      <c r="AM385" s="1053" t="str">
        <f t="shared" si="273"/>
        <v>n/a</v>
      </c>
      <c r="AN385" s="1053" t="str">
        <f t="shared" si="274"/>
        <v>n/a</v>
      </c>
      <c r="AO385" s="1053" t="str">
        <f t="shared" si="275"/>
        <v>n/a</v>
      </c>
      <c r="AP385" s="1053" t="str">
        <f t="shared" si="276"/>
        <v>n/a</v>
      </c>
      <c r="AQ385" s="1053" t="str">
        <f t="shared" si="277"/>
        <v>n/a</v>
      </c>
      <c r="AR385" s="1053" t="str">
        <f t="shared" si="278"/>
        <v>n/a</v>
      </c>
      <c r="AS385" s="1053" t="str">
        <f t="shared" si="279"/>
        <v>n/a</v>
      </c>
      <c r="AT385" s="1053" t="str">
        <f t="shared" si="280"/>
        <v>n/a</v>
      </c>
      <c r="AU385" s="1054">
        <f t="shared" si="240"/>
        <v>36.502807000990693</v>
      </c>
      <c r="AV385" s="1055">
        <f t="shared" si="241"/>
        <v>43.289156450988166</v>
      </c>
    </row>
    <row r="386" spans="1:48" ht="11.25" customHeight="1" x14ac:dyDescent="0.2">
      <c r="A386" s="490" t="s">
        <v>657</v>
      </c>
      <c r="B386" s="490" t="s">
        <v>658</v>
      </c>
      <c r="C386" s="610">
        <v>1.88</v>
      </c>
      <c r="D386" s="482">
        <v>1.56</v>
      </c>
      <c r="E386" s="503">
        <v>1.4</v>
      </c>
      <c r="F386" s="496">
        <v>1.28</v>
      </c>
      <c r="G386" s="496">
        <v>1.1599999999999999</v>
      </c>
      <c r="H386" s="496">
        <v>0.92</v>
      </c>
      <c r="I386" s="496">
        <v>0.8</v>
      </c>
      <c r="J386" s="1013" t="s">
        <v>90</v>
      </c>
      <c r="K386" s="496">
        <v>0.68</v>
      </c>
      <c r="L386" s="492">
        <v>0.62</v>
      </c>
      <c r="M386" s="1013"/>
      <c r="N386" s="509">
        <v>0.56000000000000005</v>
      </c>
      <c r="O386" s="509">
        <v>0.54</v>
      </c>
      <c r="P386" s="498">
        <v>0.5</v>
      </c>
      <c r="Q386" s="498">
        <v>0.44</v>
      </c>
      <c r="R386" s="498">
        <v>0.38</v>
      </c>
      <c r="S386" s="498">
        <v>0.36</v>
      </c>
      <c r="T386" s="498">
        <v>0.33500000000000002</v>
      </c>
      <c r="U386" s="498">
        <v>0.32</v>
      </c>
      <c r="V386" s="498">
        <v>0.3</v>
      </c>
      <c r="W386" s="498">
        <v>0.29499999999999998</v>
      </c>
      <c r="X386" s="498">
        <v>0.28000000000000003</v>
      </c>
      <c r="Y386" s="498">
        <v>0.24</v>
      </c>
      <c r="Z386" s="613">
        <f t="shared" si="239"/>
        <v>14.850000000000003</v>
      </c>
      <c r="AA386" s="1052">
        <f t="shared" si="261"/>
        <v>20.512820512820507</v>
      </c>
      <c r="AB386" s="1052">
        <f t="shared" si="262"/>
        <v>11.428571428571432</v>
      </c>
      <c r="AC386" s="1053">
        <f t="shared" si="263"/>
        <v>9.375</v>
      </c>
      <c r="AD386" s="1053">
        <f t="shared" si="264"/>
        <v>10.344827586206918</v>
      </c>
      <c r="AE386" s="1053">
        <f t="shared" si="265"/>
        <v>26.086956521739111</v>
      </c>
      <c r="AF386" s="1053">
        <f t="shared" si="266"/>
        <v>14.999999999999991</v>
      </c>
      <c r="AG386" s="1053">
        <f t="shared" si="267"/>
        <v>17.647058823529417</v>
      </c>
      <c r="AH386" s="1053">
        <f t="shared" si="268"/>
        <v>9.6774193548387224</v>
      </c>
      <c r="AI386" s="1053">
        <f t="shared" si="269"/>
        <v>10.714285714285698</v>
      </c>
      <c r="AJ386" s="1053">
        <f t="shared" si="270"/>
        <v>3.7037037037036979</v>
      </c>
      <c r="AK386" s="1053">
        <f t="shared" si="271"/>
        <v>8.0000000000000071</v>
      </c>
      <c r="AL386" s="1053">
        <f t="shared" si="272"/>
        <v>13.636363636363647</v>
      </c>
      <c r="AM386" s="1053">
        <f t="shared" si="273"/>
        <v>15.789473684210531</v>
      </c>
      <c r="AN386" s="1053">
        <f t="shared" si="274"/>
        <v>5.555555555555558</v>
      </c>
      <c r="AO386" s="1053">
        <f t="shared" si="275"/>
        <v>7.4626865671641784</v>
      </c>
      <c r="AP386" s="1053">
        <f t="shared" si="276"/>
        <v>4.6875</v>
      </c>
      <c r="AQ386" s="1053">
        <f t="shared" si="277"/>
        <v>6.6666666666666652</v>
      </c>
      <c r="AR386" s="1053">
        <f t="shared" si="278"/>
        <v>1.6949152542372836</v>
      </c>
      <c r="AS386" s="1053">
        <f t="shared" si="279"/>
        <v>5.3571428571428381</v>
      </c>
      <c r="AT386" s="1053">
        <f t="shared" si="280"/>
        <v>16.666666666666675</v>
      </c>
      <c r="AU386" s="1054">
        <f t="shared" si="240"/>
        <v>11.000380726685144</v>
      </c>
      <c r="AV386" s="1055">
        <f t="shared" si="241"/>
        <v>6.1849595052411868</v>
      </c>
    </row>
    <row r="387" spans="1:48" ht="11.25" customHeight="1" x14ac:dyDescent="0.2">
      <c r="A387" s="860" t="s">
        <v>267</v>
      </c>
      <c r="B387" s="860" t="s">
        <v>268</v>
      </c>
      <c r="C387" s="610">
        <v>1.56</v>
      </c>
      <c r="D387" s="482">
        <v>1.48</v>
      </c>
      <c r="E387" s="482">
        <v>1.4</v>
      </c>
      <c r="F387" s="610">
        <v>1.32</v>
      </c>
      <c r="G387" s="610">
        <v>1.25</v>
      </c>
      <c r="H387" s="610">
        <v>1.21</v>
      </c>
      <c r="I387" s="610">
        <v>1.17</v>
      </c>
      <c r="J387" s="931"/>
      <c r="K387" s="610">
        <v>1.1299999999999999</v>
      </c>
      <c r="L387" s="481">
        <v>1.0900000000000001</v>
      </c>
      <c r="M387" s="931"/>
      <c r="N387" s="494">
        <v>1.05</v>
      </c>
      <c r="O387" s="494">
        <v>1.01</v>
      </c>
      <c r="P387" s="616">
        <v>1</v>
      </c>
      <c r="Q387" s="616">
        <v>0.7</v>
      </c>
      <c r="R387" s="616">
        <v>0.68</v>
      </c>
      <c r="S387" s="616">
        <v>0.62</v>
      </c>
      <c r="T387" s="616">
        <v>0.56999999999999995</v>
      </c>
      <c r="U387" s="616">
        <v>0.53</v>
      </c>
      <c r="V387" s="616">
        <v>0.49</v>
      </c>
      <c r="W387" s="616">
        <v>0.47</v>
      </c>
      <c r="X387" s="616">
        <v>0.4</v>
      </c>
      <c r="Y387" s="616">
        <v>0.35</v>
      </c>
      <c r="Z387" s="613">
        <f t="shared" si="239"/>
        <v>19.48</v>
      </c>
      <c r="AA387" s="1052">
        <f t="shared" si="261"/>
        <v>5.4054054054054168</v>
      </c>
      <c r="AB387" s="1052">
        <f t="shared" si="262"/>
        <v>5.7142857142857162</v>
      </c>
      <c r="AC387" s="1053">
        <f t="shared" si="263"/>
        <v>6.0606060606060552</v>
      </c>
      <c r="AD387" s="1053">
        <f t="shared" si="264"/>
        <v>5.600000000000005</v>
      </c>
      <c r="AE387" s="1053">
        <f t="shared" si="265"/>
        <v>3.3057851239669533</v>
      </c>
      <c r="AF387" s="1053">
        <f t="shared" si="266"/>
        <v>3.4188034188034289</v>
      </c>
      <c r="AG387" s="1053">
        <f t="shared" si="267"/>
        <v>3.539823008849563</v>
      </c>
      <c r="AH387" s="1053">
        <f t="shared" si="268"/>
        <v>3.6697247706421798</v>
      </c>
      <c r="AI387" s="1053">
        <f t="shared" si="269"/>
        <v>3.8095238095238182</v>
      </c>
      <c r="AJ387" s="1053">
        <f t="shared" si="270"/>
        <v>3.9603960396039639</v>
      </c>
      <c r="AK387" s="1053">
        <f t="shared" si="271"/>
        <v>1.0000000000000009</v>
      </c>
      <c r="AL387" s="1053">
        <f t="shared" si="272"/>
        <v>42.857142857142861</v>
      </c>
      <c r="AM387" s="1053">
        <f t="shared" si="273"/>
        <v>2.9411764705882248</v>
      </c>
      <c r="AN387" s="1053">
        <f t="shared" si="274"/>
        <v>9.6774193548387224</v>
      </c>
      <c r="AO387" s="1053">
        <f t="shared" si="275"/>
        <v>8.7719298245614077</v>
      </c>
      <c r="AP387" s="1053">
        <f t="shared" si="276"/>
        <v>7.5471698113207308</v>
      </c>
      <c r="AQ387" s="1053">
        <f t="shared" si="277"/>
        <v>8.163265306122458</v>
      </c>
      <c r="AR387" s="1053">
        <f t="shared" si="278"/>
        <v>4.2553191489361764</v>
      </c>
      <c r="AS387" s="1053">
        <f t="shared" si="279"/>
        <v>17.499999999999982</v>
      </c>
      <c r="AT387" s="1053">
        <f t="shared" si="280"/>
        <v>14.285714285714302</v>
      </c>
      <c r="AU387" s="1054">
        <f t="shared" si="240"/>
        <v>8.0741745205455988</v>
      </c>
      <c r="AV387" s="1055">
        <f t="shared" si="241"/>
        <v>9.1016188719354876</v>
      </c>
    </row>
    <row r="388" spans="1:48" ht="11.25" customHeight="1" x14ac:dyDescent="0.2">
      <c r="A388" s="863" t="s">
        <v>1413</v>
      </c>
      <c r="B388" s="604" t="s">
        <v>1414</v>
      </c>
      <c r="C388" s="512">
        <v>1.82</v>
      </c>
      <c r="D388" s="482">
        <v>1.6</v>
      </c>
      <c r="E388" s="482">
        <v>1.4</v>
      </c>
      <c r="F388" s="610">
        <v>1.24</v>
      </c>
      <c r="G388" s="610">
        <v>1.08</v>
      </c>
      <c r="H388" s="610">
        <v>0.94</v>
      </c>
      <c r="I388" s="610">
        <v>0.84</v>
      </c>
      <c r="J388" s="931"/>
      <c r="K388" s="610">
        <v>0.76</v>
      </c>
      <c r="L388" s="481">
        <v>0.66</v>
      </c>
      <c r="M388" s="931"/>
      <c r="N388" s="494">
        <v>0.15</v>
      </c>
      <c r="O388" s="611">
        <v>0</v>
      </c>
      <c r="P388" s="612">
        <v>0</v>
      </c>
      <c r="Q388" s="612">
        <v>0</v>
      </c>
      <c r="R388" s="612">
        <v>0</v>
      </c>
      <c r="S388" s="612">
        <v>0</v>
      </c>
      <c r="T388" s="612">
        <v>0</v>
      </c>
      <c r="U388" s="612">
        <v>0</v>
      </c>
      <c r="V388" s="612">
        <v>0</v>
      </c>
      <c r="W388" s="612">
        <v>0</v>
      </c>
      <c r="X388" s="612">
        <v>0</v>
      </c>
      <c r="Y388" s="612">
        <v>0</v>
      </c>
      <c r="Z388" s="613">
        <f t="shared" si="239"/>
        <v>10.49</v>
      </c>
      <c r="AA388" s="1052">
        <f t="shared" si="261"/>
        <v>13.749999999999996</v>
      </c>
      <c r="AB388" s="1052">
        <f t="shared" si="262"/>
        <v>14.285714285714302</v>
      </c>
      <c r="AC388" s="1053">
        <f t="shared" si="263"/>
        <v>12.903225806451601</v>
      </c>
      <c r="AD388" s="1053">
        <f t="shared" si="264"/>
        <v>14.814814814814813</v>
      </c>
      <c r="AE388" s="1053">
        <f t="shared" si="265"/>
        <v>14.893617021276606</v>
      </c>
      <c r="AF388" s="1053">
        <f t="shared" si="266"/>
        <v>11.904761904761907</v>
      </c>
      <c r="AG388" s="1053">
        <f t="shared" si="267"/>
        <v>10.526315789473673</v>
      </c>
      <c r="AH388" s="1053">
        <f t="shared" si="268"/>
        <v>15.151515151515138</v>
      </c>
      <c r="AI388" s="1053">
        <f t="shared" si="269"/>
        <v>340.00000000000006</v>
      </c>
      <c r="AJ388" s="1053" t="str">
        <f t="shared" si="270"/>
        <v>n/a</v>
      </c>
      <c r="AK388" s="1053" t="str">
        <f t="shared" si="271"/>
        <v>n/a</v>
      </c>
      <c r="AL388" s="1053" t="str">
        <f t="shared" si="272"/>
        <v>n/a</v>
      </c>
      <c r="AM388" s="1053" t="str">
        <f t="shared" si="273"/>
        <v>n/a</v>
      </c>
      <c r="AN388" s="1053" t="str">
        <f t="shared" si="274"/>
        <v>n/a</v>
      </c>
      <c r="AO388" s="1053" t="str">
        <f t="shared" si="275"/>
        <v>n/a</v>
      </c>
      <c r="AP388" s="1053" t="str">
        <f t="shared" si="276"/>
        <v>n/a</v>
      </c>
      <c r="AQ388" s="1053" t="str">
        <f t="shared" si="277"/>
        <v>n/a</v>
      </c>
      <c r="AR388" s="1053" t="str">
        <f t="shared" si="278"/>
        <v>n/a</v>
      </c>
      <c r="AS388" s="1053" t="str">
        <f t="shared" si="279"/>
        <v>n/a</v>
      </c>
      <c r="AT388" s="1053" t="str">
        <f t="shared" si="280"/>
        <v>n/a</v>
      </c>
      <c r="AU388" s="1054">
        <f t="shared" si="240"/>
        <v>49.803329419334233</v>
      </c>
      <c r="AV388" s="1055">
        <f t="shared" si="241"/>
        <v>108.83455703215201</v>
      </c>
    </row>
    <row r="389" spans="1:48" ht="11.25" customHeight="1" x14ac:dyDescent="0.2">
      <c r="A389" s="871" t="s">
        <v>4443</v>
      </c>
      <c r="B389" s="604" t="s">
        <v>4442</v>
      </c>
      <c r="C389" s="512">
        <v>2.87</v>
      </c>
      <c r="D389" s="482">
        <v>2.5099999999999998</v>
      </c>
      <c r="E389" s="482">
        <v>2.2000000000000002</v>
      </c>
      <c r="F389" s="610">
        <v>2.06</v>
      </c>
      <c r="G389" s="610">
        <v>1.94</v>
      </c>
      <c r="H389" s="610">
        <v>1.78</v>
      </c>
      <c r="I389" s="610">
        <v>1.58</v>
      </c>
      <c r="J389" s="931"/>
      <c r="K389" s="610">
        <v>1.4</v>
      </c>
      <c r="L389" s="481">
        <v>1.06</v>
      </c>
      <c r="M389" s="931"/>
      <c r="N389" s="494">
        <v>0.94</v>
      </c>
      <c r="O389" s="494">
        <v>0.84</v>
      </c>
      <c r="P389" s="616">
        <v>0.7</v>
      </c>
      <c r="Q389" s="616">
        <v>0.52</v>
      </c>
      <c r="R389" s="616">
        <v>0.38</v>
      </c>
      <c r="S389" s="616">
        <v>0.28000000000000003</v>
      </c>
      <c r="T389" s="616">
        <v>0.22</v>
      </c>
      <c r="U389" s="616">
        <v>0.18</v>
      </c>
      <c r="V389" s="616">
        <v>0.13</v>
      </c>
      <c r="W389" s="612">
        <v>0.1</v>
      </c>
      <c r="X389" s="612">
        <v>0.1</v>
      </c>
      <c r="Y389" s="612">
        <v>0.38500000000000001</v>
      </c>
      <c r="Z389" s="613">
        <f t="shared" si="239"/>
        <v>22.175000000000001</v>
      </c>
      <c r="AA389" s="1052">
        <f t="shared" si="261"/>
        <v>14.342629482071722</v>
      </c>
      <c r="AB389" s="1052">
        <f t="shared" si="262"/>
        <v>14.090909090909065</v>
      </c>
      <c r="AC389" s="1053">
        <f t="shared" si="263"/>
        <v>6.7961165048543659</v>
      </c>
      <c r="AD389" s="1053">
        <f t="shared" si="264"/>
        <v>6.1855670103092786</v>
      </c>
      <c r="AE389" s="1053">
        <f t="shared" si="265"/>
        <v>8.9887640449438209</v>
      </c>
      <c r="AF389" s="1053">
        <f t="shared" si="266"/>
        <v>12.658227848101266</v>
      </c>
      <c r="AG389" s="1053">
        <f t="shared" si="267"/>
        <v>12.857142857142879</v>
      </c>
      <c r="AH389" s="1053">
        <f t="shared" si="268"/>
        <v>32.075471698113198</v>
      </c>
      <c r="AI389" s="1053">
        <f t="shared" si="269"/>
        <v>12.765957446808528</v>
      </c>
      <c r="AJ389" s="1053">
        <f t="shared" si="270"/>
        <v>11.904761904761907</v>
      </c>
      <c r="AK389" s="1053">
        <f t="shared" si="271"/>
        <v>19.999999999999996</v>
      </c>
      <c r="AL389" s="1053">
        <f t="shared" si="272"/>
        <v>34.615384615384606</v>
      </c>
      <c r="AM389" s="1053">
        <f t="shared" si="273"/>
        <v>36.842105263157897</v>
      </c>
      <c r="AN389" s="1053">
        <f t="shared" si="274"/>
        <v>35.714285714285701</v>
      </c>
      <c r="AO389" s="1053">
        <f t="shared" si="275"/>
        <v>27.272727272727295</v>
      </c>
      <c r="AP389" s="1053">
        <f t="shared" si="276"/>
        <v>22.222222222222232</v>
      </c>
      <c r="AQ389" s="1053">
        <f t="shared" si="277"/>
        <v>38.46153846153846</v>
      </c>
      <c r="AR389" s="1053">
        <f t="shared" si="278"/>
        <v>30.000000000000004</v>
      </c>
      <c r="AS389" s="1053">
        <f t="shared" si="279"/>
        <v>0</v>
      </c>
      <c r="AT389" s="1053">
        <f t="shared" si="280"/>
        <v>-74.025974025974023</v>
      </c>
      <c r="AU389" s="1054">
        <f t="shared" si="240"/>
        <v>15.188391870567909</v>
      </c>
      <c r="AV389" s="1055">
        <f t="shared" si="241"/>
        <v>23.998542972239122</v>
      </c>
    </row>
    <row r="390" spans="1:48" ht="11.25" customHeight="1" x14ac:dyDescent="0.2">
      <c r="A390" s="863" t="s">
        <v>1401</v>
      </c>
      <c r="B390" s="604" t="s">
        <v>1402</v>
      </c>
      <c r="C390" s="512">
        <v>2.82</v>
      </c>
      <c r="D390" s="482">
        <v>2.2999999999999998</v>
      </c>
      <c r="E390" s="503">
        <v>1.88</v>
      </c>
      <c r="F390" s="496">
        <v>1.58</v>
      </c>
      <c r="G390" s="496">
        <v>1.32</v>
      </c>
      <c r="H390" s="496">
        <v>1.08</v>
      </c>
      <c r="I390" s="496">
        <v>0.88</v>
      </c>
      <c r="J390" s="1013" t="s">
        <v>90</v>
      </c>
      <c r="K390" s="496">
        <v>0.74</v>
      </c>
      <c r="L390" s="492">
        <v>0.69</v>
      </c>
      <c r="M390" s="1013"/>
      <c r="N390" s="509">
        <v>0.59</v>
      </c>
      <c r="O390" s="518">
        <v>0.56000000000000005</v>
      </c>
      <c r="P390" s="498">
        <v>0.56000000000000005</v>
      </c>
      <c r="Q390" s="498">
        <v>0.52</v>
      </c>
      <c r="R390" s="498">
        <v>0.44</v>
      </c>
      <c r="S390" s="498">
        <v>0.4</v>
      </c>
      <c r="T390" s="499">
        <v>0.38</v>
      </c>
      <c r="U390" s="499">
        <v>0.38</v>
      </c>
      <c r="V390" s="499">
        <v>0.38</v>
      </c>
      <c r="W390" s="499">
        <v>0.38</v>
      </c>
      <c r="X390" s="498">
        <v>0.38</v>
      </c>
      <c r="Y390" s="498">
        <v>8.5000000000000006E-2</v>
      </c>
      <c r="Z390" s="613">
        <f t="shared" si="239"/>
        <v>18.344999999999995</v>
      </c>
      <c r="AA390" s="1052">
        <f t="shared" si="261"/>
        <v>22.608695652173914</v>
      </c>
      <c r="AB390" s="1052">
        <f t="shared" si="262"/>
        <v>22.340425531914889</v>
      </c>
      <c r="AC390" s="1053">
        <f t="shared" si="263"/>
        <v>18.98734177215189</v>
      </c>
      <c r="AD390" s="1053">
        <f t="shared" si="264"/>
        <v>19.696969696969703</v>
      </c>
      <c r="AE390" s="1053">
        <f t="shared" si="265"/>
        <v>22.222222222222211</v>
      </c>
      <c r="AF390" s="1053">
        <f t="shared" si="266"/>
        <v>22.72727272727273</v>
      </c>
      <c r="AG390" s="1053">
        <f t="shared" si="267"/>
        <v>18.918918918918926</v>
      </c>
      <c r="AH390" s="1053">
        <f t="shared" si="268"/>
        <v>7.2463768115942129</v>
      </c>
      <c r="AI390" s="1053">
        <f t="shared" si="269"/>
        <v>16.949152542372879</v>
      </c>
      <c r="AJ390" s="1053">
        <f t="shared" si="270"/>
        <v>5.3571428571428381</v>
      </c>
      <c r="AK390" s="1053">
        <f t="shared" si="271"/>
        <v>0</v>
      </c>
      <c r="AL390" s="1053">
        <f t="shared" si="272"/>
        <v>7.6923076923077094</v>
      </c>
      <c r="AM390" s="1053">
        <f t="shared" si="273"/>
        <v>18.181818181818187</v>
      </c>
      <c r="AN390" s="1053">
        <f t="shared" si="274"/>
        <v>9.9999999999999858</v>
      </c>
      <c r="AO390" s="1053">
        <f t="shared" si="275"/>
        <v>5.2631578947368363</v>
      </c>
      <c r="AP390" s="1053">
        <f t="shared" si="276"/>
        <v>0</v>
      </c>
      <c r="AQ390" s="1053">
        <f t="shared" si="277"/>
        <v>0</v>
      </c>
      <c r="AR390" s="1053">
        <f t="shared" si="278"/>
        <v>0</v>
      </c>
      <c r="AS390" s="1053">
        <f t="shared" si="279"/>
        <v>0</v>
      </c>
      <c r="AT390" s="1053">
        <f t="shared" si="280"/>
        <v>347.05882352941177</v>
      </c>
      <c r="AU390" s="1054">
        <f t="shared" si="240"/>
        <v>28.262531301550432</v>
      </c>
      <c r="AV390" s="1055">
        <f t="shared" si="241"/>
        <v>75.563624715123922</v>
      </c>
    </row>
    <row r="391" spans="1:48" ht="11.25" customHeight="1" x14ac:dyDescent="0.2">
      <c r="A391" s="863" t="s">
        <v>4376</v>
      </c>
      <c r="B391" s="604" t="s">
        <v>4377</v>
      </c>
      <c r="C391" s="512">
        <v>3.5</v>
      </c>
      <c r="D391" s="482">
        <v>3.3</v>
      </c>
      <c r="E391" s="482">
        <v>3.15</v>
      </c>
      <c r="F391" s="610">
        <v>3</v>
      </c>
      <c r="G391" s="610">
        <v>2.86</v>
      </c>
      <c r="H391" s="610">
        <v>2.6</v>
      </c>
      <c r="I391" s="610">
        <v>2.4</v>
      </c>
      <c r="J391" s="931"/>
      <c r="K391" s="610">
        <v>2.2000000000000002</v>
      </c>
      <c r="L391" s="481">
        <v>2</v>
      </c>
      <c r="M391" s="931"/>
      <c r="N391" s="494">
        <v>1.8</v>
      </c>
      <c r="O391" s="494">
        <v>1.6</v>
      </c>
      <c r="P391" s="616">
        <v>1.5</v>
      </c>
      <c r="Q391" s="616">
        <v>1.2</v>
      </c>
      <c r="R391" s="616">
        <v>1</v>
      </c>
      <c r="S391" s="616">
        <v>0.72</v>
      </c>
      <c r="T391" s="616">
        <v>0.6</v>
      </c>
      <c r="U391" s="616">
        <v>0.45750000000000002</v>
      </c>
      <c r="V391" s="616">
        <v>0.38</v>
      </c>
      <c r="W391" s="616">
        <v>0.34</v>
      </c>
      <c r="X391" s="616">
        <v>0.31</v>
      </c>
      <c r="Y391" s="616">
        <v>0.28000000000000003</v>
      </c>
      <c r="Z391" s="613">
        <f t="shared" ref="Z391:Z454" si="281">SUM(C391:Y391)</f>
        <v>35.197500000000012</v>
      </c>
      <c r="AA391" s="1052">
        <f t="shared" si="261"/>
        <v>6.0606060606060552</v>
      </c>
      <c r="AB391" s="1052">
        <f t="shared" si="262"/>
        <v>4.7619047619047672</v>
      </c>
      <c r="AC391" s="1053">
        <f t="shared" si="263"/>
        <v>5.0000000000000044</v>
      </c>
      <c r="AD391" s="1053">
        <f t="shared" si="264"/>
        <v>4.8951048951048959</v>
      </c>
      <c r="AE391" s="1053">
        <f t="shared" si="265"/>
        <v>9.9999999999999858</v>
      </c>
      <c r="AF391" s="1053">
        <f t="shared" si="266"/>
        <v>8.3333333333333481</v>
      </c>
      <c r="AG391" s="1053">
        <f t="shared" si="267"/>
        <v>9.0909090909090828</v>
      </c>
      <c r="AH391" s="1053">
        <f t="shared" si="268"/>
        <v>10.000000000000009</v>
      </c>
      <c r="AI391" s="1053">
        <f t="shared" si="269"/>
        <v>11.111111111111116</v>
      </c>
      <c r="AJ391" s="1053">
        <f t="shared" si="270"/>
        <v>12.5</v>
      </c>
      <c r="AK391" s="1053">
        <f t="shared" si="271"/>
        <v>6.6666666666666652</v>
      </c>
      <c r="AL391" s="1053">
        <f t="shared" si="272"/>
        <v>25</v>
      </c>
      <c r="AM391" s="1053">
        <f t="shared" si="273"/>
        <v>19.999999999999996</v>
      </c>
      <c r="AN391" s="1053">
        <f t="shared" si="274"/>
        <v>38.888888888888886</v>
      </c>
      <c r="AO391" s="1053">
        <f t="shared" si="275"/>
        <v>19.999999999999996</v>
      </c>
      <c r="AP391" s="1053">
        <f t="shared" si="276"/>
        <v>31.147540983606547</v>
      </c>
      <c r="AQ391" s="1053">
        <f t="shared" si="277"/>
        <v>20.394736842105267</v>
      </c>
      <c r="AR391" s="1053">
        <f t="shared" si="278"/>
        <v>11.764705882352944</v>
      </c>
      <c r="AS391" s="1053">
        <f t="shared" si="279"/>
        <v>9.6774193548387224</v>
      </c>
      <c r="AT391" s="1053">
        <f t="shared" si="280"/>
        <v>10.714285714285698</v>
      </c>
      <c r="AU391" s="1054">
        <f t="shared" ref="AU391:AU454" si="282">AVERAGE(AA391:AT391)</f>
        <v>13.800360679285703</v>
      </c>
      <c r="AV391" s="1055">
        <f t="shared" ref="AV391:AV454" si="283">STDEV(AA391:AT391)</f>
        <v>9.3074019544518585</v>
      </c>
    </row>
    <row r="392" spans="1:48" ht="11.25" customHeight="1" x14ac:dyDescent="0.2">
      <c r="A392" s="871" t="s">
        <v>1387</v>
      </c>
      <c r="B392" s="604" t="s">
        <v>1388</v>
      </c>
      <c r="C392" s="512">
        <v>1.1599999999999999</v>
      </c>
      <c r="D392" s="482">
        <v>1</v>
      </c>
      <c r="E392" s="482">
        <v>0.85000000000000009</v>
      </c>
      <c r="F392" s="610">
        <v>0.72666699999999995</v>
      </c>
      <c r="G392" s="610">
        <v>0.63</v>
      </c>
      <c r="H392" s="610">
        <v>0.54666666666666663</v>
      </c>
      <c r="I392" s="610">
        <v>0.49333333333333335</v>
      </c>
      <c r="J392" s="931"/>
      <c r="K392" s="610">
        <v>0.44333333333333336</v>
      </c>
      <c r="L392" s="614">
        <v>0.41333333333333333</v>
      </c>
      <c r="M392" s="931"/>
      <c r="N392" s="611">
        <v>0.41333333333333333</v>
      </c>
      <c r="O392" s="611">
        <v>0.41333333333333333</v>
      </c>
      <c r="P392" s="616">
        <v>0.40333333333333332</v>
      </c>
      <c r="Q392" s="616">
        <v>0.36333333333333334</v>
      </c>
      <c r="R392" s="616">
        <v>0.32666666666666666</v>
      </c>
      <c r="S392" s="616">
        <v>0.3</v>
      </c>
      <c r="T392" s="616">
        <v>0.27333333333333332</v>
      </c>
      <c r="U392" s="616">
        <v>0.24666666666666667</v>
      </c>
      <c r="V392" s="616">
        <v>0.22</v>
      </c>
      <c r="W392" s="616">
        <v>0.19333333333333333</v>
      </c>
      <c r="X392" s="616">
        <v>0.16</v>
      </c>
      <c r="Y392" s="612">
        <v>0.12</v>
      </c>
      <c r="Z392" s="613">
        <f t="shared" si="281"/>
        <v>9.6966669999999997</v>
      </c>
      <c r="AA392" s="1052">
        <f t="shared" si="261"/>
        <v>15.999999999999993</v>
      </c>
      <c r="AB392" s="1052">
        <f t="shared" si="262"/>
        <v>17.647058823529392</v>
      </c>
      <c r="AC392" s="1053">
        <f t="shared" si="263"/>
        <v>16.972423407145243</v>
      </c>
      <c r="AD392" s="1053">
        <f t="shared" si="264"/>
        <v>15.343968253968242</v>
      </c>
      <c r="AE392" s="1053">
        <f t="shared" si="265"/>
        <v>15.243902439024403</v>
      </c>
      <c r="AF392" s="1053">
        <f t="shared" si="266"/>
        <v>10.810810810810811</v>
      </c>
      <c r="AG392" s="1053">
        <f t="shared" si="267"/>
        <v>11.278195488721799</v>
      </c>
      <c r="AH392" s="1053">
        <f t="shared" si="268"/>
        <v>7.258064516129048</v>
      </c>
      <c r="AI392" s="1053">
        <f t="shared" si="269"/>
        <v>0</v>
      </c>
      <c r="AJ392" s="1053">
        <f t="shared" si="270"/>
        <v>0</v>
      </c>
      <c r="AK392" s="1053">
        <f t="shared" si="271"/>
        <v>2.4793388429751984</v>
      </c>
      <c r="AL392" s="1053">
        <f t="shared" si="272"/>
        <v>11.009174311926607</v>
      </c>
      <c r="AM392" s="1053">
        <f t="shared" si="273"/>
        <v>11.22448979591837</v>
      </c>
      <c r="AN392" s="1053">
        <f t="shared" si="274"/>
        <v>8.8888888888889017</v>
      </c>
      <c r="AO392" s="1053">
        <f t="shared" si="275"/>
        <v>9.7560975609756184</v>
      </c>
      <c r="AP392" s="1053">
        <f t="shared" si="276"/>
        <v>10.810810810810811</v>
      </c>
      <c r="AQ392" s="1053">
        <f t="shared" si="277"/>
        <v>12.121212121212132</v>
      </c>
      <c r="AR392" s="1053">
        <f t="shared" si="278"/>
        <v>13.793103448275868</v>
      </c>
      <c r="AS392" s="1053">
        <f t="shared" si="279"/>
        <v>20.833333333333325</v>
      </c>
      <c r="AT392" s="1053">
        <f t="shared" si="280"/>
        <v>33.33333333333335</v>
      </c>
      <c r="AU392" s="1054">
        <f t="shared" si="282"/>
        <v>12.240210309348953</v>
      </c>
      <c r="AV392" s="1055">
        <f t="shared" si="283"/>
        <v>7.4350153885556818</v>
      </c>
    </row>
    <row r="393" spans="1:48" ht="11.25" customHeight="1" x14ac:dyDescent="0.2">
      <c r="A393" s="880" t="s">
        <v>2210</v>
      </c>
      <c r="B393" s="604" t="s">
        <v>2211</v>
      </c>
      <c r="C393" s="512">
        <v>2.58</v>
      </c>
      <c r="D393" s="482">
        <v>2.25</v>
      </c>
      <c r="E393" s="504">
        <v>2.08</v>
      </c>
      <c r="F393" s="473">
        <v>2.04</v>
      </c>
      <c r="G393" s="473">
        <v>2</v>
      </c>
      <c r="H393" s="526">
        <v>1.96</v>
      </c>
      <c r="I393" s="526">
        <v>1.96</v>
      </c>
      <c r="J393" s="999"/>
      <c r="K393" s="474">
        <v>1.96</v>
      </c>
      <c r="L393" s="475">
        <v>1.96</v>
      </c>
      <c r="M393" s="999"/>
      <c r="N393" s="517">
        <v>1.96</v>
      </c>
      <c r="O393" s="510">
        <v>1.96</v>
      </c>
      <c r="P393" s="478">
        <v>1.88</v>
      </c>
      <c r="Q393" s="478">
        <v>1.7</v>
      </c>
      <c r="R393" s="478">
        <v>1.6</v>
      </c>
      <c r="S393" s="478">
        <v>1.52</v>
      </c>
      <c r="T393" s="478">
        <v>1.42</v>
      </c>
      <c r="U393" s="478">
        <v>1.34</v>
      </c>
      <c r="V393" s="478">
        <v>1.24</v>
      </c>
      <c r="W393" s="478">
        <v>1.1200000000000001</v>
      </c>
      <c r="X393" s="478">
        <v>1.04</v>
      </c>
      <c r="Y393" s="478">
        <v>0.92</v>
      </c>
      <c r="Z393" s="613">
        <f t="shared" si="281"/>
        <v>36.490000000000009</v>
      </c>
      <c r="AA393" s="1052">
        <f t="shared" si="261"/>
        <v>14.666666666666671</v>
      </c>
      <c r="AB393" s="1052">
        <f t="shared" si="262"/>
        <v>8.1730769230769162</v>
      </c>
      <c r="AC393" s="1053">
        <f t="shared" si="263"/>
        <v>1.9607843137254832</v>
      </c>
      <c r="AD393" s="1053">
        <f t="shared" si="264"/>
        <v>2.0000000000000018</v>
      </c>
      <c r="AE393" s="1053">
        <f t="shared" si="265"/>
        <v>2.0408163265306145</v>
      </c>
      <c r="AF393" s="1053">
        <f t="shared" si="266"/>
        <v>0</v>
      </c>
      <c r="AG393" s="1053">
        <f t="shared" si="267"/>
        <v>0</v>
      </c>
      <c r="AH393" s="1053">
        <f t="shared" si="268"/>
        <v>0</v>
      </c>
      <c r="AI393" s="1053">
        <f t="shared" si="269"/>
        <v>0</v>
      </c>
      <c r="AJ393" s="1053">
        <f t="shared" si="270"/>
        <v>0</v>
      </c>
      <c r="AK393" s="1053">
        <f t="shared" si="271"/>
        <v>4.2553191489361764</v>
      </c>
      <c r="AL393" s="1053">
        <f t="shared" si="272"/>
        <v>10.588235294117654</v>
      </c>
      <c r="AM393" s="1053">
        <f t="shared" si="273"/>
        <v>6.25</v>
      </c>
      <c r="AN393" s="1053">
        <f t="shared" si="274"/>
        <v>5.2631578947368363</v>
      </c>
      <c r="AO393" s="1053">
        <f t="shared" si="275"/>
        <v>7.0422535211267734</v>
      </c>
      <c r="AP393" s="1053">
        <f t="shared" si="276"/>
        <v>5.9701492537313383</v>
      </c>
      <c r="AQ393" s="1053">
        <f t="shared" si="277"/>
        <v>8.064516129032274</v>
      </c>
      <c r="AR393" s="1053">
        <f t="shared" si="278"/>
        <v>10.714285714285698</v>
      </c>
      <c r="AS393" s="1053">
        <f t="shared" si="279"/>
        <v>7.6923076923077094</v>
      </c>
      <c r="AT393" s="1053">
        <f t="shared" si="280"/>
        <v>13.043478260869556</v>
      </c>
      <c r="AU393" s="1054">
        <f t="shared" si="282"/>
        <v>5.3862523569571845</v>
      </c>
      <c r="AV393" s="1055">
        <f t="shared" si="283"/>
        <v>4.6171288177933452</v>
      </c>
    </row>
    <row r="394" spans="1:48" ht="11.25" customHeight="1" x14ac:dyDescent="0.2">
      <c r="A394" s="871" t="s">
        <v>1399</v>
      </c>
      <c r="B394" s="604" t="s">
        <v>1400</v>
      </c>
      <c r="C394" s="512">
        <v>0.34</v>
      </c>
      <c r="D394" s="482">
        <v>0.28000000000000003</v>
      </c>
      <c r="E394" s="482">
        <v>0.21000000000000002</v>
      </c>
      <c r="F394" s="610">
        <v>0.17499999999999999</v>
      </c>
      <c r="G394" s="610">
        <v>0.16</v>
      </c>
      <c r="H394" s="610">
        <v>0.13500000000000001</v>
      </c>
      <c r="I394" s="610">
        <v>0.115</v>
      </c>
      <c r="J394" s="931"/>
      <c r="K394" s="610">
        <v>9.5000000000000001E-2</v>
      </c>
      <c r="L394" s="481">
        <v>0.06</v>
      </c>
      <c r="M394" s="931"/>
      <c r="N394" s="611">
        <v>0</v>
      </c>
      <c r="O394" s="611">
        <v>0</v>
      </c>
      <c r="P394" s="612">
        <v>0</v>
      </c>
      <c r="Q394" s="612">
        <v>0</v>
      </c>
      <c r="R394" s="612">
        <v>0</v>
      </c>
      <c r="S394" s="612">
        <v>0</v>
      </c>
      <c r="T394" s="612">
        <v>0</v>
      </c>
      <c r="U394" s="612">
        <v>0</v>
      </c>
      <c r="V394" s="612">
        <v>0</v>
      </c>
      <c r="W394" s="612">
        <v>0</v>
      </c>
      <c r="X394" s="612">
        <v>0</v>
      </c>
      <c r="Y394" s="612">
        <v>0</v>
      </c>
      <c r="Z394" s="613">
        <f t="shared" si="281"/>
        <v>1.57</v>
      </c>
      <c r="AA394" s="1052">
        <f t="shared" si="261"/>
        <v>21.42857142857142</v>
      </c>
      <c r="AB394" s="1052">
        <f t="shared" si="262"/>
        <v>33.333333333333329</v>
      </c>
      <c r="AC394" s="1053">
        <f t="shared" si="263"/>
        <v>20.000000000000018</v>
      </c>
      <c r="AD394" s="1053">
        <f t="shared" si="264"/>
        <v>9.375</v>
      </c>
      <c r="AE394" s="1053">
        <f t="shared" si="265"/>
        <v>18.518518518518512</v>
      </c>
      <c r="AF394" s="1053">
        <f t="shared" si="266"/>
        <v>17.391304347826097</v>
      </c>
      <c r="AG394" s="1053">
        <f t="shared" si="267"/>
        <v>21.052631578947366</v>
      </c>
      <c r="AH394" s="1053">
        <f t="shared" si="268"/>
        <v>58.33333333333335</v>
      </c>
      <c r="AI394" s="1053" t="str">
        <f t="shared" si="269"/>
        <v>n/a</v>
      </c>
      <c r="AJ394" s="1053" t="str">
        <f t="shared" si="270"/>
        <v>n/a</v>
      </c>
      <c r="AK394" s="1053" t="str">
        <f t="shared" si="271"/>
        <v>n/a</v>
      </c>
      <c r="AL394" s="1053" t="str">
        <f t="shared" si="272"/>
        <v>n/a</v>
      </c>
      <c r="AM394" s="1053" t="str">
        <f t="shared" si="273"/>
        <v>n/a</v>
      </c>
      <c r="AN394" s="1053" t="str">
        <f t="shared" si="274"/>
        <v>n/a</v>
      </c>
      <c r="AO394" s="1053" t="str">
        <f t="shared" si="275"/>
        <v>n/a</v>
      </c>
      <c r="AP394" s="1053" t="str">
        <f t="shared" si="276"/>
        <v>n/a</v>
      </c>
      <c r="AQ394" s="1053" t="str">
        <f t="shared" si="277"/>
        <v>n/a</v>
      </c>
      <c r="AR394" s="1053" t="str">
        <f t="shared" si="278"/>
        <v>n/a</v>
      </c>
      <c r="AS394" s="1053" t="str">
        <f t="shared" si="279"/>
        <v>n/a</v>
      </c>
      <c r="AT394" s="1053" t="str">
        <f t="shared" si="280"/>
        <v>n/a</v>
      </c>
      <c r="AU394" s="1054">
        <f t="shared" si="282"/>
        <v>24.929086567566259</v>
      </c>
      <c r="AV394" s="1055">
        <f t="shared" si="283"/>
        <v>15.013777587131184</v>
      </c>
    </row>
    <row r="395" spans="1:48" ht="11.25" customHeight="1" x14ac:dyDescent="0.2">
      <c r="A395" s="871" t="s">
        <v>661</v>
      </c>
      <c r="B395" s="604" t="s">
        <v>662</v>
      </c>
      <c r="C395" s="512">
        <v>9</v>
      </c>
      <c r="D395" s="482">
        <v>8.1999999999999993</v>
      </c>
      <c r="E395" s="482">
        <v>7.46</v>
      </c>
      <c r="F395" s="610">
        <v>6.77</v>
      </c>
      <c r="G395" s="610">
        <v>6.15</v>
      </c>
      <c r="H395" s="610">
        <v>5.49</v>
      </c>
      <c r="I395" s="610">
        <v>4.78</v>
      </c>
      <c r="J395" s="931"/>
      <c r="K395" s="610">
        <v>4.1500000000000004</v>
      </c>
      <c r="L395" s="481">
        <v>3.25</v>
      </c>
      <c r="M395" s="931"/>
      <c r="N395" s="494">
        <v>2.64</v>
      </c>
      <c r="O395" s="494">
        <v>2.34</v>
      </c>
      <c r="P395" s="616">
        <v>1.83</v>
      </c>
      <c r="Q395" s="616">
        <v>1.47</v>
      </c>
      <c r="R395" s="616">
        <v>1.25</v>
      </c>
      <c r="S395" s="616">
        <v>1.05</v>
      </c>
      <c r="T395" s="616">
        <v>0.91</v>
      </c>
      <c r="U395" s="616">
        <v>0.57999999999999996</v>
      </c>
      <c r="V395" s="612">
        <v>0.44</v>
      </c>
      <c r="W395" s="612">
        <v>0.44</v>
      </c>
      <c r="X395" s="612">
        <v>0.44</v>
      </c>
      <c r="Y395" s="616">
        <v>0.88</v>
      </c>
      <c r="Z395" s="613">
        <f t="shared" si="281"/>
        <v>69.519999999999982</v>
      </c>
      <c r="AA395" s="1052">
        <f t="shared" si="261"/>
        <v>9.7560975609756184</v>
      </c>
      <c r="AB395" s="1052">
        <f t="shared" si="262"/>
        <v>9.9195710455763919</v>
      </c>
      <c r="AC395" s="1053">
        <f t="shared" si="263"/>
        <v>10.192023633677994</v>
      </c>
      <c r="AD395" s="1053">
        <f t="shared" si="264"/>
        <v>10.081300813008109</v>
      </c>
      <c r="AE395" s="1053">
        <f t="shared" si="265"/>
        <v>12.021857923497258</v>
      </c>
      <c r="AF395" s="1053">
        <f t="shared" si="266"/>
        <v>14.853556485355647</v>
      </c>
      <c r="AG395" s="1053">
        <f t="shared" si="267"/>
        <v>15.180722891566267</v>
      </c>
      <c r="AH395" s="1053">
        <f t="shared" si="268"/>
        <v>27.692307692307704</v>
      </c>
      <c r="AI395" s="1053">
        <f t="shared" si="269"/>
        <v>23.106060606060595</v>
      </c>
      <c r="AJ395" s="1053">
        <f t="shared" si="270"/>
        <v>12.820512820512842</v>
      </c>
      <c r="AK395" s="1053">
        <f t="shared" si="271"/>
        <v>27.868852459016381</v>
      </c>
      <c r="AL395" s="1053">
        <f t="shared" si="272"/>
        <v>24.489795918367353</v>
      </c>
      <c r="AM395" s="1053">
        <f t="shared" si="273"/>
        <v>17.599999999999994</v>
      </c>
      <c r="AN395" s="1053">
        <f t="shared" si="274"/>
        <v>19.047619047619047</v>
      </c>
      <c r="AO395" s="1053">
        <f t="shared" si="275"/>
        <v>15.384615384615397</v>
      </c>
      <c r="AP395" s="1053">
        <f t="shared" si="276"/>
        <v>56.896551724137943</v>
      </c>
      <c r="AQ395" s="1053">
        <f t="shared" si="277"/>
        <v>31.818181818181813</v>
      </c>
      <c r="AR395" s="1053">
        <f t="shared" si="278"/>
        <v>0</v>
      </c>
      <c r="AS395" s="1053">
        <f t="shared" si="279"/>
        <v>0</v>
      </c>
      <c r="AT395" s="1053">
        <f t="shared" si="280"/>
        <v>-50</v>
      </c>
      <c r="AU395" s="1054">
        <f t="shared" si="282"/>
        <v>14.436481391223817</v>
      </c>
      <c r="AV395" s="1055">
        <f t="shared" si="283"/>
        <v>19.63733281877899</v>
      </c>
    </row>
    <row r="396" spans="1:48" ht="11.25" customHeight="1" x14ac:dyDescent="0.2">
      <c r="A396" s="871" t="s">
        <v>1409</v>
      </c>
      <c r="B396" s="604" t="s">
        <v>1410</v>
      </c>
      <c r="C396" s="512">
        <v>1.48</v>
      </c>
      <c r="D396" s="482">
        <v>1.32</v>
      </c>
      <c r="E396" s="504">
        <v>1.1599999999999999</v>
      </c>
      <c r="F396" s="473">
        <v>1</v>
      </c>
      <c r="G396" s="473">
        <v>0.8</v>
      </c>
      <c r="H396" s="473">
        <v>0.64</v>
      </c>
      <c r="I396" s="473">
        <v>0.48</v>
      </c>
      <c r="J396" s="999"/>
      <c r="K396" s="473">
        <v>0.32</v>
      </c>
      <c r="L396" s="471">
        <v>0.2</v>
      </c>
      <c r="M396" s="999"/>
      <c r="N396" s="517">
        <v>0.04</v>
      </c>
      <c r="O396" s="517">
        <v>0.24</v>
      </c>
      <c r="P396" s="478">
        <v>1.66</v>
      </c>
      <c r="Q396" s="478">
        <v>1.58</v>
      </c>
      <c r="R396" s="478">
        <v>1.52</v>
      </c>
      <c r="S396" s="478">
        <v>1.46</v>
      </c>
      <c r="T396" s="478">
        <v>1.4</v>
      </c>
      <c r="U396" s="478">
        <v>1.34</v>
      </c>
      <c r="V396" s="478">
        <v>1.28</v>
      </c>
      <c r="W396" s="478">
        <v>1.22</v>
      </c>
      <c r="X396" s="478">
        <v>1.1599999999999999</v>
      </c>
      <c r="Y396" s="478">
        <v>1.1000000000000001</v>
      </c>
      <c r="Z396" s="613">
        <f t="shared" si="281"/>
        <v>21.400000000000002</v>
      </c>
      <c r="AA396" s="1052">
        <f t="shared" si="261"/>
        <v>12.12121212121211</v>
      </c>
      <c r="AB396" s="1052">
        <f t="shared" si="262"/>
        <v>13.793103448275868</v>
      </c>
      <c r="AC396" s="1053">
        <f t="shared" si="263"/>
        <v>15.999999999999993</v>
      </c>
      <c r="AD396" s="1053">
        <f t="shared" si="264"/>
        <v>25</v>
      </c>
      <c r="AE396" s="1053">
        <f t="shared" si="265"/>
        <v>25</v>
      </c>
      <c r="AF396" s="1053">
        <f t="shared" si="266"/>
        <v>33.33333333333335</v>
      </c>
      <c r="AG396" s="1053">
        <f t="shared" si="267"/>
        <v>50</v>
      </c>
      <c r="AH396" s="1053">
        <f t="shared" si="268"/>
        <v>59.999999999999986</v>
      </c>
      <c r="AI396" s="1053">
        <f t="shared" si="269"/>
        <v>400</v>
      </c>
      <c r="AJ396" s="1053">
        <f t="shared" si="270"/>
        <v>-83.333333333333329</v>
      </c>
      <c r="AK396" s="1053">
        <f t="shared" si="271"/>
        <v>-85.542168674698786</v>
      </c>
      <c r="AL396" s="1053">
        <f t="shared" si="272"/>
        <v>5.0632911392404889</v>
      </c>
      <c r="AM396" s="1053">
        <f t="shared" si="273"/>
        <v>3.9473684210526327</v>
      </c>
      <c r="AN396" s="1053">
        <f t="shared" si="274"/>
        <v>4.1095890410958846</v>
      </c>
      <c r="AO396" s="1053">
        <f t="shared" si="275"/>
        <v>4.2857142857142927</v>
      </c>
      <c r="AP396" s="1053">
        <f t="shared" si="276"/>
        <v>4.4776119402984982</v>
      </c>
      <c r="AQ396" s="1053">
        <f t="shared" si="277"/>
        <v>4.6875</v>
      </c>
      <c r="AR396" s="1053">
        <f t="shared" si="278"/>
        <v>4.9180327868852514</v>
      </c>
      <c r="AS396" s="1053">
        <f t="shared" si="279"/>
        <v>5.1724137931034475</v>
      </c>
      <c r="AT396" s="1053">
        <f t="shared" si="280"/>
        <v>5.4545454545454453</v>
      </c>
      <c r="AU396" s="1054">
        <f t="shared" si="282"/>
        <v>25.424410687836254</v>
      </c>
      <c r="AV396" s="1055">
        <f t="shared" si="283"/>
        <v>94.753799488409484</v>
      </c>
    </row>
    <row r="397" spans="1:48" ht="11.25" customHeight="1" x14ac:dyDescent="0.2">
      <c r="A397" s="480" t="s">
        <v>659</v>
      </c>
      <c r="B397" s="609" t="s">
        <v>660</v>
      </c>
      <c r="C397" s="610">
        <v>1.24</v>
      </c>
      <c r="D397" s="482">
        <v>1.22</v>
      </c>
      <c r="E397" s="615">
        <v>1.18</v>
      </c>
      <c r="F397" s="610">
        <v>1.1399999999999999</v>
      </c>
      <c r="G397" s="610">
        <v>1.1000000000000001</v>
      </c>
      <c r="H397" s="610">
        <v>1.06</v>
      </c>
      <c r="I397" s="610">
        <v>0.49</v>
      </c>
      <c r="J397" s="931"/>
      <c r="K397" s="610">
        <v>0.41</v>
      </c>
      <c r="L397" s="481">
        <v>0.35</v>
      </c>
      <c r="M397" s="931"/>
      <c r="N397" s="494">
        <v>0.33</v>
      </c>
      <c r="O397" s="494">
        <v>0.31</v>
      </c>
      <c r="P397" s="616">
        <v>0.28999999999999998</v>
      </c>
      <c r="Q397" s="616">
        <v>0.27</v>
      </c>
      <c r="R397" s="616">
        <v>0.25</v>
      </c>
      <c r="S397" s="616">
        <v>0.23</v>
      </c>
      <c r="T397" s="616">
        <v>0.21</v>
      </c>
      <c r="U397" s="616">
        <v>0.17</v>
      </c>
      <c r="V397" s="612">
        <v>0.14000000000000001</v>
      </c>
      <c r="W397" s="612">
        <v>0.14000000000000001</v>
      </c>
      <c r="X397" s="616">
        <v>0.14000000000000001</v>
      </c>
      <c r="Y397" s="616">
        <v>0.13</v>
      </c>
      <c r="Z397" s="613">
        <f t="shared" si="281"/>
        <v>10.800000000000002</v>
      </c>
      <c r="AA397" s="1052">
        <f t="shared" si="261"/>
        <v>1.6393442622950838</v>
      </c>
      <c r="AB397" s="1052">
        <f t="shared" si="262"/>
        <v>3.3898305084745894</v>
      </c>
      <c r="AC397" s="1053">
        <f t="shared" si="263"/>
        <v>3.5087719298245723</v>
      </c>
      <c r="AD397" s="1053">
        <f t="shared" si="264"/>
        <v>3.6363636363636154</v>
      </c>
      <c r="AE397" s="1053">
        <f t="shared" si="265"/>
        <v>3.7735849056603765</v>
      </c>
      <c r="AF397" s="1053">
        <f t="shared" si="266"/>
        <v>116.32653061224491</v>
      </c>
      <c r="AG397" s="1053">
        <f t="shared" si="267"/>
        <v>19.512195121951216</v>
      </c>
      <c r="AH397" s="1053">
        <f t="shared" si="268"/>
        <v>17.142857142857149</v>
      </c>
      <c r="AI397" s="1053">
        <f t="shared" si="269"/>
        <v>6.0606060606060552</v>
      </c>
      <c r="AJ397" s="1053">
        <f t="shared" si="270"/>
        <v>6.4516129032258229</v>
      </c>
      <c r="AK397" s="1053">
        <f t="shared" si="271"/>
        <v>6.8965517241379448</v>
      </c>
      <c r="AL397" s="1053">
        <f t="shared" si="272"/>
        <v>7.4074074074073959</v>
      </c>
      <c r="AM397" s="1053">
        <f t="shared" si="273"/>
        <v>8.0000000000000071</v>
      </c>
      <c r="AN397" s="1053">
        <f t="shared" si="274"/>
        <v>8.6956521739130377</v>
      </c>
      <c r="AO397" s="1053">
        <f t="shared" si="275"/>
        <v>9.5238095238095344</v>
      </c>
      <c r="AP397" s="1053">
        <f t="shared" si="276"/>
        <v>23.529411764705866</v>
      </c>
      <c r="AQ397" s="1053">
        <f t="shared" si="277"/>
        <v>21.42857142857142</v>
      </c>
      <c r="AR397" s="1053">
        <f t="shared" si="278"/>
        <v>0</v>
      </c>
      <c r="AS397" s="1053">
        <f t="shared" si="279"/>
        <v>0</v>
      </c>
      <c r="AT397" s="1053">
        <f t="shared" si="280"/>
        <v>7.6923076923077094</v>
      </c>
      <c r="AU397" s="1054">
        <f t="shared" si="282"/>
        <v>13.730770439917816</v>
      </c>
      <c r="AV397" s="1055">
        <f t="shared" si="283"/>
        <v>25.102766705885124</v>
      </c>
    </row>
    <row r="398" spans="1:48" ht="11.25" customHeight="1" x14ac:dyDescent="0.2">
      <c r="A398" s="469" t="s">
        <v>404</v>
      </c>
      <c r="B398" s="1172" t="s">
        <v>405</v>
      </c>
      <c r="C398" s="610">
        <v>1.42</v>
      </c>
      <c r="D398" s="482">
        <v>1.34</v>
      </c>
      <c r="E398" s="476">
        <v>1.26</v>
      </c>
      <c r="F398" s="610">
        <v>1.175</v>
      </c>
      <c r="G398" s="610">
        <v>1.1000000000000001</v>
      </c>
      <c r="H398" s="610">
        <v>1.02</v>
      </c>
      <c r="I398" s="610">
        <v>0.94</v>
      </c>
      <c r="J398" s="931"/>
      <c r="K398" s="610">
        <v>0.9</v>
      </c>
      <c r="L398" s="481">
        <v>0.85</v>
      </c>
      <c r="M398" s="931"/>
      <c r="N398" s="494">
        <v>0.79</v>
      </c>
      <c r="O398" s="494">
        <v>0.75</v>
      </c>
      <c r="P398" s="616">
        <v>0.7</v>
      </c>
      <c r="Q398" s="616">
        <v>0.63500000000000001</v>
      </c>
      <c r="R398" s="616">
        <v>0.57499999999999996</v>
      </c>
      <c r="S398" s="612">
        <v>0.52500000000000002</v>
      </c>
      <c r="T398" s="616">
        <v>0.50624999999999998</v>
      </c>
      <c r="U398" s="612">
        <v>0.5</v>
      </c>
      <c r="V398" s="612">
        <v>1</v>
      </c>
      <c r="W398" s="612">
        <v>1</v>
      </c>
      <c r="X398" s="612">
        <v>1</v>
      </c>
      <c r="Y398" s="612">
        <v>1</v>
      </c>
      <c r="Z398" s="613">
        <f t="shared" si="281"/>
        <v>18.986249999999998</v>
      </c>
      <c r="AA398" s="1052">
        <f t="shared" si="261"/>
        <v>5.9701492537313383</v>
      </c>
      <c r="AB398" s="1052">
        <f t="shared" si="262"/>
        <v>6.3492063492063489</v>
      </c>
      <c r="AC398" s="1053">
        <f t="shared" si="263"/>
        <v>7.2340425531914887</v>
      </c>
      <c r="AD398" s="1053">
        <f t="shared" si="264"/>
        <v>6.8181818181818121</v>
      </c>
      <c r="AE398" s="1053">
        <f t="shared" si="265"/>
        <v>7.8431372549019773</v>
      </c>
      <c r="AF398" s="1053">
        <f t="shared" si="266"/>
        <v>8.5106382978723527</v>
      </c>
      <c r="AG398" s="1053">
        <f t="shared" si="267"/>
        <v>4.4444444444444287</v>
      </c>
      <c r="AH398" s="1053">
        <f t="shared" si="268"/>
        <v>5.8823529411764719</v>
      </c>
      <c r="AI398" s="1053">
        <f t="shared" si="269"/>
        <v>7.5949367088607556</v>
      </c>
      <c r="AJ398" s="1053">
        <f t="shared" si="270"/>
        <v>5.3333333333333455</v>
      </c>
      <c r="AK398" s="1053">
        <f t="shared" si="271"/>
        <v>7.1428571428571397</v>
      </c>
      <c r="AL398" s="1053">
        <f t="shared" si="272"/>
        <v>10.236220472440927</v>
      </c>
      <c r="AM398" s="1053">
        <f t="shared" si="273"/>
        <v>10.434782608695659</v>
      </c>
      <c r="AN398" s="1053">
        <f t="shared" si="274"/>
        <v>9.5238095238095113</v>
      </c>
      <c r="AO398" s="1053">
        <f t="shared" si="275"/>
        <v>3.7037037037037202</v>
      </c>
      <c r="AP398" s="1053">
        <f t="shared" si="276"/>
        <v>1.2499999999999956</v>
      </c>
      <c r="AQ398" s="1053">
        <f t="shared" si="277"/>
        <v>-50</v>
      </c>
      <c r="AR398" s="1053">
        <f t="shared" si="278"/>
        <v>0</v>
      </c>
      <c r="AS398" s="1053">
        <f t="shared" si="279"/>
        <v>0</v>
      </c>
      <c r="AT398" s="1053">
        <f t="shared" si="280"/>
        <v>0</v>
      </c>
      <c r="AU398" s="1054">
        <f t="shared" si="282"/>
        <v>2.9135898203203636</v>
      </c>
      <c r="AV398" s="1055">
        <f t="shared" si="283"/>
        <v>12.876111249221367</v>
      </c>
    </row>
    <row r="399" spans="1:48" ht="11.25" customHeight="1" x14ac:dyDescent="0.2">
      <c r="A399" s="530" t="s">
        <v>4256</v>
      </c>
      <c r="B399" s="848" t="s">
        <v>3849</v>
      </c>
      <c r="C399" s="998">
        <v>0.73219999999999996</v>
      </c>
      <c r="D399" s="482">
        <v>0.68759999999999999</v>
      </c>
      <c r="E399" s="851">
        <v>0.6341</v>
      </c>
      <c r="F399" s="23">
        <v>0.56789999999999996</v>
      </c>
      <c r="G399" s="23">
        <v>0.53</v>
      </c>
      <c r="H399" s="23">
        <v>0.2671</v>
      </c>
      <c r="I399" s="23">
        <v>0.23</v>
      </c>
      <c r="J399" s="491"/>
      <c r="K399" s="23">
        <v>0.84</v>
      </c>
      <c r="L399" s="497">
        <v>0</v>
      </c>
      <c r="M399" s="1013"/>
      <c r="N399" s="518">
        <v>0</v>
      </c>
      <c r="O399" s="518">
        <v>0</v>
      </c>
      <c r="P399" s="499">
        <v>0</v>
      </c>
      <c r="Q399" s="499">
        <v>0</v>
      </c>
      <c r="R399" s="499">
        <v>0</v>
      </c>
      <c r="S399" s="499">
        <v>0</v>
      </c>
      <c r="T399" s="499">
        <v>0</v>
      </c>
      <c r="U399" s="499">
        <v>0</v>
      </c>
      <c r="V399" s="499">
        <v>0</v>
      </c>
      <c r="W399" s="499">
        <v>0</v>
      </c>
      <c r="X399" s="499">
        <v>0</v>
      </c>
      <c r="Y399" s="499">
        <v>0</v>
      </c>
      <c r="Z399" s="613">
        <f t="shared" si="281"/>
        <v>4.4889000000000001</v>
      </c>
      <c r="AA399" s="1052">
        <f t="shared" si="261"/>
        <v>6.4863292611983647</v>
      </c>
      <c r="AB399" s="1052">
        <f t="shared" si="262"/>
        <v>8.43715502286706</v>
      </c>
      <c r="AC399" s="1053">
        <f t="shared" si="263"/>
        <v>11.656981863004056</v>
      </c>
      <c r="AD399" s="1053">
        <f t="shared" si="264"/>
        <v>7.1509433962263946</v>
      </c>
      <c r="AE399" s="1053">
        <f t="shared" si="265"/>
        <v>98.427555222763004</v>
      </c>
      <c r="AF399" s="1053">
        <f t="shared" si="266"/>
        <v>16.130434782608695</v>
      </c>
      <c r="AG399" s="1053">
        <f t="shared" si="267"/>
        <v>-72.61904761904762</v>
      </c>
      <c r="AH399" s="1053" t="str">
        <f t="shared" si="268"/>
        <v>n/a</v>
      </c>
      <c r="AI399" s="1053" t="str">
        <f t="shared" si="269"/>
        <v>n/a</v>
      </c>
      <c r="AJ399" s="1053" t="str">
        <f t="shared" si="270"/>
        <v>n/a</v>
      </c>
      <c r="AK399" s="1053" t="str">
        <f t="shared" si="271"/>
        <v>n/a</v>
      </c>
      <c r="AL399" s="1053" t="str">
        <f t="shared" si="272"/>
        <v>n/a</v>
      </c>
      <c r="AM399" s="1053" t="str">
        <f t="shared" si="273"/>
        <v>n/a</v>
      </c>
      <c r="AN399" s="1053" t="str">
        <f t="shared" si="274"/>
        <v>n/a</v>
      </c>
      <c r="AO399" s="1053" t="str">
        <f t="shared" si="275"/>
        <v>n/a</v>
      </c>
      <c r="AP399" s="1053" t="str">
        <f t="shared" si="276"/>
        <v>n/a</v>
      </c>
      <c r="AQ399" s="1053" t="str">
        <f t="shared" si="277"/>
        <v>n/a</v>
      </c>
      <c r="AR399" s="1053" t="str">
        <f t="shared" si="278"/>
        <v>n/a</v>
      </c>
      <c r="AS399" s="1053" t="str">
        <f t="shared" si="279"/>
        <v>n/a</v>
      </c>
      <c r="AT399" s="1053" t="str">
        <f t="shared" si="280"/>
        <v>n/a</v>
      </c>
      <c r="AU399" s="1054">
        <f t="shared" si="282"/>
        <v>10.810050275659993</v>
      </c>
      <c r="AV399" s="1055">
        <f t="shared" si="283"/>
        <v>49.504174220534999</v>
      </c>
    </row>
    <row r="400" spans="1:48" ht="11.25" customHeight="1" x14ac:dyDescent="0.2">
      <c r="A400" s="860" t="s">
        <v>269</v>
      </c>
      <c r="B400" s="860" t="s">
        <v>270</v>
      </c>
      <c r="C400" s="610">
        <v>2.06</v>
      </c>
      <c r="D400" s="482">
        <v>1.78</v>
      </c>
      <c r="E400" s="482">
        <v>1.52</v>
      </c>
      <c r="F400" s="610">
        <v>1.26</v>
      </c>
      <c r="G400" s="610">
        <v>1.02</v>
      </c>
      <c r="H400" s="610">
        <v>0.82</v>
      </c>
      <c r="I400" s="610">
        <v>0.68</v>
      </c>
      <c r="J400" s="931"/>
      <c r="K400" s="610">
        <v>0.6</v>
      </c>
      <c r="L400" s="481">
        <v>0.5</v>
      </c>
      <c r="M400" s="931"/>
      <c r="N400" s="494">
        <v>0.4</v>
      </c>
      <c r="O400" s="494">
        <v>0.35</v>
      </c>
      <c r="P400" s="616">
        <v>0.33</v>
      </c>
      <c r="Q400" s="616">
        <v>0.26</v>
      </c>
      <c r="R400" s="616">
        <v>0.16</v>
      </c>
      <c r="S400" s="616">
        <v>0.1</v>
      </c>
      <c r="T400" s="616">
        <v>7.0000000000000007E-2</v>
      </c>
      <c r="U400" s="616">
        <v>5.2499999999999998E-2</v>
      </c>
      <c r="V400" s="616">
        <v>0.04</v>
      </c>
      <c r="W400" s="616">
        <v>3.7499999999999999E-2</v>
      </c>
      <c r="X400" s="616">
        <v>3.5000000000000003E-2</v>
      </c>
      <c r="Y400" s="616">
        <v>0.03</v>
      </c>
      <c r="Z400" s="613">
        <f t="shared" si="281"/>
        <v>12.104999999999997</v>
      </c>
      <c r="AA400" s="1052">
        <f t="shared" si="261"/>
        <v>15.730337078651679</v>
      </c>
      <c r="AB400" s="1052">
        <f t="shared" si="262"/>
        <v>17.105263157894733</v>
      </c>
      <c r="AC400" s="1053">
        <f t="shared" si="263"/>
        <v>20.634920634920629</v>
      </c>
      <c r="AD400" s="1053">
        <f t="shared" si="264"/>
        <v>23.529411764705888</v>
      </c>
      <c r="AE400" s="1053">
        <f t="shared" si="265"/>
        <v>24.390243902439025</v>
      </c>
      <c r="AF400" s="1053">
        <f t="shared" si="266"/>
        <v>20.588235294117641</v>
      </c>
      <c r="AG400" s="1053">
        <f t="shared" si="267"/>
        <v>13.333333333333353</v>
      </c>
      <c r="AH400" s="1053">
        <f t="shared" si="268"/>
        <v>19.999999999999996</v>
      </c>
      <c r="AI400" s="1053">
        <f t="shared" si="269"/>
        <v>25</v>
      </c>
      <c r="AJ400" s="1053">
        <f t="shared" si="270"/>
        <v>14.285714285714302</v>
      </c>
      <c r="AK400" s="1053">
        <f t="shared" si="271"/>
        <v>6.0606060606060552</v>
      </c>
      <c r="AL400" s="1053">
        <f t="shared" si="272"/>
        <v>26.923076923076916</v>
      </c>
      <c r="AM400" s="1053">
        <f t="shared" si="273"/>
        <v>62.5</v>
      </c>
      <c r="AN400" s="1053">
        <f t="shared" si="274"/>
        <v>59.999999999999986</v>
      </c>
      <c r="AO400" s="1053">
        <f t="shared" si="275"/>
        <v>42.857142857142861</v>
      </c>
      <c r="AP400" s="1053">
        <f t="shared" si="276"/>
        <v>33.33333333333335</v>
      </c>
      <c r="AQ400" s="1053">
        <f t="shared" si="277"/>
        <v>31.25</v>
      </c>
      <c r="AR400" s="1053">
        <f t="shared" si="278"/>
        <v>6.6666666666666652</v>
      </c>
      <c r="AS400" s="1053">
        <f t="shared" si="279"/>
        <v>7.1428571428571397</v>
      </c>
      <c r="AT400" s="1053">
        <f t="shared" si="280"/>
        <v>16.666666666666675</v>
      </c>
      <c r="AU400" s="1054">
        <f t="shared" si="282"/>
        <v>24.399890455106348</v>
      </c>
      <c r="AV400" s="1055">
        <f t="shared" si="283"/>
        <v>15.565610557059442</v>
      </c>
    </row>
    <row r="401" spans="1:48" ht="11.25" customHeight="1" x14ac:dyDescent="0.2">
      <c r="A401" s="480" t="s">
        <v>1389</v>
      </c>
      <c r="B401" s="860" t="s">
        <v>1390</v>
      </c>
      <c r="C401" s="610">
        <v>4.5</v>
      </c>
      <c r="D401" s="482">
        <v>3.2</v>
      </c>
      <c r="E401" s="482">
        <v>1.8</v>
      </c>
      <c r="F401" s="485">
        <v>1.2</v>
      </c>
      <c r="G401" s="610">
        <v>0.96</v>
      </c>
      <c r="H401" s="610">
        <v>0.36</v>
      </c>
      <c r="I401" s="610">
        <v>0</v>
      </c>
      <c r="J401" s="931"/>
      <c r="K401" s="485">
        <v>0</v>
      </c>
      <c r="L401" s="614">
        <v>0</v>
      </c>
      <c r="M401" s="931"/>
      <c r="N401" s="515">
        <v>0</v>
      </c>
      <c r="O401" s="515">
        <v>0</v>
      </c>
      <c r="P401" s="514">
        <v>0</v>
      </c>
      <c r="Q401" s="612">
        <v>0</v>
      </c>
      <c r="R401" s="612">
        <v>0</v>
      </c>
      <c r="S401" s="612">
        <v>0</v>
      </c>
      <c r="T401" s="612">
        <v>0</v>
      </c>
      <c r="U401" s="612">
        <v>0</v>
      </c>
      <c r="V401" s="612">
        <v>0</v>
      </c>
      <c r="W401" s="612">
        <v>0</v>
      </c>
      <c r="X401" s="612">
        <v>0</v>
      </c>
      <c r="Y401" s="612">
        <v>0</v>
      </c>
      <c r="Z401" s="613">
        <f t="shared" si="281"/>
        <v>12.02</v>
      </c>
      <c r="AA401" s="1052">
        <f t="shared" si="261"/>
        <v>40.625</v>
      </c>
      <c r="AB401" s="1052">
        <f t="shared" si="262"/>
        <v>77.777777777777786</v>
      </c>
      <c r="AC401" s="1053">
        <f t="shared" si="263"/>
        <v>50</v>
      </c>
      <c r="AD401" s="1053">
        <f t="shared" si="264"/>
        <v>25</v>
      </c>
      <c r="AE401" s="1053">
        <f t="shared" si="265"/>
        <v>166.66666666666666</v>
      </c>
      <c r="AF401" s="1053" t="str">
        <f t="shared" si="266"/>
        <v>n/a</v>
      </c>
      <c r="AG401" s="1053" t="str">
        <f t="shared" si="267"/>
        <v>n/a</v>
      </c>
      <c r="AH401" s="1053" t="str">
        <f t="shared" si="268"/>
        <v>n/a</v>
      </c>
      <c r="AI401" s="1053" t="str">
        <f t="shared" si="269"/>
        <v>n/a</v>
      </c>
      <c r="AJ401" s="1053" t="str">
        <f t="shared" si="270"/>
        <v>n/a</v>
      </c>
      <c r="AK401" s="1053" t="str">
        <f t="shared" si="271"/>
        <v>n/a</v>
      </c>
      <c r="AL401" s="1053" t="str">
        <f t="shared" si="272"/>
        <v>n/a</v>
      </c>
      <c r="AM401" s="1053" t="str">
        <f t="shared" si="273"/>
        <v>n/a</v>
      </c>
      <c r="AN401" s="1053" t="str">
        <f t="shared" si="274"/>
        <v>n/a</v>
      </c>
      <c r="AO401" s="1053" t="str">
        <f t="shared" si="275"/>
        <v>n/a</v>
      </c>
      <c r="AP401" s="1053" t="str">
        <f t="shared" si="276"/>
        <v>n/a</v>
      </c>
      <c r="AQ401" s="1053" t="str">
        <f t="shared" si="277"/>
        <v>n/a</v>
      </c>
      <c r="AR401" s="1053" t="str">
        <f t="shared" si="278"/>
        <v>n/a</v>
      </c>
      <c r="AS401" s="1053" t="str">
        <f t="shared" si="279"/>
        <v>n/a</v>
      </c>
      <c r="AT401" s="1053" t="str">
        <f t="shared" si="280"/>
        <v>n/a</v>
      </c>
      <c r="AU401" s="1054">
        <f t="shared" si="282"/>
        <v>72.013888888888886</v>
      </c>
      <c r="AV401" s="1055">
        <f t="shared" si="283"/>
        <v>56.286210909780074</v>
      </c>
    </row>
    <row r="402" spans="1:48" ht="11.25" customHeight="1" x14ac:dyDescent="0.2">
      <c r="A402" s="489" t="s">
        <v>653</v>
      </c>
      <c r="B402" s="490" t="s">
        <v>654</v>
      </c>
      <c r="C402" s="610">
        <v>0.7</v>
      </c>
      <c r="D402" s="482">
        <v>0.63</v>
      </c>
      <c r="E402" s="493">
        <v>0.38</v>
      </c>
      <c r="F402" s="610">
        <v>0.34</v>
      </c>
      <c r="G402" s="610">
        <v>0.3</v>
      </c>
      <c r="H402" s="610">
        <v>0.26</v>
      </c>
      <c r="I402" s="610">
        <v>0.25</v>
      </c>
      <c r="J402" s="931" t="s">
        <v>90</v>
      </c>
      <c r="K402" s="610">
        <v>0.23</v>
      </c>
      <c r="L402" s="481">
        <v>0.21</v>
      </c>
      <c r="M402" s="931"/>
      <c r="N402" s="494">
        <v>0.19</v>
      </c>
      <c r="O402" s="494">
        <v>0.17</v>
      </c>
      <c r="P402" s="616">
        <v>0.155</v>
      </c>
      <c r="Q402" s="616">
        <v>0.13500000000000001</v>
      </c>
      <c r="R402" s="616">
        <v>0.11</v>
      </c>
      <c r="S402" s="616">
        <v>0.05</v>
      </c>
      <c r="T402" s="612">
        <v>0</v>
      </c>
      <c r="U402" s="612">
        <v>0</v>
      </c>
      <c r="V402" s="612">
        <v>0</v>
      </c>
      <c r="W402" s="612">
        <v>0</v>
      </c>
      <c r="X402" s="612">
        <v>0</v>
      </c>
      <c r="Y402" s="612">
        <v>0</v>
      </c>
      <c r="Z402" s="613">
        <f t="shared" si="281"/>
        <v>4.1099999999999994</v>
      </c>
      <c r="AA402" s="1052">
        <f t="shared" si="261"/>
        <v>11.111111111111093</v>
      </c>
      <c r="AB402" s="1052">
        <f t="shared" si="262"/>
        <v>65.789473684210535</v>
      </c>
      <c r="AC402" s="1053">
        <f t="shared" si="263"/>
        <v>11.764705882352944</v>
      </c>
      <c r="AD402" s="1053">
        <f t="shared" si="264"/>
        <v>13.333333333333353</v>
      </c>
      <c r="AE402" s="1053">
        <f t="shared" si="265"/>
        <v>15.384615384615374</v>
      </c>
      <c r="AF402" s="1053">
        <f t="shared" si="266"/>
        <v>4.0000000000000036</v>
      </c>
      <c r="AG402" s="1053">
        <f t="shared" si="267"/>
        <v>8.6956521739130377</v>
      </c>
      <c r="AH402" s="1053">
        <f t="shared" si="268"/>
        <v>9.5238095238095344</v>
      </c>
      <c r="AI402" s="1053">
        <f t="shared" si="269"/>
        <v>10.526315789473673</v>
      </c>
      <c r="AJ402" s="1053">
        <f t="shared" si="270"/>
        <v>11.764705882352944</v>
      </c>
      <c r="AK402" s="1053">
        <f t="shared" si="271"/>
        <v>9.6774193548387224</v>
      </c>
      <c r="AL402" s="1053">
        <f t="shared" si="272"/>
        <v>14.814814814814813</v>
      </c>
      <c r="AM402" s="1053">
        <f t="shared" si="273"/>
        <v>22.72727272727273</v>
      </c>
      <c r="AN402" s="1053">
        <f t="shared" si="274"/>
        <v>119.99999999999997</v>
      </c>
      <c r="AO402" s="1053" t="str">
        <f t="shared" si="275"/>
        <v>n/a</v>
      </c>
      <c r="AP402" s="1053" t="str">
        <f t="shared" si="276"/>
        <v>n/a</v>
      </c>
      <c r="AQ402" s="1053" t="str">
        <f t="shared" si="277"/>
        <v>n/a</v>
      </c>
      <c r="AR402" s="1053" t="str">
        <f t="shared" si="278"/>
        <v>n/a</v>
      </c>
      <c r="AS402" s="1053" t="str">
        <f t="shared" si="279"/>
        <v>n/a</v>
      </c>
      <c r="AT402" s="1053" t="str">
        <f t="shared" si="280"/>
        <v>n/a</v>
      </c>
      <c r="AU402" s="1054">
        <f t="shared" si="282"/>
        <v>23.508087833007057</v>
      </c>
      <c r="AV402" s="1055">
        <f t="shared" si="283"/>
        <v>31.536243438592521</v>
      </c>
    </row>
    <row r="403" spans="1:48" ht="11.25" customHeight="1" x14ac:dyDescent="0.2">
      <c r="A403" s="480" t="s">
        <v>1419</v>
      </c>
      <c r="B403" s="860" t="s">
        <v>1420</v>
      </c>
      <c r="C403" s="610">
        <v>4.1500000000000004</v>
      </c>
      <c r="D403" s="482">
        <v>4</v>
      </c>
      <c r="E403" s="615">
        <v>3.5500000000000003</v>
      </c>
      <c r="F403" s="610">
        <v>3.33</v>
      </c>
      <c r="G403" s="610">
        <v>3.04</v>
      </c>
      <c r="H403" s="610">
        <v>2.7</v>
      </c>
      <c r="I403" s="610">
        <v>2</v>
      </c>
      <c r="J403" s="931"/>
      <c r="K403" s="610">
        <v>1.45</v>
      </c>
      <c r="L403" s="481">
        <v>0.55000000000000004</v>
      </c>
      <c r="M403" s="931"/>
      <c r="N403" s="611">
        <v>0</v>
      </c>
      <c r="O403" s="611">
        <v>0</v>
      </c>
      <c r="P403" s="612">
        <v>0</v>
      </c>
      <c r="Q403" s="612">
        <v>0</v>
      </c>
      <c r="R403" s="612">
        <v>0</v>
      </c>
      <c r="S403" s="612">
        <v>0</v>
      </c>
      <c r="T403" s="612">
        <v>0</v>
      </c>
      <c r="U403" s="612">
        <v>0</v>
      </c>
      <c r="V403" s="612">
        <v>0</v>
      </c>
      <c r="W403" s="612">
        <v>0</v>
      </c>
      <c r="X403" s="612">
        <v>0</v>
      </c>
      <c r="Y403" s="612">
        <v>0</v>
      </c>
      <c r="Z403" s="613">
        <f t="shared" si="281"/>
        <v>24.77</v>
      </c>
      <c r="AA403" s="1052">
        <f t="shared" si="261"/>
        <v>3.7500000000000089</v>
      </c>
      <c r="AB403" s="1052">
        <f t="shared" si="262"/>
        <v>12.676056338028152</v>
      </c>
      <c r="AC403" s="1053">
        <f t="shared" si="263"/>
        <v>6.6066066066066131</v>
      </c>
      <c r="AD403" s="1053">
        <f t="shared" si="264"/>
        <v>9.539473684210531</v>
      </c>
      <c r="AE403" s="1053">
        <f t="shared" si="265"/>
        <v>12.592592592592577</v>
      </c>
      <c r="AF403" s="1053">
        <f t="shared" si="266"/>
        <v>35.000000000000007</v>
      </c>
      <c r="AG403" s="1053">
        <f t="shared" si="267"/>
        <v>37.931034482758633</v>
      </c>
      <c r="AH403" s="1053">
        <f t="shared" si="268"/>
        <v>163.63636363636363</v>
      </c>
      <c r="AI403" s="1053" t="str">
        <f t="shared" si="269"/>
        <v>n/a</v>
      </c>
      <c r="AJ403" s="1053" t="str">
        <f t="shared" si="270"/>
        <v>n/a</v>
      </c>
      <c r="AK403" s="1053" t="str">
        <f t="shared" si="271"/>
        <v>n/a</v>
      </c>
      <c r="AL403" s="1053" t="str">
        <f t="shared" si="272"/>
        <v>n/a</v>
      </c>
      <c r="AM403" s="1053" t="str">
        <f t="shared" si="273"/>
        <v>n/a</v>
      </c>
      <c r="AN403" s="1053" t="str">
        <f t="shared" si="274"/>
        <v>n/a</v>
      </c>
      <c r="AO403" s="1053" t="str">
        <f t="shared" si="275"/>
        <v>n/a</v>
      </c>
      <c r="AP403" s="1053" t="str">
        <f t="shared" si="276"/>
        <v>n/a</v>
      </c>
      <c r="AQ403" s="1053" t="str">
        <f t="shared" si="277"/>
        <v>n/a</v>
      </c>
      <c r="AR403" s="1053" t="str">
        <f t="shared" si="278"/>
        <v>n/a</v>
      </c>
      <c r="AS403" s="1053" t="str">
        <f t="shared" si="279"/>
        <v>n/a</v>
      </c>
      <c r="AT403" s="1053" t="str">
        <f t="shared" si="280"/>
        <v>n/a</v>
      </c>
      <c r="AU403" s="1054">
        <f t="shared" si="282"/>
        <v>35.216515917570021</v>
      </c>
      <c r="AV403" s="1055">
        <f t="shared" si="283"/>
        <v>53.434828176278486</v>
      </c>
    </row>
    <row r="404" spans="1:48" ht="11.25" customHeight="1" x14ac:dyDescent="0.2">
      <c r="A404" s="483" t="s">
        <v>663</v>
      </c>
      <c r="B404" s="860" t="s">
        <v>664</v>
      </c>
      <c r="C404" s="610">
        <v>1.21</v>
      </c>
      <c r="D404" s="482">
        <v>1.1100000000000001</v>
      </c>
      <c r="E404" s="615">
        <v>1.03</v>
      </c>
      <c r="F404" s="610">
        <v>0.95</v>
      </c>
      <c r="G404" s="610">
        <v>0.77</v>
      </c>
      <c r="H404" s="610">
        <v>0.68500000000000005</v>
      </c>
      <c r="I404" s="610">
        <v>0.58335000000000004</v>
      </c>
      <c r="J404" s="931"/>
      <c r="K404" s="610">
        <v>0.58333500000000005</v>
      </c>
      <c r="L404" s="481">
        <v>0.45334999999999998</v>
      </c>
      <c r="M404" s="931"/>
      <c r="N404" s="615">
        <v>0.42</v>
      </c>
      <c r="O404" s="616">
        <v>0.39</v>
      </c>
      <c r="P404" s="616">
        <v>0.37664999999999998</v>
      </c>
      <c r="Q404" s="616">
        <v>0.36</v>
      </c>
      <c r="R404" s="616">
        <v>0.33334999999999998</v>
      </c>
      <c r="S404" s="616">
        <v>0.28665000000000002</v>
      </c>
      <c r="T404" s="616">
        <v>0.25</v>
      </c>
      <c r="U404" s="616">
        <v>0.19334999999999999</v>
      </c>
      <c r="V404" s="612">
        <v>0.13664999999999999</v>
      </c>
      <c r="W404" s="616">
        <v>9.3350000000000002E-2</v>
      </c>
      <c r="X404" s="616">
        <v>0</v>
      </c>
      <c r="Y404" s="616">
        <v>0</v>
      </c>
      <c r="Z404" s="613">
        <f t="shared" si="281"/>
        <v>10.215034999999999</v>
      </c>
      <c r="AA404" s="1052">
        <f t="shared" si="261"/>
        <v>9.0090090090090058</v>
      </c>
      <c r="AB404" s="1052">
        <f t="shared" si="262"/>
        <v>7.7669902912621325</v>
      </c>
      <c r="AC404" s="1053">
        <f t="shared" si="263"/>
        <v>8.4210526315789522</v>
      </c>
      <c r="AD404" s="1053">
        <f t="shared" si="264"/>
        <v>23.376623376623364</v>
      </c>
      <c r="AE404" s="1053">
        <f t="shared" si="265"/>
        <v>12.408759124087588</v>
      </c>
      <c r="AF404" s="1053">
        <f t="shared" si="266"/>
        <v>17.425216422387923</v>
      </c>
      <c r="AG404" s="1053">
        <f t="shared" si="267"/>
        <v>2.5714212245064871E-3</v>
      </c>
      <c r="AH404" s="1053">
        <f t="shared" si="268"/>
        <v>28.672107643101373</v>
      </c>
      <c r="AI404" s="1053">
        <f t="shared" si="269"/>
        <v>7.9404761904761978</v>
      </c>
      <c r="AJ404" s="1053">
        <f t="shared" si="270"/>
        <v>7.6923076923076872</v>
      </c>
      <c r="AK404" s="1053">
        <f t="shared" si="271"/>
        <v>3.5444046196734469</v>
      </c>
      <c r="AL404" s="1053">
        <f t="shared" si="272"/>
        <v>4.6249999999999902</v>
      </c>
      <c r="AM404" s="1053">
        <f t="shared" si="273"/>
        <v>7.9946002699865071</v>
      </c>
      <c r="AN404" s="1053">
        <f t="shared" si="274"/>
        <v>16.291644863073419</v>
      </c>
      <c r="AO404" s="1053">
        <f t="shared" si="275"/>
        <v>14.660000000000007</v>
      </c>
      <c r="AP404" s="1053">
        <f t="shared" si="276"/>
        <v>29.299198344970257</v>
      </c>
      <c r="AQ404" s="1053">
        <f t="shared" si="277"/>
        <v>41.492864983534574</v>
      </c>
      <c r="AR404" s="1053">
        <f t="shared" si="278"/>
        <v>46.384574183181556</v>
      </c>
      <c r="AS404" s="1053" t="str">
        <f t="shared" si="279"/>
        <v>n/a</v>
      </c>
      <c r="AT404" s="1053" t="str">
        <f t="shared" si="280"/>
        <v>n/a</v>
      </c>
      <c r="AU404" s="1054">
        <f t="shared" si="282"/>
        <v>15.944855614804359</v>
      </c>
      <c r="AV404" s="1055">
        <f t="shared" si="283"/>
        <v>13.048180846308053</v>
      </c>
    </row>
    <row r="405" spans="1:48" ht="11.25" customHeight="1" x14ac:dyDescent="0.2">
      <c r="A405" s="483" t="s">
        <v>1450</v>
      </c>
      <c r="B405" s="860" t="s">
        <v>1451</v>
      </c>
      <c r="C405" s="610">
        <v>1.32</v>
      </c>
      <c r="D405" s="482">
        <v>1</v>
      </c>
      <c r="E405" s="615">
        <v>0.88</v>
      </c>
      <c r="F405" s="610">
        <v>0.76</v>
      </c>
      <c r="G405" s="610">
        <v>0.64</v>
      </c>
      <c r="H405" s="610">
        <v>0.44</v>
      </c>
      <c r="I405" s="610">
        <v>0.21</v>
      </c>
      <c r="J405" s="931"/>
      <c r="K405" s="610">
        <v>0.105</v>
      </c>
      <c r="L405" s="614">
        <v>0.06</v>
      </c>
      <c r="M405" s="931"/>
      <c r="N405" s="611">
        <v>0.06</v>
      </c>
      <c r="O405" s="611">
        <v>0.06</v>
      </c>
      <c r="P405" s="616">
        <v>0.06</v>
      </c>
      <c r="Q405" s="616">
        <v>5.3999999999999999E-2</v>
      </c>
      <c r="R405" s="616">
        <v>8.9999999999999993E-3</v>
      </c>
      <c r="S405" s="612">
        <v>0</v>
      </c>
      <c r="T405" s="612">
        <v>0</v>
      </c>
      <c r="U405" s="612">
        <v>0</v>
      </c>
      <c r="V405" s="612">
        <v>0</v>
      </c>
      <c r="W405" s="612">
        <v>0</v>
      </c>
      <c r="X405" s="612">
        <v>0</v>
      </c>
      <c r="Y405" s="612">
        <v>0</v>
      </c>
      <c r="Z405" s="613">
        <f t="shared" si="281"/>
        <v>5.6579999999999995</v>
      </c>
      <c r="AA405" s="1052">
        <f t="shared" si="261"/>
        <v>32.000000000000007</v>
      </c>
      <c r="AB405" s="1052">
        <f t="shared" si="262"/>
        <v>13.636363636363647</v>
      </c>
      <c r="AC405" s="1053">
        <f t="shared" si="263"/>
        <v>15.789473684210531</v>
      </c>
      <c r="AD405" s="1053">
        <f t="shared" si="264"/>
        <v>18.75</v>
      </c>
      <c r="AE405" s="1053">
        <f t="shared" si="265"/>
        <v>45.45454545454546</v>
      </c>
      <c r="AF405" s="1053">
        <f t="shared" si="266"/>
        <v>109.52380952380953</v>
      </c>
      <c r="AG405" s="1053">
        <f t="shared" si="267"/>
        <v>100</v>
      </c>
      <c r="AH405" s="1053">
        <f t="shared" si="268"/>
        <v>75</v>
      </c>
      <c r="AI405" s="1053">
        <f t="shared" si="269"/>
        <v>0</v>
      </c>
      <c r="AJ405" s="1053">
        <f t="shared" si="270"/>
        <v>0</v>
      </c>
      <c r="AK405" s="1053">
        <f t="shared" si="271"/>
        <v>0</v>
      </c>
      <c r="AL405" s="1053">
        <f t="shared" si="272"/>
        <v>11.111111111111116</v>
      </c>
      <c r="AM405" s="1053">
        <f t="shared" si="273"/>
        <v>500</v>
      </c>
      <c r="AN405" s="1053" t="str">
        <f t="shared" si="274"/>
        <v>n/a</v>
      </c>
      <c r="AO405" s="1053" t="str">
        <f t="shared" si="275"/>
        <v>n/a</v>
      </c>
      <c r="AP405" s="1053" t="str">
        <f t="shared" si="276"/>
        <v>n/a</v>
      </c>
      <c r="AQ405" s="1053" t="str">
        <f t="shared" si="277"/>
        <v>n/a</v>
      </c>
      <c r="AR405" s="1053" t="str">
        <f t="shared" si="278"/>
        <v>n/a</v>
      </c>
      <c r="AS405" s="1053" t="str">
        <f t="shared" si="279"/>
        <v>n/a</v>
      </c>
      <c r="AT405" s="1053" t="str">
        <f t="shared" si="280"/>
        <v>n/a</v>
      </c>
      <c r="AU405" s="1054">
        <f t="shared" si="282"/>
        <v>70.866561800772331</v>
      </c>
      <c r="AV405" s="1055">
        <f t="shared" si="283"/>
        <v>134.26775276124044</v>
      </c>
    </row>
    <row r="406" spans="1:48" ht="11.25" customHeight="1" x14ac:dyDescent="0.2">
      <c r="A406" s="490" t="s">
        <v>1466</v>
      </c>
      <c r="B406" s="490" t="s">
        <v>1467</v>
      </c>
      <c r="C406" s="610">
        <v>3.84</v>
      </c>
      <c r="D406" s="482">
        <v>3.69</v>
      </c>
      <c r="E406" s="503">
        <v>3.48</v>
      </c>
      <c r="F406" s="496">
        <v>3.28</v>
      </c>
      <c r="G406" s="496">
        <v>3.08</v>
      </c>
      <c r="H406" s="496">
        <v>2.92</v>
      </c>
      <c r="I406" s="496">
        <v>2.78</v>
      </c>
      <c r="J406" s="1013"/>
      <c r="K406" s="496">
        <v>2.64</v>
      </c>
      <c r="L406" s="492">
        <v>2.5099999999999998</v>
      </c>
      <c r="M406" s="1013"/>
      <c r="N406" s="518">
        <v>2.46</v>
      </c>
      <c r="O406" s="518">
        <v>2.46</v>
      </c>
      <c r="P406" s="498">
        <v>2.46</v>
      </c>
      <c r="Q406" s="498">
        <v>2.42</v>
      </c>
      <c r="R406" s="499">
        <v>2.38</v>
      </c>
      <c r="S406" s="499">
        <v>2.34</v>
      </c>
      <c r="T406" s="499">
        <v>2.34</v>
      </c>
      <c r="U406" s="499">
        <v>2.34</v>
      </c>
      <c r="V406" s="499">
        <v>2.34</v>
      </c>
      <c r="W406" s="498">
        <v>2.34</v>
      </c>
      <c r="X406" s="498">
        <v>2.3199999999999998</v>
      </c>
      <c r="Y406" s="498">
        <v>2.2999999999999998</v>
      </c>
      <c r="Z406" s="613">
        <f t="shared" si="281"/>
        <v>56.72000000000002</v>
      </c>
      <c r="AA406" s="1052">
        <f t="shared" si="261"/>
        <v>4.0650406504064929</v>
      </c>
      <c r="AB406" s="1052">
        <f t="shared" si="262"/>
        <v>6.0344827586206851</v>
      </c>
      <c r="AC406" s="1053">
        <f t="shared" si="263"/>
        <v>6.0975609756097615</v>
      </c>
      <c r="AD406" s="1053">
        <f t="shared" si="264"/>
        <v>6.4935064935064846</v>
      </c>
      <c r="AE406" s="1053">
        <f t="shared" si="265"/>
        <v>5.4794520547945202</v>
      </c>
      <c r="AF406" s="1053">
        <f t="shared" si="266"/>
        <v>5.0359712230215958</v>
      </c>
      <c r="AG406" s="1053">
        <f t="shared" si="267"/>
        <v>5.3030303030302983</v>
      </c>
      <c r="AH406" s="1053">
        <f t="shared" si="268"/>
        <v>5.179282868525914</v>
      </c>
      <c r="AI406" s="1053">
        <f t="shared" si="269"/>
        <v>2.0325203252032464</v>
      </c>
      <c r="AJ406" s="1053">
        <f t="shared" si="270"/>
        <v>0</v>
      </c>
      <c r="AK406" s="1053">
        <f t="shared" si="271"/>
        <v>0</v>
      </c>
      <c r="AL406" s="1053">
        <f t="shared" si="272"/>
        <v>1.6528925619834656</v>
      </c>
      <c r="AM406" s="1053">
        <f t="shared" si="273"/>
        <v>1.6806722689075571</v>
      </c>
      <c r="AN406" s="1053">
        <f t="shared" si="274"/>
        <v>1.7094017094017033</v>
      </c>
      <c r="AO406" s="1053">
        <f t="shared" si="275"/>
        <v>0</v>
      </c>
      <c r="AP406" s="1053">
        <f t="shared" si="276"/>
        <v>0</v>
      </c>
      <c r="AQ406" s="1053">
        <f t="shared" si="277"/>
        <v>0</v>
      </c>
      <c r="AR406" s="1053">
        <f t="shared" si="278"/>
        <v>0</v>
      </c>
      <c r="AS406" s="1053">
        <f t="shared" si="279"/>
        <v>0.86206896551723755</v>
      </c>
      <c r="AT406" s="1053">
        <f t="shared" si="280"/>
        <v>0.86956521739129933</v>
      </c>
      <c r="AU406" s="1054">
        <f t="shared" si="282"/>
        <v>2.6247724187960126</v>
      </c>
      <c r="AV406" s="1055">
        <f t="shared" si="283"/>
        <v>2.5019836785360914</v>
      </c>
    </row>
    <row r="407" spans="1:48" ht="11.25" customHeight="1" x14ac:dyDescent="0.2">
      <c r="A407" s="860" t="s">
        <v>1432</v>
      </c>
      <c r="B407" s="860" t="s">
        <v>1433</v>
      </c>
      <c r="C407" s="610">
        <v>2.415</v>
      </c>
      <c r="D407" s="482">
        <v>2.2949999999999999</v>
      </c>
      <c r="E407" s="482">
        <v>2.2350000000000003</v>
      </c>
      <c r="F407" s="610">
        <v>2.1749999999999998</v>
      </c>
      <c r="G407" s="610">
        <v>2.1</v>
      </c>
      <c r="H407" s="610">
        <v>1.9950000000000001</v>
      </c>
      <c r="I407" s="610">
        <v>1.86</v>
      </c>
      <c r="J407" s="931"/>
      <c r="K407" s="610">
        <v>1.71</v>
      </c>
      <c r="L407" s="481">
        <v>1.56</v>
      </c>
      <c r="M407" s="931"/>
      <c r="N407" s="611">
        <v>1.5</v>
      </c>
      <c r="O407" s="494">
        <v>1.5</v>
      </c>
      <c r="P407" s="616">
        <v>1.425</v>
      </c>
      <c r="Q407" s="616">
        <v>0.33</v>
      </c>
      <c r="R407" s="612">
        <v>0</v>
      </c>
      <c r="S407" s="612">
        <v>0</v>
      </c>
      <c r="T407" s="612">
        <v>0</v>
      </c>
      <c r="U407" s="612">
        <v>0</v>
      </c>
      <c r="V407" s="612">
        <v>0</v>
      </c>
      <c r="W407" s="612">
        <v>0</v>
      </c>
      <c r="X407" s="612">
        <v>0</v>
      </c>
      <c r="Y407" s="612">
        <v>0</v>
      </c>
      <c r="Z407" s="613">
        <f t="shared" si="281"/>
        <v>23.099999999999998</v>
      </c>
      <c r="AA407" s="1052">
        <f t="shared" si="261"/>
        <v>5.2287581699346442</v>
      </c>
      <c r="AB407" s="1052">
        <f t="shared" si="262"/>
        <v>2.6845637583892357</v>
      </c>
      <c r="AC407" s="1053">
        <f t="shared" si="263"/>
        <v>2.7586206896552001</v>
      </c>
      <c r="AD407" s="1053">
        <f t="shared" si="264"/>
        <v>3.5714285714285587</v>
      </c>
      <c r="AE407" s="1053">
        <f t="shared" si="265"/>
        <v>5.2631578947368363</v>
      </c>
      <c r="AF407" s="1053">
        <f t="shared" si="266"/>
        <v>7.2580645161290258</v>
      </c>
      <c r="AG407" s="1053">
        <f t="shared" si="267"/>
        <v>8.7719298245614077</v>
      </c>
      <c r="AH407" s="1053">
        <f t="shared" si="268"/>
        <v>9.6153846153846025</v>
      </c>
      <c r="AI407" s="1053">
        <f t="shared" si="269"/>
        <v>4.0000000000000036</v>
      </c>
      <c r="AJ407" s="1053">
        <f t="shared" si="270"/>
        <v>0</v>
      </c>
      <c r="AK407" s="1053">
        <f t="shared" si="271"/>
        <v>5.2631578947368363</v>
      </c>
      <c r="AL407" s="1053">
        <f t="shared" si="272"/>
        <v>331.81818181818181</v>
      </c>
      <c r="AM407" s="1053" t="str">
        <f t="shared" si="273"/>
        <v>n/a</v>
      </c>
      <c r="AN407" s="1053" t="str">
        <f t="shared" si="274"/>
        <v>n/a</v>
      </c>
      <c r="AO407" s="1053" t="str">
        <f t="shared" si="275"/>
        <v>n/a</v>
      </c>
      <c r="AP407" s="1053" t="str">
        <f t="shared" si="276"/>
        <v>n/a</v>
      </c>
      <c r="AQ407" s="1053" t="str">
        <f t="shared" si="277"/>
        <v>n/a</v>
      </c>
      <c r="AR407" s="1053" t="str">
        <f t="shared" si="278"/>
        <v>n/a</v>
      </c>
      <c r="AS407" s="1053" t="str">
        <f t="shared" si="279"/>
        <v>n/a</v>
      </c>
      <c r="AT407" s="1053" t="str">
        <f t="shared" si="280"/>
        <v>n/a</v>
      </c>
      <c r="AU407" s="1054">
        <f t="shared" si="282"/>
        <v>32.186103979428175</v>
      </c>
      <c r="AV407" s="1055">
        <f t="shared" si="283"/>
        <v>94.39778393685026</v>
      </c>
    </row>
    <row r="408" spans="1:48" ht="11.25" customHeight="1" x14ac:dyDescent="0.2">
      <c r="A408" s="469" t="s">
        <v>1440</v>
      </c>
      <c r="B408" s="845" t="s">
        <v>1441</v>
      </c>
      <c r="C408" s="610">
        <v>2.1800000000000002</v>
      </c>
      <c r="D408" s="482">
        <v>2.02</v>
      </c>
      <c r="E408" s="504">
        <v>1.86</v>
      </c>
      <c r="F408" s="473">
        <v>1.66</v>
      </c>
      <c r="G408" s="473">
        <v>1.6</v>
      </c>
      <c r="H408" s="473">
        <v>0.98</v>
      </c>
      <c r="I408" s="473">
        <v>0.92</v>
      </c>
      <c r="J408" s="999"/>
      <c r="K408" s="473">
        <v>0.86</v>
      </c>
      <c r="L408" s="471">
        <v>0.8</v>
      </c>
      <c r="M408" s="999"/>
      <c r="N408" s="517">
        <v>0.74</v>
      </c>
      <c r="O408" s="517">
        <v>0.74</v>
      </c>
      <c r="P408" s="478">
        <v>0.74</v>
      </c>
      <c r="Q408" s="478">
        <v>0.69</v>
      </c>
      <c r="R408" s="478">
        <v>0.59</v>
      </c>
      <c r="S408" s="478">
        <v>0.47</v>
      </c>
      <c r="T408" s="478">
        <v>0.3</v>
      </c>
      <c r="U408" s="477">
        <v>0.2</v>
      </c>
      <c r="V408" s="477">
        <v>0.2</v>
      </c>
      <c r="W408" s="477">
        <v>0.2</v>
      </c>
      <c r="X408" s="477">
        <v>0.2</v>
      </c>
      <c r="Y408" s="478">
        <v>0.2</v>
      </c>
      <c r="Z408" s="613">
        <f t="shared" si="281"/>
        <v>18.149999999999999</v>
      </c>
      <c r="AA408" s="1052">
        <f t="shared" si="261"/>
        <v>7.9207920792079278</v>
      </c>
      <c r="AB408" s="1052">
        <f t="shared" si="262"/>
        <v>8.602150537634401</v>
      </c>
      <c r="AC408" s="1053">
        <f t="shared" si="263"/>
        <v>12.048192771084354</v>
      </c>
      <c r="AD408" s="1053">
        <f t="shared" si="264"/>
        <v>3.7499999999999867</v>
      </c>
      <c r="AE408" s="1053">
        <f t="shared" si="265"/>
        <v>63.265306122448983</v>
      </c>
      <c r="AF408" s="1053">
        <f t="shared" si="266"/>
        <v>6.5217391304347672</v>
      </c>
      <c r="AG408" s="1053">
        <f t="shared" si="267"/>
        <v>6.976744186046524</v>
      </c>
      <c r="AH408" s="1053">
        <f t="shared" si="268"/>
        <v>7.4999999999999956</v>
      </c>
      <c r="AI408" s="1053">
        <f t="shared" si="269"/>
        <v>8.1081081081081141</v>
      </c>
      <c r="AJ408" s="1053">
        <f t="shared" si="270"/>
        <v>0</v>
      </c>
      <c r="AK408" s="1053">
        <f t="shared" si="271"/>
        <v>0</v>
      </c>
      <c r="AL408" s="1053">
        <f t="shared" si="272"/>
        <v>7.2463768115942129</v>
      </c>
      <c r="AM408" s="1053">
        <f t="shared" si="273"/>
        <v>16.949152542372879</v>
      </c>
      <c r="AN408" s="1053">
        <f t="shared" si="274"/>
        <v>25.531914893617014</v>
      </c>
      <c r="AO408" s="1053">
        <f t="shared" si="275"/>
        <v>56.666666666666664</v>
      </c>
      <c r="AP408" s="1053">
        <f t="shared" si="276"/>
        <v>49.999999999999979</v>
      </c>
      <c r="AQ408" s="1053">
        <f t="shared" si="277"/>
        <v>0</v>
      </c>
      <c r="AR408" s="1053">
        <f t="shared" si="278"/>
        <v>0</v>
      </c>
      <c r="AS408" s="1053">
        <f t="shared" si="279"/>
        <v>0</v>
      </c>
      <c r="AT408" s="1053">
        <f t="shared" si="280"/>
        <v>0</v>
      </c>
      <c r="AU408" s="1054">
        <f t="shared" si="282"/>
        <v>14.054357192460788</v>
      </c>
      <c r="AV408" s="1055">
        <f t="shared" si="283"/>
        <v>19.552803302645657</v>
      </c>
    </row>
    <row r="409" spans="1:48" ht="11.25" customHeight="1" x14ac:dyDescent="0.2">
      <c r="A409" s="1149" t="s">
        <v>4258</v>
      </c>
      <c r="B409" s="848" t="s">
        <v>2484</v>
      </c>
      <c r="C409" s="998">
        <v>0.495</v>
      </c>
      <c r="D409" s="482">
        <v>0.435</v>
      </c>
      <c r="E409" s="848">
        <v>0.40500000000000003</v>
      </c>
      <c r="F409" s="851">
        <v>0.38500000000000001</v>
      </c>
      <c r="G409" s="851">
        <v>0.36499999999999999</v>
      </c>
      <c r="H409" s="851">
        <v>0.33</v>
      </c>
      <c r="I409" s="851">
        <v>0.3</v>
      </c>
      <c r="J409" s="843"/>
      <c r="K409" s="851">
        <v>0.3</v>
      </c>
      <c r="L409" s="847">
        <v>0.3</v>
      </c>
      <c r="M409" s="843"/>
      <c r="N409" s="36">
        <v>0.3</v>
      </c>
      <c r="O409" s="36">
        <v>0.46</v>
      </c>
      <c r="P409" s="13">
        <v>0.92500000000000004</v>
      </c>
      <c r="Q409" s="13">
        <v>0.91</v>
      </c>
      <c r="R409" s="13">
        <v>0.86</v>
      </c>
      <c r="S409" s="13">
        <v>0.78</v>
      </c>
      <c r="T409" s="13">
        <v>0.66</v>
      </c>
      <c r="U409" s="13">
        <v>0.57999999999999996</v>
      </c>
      <c r="V409" s="13">
        <v>0.54500000000000004</v>
      </c>
      <c r="W409" s="13">
        <v>0.52500000000000002</v>
      </c>
      <c r="X409" s="13">
        <v>0.49</v>
      </c>
      <c r="Y409" s="13">
        <v>0.45</v>
      </c>
      <c r="Z409" s="613">
        <f t="shared" si="281"/>
        <v>10.799999999999999</v>
      </c>
      <c r="AA409" s="1052">
        <f t="shared" si="261"/>
        <v>13.793103448275868</v>
      </c>
      <c r="AB409" s="1052">
        <f t="shared" si="262"/>
        <v>7.4074074074073959</v>
      </c>
      <c r="AC409" s="1053">
        <f t="shared" si="263"/>
        <v>5.1948051948051965</v>
      </c>
      <c r="AD409" s="1053">
        <f t="shared" si="264"/>
        <v>5.4794520547945202</v>
      </c>
      <c r="AE409" s="1053">
        <f t="shared" si="265"/>
        <v>10.606060606060597</v>
      </c>
      <c r="AF409" s="1053">
        <f t="shared" si="266"/>
        <v>10.000000000000009</v>
      </c>
      <c r="AG409" s="1053">
        <f t="shared" si="267"/>
        <v>0</v>
      </c>
      <c r="AH409" s="1053">
        <f t="shared" si="268"/>
        <v>0</v>
      </c>
      <c r="AI409" s="1053">
        <f t="shared" si="269"/>
        <v>0</v>
      </c>
      <c r="AJ409" s="1053">
        <f t="shared" si="270"/>
        <v>-34.782608695652186</v>
      </c>
      <c r="AK409" s="1053">
        <f t="shared" si="271"/>
        <v>-50.270270270270267</v>
      </c>
      <c r="AL409" s="1053">
        <f t="shared" si="272"/>
        <v>1.6483516483516425</v>
      </c>
      <c r="AM409" s="1053">
        <f t="shared" si="273"/>
        <v>5.8139534883721034</v>
      </c>
      <c r="AN409" s="1053">
        <f t="shared" si="274"/>
        <v>10.256410256410241</v>
      </c>
      <c r="AO409" s="1053">
        <f t="shared" si="275"/>
        <v>18.181818181818187</v>
      </c>
      <c r="AP409" s="1053">
        <f t="shared" si="276"/>
        <v>13.793103448275868</v>
      </c>
      <c r="AQ409" s="1053">
        <f t="shared" si="277"/>
        <v>6.4220183486238369</v>
      </c>
      <c r="AR409" s="1053">
        <f t="shared" si="278"/>
        <v>3.8095238095238182</v>
      </c>
      <c r="AS409" s="1053">
        <f t="shared" si="279"/>
        <v>7.1428571428571397</v>
      </c>
      <c r="AT409" s="1053">
        <f t="shared" si="280"/>
        <v>8.8888888888888786</v>
      </c>
      <c r="AU409" s="1054">
        <f t="shared" si="282"/>
        <v>2.1692437479271423</v>
      </c>
      <c r="AV409" s="1055">
        <f t="shared" si="283"/>
        <v>16.23149100810453</v>
      </c>
    </row>
    <row r="410" spans="1:48" ht="11.25" customHeight="1" x14ac:dyDescent="0.2">
      <c r="A410" s="860" t="s">
        <v>667</v>
      </c>
      <c r="B410" s="860" t="s">
        <v>668</v>
      </c>
      <c r="C410" s="610">
        <v>0.81</v>
      </c>
      <c r="D410" s="482">
        <v>0.77</v>
      </c>
      <c r="E410" s="615">
        <v>0.7</v>
      </c>
      <c r="F410" s="610">
        <v>0.62</v>
      </c>
      <c r="G410" s="610">
        <v>0.54</v>
      </c>
      <c r="H410" s="610">
        <v>0.46</v>
      </c>
      <c r="I410" s="610">
        <v>0.41</v>
      </c>
      <c r="J410" s="931"/>
      <c r="K410" s="610">
        <v>0.37</v>
      </c>
      <c r="L410" s="481">
        <v>0.33</v>
      </c>
      <c r="M410" s="931"/>
      <c r="N410" s="494">
        <v>0.28999999999999998</v>
      </c>
      <c r="O410" s="494">
        <v>0.26500000000000001</v>
      </c>
      <c r="P410" s="616">
        <v>0.245</v>
      </c>
      <c r="Q410" s="616">
        <v>0.22500000000000001</v>
      </c>
      <c r="R410" s="616">
        <v>0.20499999999999999</v>
      </c>
      <c r="S410" s="616">
        <v>0.185</v>
      </c>
      <c r="T410" s="616">
        <v>0.16500000000000001</v>
      </c>
      <c r="U410" s="616">
        <v>0.124</v>
      </c>
      <c r="V410" s="616">
        <v>0.106</v>
      </c>
      <c r="W410" s="616">
        <v>0.10100000000000001</v>
      </c>
      <c r="X410" s="616">
        <v>9.7000000000000003E-2</v>
      </c>
      <c r="Y410" s="616">
        <v>9.1499999999999998E-2</v>
      </c>
      <c r="Z410" s="613">
        <f t="shared" si="281"/>
        <v>7.1094999999999997</v>
      </c>
      <c r="AA410" s="1052">
        <f t="shared" si="261"/>
        <v>5.1948051948051965</v>
      </c>
      <c r="AB410" s="1052">
        <f t="shared" si="262"/>
        <v>10.000000000000009</v>
      </c>
      <c r="AC410" s="1053">
        <f t="shared" si="263"/>
        <v>12.903225806451601</v>
      </c>
      <c r="AD410" s="1053">
        <f t="shared" si="264"/>
        <v>14.814814814814813</v>
      </c>
      <c r="AE410" s="1053">
        <f t="shared" si="265"/>
        <v>17.391304347826097</v>
      </c>
      <c r="AF410" s="1053">
        <f t="shared" si="266"/>
        <v>12.195121951219523</v>
      </c>
      <c r="AG410" s="1053">
        <f t="shared" si="267"/>
        <v>10.810810810810811</v>
      </c>
      <c r="AH410" s="1053">
        <f t="shared" si="268"/>
        <v>12.12121212121211</v>
      </c>
      <c r="AI410" s="1053">
        <f t="shared" si="269"/>
        <v>13.793103448275868</v>
      </c>
      <c r="AJ410" s="1053">
        <f t="shared" si="270"/>
        <v>9.4339622641509422</v>
      </c>
      <c r="AK410" s="1053">
        <f t="shared" si="271"/>
        <v>8.163265306122458</v>
      </c>
      <c r="AL410" s="1053">
        <f t="shared" si="272"/>
        <v>8.8888888888888786</v>
      </c>
      <c r="AM410" s="1053">
        <f t="shared" si="273"/>
        <v>9.7560975609756184</v>
      </c>
      <c r="AN410" s="1053">
        <f t="shared" si="274"/>
        <v>10.810810810810811</v>
      </c>
      <c r="AO410" s="1053">
        <f t="shared" si="275"/>
        <v>12.12121212121211</v>
      </c>
      <c r="AP410" s="1053">
        <f t="shared" si="276"/>
        <v>33.06451612903227</v>
      </c>
      <c r="AQ410" s="1053">
        <f t="shared" si="277"/>
        <v>16.981132075471695</v>
      </c>
      <c r="AR410" s="1053">
        <f t="shared" si="278"/>
        <v>4.9504950495049327</v>
      </c>
      <c r="AS410" s="1053">
        <f t="shared" si="279"/>
        <v>4.1237113402061931</v>
      </c>
      <c r="AT410" s="1053">
        <f t="shared" si="280"/>
        <v>6.0109289617486406</v>
      </c>
      <c r="AU410" s="1054">
        <f t="shared" si="282"/>
        <v>11.676470950177025</v>
      </c>
      <c r="AV410" s="1055">
        <f t="shared" si="283"/>
        <v>6.2587982755560203</v>
      </c>
    </row>
    <row r="411" spans="1:48" ht="11.25" customHeight="1" x14ac:dyDescent="0.2">
      <c r="A411" s="580" t="s">
        <v>3854</v>
      </c>
      <c r="B411" s="847" t="s">
        <v>3855</v>
      </c>
      <c r="C411" s="998">
        <v>0.86</v>
      </c>
      <c r="D411" s="482">
        <v>0.82</v>
      </c>
      <c r="E411" s="847">
        <v>0.78</v>
      </c>
      <c r="F411" s="851">
        <v>0.74</v>
      </c>
      <c r="G411" s="851">
        <v>0.7</v>
      </c>
      <c r="H411" s="851">
        <v>0.66</v>
      </c>
      <c r="I411" s="851">
        <v>0.62</v>
      </c>
      <c r="J411" s="851">
        <v>0.3</v>
      </c>
      <c r="K411" s="851">
        <v>0.3</v>
      </c>
      <c r="L411" s="614">
        <v>0</v>
      </c>
      <c r="M411" s="843"/>
      <c r="N411" s="611">
        <v>0</v>
      </c>
      <c r="O411" s="611">
        <v>0</v>
      </c>
      <c r="P411" s="612">
        <v>0</v>
      </c>
      <c r="Q411" s="612">
        <v>0</v>
      </c>
      <c r="R411" s="612">
        <v>0</v>
      </c>
      <c r="S411" s="612">
        <v>0</v>
      </c>
      <c r="T411" s="612">
        <v>0</v>
      </c>
      <c r="U411" s="612">
        <v>0</v>
      </c>
      <c r="V411" s="612">
        <v>0</v>
      </c>
      <c r="W411" s="612">
        <v>0</v>
      </c>
      <c r="X411" s="612">
        <v>0</v>
      </c>
      <c r="Y411" s="612">
        <v>0</v>
      </c>
      <c r="Z411" s="613">
        <f t="shared" si="281"/>
        <v>5.78</v>
      </c>
      <c r="AA411" s="1052">
        <f t="shared" si="261"/>
        <v>4.8780487804878092</v>
      </c>
      <c r="AB411" s="1052">
        <f t="shared" si="262"/>
        <v>5.12820512820511</v>
      </c>
      <c r="AC411" s="1053">
        <f t="shared" si="263"/>
        <v>5.4054054054054168</v>
      </c>
      <c r="AD411" s="1053">
        <f t="shared" si="264"/>
        <v>5.7142857142857162</v>
      </c>
      <c r="AE411" s="1053">
        <f t="shared" si="265"/>
        <v>6.0606060606060552</v>
      </c>
      <c r="AF411" s="1053">
        <f t="shared" si="266"/>
        <v>6.4516129032258229</v>
      </c>
      <c r="AG411" s="1053">
        <f t="shared" si="267"/>
        <v>106.66666666666669</v>
      </c>
      <c r="AH411" s="1053" t="str">
        <f t="shared" si="268"/>
        <v>n/a</v>
      </c>
      <c r="AI411" s="1053" t="str">
        <f t="shared" si="269"/>
        <v>n/a</v>
      </c>
      <c r="AJ411" s="1053" t="str">
        <f t="shared" si="270"/>
        <v>n/a</v>
      </c>
      <c r="AK411" s="1053" t="str">
        <f t="shared" si="271"/>
        <v>n/a</v>
      </c>
      <c r="AL411" s="1053" t="str">
        <f t="shared" si="272"/>
        <v>n/a</v>
      </c>
      <c r="AM411" s="1053" t="str">
        <f t="shared" si="273"/>
        <v>n/a</v>
      </c>
      <c r="AN411" s="1053" t="str">
        <f t="shared" si="274"/>
        <v>n/a</v>
      </c>
      <c r="AO411" s="1053" t="str">
        <f t="shared" si="275"/>
        <v>n/a</v>
      </c>
      <c r="AP411" s="1053" t="str">
        <f t="shared" si="276"/>
        <v>n/a</v>
      </c>
      <c r="AQ411" s="1053" t="str">
        <f t="shared" si="277"/>
        <v>n/a</v>
      </c>
      <c r="AR411" s="1053" t="str">
        <f t="shared" si="278"/>
        <v>n/a</v>
      </c>
      <c r="AS411" s="1053" t="str">
        <f t="shared" si="279"/>
        <v>n/a</v>
      </c>
      <c r="AT411" s="1053" t="str">
        <f t="shared" si="280"/>
        <v>n/a</v>
      </c>
      <c r="AU411" s="1054">
        <f t="shared" si="282"/>
        <v>20.043547236983233</v>
      </c>
      <c r="AV411" s="1055">
        <f t="shared" si="283"/>
        <v>38.200983513358878</v>
      </c>
    </row>
    <row r="412" spans="1:48" ht="11.25" customHeight="1" x14ac:dyDescent="0.2">
      <c r="A412" s="469" t="s">
        <v>1456</v>
      </c>
      <c r="B412" s="845" t="s">
        <v>1457</v>
      </c>
      <c r="C412" s="610">
        <v>1.06</v>
      </c>
      <c r="D412" s="482">
        <v>0.93</v>
      </c>
      <c r="E412" s="476">
        <v>0.74</v>
      </c>
      <c r="F412" s="610">
        <v>0.66</v>
      </c>
      <c r="G412" s="610">
        <v>0.57999999999999996</v>
      </c>
      <c r="H412" s="485">
        <v>0.48</v>
      </c>
      <c r="I412" s="610">
        <v>0.45</v>
      </c>
      <c r="J412" s="931"/>
      <c r="K412" s="610">
        <v>0.09</v>
      </c>
      <c r="L412" s="614">
        <v>0</v>
      </c>
      <c r="M412" s="931"/>
      <c r="N412" s="611">
        <v>0.01</v>
      </c>
      <c r="O412" s="611">
        <v>7.0000000000000007E-2</v>
      </c>
      <c r="P412" s="612">
        <v>0.31</v>
      </c>
      <c r="Q412" s="616">
        <v>0.56999999999999995</v>
      </c>
      <c r="R412" s="616">
        <v>0.48572000000000004</v>
      </c>
      <c r="S412" s="616">
        <v>0.39999000000000001</v>
      </c>
      <c r="T412" s="616">
        <v>0.32263999999999998</v>
      </c>
      <c r="U412" s="616">
        <v>0.27644000000000002</v>
      </c>
      <c r="V412" s="612">
        <v>0</v>
      </c>
      <c r="W412" s="612">
        <v>0</v>
      </c>
      <c r="X412" s="612">
        <v>0</v>
      </c>
      <c r="Y412" s="612">
        <v>0</v>
      </c>
      <c r="Z412" s="613">
        <f t="shared" si="281"/>
        <v>7.4347900000000005</v>
      </c>
      <c r="AA412" s="1052">
        <f t="shared" si="261"/>
        <v>13.978494623655923</v>
      </c>
      <c r="AB412" s="1052">
        <f t="shared" si="262"/>
        <v>25.675675675675681</v>
      </c>
      <c r="AC412" s="1053">
        <f t="shared" si="263"/>
        <v>12.12121212121211</v>
      </c>
      <c r="AD412" s="1053">
        <f t="shared" si="264"/>
        <v>13.793103448275868</v>
      </c>
      <c r="AE412" s="1053">
        <f t="shared" si="265"/>
        <v>20.833333333333325</v>
      </c>
      <c r="AF412" s="1053">
        <f t="shared" si="266"/>
        <v>6.6666666666666652</v>
      </c>
      <c r="AG412" s="1053">
        <f t="shared" si="267"/>
        <v>400</v>
      </c>
      <c r="AH412" s="1053" t="str">
        <f t="shared" si="268"/>
        <v>n/a</v>
      </c>
      <c r="AI412" s="1053">
        <f t="shared" si="269"/>
        <v>-100</v>
      </c>
      <c r="AJ412" s="1053">
        <f t="shared" si="270"/>
        <v>-85.714285714285722</v>
      </c>
      <c r="AK412" s="1053">
        <f t="shared" si="271"/>
        <v>-77.41935483870968</v>
      </c>
      <c r="AL412" s="1053">
        <f t="shared" si="272"/>
        <v>-45.614035087719294</v>
      </c>
      <c r="AM412" s="1053">
        <f t="shared" si="273"/>
        <v>17.351560569875634</v>
      </c>
      <c r="AN412" s="1053">
        <f t="shared" si="274"/>
        <v>21.433035825895665</v>
      </c>
      <c r="AO412" s="1053">
        <f t="shared" si="275"/>
        <v>23.974088767666757</v>
      </c>
      <c r="AP412" s="1053">
        <f t="shared" si="276"/>
        <v>16.712487339024729</v>
      </c>
      <c r="AQ412" s="1053" t="str">
        <f t="shared" si="277"/>
        <v>n/a</v>
      </c>
      <c r="AR412" s="1053" t="str">
        <f t="shared" si="278"/>
        <v>n/a</v>
      </c>
      <c r="AS412" s="1053" t="str">
        <f t="shared" si="279"/>
        <v>n/a</v>
      </c>
      <c r="AT412" s="1053" t="str">
        <f t="shared" si="280"/>
        <v>n/a</v>
      </c>
      <c r="AU412" s="1054">
        <f t="shared" si="282"/>
        <v>17.586132182037844</v>
      </c>
      <c r="AV412" s="1055">
        <f t="shared" si="283"/>
        <v>114.66318844620103</v>
      </c>
    </row>
    <row r="413" spans="1:48" ht="11.25" customHeight="1" x14ac:dyDescent="0.2">
      <c r="A413" s="489" t="s">
        <v>3850</v>
      </c>
      <c r="B413" s="490" t="s">
        <v>3851</v>
      </c>
      <c r="C413" s="610">
        <v>0.28000000000000003</v>
      </c>
      <c r="D413" s="482">
        <v>0.25</v>
      </c>
      <c r="E413" s="503">
        <v>0.18</v>
      </c>
      <c r="F413" s="495">
        <v>0.12</v>
      </c>
      <c r="G413" s="496">
        <v>0.11</v>
      </c>
      <c r="H413" s="495">
        <v>0.08</v>
      </c>
      <c r="I413" s="496">
        <v>0</v>
      </c>
      <c r="J413" s="1013"/>
      <c r="K413" s="495">
        <v>0</v>
      </c>
      <c r="L413" s="497">
        <v>0</v>
      </c>
      <c r="M413" s="1013"/>
      <c r="N413" s="518">
        <v>0</v>
      </c>
      <c r="O413" s="518">
        <v>0</v>
      </c>
      <c r="P413" s="499">
        <v>0.26</v>
      </c>
      <c r="Q413" s="498">
        <v>0.51380000000000003</v>
      </c>
      <c r="R413" s="498">
        <v>0.46129999999999999</v>
      </c>
      <c r="S413" s="498">
        <v>0.36909999999999998</v>
      </c>
      <c r="T413" s="498">
        <v>0.26429999999999998</v>
      </c>
      <c r="U413" s="498">
        <v>0.20699999999999999</v>
      </c>
      <c r="V413" s="498">
        <v>0.16</v>
      </c>
      <c r="W413" s="498">
        <v>0.1313</v>
      </c>
      <c r="X413" s="498">
        <v>3.1E-2</v>
      </c>
      <c r="Y413" s="520">
        <v>0</v>
      </c>
      <c r="Z413" s="613">
        <f t="shared" si="281"/>
        <v>3.4178000000000002</v>
      </c>
      <c r="AA413" s="1052">
        <f t="shared" si="261"/>
        <v>12.000000000000011</v>
      </c>
      <c r="AB413" s="1052">
        <f t="shared" si="262"/>
        <v>38.888888888888886</v>
      </c>
      <c r="AC413" s="1053">
        <f t="shared" si="263"/>
        <v>50</v>
      </c>
      <c r="AD413" s="1053">
        <f t="shared" si="264"/>
        <v>9.0909090909090828</v>
      </c>
      <c r="AE413" s="1053">
        <f t="shared" si="265"/>
        <v>37.5</v>
      </c>
      <c r="AF413" s="1053" t="str">
        <f t="shared" si="266"/>
        <v>n/a</v>
      </c>
      <c r="AG413" s="1053" t="str">
        <f t="shared" si="267"/>
        <v>n/a</v>
      </c>
      <c r="AH413" s="1053" t="str">
        <f t="shared" si="268"/>
        <v>n/a</v>
      </c>
      <c r="AI413" s="1053" t="str">
        <f t="shared" si="269"/>
        <v>n/a</v>
      </c>
      <c r="AJ413" s="1053" t="str">
        <f t="shared" si="270"/>
        <v>n/a</v>
      </c>
      <c r="AK413" s="1053">
        <f t="shared" si="271"/>
        <v>-100</v>
      </c>
      <c r="AL413" s="1053">
        <f t="shared" si="272"/>
        <v>-49.396652393927596</v>
      </c>
      <c r="AM413" s="1053">
        <f t="shared" si="273"/>
        <v>11.380880121396064</v>
      </c>
      <c r="AN413" s="1053">
        <f t="shared" si="274"/>
        <v>24.979680303440798</v>
      </c>
      <c r="AO413" s="1053">
        <f t="shared" si="275"/>
        <v>39.651910707529339</v>
      </c>
      <c r="AP413" s="1053">
        <f t="shared" si="276"/>
        <v>27.681159420289859</v>
      </c>
      <c r="AQ413" s="1053">
        <f t="shared" si="277"/>
        <v>29.374999999999996</v>
      </c>
      <c r="AR413" s="1053">
        <f t="shared" si="278"/>
        <v>21.858339680121851</v>
      </c>
      <c r="AS413" s="1053">
        <f t="shared" si="279"/>
        <v>323.54838709677421</v>
      </c>
      <c r="AT413" s="1053" t="str">
        <f t="shared" si="280"/>
        <v>n/a</v>
      </c>
      <c r="AU413" s="1054">
        <f t="shared" si="282"/>
        <v>34.039893065387318</v>
      </c>
      <c r="AV413" s="1055">
        <f t="shared" si="283"/>
        <v>92.395277517389587</v>
      </c>
    </row>
    <row r="414" spans="1:48" ht="11.25" customHeight="1" x14ac:dyDescent="0.2">
      <c r="A414" s="860" t="s">
        <v>274</v>
      </c>
      <c r="B414" s="860" t="s">
        <v>275</v>
      </c>
      <c r="C414" s="610">
        <v>4.7300000000000004</v>
      </c>
      <c r="D414" s="482">
        <v>4.1900000000000004</v>
      </c>
      <c r="E414" s="482">
        <v>3.83</v>
      </c>
      <c r="F414" s="610">
        <v>3.61</v>
      </c>
      <c r="G414" s="610">
        <v>3.44</v>
      </c>
      <c r="H414" s="610">
        <v>3.28</v>
      </c>
      <c r="I414" s="610">
        <v>3.12</v>
      </c>
      <c r="J414" s="931"/>
      <c r="K414" s="610">
        <v>2.87</v>
      </c>
      <c r="L414" s="481">
        <v>2.5299999999999998</v>
      </c>
      <c r="M414" s="931"/>
      <c r="N414" s="494">
        <v>2.2599999999999998</v>
      </c>
      <c r="O414" s="494">
        <v>2.0499999999999998</v>
      </c>
      <c r="P414" s="616">
        <v>1.625</v>
      </c>
      <c r="Q414" s="616">
        <v>1.5</v>
      </c>
      <c r="R414" s="616">
        <v>1</v>
      </c>
      <c r="S414" s="616">
        <v>0.67</v>
      </c>
      <c r="T414" s="616">
        <v>0.55000000000000004</v>
      </c>
      <c r="U414" s="616">
        <v>0.4</v>
      </c>
      <c r="V414" s="616">
        <v>0.23499999999999999</v>
      </c>
      <c r="W414" s="616">
        <v>0.22500000000000001</v>
      </c>
      <c r="X414" s="616">
        <v>0.215</v>
      </c>
      <c r="Y414" s="616">
        <v>0.19500000000000001</v>
      </c>
      <c r="Z414" s="613">
        <f t="shared" si="281"/>
        <v>42.525000000000006</v>
      </c>
      <c r="AA414" s="1052">
        <f t="shared" si="261"/>
        <v>12.887828162291171</v>
      </c>
      <c r="AB414" s="1052">
        <f t="shared" si="262"/>
        <v>9.3994778067885143</v>
      </c>
      <c r="AC414" s="1053">
        <f t="shared" si="263"/>
        <v>6.094182825484773</v>
      </c>
      <c r="AD414" s="1053">
        <f t="shared" si="264"/>
        <v>4.9418604651162878</v>
      </c>
      <c r="AE414" s="1053">
        <f t="shared" si="265"/>
        <v>4.8780487804878092</v>
      </c>
      <c r="AF414" s="1053">
        <f t="shared" si="266"/>
        <v>5.12820512820511</v>
      </c>
      <c r="AG414" s="1053">
        <f t="shared" si="267"/>
        <v>8.710801393728218</v>
      </c>
      <c r="AH414" s="1053">
        <f t="shared" si="268"/>
        <v>13.438735177865624</v>
      </c>
      <c r="AI414" s="1053">
        <f t="shared" si="269"/>
        <v>11.946902654867264</v>
      </c>
      <c r="AJ414" s="1053">
        <f t="shared" si="270"/>
        <v>10.243902439024399</v>
      </c>
      <c r="AK414" s="1053">
        <f t="shared" si="271"/>
        <v>26.15384615384615</v>
      </c>
      <c r="AL414" s="1053">
        <f t="shared" si="272"/>
        <v>8.333333333333325</v>
      </c>
      <c r="AM414" s="1053">
        <f t="shared" si="273"/>
        <v>50</v>
      </c>
      <c r="AN414" s="1053">
        <f t="shared" si="274"/>
        <v>49.253731343283569</v>
      </c>
      <c r="AO414" s="1053">
        <f t="shared" si="275"/>
        <v>21.818181818181827</v>
      </c>
      <c r="AP414" s="1053">
        <f t="shared" si="276"/>
        <v>37.5</v>
      </c>
      <c r="AQ414" s="1053">
        <f t="shared" si="277"/>
        <v>70.212765957446834</v>
      </c>
      <c r="AR414" s="1053">
        <f t="shared" si="278"/>
        <v>4.4444444444444287</v>
      </c>
      <c r="AS414" s="1053">
        <f t="shared" si="279"/>
        <v>4.6511627906976827</v>
      </c>
      <c r="AT414" s="1053">
        <f t="shared" si="280"/>
        <v>10.256410256410241</v>
      </c>
      <c r="AU414" s="1054">
        <f t="shared" si="282"/>
        <v>18.514691046575159</v>
      </c>
      <c r="AV414" s="1055">
        <f t="shared" si="283"/>
        <v>18.711751537826437</v>
      </c>
    </row>
    <row r="415" spans="1:48" ht="11.25" customHeight="1" x14ac:dyDescent="0.2">
      <c r="A415" s="480" t="s">
        <v>675</v>
      </c>
      <c r="B415" s="860" t="s">
        <v>676</v>
      </c>
      <c r="C415" s="610">
        <v>1.4630000000000001</v>
      </c>
      <c r="D415" s="482">
        <v>1.4550000000000001</v>
      </c>
      <c r="E415" s="482">
        <v>1.4469999999999998</v>
      </c>
      <c r="F415" s="610">
        <v>1.4389999999999998</v>
      </c>
      <c r="G415" s="610">
        <v>1.4319999999999999</v>
      </c>
      <c r="H415" s="610">
        <v>1.4229999999999998</v>
      </c>
      <c r="I415" s="610">
        <v>1.415</v>
      </c>
      <c r="J415" s="931"/>
      <c r="K415" s="610">
        <v>1.4019999999999999</v>
      </c>
      <c r="L415" s="481">
        <v>1.3859999999999997</v>
      </c>
      <c r="M415" s="931" t="s">
        <v>90</v>
      </c>
      <c r="N415" s="494">
        <v>1.37</v>
      </c>
      <c r="O415" s="494">
        <v>1.357</v>
      </c>
      <c r="P415" s="616">
        <v>1.3270000000000002</v>
      </c>
      <c r="Q415" s="616">
        <v>1.1499999999999999</v>
      </c>
      <c r="R415" s="616">
        <v>0.89</v>
      </c>
      <c r="S415" s="616">
        <v>0.45</v>
      </c>
      <c r="T415" s="616">
        <v>0.17300000000000001</v>
      </c>
      <c r="U415" s="616">
        <v>9.8000000000000004E-2</v>
      </c>
      <c r="V415" s="616">
        <v>0.02</v>
      </c>
      <c r="W415" s="612">
        <v>0</v>
      </c>
      <c r="X415" s="612">
        <v>0</v>
      </c>
      <c r="Y415" s="612">
        <v>0</v>
      </c>
      <c r="Z415" s="613">
        <f t="shared" si="281"/>
        <v>19.696999999999996</v>
      </c>
      <c r="AA415" s="1052">
        <f t="shared" si="261"/>
        <v>0.54982817869415612</v>
      </c>
      <c r="AB415" s="1052">
        <f t="shared" si="262"/>
        <v>0.55286800276435066</v>
      </c>
      <c r="AC415" s="1053">
        <f t="shared" si="263"/>
        <v>0.55594162612926379</v>
      </c>
      <c r="AD415" s="1053">
        <f t="shared" si="264"/>
        <v>0.48882681564244024</v>
      </c>
      <c r="AE415" s="1053">
        <f t="shared" si="265"/>
        <v>0.63246661981730679</v>
      </c>
      <c r="AF415" s="1053">
        <f t="shared" si="266"/>
        <v>0.56537102473497303</v>
      </c>
      <c r="AG415" s="1053">
        <f t="shared" si="267"/>
        <v>0.92724679029958512</v>
      </c>
      <c r="AH415" s="1053">
        <f t="shared" si="268"/>
        <v>1.1544011544011745</v>
      </c>
      <c r="AI415" s="1053">
        <f t="shared" si="269"/>
        <v>1.1678832116787996</v>
      </c>
      <c r="AJ415" s="1053">
        <f t="shared" si="270"/>
        <v>0.9579955784819516</v>
      </c>
      <c r="AK415" s="1053">
        <f t="shared" si="271"/>
        <v>2.2607385079125741</v>
      </c>
      <c r="AL415" s="1053">
        <f t="shared" si="272"/>
        <v>15.391304347826118</v>
      </c>
      <c r="AM415" s="1053">
        <f t="shared" si="273"/>
        <v>29.213483146067396</v>
      </c>
      <c r="AN415" s="1053">
        <f t="shared" si="274"/>
        <v>97.777777777777786</v>
      </c>
      <c r="AO415" s="1053">
        <f t="shared" si="275"/>
        <v>160.11560693641616</v>
      </c>
      <c r="AP415" s="1053">
        <f t="shared" si="276"/>
        <v>76.530612244897966</v>
      </c>
      <c r="AQ415" s="1053">
        <f t="shared" si="277"/>
        <v>390.00000000000006</v>
      </c>
      <c r="AR415" s="1053" t="str">
        <f t="shared" si="278"/>
        <v>n/a</v>
      </c>
      <c r="AS415" s="1053" t="str">
        <f t="shared" si="279"/>
        <v>n/a</v>
      </c>
      <c r="AT415" s="1053" t="str">
        <f t="shared" si="280"/>
        <v>n/a</v>
      </c>
      <c r="AU415" s="1054">
        <f t="shared" si="282"/>
        <v>45.814255997855419</v>
      </c>
      <c r="AV415" s="1055">
        <f t="shared" si="283"/>
        <v>99.553419612212352</v>
      </c>
    </row>
    <row r="416" spans="1:48" ht="11.25" customHeight="1" x14ac:dyDescent="0.2">
      <c r="A416" s="480" t="s">
        <v>671</v>
      </c>
      <c r="B416" s="860" t="s">
        <v>672</v>
      </c>
      <c r="C416" s="610">
        <v>1.58</v>
      </c>
      <c r="D416" s="482">
        <v>1.41</v>
      </c>
      <c r="E416" s="482">
        <v>1.1800000000000002</v>
      </c>
      <c r="F416" s="474">
        <v>1.1200000000000001</v>
      </c>
      <c r="G416" s="473">
        <v>1.04</v>
      </c>
      <c r="H416" s="474">
        <v>0.96</v>
      </c>
      <c r="I416" s="473">
        <v>0.88</v>
      </c>
      <c r="J416" s="999"/>
      <c r="K416" s="474">
        <v>0.8</v>
      </c>
      <c r="L416" s="471">
        <v>0.78</v>
      </c>
      <c r="M416" s="999"/>
      <c r="N416" s="510">
        <v>0.66</v>
      </c>
      <c r="O416" s="517">
        <v>0.48</v>
      </c>
      <c r="P416" s="478">
        <v>0.42</v>
      </c>
      <c r="Q416" s="477">
        <v>0.24</v>
      </c>
      <c r="R416" s="477">
        <v>0.24</v>
      </c>
      <c r="S416" s="477">
        <v>0.24</v>
      </c>
      <c r="T416" s="477">
        <v>0.24</v>
      </c>
      <c r="U416" s="477">
        <v>0.24</v>
      </c>
      <c r="V416" s="477">
        <v>0.24</v>
      </c>
      <c r="W416" s="477">
        <v>0.24</v>
      </c>
      <c r="X416" s="477">
        <v>0.24</v>
      </c>
      <c r="Y416" s="477">
        <v>0.24</v>
      </c>
      <c r="Z416" s="613">
        <f t="shared" si="281"/>
        <v>13.470000000000002</v>
      </c>
      <c r="AA416" s="1052">
        <f t="shared" si="261"/>
        <v>12.056737588652489</v>
      </c>
      <c r="AB416" s="1052">
        <f t="shared" si="262"/>
        <v>19.491525423728785</v>
      </c>
      <c r="AC416" s="1053">
        <f t="shared" si="263"/>
        <v>5.3571428571428603</v>
      </c>
      <c r="AD416" s="1053">
        <f t="shared" si="264"/>
        <v>7.6923076923077094</v>
      </c>
      <c r="AE416" s="1053">
        <f t="shared" si="265"/>
        <v>8.3333333333333481</v>
      </c>
      <c r="AF416" s="1053">
        <f t="shared" si="266"/>
        <v>9.0909090909090828</v>
      </c>
      <c r="AG416" s="1053">
        <f t="shared" si="267"/>
        <v>9.9999999999999858</v>
      </c>
      <c r="AH416" s="1053">
        <f t="shared" si="268"/>
        <v>2.5641025641025772</v>
      </c>
      <c r="AI416" s="1053">
        <f t="shared" si="269"/>
        <v>18.181818181818187</v>
      </c>
      <c r="AJ416" s="1053">
        <f t="shared" si="270"/>
        <v>37.500000000000021</v>
      </c>
      <c r="AK416" s="1053">
        <f t="shared" si="271"/>
        <v>14.285714285714279</v>
      </c>
      <c r="AL416" s="1053">
        <f t="shared" si="272"/>
        <v>75</v>
      </c>
      <c r="AM416" s="1053">
        <f t="shared" si="273"/>
        <v>0</v>
      </c>
      <c r="AN416" s="1053">
        <f t="shared" si="274"/>
        <v>0</v>
      </c>
      <c r="AO416" s="1053">
        <f t="shared" si="275"/>
        <v>0</v>
      </c>
      <c r="AP416" s="1053">
        <f t="shared" si="276"/>
        <v>0</v>
      </c>
      <c r="AQ416" s="1053">
        <f t="shared" si="277"/>
        <v>0</v>
      </c>
      <c r="AR416" s="1053">
        <f t="shared" si="278"/>
        <v>0</v>
      </c>
      <c r="AS416" s="1053">
        <f t="shared" si="279"/>
        <v>0</v>
      </c>
      <c r="AT416" s="1053">
        <f t="shared" si="280"/>
        <v>0</v>
      </c>
      <c r="AU416" s="1054">
        <f t="shared" si="282"/>
        <v>10.977679550885465</v>
      </c>
      <c r="AV416" s="1055">
        <f t="shared" si="283"/>
        <v>17.811202765268266</v>
      </c>
    </row>
    <row r="417" spans="1:48" ht="11.25" customHeight="1" x14ac:dyDescent="0.2">
      <c r="A417" s="860" t="s">
        <v>1476</v>
      </c>
      <c r="B417" s="860" t="s">
        <v>1477</v>
      </c>
      <c r="C417" s="610">
        <v>2</v>
      </c>
      <c r="D417" s="482">
        <v>1.76</v>
      </c>
      <c r="E417" s="615">
        <v>1.52</v>
      </c>
      <c r="F417" s="610">
        <v>1.46</v>
      </c>
      <c r="G417" s="610">
        <v>1.36</v>
      </c>
      <c r="H417" s="610">
        <v>1.1200000000000001</v>
      </c>
      <c r="I417" s="610">
        <v>0.9</v>
      </c>
      <c r="J417" s="931"/>
      <c r="K417" s="610">
        <v>0.64</v>
      </c>
      <c r="L417" s="481">
        <v>0.53500000000000003</v>
      </c>
      <c r="M417" s="931"/>
      <c r="N417" s="494">
        <v>0.42</v>
      </c>
      <c r="O417" s="611">
        <v>0.4</v>
      </c>
      <c r="P417" s="616">
        <v>0.4</v>
      </c>
      <c r="Q417" s="616">
        <v>0.32</v>
      </c>
      <c r="R417" s="616">
        <v>0.28000000000000003</v>
      </c>
      <c r="S417" s="616">
        <v>0.20250000000000001</v>
      </c>
      <c r="T417" s="616">
        <v>0.15</v>
      </c>
      <c r="U417" s="612">
        <v>0.09</v>
      </c>
      <c r="V417" s="612">
        <v>0.09</v>
      </c>
      <c r="W417" s="616">
        <v>0.09</v>
      </c>
      <c r="X417" s="616">
        <v>2.2499999999999999E-2</v>
      </c>
      <c r="Y417" s="612">
        <v>0</v>
      </c>
      <c r="Z417" s="613">
        <f t="shared" si="281"/>
        <v>13.760000000000002</v>
      </c>
      <c r="AA417" s="1052">
        <f t="shared" si="261"/>
        <v>13.636363636363647</v>
      </c>
      <c r="AB417" s="1052">
        <f t="shared" si="262"/>
        <v>15.789473684210531</v>
      </c>
      <c r="AC417" s="1053">
        <f t="shared" si="263"/>
        <v>4.1095890410958846</v>
      </c>
      <c r="AD417" s="1053">
        <f t="shared" si="264"/>
        <v>7.3529411764705843</v>
      </c>
      <c r="AE417" s="1053">
        <f t="shared" si="265"/>
        <v>21.42857142857142</v>
      </c>
      <c r="AF417" s="1053">
        <f t="shared" si="266"/>
        <v>24.444444444444446</v>
      </c>
      <c r="AG417" s="1053">
        <f t="shared" si="267"/>
        <v>40.625</v>
      </c>
      <c r="AH417" s="1053">
        <f t="shared" si="268"/>
        <v>19.626168224299057</v>
      </c>
      <c r="AI417" s="1053">
        <f t="shared" si="269"/>
        <v>27.380952380952394</v>
      </c>
      <c r="AJ417" s="1053">
        <f t="shared" si="270"/>
        <v>4.9999999999999822</v>
      </c>
      <c r="AK417" s="1053">
        <f t="shared" si="271"/>
        <v>0</v>
      </c>
      <c r="AL417" s="1053">
        <f t="shared" si="272"/>
        <v>25</v>
      </c>
      <c r="AM417" s="1053">
        <f t="shared" si="273"/>
        <v>14.285714285714279</v>
      </c>
      <c r="AN417" s="1053">
        <f t="shared" si="274"/>
        <v>38.271604938271622</v>
      </c>
      <c r="AO417" s="1053">
        <f t="shared" si="275"/>
        <v>35.000000000000007</v>
      </c>
      <c r="AP417" s="1053">
        <f t="shared" si="276"/>
        <v>66.666666666666671</v>
      </c>
      <c r="AQ417" s="1053">
        <f t="shared" si="277"/>
        <v>0</v>
      </c>
      <c r="AR417" s="1053">
        <f t="shared" si="278"/>
        <v>0</v>
      </c>
      <c r="AS417" s="1053">
        <f t="shared" si="279"/>
        <v>300</v>
      </c>
      <c r="AT417" s="1053" t="str">
        <f t="shared" si="280"/>
        <v>n/a</v>
      </c>
      <c r="AU417" s="1054">
        <f t="shared" si="282"/>
        <v>34.664078416161082</v>
      </c>
      <c r="AV417" s="1055">
        <f t="shared" si="283"/>
        <v>66.460553905998069</v>
      </c>
    </row>
    <row r="418" spans="1:48" ht="11.25" customHeight="1" x14ac:dyDescent="0.2">
      <c r="A418" s="480" t="s">
        <v>285</v>
      </c>
      <c r="B418" s="843" t="s">
        <v>286</v>
      </c>
      <c r="C418" s="610">
        <v>2.5125000000000002</v>
      </c>
      <c r="D418" s="482">
        <v>2.5024999999999999</v>
      </c>
      <c r="E418" s="615">
        <v>2.4925000000000002</v>
      </c>
      <c r="F418" s="610">
        <v>2.4824999999999999</v>
      </c>
      <c r="G418" s="610">
        <v>2.4725000000000001</v>
      </c>
      <c r="H418" s="610">
        <v>2.4624999999999999</v>
      </c>
      <c r="I418" s="610">
        <v>2.4525000000000001</v>
      </c>
      <c r="J418" s="931"/>
      <c r="K418" s="610">
        <v>2.4424999999999999</v>
      </c>
      <c r="L418" s="481">
        <v>2.41</v>
      </c>
      <c r="M418" s="931"/>
      <c r="N418" s="494">
        <v>2.37</v>
      </c>
      <c r="O418" s="494">
        <v>2.33</v>
      </c>
      <c r="P418" s="616">
        <v>2.3199999999999998</v>
      </c>
      <c r="Q418" s="616">
        <v>2.08</v>
      </c>
      <c r="R418" s="616">
        <v>1.92</v>
      </c>
      <c r="S418" s="616">
        <v>1.72</v>
      </c>
      <c r="T418" s="616">
        <v>1.48</v>
      </c>
      <c r="U418" s="616">
        <v>1.32</v>
      </c>
      <c r="V418" s="616">
        <v>1.2</v>
      </c>
      <c r="W418" s="616">
        <v>1.06</v>
      </c>
      <c r="X418" s="616">
        <v>0.96</v>
      </c>
      <c r="Y418" s="616">
        <v>0.84</v>
      </c>
      <c r="Z418" s="613">
        <f t="shared" si="281"/>
        <v>41.830000000000005</v>
      </c>
      <c r="AA418" s="1052">
        <f t="shared" si="261"/>
        <v>0.39960039960040827</v>
      </c>
      <c r="AB418" s="1052">
        <f t="shared" si="262"/>
        <v>0.40120361083249012</v>
      </c>
      <c r="AC418" s="1053">
        <f t="shared" si="263"/>
        <v>0.40281973816718164</v>
      </c>
      <c r="AD418" s="1053">
        <f t="shared" si="264"/>
        <v>0.40444893832152218</v>
      </c>
      <c r="AE418" s="1053">
        <f t="shared" si="265"/>
        <v>0.40609137055838129</v>
      </c>
      <c r="AF418" s="1053">
        <f t="shared" si="266"/>
        <v>0.40774719673801751</v>
      </c>
      <c r="AG418" s="1053">
        <f t="shared" si="267"/>
        <v>0.40941658137154668</v>
      </c>
      <c r="AH418" s="1053">
        <f t="shared" si="268"/>
        <v>1.3485477178423189</v>
      </c>
      <c r="AI418" s="1053">
        <f t="shared" si="269"/>
        <v>1.6877637130801704</v>
      </c>
      <c r="AJ418" s="1053">
        <f t="shared" si="270"/>
        <v>1.7167381974249052</v>
      </c>
      <c r="AK418" s="1053">
        <f t="shared" si="271"/>
        <v>0.43103448275862988</v>
      </c>
      <c r="AL418" s="1053">
        <f t="shared" si="272"/>
        <v>11.538461538461519</v>
      </c>
      <c r="AM418" s="1053">
        <f t="shared" si="273"/>
        <v>8.3333333333333481</v>
      </c>
      <c r="AN418" s="1053">
        <f t="shared" si="274"/>
        <v>11.627906976744185</v>
      </c>
      <c r="AO418" s="1053">
        <f t="shared" si="275"/>
        <v>16.216216216216207</v>
      </c>
      <c r="AP418" s="1053">
        <f t="shared" si="276"/>
        <v>12.12121212121211</v>
      </c>
      <c r="AQ418" s="1053">
        <f t="shared" si="277"/>
        <v>10.000000000000009</v>
      </c>
      <c r="AR418" s="1053">
        <f t="shared" si="278"/>
        <v>13.207547169811317</v>
      </c>
      <c r="AS418" s="1053">
        <f t="shared" si="279"/>
        <v>10.416666666666675</v>
      </c>
      <c r="AT418" s="1053">
        <f t="shared" si="280"/>
        <v>14.285714285714279</v>
      </c>
      <c r="AU418" s="1054">
        <f t="shared" si="282"/>
        <v>5.7881235127427617</v>
      </c>
      <c r="AV418" s="1055">
        <f t="shared" si="283"/>
        <v>5.9542289274151088</v>
      </c>
    </row>
    <row r="419" spans="1:48" ht="11.25" customHeight="1" x14ac:dyDescent="0.2">
      <c r="A419" s="580" t="s">
        <v>3864</v>
      </c>
      <c r="B419" s="847" t="s">
        <v>3865</v>
      </c>
      <c r="C419" s="998">
        <v>1.0649999999999999</v>
      </c>
      <c r="D419" s="482">
        <v>0.92</v>
      </c>
      <c r="E419" s="847">
        <v>0.82</v>
      </c>
      <c r="F419" s="851">
        <v>0.72</v>
      </c>
      <c r="G419" s="851">
        <v>0.64</v>
      </c>
      <c r="H419" s="851">
        <v>0.57999999999999996</v>
      </c>
      <c r="I419" s="851">
        <v>0.54</v>
      </c>
      <c r="J419" s="851">
        <v>0.13</v>
      </c>
      <c r="K419" s="851">
        <v>0.13</v>
      </c>
      <c r="L419" s="614">
        <v>0</v>
      </c>
      <c r="M419" s="843"/>
      <c r="N419" s="611">
        <v>0</v>
      </c>
      <c r="O419" s="611">
        <v>0</v>
      </c>
      <c r="P419" s="612">
        <v>0</v>
      </c>
      <c r="Q419" s="612">
        <v>0</v>
      </c>
      <c r="R419" s="612">
        <v>0</v>
      </c>
      <c r="S419" s="612">
        <v>0</v>
      </c>
      <c r="T419" s="612">
        <v>0</v>
      </c>
      <c r="U419" s="612">
        <v>0</v>
      </c>
      <c r="V419" s="612">
        <v>0</v>
      </c>
      <c r="W419" s="612">
        <v>0</v>
      </c>
      <c r="X419" s="612">
        <v>0</v>
      </c>
      <c r="Y419" s="612">
        <v>0</v>
      </c>
      <c r="Z419" s="613">
        <f t="shared" si="281"/>
        <v>5.544999999999999</v>
      </c>
      <c r="AA419" s="1052">
        <f t="shared" si="261"/>
        <v>15.760869565217384</v>
      </c>
      <c r="AB419" s="1052">
        <f t="shared" si="262"/>
        <v>12.195121951219523</v>
      </c>
      <c r="AC419" s="1053">
        <f t="shared" si="263"/>
        <v>13.888888888888884</v>
      </c>
      <c r="AD419" s="1053">
        <f t="shared" si="264"/>
        <v>12.5</v>
      </c>
      <c r="AE419" s="1053">
        <f t="shared" si="265"/>
        <v>10.344827586206918</v>
      </c>
      <c r="AF419" s="1053">
        <f t="shared" si="266"/>
        <v>7.4074074074073959</v>
      </c>
      <c r="AG419" s="1053">
        <f t="shared" si="267"/>
        <v>315.38461538461542</v>
      </c>
      <c r="AH419" s="1053" t="str">
        <f t="shared" si="268"/>
        <v>n/a</v>
      </c>
      <c r="AI419" s="1053" t="str">
        <f t="shared" si="269"/>
        <v>n/a</v>
      </c>
      <c r="AJ419" s="1053" t="str">
        <f t="shared" si="270"/>
        <v>n/a</v>
      </c>
      <c r="AK419" s="1053" t="str">
        <f t="shared" si="271"/>
        <v>n/a</v>
      </c>
      <c r="AL419" s="1053" t="str">
        <f t="shared" si="272"/>
        <v>n/a</v>
      </c>
      <c r="AM419" s="1053" t="str">
        <f t="shared" si="273"/>
        <v>n/a</v>
      </c>
      <c r="AN419" s="1053" t="str">
        <f t="shared" si="274"/>
        <v>n/a</v>
      </c>
      <c r="AO419" s="1053" t="str">
        <f t="shared" si="275"/>
        <v>n/a</v>
      </c>
      <c r="AP419" s="1053" t="str">
        <f t="shared" si="276"/>
        <v>n/a</v>
      </c>
      <c r="AQ419" s="1053" t="str">
        <f t="shared" si="277"/>
        <v>n/a</v>
      </c>
      <c r="AR419" s="1053" t="str">
        <f t="shared" si="278"/>
        <v>n/a</v>
      </c>
      <c r="AS419" s="1053" t="str">
        <f t="shared" si="279"/>
        <v>n/a</v>
      </c>
      <c r="AT419" s="1053" t="str">
        <f t="shared" si="280"/>
        <v>n/a</v>
      </c>
      <c r="AU419" s="1054">
        <f t="shared" si="282"/>
        <v>55.354532969079358</v>
      </c>
      <c r="AV419" s="1055">
        <f t="shared" si="283"/>
        <v>114.69288539794728</v>
      </c>
    </row>
    <row r="420" spans="1:48" ht="11.25" customHeight="1" x14ac:dyDescent="0.2">
      <c r="A420" s="489" t="s">
        <v>281</v>
      </c>
      <c r="B420" s="490" t="s">
        <v>282</v>
      </c>
      <c r="C420" s="610">
        <v>2.08</v>
      </c>
      <c r="D420" s="482">
        <v>1.92</v>
      </c>
      <c r="E420" s="1099">
        <v>1.78</v>
      </c>
      <c r="F420" s="1150">
        <v>1.62</v>
      </c>
      <c r="G420" s="1150">
        <v>1.37</v>
      </c>
      <c r="H420" s="1150">
        <v>1.17</v>
      </c>
      <c r="I420" s="1150">
        <v>1.08</v>
      </c>
      <c r="J420" s="1152"/>
      <c r="K420" s="1150">
        <v>1.01</v>
      </c>
      <c r="L420" s="1155">
        <v>0.93500000000000005</v>
      </c>
      <c r="M420" s="1152"/>
      <c r="N420" s="1157">
        <v>0.86</v>
      </c>
      <c r="O420" s="1157">
        <v>0.78500000000000003</v>
      </c>
      <c r="P420" s="1162">
        <v>0.625</v>
      </c>
      <c r="Q420" s="1162">
        <v>0.47</v>
      </c>
      <c r="R420" s="1162">
        <v>0.41249999999999998</v>
      </c>
      <c r="S420" s="1162">
        <v>0.36</v>
      </c>
      <c r="T420" s="1162">
        <v>0.3125</v>
      </c>
      <c r="U420" s="1162">
        <v>0.27</v>
      </c>
      <c r="V420" s="1162">
        <v>0.24</v>
      </c>
      <c r="W420" s="1162">
        <v>0.215</v>
      </c>
      <c r="X420" s="1162">
        <v>0.18</v>
      </c>
      <c r="Y420" s="1162">
        <v>0.14499999999999999</v>
      </c>
      <c r="Z420" s="613">
        <f t="shared" si="281"/>
        <v>17.839999999999996</v>
      </c>
      <c r="AA420" s="1052">
        <f t="shared" si="261"/>
        <v>8.3333333333333481</v>
      </c>
      <c r="AB420" s="1052">
        <f t="shared" si="262"/>
        <v>7.8651685393258397</v>
      </c>
      <c r="AC420" s="1053">
        <f t="shared" si="263"/>
        <v>9.8765432098765427</v>
      </c>
      <c r="AD420" s="1053">
        <f t="shared" si="264"/>
        <v>18.248175182481742</v>
      </c>
      <c r="AE420" s="1053">
        <f t="shared" si="265"/>
        <v>17.094017094017101</v>
      </c>
      <c r="AF420" s="1053">
        <f t="shared" si="266"/>
        <v>8.333333333333325</v>
      </c>
      <c r="AG420" s="1053">
        <f t="shared" si="267"/>
        <v>6.9306930693069368</v>
      </c>
      <c r="AH420" s="1053">
        <f t="shared" si="268"/>
        <v>8.0213903743315385</v>
      </c>
      <c r="AI420" s="1053">
        <f t="shared" si="269"/>
        <v>8.720930232558155</v>
      </c>
      <c r="AJ420" s="1053">
        <f t="shared" si="270"/>
        <v>9.554140127388532</v>
      </c>
      <c r="AK420" s="1053">
        <f t="shared" si="271"/>
        <v>25.6</v>
      </c>
      <c r="AL420" s="1053">
        <f t="shared" si="272"/>
        <v>32.978723404255319</v>
      </c>
      <c r="AM420" s="1053">
        <f t="shared" si="273"/>
        <v>13.939393939393941</v>
      </c>
      <c r="AN420" s="1053">
        <f t="shared" si="274"/>
        <v>14.583333333333325</v>
      </c>
      <c r="AO420" s="1053">
        <f t="shared" si="275"/>
        <v>15.199999999999992</v>
      </c>
      <c r="AP420" s="1053">
        <f t="shared" si="276"/>
        <v>15.740740740740744</v>
      </c>
      <c r="AQ420" s="1053">
        <f t="shared" si="277"/>
        <v>12.500000000000021</v>
      </c>
      <c r="AR420" s="1053">
        <f t="shared" si="278"/>
        <v>11.627906976744185</v>
      </c>
      <c r="AS420" s="1053">
        <f t="shared" si="279"/>
        <v>19.444444444444443</v>
      </c>
      <c r="AT420" s="1053">
        <f t="shared" si="280"/>
        <v>24.137931034482762</v>
      </c>
      <c r="AU420" s="1054">
        <f t="shared" si="282"/>
        <v>14.43650991846739</v>
      </c>
      <c r="AV420" s="1055">
        <f t="shared" si="283"/>
        <v>6.9429480688201624</v>
      </c>
    </row>
    <row r="421" spans="1:48" ht="11.25" customHeight="1" x14ac:dyDescent="0.2">
      <c r="A421" s="480" t="s">
        <v>279</v>
      </c>
      <c r="B421" s="860" t="s">
        <v>280</v>
      </c>
      <c r="C421" s="610">
        <v>0.81499999999999995</v>
      </c>
      <c r="D421" s="482">
        <v>0.79</v>
      </c>
      <c r="E421" s="531">
        <v>0.77</v>
      </c>
      <c r="F421" s="610">
        <v>0.75</v>
      </c>
      <c r="G421" s="610">
        <v>0.73</v>
      </c>
      <c r="H421" s="610">
        <v>0.71</v>
      </c>
      <c r="I421" s="610">
        <v>0.69</v>
      </c>
      <c r="J421" s="931" t="s">
        <v>90</v>
      </c>
      <c r="K421" s="610">
        <v>0.67</v>
      </c>
      <c r="L421" s="481">
        <v>0.65</v>
      </c>
      <c r="M421" s="931"/>
      <c r="N421" s="494">
        <v>0.63</v>
      </c>
      <c r="O421" s="611">
        <v>0.62</v>
      </c>
      <c r="P421" s="616">
        <v>0.59</v>
      </c>
      <c r="Q421" s="616">
        <v>0.55000000000000004</v>
      </c>
      <c r="R421" s="616">
        <v>0.51500000000000001</v>
      </c>
      <c r="S421" s="616">
        <v>0.48666999999999999</v>
      </c>
      <c r="T421" s="616">
        <v>0.46</v>
      </c>
      <c r="U421" s="616">
        <v>0.43332999999999999</v>
      </c>
      <c r="V421" s="616">
        <v>0.41332999999999998</v>
      </c>
      <c r="W421" s="616">
        <v>0.39560000000000001</v>
      </c>
      <c r="X421" s="616">
        <v>0.37780000000000002</v>
      </c>
      <c r="Y421" s="616">
        <v>0.36</v>
      </c>
      <c r="Z421" s="613">
        <f t="shared" si="281"/>
        <v>12.406730000000001</v>
      </c>
      <c r="AA421" s="1052">
        <f t="shared" si="261"/>
        <v>3.1645569620253111</v>
      </c>
      <c r="AB421" s="1052">
        <f t="shared" si="262"/>
        <v>2.5974025974025983</v>
      </c>
      <c r="AC421" s="1053">
        <f t="shared" si="263"/>
        <v>2.6666666666666616</v>
      </c>
      <c r="AD421" s="1053">
        <f t="shared" si="264"/>
        <v>2.7397260273972712</v>
      </c>
      <c r="AE421" s="1053">
        <f t="shared" si="265"/>
        <v>2.8169014084507005</v>
      </c>
      <c r="AF421" s="1053">
        <f t="shared" si="266"/>
        <v>2.898550724637694</v>
      </c>
      <c r="AG421" s="1053">
        <f t="shared" si="267"/>
        <v>2.9850746268656581</v>
      </c>
      <c r="AH421" s="1053">
        <f t="shared" si="268"/>
        <v>3.0769230769230882</v>
      </c>
      <c r="AI421" s="1053">
        <f t="shared" si="269"/>
        <v>3.1746031746031855</v>
      </c>
      <c r="AJ421" s="1053">
        <f t="shared" si="270"/>
        <v>1.6129032258064502</v>
      </c>
      <c r="AK421" s="1053">
        <f t="shared" si="271"/>
        <v>5.0847457627118731</v>
      </c>
      <c r="AL421" s="1053">
        <f t="shared" si="272"/>
        <v>7.2727272727272529</v>
      </c>
      <c r="AM421" s="1053">
        <f t="shared" si="273"/>
        <v>6.7961165048543659</v>
      </c>
      <c r="AN421" s="1053">
        <f t="shared" si="274"/>
        <v>5.8211930055273697</v>
      </c>
      <c r="AO421" s="1053">
        <f t="shared" si="275"/>
        <v>5.7978260869565146</v>
      </c>
      <c r="AP421" s="1053">
        <f t="shared" si="276"/>
        <v>6.1546627281748423</v>
      </c>
      <c r="AQ421" s="1053">
        <f t="shared" si="277"/>
        <v>4.8387486995862927</v>
      </c>
      <c r="AR421" s="1053">
        <f t="shared" si="278"/>
        <v>4.4817997977755208</v>
      </c>
      <c r="AS421" s="1053">
        <f t="shared" si="279"/>
        <v>4.7114875595553052</v>
      </c>
      <c r="AT421" s="1053">
        <f t="shared" si="280"/>
        <v>4.9444444444444624</v>
      </c>
      <c r="AU421" s="1054">
        <f t="shared" si="282"/>
        <v>4.1818530176546211</v>
      </c>
      <c r="AV421" s="1055">
        <f t="shared" si="283"/>
        <v>1.6136827718430931</v>
      </c>
    </row>
    <row r="422" spans="1:48" ht="11.25" customHeight="1" x14ac:dyDescent="0.2">
      <c r="A422" s="834" t="s">
        <v>4540</v>
      </c>
      <c r="B422" s="860" t="s">
        <v>4505</v>
      </c>
      <c r="C422" s="482">
        <v>3</v>
      </c>
      <c r="D422" s="482">
        <v>1.92</v>
      </c>
      <c r="E422" s="531">
        <v>1.28</v>
      </c>
      <c r="F422" s="482">
        <v>1</v>
      </c>
      <c r="G422" s="505">
        <v>0</v>
      </c>
      <c r="H422" s="505">
        <v>0</v>
      </c>
      <c r="I422" s="505">
        <v>0</v>
      </c>
      <c r="J422" s="505"/>
      <c r="K422" s="505">
        <v>0</v>
      </c>
      <c r="L422" s="502">
        <v>0</v>
      </c>
      <c r="M422" s="505"/>
      <c r="N422" s="525">
        <v>0</v>
      </c>
      <c r="O422" s="525">
        <v>0</v>
      </c>
      <c r="P422" s="522">
        <v>0</v>
      </c>
      <c r="Q422" s="522">
        <v>0</v>
      </c>
      <c r="R422" s="522">
        <v>0</v>
      </c>
      <c r="S422" s="522">
        <v>0</v>
      </c>
      <c r="T422" s="522">
        <v>0</v>
      </c>
      <c r="U422" s="522">
        <v>0</v>
      </c>
      <c r="V422" s="522">
        <v>0</v>
      </c>
      <c r="W422" s="522">
        <v>0</v>
      </c>
      <c r="X422" s="522">
        <v>0</v>
      </c>
      <c r="Y422" s="522">
        <v>0</v>
      </c>
      <c r="Z422" s="613">
        <f t="shared" si="281"/>
        <v>7.2</v>
      </c>
      <c r="AA422" s="1052">
        <f t="shared" si="261"/>
        <v>56.25</v>
      </c>
      <c r="AB422" s="1052">
        <f t="shared" si="262"/>
        <v>50</v>
      </c>
      <c r="AC422" s="1053">
        <f t="shared" si="263"/>
        <v>28.000000000000004</v>
      </c>
      <c r="AD422" s="1053" t="str">
        <f t="shared" si="264"/>
        <v>n/a</v>
      </c>
      <c r="AE422" s="1053" t="str">
        <f t="shared" si="265"/>
        <v>n/a</v>
      </c>
      <c r="AF422" s="1053" t="str">
        <f t="shared" si="266"/>
        <v>n/a</v>
      </c>
      <c r="AG422" s="1053" t="str">
        <f t="shared" si="267"/>
        <v>n/a</v>
      </c>
      <c r="AH422" s="1053" t="str">
        <f t="shared" si="268"/>
        <v>n/a</v>
      </c>
      <c r="AI422" s="1053" t="str">
        <f t="shared" si="269"/>
        <v>n/a</v>
      </c>
      <c r="AJ422" s="1053" t="str">
        <f t="shared" si="270"/>
        <v>n/a</v>
      </c>
      <c r="AK422" s="1053" t="str">
        <f t="shared" si="271"/>
        <v>n/a</v>
      </c>
      <c r="AL422" s="1053" t="str">
        <f t="shared" si="272"/>
        <v>n/a</v>
      </c>
      <c r="AM422" s="1053" t="str">
        <f t="shared" si="273"/>
        <v>n/a</v>
      </c>
      <c r="AN422" s="1053" t="str">
        <f t="shared" si="274"/>
        <v>n/a</v>
      </c>
      <c r="AO422" s="1053" t="str">
        <f t="shared" si="275"/>
        <v>n/a</v>
      </c>
      <c r="AP422" s="1053" t="str">
        <f t="shared" si="276"/>
        <v>n/a</v>
      </c>
      <c r="AQ422" s="1053" t="str">
        <f t="shared" si="277"/>
        <v>n/a</v>
      </c>
      <c r="AR422" s="1053" t="str">
        <f t="shared" si="278"/>
        <v>n/a</v>
      </c>
      <c r="AS422" s="1053" t="str">
        <f t="shared" si="279"/>
        <v>n/a</v>
      </c>
      <c r="AT422" s="1053" t="str">
        <f t="shared" si="280"/>
        <v>n/a</v>
      </c>
      <c r="AU422" s="1054">
        <f t="shared" si="282"/>
        <v>44.75</v>
      </c>
      <c r="AV422" s="1055">
        <f t="shared" si="283"/>
        <v>14.8387162517517</v>
      </c>
    </row>
    <row r="423" spans="1:48" ht="11.25" customHeight="1" x14ac:dyDescent="0.2">
      <c r="A423" s="754" t="s">
        <v>1462</v>
      </c>
      <c r="B423" s="781" t="s">
        <v>1463</v>
      </c>
      <c r="C423" s="512">
        <v>1.74</v>
      </c>
      <c r="D423" s="482">
        <v>1.66</v>
      </c>
      <c r="E423" s="1131">
        <v>1.6</v>
      </c>
      <c r="F423" s="610">
        <v>1.575</v>
      </c>
      <c r="G423" s="610">
        <v>1.4750000000000001</v>
      </c>
      <c r="H423" s="610">
        <v>1.18092</v>
      </c>
      <c r="I423" s="610">
        <v>0.90018000000000009</v>
      </c>
      <c r="J423" s="931"/>
      <c r="K423" s="485">
        <v>0.65954000000000002</v>
      </c>
      <c r="L423" s="614">
        <v>0.65954000000000002</v>
      </c>
      <c r="M423" s="931"/>
      <c r="N423" s="611">
        <v>0.65954000000000002</v>
      </c>
      <c r="O423" s="611">
        <v>0.65954000000000002</v>
      </c>
      <c r="P423" s="612">
        <v>0.65954000000000002</v>
      </c>
      <c r="Q423" s="616">
        <v>0.65954000000000002</v>
      </c>
      <c r="R423" s="616">
        <v>0.52585000000000004</v>
      </c>
      <c r="S423" s="616">
        <v>0.46345999999999998</v>
      </c>
      <c r="T423" s="616">
        <v>0.40998000000000001</v>
      </c>
      <c r="U423" s="616">
        <v>0.20499000000000001</v>
      </c>
      <c r="V423" s="616">
        <v>0.18717</v>
      </c>
      <c r="W423" s="612">
        <v>0.17824999999999999</v>
      </c>
      <c r="X423" s="616">
        <v>0.17824999999999999</v>
      </c>
      <c r="Y423" s="612">
        <v>0</v>
      </c>
      <c r="Z423" s="613">
        <f t="shared" si="281"/>
        <v>16.236289999999997</v>
      </c>
      <c r="AA423" s="1052">
        <f t="shared" si="261"/>
        <v>4.8192771084337505</v>
      </c>
      <c r="AB423" s="1052">
        <f t="shared" si="262"/>
        <v>3.7499999999999867</v>
      </c>
      <c r="AC423" s="1053">
        <f t="shared" si="263"/>
        <v>1.5873015873016039</v>
      </c>
      <c r="AD423" s="1053">
        <f t="shared" si="264"/>
        <v>6.7796610169491345</v>
      </c>
      <c r="AE423" s="1053">
        <f t="shared" si="265"/>
        <v>24.902618297598501</v>
      </c>
      <c r="AF423" s="1053">
        <f t="shared" si="266"/>
        <v>31.187095914150476</v>
      </c>
      <c r="AG423" s="1053">
        <f t="shared" si="267"/>
        <v>36.48603572186677</v>
      </c>
      <c r="AH423" s="1053">
        <f t="shared" si="268"/>
        <v>0</v>
      </c>
      <c r="AI423" s="1053">
        <f t="shared" si="269"/>
        <v>0</v>
      </c>
      <c r="AJ423" s="1053">
        <f t="shared" si="270"/>
        <v>0</v>
      </c>
      <c r="AK423" s="1053">
        <f t="shared" si="271"/>
        <v>0</v>
      </c>
      <c r="AL423" s="1053">
        <f t="shared" si="272"/>
        <v>0</v>
      </c>
      <c r="AM423" s="1053">
        <f t="shared" si="273"/>
        <v>25.423599885899016</v>
      </c>
      <c r="AN423" s="1053">
        <f t="shared" si="274"/>
        <v>13.461787425020511</v>
      </c>
      <c r="AO423" s="1053">
        <f t="shared" si="275"/>
        <v>13.044538757988189</v>
      </c>
      <c r="AP423" s="1053">
        <f t="shared" si="276"/>
        <v>100</v>
      </c>
      <c r="AQ423" s="1053">
        <f t="shared" si="277"/>
        <v>9.5207565314954223</v>
      </c>
      <c r="AR423" s="1053">
        <f t="shared" si="278"/>
        <v>5.0042075736325353</v>
      </c>
      <c r="AS423" s="1053">
        <f t="shared" si="279"/>
        <v>0</v>
      </c>
      <c r="AT423" s="1053" t="str">
        <f t="shared" si="280"/>
        <v>n/a</v>
      </c>
      <c r="AU423" s="1054">
        <f t="shared" si="282"/>
        <v>14.524572622122941</v>
      </c>
      <c r="AV423" s="1055">
        <f t="shared" si="283"/>
        <v>23.705253131341497</v>
      </c>
    </row>
    <row r="424" spans="1:48" ht="11.25" customHeight="1" x14ac:dyDescent="0.2">
      <c r="A424" s="1168" t="s">
        <v>4168</v>
      </c>
      <c r="B424" s="848" t="s">
        <v>4165</v>
      </c>
      <c r="C424" s="998">
        <v>1</v>
      </c>
      <c r="D424" s="482">
        <v>0.91</v>
      </c>
      <c r="E424" s="847">
        <v>0.82</v>
      </c>
      <c r="F424" s="851">
        <v>0.74</v>
      </c>
      <c r="G424" s="851">
        <v>0.66</v>
      </c>
      <c r="H424" s="851">
        <v>0.56999999999999995</v>
      </c>
      <c r="I424" s="851">
        <v>0.52</v>
      </c>
      <c r="J424" s="851"/>
      <c r="K424" s="851">
        <v>0.52</v>
      </c>
      <c r="L424" s="860">
        <v>0.52</v>
      </c>
      <c r="M424" s="843"/>
      <c r="N424" s="483">
        <v>0.52</v>
      </c>
      <c r="O424" s="483">
        <v>0.78</v>
      </c>
      <c r="P424" s="863">
        <v>1</v>
      </c>
      <c r="Q424" s="863">
        <v>0.88</v>
      </c>
      <c r="R424" s="863">
        <v>0.52500000000000002</v>
      </c>
      <c r="S424" s="863">
        <v>0.57999999999999996</v>
      </c>
      <c r="T424" s="863">
        <v>0.47</v>
      </c>
      <c r="U424" s="863">
        <v>0.39</v>
      </c>
      <c r="V424" s="863">
        <v>0.3</v>
      </c>
      <c r="W424" s="863">
        <v>0.24</v>
      </c>
      <c r="X424" s="863">
        <v>0.2</v>
      </c>
      <c r="Y424" s="863">
        <v>0</v>
      </c>
      <c r="Z424" s="613">
        <f t="shared" si="281"/>
        <v>12.145000000000001</v>
      </c>
      <c r="AA424" s="1052">
        <f t="shared" si="261"/>
        <v>9.8901098901098763</v>
      </c>
      <c r="AB424" s="1052">
        <f t="shared" si="262"/>
        <v>10.975609756097571</v>
      </c>
      <c r="AC424" s="1053">
        <f t="shared" si="263"/>
        <v>10.810810810810811</v>
      </c>
      <c r="AD424" s="1053">
        <f t="shared" si="264"/>
        <v>12.12121212121211</v>
      </c>
      <c r="AE424" s="1053">
        <f t="shared" si="265"/>
        <v>15.789473684210531</v>
      </c>
      <c r="AF424" s="1053">
        <f t="shared" si="266"/>
        <v>9.6153846153846025</v>
      </c>
      <c r="AG424" s="1053">
        <f t="shared" si="267"/>
        <v>0</v>
      </c>
      <c r="AH424" s="1053">
        <f t="shared" si="268"/>
        <v>0</v>
      </c>
      <c r="AI424" s="1053">
        <f t="shared" si="269"/>
        <v>0</v>
      </c>
      <c r="AJ424" s="1053">
        <f t="shared" si="270"/>
        <v>-33.333333333333336</v>
      </c>
      <c r="AK424" s="1053">
        <f t="shared" si="271"/>
        <v>-21.999999999999996</v>
      </c>
      <c r="AL424" s="1053">
        <f t="shared" si="272"/>
        <v>13.636363636363647</v>
      </c>
      <c r="AM424" s="1053">
        <f t="shared" si="273"/>
        <v>67.61904761904762</v>
      </c>
      <c r="AN424" s="1053">
        <f t="shared" si="274"/>
        <v>-9.4827586206896459</v>
      </c>
      <c r="AO424" s="1053">
        <f t="shared" si="275"/>
        <v>23.404255319148938</v>
      </c>
      <c r="AP424" s="1053">
        <f t="shared" si="276"/>
        <v>20.512820512820507</v>
      </c>
      <c r="AQ424" s="1053">
        <f t="shared" si="277"/>
        <v>30.000000000000004</v>
      </c>
      <c r="AR424" s="1053">
        <f t="shared" si="278"/>
        <v>25</v>
      </c>
      <c r="AS424" s="1053">
        <f t="shared" si="279"/>
        <v>19.999999999999996</v>
      </c>
      <c r="AT424" s="1053" t="str">
        <f t="shared" si="280"/>
        <v>n/a</v>
      </c>
      <c r="AU424" s="1054">
        <f t="shared" si="282"/>
        <v>10.766262947957012</v>
      </c>
      <c r="AV424" s="1055">
        <f t="shared" si="283"/>
        <v>21.026910887750841</v>
      </c>
    </row>
    <row r="425" spans="1:48" ht="11.25" customHeight="1" x14ac:dyDescent="0.2">
      <c r="A425" s="529" t="s">
        <v>1424</v>
      </c>
      <c r="B425" s="860" t="s">
        <v>1425</v>
      </c>
      <c r="C425" s="610">
        <v>0.5</v>
      </c>
      <c r="D425" s="505">
        <v>0.48</v>
      </c>
      <c r="E425" s="615">
        <v>0.45999999999999996</v>
      </c>
      <c r="F425" s="485">
        <v>0.4</v>
      </c>
      <c r="G425" s="610">
        <v>0.32500000000000001</v>
      </c>
      <c r="H425" s="610">
        <v>0.2</v>
      </c>
      <c r="I425" s="610">
        <v>0.16</v>
      </c>
      <c r="J425" s="931"/>
      <c r="K425" s="485">
        <v>0</v>
      </c>
      <c r="L425" s="614">
        <v>0</v>
      </c>
      <c r="M425" s="931"/>
      <c r="N425" s="611">
        <v>0</v>
      </c>
      <c r="O425" s="611">
        <v>0</v>
      </c>
      <c r="P425" s="612">
        <v>0</v>
      </c>
      <c r="Q425" s="612">
        <v>0</v>
      </c>
      <c r="R425" s="612">
        <v>0</v>
      </c>
      <c r="S425" s="612">
        <v>0</v>
      </c>
      <c r="T425" s="612">
        <v>0</v>
      </c>
      <c r="U425" s="612">
        <v>0</v>
      </c>
      <c r="V425" s="616">
        <v>5</v>
      </c>
      <c r="W425" s="616">
        <v>8</v>
      </c>
      <c r="X425" s="616">
        <v>4.8099999999999996</v>
      </c>
      <c r="Y425" s="616">
        <v>3.6</v>
      </c>
      <c r="Z425" s="613">
        <f t="shared" si="281"/>
        <v>23.935000000000002</v>
      </c>
      <c r="AA425" s="1052">
        <f t="shared" si="261"/>
        <v>4.1666666666666741</v>
      </c>
      <c r="AB425" s="1052">
        <f t="shared" si="262"/>
        <v>4.3478260869565188</v>
      </c>
      <c r="AC425" s="1053">
        <f t="shared" si="263"/>
        <v>14.999999999999991</v>
      </c>
      <c r="AD425" s="1053">
        <f t="shared" si="264"/>
        <v>23.076923076923084</v>
      </c>
      <c r="AE425" s="1053">
        <f t="shared" si="265"/>
        <v>62.5</v>
      </c>
      <c r="AF425" s="1053">
        <f t="shared" si="266"/>
        <v>25</v>
      </c>
      <c r="AG425" s="1053" t="str">
        <f t="shared" si="267"/>
        <v>n/a</v>
      </c>
      <c r="AH425" s="1053" t="str">
        <f t="shared" si="268"/>
        <v>n/a</v>
      </c>
      <c r="AI425" s="1053" t="str">
        <f t="shared" si="269"/>
        <v>n/a</v>
      </c>
      <c r="AJ425" s="1053" t="str">
        <f t="shared" si="270"/>
        <v>n/a</v>
      </c>
      <c r="AK425" s="1053" t="str">
        <f t="shared" si="271"/>
        <v>n/a</v>
      </c>
      <c r="AL425" s="1053" t="str">
        <f t="shared" si="272"/>
        <v>n/a</v>
      </c>
      <c r="AM425" s="1053" t="str">
        <f t="shared" si="273"/>
        <v>n/a</v>
      </c>
      <c r="AN425" s="1053" t="str">
        <f t="shared" si="274"/>
        <v>n/a</v>
      </c>
      <c r="AO425" s="1053" t="str">
        <f t="shared" si="275"/>
        <v>n/a</v>
      </c>
      <c r="AP425" s="1053" t="str">
        <f t="shared" si="276"/>
        <v>n/a</v>
      </c>
      <c r="AQ425" s="1053">
        <f t="shared" si="277"/>
        <v>-100</v>
      </c>
      <c r="AR425" s="1053">
        <f t="shared" si="278"/>
        <v>-37.5</v>
      </c>
      <c r="AS425" s="1053">
        <f t="shared" si="279"/>
        <v>66.320166320166322</v>
      </c>
      <c r="AT425" s="1053">
        <f t="shared" si="280"/>
        <v>33.6111111111111</v>
      </c>
      <c r="AU425" s="1054">
        <f t="shared" si="282"/>
        <v>9.6522693261823704</v>
      </c>
      <c r="AV425" s="1055">
        <f t="shared" si="283"/>
        <v>48.680040743270318</v>
      </c>
    </row>
    <row r="426" spans="1:48" ht="11.25" customHeight="1" x14ac:dyDescent="0.2">
      <c r="A426" s="860" t="s">
        <v>1430</v>
      </c>
      <c r="B426" s="860" t="s">
        <v>1431</v>
      </c>
      <c r="C426" s="610">
        <v>1.46</v>
      </c>
      <c r="D426" s="482">
        <v>1.32</v>
      </c>
      <c r="E426" s="615">
        <v>1.1000000000000001</v>
      </c>
      <c r="F426" s="610">
        <v>1</v>
      </c>
      <c r="G426" s="610">
        <v>0.88</v>
      </c>
      <c r="H426" s="610">
        <v>0.76</v>
      </c>
      <c r="I426" s="610">
        <v>0.64</v>
      </c>
      <c r="J426" s="931"/>
      <c r="K426" s="610">
        <v>0.55000000000000004</v>
      </c>
      <c r="L426" s="481">
        <v>0.5</v>
      </c>
      <c r="M426" s="931"/>
      <c r="N426" s="494">
        <v>0.255</v>
      </c>
      <c r="O426" s="611">
        <v>4.4999999999999998E-2</v>
      </c>
      <c r="P426" s="616">
        <v>0.315</v>
      </c>
      <c r="Q426" s="612">
        <v>0.28749999999999998</v>
      </c>
      <c r="R426" s="612">
        <v>0.38</v>
      </c>
      <c r="S426" s="616">
        <v>0.38</v>
      </c>
      <c r="T426" s="616">
        <v>0.37</v>
      </c>
      <c r="U426" s="612">
        <v>0.34</v>
      </c>
      <c r="V426" s="612">
        <v>0.34</v>
      </c>
      <c r="W426" s="616">
        <v>0.34</v>
      </c>
      <c r="X426" s="616">
        <v>0.3</v>
      </c>
      <c r="Y426" s="612">
        <v>0.2225</v>
      </c>
      <c r="Z426" s="613">
        <f t="shared" si="281"/>
        <v>11.785000000000002</v>
      </c>
      <c r="AA426" s="1052">
        <f t="shared" si="261"/>
        <v>10.606060606060597</v>
      </c>
      <c r="AB426" s="1052">
        <f t="shared" si="262"/>
        <v>19.999999999999996</v>
      </c>
      <c r="AC426" s="1053">
        <f t="shared" si="263"/>
        <v>10.000000000000009</v>
      </c>
      <c r="AD426" s="1053">
        <f t="shared" si="264"/>
        <v>13.636363636363647</v>
      </c>
      <c r="AE426" s="1053">
        <f t="shared" si="265"/>
        <v>15.789473684210531</v>
      </c>
      <c r="AF426" s="1053">
        <f t="shared" si="266"/>
        <v>18.75</v>
      </c>
      <c r="AG426" s="1053">
        <f t="shared" si="267"/>
        <v>16.36363636363636</v>
      </c>
      <c r="AH426" s="1053">
        <f t="shared" si="268"/>
        <v>10.000000000000009</v>
      </c>
      <c r="AI426" s="1053">
        <f t="shared" si="269"/>
        <v>96.078431372549005</v>
      </c>
      <c r="AJ426" s="1053">
        <f t="shared" si="270"/>
        <v>466.66666666666669</v>
      </c>
      <c r="AK426" s="1053">
        <f t="shared" si="271"/>
        <v>-85.714285714285722</v>
      </c>
      <c r="AL426" s="1053">
        <f t="shared" si="272"/>
        <v>9.5652173913043583</v>
      </c>
      <c r="AM426" s="1053">
        <f t="shared" si="273"/>
        <v>-24.342105263157897</v>
      </c>
      <c r="AN426" s="1053">
        <f t="shared" si="274"/>
        <v>0</v>
      </c>
      <c r="AO426" s="1053">
        <f t="shared" si="275"/>
        <v>2.7027027027026973</v>
      </c>
      <c r="AP426" s="1053">
        <f t="shared" si="276"/>
        <v>8.8235294117646959</v>
      </c>
      <c r="AQ426" s="1053">
        <f t="shared" si="277"/>
        <v>0</v>
      </c>
      <c r="AR426" s="1053">
        <f t="shared" si="278"/>
        <v>0</v>
      </c>
      <c r="AS426" s="1053">
        <f t="shared" si="279"/>
        <v>13.333333333333353</v>
      </c>
      <c r="AT426" s="1053">
        <f t="shared" si="280"/>
        <v>34.831460674157299</v>
      </c>
      <c r="AU426" s="1054">
        <f t="shared" si="282"/>
        <v>31.854524243265281</v>
      </c>
      <c r="AV426" s="1055">
        <f t="shared" si="283"/>
        <v>107.11254384207997</v>
      </c>
    </row>
    <row r="427" spans="1:48" ht="11.25" customHeight="1" x14ac:dyDescent="0.2">
      <c r="A427" s="860" t="s">
        <v>288</v>
      </c>
      <c r="B427" s="860" t="s">
        <v>289</v>
      </c>
      <c r="C427" s="610">
        <v>1.38</v>
      </c>
      <c r="D427" s="482">
        <v>1.32</v>
      </c>
      <c r="E427" s="482">
        <v>1.26</v>
      </c>
      <c r="F427" s="610">
        <v>1.2050000000000001</v>
      </c>
      <c r="G427" s="610">
        <v>1.155</v>
      </c>
      <c r="H427" s="610">
        <v>1.1084666666666667</v>
      </c>
      <c r="I427" s="610">
        <v>1.0702666666666667</v>
      </c>
      <c r="J427" s="931"/>
      <c r="K427" s="610">
        <v>1.0369333333333335</v>
      </c>
      <c r="L427" s="481">
        <v>1.0102666666666666</v>
      </c>
      <c r="M427" s="931"/>
      <c r="N427" s="494">
        <v>0.99</v>
      </c>
      <c r="O427" s="494">
        <v>0.97346666666666659</v>
      </c>
      <c r="P427" s="616">
        <v>0.95559999999999989</v>
      </c>
      <c r="Q427" s="616">
        <v>0.93773333333333342</v>
      </c>
      <c r="R427" s="616">
        <v>0.9244</v>
      </c>
      <c r="S427" s="616">
        <v>0.91600000000000004</v>
      </c>
      <c r="T427" s="616">
        <v>0.90666666666666673</v>
      </c>
      <c r="U427" s="616">
        <v>0.89866666666666672</v>
      </c>
      <c r="V427" s="616">
        <v>0.89200000000000002</v>
      </c>
      <c r="W427" s="616">
        <v>0.88533333333333342</v>
      </c>
      <c r="X427" s="616">
        <v>0.87666666666666659</v>
      </c>
      <c r="Y427" s="616">
        <v>0.8666666666666667</v>
      </c>
      <c r="Z427" s="613">
        <f t="shared" si="281"/>
        <v>21.569133333333333</v>
      </c>
      <c r="AA427" s="1052">
        <f t="shared" si="261"/>
        <v>4.5454545454545414</v>
      </c>
      <c r="AB427" s="1052">
        <f t="shared" si="262"/>
        <v>4.7619047619047672</v>
      </c>
      <c r="AC427" s="1053">
        <f t="shared" si="263"/>
        <v>4.5643153526970792</v>
      </c>
      <c r="AD427" s="1053">
        <f t="shared" si="264"/>
        <v>4.3290043290043378</v>
      </c>
      <c r="AE427" s="1053">
        <f t="shared" si="265"/>
        <v>4.197991219101449</v>
      </c>
      <c r="AF427" s="1053">
        <f t="shared" si="266"/>
        <v>3.569203936713583</v>
      </c>
      <c r="AG427" s="1053">
        <f t="shared" si="267"/>
        <v>3.2146071750031924</v>
      </c>
      <c r="AH427" s="1053">
        <f t="shared" si="268"/>
        <v>2.6395671109938235</v>
      </c>
      <c r="AI427" s="1053">
        <f t="shared" si="269"/>
        <v>2.0471380471380529</v>
      </c>
      <c r="AJ427" s="1053">
        <f t="shared" si="270"/>
        <v>1.6983974797972978</v>
      </c>
      <c r="AK427" s="1053">
        <f t="shared" si="271"/>
        <v>1.8696804799776867</v>
      </c>
      <c r="AL427" s="1053">
        <f t="shared" si="272"/>
        <v>1.9053035688894937</v>
      </c>
      <c r="AM427" s="1053">
        <f t="shared" si="273"/>
        <v>1.4423770373575673</v>
      </c>
      <c r="AN427" s="1053">
        <f t="shared" si="274"/>
        <v>0.91703056768559499</v>
      </c>
      <c r="AO427" s="1053">
        <f t="shared" si="275"/>
        <v>1.0294117647058787</v>
      </c>
      <c r="AP427" s="1053">
        <f t="shared" si="276"/>
        <v>0.89020771513352859</v>
      </c>
      <c r="AQ427" s="1053">
        <f t="shared" si="277"/>
        <v>0.74738415545589909</v>
      </c>
      <c r="AR427" s="1053">
        <f t="shared" si="278"/>
        <v>0.75301204819275824</v>
      </c>
      <c r="AS427" s="1053">
        <f t="shared" si="279"/>
        <v>0.98859315589354679</v>
      </c>
      <c r="AT427" s="1053">
        <f t="shared" si="280"/>
        <v>1.1538461538461497</v>
      </c>
      <c r="AU427" s="1054">
        <f t="shared" si="282"/>
        <v>2.3632215302473112</v>
      </c>
      <c r="AV427" s="1055">
        <f t="shared" si="283"/>
        <v>1.4740964302614468</v>
      </c>
    </row>
    <row r="428" spans="1:48" ht="11.25" customHeight="1" x14ac:dyDescent="0.2">
      <c r="A428" s="533" t="s">
        <v>4579</v>
      </c>
      <c r="B428" s="860" t="s">
        <v>4574</v>
      </c>
      <c r="C428" s="610">
        <v>1.85</v>
      </c>
      <c r="D428" s="482">
        <v>1.7075</v>
      </c>
      <c r="E428" s="482">
        <v>1.5649999999999999</v>
      </c>
      <c r="F428" s="610">
        <v>0.65069999999999995</v>
      </c>
      <c r="G428" s="521">
        <v>0</v>
      </c>
      <c r="H428" s="521">
        <v>0</v>
      </c>
      <c r="I428" s="521">
        <v>0</v>
      </c>
      <c r="J428" s="1075"/>
      <c r="K428" s="521">
        <v>0</v>
      </c>
      <c r="L428" s="524">
        <v>0</v>
      </c>
      <c r="M428" s="1075"/>
      <c r="N428" s="1036">
        <v>0</v>
      </c>
      <c r="O428" s="1036">
        <v>0</v>
      </c>
      <c r="P428" s="522">
        <v>0</v>
      </c>
      <c r="Q428" s="522">
        <v>0</v>
      </c>
      <c r="R428" s="522">
        <v>0</v>
      </c>
      <c r="S428" s="522">
        <v>0</v>
      </c>
      <c r="T428" s="522">
        <v>0</v>
      </c>
      <c r="U428" s="522">
        <v>0</v>
      </c>
      <c r="V428" s="522">
        <v>0</v>
      </c>
      <c r="W428" s="522">
        <v>0</v>
      </c>
      <c r="X428" s="522">
        <v>0</v>
      </c>
      <c r="Y428" s="522">
        <v>0</v>
      </c>
      <c r="Z428" s="613">
        <f t="shared" si="281"/>
        <v>5.7732000000000001</v>
      </c>
      <c r="AA428" s="1052">
        <f t="shared" si="261"/>
        <v>8.3455344070278326</v>
      </c>
      <c r="AB428" s="1052">
        <f t="shared" si="262"/>
        <v>9.1054313099041551</v>
      </c>
      <c r="AC428" s="1053">
        <f t="shared" si="263"/>
        <v>140.5102197633318</v>
      </c>
      <c r="AD428" s="1053" t="str">
        <f t="shared" si="264"/>
        <v>n/a</v>
      </c>
      <c r="AE428" s="1053" t="str">
        <f t="shared" si="265"/>
        <v>n/a</v>
      </c>
      <c r="AF428" s="1053" t="str">
        <f t="shared" si="266"/>
        <v>n/a</v>
      </c>
      <c r="AG428" s="1053" t="str">
        <f t="shared" si="267"/>
        <v>n/a</v>
      </c>
      <c r="AH428" s="1053" t="str">
        <f t="shared" si="268"/>
        <v>n/a</v>
      </c>
      <c r="AI428" s="1053" t="str">
        <f t="shared" si="269"/>
        <v>n/a</v>
      </c>
      <c r="AJ428" s="1053" t="str">
        <f t="shared" si="270"/>
        <v>n/a</v>
      </c>
      <c r="AK428" s="1053" t="str">
        <f t="shared" si="271"/>
        <v>n/a</v>
      </c>
      <c r="AL428" s="1053" t="str">
        <f t="shared" si="272"/>
        <v>n/a</v>
      </c>
      <c r="AM428" s="1053" t="str">
        <f t="shared" si="273"/>
        <v>n/a</v>
      </c>
      <c r="AN428" s="1053" t="str">
        <f t="shared" si="274"/>
        <v>n/a</v>
      </c>
      <c r="AO428" s="1053" t="str">
        <f t="shared" si="275"/>
        <v>n/a</v>
      </c>
      <c r="AP428" s="1053" t="str">
        <f t="shared" si="276"/>
        <v>n/a</v>
      </c>
      <c r="AQ428" s="1053" t="str">
        <f t="shared" si="277"/>
        <v>n/a</v>
      </c>
      <c r="AR428" s="1053" t="str">
        <f t="shared" si="278"/>
        <v>n/a</v>
      </c>
      <c r="AS428" s="1053" t="str">
        <f t="shared" si="279"/>
        <v>n/a</v>
      </c>
      <c r="AT428" s="1053" t="str">
        <f t="shared" si="280"/>
        <v>n/a</v>
      </c>
      <c r="AU428" s="1054">
        <f t="shared" si="282"/>
        <v>52.653728493421262</v>
      </c>
      <c r="AV428" s="1055">
        <f t="shared" si="283"/>
        <v>76.086901990557166</v>
      </c>
    </row>
    <row r="429" spans="1:48" ht="11.25" customHeight="1" x14ac:dyDescent="0.2">
      <c r="A429" s="469" t="s">
        <v>276</v>
      </c>
      <c r="B429" s="845" t="s">
        <v>277</v>
      </c>
      <c r="C429" s="610">
        <v>1.4650000000000001</v>
      </c>
      <c r="D429" s="482">
        <v>1.28</v>
      </c>
      <c r="E429" s="504">
        <v>1.0350000000000001</v>
      </c>
      <c r="F429" s="473">
        <v>1.0149999999999999</v>
      </c>
      <c r="G429" s="473">
        <v>0.995</v>
      </c>
      <c r="H429" s="473">
        <v>0.97499999999999998</v>
      </c>
      <c r="I429" s="473">
        <v>0.95499999999999996</v>
      </c>
      <c r="J429" s="999"/>
      <c r="K429" s="473">
        <v>0.93500000000000005</v>
      </c>
      <c r="L429" s="471">
        <v>0.91500000000000004</v>
      </c>
      <c r="M429" s="999"/>
      <c r="N429" s="510">
        <v>0.89500000000000002</v>
      </c>
      <c r="O429" s="510">
        <v>0.86</v>
      </c>
      <c r="P429" s="478">
        <v>0.78</v>
      </c>
      <c r="Q429" s="478">
        <v>0.7</v>
      </c>
      <c r="R429" s="478">
        <v>0.62</v>
      </c>
      <c r="S429" s="478">
        <v>0.53</v>
      </c>
      <c r="T429" s="478">
        <v>0.43</v>
      </c>
      <c r="U429" s="478">
        <v>0.39</v>
      </c>
      <c r="V429" s="478">
        <v>0.34</v>
      </c>
      <c r="W429" s="478">
        <v>0.31</v>
      </c>
      <c r="X429" s="478">
        <v>0.27</v>
      </c>
      <c r="Y429" s="478">
        <v>0.23</v>
      </c>
      <c r="Z429" s="613">
        <f t="shared" si="281"/>
        <v>15.924999999999997</v>
      </c>
      <c r="AA429" s="1052">
        <f t="shared" si="261"/>
        <v>14.453125</v>
      </c>
      <c r="AB429" s="1052">
        <f t="shared" si="262"/>
        <v>23.671497584541058</v>
      </c>
      <c r="AC429" s="1053">
        <f t="shared" si="263"/>
        <v>1.9704433497537144</v>
      </c>
      <c r="AD429" s="1053">
        <f t="shared" si="264"/>
        <v>2.0100502512562679</v>
      </c>
      <c r="AE429" s="1053">
        <f t="shared" si="265"/>
        <v>2.051282051282044</v>
      </c>
      <c r="AF429" s="1053">
        <f t="shared" si="266"/>
        <v>2.0942408376963373</v>
      </c>
      <c r="AG429" s="1053">
        <f t="shared" si="267"/>
        <v>2.1390374331550666</v>
      </c>
      <c r="AH429" s="1053">
        <f t="shared" si="268"/>
        <v>2.1857923497267784</v>
      </c>
      <c r="AI429" s="1053">
        <f t="shared" si="269"/>
        <v>2.2346368715083775</v>
      </c>
      <c r="AJ429" s="1053">
        <f t="shared" si="270"/>
        <v>4.0697674418604723</v>
      </c>
      <c r="AK429" s="1053">
        <f t="shared" si="271"/>
        <v>10.256410256410241</v>
      </c>
      <c r="AL429" s="1053">
        <f t="shared" si="272"/>
        <v>11.428571428571432</v>
      </c>
      <c r="AM429" s="1053">
        <f t="shared" si="273"/>
        <v>12.903225806451601</v>
      </c>
      <c r="AN429" s="1053">
        <f t="shared" si="274"/>
        <v>16.981132075471695</v>
      </c>
      <c r="AO429" s="1053">
        <f t="shared" si="275"/>
        <v>23.255813953488392</v>
      </c>
      <c r="AP429" s="1053">
        <f t="shared" si="276"/>
        <v>10.256410256410241</v>
      </c>
      <c r="AQ429" s="1053">
        <f t="shared" si="277"/>
        <v>14.705882352941169</v>
      </c>
      <c r="AR429" s="1053">
        <f t="shared" si="278"/>
        <v>9.6774193548387224</v>
      </c>
      <c r="AS429" s="1053">
        <f t="shared" si="279"/>
        <v>14.814814814814813</v>
      </c>
      <c r="AT429" s="1053">
        <f t="shared" si="280"/>
        <v>17.391304347826097</v>
      </c>
      <c r="AU429" s="1054">
        <f t="shared" si="282"/>
        <v>9.9275428909002255</v>
      </c>
      <c r="AV429" s="1055">
        <f t="shared" si="283"/>
        <v>7.3056342074318446</v>
      </c>
    </row>
    <row r="430" spans="1:48" ht="11.25" customHeight="1" x14ac:dyDescent="0.2">
      <c r="A430" s="490" t="s">
        <v>272</v>
      </c>
      <c r="B430" s="490" t="s">
        <v>273</v>
      </c>
      <c r="C430" s="610">
        <v>2.2799999999999998</v>
      </c>
      <c r="D430" s="482">
        <v>2.08</v>
      </c>
      <c r="E430" s="615">
        <v>1.88</v>
      </c>
      <c r="F430" s="610">
        <v>1.72</v>
      </c>
      <c r="G430" s="610">
        <v>1.6</v>
      </c>
      <c r="H430" s="610">
        <v>1.48</v>
      </c>
      <c r="I430" s="610">
        <v>1.36</v>
      </c>
      <c r="J430" s="931"/>
      <c r="K430" s="610">
        <v>1.24</v>
      </c>
      <c r="L430" s="481">
        <v>1.1200000000000001</v>
      </c>
      <c r="M430" s="931"/>
      <c r="N430" s="494">
        <v>1.04</v>
      </c>
      <c r="O430" s="494">
        <v>0.96</v>
      </c>
      <c r="P430" s="616">
        <v>0.88</v>
      </c>
      <c r="Q430" s="616">
        <v>0.8</v>
      </c>
      <c r="R430" s="616">
        <v>0.72</v>
      </c>
      <c r="S430" s="616">
        <v>0.64</v>
      </c>
      <c r="T430" s="616">
        <v>0.56000000000000005</v>
      </c>
      <c r="U430" s="616">
        <v>0.46</v>
      </c>
      <c r="V430" s="616">
        <v>0.42</v>
      </c>
      <c r="W430" s="616">
        <v>0.4</v>
      </c>
      <c r="X430" s="616">
        <v>0.38</v>
      </c>
      <c r="Y430" s="616">
        <v>0.34</v>
      </c>
      <c r="Z430" s="613">
        <f t="shared" si="281"/>
        <v>22.359999999999996</v>
      </c>
      <c r="AA430" s="1052">
        <f t="shared" si="261"/>
        <v>9.6153846153846025</v>
      </c>
      <c r="AB430" s="1052">
        <f t="shared" si="262"/>
        <v>10.638297872340431</v>
      </c>
      <c r="AC430" s="1053">
        <f t="shared" si="263"/>
        <v>9.302325581395344</v>
      </c>
      <c r="AD430" s="1053">
        <f t="shared" si="264"/>
        <v>7.4999999999999956</v>
      </c>
      <c r="AE430" s="1053">
        <f t="shared" si="265"/>
        <v>8.1081081081081141</v>
      </c>
      <c r="AF430" s="1053">
        <f t="shared" si="266"/>
        <v>8.8235294117646959</v>
      </c>
      <c r="AG430" s="1053">
        <f t="shared" si="267"/>
        <v>9.6774193548387224</v>
      </c>
      <c r="AH430" s="1053">
        <f t="shared" si="268"/>
        <v>10.714285714285698</v>
      </c>
      <c r="AI430" s="1053">
        <f t="shared" si="269"/>
        <v>7.6923076923077094</v>
      </c>
      <c r="AJ430" s="1053">
        <f t="shared" si="270"/>
        <v>8.3333333333333481</v>
      </c>
      <c r="AK430" s="1053">
        <f t="shared" si="271"/>
        <v>9.0909090909090828</v>
      </c>
      <c r="AL430" s="1053">
        <f t="shared" si="272"/>
        <v>9.9999999999999858</v>
      </c>
      <c r="AM430" s="1053">
        <f t="shared" si="273"/>
        <v>11.111111111111116</v>
      </c>
      <c r="AN430" s="1053">
        <f t="shared" si="274"/>
        <v>12.5</v>
      </c>
      <c r="AO430" s="1053">
        <f t="shared" si="275"/>
        <v>14.285714285714279</v>
      </c>
      <c r="AP430" s="1053">
        <f t="shared" si="276"/>
        <v>21.739130434782616</v>
      </c>
      <c r="AQ430" s="1053">
        <f t="shared" si="277"/>
        <v>9.5238095238095344</v>
      </c>
      <c r="AR430" s="1053">
        <f t="shared" si="278"/>
        <v>4.9999999999999822</v>
      </c>
      <c r="AS430" s="1053">
        <f t="shared" si="279"/>
        <v>5.2631578947368363</v>
      </c>
      <c r="AT430" s="1053">
        <f t="shared" si="280"/>
        <v>11.764705882352944</v>
      </c>
      <c r="AU430" s="1054">
        <f t="shared" si="282"/>
        <v>10.034176495358754</v>
      </c>
      <c r="AV430" s="1055">
        <f t="shared" si="283"/>
        <v>3.5259468742233806</v>
      </c>
    </row>
    <row r="431" spans="1:48" ht="11.25" customHeight="1" x14ac:dyDescent="0.2">
      <c r="A431" s="863" t="s">
        <v>1444</v>
      </c>
      <c r="B431" s="875" t="s">
        <v>1445</v>
      </c>
      <c r="C431" s="512">
        <v>2.04</v>
      </c>
      <c r="D431" s="482">
        <v>1.68</v>
      </c>
      <c r="E431" s="615">
        <v>1.32</v>
      </c>
      <c r="F431" s="610">
        <v>1.04</v>
      </c>
      <c r="G431" s="610">
        <v>0.8</v>
      </c>
      <c r="H431" s="610">
        <v>0.64</v>
      </c>
      <c r="I431" s="610">
        <v>0.52</v>
      </c>
      <c r="J431" s="931"/>
      <c r="K431" s="610">
        <v>0.44</v>
      </c>
      <c r="L431" s="481">
        <v>0.36</v>
      </c>
      <c r="M431" s="931"/>
      <c r="N431" s="494">
        <v>0.28000000000000003</v>
      </c>
      <c r="O431" s="494">
        <v>7.0000000000000007E-2</v>
      </c>
      <c r="P431" s="612">
        <v>0</v>
      </c>
      <c r="Q431" s="612">
        <v>0</v>
      </c>
      <c r="R431" s="612">
        <v>0</v>
      </c>
      <c r="S431" s="612">
        <v>0</v>
      </c>
      <c r="T431" s="612">
        <v>0</v>
      </c>
      <c r="U431" s="612">
        <v>0</v>
      </c>
      <c r="V431" s="612">
        <v>0</v>
      </c>
      <c r="W431" s="612">
        <v>0</v>
      </c>
      <c r="X431" s="612">
        <v>0</v>
      </c>
      <c r="Y431" s="612">
        <v>0</v>
      </c>
      <c r="Z431" s="613">
        <f t="shared" si="281"/>
        <v>9.1899999999999977</v>
      </c>
      <c r="AA431" s="1052">
        <f t="shared" si="261"/>
        <v>21.428571428571441</v>
      </c>
      <c r="AB431" s="1052">
        <f t="shared" si="262"/>
        <v>27.27272727272727</v>
      </c>
      <c r="AC431" s="1053">
        <f t="shared" si="263"/>
        <v>26.923076923076916</v>
      </c>
      <c r="AD431" s="1053">
        <f t="shared" si="264"/>
        <v>30.000000000000004</v>
      </c>
      <c r="AE431" s="1053">
        <f t="shared" si="265"/>
        <v>25</v>
      </c>
      <c r="AF431" s="1053">
        <f t="shared" si="266"/>
        <v>23.076923076923084</v>
      </c>
      <c r="AG431" s="1053">
        <f t="shared" si="267"/>
        <v>18.181818181818187</v>
      </c>
      <c r="AH431" s="1053">
        <f t="shared" si="268"/>
        <v>22.222222222222232</v>
      </c>
      <c r="AI431" s="1053">
        <f t="shared" si="269"/>
        <v>28.571428571428559</v>
      </c>
      <c r="AJ431" s="1053">
        <f t="shared" si="270"/>
        <v>300</v>
      </c>
      <c r="AK431" s="1053" t="str">
        <f t="shared" si="271"/>
        <v>n/a</v>
      </c>
      <c r="AL431" s="1053" t="str">
        <f t="shared" si="272"/>
        <v>n/a</v>
      </c>
      <c r="AM431" s="1053" t="str">
        <f t="shared" si="273"/>
        <v>n/a</v>
      </c>
      <c r="AN431" s="1053" t="str">
        <f t="shared" si="274"/>
        <v>n/a</v>
      </c>
      <c r="AO431" s="1053" t="str">
        <f t="shared" si="275"/>
        <v>n/a</v>
      </c>
      <c r="AP431" s="1053" t="str">
        <f t="shared" si="276"/>
        <v>n/a</v>
      </c>
      <c r="AQ431" s="1053" t="str">
        <f t="shared" si="277"/>
        <v>n/a</v>
      </c>
      <c r="AR431" s="1053" t="str">
        <f t="shared" si="278"/>
        <v>n/a</v>
      </c>
      <c r="AS431" s="1053" t="str">
        <f t="shared" si="279"/>
        <v>n/a</v>
      </c>
      <c r="AT431" s="1053" t="str">
        <f t="shared" si="280"/>
        <v>n/a</v>
      </c>
      <c r="AU431" s="1054">
        <f t="shared" si="282"/>
        <v>52.267676767676768</v>
      </c>
      <c r="AV431" s="1055">
        <f t="shared" si="283"/>
        <v>87.118701674251753</v>
      </c>
    </row>
    <row r="432" spans="1:48" ht="11.25" customHeight="1" x14ac:dyDescent="0.2">
      <c r="A432" s="834" t="s">
        <v>4625</v>
      </c>
      <c r="B432" s="834" t="s">
        <v>2480</v>
      </c>
      <c r="C432" s="610">
        <v>2.06</v>
      </c>
      <c r="D432" s="482">
        <v>1.8399999999999999</v>
      </c>
      <c r="E432" s="615">
        <v>1.72</v>
      </c>
      <c r="F432" s="610">
        <v>1.6400000000000001</v>
      </c>
      <c r="G432" s="521">
        <v>1.6</v>
      </c>
      <c r="H432" s="521">
        <v>1.6</v>
      </c>
      <c r="I432" s="521">
        <v>1.6</v>
      </c>
      <c r="J432" s="843"/>
      <c r="K432" s="505">
        <v>1.6</v>
      </c>
      <c r="L432" s="524">
        <v>1.6</v>
      </c>
      <c r="M432" s="482"/>
      <c r="N432" s="1036">
        <v>1.6</v>
      </c>
      <c r="O432" s="494">
        <v>1.6</v>
      </c>
      <c r="P432" s="512">
        <v>1.49</v>
      </c>
      <c r="Q432" s="512">
        <v>1.24</v>
      </c>
      <c r="R432" s="616">
        <v>1.01</v>
      </c>
      <c r="S432" s="616">
        <v>0.8600000000000001</v>
      </c>
      <c r="T432" s="616">
        <v>0.76</v>
      </c>
      <c r="U432" s="616">
        <v>0.69000000000000006</v>
      </c>
      <c r="V432" s="616">
        <v>0.58000000000000007</v>
      </c>
      <c r="W432" s="616">
        <v>0.56000000000000005</v>
      </c>
      <c r="X432" s="616">
        <v>0.54</v>
      </c>
      <c r="Y432" s="616">
        <v>0.52</v>
      </c>
      <c r="Z432" s="613">
        <f t="shared" si="281"/>
        <v>26.71</v>
      </c>
      <c r="AA432" s="1052">
        <f t="shared" si="261"/>
        <v>11.956521739130444</v>
      </c>
      <c r="AB432" s="1052">
        <f t="shared" si="262"/>
        <v>6.9767441860465018</v>
      </c>
      <c r="AC432" s="1053">
        <f t="shared" si="263"/>
        <v>4.878048780487787</v>
      </c>
      <c r="AD432" s="1053">
        <f t="shared" si="264"/>
        <v>2.4999999999999911</v>
      </c>
      <c r="AE432" s="1053">
        <f t="shared" si="265"/>
        <v>0</v>
      </c>
      <c r="AF432" s="1053">
        <f t="shared" si="266"/>
        <v>0</v>
      </c>
      <c r="AG432" s="1053">
        <f t="shared" si="267"/>
        <v>0</v>
      </c>
      <c r="AH432" s="1053">
        <f t="shared" si="268"/>
        <v>0</v>
      </c>
      <c r="AI432" s="1053">
        <f t="shared" si="269"/>
        <v>0</v>
      </c>
      <c r="AJ432" s="1053">
        <f t="shared" si="270"/>
        <v>0</v>
      </c>
      <c r="AK432" s="1053">
        <f t="shared" si="271"/>
        <v>7.3825503355704702</v>
      </c>
      <c r="AL432" s="1053">
        <f t="shared" si="272"/>
        <v>20.161290322580648</v>
      </c>
      <c r="AM432" s="1053">
        <f t="shared" si="273"/>
        <v>22.772277227722771</v>
      </c>
      <c r="AN432" s="1053">
        <f t="shared" si="274"/>
        <v>17.441860465116264</v>
      </c>
      <c r="AO432" s="1053">
        <f t="shared" si="275"/>
        <v>13.157894736842124</v>
      </c>
      <c r="AP432" s="1053">
        <f t="shared" si="276"/>
        <v>10.144927536231885</v>
      </c>
      <c r="AQ432" s="1053">
        <f t="shared" si="277"/>
        <v>18.965517241379317</v>
      </c>
      <c r="AR432" s="1053">
        <f t="shared" si="278"/>
        <v>3.5714285714285809</v>
      </c>
      <c r="AS432" s="1053">
        <f t="shared" si="279"/>
        <v>3.7037037037036979</v>
      </c>
      <c r="AT432" s="1053">
        <f t="shared" si="280"/>
        <v>3.8461538461538547</v>
      </c>
      <c r="AU432" s="1054">
        <f t="shared" si="282"/>
        <v>7.3729459346197173</v>
      </c>
      <c r="AV432" s="1055">
        <f t="shared" si="283"/>
        <v>7.5924231459701561</v>
      </c>
    </row>
    <row r="433" spans="1:48" ht="11.25" customHeight="1" x14ac:dyDescent="0.2">
      <c r="A433" s="860" t="s">
        <v>1448</v>
      </c>
      <c r="B433" s="860" t="s">
        <v>1449</v>
      </c>
      <c r="C433" s="610">
        <v>1.74</v>
      </c>
      <c r="D433" s="482">
        <v>1.58</v>
      </c>
      <c r="E433" s="615">
        <v>1.4300000000000002</v>
      </c>
      <c r="F433" s="610">
        <v>1.3</v>
      </c>
      <c r="G433" s="610">
        <v>1.18</v>
      </c>
      <c r="H433" s="610">
        <v>1.06</v>
      </c>
      <c r="I433" s="610">
        <v>0.96</v>
      </c>
      <c r="J433" s="931"/>
      <c r="K433" s="610">
        <v>0.9</v>
      </c>
      <c r="L433" s="481">
        <v>0.86</v>
      </c>
      <c r="M433" s="931"/>
      <c r="N433" s="494">
        <v>0.81</v>
      </c>
      <c r="O433" s="611">
        <v>0.8</v>
      </c>
      <c r="P433" s="616">
        <v>0.8</v>
      </c>
      <c r="Q433" s="616">
        <v>0.76</v>
      </c>
      <c r="R433" s="612">
        <v>0.68</v>
      </c>
      <c r="S433" s="612">
        <v>0.68</v>
      </c>
      <c r="T433" s="616">
        <v>1.3</v>
      </c>
      <c r="U433" s="616">
        <v>1.18</v>
      </c>
      <c r="V433" s="616">
        <v>1.0900000000000001</v>
      </c>
      <c r="W433" s="616">
        <v>1.03</v>
      </c>
      <c r="X433" s="616">
        <v>0.96</v>
      </c>
      <c r="Y433" s="616">
        <v>0.85</v>
      </c>
      <c r="Z433" s="613">
        <f t="shared" si="281"/>
        <v>21.950000000000003</v>
      </c>
      <c r="AA433" s="1052">
        <f t="shared" ref="AA433:AA496" si="284">IF(ISERROR((C433/D433-1)*100),"n/a",(C433/D433-1)*100)</f>
        <v>10.126582278480999</v>
      </c>
      <c r="AB433" s="1052">
        <f t="shared" ref="AB433:AB496" si="285">IF(ISERROR((D433/E433-1)*100),"n/a",(D433/E433-1)*100)</f>
        <v>10.489510489510479</v>
      </c>
      <c r="AC433" s="1053">
        <f t="shared" ref="AC433:AC496" si="286">IF(ISERROR((E433/F433-1)*100),"n/a",(E433/F433-1)*100)</f>
        <v>10.000000000000009</v>
      </c>
      <c r="AD433" s="1053">
        <f t="shared" ref="AD433:AD496" si="287">IF(ISERROR((F433/G433-1)*100),"n/a",(F433/G433-1)*100)</f>
        <v>10.169491525423746</v>
      </c>
      <c r="AE433" s="1053">
        <f t="shared" ref="AE433:AE496" si="288">IF(ISERROR((G433/H433-1)*100),"n/a",(G433/H433-1)*100)</f>
        <v>11.32075471698113</v>
      </c>
      <c r="AF433" s="1053">
        <f t="shared" ref="AF433:AF496" si="289">IF(ISERROR((H433/I433-1)*100),"n/a",(H433/I433-1)*100)</f>
        <v>10.416666666666675</v>
      </c>
      <c r="AG433" s="1053">
        <f t="shared" ref="AG433:AG496" si="290">IF(ISERROR((I433/K433-1)*100),"n/a",(I433/K433-1)*100)</f>
        <v>6.6666666666666652</v>
      </c>
      <c r="AH433" s="1053">
        <f t="shared" ref="AH433:AH496" si="291">IF(ISERROR((K433/L433-1)*100),"n/a",(K433/L433-1)*100)</f>
        <v>4.6511627906976827</v>
      </c>
      <c r="AI433" s="1053">
        <f t="shared" ref="AI433:AI496" si="292">IF(ISERROR((L433/N433-1)*100),"n/a",(L433/N433-1)*100)</f>
        <v>6.1728395061728225</v>
      </c>
      <c r="AJ433" s="1053">
        <f t="shared" ref="AJ433:AJ496" si="293">IF(ISERROR((N433/O433-1)*100),"n/a",(N433/O433-1)*100)</f>
        <v>1.2499999999999956</v>
      </c>
      <c r="AK433" s="1053">
        <f t="shared" ref="AK433:AK496" si="294">IF(ISERROR((O433/P433-1)*100),"n/a",(O433/P433-1)*100)</f>
        <v>0</v>
      </c>
      <c r="AL433" s="1053">
        <f t="shared" ref="AL433:AL496" si="295">IF(ISERROR((P433/Q433-1)*100),"n/a",(P433/Q433-1)*100)</f>
        <v>5.2631578947368363</v>
      </c>
      <c r="AM433" s="1053">
        <f t="shared" ref="AM433:AM496" si="296">IF(ISERROR((Q433/R433-1)*100),"n/a",(Q433/R433-1)*100)</f>
        <v>11.764705882352944</v>
      </c>
      <c r="AN433" s="1053">
        <f t="shared" ref="AN433:AN496" si="297">IF(ISERROR((R433/S433-1)*100),"n/a",(R433/S433-1)*100)</f>
        <v>0</v>
      </c>
      <c r="AO433" s="1053">
        <f t="shared" ref="AO433:AO496" si="298">IF(ISERROR((S433/T433-1)*100),"n/a",(S433/T433-1)*100)</f>
        <v>-47.692307692307686</v>
      </c>
      <c r="AP433" s="1053">
        <f t="shared" ref="AP433:AP496" si="299">IF(ISERROR((T433/U433-1)*100),"n/a",(T433/U433-1)*100)</f>
        <v>10.169491525423746</v>
      </c>
      <c r="AQ433" s="1053">
        <f t="shared" ref="AQ433:AQ496" si="300">IF(ISERROR((U433/V433-1)*100),"n/a",(U433/V433-1)*100)</f>
        <v>8.2568807339449499</v>
      </c>
      <c r="AR433" s="1053">
        <f t="shared" ref="AR433:AR496" si="301">IF(ISERROR((V433/W433-1)*100),"n/a",(V433/W433-1)*100)</f>
        <v>5.8252427184465994</v>
      </c>
      <c r="AS433" s="1053">
        <f t="shared" ref="AS433:AS496" si="302">IF(ISERROR((W433/X433-1)*100),"n/a",(W433/X433-1)*100)</f>
        <v>7.2916666666666741</v>
      </c>
      <c r="AT433" s="1053">
        <f t="shared" ref="AT433:AT496" si="303">IF(ISERROR((X433/Y433-1)*100),"n/a",(X433/Y433-1)*100)</f>
        <v>12.941176470588234</v>
      </c>
      <c r="AU433" s="1054">
        <f t="shared" si="282"/>
        <v>4.7541844420226251</v>
      </c>
      <c r="AV433" s="1055">
        <f t="shared" si="283"/>
        <v>12.923249533544384</v>
      </c>
    </row>
    <row r="434" spans="1:48" ht="11.25" customHeight="1" x14ac:dyDescent="0.2">
      <c r="A434" s="860" t="s">
        <v>109</v>
      </c>
      <c r="B434" s="860" t="s">
        <v>110</v>
      </c>
      <c r="C434" s="610">
        <v>5.76</v>
      </c>
      <c r="D434" s="482">
        <v>5.44</v>
      </c>
      <c r="E434" s="615">
        <v>4.7</v>
      </c>
      <c r="F434" s="610">
        <v>4.4400000000000004</v>
      </c>
      <c r="G434" s="610">
        <v>4.0999999999999996</v>
      </c>
      <c r="H434" s="610">
        <v>3.42</v>
      </c>
      <c r="I434" s="610">
        <v>2.54</v>
      </c>
      <c r="J434" s="931"/>
      <c r="K434" s="610">
        <v>2.36</v>
      </c>
      <c r="L434" s="481">
        <v>2.2000000000000002</v>
      </c>
      <c r="M434" s="931"/>
      <c r="N434" s="494">
        <v>2.1</v>
      </c>
      <c r="O434" s="494">
        <v>2.04</v>
      </c>
      <c r="P434" s="616">
        <v>2</v>
      </c>
      <c r="Q434" s="616">
        <v>1.92</v>
      </c>
      <c r="R434" s="616">
        <v>1.84</v>
      </c>
      <c r="S434" s="616">
        <v>1.68</v>
      </c>
      <c r="T434" s="616">
        <v>1.44</v>
      </c>
      <c r="U434" s="616">
        <v>1.32</v>
      </c>
      <c r="V434" s="616">
        <v>1.24</v>
      </c>
      <c r="W434" s="616">
        <v>1.2</v>
      </c>
      <c r="X434" s="616">
        <v>1.1599999999999999</v>
      </c>
      <c r="Y434" s="616">
        <v>1.1200000000000001</v>
      </c>
      <c r="Z434" s="613">
        <f t="shared" si="281"/>
        <v>54.02</v>
      </c>
      <c r="AA434" s="1052">
        <f t="shared" si="284"/>
        <v>5.8823529411764497</v>
      </c>
      <c r="AB434" s="1052">
        <f t="shared" si="285"/>
        <v>15.744680851063841</v>
      </c>
      <c r="AC434" s="1053">
        <f t="shared" si="286"/>
        <v>5.8558558558558405</v>
      </c>
      <c r="AD434" s="1053">
        <f t="shared" si="287"/>
        <v>8.292682926829297</v>
      </c>
      <c r="AE434" s="1053">
        <f t="shared" si="288"/>
        <v>19.883040935672504</v>
      </c>
      <c r="AF434" s="1053">
        <f t="shared" si="289"/>
        <v>34.645669291338585</v>
      </c>
      <c r="AG434" s="1053">
        <f t="shared" si="290"/>
        <v>7.6271186440677985</v>
      </c>
      <c r="AH434" s="1053">
        <f t="shared" si="291"/>
        <v>7.2727272727272529</v>
      </c>
      <c r="AI434" s="1053">
        <f t="shared" si="292"/>
        <v>4.7619047619047672</v>
      </c>
      <c r="AJ434" s="1053">
        <f t="shared" si="293"/>
        <v>2.941176470588247</v>
      </c>
      <c r="AK434" s="1053">
        <f t="shared" si="294"/>
        <v>2.0000000000000018</v>
      </c>
      <c r="AL434" s="1053">
        <f t="shared" si="295"/>
        <v>4.1666666666666741</v>
      </c>
      <c r="AM434" s="1053">
        <f t="shared" si="296"/>
        <v>4.3478260869565188</v>
      </c>
      <c r="AN434" s="1053">
        <f t="shared" si="297"/>
        <v>9.5238095238095344</v>
      </c>
      <c r="AO434" s="1053">
        <f t="shared" si="298"/>
        <v>16.666666666666675</v>
      </c>
      <c r="AP434" s="1053">
        <f t="shared" si="299"/>
        <v>9.0909090909090828</v>
      </c>
      <c r="AQ434" s="1053">
        <f t="shared" si="300"/>
        <v>6.4516129032258229</v>
      </c>
      <c r="AR434" s="1053">
        <f t="shared" si="301"/>
        <v>3.3333333333333437</v>
      </c>
      <c r="AS434" s="1053">
        <f t="shared" si="302"/>
        <v>3.4482758620689724</v>
      </c>
      <c r="AT434" s="1053">
        <f t="shared" si="303"/>
        <v>3.5714285714285587</v>
      </c>
      <c r="AU434" s="1054">
        <f t="shared" si="282"/>
        <v>8.7753869328144898</v>
      </c>
      <c r="AV434" s="1055">
        <f t="shared" si="283"/>
        <v>7.7873988366060036</v>
      </c>
    </row>
    <row r="435" spans="1:48" ht="11.25" customHeight="1" x14ac:dyDescent="0.2">
      <c r="A435" s="490" t="s">
        <v>665</v>
      </c>
      <c r="B435" s="490" t="s">
        <v>666</v>
      </c>
      <c r="C435" s="610">
        <v>4.0350000000000001</v>
      </c>
      <c r="D435" s="482">
        <v>3.7925</v>
      </c>
      <c r="E435" s="503">
        <v>3.5225</v>
      </c>
      <c r="F435" s="496">
        <v>3.2450000000000001</v>
      </c>
      <c r="G435" s="496">
        <v>2.915</v>
      </c>
      <c r="H435" s="496">
        <v>2.5049999999999999</v>
      </c>
      <c r="I435" s="496">
        <v>2.0975000000000001</v>
      </c>
      <c r="J435" s="1013"/>
      <c r="K435" s="496">
        <v>1.7839999999999998</v>
      </c>
      <c r="L435" s="492">
        <v>1.5562499999999999</v>
      </c>
      <c r="M435" s="1013"/>
      <c r="N435" s="509">
        <v>1.4537500000000001</v>
      </c>
      <c r="O435" s="509">
        <v>1.42</v>
      </c>
      <c r="P435" s="498">
        <v>1.361</v>
      </c>
      <c r="Q435" s="498">
        <v>1.2464999999999999</v>
      </c>
      <c r="R435" s="498">
        <v>1.1429999999999998</v>
      </c>
      <c r="S435" s="498">
        <v>0.98275000000000001</v>
      </c>
      <c r="T435" s="498">
        <v>0.86</v>
      </c>
      <c r="U435" s="498">
        <v>0.76624999999999999</v>
      </c>
      <c r="V435" s="498">
        <v>0.64449999999999996</v>
      </c>
      <c r="W435" s="498">
        <v>0.35825000000000001</v>
      </c>
      <c r="X435" s="499">
        <v>0</v>
      </c>
      <c r="Y435" s="499">
        <v>0</v>
      </c>
      <c r="Z435" s="613">
        <f t="shared" si="281"/>
        <v>35.688749999999999</v>
      </c>
      <c r="AA435" s="1052">
        <f t="shared" si="284"/>
        <v>6.3941990771259061</v>
      </c>
      <c r="AB435" s="1052">
        <f t="shared" si="285"/>
        <v>7.6650106458481249</v>
      </c>
      <c r="AC435" s="1053">
        <f t="shared" si="286"/>
        <v>8.5516178736517734</v>
      </c>
      <c r="AD435" s="1053">
        <f t="shared" si="287"/>
        <v>11.32075471698113</v>
      </c>
      <c r="AE435" s="1053">
        <f t="shared" si="288"/>
        <v>16.367265469061888</v>
      </c>
      <c r="AF435" s="1053">
        <f t="shared" si="289"/>
        <v>19.42789034564958</v>
      </c>
      <c r="AG435" s="1053">
        <f t="shared" si="290"/>
        <v>17.572869955156968</v>
      </c>
      <c r="AH435" s="1053">
        <f t="shared" si="291"/>
        <v>14.634538152610443</v>
      </c>
      <c r="AI435" s="1053">
        <f t="shared" si="292"/>
        <v>7.0507308684436776</v>
      </c>
      <c r="AJ435" s="1053">
        <f t="shared" si="293"/>
        <v>2.376760563380298</v>
      </c>
      <c r="AK435" s="1053">
        <f t="shared" si="294"/>
        <v>4.3350477590007319</v>
      </c>
      <c r="AL435" s="1053">
        <f t="shared" si="295"/>
        <v>9.1857200160449395</v>
      </c>
      <c r="AM435" s="1053">
        <f t="shared" si="296"/>
        <v>9.0551181102362257</v>
      </c>
      <c r="AN435" s="1053">
        <f t="shared" si="297"/>
        <v>16.306283388450748</v>
      </c>
      <c r="AO435" s="1053">
        <f t="shared" si="298"/>
        <v>14.27325581395349</v>
      </c>
      <c r="AP435" s="1053">
        <f t="shared" si="299"/>
        <v>12.234910277324641</v>
      </c>
      <c r="AQ435" s="1053">
        <f t="shared" si="300"/>
        <v>18.890612878200152</v>
      </c>
      <c r="AR435" s="1053">
        <f t="shared" si="301"/>
        <v>79.902302861130465</v>
      </c>
      <c r="AS435" s="1053" t="str">
        <f t="shared" si="302"/>
        <v>n/a</v>
      </c>
      <c r="AT435" s="1053" t="str">
        <f t="shared" si="303"/>
        <v>n/a</v>
      </c>
      <c r="AU435" s="1054">
        <f t="shared" si="282"/>
        <v>15.308049376236177</v>
      </c>
      <c r="AV435" s="1055">
        <f t="shared" si="283"/>
        <v>16.894574274892115</v>
      </c>
    </row>
    <row r="436" spans="1:48" ht="11.25" customHeight="1" x14ac:dyDescent="0.2">
      <c r="A436" s="529" t="s">
        <v>4006</v>
      </c>
      <c r="B436" s="860" t="s">
        <v>4007</v>
      </c>
      <c r="C436" s="610">
        <v>1</v>
      </c>
      <c r="D436" s="482">
        <v>0.495</v>
      </c>
      <c r="E436" s="482">
        <v>0.40875</v>
      </c>
      <c r="F436" s="610">
        <v>0.366477</v>
      </c>
      <c r="G436" s="610">
        <v>0.31249899999999997</v>
      </c>
      <c r="H436" s="610">
        <v>0.17045399999999999</v>
      </c>
      <c r="I436" s="521">
        <v>0</v>
      </c>
      <c r="J436" s="931"/>
      <c r="K436" s="521">
        <v>0</v>
      </c>
      <c r="L436" s="614">
        <v>0</v>
      </c>
      <c r="M436" s="931"/>
      <c r="N436" s="611">
        <v>0</v>
      </c>
      <c r="O436" s="611">
        <v>0.52556899999999995</v>
      </c>
      <c r="P436" s="616">
        <v>1.065342</v>
      </c>
      <c r="Q436" s="612">
        <v>0</v>
      </c>
      <c r="R436" s="612">
        <v>0</v>
      </c>
      <c r="S436" s="612">
        <v>0</v>
      </c>
      <c r="T436" s="612">
        <v>0</v>
      </c>
      <c r="U436" s="612">
        <v>0</v>
      </c>
      <c r="V436" s="612">
        <v>0</v>
      </c>
      <c r="W436" s="612">
        <v>0</v>
      </c>
      <c r="X436" s="612">
        <v>0</v>
      </c>
      <c r="Y436" s="612">
        <v>0</v>
      </c>
      <c r="Z436" s="613">
        <f t="shared" si="281"/>
        <v>4.3440909999999997</v>
      </c>
      <c r="AA436" s="1052">
        <f t="shared" si="284"/>
        <v>102.02020202020203</v>
      </c>
      <c r="AB436" s="1052">
        <f t="shared" si="285"/>
        <v>21.100917431192666</v>
      </c>
      <c r="AC436" s="1053">
        <f t="shared" si="286"/>
        <v>11.534966723696161</v>
      </c>
      <c r="AD436" s="1053">
        <f t="shared" si="287"/>
        <v>17.273015273648884</v>
      </c>
      <c r="AE436" s="1053">
        <f t="shared" si="288"/>
        <v>83.333333333333329</v>
      </c>
      <c r="AF436" s="1053" t="str">
        <f t="shared" si="289"/>
        <v>n/a</v>
      </c>
      <c r="AG436" s="1053" t="str">
        <f t="shared" si="290"/>
        <v>n/a</v>
      </c>
      <c r="AH436" s="1053" t="str">
        <f t="shared" si="291"/>
        <v>n/a</v>
      </c>
      <c r="AI436" s="1053" t="str">
        <f t="shared" si="292"/>
        <v>n/a</v>
      </c>
      <c r="AJ436" s="1053">
        <f t="shared" si="293"/>
        <v>-100</v>
      </c>
      <c r="AK436" s="1053">
        <f t="shared" si="294"/>
        <v>-50.66664038402692</v>
      </c>
      <c r="AL436" s="1053" t="str">
        <f t="shared" si="295"/>
        <v>n/a</v>
      </c>
      <c r="AM436" s="1053" t="str">
        <f t="shared" si="296"/>
        <v>n/a</v>
      </c>
      <c r="AN436" s="1053" t="str">
        <f t="shared" si="297"/>
        <v>n/a</v>
      </c>
      <c r="AO436" s="1053" t="str">
        <f t="shared" si="298"/>
        <v>n/a</v>
      </c>
      <c r="AP436" s="1053" t="str">
        <f t="shared" si="299"/>
        <v>n/a</v>
      </c>
      <c r="AQ436" s="1053" t="str">
        <f t="shared" si="300"/>
        <v>n/a</v>
      </c>
      <c r="AR436" s="1053" t="str">
        <f t="shared" si="301"/>
        <v>n/a</v>
      </c>
      <c r="AS436" s="1053" t="str">
        <f t="shared" si="302"/>
        <v>n/a</v>
      </c>
      <c r="AT436" s="1053" t="str">
        <f t="shared" si="303"/>
        <v>n/a</v>
      </c>
      <c r="AU436" s="1054">
        <f t="shared" si="282"/>
        <v>12.085113485435171</v>
      </c>
      <c r="AV436" s="1055">
        <f t="shared" si="283"/>
        <v>70.443814451896287</v>
      </c>
    </row>
    <row r="437" spans="1:48" ht="11.25" customHeight="1" x14ac:dyDescent="0.2">
      <c r="A437" s="480" t="s">
        <v>4132</v>
      </c>
      <c r="B437" s="860" t="s">
        <v>681</v>
      </c>
      <c r="C437" s="610">
        <v>0.86</v>
      </c>
      <c r="D437" s="482">
        <v>0.78</v>
      </c>
      <c r="E437" s="482">
        <v>0.71000000000000008</v>
      </c>
      <c r="F437" s="610">
        <v>0.66</v>
      </c>
      <c r="G437" s="610">
        <v>0.57999999999999996</v>
      </c>
      <c r="H437" s="610">
        <v>0.5</v>
      </c>
      <c r="I437" s="610">
        <v>0.43</v>
      </c>
      <c r="J437" s="931" t="s">
        <v>90</v>
      </c>
      <c r="K437" s="610">
        <v>0.39</v>
      </c>
      <c r="L437" s="481">
        <v>0.34</v>
      </c>
      <c r="M437" s="931"/>
      <c r="N437" s="494">
        <v>0.24667</v>
      </c>
      <c r="O437" s="494">
        <v>0.18001000000000003</v>
      </c>
      <c r="P437" s="612">
        <v>0.16</v>
      </c>
      <c r="Q437" s="616">
        <v>0.14222000000000001</v>
      </c>
      <c r="R437" s="616">
        <v>0.10666</v>
      </c>
      <c r="S437" s="616">
        <v>4.444E-2</v>
      </c>
      <c r="T437" s="612">
        <v>0</v>
      </c>
      <c r="U437" s="612">
        <v>0</v>
      </c>
      <c r="V437" s="612">
        <v>0</v>
      </c>
      <c r="W437" s="612">
        <v>0</v>
      </c>
      <c r="X437" s="612">
        <v>0</v>
      </c>
      <c r="Y437" s="612">
        <v>0</v>
      </c>
      <c r="Z437" s="613">
        <f t="shared" si="281"/>
        <v>6.129999999999999</v>
      </c>
      <c r="AA437" s="1052">
        <f t="shared" si="284"/>
        <v>10.256410256410241</v>
      </c>
      <c r="AB437" s="1052">
        <f t="shared" si="285"/>
        <v>9.8591549295774517</v>
      </c>
      <c r="AC437" s="1053">
        <f t="shared" si="286"/>
        <v>7.5757575757575912</v>
      </c>
      <c r="AD437" s="1053">
        <f t="shared" si="287"/>
        <v>13.793103448275868</v>
      </c>
      <c r="AE437" s="1053">
        <f t="shared" si="288"/>
        <v>15.999999999999993</v>
      </c>
      <c r="AF437" s="1053">
        <f t="shared" si="289"/>
        <v>16.279069767441868</v>
      </c>
      <c r="AG437" s="1053">
        <f t="shared" si="290"/>
        <v>10.256410256410241</v>
      </c>
      <c r="AH437" s="1053">
        <f t="shared" si="291"/>
        <v>14.705882352941169</v>
      </c>
      <c r="AI437" s="1053">
        <f t="shared" si="292"/>
        <v>37.835975189524483</v>
      </c>
      <c r="AJ437" s="1053">
        <f t="shared" si="293"/>
        <v>37.031276040219964</v>
      </c>
      <c r="AK437" s="1053">
        <f t="shared" si="294"/>
        <v>12.506250000000009</v>
      </c>
      <c r="AL437" s="1053">
        <f t="shared" si="295"/>
        <v>12.501757839966231</v>
      </c>
      <c r="AM437" s="1053">
        <f t="shared" si="296"/>
        <v>33.339583723982756</v>
      </c>
      <c r="AN437" s="1053">
        <f t="shared" si="297"/>
        <v>140.00900090009</v>
      </c>
      <c r="AO437" s="1053" t="str">
        <f t="shared" si="298"/>
        <v>n/a</v>
      </c>
      <c r="AP437" s="1053" t="str">
        <f t="shared" si="299"/>
        <v>n/a</v>
      </c>
      <c r="AQ437" s="1053" t="str">
        <f t="shared" si="300"/>
        <v>n/a</v>
      </c>
      <c r="AR437" s="1053" t="str">
        <f t="shared" si="301"/>
        <v>n/a</v>
      </c>
      <c r="AS437" s="1053" t="str">
        <f t="shared" si="302"/>
        <v>n/a</v>
      </c>
      <c r="AT437" s="1053" t="str">
        <f t="shared" si="303"/>
        <v>n/a</v>
      </c>
      <c r="AU437" s="1054">
        <f t="shared" si="282"/>
        <v>26.56783087718556</v>
      </c>
      <c r="AV437" s="1055">
        <f t="shared" si="283"/>
        <v>34.239241594991782</v>
      </c>
    </row>
    <row r="438" spans="1:48" ht="11.25" customHeight="1" x14ac:dyDescent="0.2">
      <c r="A438" s="490" t="s">
        <v>124</v>
      </c>
      <c r="B438" s="490" t="s">
        <v>125</v>
      </c>
      <c r="C438" s="610">
        <v>3.28</v>
      </c>
      <c r="D438" s="482">
        <v>2.86</v>
      </c>
      <c r="E438" s="615">
        <v>2.4900000000000002</v>
      </c>
      <c r="F438" s="610">
        <v>2.3050000000000002</v>
      </c>
      <c r="G438" s="610">
        <v>2.125</v>
      </c>
      <c r="H438" s="610">
        <v>1.96</v>
      </c>
      <c r="I438" s="610">
        <v>1.8</v>
      </c>
      <c r="J438" s="931"/>
      <c r="K438" s="610">
        <v>1.67</v>
      </c>
      <c r="L438" s="481">
        <v>1.55</v>
      </c>
      <c r="M438" s="931"/>
      <c r="N438" s="615">
        <v>1.42</v>
      </c>
      <c r="O438" s="616">
        <v>1.3</v>
      </c>
      <c r="P438" s="616">
        <v>1.1587499999999999</v>
      </c>
      <c r="Q438" s="616">
        <v>0.85703536000000002</v>
      </c>
      <c r="R438" s="616">
        <v>0.77119615999999991</v>
      </c>
      <c r="S438" s="616">
        <v>0.71080127999999998</v>
      </c>
      <c r="T438" s="616">
        <v>0.65505215999999999</v>
      </c>
      <c r="U438" s="616">
        <v>0.61324031999999995</v>
      </c>
      <c r="V438" s="616">
        <v>0.56678271999999996</v>
      </c>
      <c r="W438" s="616">
        <v>0.51567936000000003</v>
      </c>
      <c r="X438" s="616">
        <v>0.46922175999999999</v>
      </c>
      <c r="Y438" s="616">
        <v>0.42740992</v>
      </c>
      <c r="Z438" s="613">
        <f t="shared" si="281"/>
        <v>29.505169039999998</v>
      </c>
      <c r="AA438" s="1052">
        <f t="shared" si="284"/>
        <v>14.685314685314687</v>
      </c>
      <c r="AB438" s="1052">
        <f t="shared" si="285"/>
        <v>14.859437751004002</v>
      </c>
      <c r="AC438" s="1053">
        <f t="shared" si="286"/>
        <v>8.0260303687635481</v>
      </c>
      <c r="AD438" s="1053">
        <f t="shared" si="287"/>
        <v>8.4705882352941195</v>
      </c>
      <c r="AE438" s="1053">
        <f t="shared" si="288"/>
        <v>8.418367346938771</v>
      </c>
      <c r="AF438" s="1053">
        <f t="shared" si="289"/>
        <v>8.8888888888888786</v>
      </c>
      <c r="AG438" s="1053">
        <f t="shared" si="290"/>
        <v>7.7844311377245567</v>
      </c>
      <c r="AH438" s="1053">
        <f t="shared" si="291"/>
        <v>7.7419354838709653</v>
      </c>
      <c r="AI438" s="1053">
        <f t="shared" si="292"/>
        <v>9.1549295774647987</v>
      </c>
      <c r="AJ438" s="1053">
        <f t="shared" si="293"/>
        <v>9.2307692307692193</v>
      </c>
      <c r="AK438" s="1053">
        <f t="shared" si="294"/>
        <v>12.189859762675304</v>
      </c>
      <c r="AL438" s="1053">
        <f t="shared" si="295"/>
        <v>35.204456441563849</v>
      </c>
      <c r="AM438" s="1053">
        <f t="shared" si="296"/>
        <v>11.130657082109963</v>
      </c>
      <c r="AN438" s="1053">
        <f t="shared" si="297"/>
        <v>8.496732026143782</v>
      </c>
      <c r="AO438" s="1053">
        <f t="shared" si="298"/>
        <v>8.5106382978723296</v>
      </c>
      <c r="AP438" s="1053">
        <f t="shared" si="299"/>
        <v>6.8181818181818343</v>
      </c>
      <c r="AQ438" s="1053">
        <f t="shared" si="300"/>
        <v>8.196721311475418</v>
      </c>
      <c r="AR438" s="1053">
        <f t="shared" si="301"/>
        <v>9.9099099099098975</v>
      </c>
      <c r="AS438" s="1053">
        <f t="shared" si="302"/>
        <v>9.9009900990099098</v>
      </c>
      <c r="AT438" s="1053">
        <f t="shared" si="303"/>
        <v>9.7826086956521721</v>
      </c>
      <c r="AU438" s="1054">
        <f t="shared" si="282"/>
        <v>10.870072407531399</v>
      </c>
      <c r="AV438" s="1055">
        <f t="shared" si="283"/>
        <v>6.1171394405030561</v>
      </c>
    </row>
    <row r="439" spans="1:48" ht="11.25" customHeight="1" x14ac:dyDescent="0.2">
      <c r="A439" s="860" t="s">
        <v>1468</v>
      </c>
      <c r="B439" s="860" t="s">
        <v>1469</v>
      </c>
      <c r="C439" s="610">
        <v>0.81</v>
      </c>
      <c r="D439" s="482">
        <v>0.78</v>
      </c>
      <c r="E439" s="615">
        <v>0.67</v>
      </c>
      <c r="F439" s="610">
        <v>0.64</v>
      </c>
      <c r="G439" s="610">
        <v>0.6</v>
      </c>
      <c r="H439" s="610">
        <v>0.57999999999999996</v>
      </c>
      <c r="I439" s="610">
        <v>0.5</v>
      </c>
      <c r="J439" s="931"/>
      <c r="K439" s="610">
        <v>0.36</v>
      </c>
      <c r="L439" s="481">
        <v>0.22</v>
      </c>
      <c r="M439" s="931"/>
      <c r="N439" s="611">
        <v>0.2</v>
      </c>
      <c r="O439" s="611">
        <v>0.30249999999999999</v>
      </c>
      <c r="P439" s="616">
        <v>0.45750000000000002</v>
      </c>
      <c r="Q439" s="612">
        <v>0</v>
      </c>
      <c r="R439" s="612">
        <v>0</v>
      </c>
      <c r="S439" s="612">
        <v>0</v>
      </c>
      <c r="T439" s="612">
        <v>0</v>
      </c>
      <c r="U439" s="612">
        <v>0</v>
      </c>
      <c r="V439" s="612">
        <v>0</v>
      </c>
      <c r="W439" s="612">
        <v>0</v>
      </c>
      <c r="X439" s="612">
        <v>0</v>
      </c>
      <c r="Y439" s="612">
        <v>0</v>
      </c>
      <c r="Z439" s="613">
        <f t="shared" si="281"/>
        <v>6.120000000000001</v>
      </c>
      <c r="AA439" s="1052">
        <f t="shared" si="284"/>
        <v>3.8461538461538547</v>
      </c>
      <c r="AB439" s="1052">
        <f t="shared" si="285"/>
        <v>16.417910447761198</v>
      </c>
      <c r="AC439" s="1053">
        <f t="shared" si="286"/>
        <v>4.6875</v>
      </c>
      <c r="AD439" s="1053">
        <f t="shared" si="287"/>
        <v>6.6666666666666652</v>
      </c>
      <c r="AE439" s="1053">
        <f t="shared" si="288"/>
        <v>3.4482758620689724</v>
      </c>
      <c r="AF439" s="1053">
        <f t="shared" si="289"/>
        <v>15.999999999999993</v>
      </c>
      <c r="AG439" s="1053">
        <f t="shared" si="290"/>
        <v>38.888888888888886</v>
      </c>
      <c r="AH439" s="1053">
        <f t="shared" si="291"/>
        <v>63.636363636363626</v>
      </c>
      <c r="AI439" s="1053">
        <f t="shared" si="292"/>
        <v>9.9999999999999858</v>
      </c>
      <c r="AJ439" s="1053">
        <f t="shared" si="293"/>
        <v>-33.884297520661157</v>
      </c>
      <c r="AK439" s="1053">
        <f t="shared" si="294"/>
        <v>-33.879781420765035</v>
      </c>
      <c r="AL439" s="1053" t="str">
        <f t="shared" si="295"/>
        <v>n/a</v>
      </c>
      <c r="AM439" s="1053" t="str">
        <f t="shared" si="296"/>
        <v>n/a</v>
      </c>
      <c r="AN439" s="1053" t="str">
        <f t="shared" si="297"/>
        <v>n/a</v>
      </c>
      <c r="AO439" s="1053" t="str">
        <f t="shared" si="298"/>
        <v>n/a</v>
      </c>
      <c r="AP439" s="1053" t="str">
        <f t="shared" si="299"/>
        <v>n/a</v>
      </c>
      <c r="AQ439" s="1053" t="str">
        <f t="shared" si="300"/>
        <v>n/a</v>
      </c>
      <c r="AR439" s="1053" t="str">
        <f t="shared" si="301"/>
        <v>n/a</v>
      </c>
      <c r="AS439" s="1053" t="str">
        <f t="shared" si="302"/>
        <v>n/a</v>
      </c>
      <c r="AT439" s="1053" t="str">
        <f t="shared" si="303"/>
        <v>n/a</v>
      </c>
      <c r="AU439" s="1054">
        <f t="shared" si="282"/>
        <v>8.7116073096797262</v>
      </c>
      <c r="AV439" s="1055">
        <f t="shared" si="283"/>
        <v>27.824005700752348</v>
      </c>
    </row>
    <row r="440" spans="1:48" ht="11.25" customHeight="1" x14ac:dyDescent="0.2">
      <c r="A440" s="845" t="s">
        <v>1478</v>
      </c>
      <c r="B440" s="845" t="s">
        <v>1479</v>
      </c>
      <c r="C440" s="610">
        <v>1.2</v>
      </c>
      <c r="D440" s="482">
        <v>1</v>
      </c>
      <c r="E440" s="476">
        <v>0.92</v>
      </c>
      <c r="F440" s="610">
        <v>0.88</v>
      </c>
      <c r="G440" s="610">
        <v>0.76</v>
      </c>
      <c r="H440" s="610">
        <v>0.68</v>
      </c>
      <c r="I440" s="610">
        <v>0.5</v>
      </c>
      <c r="J440" s="931"/>
      <c r="K440" s="610">
        <v>0.4</v>
      </c>
      <c r="L440" s="481">
        <v>0.2</v>
      </c>
      <c r="M440" s="931"/>
      <c r="N440" s="611">
        <v>0</v>
      </c>
      <c r="O440" s="611">
        <v>0</v>
      </c>
      <c r="P440" s="612">
        <v>0</v>
      </c>
      <c r="Q440" s="612">
        <v>0</v>
      </c>
      <c r="R440" s="612">
        <v>0</v>
      </c>
      <c r="S440" s="612">
        <v>0</v>
      </c>
      <c r="T440" s="612">
        <v>0</v>
      </c>
      <c r="U440" s="612">
        <v>0</v>
      </c>
      <c r="V440" s="612">
        <v>0</v>
      </c>
      <c r="W440" s="612">
        <v>0</v>
      </c>
      <c r="X440" s="612">
        <v>0</v>
      </c>
      <c r="Y440" s="612">
        <v>0</v>
      </c>
      <c r="Z440" s="613">
        <f t="shared" si="281"/>
        <v>6.54</v>
      </c>
      <c r="AA440" s="1052">
        <f t="shared" si="284"/>
        <v>19.999999999999996</v>
      </c>
      <c r="AB440" s="1052">
        <f t="shared" si="285"/>
        <v>8.6956521739130377</v>
      </c>
      <c r="AC440" s="1053">
        <f t="shared" si="286"/>
        <v>4.5454545454545414</v>
      </c>
      <c r="AD440" s="1053">
        <f t="shared" si="287"/>
        <v>15.789473684210531</v>
      </c>
      <c r="AE440" s="1053">
        <f t="shared" si="288"/>
        <v>11.764705882352944</v>
      </c>
      <c r="AF440" s="1053">
        <f t="shared" si="289"/>
        <v>36.000000000000007</v>
      </c>
      <c r="AG440" s="1053">
        <f t="shared" si="290"/>
        <v>25</v>
      </c>
      <c r="AH440" s="1053">
        <f t="shared" si="291"/>
        <v>100</v>
      </c>
      <c r="AI440" s="1053" t="str">
        <f t="shared" si="292"/>
        <v>n/a</v>
      </c>
      <c r="AJ440" s="1053" t="str">
        <f t="shared" si="293"/>
        <v>n/a</v>
      </c>
      <c r="AK440" s="1053" t="str">
        <f t="shared" si="294"/>
        <v>n/a</v>
      </c>
      <c r="AL440" s="1053" t="str">
        <f t="shared" si="295"/>
        <v>n/a</v>
      </c>
      <c r="AM440" s="1053" t="str">
        <f t="shared" si="296"/>
        <v>n/a</v>
      </c>
      <c r="AN440" s="1053" t="str">
        <f t="shared" si="297"/>
        <v>n/a</v>
      </c>
      <c r="AO440" s="1053" t="str">
        <f t="shared" si="298"/>
        <v>n/a</v>
      </c>
      <c r="AP440" s="1053" t="str">
        <f t="shared" si="299"/>
        <v>n/a</v>
      </c>
      <c r="AQ440" s="1053" t="str">
        <f t="shared" si="300"/>
        <v>n/a</v>
      </c>
      <c r="AR440" s="1053" t="str">
        <f t="shared" si="301"/>
        <v>n/a</v>
      </c>
      <c r="AS440" s="1053" t="str">
        <f t="shared" si="302"/>
        <v>n/a</v>
      </c>
      <c r="AT440" s="1053" t="str">
        <f t="shared" si="303"/>
        <v>n/a</v>
      </c>
      <c r="AU440" s="1054">
        <f t="shared" si="282"/>
        <v>27.72441078574138</v>
      </c>
      <c r="AV440" s="1055">
        <f t="shared" si="283"/>
        <v>30.835618736743982</v>
      </c>
    </row>
    <row r="441" spans="1:48" ht="11.25" customHeight="1" x14ac:dyDescent="0.2">
      <c r="A441" s="489" t="s">
        <v>1464</v>
      </c>
      <c r="B441" s="490" t="s">
        <v>1465</v>
      </c>
      <c r="C441" s="610">
        <v>0.69</v>
      </c>
      <c r="D441" s="482">
        <v>0.6</v>
      </c>
      <c r="E441" s="503">
        <v>0.52</v>
      </c>
      <c r="F441" s="495">
        <v>0.48</v>
      </c>
      <c r="G441" s="496">
        <v>0.44</v>
      </c>
      <c r="H441" s="496">
        <v>0.35</v>
      </c>
      <c r="I441" s="495">
        <v>0.2</v>
      </c>
      <c r="J441" s="1013"/>
      <c r="K441" s="495">
        <v>0.2</v>
      </c>
      <c r="L441" s="492">
        <v>0.2</v>
      </c>
      <c r="M441" s="1013"/>
      <c r="N441" s="518">
        <v>0</v>
      </c>
      <c r="O441" s="518">
        <v>0.52</v>
      </c>
      <c r="P441" s="498">
        <v>0.8</v>
      </c>
      <c r="Q441" s="498">
        <v>0.79047999999999996</v>
      </c>
      <c r="R441" s="498">
        <v>0.76192000000000004</v>
      </c>
      <c r="S441" s="499">
        <v>0.72563999999999995</v>
      </c>
      <c r="T441" s="499">
        <v>0.72563999999999995</v>
      </c>
      <c r="U441" s="498">
        <v>0.72563999999999995</v>
      </c>
      <c r="V441" s="499">
        <v>0.69108000000000003</v>
      </c>
      <c r="W441" s="499">
        <v>0.69108000000000003</v>
      </c>
      <c r="X441" s="498">
        <v>0.69108000000000003</v>
      </c>
      <c r="Y441" s="498">
        <v>0.66638999999999993</v>
      </c>
      <c r="Z441" s="613">
        <f t="shared" si="281"/>
        <v>11.46895</v>
      </c>
      <c r="AA441" s="1052">
        <f t="shared" si="284"/>
        <v>14.999999999999991</v>
      </c>
      <c r="AB441" s="1052">
        <f t="shared" si="285"/>
        <v>15.384615384615374</v>
      </c>
      <c r="AC441" s="1053">
        <f t="shared" si="286"/>
        <v>8.3333333333333481</v>
      </c>
      <c r="AD441" s="1053">
        <f t="shared" si="287"/>
        <v>9.0909090909090828</v>
      </c>
      <c r="AE441" s="1053">
        <f t="shared" si="288"/>
        <v>25.714285714285733</v>
      </c>
      <c r="AF441" s="1053">
        <f t="shared" si="289"/>
        <v>74.999999999999972</v>
      </c>
      <c r="AG441" s="1053">
        <f t="shared" si="290"/>
        <v>0</v>
      </c>
      <c r="AH441" s="1053">
        <f t="shared" si="291"/>
        <v>0</v>
      </c>
      <c r="AI441" s="1053" t="str">
        <f t="shared" si="292"/>
        <v>n/a</v>
      </c>
      <c r="AJ441" s="1053">
        <f t="shared" si="293"/>
        <v>-100</v>
      </c>
      <c r="AK441" s="1053">
        <f t="shared" si="294"/>
        <v>-35</v>
      </c>
      <c r="AL441" s="1053">
        <f t="shared" si="295"/>
        <v>1.2043315453901471</v>
      </c>
      <c r="AM441" s="1053">
        <f t="shared" si="296"/>
        <v>3.7484250314993695</v>
      </c>
      <c r="AN441" s="1053">
        <f t="shared" si="297"/>
        <v>4.9997243812358816</v>
      </c>
      <c r="AO441" s="1053">
        <f t="shared" si="298"/>
        <v>0</v>
      </c>
      <c r="AP441" s="1053">
        <f t="shared" si="299"/>
        <v>0</v>
      </c>
      <c r="AQ441" s="1053">
        <f t="shared" si="300"/>
        <v>5.0008682062858023</v>
      </c>
      <c r="AR441" s="1053">
        <f t="shared" si="301"/>
        <v>0</v>
      </c>
      <c r="AS441" s="1053">
        <f t="shared" si="302"/>
        <v>0</v>
      </c>
      <c r="AT441" s="1053">
        <f t="shared" si="303"/>
        <v>3.7050375906001243</v>
      </c>
      <c r="AU441" s="1054">
        <f t="shared" si="282"/>
        <v>1.6937647514818337</v>
      </c>
      <c r="AV441" s="1055">
        <f t="shared" si="283"/>
        <v>31.754025419516068</v>
      </c>
    </row>
    <row r="442" spans="1:48" ht="11.25" customHeight="1" x14ac:dyDescent="0.2">
      <c r="A442" s="480" t="s">
        <v>1442</v>
      </c>
      <c r="B442" s="860" t="s">
        <v>1443</v>
      </c>
      <c r="C442" s="610">
        <v>2.12</v>
      </c>
      <c r="D442" s="482">
        <v>1.84</v>
      </c>
      <c r="E442" s="482">
        <v>1.52</v>
      </c>
      <c r="F442" s="610">
        <v>1.36</v>
      </c>
      <c r="G442" s="610">
        <v>1.1399999999999999</v>
      </c>
      <c r="H442" s="610">
        <v>0.92</v>
      </c>
      <c r="I442" s="610">
        <v>0.77</v>
      </c>
      <c r="J442" s="931"/>
      <c r="K442" s="610">
        <v>0.6</v>
      </c>
      <c r="L442" s="481">
        <v>0.22500000000000001</v>
      </c>
      <c r="M442" s="931"/>
      <c r="N442" s="611">
        <v>0</v>
      </c>
      <c r="O442" s="611">
        <v>0</v>
      </c>
      <c r="P442" s="612">
        <v>0</v>
      </c>
      <c r="Q442" s="612">
        <v>0</v>
      </c>
      <c r="R442" s="612">
        <v>0</v>
      </c>
      <c r="S442" s="612">
        <v>0</v>
      </c>
      <c r="T442" s="612">
        <v>0</v>
      </c>
      <c r="U442" s="612">
        <v>0</v>
      </c>
      <c r="V442" s="612">
        <v>0</v>
      </c>
      <c r="W442" s="612">
        <v>0</v>
      </c>
      <c r="X442" s="612">
        <v>0</v>
      </c>
      <c r="Y442" s="612">
        <v>0</v>
      </c>
      <c r="Z442" s="613">
        <f t="shared" si="281"/>
        <v>10.494999999999999</v>
      </c>
      <c r="AA442" s="1052">
        <f t="shared" si="284"/>
        <v>15.217391304347828</v>
      </c>
      <c r="AB442" s="1052">
        <f t="shared" si="285"/>
        <v>21.052631578947366</v>
      </c>
      <c r="AC442" s="1053">
        <f t="shared" si="286"/>
        <v>11.764705882352944</v>
      </c>
      <c r="AD442" s="1053">
        <f t="shared" si="287"/>
        <v>19.298245614035103</v>
      </c>
      <c r="AE442" s="1053">
        <f t="shared" si="288"/>
        <v>23.913043478260843</v>
      </c>
      <c r="AF442" s="1053">
        <f t="shared" si="289"/>
        <v>19.480519480519476</v>
      </c>
      <c r="AG442" s="1053">
        <f t="shared" si="290"/>
        <v>28.333333333333343</v>
      </c>
      <c r="AH442" s="1053">
        <f t="shared" si="291"/>
        <v>166.66666666666666</v>
      </c>
      <c r="AI442" s="1053" t="str">
        <f t="shared" si="292"/>
        <v>n/a</v>
      </c>
      <c r="AJ442" s="1053" t="str">
        <f t="shared" si="293"/>
        <v>n/a</v>
      </c>
      <c r="AK442" s="1053" t="str">
        <f t="shared" si="294"/>
        <v>n/a</v>
      </c>
      <c r="AL442" s="1053" t="str">
        <f t="shared" si="295"/>
        <v>n/a</v>
      </c>
      <c r="AM442" s="1053" t="str">
        <f t="shared" si="296"/>
        <v>n/a</v>
      </c>
      <c r="AN442" s="1053" t="str">
        <f t="shared" si="297"/>
        <v>n/a</v>
      </c>
      <c r="AO442" s="1053" t="str">
        <f t="shared" si="298"/>
        <v>n/a</v>
      </c>
      <c r="AP442" s="1053" t="str">
        <f t="shared" si="299"/>
        <v>n/a</v>
      </c>
      <c r="AQ442" s="1053" t="str">
        <f t="shared" si="300"/>
        <v>n/a</v>
      </c>
      <c r="AR442" s="1053" t="str">
        <f t="shared" si="301"/>
        <v>n/a</v>
      </c>
      <c r="AS442" s="1053" t="str">
        <f t="shared" si="302"/>
        <v>n/a</v>
      </c>
      <c r="AT442" s="1053" t="str">
        <f t="shared" si="303"/>
        <v>n/a</v>
      </c>
      <c r="AU442" s="1054">
        <f t="shared" si="282"/>
        <v>38.215817167307947</v>
      </c>
      <c r="AV442" s="1055">
        <f t="shared" si="283"/>
        <v>52.145268614084522</v>
      </c>
    </row>
    <row r="443" spans="1:48" ht="11.25" customHeight="1" x14ac:dyDescent="0.2">
      <c r="A443" s="480" t="s">
        <v>1482</v>
      </c>
      <c r="B443" s="860" t="s">
        <v>1483</v>
      </c>
      <c r="C443" s="610">
        <v>2.65</v>
      </c>
      <c r="D443" s="482">
        <v>2.4900000000000002</v>
      </c>
      <c r="E443" s="482">
        <v>2.21</v>
      </c>
      <c r="F443" s="610">
        <v>2.0299999999999998</v>
      </c>
      <c r="G443" s="610">
        <v>1.7024999999999999</v>
      </c>
      <c r="H443" s="610">
        <v>1.34</v>
      </c>
      <c r="I443" s="610">
        <v>1.0319</v>
      </c>
      <c r="J443" s="931"/>
      <c r="K443" s="485">
        <v>0</v>
      </c>
      <c r="L443" s="614">
        <v>0</v>
      </c>
      <c r="M443" s="931"/>
      <c r="N443" s="611">
        <v>0</v>
      </c>
      <c r="O443" s="611">
        <v>0</v>
      </c>
      <c r="P443" s="612">
        <v>0</v>
      </c>
      <c r="Q443" s="612">
        <v>0</v>
      </c>
      <c r="R443" s="612">
        <v>0</v>
      </c>
      <c r="S443" s="612">
        <v>0</v>
      </c>
      <c r="T443" s="612">
        <v>0</v>
      </c>
      <c r="U443" s="612">
        <v>0</v>
      </c>
      <c r="V443" s="612">
        <v>0</v>
      </c>
      <c r="W443" s="612">
        <v>0</v>
      </c>
      <c r="X443" s="612">
        <v>0</v>
      </c>
      <c r="Y443" s="612">
        <v>0</v>
      </c>
      <c r="Z443" s="613">
        <f t="shared" si="281"/>
        <v>13.454400000000001</v>
      </c>
      <c r="AA443" s="1052">
        <f t="shared" si="284"/>
        <v>6.425702811244971</v>
      </c>
      <c r="AB443" s="1052">
        <f t="shared" si="285"/>
        <v>12.669683257918575</v>
      </c>
      <c r="AC443" s="1053">
        <f t="shared" si="286"/>
        <v>8.866995073891637</v>
      </c>
      <c r="AD443" s="1053">
        <f t="shared" si="287"/>
        <v>19.236417033773854</v>
      </c>
      <c r="AE443" s="1053">
        <f t="shared" si="288"/>
        <v>27.052238805970141</v>
      </c>
      <c r="AF443" s="1053">
        <f t="shared" si="289"/>
        <v>29.857544335691454</v>
      </c>
      <c r="AG443" s="1053" t="str">
        <f t="shared" si="290"/>
        <v>n/a</v>
      </c>
      <c r="AH443" s="1053" t="str">
        <f t="shared" si="291"/>
        <v>n/a</v>
      </c>
      <c r="AI443" s="1053" t="str">
        <f t="shared" si="292"/>
        <v>n/a</v>
      </c>
      <c r="AJ443" s="1053" t="str">
        <f t="shared" si="293"/>
        <v>n/a</v>
      </c>
      <c r="AK443" s="1053" t="str">
        <f t="shared" si="294"/>
        <v>n/a</v>
      </c>
      <c r="AL443" s="1053" t="str">
        <f t="shared" si="295"/>
        <v>n/a</v>
      </c>
      <c r="AM443" s="1053" t="str">
        <f t="shared" si="296"/>
        <v>n/a</v>
      </c>
      <c r="AN443" s="1053" t="str">
        <f t="shared" si="297"/>
        <v>n/a</v>
      </c>
      <c r="AO443" s="1053" t="str">
        <f t="shared" si="298"/>
        <v>n/a</v>
      </c>
      <c r="AP443" s="1053" t="str">
        <f t="shared" si="299"/>
        <v>n/a</v>
      </c>
      <c r="AQ443" s="1053" t="str">
        <f t="shared" si="300"/>
        <v>n/a</v>
      </c>
      <c r="AR443" s="1053" t="str">
        <f t="shared" si="301"/>
        <v>n/a</v>
      </c>
      <c r="AS443" s="1053" t="str">
        <f t="shared" si="302"/>
        <v>n/a</v>
      </c>
      <c r="AT443" s="1053" t="str">
        <f t="shared" si="303"/>
        <v>n/a</v>
      </c>
      <c r="AU443" s="1054">
        <f t="shared" si="282"/>
        <v>17.35143021974844</v>
      </c>
      <c r="AV443" s="1055">
        <f t="shared" si="283"/>
        <v>9.6678608446783993</v>
      </c>
    </row>
    <row r="444" spans="1:48" ht="11.25" customHeight="1" x14ac:dyDescent="0.2">
      <c r="A444" s="489" t="s">
        <v>3856</v>
      </c>
      <c r="B444" s="490" t="s">
        <v>3857</v>
      </c>
      <c r="C444" s="610">
        <v>1.01</v>
      </c>
      <c r="D444" s="482">
        <v>0.99</v>
      </c>
      <c r="E444" s="493">
        <v>0.95</v>
      </c>
      <c r="F444" s="610">
        <v>0.9</v>
      </c>
      <c r="G444" s="610">
        <v>0.87</v>
      </c>
      <c r="H444" s="610">
        <v>0.84</v>
      </c>
      <c r="I444" s="521">
        <v>0.8</v>
      </c>
      <c r="J444" s="931"/>
      <c r="K444" s="521">
        <v>0.8</v>
      </c>
      <c r="L444" s="524">
        <v>0.8</v>
      </c>
      <c r="M444" s="931"/>
      <c r="N444" s="525">
        <v>0.8</v>
      </c>
      <c r="O444" s="525">
        <v>0.8</v>
      </c>
      <c r="P444" s="522">
        <v>1.08</v>
      </c>
      <c r="Q444" s="616">
        <v>1.08</v>
      </c>
      <c r="R444" s="616">
        <v>0.9</v>
      </c>
      <c r="S444" s="616">
        <v>0.17</v>
      </c>
      <c r="T444" s="522">
        <v>0</v>
      </c>
      <c r="U444" s="522">
        <v>0</v>
      </c>
      <c r="V444" s="522">
        <v>0</v>
      </c>
      <c r="W444" s="522">
        <v>0</v>
      </c>
      <c r="X444" s="522">
        <v>0</v>
      </c>
      <c r="Y444" s="522">
        <v>0</v>
      </c>
      <c r="Z444" s="613">
        <f t="shared" si="281"/>
        <v>12.790000000000001</v>
      </c>
      <c r="AA444" s="1052">
        <f t="shared" si="284"/>
        <v>2.020202020202011</v>
      </c>
      <c r="AB444" s="1052">
        <f t="shared" si="285"/>
        <v>4.2105263157894868</v>
      </c>
      <c r="AC444" s="1053">
        <f t="shared" si="286"/>
        <v>5.555555555555558</v>
      </c>
      <c r="AD444" s="1053">
        <f t="shared" si="287"/>
        <v>3.4482758620689724</v>
      </c>
      <c r="AE444" s="1053">
        <f t="shared" si="288"/>
        <v>3.5714285714285809</v>
      </c>
      <c r="AF444" s="1053">
        <f t="shared" si="289"/>
        <v>4.9999999999999822</v>
      </c>
      <c r="AG444" s="1053">
        <f t="shared" si="290"/>
        <v>0</v>
      </c>
      <c r="AH444" s="1053">
        <f t="shared" si="291"/>
        <v>0</v>
      </c>
      <c r="AI444" s="1053">
        <f t="shared" si="292"/>
        <v>0</v>
      </c>
      <c r="AJ444" s="1053">
        <f t="shared" si="293"/>
        <v>0</v>
      </c>
      <c r="AK444" s="1053">
        <f t="shared" si="294"/>
        <v>-25.925925925925931</v>
      </c>
      <c r="AL444" s="1053">
        <f t="shared" si="295"/>
        <v>0</v>
      </c>
      <c r="AM444" s="1053">
        <f t="shared" si="296"/>
        <v>19.999999999999996</v>
      </c>
      <c r="AN444" s="1053">
        <f t="shared" si="297"/>
        <v>429.41176470588232</v>
      </c>
      <c r="AO444" s="1053" t="str">
        <f t="shared" si="298"/>
        <v>n/a</v>
      </c>
      <c r="AP444" s="1053" t="str">
        <f t="shared" si="299"/>
        <v>n/a</v>
      </c>
      <c r="AQ444" s="1053" t="str">
        <f t="shared" si="300"/>
        <v>n/a</v>
      </c>
      <c r="AR444" s="1053" t="str">
        <f t="shared" si="301"/>
        <v>n/a</v>
      </c>
      <c r="AS444" s="1053" t="str">
        <f t="shared" si="302"/>
        <v>n/a</v>
      </c>
      <c r="AT444" s="1053" t="str">
        <f t="shared" si="303"/>
        <v>n/a</v>
      </c>
      <c r="AU444" s="1054">
        <f t="shared" si="282"/>
        <v>31.949416221785782</v>
      </c>
      <c r="AV444" s="1055">
        <f t="shared" si="283"/>
        <v>114.7834831994592</v>
      </c>
    </row>
    <row r="445" spans="1:48" ht="11.25" customHeight="1" x14ac:dyDescent="0.2">
      <c r="A445" s="480" t="s">
        <v>1458</v>
      </c>
      <c r="B445" s="860" t="s">
        <v>1459</v>
      </c>
      <c r="C445" s="610">
        <v>2.2000000000000002</v>
      </c>
      <c r="D445" s="482">
        <v>1.92</v>
      </c>
      <c r="E445" s="615">
        <v>1.88</v>
      </c>
      <c r="F445" s="610">
        <v>1.84</v>
      </c>
      <c r="G445" s="610">
        <v>1.8</v>
      </c>
      <c r="H445" s="610">
        <v>1.76</v>
      </c>
      <c r="I445" s="610">
        <v>1.72</v>
      </c>
      <c r="J445" s="931"/>
      <c r="K445" s="610">
        <v>1.68</v>
      </c>
      <c r="L445" s="614">
        <v>1.52</v>
      </c>
      <c r="M445" s="931"/>
      <c r="N445" s="611">
        <v>1.52</v>
      </c>
      <c r="O445" s="611">
        <v>1.52</v>
      </c>
      <c r="P445" s="612">
        <v>1.52</v>
      </c>
      <c r="Q445" s="612">
        <v>1.52</v>
      </c>
      <c r="R445" s="612">
        <v>1.52</v>
      </c>
      <c r="S445" s="616">
        <v>1.52</v>
      </c>
      <c r="T445" s="616">
        <v>1.49</v>
      </c>
      <c r="U445" s="616">
        <v>1.45</v>
      </c>
      <c r="V445" s="616">
        <v>1.41</v>
      </c>
      <c r="W445" s="616">
        <v>1.37</v>
      </c>
      <c r="X445" s="616">
        <v>1.21</v>
      </c>
      <c r="Y445" s="616">
        <v>1.1000000000000001</v>
      </c>
      <c r="Z445" s="613">
        <f t="shared" si="281"/>
        <v>33.47</v>
      </c>
      <c r="AA445" s="1052">
        <f t="shared" si="284"/>
        <v>14.583333333333348</v>
      </c>
      <c r="AB445" s="1052">
        <f t="shared" si="285"/>
        <v>2.1276595744680771</v>
      </c>
      <c r="AC445" s="1053">
        <f t="shared" si="286"/>
        <v>2.1739130434782483</v>
      </c>
      <c r="AD445" s="1053">
        <f t="shared" si="287"/>
        <v>2.2222222222222143</v>
      </c>
      <c r="AE445" s="1053">
        <f t="shared" si="288"/>
        <v>2.2727272727272707</v>
      </c>
      <c r="AF445" s="1053">
        <f t="shared" si="289"/>
        <v>2.3255813953488413</v>
      </c>
      <c r="AG445" s="1053">
        <f t="shared" si="290"/>
        <v>2.3809523809523725</v>
      </c>
      <c r="AH445" s="1053">
        <f t="shared" si="291"/>
        <v>10.526315789473673</v>
      </c>
      <c r="AI445" s="1053">
        <f t="shared" si="292"/>
        <v>0</v>
      </c>
      <c r="AJ445" s="1053">
        <f t="shared" si="293"/>
        <v>0</v>
      </c>
      <c r="AK445" s="1053">
        <f t="shared" si="294"/>
        <v>0</v>
      </c>
      <c r="AL445" s="1053">
        <f t="shared" si="295"/>
        <v>0</v>
      </c>
      <c r="AM445" s="1053">
        <f t="shared" si="296"/>
        <v>0</v>
      </c>
      <c r="AN445" s="1053">
        <f t="shared" si="297"/>
        <v>0</v>
      </c>
      <c r="AO445" s="1053">
        <f t="shared" si="298"/>
        <v>2.0134228187919545</v>
      </c>
      <c r="AP445" s="1053">
        <f t="shared" si="299"/>
        <v>2.7586206896551779</v>
      </c>
      <c r="AQ445" s="1053">
        <f t="shared" si="300"/>
        <v>2.8368794326241176</v>
      </c>
      <c r="AR445" s="1053">
        <f t="shared" si="301"/>
        <v>2.9197080291970767</v>
      </c>
      <c r="AS445" s="1053">
        <f t="shared" si="302"/>
        <v>13.223140495867792</v>
      </c>
      <c r="AT445" s="1053">
        <f t="shared" si="303"/>
        <v>9.9999999999999858</v>
      </c>
      <c r="AU445" s="1054">
        <f t="shared" si="282"/>
        <v>3.6182238239070066</v>
      </c>
      <c r="AV445" s="1055">
        <f t="shared" si="283"/>
        <v>4.5605147651938998</v>
      </c>
    </row>
    <row r="446" spans="1:48" ht="11.25" customHeight="1" x14ac:dyDescent="0.2">
      <c r="A446" s="860" t="s">
        <v>4191</v>
      </c>
      <c r="B446" s="860" t="s">
        <v>4187</v>
      </c>
      <c r="C446" s="610">
        <v>1.3</v>
      </c>
      <c r="D446" s="482">
        <v>1.1000000000000001</v>
      </c>
      <c r="E446" s="635">
        <v>0.9</v>
      </c>
      <c r="F446" s="620">
        <v>0.7</v>
      </c>
      <c r="G446" s="620">
        <v>0.55000000000000004</v>
      </c>
      <c r="H446" s="620">
        <v>0.35</v>
      </c>
      <c r="I446" s="636">
        <v>0.2</v>
      </c>
      <c r="J446" s="505"/>
      <c r="K446" s="636">
        <v>0.2</v>
      </c>
      <c r="L446" s="637">
        <v>0.2</v>
      </c>
      <c r="M446" s="505"/>
      <c r="N446" s="638">
        <v>0.2</v>
      </c>
      <c r="O446" s="638">
        <v>0.437</v>
      </c>
      <c r="P446" s="837">
        <v>1.08</v>
      </c>
      <c r="Q446" s="837">
        <v>1.08</v>
      </c>
      <c r="R446" s="837">
        <v>1.08</v>
      </c>
      <c r="S446" s="837">
        <v>1.08</v>
      </c>
      <c r="T446" s="837">
        <v>1</v>
      </c>
      <c r="U446" s="837">
        <v>0.92</v>
      </c>
      <c r="V446" s="837">
        <v>0.92</v>
      </c>
      <c r="W446" s="837">
        <v>0.92</v>
      </c>
      <c r="X446" s="837">
        <v>0.8</v>
      </c>
      <c r="Y446" s="837">
        <v>0.48</v>
      </c>
      <c r="Z446" s="613">
        <f t="shared" si="281"/>
        <v>15.497000000000002</v>
      </c>
      <c r="AA446" s="1052">
        <f t="shared" si="284"/>
        <v>18.181818181818166</v>
      </c>
      <c r="AB446" s="1052">
        <f t="shared" si="285"/>
        <v>22.222222222222232</v>
      </c>
      <c r="AC446" s="1053">
        <f t="shared" si="286"/>
        <v>28.57142857142858</v>
      </c>
      <c r="AD446" s="1053">
        <f t="shared" si="287"/>
        <v>27.272727272727249</v>
      </c>
      <c r="AE446" s="1053">
        <f t="shared" si="288"/>
        <v>57.14285714285716</v>
      </c>
      <c r="AF446" s="1053">
        <f t="shared" si="289"/>
        <v>74.999999999999972</v>
      </c>
      <c r="AG446" s="1053">
        <f t="shared" si="290"/>
        <v>0</v>
      </c>
      <c r="AH446" s="1053">
        <f t="shared" si="291"/>
        <v>0</v>
      </c>
      <c r="AI446" s="1053">
        <f t="shared" si="292"/>
        <v>0</v>
      </c>
      <c r="AJ446" s="1053">
        <f t="shared" si="293"/>
        <v>-54.233409610983976</v>
      </c>
      <c r="AK446" s="1053">
        <f t="shared" si="294"/>
        <v>-59.537037037037031</v>
      </c>
      <c r="AL446" s="1053">
        <f t="shared" si="295"/>
        <v>0</v>
      </c>
      <c r="AM446" s="1053">
        <f t="shared" si="296"/>
        <v>0</v>
      </c>
      <c r="AN446" s="1053">
        <f t="shared" si="297"/>
        <v>0</v>
      </c>
      <c r="AO446" s="1053">
        <f t="shared" si="298"/>
        <v>8.0000000000000071</v>
      </c>
      <c r="AP446" s="1053">
        <f t="shared" si="299"/>
        <v>8.6956521739130377</v>
      </c>
      <c r="AQ446" s="1053">
        <f t="shared" si="300"/>
        <v>0</v>
      </c>
      <c r="AR446" s="1053">
        <f t="shared" si="301"/>
        <v>0</v>
      </c>
      <c r="AS446" s="1053">
        <f t="shared" si="302"/>
        <v>14.999999999999991</v>
      </c>
      <c r="AT446" s="1053">
        <f t="shared" si="303"/>
        <v>66.666666666666671</v>
      </c>
      <c r="AU446" s="1054">
        <f t="shared" si="282"/>
        <v>10.649146279180602</v>
      </c>
      <c r="AV446" s="1055">
        <f t="shared" si="283"/>
        <v>32.688106607186491</v>
      </c>
    </row>
    <row r="447" spans="1:48" ht="11.25" customHeight="1" x14ac:dyDescent="0.2">
      <c r="A447" s="845" t="s">
        <v>292</v>
      </c>
      <c r="B447" s="845" t="s">
        <v>293</v>
      </c>
      <c r="C447" s="610">
        <v>1.64</v>
      </c>
      <c r="D447" s="482">
        <v>1.49</v>
      </c>
      <c r="E447" s="476">
        <v>1.38</v>
      </c>
      <c r="F447" s="610">
        <v>1.31</v>
      </c>
      <c r="G447" s="610">
        <v>1.27</v>
      </c>
      <c r="H447" s="610">
        <v>1.23</v>
      </c>
      <c r="I447" s="610">
        <v>1.18</v>
      </c>
      <c r="J447" s="931"/>
      <c r="K447" s="610">
        <v>1.1000000000000001</v>
      </c>
      <c r="L447" s="481">
        <v>1.03</v>
      </c>
      <c r="M447" s="931"/>
      <c r="N447" s="494">
        <v>0.99</v>
      </c>
      <c r="O447" s="611">
        <v>0.96</v>
      </c>
      <c r="P447" s="616">
        <v>0.94</v>
      </c>
      <c r="Q447" s="616">
        <v>0.84</v>
      </c>
      <c r="R447" s="616">
        <v>0.68</v>
      </c>
      <c r="S447" s="616">
        <v>0.52</v>
      </c>
      <c r="T447" s="616">
        <v>0.37</v>
      </c>
      <c r="U447" s="616">
        <v>0.25668000000000002</v>
      </c>
      <c r="V447" s="616">
        <v>0.21668000000000001</v>
      </c>
      <c r="W447" s="616">
        <v>0.18001000000000003</v>
      </c>
      <c r="X447" s="616">
        <v>0.15778</v>
      </c>
      <c r="Y447" s="616">
        <v>0.15112</v>
      </c>
      <c r="Z447" s="613">
        <f t="shared" si="281"/>
        <v>17.892269999999996</v>
      </c>
      <c r="AA447" s="1052">
        <f t="shared" si="284"/>
        <v>10.067114093959727</v>
      </c>
      <c r="AB447" s="1052">
        <f t="shared" si="285"/>
        <v>7.9710144927536364</v>
      </c>
      <c r="AC447" s="1053">
        <f t="shared" si="286"/>
        <v>5.3435114503816772</v>
      </c>
      <c r="AD447" s="1053">
        <f t="shared" si="287"/>
        <v>3.1496062992125928</v>
      </c>
      <c r="AE447" s="1053">
        <f t="shared" si="288"/>
        <v>3.2520325203251987</v>
      </c>
      <c r="AF447" s="1053">
        <f t="shared" si="289"/>
        <v>4.2372881355932313</v>
      </c>
      <c r="AG447" s="1053">
        <f t="shared" si="290"/>
        <v>7.2727272727272529</v>
      </c>
      <c r="AH447" s="1053">
        <f t="shared" si="291"/>
        <v>6.7961165048543659</v>
      </c>
      <c r="AI447" s="1053">
        <f t="shared" si="292"/>
        <v>4.0404040404040442</v>
      </c>
      <c r="AJ447" s="1053">
        <f t="shared" si="293"/>
        <v>3.125</v>
      </c>
      <c r="AK447" s="1053">
        <f t="shared" si="294"/>
        <v>2.1276595744680771</v>
      </c>
      <c r="AL447" s="1053">
        <f t="shared" si="295"/>
        <v>11.904761904761907</v>
      </c>
      <c r="AM447" s="1053">
        <f t="shared" si="296"/>
        <v>23.529411764705866</v>
      </c>
      <c r="AN447" s="1053">
        <f t="shared" si="297"/>
        <v>30.76923076923077</v>
      </c>
      <c r="AO447" s="1053">
        <f t="shared" si="298"/>
        <v>40.540540540540547</v>
      </c>
      <c r="AP447" s="1053">
        <f t="shared" si="299"/>
        <v>44.148355929562079</v>
      </c>
      <c r="AQ447" s="1053">
        <f t="shared" si="300"/>
        <v>18.460402436773116</v>
      </c>
      <c r="AR447" s="1053">
        <f t="shared" si="301"/>
        <v>20.371090494972478</v>
      </c>
      <c r="AS447" s="1053">
        <f t="shared" si="302"/>
        <v>14.089238179743969</v>
      </c>
      <c r="AT447" s="1053">
        <f t="shared" si="303"/>
        <v>4.4070937003705568</v>
      </c>
      <c r="AU447" s="1054">
        <f t="shared" si="282"/>
        <v>13.280130005267058</v>
      </c>
      <c r="AV447" s="1055">
        <f t="shared" si="283"/>
        <v>12.654849776808211</v>
      </c>
    </row>
    <row r="448" spans="1:48" ht="11.25" customHeight="1" x14ac:dyDescent="0.2">
      <c r="A448" s="533" t="s">
        <v>4569</v>
      </c>
      <c r="B448" s="860" t="s">
        <v>4564</v>
      </c>
      <c r="C448" s="610">
        <v>0.97</v>
      </c>
      <c r="D448" s="482">
        <v>0.88</v>
      </c>
      <c r="E448" s="482">
        <v>0.8</v>
      </c>
      <c r="F448" s="610">
        <v>0.36</v>
      </c>
      <c r="G448" s="521">
        <v>0</v>
      </c>
      <c r="H448" s="485">
        <v>0</v>
      </c>
      <c r="I448" s="521">
        <v>0</v>
      </c>
      <c r="J448" s="541"/>
      <c r="K448" s="521">
        <v>0</v>
      </c>
      <c r="L448" s="524">
        <v>0</v>
      </c>
      <c r="M448" s="1075"/>
      <c r="N448" s="1036">
        <v>0</v>
      </c>
      <c r="O448" s="1036">
        <v>0</v>
      </c>
      <c r="P448" s="612">
        <v>0</v>
      </c>
      <c r="Q448" s="612">
        <v>0</v>
      </c>
      <c r="R448" s="612">
        <v>0</v>
      </c>
      <c r="S448" s="522">
        <v>0</v>
      </c>
      <c r="T448" s="522">
        <v>0</v>
      </c>
      <c r="U448" s="612">
        <v>0</v>
      </c>
      <c r="V448" s="522">
        <v>0</v>
      </c>
      <c r="W448" s="522">
        <v>0</v>
      </c>
      <c r="X448" s="612">
        <v>0</v>
      </c>
      <c r="Y448" s="612">
        <v>0</v>
      </c>
      <c r="Z448" s="613">
        <f t="shared" si="281"/>
        <v>3.0100000000000002</v>
      </c>
      <c r="AA448" s="1052">
        <f t="shared" si="284"/>
        <v>10.22727272727273</v>
      </c>
      <c r="AB448" s="1052">
        <f t="shared" si="285"/>
        <v>9.9999999999999858</v>
      </c>
      <c r="AC448" s="1053">
        <f t="shared" si="286"/>
        <v>122.22222222222223</v>
      </c>
      <c r="AD448" s="1053" t="str">
        <f t="shared" si="287"/>
        <v>n/a</v>
      </c>
      <c r="AE448" s="1053" t="str">
        <f t="shared" si="288"/>
        <v>n/a</v>
      </c>
      <c r="AF448" s="1053" t="str">
        <f t="shared" si="289"/>
        <v>n/a</v>
      </c>
      <c r="AG448" s="1053" t="str">
        <f t="shared" si="290"/>
        <v>n/a</v>
      </c>
      <c r="AH448" s="1053" t="str">
        <f t="shared" si="291"/>
        <v>n/a</v>
      </c>
      <c r="AI448" s="1053" t="str">
        <f t="shared" si="292"/>
        <v>n/a</v>
      </c>
      <c r="AJ448" s="1053" t="str">
        <f t="shared" si="293"/>
        <v>n/a</v>
      </c>
      <c r="AK448" s="1053" t="str">
        <f t="shared" si="294"/>
        <v>n/a</v>
      </c>
      <c r="AL448" s="1053" t="str">
        <f t="shared" si="295"/>
        <v>n/a</v>
      </c>
      <c r="AM448" s="1053" t="str">
        <f t="shared" si="296"/>
        <v>n/a</v>
      </c>
      <c r="AN448" s="1053" t="str">
        <f t="shared" si="297"/>
        <v>n/a</v>
      </c>
      <c r="AO448" s="1053" t="str">
        <f t="shared" si="298"/>
        <v>n/a</v>
      </c>
      <c r="AP448" s="1053" t="str">
        <f t="shared" si="299"/>
        <v>n/a</v>
      </c>
      <c r="AQ448" s="1053" t="str">
        <f t="shared" si="300"/>
        <v>n/a</v>
      </c>
      <c r="AR448" s="1053" t="str">
        <f t="shared" si="301"/>
        <v>n/a</v>
      </c>
      <c r="AS448" s="1053" t="str">
        <f t="shared" si="302"/>
        <v>n/a</v>
      </c>
      <c r="AT448" s="1053" t="str">
        <f t="shared" si="303"/>
        <v>n/a</v>
      </c>
      <c r="AU448" s="1054">
        <f t="shared" si="282"/>
        <v>47.483164983164983</v>
      </c>
      <c r="AV448" s="1055">
        <f t="shared" si="283"/>
        <v>64.726021976948701</v>
      </c>
    </row>
    <row r="449" spans="1:48" ht="11.25" customHeight="1" x14ac:dyDescent="0.2">
      <c r="A449" s="834" t="s">
        <v>4210</v>
      </c>
      <c r="B449" s="834" t="s">
        <v>4208</v>
      </c>
      <c r="C449" s="610">
        <v>2.52</v>
      </c>
      <c r="D449" s="482">
        <v>1.92</v>
      </c>
      <c r="E449" s="836">
        <v>1.32</v>
      </c>
      <c r="F449" s="836">
        <v>1</v>
      </c>
      <c r="G449" s="836">
        <v>0.8</v>
      </c>
      <c r="H449" s="836">
        <v>0.18</v>
      </c>
      <c r="I449" s="1085">
        <v>0</v>
      </c>
      <c r="J449" s="836"/>
      <c r="K449" s="1085">
        <v>0</v>
      </c>
      <c r="L449" s="1087">
        <v>0</v>
      </c>
      <c r="M449" s="836"/>
      <c r="N449" s="1088">
        <v>0</v>
      </c>
      <c r="O449" s="1088">
        <v>0</v>
      </c>
      <c r="P449" s="825">
        <v>0</v>
      </c>
      <c r="Q449" s="825">
        <v>0</v>
      </c>
      <c r="R449" s="825">
        <v>0</v>
      </c>
      <c r="S449" s="825">
        <v>0</v>
      </c>
      <c r="T449" s="825">
        <v>0</v>
      </c>
      <c r="U449" s="825">
        <v>0</v>
      </c>
      <c r="V449" s="825">
        <v>0</v>
      </c>
      <c r="W449" s="825">
        <v>0</v>
      </c>
      <c r="X449" s="825">
        <v>0</v>
      </c>
      <c r="Y449" s="825">
        <v>0</v>
      </c>
      <c r="Z449" s="613">
        <f t="shared" si="281"/>
        <v>7.7399999999999993</v>
      </c>
      <c r="AA449" s="1052">
        <f t="shared" si="284"/>
        <v>31.25</v>
      </c>
      <c r="AB449" s="1052">
        <f t="shared" si="285"/>
        <v>45.454545454545439</v>
      </c>
      <c r="AC449" s="1053">
        <f t="shared" si="286"/>
        <v>32.000000000000007</v>
      </c>
      <c r="AD449" s="1053">
        <f t="shared" si="287"/>
        <v>25</v>
      </c>
      <c r="AE449" s="1053">
        <f t="shared" si="288"/>
        <v>344.44444444444446</v>
      </c>
      <c r="AF449" s="1053" t="str">
        <f t="shared" si="289"/>
        <v>n/a</v>
      </c>
      <c r="AG449" s="1053" t="str">
        <f t="shared" si="290"/>
        <v>n/a</v>
      </c>
      <c r="AH449" s="1053" t="str">
        <f t="shared" si="291"/>
        <v>n/a</v>
      </c>
      <c r="AI449" s="1053" t="str">
        <f t="shared" si="292"/>
        <v>n/a</v>
      </c>
      <c r="AJ449" s="1053" t="str">
        <f t="shared" si="293"/>
        <v>n/a</v>
      </c>
      <c r="AK449" s="1053" t="str">
        <f t="shared" si="294"/>
        <v>n/a</v>
      </c>
      <c r="AL449" s="1053" t="str">
        <f t="shared" si="295"/>
        <v>n/a</v>
      </c>
      <c r="AM449" s="1053" t="str">
        <f t="shared" si="296"/>
        <v>n/a</v>
      </c>
      <c r="AN449" s="1053" t="str">
        <f t="shared" si="297"/>
        <v>n/a</v>
      </c>
      <c r="AO449" s="1053" t="str">
        <f t="shared" si="298"/>
        <v>n/a</v>
      </c>
      <c r="AP449" s="1053" t="str">
        <f t="shared" si="299"/>
        <v>n/a</v>
      </c>
      <c r="AQ449" s="1053" t="str">
        <f t="shared" si="300"/>
        <v>n/a</v>
      </c>
      <c r="AR449" s="1053" t="str">
        <f t="shared" si="301"/>
        <v>n/a</v>
      </c>
      <c r="AS449" s="1053" t="str">
        <f t="shared" si="302"/>
        <v>n/a</v>
      </c>
      <c r="AT449" s="1053" t="str">
        <f t="shared" si="303"/>
        <v>n/a</v>
      </c>
      <c r="AU449" s="1054">
        <f t="shared" si="282"/>
        <v>95.629797979797985</v>
      </c>
      <c r="AV449" s="1055">
        <f t="shared" si="283"/>
        <v>139.2913872093645</v>
      </c>
    </row>
    <row r="450" spans="1:48" ht="11.25" customHeight="1" x14ac:dyDescent="0.2">
      <c r="A450" s="860" t="s">
        <v>290</v>
      </c>
      <c r="B450" s="860" t="s">
        <v>291</v>
      </c>
      <c r="C450" s="610">
        <v>0.97619999999999996</v>
      </c>
      <c r="D450" s="482">
        <v>0.91125</v>
      </c>
      <c r="E450" s="482">
        <v>0.85750000000000004</v>
      </c>
      <c r="F450" s="610">
        <v>0.8075</v>
      </c>
      <c r="G450" s="610">
        <v>0.77625</v>
      </c>
      <c r="H450" s="610">
        <v>0.76249999999999996</v>
      </c>
      <c r="I450" s="610">
        <v>0.75249999999999995</v>
      </c>
      <c r="J450" s="931"/>
      <c r="K450" s="610">
        <v>0.74250000000000005</v>
      </c>
      <c r="L450" s="481">
        <v>0.73250000000000004</v>
      </c>
      <c r="M450" s="931"/>
      <c r="N450" s="494">
        <v>0.72250000000000003</v>
      </c>
      <c r="O450" s="494">
        <v>0.71250000000000002</v>
      </c>
      <c r="P450" s="616">
        <v>0.70250000000000001</v>
      </c>
      <c r="Q450" s="616">
        <v>0.6925</v>
      </c>
      <c r="R450" s="616">
        <v>0.6825</v>
      </c>
      <c r="S450" s="616">
        <v>0.67249999999999999</v>
      </c>
      <c r="T450" s="616">
        <v>0.66249999999999998</v>
      </c>
      <c r="U450" s="616">
        <v>0.64875000000000005</v>
      </c>
      <c r="V450" s="616">
        <v>0.63375000000000004</v>
      </c>
      <c r="W450" s="616">
        <v>0.62250000000000005</v>
      </c>
      <c r="X450" s="616">
        <v>0.61250000000000004</v>
      </c>
      <c r="Y450" s="616">
        <v>0.59499999999999997</v>
      </c>
      <c r="Z450" s="613">
        <f t="shared" si="281"/>
        <v>15.278700000000001</v>
      </c>
      <c r="AA450" s="1052">
        <f t="shared" si="284"/>
        <v>7.1275720164609035</v>
      </c>
      <c r="AB450" s="1052">
        <f t="shared" si="285"/>
        <v>6.2682215743440128</v>
      </c>
      <c r="AC450" s="1053">
        <f t="shared" si="286"/>
        <v>6.1919504643962897</v>
      </c>
      <c r="AD450" s="1053">
        <f t="shared" si="287"/>
        <v>4.0257648953301084</v>
      </c>
      <c r="AE450" s="1053">
        <f t="shared" si="288"/>
        <v>1.8032786885245899</v>
      </c>
      <c r="AF450" s="1053">
        <f t="shared" si="289"/>
        <v>1.3289036544850585</v>
      </c>
      <c r="AG450" s="1053">
        <f t="shared" si="290"/>
        <v>1.3468013468013407</v>
      </c>
      <c r="AH450" s="1053">
        <f t="shared" si="291"/>
        <v>1.3651877133105783</v>
      </c>
      <c r="AI450" s="1053">
        <f t="shared" si="292"/>
        <v>1.384083044982698</v>
      </c>
      <c r="AJ450" s="1053">
        <f t="shared" si="293"/>
        <v>1.4035087719298289</v>
      </c>
      <c r="AK450" s="1053">
        <f t="shared" si="294"/>
        <v>1.4234875444839812</v>
      </c>
      <c r="AL450" s="1053">
        <f t="shared" si="295"/>
        <v>1.4440433212996373</v>
      </c>
      <c r="AM450" s="1053">
        <f t="shared" si="296"/>
        <v>1.46520146520146</v>
      </c>
      <c r="AN450" s="1053">
        <f t="shared" si="297"/>
        <v>1.4869888475836479</v>
      </c>
      <c r="AO450" s="1053">
        <f t="shared" si="298"/>
        <v>1.5094339622641506</v>
      </c>
      <c r="AP450" s="1053">
        <f t="shared" si="299"/>
        <v>2.1194605009633882</v>
      </c>
      <c r="AQ450" s="1053">
        <f t="shared" si="300"/>
        <v>2.3668639053254559</v>
      </c>
      <c r="AR450" s="1053">
        <f t="shared" si="301"/>
        <v>1.8072289156626509</v>
      </c>
      <c r="AS450" s="1053">
        <f t="shared" si="302"/>
        <v>1.6326530612244872</v>
      </c>
      <c r="AT450" s="1053">
        <f t="shared" si="303"/>
        <v>2.941176470588247</v>
      </c>
      <c r="AU450" s="1054">
        <f t="shared" si="282"/>
        <v>2.5220905082581262</v>
      </c>
      <c r="AV450" s="1055">
        <f t="shared" si="283"/>
        <v>1.8556637264070079</v>
      </c>
    </row>
    <row r="451" spans="1:48" ht="11.25" customHeight="1" x14ac:dyDescent="0.2">
      <c r="A451" s="469" t="s">
        <v>677</v>
      </c>
      <c r="B451" s="845" t="s">
        <v>678</v>
      </c>
      <c r="C451" s="610">
        <v>1.89</v>
      </c>
      <c r="D451" s="482">
        <v>1.72</v>
      </c>
      <c r="E451" s="482">
        <v>1.5899999999999999</v>
      </c>
      <c r="F451" s="473">
        <v>1.47</v>
      </c>
      <c r="G451" s="473">
        <v>1.29</v>
      </c>
      <c r="H451" s="473">
        <v>1.1499999999999999</v>
      </c>
      <c r="I451" s="473">
        <v>0.97</v>
      </c>
      <c r="J451" s="999"/>
      <c r="K451" s="473">
        <v>0.83</v>
      </c>
      <c r="L451" s="471">
        <v>0.68</v>
      </c>
      <c r="M451" s="999"/>
      <c r="N451" s="510">
        <v>0.55000000000000004</v>
      </c>
      <c r="O451" s="517">
        <v>0.52</v>
      </c>
      <c r="P451" s="478">
        <v>0.46</v>
      </c>
      <c r="Q451" s="478">
        <v>0.41</v>
      </c>
      <c r="R451" s="478">
        <v>0.37</v>
      </c>
      <c r="S451" s="478">
        <v>0.32</v>
      </c>
      <c r="T451" s="477">
        <v>0.16</v>
      </c>
      <c r="U451" s="478">
        <v>0.24</v>
      </c>
      <c r="V451" s="477">
        <v>0</v>
      </c>
      <c r="W451" s="477">
        <v>0</v>
      </c>
      <c r="X451" s="477">
        <v>0</v>
      </c>
      <c r="Y451" s="477">
        <v>0</v>
      </c>
      <c r="Z451" s="613">
        <f t="shared" si="281"/>
        <v>14.620000000000001</v>
      </c>
      <c r="AA451" s="1052">
        <f t="shared" si="284"/>
        <v>9.8837209302325526</v>
      </c>
      <c r="AB451" s="1052">
        <f t="shared" si="285"/>
        <v>8.1761006289308149</v>
      </c>
      <c r="AC451" s="1053">
        <f t="shared" si="286"/>
        <v>8.1632653061224367</v>
      </c>
      <c r="AD451" s="1053">
        <f t="shared" si="287"/>
        <v>13.953488372093027</v>
      </c>
      <c r="AE451" s="1053">
        <f t="shared" si="288"/>
        <v>12.173913043478279</v>
      </c>
      <c r="AF451" s="1053">
        <f t="shared" si="289"/>
        <v>18.556701030927837</v>
      </c>
      <c r="AG451" s="1053">
        <f t="shared" si="290"/>
        <v>16.867469879518083</v>
      </c>
      <c r="AH451" s="1053">
        <f t="shared" si="291"/>
        <v>22.058823529411754</v>
      </c>
      <c r="AI451" s="1053">
        <f t="shared" si="292"/>
        <v>23.636363636363633</v>
      </c>
      <c r="AJ451" s="1053">
        <f t="shared" si="293"/>
        <v>5.7692307692307709</v>
      </c>
      <c r="AK451" s="1053">
        <f t="shared" si="294"/>
        <v>13.043478260869556</v>
      </c>
      <c r="AL451" s="1053">
        <f t="shared" si="295"/>
        <v>12.195121951219523</v>
      </c>
      <c r="AM451" s="1053">
        <f t="shared" si="296"/>
        <v>10.810810810810811</v>
      </c>
      <c r="AN451" s="1053">
        <f t="shared" si="297"/>
        <v>15.625</v>
      </c>
      <c r="AO451" s="1053">
        <f t="shared" si="298"/>
        <v>100</v>
      </c>
      <c r="AP451" s="1053">
        <f t="shared" si="299"/>
        <v>-33.333333333333329</v>
      </c>
      <c r="AQ451" s="1053" t="str">
        <f t="shared" si="300"/>
        <v>n/a</v>
      </c>
      <c r="AR451" s="1053" t="str">
        <f t="shared" si="301"/>
        <v>n/a</v>
      </c>
      <c r="AS451" s="1053" t="str">
        <f t="shared" si="302"/>
        <v>n/a</v>
      </c>
      <c r="AT451" s="1053" t="str">
        <f t="shared" si="303"/>
        <v>n/a</v>
      </c>
      <c r="AU451" s="1054">
        <f t="shared" si="282"/>
        <v>16.098759675992238</v>
      </c>
      <c r="AV451" s="1055">
        <f t="shared" si="283"/>
        <v>25.723858235352292</v>
      </c>
    </row>
    <row r="452" spans="1:48" ht="11.25" customHeight="1" x14ac:dyDescent="0.2">
      <c r="A452" s="489" t="s">
        <v>1480</v>
      </c>
      <c r="B452" s="490" t="s">
        <v>1481</v>
      </c>
      <c r="C452" s="610">
        <v>2.35</v>
      </c>
      <c r="D452" s="482">
        <v>2.08</v>
      </c>
      <c r="E452" s="493">
        <v>1.88</v>
      </c>
      <c r="F452" s="610">
        <v>1.64</v>
      </c>
      <c r="G452" s="610">
        <v>1.36</v>
      </c>
      <c r="H452" s="610">
        <v>1.27</v>
      </c>
      <c r="I452" s="610">
        <v>1.0900000000000001</v>
      </c>
      <c r="J452" s="931"/>
      <c r="K452" s="610">
        <v>0.92</v>
      </c>
      <c r="L452" s="481">
        <v>0.22</v>
      </c>
      <c r="M452" s="931"/>
      <c r="N452" s="611">
        <v>0</v>
      </c>
      <c r="O452" s="611">
        <v>0.20213</v>
      </c>
      <c r="P452" s="612">
        <v>0.80852000000000002</v>
      </c>
      <c r="Q452" s="616">
        <v>0.80852000000000002</v>
      </c>
      <c r="R452" s="616">
        <v>0.72765999999999997</v>
      </c>
      <c r="S452" s="616">
        <v>0.64680000000000004</v>
      </c>
      <c r="T452" s="612">
        <v>0.57887999999999995</v>
      </c>
      <c r="U452" s="612">
        <v>0.57887999999999995</v>
      </c>
      <c r="V452" s="612">
        <v>0.57887999999999995</v>
      </c>
      <c r="W452" s="612">
        <v>0.57887999999999995</v>
      </c>
      <c r="X452" s="612">
        <v>0.57887999999999995</v>
      </c>
      <c r="Y452" s="612">
        <v>0.57887999999999995</v>
      </c>
      <c r="Z452" s="613">
        <f t="shared" si="281"/>
        <v>19.476910000000007</v>
      </c>
      <c r="AA452" s="1052">
        <f t="shared" si="284"/>
        <v>12.98076923076923</v>
      </c>
      <c r="AB452" s="1052">
        <f t="shared" si="285"/>
        <v>10.638297872340431</v>
      </c>
      <c r="AC452" s="1053">
        <f t="shared" si="286"/>
        <v>14.634146341463406</v>
      </c>
      <c r="AD452" s="1053">
        <f t="shared" si="287"/>
        <v>20.588235294117641</v>
      </c>
      <c r="AE452" s="1053">
        <f t="shared" si="288"/>
        <v>7.0866141732283561</v>
      </c>
      <c r="AF452" s="1053">
        <f t="shared" si="289"/>
        <v>16.5137614678899</v>
      </c>
      <c r="AG452" s="1053">
        <f t="shared" si="290"/>
        <v>18.478260869565212</v>
      </c>
      <c r="AH452" s="1053">
        <f t="shared" si="291"/>
        <v>318.18181818181819</v>
      </c>
      <c r="AI452" s="1053" t="str">
        <f t="shared" si="292"/>
        <v>n/a</v>
      </c>
      <c r="AJ452" s="1053">
        <f t="shared" si="293"/>
        <v>-100</v>
      </c>
      <c r="AK452" s="1053">
        <f t="shared" si="294"/>
        <v>-75</v>
      </c>
      <c r="AL452" s="1053">
        <f t="shared" si="295"/>
        <v>0</v>
      </c>
      <c r="AM452" s="1053">
        <f t="shared" si="296"/>
        <v>11.112332682846393</v>
      </c>
      <c r="AN452" s="1053">
        <f t="shared" si="297"/>
        <v>12.501546072974623</v>
      </c>
      <c r="AO452" s="1053">
        <f t="shared" si="298"/>
        <v>11.733001658374809</v>
      </c>
      <c r="AP452" s="1053">
        <f t="shared" si="299"/>
        <v>0</v>
      </c>
      <c r="AQ452" s="1053">
        <f t="shared" si="300"/>
        <v>0</v>
      </c>
      <c r="AR452" s="1053">
        <f t="shared" si="301"/>
        <v>0</v>
      </c>
      <c r="AS452" s="1053">
        <f t="shared" si="302"/>
        <v>0</v>
      </c>
      <c r="AT452" s="1053">
        <f t="shared" si="303"/>
        <v>0</v>
      </c>
      <c r="AU452" s="1054">
        <f t="shared" si="282"/>
        <v>14.707830728704641</v>
      </c>
      <c r="AV452" s="1055">
        <f t="shared" si="283"/>
        <v>79.845718558169125</v>
      </c>
    </row>
    <row r="453" spans="1:48" ht="11.25" customHeight="1" x14ac:dyDescent="0.2">
      <c r="A453" s="480" t="s">
        <v>682</v>
      </c>
      <c r="B453" s="860" t="s">
        <v>683</v>
      </c>
      <c r="C453" s="610">
        <v>2.76</v>
      </c>
      <c r="D453" s="482">
        <v>2.37</v>
      </c>
      <c r="E453" s="615">
        <v>1.83</v>
      </c>
      <c r="F453" s="610">
        <v>1.74</v>
      </c>
      <c r="G453" s="610">
        <v>1.63</v>
      </c>
      <c r="H453" s="610">
        <v>1.39</v>
      </c>
      <c r="I453" s="610">
        <v>1.23</v>
      </c>
      <c r="J453" s="931" t="s">
        <v>90</v>
      </c>
      <c r="K453" s="610">
        <v>1.05</v>
      </c>
      <c r="L453" s="481">
        <v>0.91</v>
      </c>
      <c r="M453" s="931"/>
      <c r="N453" s="494">
        <v>0.84</v>
      </c>
      <c r="O453" s="611">
        <v>0.8</v>
      </c>
      <c r="P453" s="616">
        <v>0.76</v>
      </c>
      <c r="Q453" s="616">
        <v>0.68</v>
      </c>
      <c r="R453" s="616">
        <v>0.56000000000000005</v>
      </c>
      <c r="S453" s="616">
        <v>0.46</v>
      </c>
      <c r="T453" s="616">
        <v>0.34</v>
      </c>
      <c r="U453" s="616">
        <v>0.1</v>
      </c>
      <c r="V453" s="612">
        <v>0</v>
      </c>
      <c r="W453" s="612">
        <v>0</v>
      </c>
      <c r="X453" s="612">
        <v>0</v>
      </c>
      <c r="Y453" s="612">
        <v>0</v>
      </c>
      <c r="Z453" s="613">
        <f t="shared" si="281"/>
        <v>19.450000000000003</v>
      </c>
      <c r="AA453" s="1052">
        <f t="shared" si="284"/>
        <v>16.455696202531623</v>
      </c>
      <c r="AB453" s="1052">
        <f t="shared" si="285"/>
        <v>29.508196721311485</v>
      </c>
      <c r="AC453" s="1053">
        <f t="shared" si="286"/>
        <v>5.1724137931034475</v>
      </c>
      <c r="AD453" s="1053">
        <f t="shared" si="287"/>
        <v>6.7484662576687171</v>
      </c>
      <c r="AE453" s="1053">
        <f t="shared" si="288"/>
        <v>17.266187050359715</v>
      </c>
      <c r="AF453" s="1053">
        <f t="shared" si="289"/>
        <v>13.008130081300816</v>
      </c>
      <c r="AG453" s="1053">
        <f t="shared" si="290"/>
        <v>17.142857142857125</v>
      </c>
      <c r="AH453" s="1053">
        <f t="shared" si="291"/>
        <v>15.384615384615397</v>
      </c>
      <c r="AI453" s="1053">
        <f t="shared" si="292"/>
        <v>8.3333333333333481</v>
      </c>
      <c r="AJ453" s="1053">
        <f t="shared" si="293"/>
        <v>4.9999999999999822</v>
      </c>
      <c r="AK453" s="1053">
        <f t="shared" si="294"/>
        <v>5.2631578947368363</v>
      </c>
      <c r="AL453" s="1053">
        <f t="shared" si="295"/>
        <v>11.764705882352944</v>
      </c>
      <c r="AM453" s="1053">
        <f t="shared" si="296"/>
        <v>21.42857142857142</v>
      </c>
      <c r="AN453" s="1053">
        <f t="shared" si="297"/>
        <v>21.739130434782616</v>
      </c>
      <c r="AO453" s="1053">
        <f t="shared" si="298"/>
        <v>35.294117647058812</v>
      </c>
      <c r="AP453" s="1053">
        <f t="shared" si="299"/>
        <v>240</v>
      </c>
      <c r="AQ453" s="1053" t="str">
        <f t="shared" si="300"/>
        <v>n/a</v>
      </c>
      <c r="AR453" s="1053" t="str">
        <f t="shared" si="301"/>
        <v>n/a</v>
      </c>
      <c r="AS453" s="1053" t="str">
        <f t="shared" si="302"/>
        <v>n/a</v>
      </c>
      <c r="AT453" s="1053" t="str">
        <f t="shared" si="303"/>
        <v>n/a</v>
      </c>
      <c r="AU453" s="1054">
        <f t="shared" si="282"/>
        <v>29.344348703411519</v>
      </c>
      <c r="AV453" s="1055">
        <f t="shared" si="283"/>
        <v>56.846146073003055</v>
      </c>
    </row>
    <row r="454" spans="1:48" ht="11.25" customHeight="1" x14ac:dyDescent="0.2">
      <c r="A454" s="480" t="s">
        <v>1452</v>
      </c>
      <c r="B454" s="860" t="s">
        <v>1453</v>
      </c>
      <c r="C454" s="610">
        <v>0.435</v>
      </c>
      <c r="D454" s="482">
        <v>0.41499999999999998</v>
      </c>
      <c r="E454" s="615">
        <v>0.39500000000000002</v>
      </c>
      <c r="F454" s="610">
        <v>0.375</v>
      </c>
      <c r="G454" s="610">
        <v>0.35499999999999998</v>
      </c>
      <c r="H454" s="610">
        <v>0.33500000000000002</v>
      </c>
      <c r="I454" s="610">
        <v>0.315</v>
      </c>
      <c r="J454" s="931"/>
      <c r="K454" s="610">
        <v>0.22500000000000001</v>
      </c>
      <c r="L454" s="614">
        <v>0</v>
      </c>
      <c r="M454" s="931"/>
      <c r="N454" s="486">
        <v>0</v>
      </c>
      <c r="O454" s="612">
        <v>0</v>
      </c>
      <c r="P454" s="612">
        <v>0</v>
      </c>
      <c r="Q454" s="612">
        <v>0</v>
      </c>
      <c r="R454" s="612">
        <v>0</v>
      </c>
      <c r="S454" s="616">
        <v>0</v>
      </c>
      <c r="T454" s="612">
        <v>0</v>
      </c>
      <c r="U454" s="612">
        <v>0</v>
      </c>
      <c r="V454" s="612">
        <v>0</v>
      </c>
      <c r="W454" s="612">
        <v>0.24</v>
      </c>
      <c r="X454" s="612">
        <v>0.48</v>
      </c>
      <c r="Y454" s="612">
        <v>0.48</v>
      </c>
      <c r="Z454" s="613">
        <f t="shared" si="281"/>
        <v>4.05</v>
      </c>
      <c r="AA454" s="1052">
        <f t="shared" si="284"/>
        <v>4.8192771084337505</v>
      </c>
      <c r="AB454" s="1052">
        <f t="shared" si="285"/>
        <v>5.0632911392404889</v>
      </c>
      <c r="AC454" s="1053">
        <f t="shared" si="286"/>
        <v>5.3333333333333455</v>
      </c>
      <c r="AD454" s="1053">
        <f t="shared" si="287"/>
        <v>5.6338028169014231</v>
      </c>
      <c r="AE454" s="1053">
        <f t="shared" si="288"/>
        <v>5.9701492537313383</v>
      </c>
      <c r="AF454" s="1053">
        <f t="shared" si="289"/>
        <v>6.3492063492063489</v>
      </c>
      <c r="AG454" s="1053">
        <f t="shared" si="290"/>
        <v>39.999999999999993</v>
      </c>
      <c r="AH454" s="1053" t="str">
        <f t="shared" si="291"/>
        <v>n/a</v>
      </c>
      <c r="AI454" s="1053" t="str">
        <f t="shared" si="292"/>
        <v>n/a</v>
      </c>
      <c r="AJ454" s="1053" t="str">
        <f t="shared" si="293"/>
        <v>n/a</v>
      </c>
      <c r="AK454" s="1053" t="str">
        <f t="shared" si="294"/>
        <v>n/a</v>
      </c>
      <c r="AL454" s="1053" t="str">
        <f t="shared" si="295"/>
        <v>n/a</v>
      </c>
      <c r="AM454" s="1053" t="str">
        <f t="shared" si="296"/>
        <v>n/a</v>
      </c>
      <c r="AN454" s="1053" t="str">
        <f t="shared" si="297"/>
        <v>n/a</v>
      </c>
      <c r="AO454" s="1053" t="str">
        <f t="shared" si="298"/>
        <v>n/a</v>
      </c>
      <c r="AP454" s="1053" t="str">
        <f t="shared" si="299"/>
        <v>n/a</v>
      </c>
      <c r="AQ454" s="1053" t="str">
        <f t="shared" si="300"/>
        <v>n/a</v>
      </c>
      <c r="AR454" s="1053">
        <f t="shared" si="301"/>
        <v>-100</v>
      </c>
      <c r="AS454" s="1053">
        <f t="shared" si="302"/>
        <v>-50</v>
      </c>
      <c r="AT454" s="1053">
        <f t="shared" si="303"/>
        <v>0</v>
      </c>
      <c r="AU454" s="1054">
        <f t="shared" si="282"/>
        <v>-7.6830939999153314</v>
      </c>
      <c r="AV454" s="1055">
        <f t="shared" si="283"/>
        <v>39.008122084301647</v>
      </c>
    </row>
    <row r="455" spans="1:48" ht="11.25" customHeight="1" x14ac:dyDescent="0.2">
      <c r="A455" s="834" t="s">
        <v>4528</v>
      </c>
      <c r="B455" s="860" t="s">
        <v>4011</v>
      </c>
      <c r="C455" s="482">
        <v>0.20500000000000002</v>
      </c>
      <c r="D455" s="482">
        <v>0.2</v>
      </c>
      <c r="E455" s="615">
        <v>0.16</v>
      </c>
      <c r="F455" s="482">
        <v>0.11</v>
      </c>
      <c r="G455" s="482">
        <v>7.7499999999999999E-2</v>
      </c>
      <c r="H455" s="505">
        <v>7.0000000000000007E-2</v>
      </c>
      <c r="I455" s="505">
        <v>7.0000000000000007E-2</v>
      </c>
      <c r="J455" s="505"/>
      <c r="K455" s="505">
        <v>7.0000000000000007E-2</v>
      </c>
      <c r="L455" s="502">
        <v>7.0000000000000007E-2</v>
      </c>
      <c r="M455" s="505"/>
      <c r="N455" s="525">
        <v>7.0000000000000007E-2</v>
      </c>
      <c r="O455" s="525">
        <v>7.0000000000000007E-2</v>
      </c>
      <c r="P455" s="522">
        <v>7.0000000000000007E-2</v>
      </c>
      <c r="Q455" s="616">
        <v>7.0000000000000007E-2</v>
      </c>
      <c r="R455" s="616">
        <v>1.7500000000000002E-2</v>
      </c>
      <c r="S455" s="522">
        <v>0</v>
      </c>
      <c r="T455" s="522">
        <v>0</v>
      </c>
      <c r="U455" s="522">
        <v>0</v>
      </c>
      <c r="V455" s="522">
        <v>0</v>
      </c>
      <c r="W455" s="522">
        <v>0</v>
      </c>
      <c r="X455" s="522">
        <v>0</v>
      </c>
      <c r="Y455" s="522">
        <v>0</v>
      </c>
      <c r="Z455" s="613">
        <f t="shared" ref="Z455:Z518" si="304">SUM(C455:Y455)</f>
        <v>1.3300000000000005</v>
      </c>
      <c r="AA455" s="1052">
        <f t="shared" si="284"/>
        <v>2.4999999999999911</v>
      </c>
      <c r="AB455" s="1052">
        <f t="shared" si="285"/>
        <v>25</v>
      </c>
      <c r="AC455" s="1053">
        <f t="shared" si="286"/>
        <v>45.45454545454546</v>
      </c>
      <c r="AD455" s="1053">
        <f t="shared" si="287"/>
        <v>41.935483870967751</v>
      </c>
      <c r="AE455" s="1053">
        <f t="shared" si="288"/>
        <v>10.714285714285698</v>
      </c>
      <c r="AF455" s="1053">
        <f t="shared" si="289"/>
        <v>0</v>
      </c>
      <c r="AG455" s="1053">
        <f t="shared" si="290"/>
        <v>0</v>
      </c>
      <c r="AH455" s="1053">
        <f t="shared" si="291"/>
        <v>0</v>
      </c>
      <c r="AI455" s="1053">
        <f t="shared" si="292"/>
        <v>0</v>
      </c>
      <c r="AJ455" s="1053">
        <f t="shared" si="293"/>
        <v>0</v>
      </c>
      <c r="AK455" s="1053">
        <f t="shared" si="294"/>
        <v>0</v>
      </c>
      <c r="AL455" s="1053">
        <f t="shared" si="295"/>
        <v>0</v>
      </c>
      <c r="AM455" s="1053">
        <f t="shared" si="296"/>
        <v>300</v>
      </c>
      <c r="AN455" s="1053" t="str">
        <f t="shared" si="297"/>
        <v>n/a</v>
      </c>
      <c r="AO455" s="1053" t="str">
        <f t="shared" si="298"/>
        <v>n/a</v>
      </c>
      <c r="AP455" s="1053" t="str">
        <f t="shared" si="299"/>
        <v>n/a</v>
      </c>
      <c r="AQ455" s="1053" t="str">
        <f t="shared" si="300"/>
        <v>n/a</v>
      </c>
      <c r="AR455" s="1053" t="str">
        <f t="shared" si="301"/>
        <v>n/a</v>
      </c>
      <c r="AS455" s="1053" t="str">
        <f t="shared" si="302"/>
        <v>n/a</v>
      </c>
      <c r="AT455" s="1053" t="str">
        <f t="shared" si="303"/>
        <v>n/a</v>
      </c>
      <c r="AU455" s="1054">
        <f t="shared" ref="AU455:AU518" si="305">AVERAGE(AA455:AT455)</f>
        <v>32.738793464599915</v>
      </c>
      <c r="AV455" s="1055">
        <f t="shared" ref="AV455:AV518" si="306">STDEV(AA455:AT455)</f>
        <v>81.974068389851396</v>
      </c>
    </row>
    <row r="456" spans="1:48" ht="11.25" customHeight="1" x14ac:dyDescent="0.2">
      <c r="A456" s="480" t="s">
        <v>669</v>
      </c>
      <c r="B456" s="860" t="s">
        <v>670</v>
      </c>
      <c r="C456" s="610">
        <v>1.88</v>
      </c>
      <c r="D456" s="482">
        <v>1.76</v>
      </c>
      <c r="E456" s="476">
        <v>1.38</v>
      </c>
      <c r="F456" s="610">
        <v>1.26</v>
      </c>
      <c r="G456" s="610">
        <v>1.1599999999999999</v>
      </c>
      <c r="H456" s="610">
        <v>1.08</v>
      </c>
      <c r="I456" s="610">
        <v>1</v>
      </c>
      <c r="J456" s="931"/>
      <c r="K456" s="610">
        <v>0.92</v>
      </c>
      <c r="L456" s="481">
        <v>0.86</v>
      </c>
      <c r="M456" s="931"/>
      <c r="N456" s="494">
        <v>0.82</v>
      </c>
      <c r="O456" s="611">
        <v>0.8</v>
      </c>
      <c r="P456" s="616">
        <v>0.77500000000000002</v>
      </c>
      <c r="Q456" s="616">
        <v>0.6875</v>
      </c>
      <c r="R456" s="616">
        <v>0.5625</v>
      </c>
      <c r="S456" s="616">
        <v>0.42499999999999999</v>
      </c>
      <c r="T456" s="616">
        <v>0.34</v>
      </c>
      <c r="U456" s="616">
        <v>0.22</v>
      </c>
      <c r="V456" s="616">
        <v>0.02</v>
      </c>
      <c r="W456" s="612">
        <v>0</v>
      </c>
      <c r="X456" s="612">
        <v>0</v>
      </c>
      <c r="Y456" s="612">
        <v>0</v>
      </c>
      <c r="Z456" s="613">
        <f t="shared" si="304"/>
        <v>15.950000000000001</v>
      </c>
      <c r="AA456" s="1052">
        <f t="shared" si="284"/>
        <v>6.8181818181818121</v>
      </c>
      <c r="AB456" s="1052">
        <f t="shared" si="285"/>
        <v>27.536231884057983</v>
      </c>
      <c r="AC456" s="1053">
        <f t="shared" si="286"/>
        <v>9.5238095238095113</v>
      </c>
      <c r="AD456" s="1053">
        <f t="shared" si="287"/>
        <v>8.6206896551724199</v>
      </c>
      <c r="AE456" s="1053">
        <f t="shared" si="288"/>
        <v>7.4074074074073959</v>
      </c>
      <c r="AF456" s="1053">
        <f t="shared" si="289"/>
        <v>8.0000000000000071</v>
      </c>
      <c r="AG456" s="1053">
        <f t="shared" si="290"/>
        <v>8.6956521739130377</v>
      </c>
      <c r="AH456" s="1053">
        <f t="shared" si="291"/>
        <v>6.976744186046524</v>
      </c>
      <c r="AI456" s="1053">
        <f t="shared" si="292"/>
        <v>4.8780487804878092</v>
      </c>
      <c r="AJ456" s="1053">
        <f t="shared" si="293"/>
        <v>2.4999999999999911</v>
      </c>
      <c r="AK456" s="1053">
        <f t="shared" si="294"/>
        <v>3.2258064516129004</v>
      </c>
      <c r="AL456" s="1053">
        <f t="shared" si="295"/>
        <v>12.72727272727272</v>
      </c>
      <c r="AM456" s="1053">
        <f t="shared" si="296"/>
        <v>22.222222222222232</v>
      </c>
      <c r="AN456" s="1053">
        <f t="shared" si="297"/>
        <v>32.352941176470587</v>
      </c>
      <c r="AO456" s="1053">
        <f t="shared" si="298"/>
        <v>24.999999999999979</v>
      </c>
      <c r="AP456" s="1053">
        <f t="shared" si="299"/>
        <v>54.545454545454561</v>
      </c>
      <c r="AQ456" s="1053">
        <f t="shared" si="300"/>
        <v>1000</v>
      </c>
      <c r="AR456" s="1053" t="str">
        <f t="shared" si="301"/>
        <v>n/a</v>
      </c>
      <c r="AS456" s="1053" t="str">
        <f t="shared" si="302"/>
        <v>n/a</v>
      </c>
      <c r="AT456" s="1053" t="str">
        <f t="shared" si="303"/>
        <v>n/a</v>
      </c>
      <c r="AU456" s="1054">
        <f t="shared" si="305"/>
        <v>73.001791914829965</v>
      </c>
      <c r="AV456" s="1055">
        <f t="shared" si="306"/>
        <v>239.26432083108969</v>
      </c>
    </row>
    <row r="457" spans="1:48" ht="11.25" customHeight="1" x14ac:dyDescent="0.2">
      <c r="A457" s="490" t="s">
        <v>684</v>
      </c>
      <c r="B457" s="490" t="s">
        <v>685</v>
      </c>
      <c r="C457" s="610">
        <v>1.34</v>
      </c>
      <c r="D457" s="482">
        <v>1.3</v>
      </c>
      <c r="E457" s="482">
        <v>1.22</v>
      </c>
      <c r="F457" s="496">
        <v>1.08</v>
      </c>
      <c r="G457" s="496">
        <v>1</v>
      </c>
      <c r="H457" s="496">
        <v>0.88</v>
      </c>
      <c r="I457" s="495">
        <v>0.8</v>
      </c>
      <c r="J457" s="1013"/>
      <c r="K457" s="496">
        <v>0.76</v>
      </c>
      <c r="L457" s="492">
        <v>0.67</v>
      </c>
      <c r="M457" s="1013"/>
      <c r="N457" s="509">
        <v>0.60499999999999998</v>
      </c>
      <c r="O457" s="509">
        <v>0.57499999999999996</v>
      </c>
      <c r="P457" s="498">
        <v>0.55000000000000004</v>
      </c>
      <c r="Q457" s="498">
        <v>0.505</v>
      </c>
      <c r="R457" s="498">
        <v>0.48</v>
      </c>
      <c r="S457" s="498">
        <v>0.46</v>
      </c>
      <c r="T457" s="498">
        <v>0.36</v>
      </c>
      <c r="U457" s="498">
        <v>0.34</v>
      </c>
      <c r="V457" s="498">
        <v>0.32</v>
      </c>
      <c r="W457" s="498">
        <v>0.3</v>
      </c>
      <c r="X457" s="498">
        <v>0.28000000000000003</v>
      </c>
      <c r="Y457" s="498">
        <v>0.26</v>
      </c>
      <c r="Z457" s="613">
        <f t="shared" si="304"/>
        <v>14.085000000000003</v>
      </c>
      <c r="AA457" s="1052">
        <f t="shared" si="284"/>
        <v>3.0769230769230882</v>
      </c>
      <c r="AB457" s="1052">
        <f t="shared" si="285"/>
        <v>6.5573770491803351</v>
      </c>
      <c r="AC457" s="1053">
        <f t="shared" si="286"/>
        <v>12.962962962962955</v>
      </c>
      <c r="AD457" s="1053">
        <f t="shared" si="287"/>
        <v>8.0000000000000071</v>
      </c>
      <c r="AE457" s="1053">
        <f t="shared" si="288"/>
        <v>13.636363636363647</v>
      </c>
      <c r="AF457" s="1053">
        <f t="shared" si="289"/>
        <v>9.9999999999999858</v>
      </c>
      <c r="AG457" s="1053">
        <f t="shared" si="290"/>
        <v>5.2631578947368363</v>
      </c>
      <c r="AH457" s="1053">
        <f t="shared" si="291"/>
        <v>13.432835820895516</v>
      </c>
      <c r="AI457" s="1053">
        <f t="shared" si="292"/>
        <v>10.743801652892571</v>
      </c>
      <c r="AJ457" s="1053">
        <f t="shared" si="293"/>
        <v>5.2173913043478404</v>
      </c>
      <c r="AK457" s="1053">
        <f t="shared" si="294"/>
        <v>4.5454545454545192</v>
      </c>
      <c r="AL457" s="1053">
        <f t="shared" si="295"/>
        <v>8.9108910891089188</v>
      </c>
      <c r="AM457" s="1053">
        <f t="shared" si="296"/>
        <v>5.2083333333333481</v>
      </c>
      <c r="AN457" s="1053">
        <f t="shared" si="297"/>
        <v>4.3478260869565188</v>
      </c>
      <c r="AO457" s="1053">
        <f t="shared" si="298"/>
        <v>27.777777777777789</v>
      </c>
      <c r="AP457" s="1053">
        <f t="shared" si="299"/>
        <v>5.8823529411764497</v>
      </c>
      <c r="AQ457" s="1053">
        <f t="shared" si="300"/>
        <v>6.25</v>
      </c>
      <c r="AR457" s="1053">
        <f t="shared" si="301"/>
        <v>6.6666666666666652</v>
      </c>
      <c r="AS457" s="1053">
        <f t="shared" si="302"/>
        <v>7.1428571428571397</v>
      </c>
      <c r="AT457" s="1053">
        <f t="shared" si="303"/>
        <v>7.6923076923077094</v>
      </c>
      <c r="AU457" s="1054">
        <f t="shared" si="305"/>
        <v>8.6657640336970907</v>
      </c>
      <c r="AV457" s="1055">
        <f t="shared" si="306"/>
        <v>5.4547899293194666</v>
      </c>
    </row>
    <row r="458" spans="1:48" ht="11.25" customHeight="1" x14ac:dyDescent="0.2">
      <c r="A458" s="480" t="s">
        <v>2537</v>
      </c>
      <c r="B458" s="860" t="s">
        <v>2538</v>
      </c>
      <c r="C458" s="610">
        <v>1</v>
      </c>
      <c r="D458" s="482">
        <v>0.92</v>
      </c>
      <c r="E458" s="482">
        <v>0.84</v>
      </c>
      <c r="F458" s="610">
        <v>0.8</v>
      </c>
      <c r="G458" s="610">
        <v>0.76</v>
      </c>
      <c r="H458" s="610">
        <v>0.6</v>
      </c>
      <c r="I458" s="521">
        <v>0.56000000000000005</v>
      </c>
      <c r="J458" s="931"/>
      <c r="K458" s="610">
        <v>0.56000000000000005</v>
      </c>
      <c r="L458" s="481">
        <v>0.4</v>
      </c>
      <c r="M458" s="931"/>
      <c r="N458" s="494">
        <v>0.34667999999999999</v>
      </c>
      <c r="O458" s="494">
        <v>0.32</v>
      </c>
      <c r="P458" s="616">
        <v>0.29332000000000003</v>
      </c>
      <c r="Q458" s="616">
        <v>0.22667999999999999</v>
      </c>
      <c r="R458" s="616">
        <v>0.16</v>
      </c>
      <c r="S458" s="616">
        <v>0.13331999999999999</v>
      </c>
      <c r="T458" s="616">
        <v>0.12222</v>
      </c>
      <c r="U458" s="616">
        <v>4.444E-2</v>
      </c>
      <c r="V458" s="612">
        <v>0</v>
      </c>
      <c r="W458" s="612">
        <v>0</v>
      </c>
      <c r="X458" s="612">
        <v>0</v>
      </c>
      <c r="Y458" s="612">
        <v>0</v>
      </c>
      <c r="Z458" s="613">
        <f t="shared" si="304"/>
        <v>8.0866600000000002</v>
      </c>
      <c r="AA458" s="1052">
        <f t="shared" si="284"/>
        <v>8.6956521739130377</v>
      </c>
      <c r="AB458" s="1052">
        <f t="shared" si="285"/>
        <v>9.5238095238095344</v>
      </c>
      <c r="AC458" s="1053">
        <f t="shared" si="286"/>
        <v>4.9999999999999822</v>
      </c>
      <c r="AD458" s="1053">
        <f t="shared" si="287"/>
        <v>5.2631578947368363</v>
      </c>
      <c r="AE458" s="1053">
        <f t="shared" si="288"/>
        <v>26.666666666666682</v>
      </c>
      <c r="AF458" s="1053">
        <f t="shared" si="289"/>
        <v>7.1428571428571397</v>
      </c>
      <c r="AG458" s="1053">
        <f t="shared" si="290"/>
        <v>0</v>
      </c>
      <c r="AH458" s="1053">
        <f t="shared" si="291"/>
        <v>40.000000000000014</v>
      </c>
      <c r="AI458" s="1053">
        <f t="shared" si="292"/>
        <v>15.38017768547364</v>
      </c>
      <c r="AJ458" s="1053">
        <f t="shared" si="293"/>
        <v>8.3374999999999986</v>
      </c>
      <c r="AK458" s="1053">
        <f t="shared" si="294"/>
        <v>9.0958679939997289</v>
      </c>
      <c r="AL458" s="1053">
        <f t="shared" si="295"/>
        <v>29.398270689959439</v>
      </c>
      <c r="AM458" s="1053">
        <f t="shared" si="296"/>
        <v>41.674999999999997</v>
      </c>
      <c r="AN458" s="1053">
        <f t="shared" si="297"/>
        <v>20.012001200120011</v>
      </c>
      <c r="AO458" s="1053">
        <f t="shared" si="298"/>
        <v>9.0819833087874215</v>
      </c>
      <c r="AP458" s="1053">
        <f t="shared" si="299"/>
        <v>175.02250225022502</v>
      </c>
      <c r="AQ458" s="1053" t="str">
        <f t="shared" si="300"/>
        <v>n/a</v>
      </c>
      <c r="AR458" s="1053" t="str">
        <f t="shared" si="301"/>
        <v>n/a</v>
      </c>
      <c r="AS458" s="1053" t="str">
        <f t="shared" si="302"/>
        <v>n/a</v>
      </c>
      <c r="AT458" s="1053" t="str">
        <f t="shared" si="303"/>
        <v>n/a</v>
      </c>
      <c r="AU458" s="1054">
        <f t="shared" si="305"/>
        <v>25.64346540815928</v>
      </c>
      <c r="AV458" s="1055">
        <f t="shared" si="306"/>
        <v>41.76557913915817</v>
      </c>
    </row>
    <row r="459" spans="1:48" ht="11.25" customHeight="1" x14ac:dyDescent="0.2">
      <c r="A459" s="529" t="s">
        <v>4111</v>
      </c>
      <c r="B459" s="860" t="s">
        <v>4112</v>
      </c>
      <c r="C459" s="610">
        <v>1.05</v>
      </c>
      <c r="D459" s="482">
        <v>0.99</v>
      </c>
      <c r="E459" s="505">
        <v>0.92</v>
      </c>
      <c r="F459" s="610">
        <v>0.9</v>
      </c>
      <c r="G459" s="610">
        <v>0.87</v>
      </c>
      <c r="H459" s="521">
        <v>0.84</v>
      </c>
      <c r="I459" s="610">
        <v>0.84</v>
      </c>
      <c r="J459" s="931"/>
      <c r="K459" s="485">
        <v>0.8</v>
      </c>
      <c r="L459" s="614">
        <v>0.8</v>
      </c>
      <c r="M459" s="931"/>
      <c r="N459" s="486">
        <v>0.8</v>
      </c>
      <c r="O459" s="522">
        <v>0.8</v>
      </c>
      <c r="P459" s="522">
        <v>0.8</v>
      </c>
      <c r="Q459" s="616">
        <v>0.79</v>
      </c>
      <c r="R459" s="522">
        <v>0.76</v>
      </c>
      <c r="S459" s="522">
        <v>0.76</v>
      </c>
      <c r="T459" s="616">
        <v>0.74</v>
      </c>
      <c r="U459" s="522">
        <v>0.68</v>
      </c>
      <c r="V459" s="522">
        <v>0.68</v>
      </c>
      <c r="W459" s="522">
        <v>0.68</v>
      </c>
      <c r="X459" s="522">
        <v>0.68</v>
      </c>
      <c r="Y459" s="522">
        <v>0.68</v>
      </c>
      <c r="Z459" s="613">
        <f t="shared" si="304"/>
        <v>16.860000000000003</v>
      </c>
      <c r="AA459" s="1052">
        <f t="shared" si="284"/>
        <v>6.0606060606060552</v>
      </c>
      <c r="AB459" s="1052">
        <f t="shared" si="285"/>
        <v>7.6086956521739024</v>
      </c>
      <c r="AC459" s="1053">
        <f t="shared" si="286"/>
        <v>2.2222222222222143</v>
      </c>
      <c r="AD459" s="1053">
        <f t="shared" si="287"/>
        <v>3.4482758620689724</v>
      </c>
      <c r="AE459" s="1053">
        <f t="shared" si="288"/>
        <v>3.5714285714285809</v>
      </c>
      <c r="AF459" s="1053">
        <f t="shared" si="289"/>
        <v>0</v>
      </c>
      <c r="AG459" s="1053">
        <f t="shared" si="290"/>
        <v>4.9999999999999822</v>
      </c>
      <c r="AH459" s="1053">
        <f t="shared" si="291"/>
        <v>0</v>
      </c>
      <c r="AI459" s="1053">
        <f t="shared" si="292"/>
        <v>0</v>
      </c>
      <c r="AJ459" s="1053">
        <f t="shared" si="293"/>
        <v>0</v>
      </c>
      <c r="AK459" s="1053">
        <f t="shared" si="294"/>
        <v>0</v>
      </c>
      <c r="AL459" s="1053">
        <f t="shared" si="295"/>
        <v>1.2658227848101333</v>
      </c>
      <c r="AM459" s="1053">
        <f t="shared" si="296"/>
        <v>3.9473684210526327</v>
      </c>
      <c r="AN459" s="1053">
        <f t="shared" si="297"/>
        <v>0</v>
      </c>
      <c r="AO459" s="1053">
        <f t="shared" si="298"/>
        <v>2.7027027027026973</v>
      </c>
      <c r="AP459" s="1053">
        <f t="shared" si="299"/>
        <v>8.8235294117646959</v>
      </c>
      <c r="AQ459" s="1053">
        <f t="shared" si="300"/>
        <v>0</v>
      </c>
      <c r="AR459" s="1053">
        <f t="shared" si="301"/>
        <v>0</v>
      </c>
      <c r="AS459" s="1053">
        <f t="shared" si="302"/>
        <v>0</v>
      </c>
      <c r="AT459" s="1053">
        <f t="shared" si="303"/>
        <v>0</v>
      </c>
      <c r="AU459" s="1054">
        <f t="shared" si="305"/>
        <v>2.2325325844414929</v>
      </c>
      <c r="AV459" s="1055">
        <f t="shared" si="306"/>
        <v>2.8271841910992395</v>
      </c>
    </row>
    <row r="460" spans="1:48" ht="11.25" customHeight="1" x14ac:dyDescent="0.2">
      <c r="A460" s="480" t="s">
        <v>295</v>
      </c>
      <c r="B460" s="507" t="s">
        <v>296</v>
      </c>
      <c r="C460" s="610">
        <v>0.73499999999999999</v>
      </c>
      <c r="D460" s="505">
        <v>0.66</v>
      </c>
      <c r="E460" s="482">
        <v>0.42122512500000003</v>
      </c>
      <c r="F460" s="610">
        <v>0.33585201000000003</v>
      </c>
      <c r="G460" s="610">
        <v>0.32954493000000001</v>
      </c>
      <c r="H460" s="610">
        <v>0.32244946499999999</v>
      </c>
      <c r="I460" s="485">
        <v>0.31535400000000002</v>
      </c>
      <c r="J460" s="931"/>
      <c r="K460" s="610">
        <v>0.24384016979012732</v>
      </c>
      <c r="L460" s="481">
        <v>0.21297019175346724</v>
      </c>
      <c r="M460" s="931"/>
      <c r="N460" s="494">
        <v>0.2094541744367826</v>
      </c>
      <c r="O460" s="494">
        <v>0.20769616577844033</v>
      </c>
      <c r="P460" s="616">
        <v>0.20543586893200022</v>
      </c>
      <c r="Q460" s="616">
        <v>0.19890612248672884</v>
      </c>
      <c r="R460" s="616">
        <v>0.1913717996652618</v>
      </c>
      <c r="S460" s="616">
        <v>0.18559548550213711</v>
      </c>
      <c r="T460" s="616">
        <v>0.16826654301276303</v>
      </c>
      <c r="U460" s="616">
        <v>0.12657662340064563</v>
      </c>
      <c r="V460" s="616">
        <v>9.7443908490973202E-2</v>
      </c>
      <c r="W460" s="616">
        <v>9.342560298619082E-2</v>
      </c>
      <c r="X460" s="616">
        <v>8.940729748140841E-2</v>
      </c>
      <c r="Y460" s="616">
        <v>8.5388991976626E-2</v>
      </c>
      <c r="Z460" s="613">
        <f t="shared" si="304"/>
        <v>5.4352044756935536</v>
      </c>
      <c r="AA460" s="1052">
        <f t="shared" si="284"/>
        <v>11.363636363636353</v>
      </c>
      <c r="AB460" s="1052">
        <f t="shared" si="285"/>
        <v>56.685810230337033</v>
      </c>
      <c r="AC460" s="1053">
        <f t="shared" si="286"/>
        <v>25.419861265680677</v>
      </c>
      <c r="AD460" s="1053">
        <f t="shared" si="287"/>
        <v>1.9138755980861344</v>
      </c>
      <c r="AE460" s="1053">
        <f t="shared" si="288"/>
        <v>2.2004889975550279</v>
      </c>
      <c r="AF460" s="1053">
        <f t="shared" si="289"/>
        <v>2.2499999999999964</v>
      </c>
      <c r="AG460" s="1053">
        <f t="shared" si="290"/>
        <v>29.328157978000302</v>
      </c>
      <c r="AH460" s="1053">
        <f t="shared" si="291"/>
        <v>14.494975931840703</v>
      </c>
      <c r="AI460" s="1053">
        <f t="shared" si="292"/>
        <v>1.6786570743405393</v>
      </c>
      <c r="AJ460" s="1053">
        <f t="shared" si="293"/>
        <v>0.8464328899637108</v>
      </c>
      <c r="AK460" s="1053">
        <f t="shared" si="294"/>
        <v>1.1002444987775029</v>
      </c>
      <c r="AL460" s="1053">
        <f t="shared" si="295"/>
        <v>3.2828282828282651</v>
      </c>
      <c r="AM460" s="1053">
        <f t="shared" si="296"/>
        <v>3.9370078740157632</v>
      </c>
      <c r="AN460" s="1053">
        <f t="shared" si="297"/>
        <v>3.1123139377537079</v>
      </c>
      <c r="AO460" s="1053">
        <f t="shared" si="298"/>
        <v>10.298507462686546</v>
      </c>
      <c r="AP460" s="1053">
        <f t="shared" si="299"/>
        <v>32.93650793650793</v>
      </c>
      <c r="AQ460" s="1053">
        <f t="shared" si="300"/>
        <v>29.896907216494874</v>
      </c>
      <c r="AR460" s="1053">
        <f t="shared" si="301"/>
        <v>4.3010752688171783</v>
      </c>
      <c r="AS460" s="1053">
        <f t="shared" si="302"/>
        <v>4.4943820224719211</v>
      </c>
      <c r="AT460" s="1053">
        <f t="shared" si="303"/>
        <v>4.705882352941182</v>
      </c>
      <c r="AU460" s="1054">
        <f t="shared" si="305"/>
        <v>12.212377659136768</v>
      </c>
      <c r="AV460" s="1055">
        <f t="shared" si="306"/>
        <v>15.001407535640988</v>
      </c>
    </row>
    <row r="461" spans="1:48" ht="11.25" customHeight="1" x14ac:dyDescent="0.2">
      <c r="A461" s="469" t="s">
        <v>1484</v>
      </c>
      <c r="B461" s="845" t="s">
        <v>1485</v>
      </c>
      <c r="C461" s="610">
        <v>1.85</v>
      </c>
      <c r="D461" s="482">
        <v>1.7</v>
      </c>
      <c r="E461" s="482">
        <v>1.4600000000000002</v>
      </c>
      <c r="F461" s="473">
        <v>1.21</v>
      </c>
      <c r="G461" s="473">
        <v>0.9</v>
      </c>
      <c r="H461" s="473">
        <v>0.57999999999999996</v>
      </c>
      <c r="I461" s="474">
        <v>0.52</v>
      </c>
      <c r="J461" s="999"/>
      <c r="K461" s="473">
        <v>0.39</v>
      </c>
      <c r="L461" s="475">
        <v>0</v>
      </c>
      <c r="M461" s="999"/>
      <c r="N461" s="517">
        <v>0</v>
      </c>
      <c r="O461" s="517">
        <v>0</v>
      </c>
      <c r="P461" s="477">
        <v>0</v>
      </c>
      <c r="Q461" s="477">
        <v>0</v>
      </c>
      <c r="R461" s="477">
        <v>0</v>
      </c>
      <c r="S461" s="477">
        <v>0</v>
      </c>
      <c r="T461" s="477">
        <v>0</v>
      </c>
      <c r="U461" s="477">
        <v>0</v>
      </c>
      <c r="V461" s="477">
        <v>0</v>
      </c>
      <c r="W461" s="477">
        <v>0</v>
      </c>
      <c r="X461" s="477">
        <v>0</v>
      </c>
      <c r="Y461" s="477">
        <v>0</v>
      </c>
      <c r="Z461" s="613">
        <f t="shared" si="304"/>
        <v>8.6100000000000012</v>
      </c>
      <c r="AA461" s="1052">
        <f t="shared" si="284"/>
        <v>8.8235294117647189</v>
      </c>
      <c r="AB461" s="1052">
        <f t="shared" si="285"/>
        <v>16.438356164383539</v>
      </c>
      <c r="AC461" s="1053">
        <f t="shared" si="286"/>
        <v>20.661157024793408</v>
      </c>
      <c r="AD461" s="1053">
        <f t="shared" si="287"/>
        <v>34.444444444444436</v>
      </c>
      <c r="AE461" s="1053">
        <f t="shared" si="288"/>
        <v>55.172413793103473</v>
      </c>
      <c r="AF461" s="1053">
        <f t="shared" si="289"/>
        <v>11.538461538461519</v>
      </c>
      <c r="AG461" s="1053">
        <f t="shared" si="290"/>
        <v>33.333333333333329</v>
      </c>
      <c r="AH461" s="1053" t="str">
        <f t="shared" si="291"/>
        <v>n/a</v>
      </c>
      <c r="AI461" s="1053" t="str">
        <f t="shared" si="292"/>
        <v>n/a</v>
      </c>
      <c r="AJ461" s="1053" t="str">
        <f t="shared" si="293"/>
        <v>n/a</v>
      </c>
      <c r="AK461" s="1053" t="str">
        <f t="shared" si="294"/>
        <v>n/a</v>
      </c>
      <c r="AL461" s="1053" t="str">
        <f t="shared" si="295"/>
        <v>n/a</v>
      </c>
      <c r="AM461" s="1053" t="str">
        <f t="shared" si="296"/>
        <v>n/a</v>
      </c>
      <c r="AN461" s="1053" t="str">
        <f t="shared" si="297"/>
        <v>n/a</v>
      </c>
      <c r="AO461" s="1053" t="str">
        <f t="shared" si="298"/>
        <v>n/a</v>
      </c>
      <c r="AP461" s="1053" t="str">
        <f t="shared" si="299"/>
        <v>n/a</v>
      </c>
      <c r="AQ461" s="1053" t="str">
        <f t="shared" si="300"/>
        <v>n/a</v>
      </c>
      <c r="AR461" s="1053" t="str">
        <f t="shared" si="301"/>
        <v>n/a</v>
      </c>
      <c r="AS461" s="1053" t="str">
        <f t="shared" si="302"/>
        <v>n/a</v>
      </c>
      <c r="AT461" s="1053" t="str">
        <f t="shared" si="303"/>
        <v>n/a</v>
      </c>
      <c r="AU461" s="1054">
        <f t="shared" si="305"/>
        <v>25.773099387183493</v>
      </c>
      <c r="AV461" s="1055">
        <f t="shared" si="306"/>
        <v>16.32917263033978</v>
      </c>
    </row>
    <row r="462" spans="1:48" ht="11.25" customHeight="1" x14ac:dyDescent="0.2">
      <c r="A462" s="490" t="s">
        <v>301</v>
      </c>
      <c r="B462" s="490" t="s">
        <v>302</v>
      </c>
      <c r="C462" s="610">
        <v>1.43</v>
      </c>
      <c r="D462" s="482">
        <v>1.25</v>
      </c>
      <c r="E462" s="493">
        <v>1.1400000000000001</v>
      </c>
      <c r="F462" s="610">
        <v>1.02</v>
      </c>
      <c r="G462" s="610">
        <v>0.9</v>
      </c>
      <c r="H462" s="610">
        <v>0.76</v>
      </c>
      <c r="I462" s="610">
        <v>0.63</v>
      </c>
      <c r="J462" s="931"/>
      <c r="K462" s="610">
        <v>0.52500000000000002</v>
      </c>
      <c r="L462" s="481">
        <v>0.44</v>
      </c>
      <c r="M462" s="931"/>
      <c r="N462" s="494">
        <v>0.39</v>
      </c>
      <c r="O462" s="494">
        <v>0.36875000000000002</v>
      </c>
      <c r="P462" s="616">
        <v>0.36499999999999999</v>
      </c>
      <c r="Q462" s="616">
        <v>0.35</v>
      </c>
      <c r="R462" s="616">
        <v>0.33500000000000002</v>
      </c>
      <c r="S462" s="616">
        <v>0.32250000000000001</v>
      </c>
      <c r="T462" s="616">
        <v>0.3125</v>
      </c>
      <c r="U462" s="616">
        <v>0.30249999999999999</v>
      </c>
      <c r="V462" s="616">
        <v>0.28499999999999998</v>
      </c>
      <c r="W462" s="616">
        <v>0.28000000000000003</v>
      </c>
      <c r="X462" s="616">
        <v>0.26</v>
      </c>
      <c r="Y462" s="616">
        <v>0.24</v>
      </c>
      <c r="Z462" s="613">
        <f t="shared" si="304"/>
        <v>11.906250000000002</v>
      </c>
      <c r="AA462" s="1052">
        <f t="shared" si="284"/>
        <v>14.399999999999991</v>
      </c>
      <c r="AB462" s="1052">
        <f t="shared" si="285"/>
        <v>9.6491228070175303</v>
      </c>
      <c r="AC462" s="1053">
        <f t="shared" si="286"/>
        <v>11.764705882352944</v>
      </c>
      <c r="AD462" s="1053">
        <f t="shared" si="287"/>
        <v>13.33333333333333</v>
      </c>
      <c r="AE462" s="1053">
        <f t="shared" si="288"/>
        <v>18.421052631578938</v>
      </c>
      <c r="AF462" s="1053">
        <f t="shared" si="289"/>
        <v>20.634920634920629</v>
      </c>
      <c r="AG462" s="1053">
        <f t="shared" si="290"/>
        <v>19.999999999999996</v>
      </c>
      <c r="AH462" s="1053">
        <f t="shared" si="291"/>
        <v>19.318181818181813</v>
      </c>
      <c r="AI462" s="1053">
        <f t="shared" si="292"/>
        <v>12.820512820512819</v>
      </c>
      <c r="AJ462" s="1053">
        <f t="shared" si="293"/>
        <v>5.7627118644067776</v>
      </c>
      <c r="AK462" s="1053">
        <f t="shared" si="294"/>
        <v>1.0273972602739878</v>
      </c>
      <c r="AL462" s="1053">
        <f t="shared" si="295"/>
        <v>4.2857142857142927</v>
      </c>
      <c r="AM462" s="1053">
        <f t="shared" si="296"/>
        <v>4.4776119402984982</v>
      </c>
      <c r="AN462" s="1053">
        <f t="shared" si="297"/>
        <v>3.8759689922480689</v>
      </c>
      <c r="AO462" s="1053">
        <f t="shared" si="298"/>
        <v>3.2000000000000028</v>
      </c>
      <c r="AP462" s="1053">
        <f t="shared" si="299"/>
        <v>3.3057851239669533</v>
      </c>
      <c r="AQ462" s="1053">
        <f t="shared" si="300"/>
        <v>6.1403508771929793</v>
      </c>
      <c r="AR462" s="1053">
        <f t="shared" si="301"/>
        <v>1.7857142857142572</v>
      </c>
      <c r="AS462" s="1053">
        <f t="shared" si="302"/>
        <v>7.6923076923077094</v>
      </c>
      <c r="AT462" s="1053">
        <f t="shared" si="303"/>
        <v>8.3333333333333481</v>
      </c>
      <c r="AU462" s="1054">
        <f t="shared" si="305"/>
        <v>9.5114362791677447</v>
      </c>
      <c r="AV462" s="1055">
        <f t="shared" si="306"/>
        <v>6.441546500159137</v>
      </c>
    </row>
    <row r="463" spans="1:48" ht="11.25" customHeight="1" x14ac:dyDescent="0.2">
      <c r="A463" s="480" t="s">
        <v>697</v>
      </c>
      <c r="B463" s="860" t="s">
        <v>698</v>
      </c>
      <c r="C463" s="610">
        <v>1.25</v>
      </c>
      <c r="D463" s="482">
        <v>1.1100000000000001</v>
      </c>
      <c r="E463" s="615">
        <v>0.98250000000000004</v>
      </c>
      <c r="F463" s="610">
        <v>0.87</v>
      </c>
      <c r="G463" s="610">
        <v>0.77</v>
      </c>
      <c r="H463" s="610">
        <v>0.72499999999999998</v>
      </c>
      <c r="I463" s="610">
        <v>0.66</v>
      </c>
      <c r="J463" s="931">
        <v>0</v>
      </c>
      <c r="K463" s="610">
        <v>0.6</v>
      </c>
      <c r="L463" s="481">
        <v>0.55000000000000004</v>
      </c>
      <c r="M463" s="931">
        <v>0</v>
      </c>
      <c r="N463" s="494">
        <v>0.5</v>
      </c>
      <c r="O463" s="494">
        <v>0.47249999999999998</v>
      </c>
      <c r="P463" s="616">
        <v>0.44500000000000001</v>
      </c>
      <c r="Q463" s="616">
        <v>0.41</v>
      </c>
      <c r="R463" s="616">
        <v>0.375</v>
      </c>
      <c r="S463" s="616">
        <v>0.35499999999999998</v>
      </c>
      <c r="T463" s="616">
        <v>0.32500000000000001</v>
      </c>
      <c r="U463" s="616">
        <v>0.3</v>
      </c>
      <c r="V463" s="616">
        <v>0.28999999999999998</v>
      </c>
      <c r="W463" s="616">
        <v>0.28000000000000003</v>
      </c>
      <c r="X463" s="616">
        <v>0.27</v>
      </c>
      <c r="Y463" s="616">
        <v>0.26</v>
      </c>
      <c r="Z463" s="613">
        <f t="shared" si="304"/>
        <v>11.799999999999997</v>
      </c>
      <c r="AA463" s="1052">
        <f t="shared" si="284"/>
        <v>12.612612612612594</v>
      </c>
      <c r="AB463" s="1052">
        <f t="shared" si="285"/>
        <v>12.977099236641232</v>
      </c>
      <c r="AC463" s="1053">
        <f t="shared" si="286"/>
        <v>12.93103448275863</v>
      </c>
      <c r="AD463" s="1053">
        <f t="shared" si="287"/>
        <v>12.987012987012992</v>
      </c>
      <c r="AE463" s="1053">
        <f t="shared" si="288"/>
        <v>6.2068965517241503</v>
      </c>
      <c r="AF463" s="1053">
        <f t="shared" si="289"/>
        <v>9.8484848484848406</v>
      </c>
      <c r="AG463" s="1053">
        <f t="shared" si="290"/>
        <v>10.000000000000009</v>
      </c>
      <c r="AH463" s="1053">
        <f t="shared" si="291"/>
        <v>9.0909090909090828</v>
      </c>
      <c r="AI463" s="1053">
        <f t="shared" si="292"/>
        <v>10.000000000000009</v>
      </c>
      <c r="AJ463" s="1053">
        <f t="shared" si="293"/>
        <v>5.8201058201058364</v>
      </c>
      <c r="AK463" s="1053">
        <f t="shared" si="294"/>
        <v>6.1797752808988804</v>
      </c>
      <c r="AL463" s="1053">
        <f t="shared" si="295"/>
        <v>8.5365853658536661</v>
      </c>
      <c r="AM463" s="1053">
        <f t="shared" si="296"/>
        <v>9.3333333333333268</v>
      </c>
      <c r="AN463" s="1053">
        <f t="shared" si="297"/>
        <v>5.6338028169014231</v>
      </c>
      <c r="AO463" s="1053">
        <f t="shared" si="298"/>
        <v>9.2307692307692193</v>
      </c>
      <c r="AP463" s="1053">
        <f t="shared" si="299"/>
        <v>8.3333333333333481</v>
      </c>
      <c r="AQ463" s="1053">
        <f t="shared" si="300"/>
        <v>3.4482758620689724</v>
      </c>
      <c r="AR463" s="1053">
        <f t="shared" si="301"/>
        <v>3.5714285714285587</v>
      </c>
      <c r="AS463" s="1053">
        <f t="shared" si="302"/>
        <v>3.7037037037036979</v>
      </c>
      <c r="AT463" s="1053">
        <f t="shared" si="303"/>
        <v>3.8461538461538547</v>
      </c>
      <c r="AU463" s="1054">
        <f t="shared" si="305"/>
        <v>8.2145658487347184</v>
      </c>
      <c r="AV463" s="1055">
        <f t="shared" si="306"/>
        <v>3.2729612295486605</v>
      </c>
    </row>
    <row r="464" spans="1:48" ht="11.25" customHeight="1" x14ac:dyDescent="0.2">
      <c r="A464" s="480" t="s">
        <v>3872</v>
      </c>
      <c r="B464" s="860" t="s">
        <v>3873</v>
      </c>
      <c r="C464" s="610">
        <v>1.9675</v>
      </c>
      <c r="D464" s="482">
        <v>1.7124999999999999</v>
      </c>
      <c r="E464" s="615">
        <v>1.49</v>
      </c>
      <c r="F464" s="610">
        <v>1.2974999999999999</v>
      </c>
      <c r="G464" s="610">
        <v>0.90500000000000003</v>
      </c>
      <c r="H464" s="610">
        <v>0.1875</v>
      </c>
      <c r="I464" s="521">
        <v>0</v>
      </c>
      <c r="J464" s="931"/>
      <c r="K464" s="485">
        <v>0</v>
      </c>
      <c r="L464" s="614">
        <v>0</v>
      </c>
      <c r="M464" s="931"/>
      <c r="N464" s="611">
        <v>0</v>
      </c>
      <c r="O464" s="611">
        <v>0</v>
      </c>
      <c r="P464" s="612">
        <v>0</v>
      </c>
      <c r="Q464" s="612">
        <v>0</v>
      </c>
      <c r="R464" s="612">
        <v>0</v>
      </c>
      <c r="S464" s="612">
        <v>0</v>
      </c>
      <c r="T464" s="612">
        <v>0</v>
      </c>
      <c r="U464" s="612">
        <v>0</v>
      </c>
      <c r="V464" s="612">
        <v>0</v>
      </c>
      <c r="W464" s="612">
        <v>0</v>
      </c>
      <c r="X464" s="612">
        <v>0</v>
      </c>
      <c r="Y464" s="612">
        <v>0</v>
      </c>
      <c r="Z464" s="613">
        <f t="shared" si="304"/>
        <v>7.56</v>
      </c>
      <c r="AA464" s="1052">
        <f t="shared" si="284"/>
        <v>14.890510948905122</v>
      </c>
      <c r="AB464" s="1052">
        <f t="shared" si="285"/>
        <v>14.932885906040273</v>
      </c>
      <c r="AC464" s="1053">
        <f t="shared" si="286"/>
        <v>14.836223506743739</v>
      </c>
      <c r="AD464" s="1053">
        <f t="shared" si="287"/>
        <v>43.370165745856326</v>
      </c>
      <c r="AE464" s="1053">
        <f t="shared" si="288"/>
        <v>382.66666666666669</v>
      </c>
      <c r="AF464" s="1053" t="str">
        <f t="shared" si="289"/>
        <v>n/a</v>
      </c>
      <c r="AG464" s="1053" t="str">
        <f t="shared" si="290"/>
        <v>n/a</v>
      </c>
      <c r="AH464" s="1053" t="str">
        <f t="shared" si="291"/>
        <v>n/a</v>
      </c>
      <c r="AI464" s="1053" t="str">
        <f t="shared" si="292"/>
        <v>n/a</v>
      </c>
      <c r="AJ464" s="1053" t="str">
        <f t="shared" si="293"/>
        <v>n/a</v>
      </c>
      <c r="AK464" s="1053" t="str">
        <f t="shared" si="294"/>
        <v>n/a</v>
      </c>
      <c r="AL464" s="1053" t="str">
        <f t="shared" si="295"/>
        <v>n/a</v>
      </c>
      <c r="AM464" s="1053" t="str">
        <f t="shared" si="296"/>
        <v>n/a</v>
      </c>
      <c r="AN464" s="1053" t="str">
        <f t="shared" si="297"/>
        <v>n/a</v>
      </c>
      <c r="AO464" s="1053" t="str">
        <f t="shared" si="298"/>
        <v>n/a</v>
      </c>
      <c r="AP464" s="1053" t="str">
        <f t="shared" si="299"/>
        <v>n/a</v>
      </c>
      <c r="AQ464" s="1053" t="str">
        <f t="shared" si="300"/>
        <v>n/a</v>
      </c>
      <c r="AR464" s="1053" t="str">
        <f t="shared" si="301"/>
        <v>n/a</v>
      </c>
      <c r="AS464" s="1053" t="str">
        <f t="shared" si="302"/>
        <v>n/a</v>
      </c>
      <c r="AT464" s="1053" t="str">
        <f t="shared" si="303"/>
        <v>n/a</v>
      </c>
      <c r="AU464" s="1054">
        <f t="shared" si="305"/>
        <v>94.139290554842432</v>
      </c>
      <c r="AV464" s="1055">
        <f t="shared" si="306"/>
        <v>161.7625967656769</v>
      </c>
    </row>
    <row r="465" spans="1:48" ht="11.25" customHeight="1" x14ac:dyDescent="0.2">
      <c r="A465" s="480" t="s">
        <v>695</v>
      </c>
      <c r="B465" s="860" t="s">
        <v>696</v>
      </c>
      <c r="C465" s="610">
        <v>7.15</v>
      </c>
      <c r="D465" s="505">
        <v>7</v>
      </c>
      <c r="E465" s="482">
        <v>6.85</v>
      </c>
      <c r="F465" s="610">
        <v>6.4</v>
      </c>
      <c r="G465" s="610">
        <v>5.6</v>
      </c>
      <c r="H465" s="610">
        <v>4.4000000000000004</v>
      </c>
      <c r="I465" s="610">
        <v>3.45</v>
      </c>
      <c r="J465" s="931"/>
      <c r="K465" s="610">
        <v>3</v>
      </c>
      <c r="L465" s="481">
        <v>2.08</v>
      </c>
      <c r="M465" s="931"/>
      <c r="N465" s="494">
        <v>1.5</v>
      </c>
      <c r="O465" s="494">
        <v>0.9</v>
      </c>
      <c r="P465" s="616">
        <v>0.8</v>
      </c>
      <c r="Q465" s="616">
        <v>0.5</v>
      </c>
      <c r="R465" s="616">
        <v>0.375</v>
      </c>
      <c r="S465" s="612">
        <v>0</v>
      </c>
      <c r="T465" s="612">
        <v>0</v>
      </c>
      <c r="U465" s="612">
        <v>0</v>
      </c>
      <c r="V465" s="612">
        <v>0</v>
      </c>
      <c r="W465" s="612">
        <v>0</v>
      </c>
      <c r="X465" s="612">
        <v>0.1875</v>
      </c>
      <c r="Y465" s="612">
        <v>0.25</v>
      </c>
      <c r="Z465" s="613">
        <f t="shared" si="304"/>
        <v>50.442499999999995</v>
      </c>
      <c r="AA465" s="1052">
        <f t="shared" si="284"/>
        <v>2.1428571428571574</v>
      </c>
      <c r="AB465" s="1052">
        <f t="shared" si="285"/>
        <v>2.1897810218978186</v>
      </c>
      <c r="AC465" s="1053">
        <f t="shared" si="286"/>
        <v>7.0312499999999778</v>
      </c>
      <c r="AD465" s="1053">
        <f t="shared" si="287"/>
        <v>14.285714285714302</v>
      </c>
      <c r="AE465" s="1053">
        <f t="shared" si="288"/>
        <v>27.272727272727249</v>
      </c>
      <c r="AF465" s="1053">
        <f t="shared" si="289"/>
        <v>27.536231884057983</v>
      </c>
      <c r="AG465" s="1053">
        <f t="shared" si="290"/>
        <v>15.000000000000014</v>
      </c>
      <c r="AH465" s="1053">
        <f t="shared" si="291"/>
        <v>44.230769230769226</v>
      </c>
      <c r="AI465" s="1053">
        <f t="shared" si="292"/>
        <v>38.666666666666671</v>
      </c>
      <c r="AJ465" s="1053">
        <f t="shared" si="293"/>
        <v>66.666666666666657</v>
      </c>
      <c r="AK465" s="1053">
        <f t="shared" si="294"/>
        <v>12.5</v>
      </c>
      <c r="AL465" s="1053">
        <f t="shared" si="295"/>
        <v>60.000000000000007</v>
      </c>
      <c r="AM465" s="1053">
        <f t="shared" si="296"/>
        <v>33.333333333333329</v>
      </c>
      <c r="AN465" s="1053" t="str">
        <f t="shared" si="297"/>
        <v>n/a</v>
      </c>
      <c r="AO465" s="1053" t="str">
        <f t="shared" si="298"/>
        <v>n/a</v>
      </c>
      <c r="AP465" s="1053" t="str">
        <f t="shared" si="299"/>
        <v>n/a</v>
      </c>
      <c r="AQ465" s="1053" t="str">
        <f t="shared" si="300"/>
        <v>n/a</v>
      </c>
      <c r="AR465" s="1053" t="str">
        <f t="shared" si="301"/>
        <v>n/a</v>
      </c>
      <c r="AS465" s="1053">
        <f t="shared" si="302"/>
        <v>-100</v>
      </c>
      <c r="AT465" s="1053">
        <f t="shared" si="303"/>
        <v>-25</v>
      </c>
      <c r="AU465" s="1054">
        <f t="shared" si="305"/>
        <v>15.057066500312692</v>
      </c>
      <c r="AV465" s="1055">
        <f t="shared" si="306"/>
        <v>39.620973563459451</v>
      </c>
    </row>
    <row r="466" spans="1:48" ht="11.25" customHeight="1" x14ac:dyDescent="0.2">
      <c r="A466" s="480" t="s">
        <v>1502</v>
      </c>
      <c r="B466" s="860" t="s">
        <v>1503</v>
      </c>
      <c r="C466" s="610">
        <v>0.43</v>
      </c>
      <c r="D466" s="482">
        <v>0.4</v>
      </c>
      <c r="E466" s="482">
        <v>0.33999999999999997</v>
      </c>
      <c r="F466" s="610">
        <v>0.31</v>
      </c>
      <c r="G466" s="485">
        <v>0.28000000000000003</v>
      </c>
      <c r="H466" s="610">
        <v>0.26</v>
      </c>
      <c r="I466" s="610">
        <v>0.24</v>
      </c>
      <c r="J466" s="931"/>
      <c r="K466" s="485">
        <v>8.5599999999999996E-2</v>
      </c>
      <c r="L466" s="481">
        <v>0.16399999999999998</v>
      </c>
      <c r="M466" s="931"/>
      <c r="N466" s="494">
        <v>0.1353</v>
      </c>
      <c r="O466" s="494">
        <v>0.114</v>
      </c>
      <c r="P466" s="616">
        <v>2.8500000000000001E-2</v>
      </c>
      <c r="Q466" s="612">
        <v>0</v>
      </c>
      <c r="R466" s="612">
        <v>0</v>
      </c>
      <c r="S466" s="612">
        <v>0</v>
      </c>
      <c r="T466" s="612">
        <v>0</v>
      </c>
      <c r="U466" s="612">
        <v>0</v>
      </c>
      <c r="V466" s="612">
        <v>0</v>
      </c>
      <c r="W466" s="612">
        <v>0</v>
      </c>
      <c r="X466" s="612">
        <v>0</v>
      </c>
      <c r="Y466" s="612">
        <v>0</v>
      </c>
      <c r="Z466" s="613">
        <f t="shared" si="304"/>
        <v>2.7873999999999999</v>
      </c>
      <c r="AA466" s="1052">
        <f t="shared" si="284"/>
        <v>7.4999999999999956</v>
      </c>
      <c r="AB466" s="1052">
        <f t="shared" si="285"/>
        <v>17.647058823529438</v>
      </c>
      <c r="AC466" s="1053">
        <f t="shared" si="286"/>
        <v>9.6774193548387011</v>
      </c>
      <c r="AD466" s="1053">
        <f t="shared" si="287"/>
        <v>10.714285714285698</v>
      </c>
      <c r="AE466" s="1053">
        <f t="shared" si="288"/>
        <v>7.6923076923077094</v>
      </c>
      <c r="AF466" s="1053">
        <f t="shared" si="289"/>
        <v>8.3333333333333481</v>
      </c>
      <c r="AG466" s="1053">
        <f t="shared" si="290"/>
        <v>180.37383177570092</v>
      </c>
      <c r="AH466" s="1053">
        <f t="shared" si="291"/>
        <v>-47.804878048780488</v>
      </c>
      <c r="AI466" s="1053">
        <f t="shared" si="292"/>
        <v>21.212121212121193</v>
      </c>
      <c r="AJ466" s="1053">
        <f t="shared" si="293"/>
        <v>18.684210526315791</v>
      </c>
      <c r="AK466" s="1053">
        <f t="shared" si="294"/>
        <v>300</v>
      </c>
      <c r="AL466" s="1053" t="str">
        <f t="shared" si="295"/>
        <v>n/a</v>
      </c>
      <c r="AM466" s="1053" t="str">
        <f t="shared" si="296"/>
        <v>n/a</v>
      </c>
      <c r="AN466" s="1053" t="str">
        <f t="shared" si="297"/>
        <v>n/a</v>
      </c>
      <c r="AO466" s="1053" t="str">
        <f t="shared" si="298"/>
        <v>n/a</v>
      </c>
      <c r="AP466" s="1053" t="str">
        <f t="shared" si="299"/>
        <v>n/a</v>
      </c>
      <c r="AQ466" s="1053" t="str">
        <f t="shared" si="300"/>
        <v>n/a</v>
      </c>
      <c r="AR466" s="1053" t="str">
        <f t="shared" si="301"/>
        <v>n/a</v>
      </c>
      <c r="AS466" s="1053" t="str">
        <f t="shared" si="302"/>
        <v>n/a</v>
      </c>
      <c r="AT466" s="1053" t="str">
        <f t="shared" si="303"/>
        <v>n/a</v>
      </c>
      <c r="AU466" s="1054">
        <f t="shared" si="305"/>
        <v>48.54815367124111</v>
      </c>
      <c r="AV466" s="1055">
        <f t="shared" si="306"/>
        <v>100.19863121879541</v>
      </c>
    </row>
    <row r="467" spans="1:48" ht="11.25" customHeight="1" x14ac:dyDescent="0.2">
      <c r="A467" s="490" t="s">
        <v>297</v>
      </c>
      <c r="B467" s="490" t="s">
        <v>298</v>
      </c>
      <c r="C467" s="610">
        <v>1.72</v>
      </c>
      <c r="D467" s="482">
        <v>1.68</v>
      </c>
      <c r="E467" s="493">
        <v>1.6400000000000001</v>
      </c>
      <c r="F467" s="610">
        <v>1.6</v>
      </c>
      <c r="G467" s="610">
        <v>1.56</v>
      </c>
      <c r="H467" s="610">
        <v>1.52</v>
      </c>
      <c r="I467" s="610">
        <v>1.48</v>
      </c>
      <c r="J467" s="931"/>
      <c r="K467" s="610">
        <v>1.44</v>
      </c>
      <c r="L467" s="481">
        <v>1.4</v>
      </c>
      <c r="M467" s="931"/>
      <c r="N467" s="494">
        <v>1.36</v>
      </c>
      <c r="O467" s="494">
        <v>1.32</v>
      </c>
      <c r="P467" s="616">
        <v>1.27</v>
      </c>
      <c r="Q467" s="616">
        <v>1.22</v>
      </c>
      <c r="R467" s="616">
        <v>1.18</v>
      </c>
      <c r="S467" s="616">
        <v>1.1399999999999999</v>
      </c>
      <c r="T467" s="616">
        <v>1.1000000000000001</v>
      </c>
      <c r="U467" s="616">
        <v>1.06</v>
      </c>
      <c r="V467" s="616">
        <v>1.0249999999999999</v>
      </c>
      <c r="W467" s="616">
        <v>0.98499999999999999</v>
      </c>
      <c r="X467" s="616">
        <v>0.94499999999999995</v>
      </c>
      <c r="Y467" s="616">
        <v>0.91500000000000004</v>
      </c>
      <c r="Z467" s="613">
        <f t="shared" si="304"/>
        <v>27.559999999999995</v>
      </c>
      <c r="AA467" s="1052">
        <f t="shared" si="284"/>
        <v>2.3809523809523725</v>
      </c>
      <c r="AB467" s="1052">
        <f t="shared" si="285"/>
        <v>2.4390243902438824</v>
      </c>
      <c r="AC467" s="1053">
        <f t="shared" si="286"/>
        <v>2.4999999999999911</v>
      </c>
      <c r="AD467" s="1053">
        <f t="shared" si="287"/>
        <v>2.5641025641025772</v>
      </c>
      <c r="AE467" s="1053">
        <f t="shared" si="288"/>
        <v>2.6315789473684292</v>
      </c>
      <c r="AF467" s="1053">
        <f t="shared" si="289"/>
        <v>2.7027027027026973</v>
      </c>
      <c r="AG467" s="1053">
        <f t="shared" si="290"/>
        <v>2.7777777777777901</v>
      </c>
      <c r="AH467" s="1053">
        <f t="shared" si="291"/>
        <v>2.8571428571428692</v>
      </c>
      <c r="AI467" s="1053">
        <f t="shared" si="292"/>
        <v>2.9411764705882248</v>
      </c>
      <c r="AJ467" s="1053">
        <f t="shared" si="293"/>
        <v>3.0303030303030276</v>
      </c>
      <c r="AK467" s="1053">
        <f t="shared" si="294"/>
        <v>3.937007874015741</v>
      </c>
      <c r="AL467" s="1053">
        <f t="shared" si="295"/>
        <v>4.0983606557376984</v>
      </c>
      <c r="AM467" s="1053">
        <f t="shared" si="296"/>
        <v>3.3898305084745894</v>
      </c>
      <c r="AN467" s="1053">
        <f t="shared" si="297"/>
        <v>3.5087719298245723</v>
      </c>
      <c r="AO467" s="1053">
        <f t="shared" si="298"/>
        <v>3.6363636363636154</v>
      </c>
      <c r="AP467" s="1053">
        <f t="shared" si="299"/>
        <v>3.7735849056603765</v>
      </c>
      <c r="AQ467" s="1053">
        <f t="shared" si="300"/>
        <v>3.4146341463414887</v>
      </c>
      <c r="AR467" s="1053">
        <f t="shared" si="301"/>
        <v>4.0609137055837463</v>
      </c>
      <c r="AS467" s="1053">
        <f t="shared" si="302"/>
        <v>4.2328042328042326</v>
      </c>
      <c r="AT467" s="1053">
        <f t="shared" si="303"/>
        <v>3.2786885245901454</v>
      </c>
      <c r="AU467" s="1054">
        <f t="shared" si="305"/>
        <v>3.2077860620289029</v>
      </c>
      <c r="AV467" s="1055">
        <f t="shared" si="306"/>
        <v>0.60551109930241076</v>
      </c>
    </row>
    <row r="468" spans="1:48" ht="11.25" customHeight="1" x14ac:dyDescent="0.2">
      <c r="A468" s="480" t="s">
        <v>691</v>
      </c>
      <c r="B468" s="860" t="s">
        <v>692</v>
      </c>
      <c r="C468" s="610">
        <v>2.04</v>
      </c>
      <c r="D468" s="482">
        <v>1.96</v>
      </c>
      <c r="E468" s="615">
        <v>1.8599999999999999</v>
      </c>
      <c r="F468" s="610">
        <v>1.7</v>
      </c>
      <c r="G468" s="610">
        <v>1.48</v>
      </c>
      <c r="H468" s="610">
        <v>1.32</v>
      </c>
      <c r="I468" s="610">
        <v>1.24</v>
      </c>
      <c r="J468" s="931"/>
      <c r="K468" s="485">
        <v>1.2</v>
      </c>
      <c r="L468" s="481">
        <v>1.1599999999999999</v>
      </c>
      <c r="M468" s="931"/>
      <c r="N468" s="494">
        <v>1.08</v>
      </c>
      <c r="O468" s="494">
        <v>1</v>
      </c>
      <c r="P468" s="616">
        <v>0.9</v>
      </c>
      <c r="Q468" s="616">
        <v>0.78</v>
      </c>
      <c r="R468" s="616">
        <v>0.66</v>
      </c>
      <c r="S468" s="616">
        <v>0.55000000000000004</v>
      </c>
      <c r="T468" s="616">
        <v>0.375</v>
      </c>
      <c r="U468" s="612">
        <v>0</v>
      </c>
      <c r="V468" s="612">
        <v>0</v>
      </c>
      <c r="W468" s="612">
        <v>0</v>
      </c>
      <c r="X468" s="612">
        <v>0</v>
      </c>
      <c r="Y468" s="612">
        <v>0</v>
      </c>
      <c r="Z468" s="613">
        <f t="shared" si="304"/>
        <v>19.305</v>
      </c>
      <c r="AA468" s="1052">
        <f t="shared" si="284"/>
        <v>4.081632653061229</v>
      </c>
      <c r="AB468" s="1052">
        <f t="shared" si="285"/>
        <v>5.3763440860215006</v>
      </c>
      <c r="AC468" s="1053">
        <f t="shared" si="286"/>
        <v>9.4117647058823408</v>
      </c>
      <c r="AD468" s="1053">
        <f t="shared" si="287"/>
        <v>14.864864864864868</v>
      </c>
      <c r="AE468" s="1053">
        <f t="shared" si="288"/>
        <v>12.12121212121211</v>
      </c>
      <c r="AF468" s="1053">
        <f t="shared" si="289"/>
        <v>6.4516129032258229</v>
      </c>
      <c r="AG468" s="1053">
        <f t="shared" si="290"/>
        <v>3.3333333333333437</v>
      </c>
      <c r="AH468" s="1053">
        <f t="shared" si="291"/>
        <v>3.4482758620689724</v>
      </c>
      <c r="AI468" s="1053">
        <f t="shared" si="292"/>
        <v>7.4074074074073959</v>
      </c>
      <c r="AJ468" s="1053">
        <f t="shared" si="293"/>
        <v>8.0000000000000071</v>
      </c>
      <c r="AK468" s="1053">
        <f t="shared" si="294"/>
        <v>11.111111111111116</v>
      </c>
      <c r="AL468" s="1053">
        <f t="shared" si="295"/>
        <v>15.384615384615374</v>
      </c>
      <c r="AM468" s="1053">
        <f t="shared" si="296"/>
        <v>18.181818181818187</v>
      </c>
      <c r="AN468" s="1053">
        <f t="shared" si="297"/>
        <v>19.999999999999996</v>
      </c>
      <c r="AO468" s="1053">
        <f t="shared" si="298"/>
        <v>46.666666666666679</v>
      </c>
      <c r="AP468" s="1053" t="str">
        <f t="shared" si="299"/>
        <v>n/a</v>
      </c>
      <c r="AQ468" s="1053" t="str">
        <f t="shared" si="300"/>
        <v>n/a</v>
      </c>
      <c r="AR468" s="1053" t="str">
        <f t="shared" si="301"/>
        <v>n/a</v>
      </c>
      <c r="AS468" s="1053" t="str">
        <f t="shared" si="302"/>
        <v>n/a</v>
      </c>
      <c r="AT468" s="1053" t="str">
        <f t="shared" si="303"/>
        <v>n/a</v>
      </c>
      <c r="AU468" s="1054">
        <f t="shared" si="305"/>
        <v>12.389377285419263</v>
      </c>
      <c r="AV468" s="1055">
        <f t="shared" si="306"/>
        <v>10.861393772607096</v>
      </c>
    </row>
    <row r="469" spans="1:48" ht="11.25" customHeight="1" x14ac:dyDescent="0.2">
      <c r="A469" s="860" t="s">
        <v>688</v>
      </c>
      <c r="B469" s="860" t="s">
        <v>689</v>
      </c>
      <c r="C469" s="610">
        <v>4.1500000000000004</v>
      </c>
      <c r="D469" s="482">
        <v>3.95</v>
      </c>
      <c r="E469" s="615">
        <v>3.7499999999999996</v>
      </c>
      <c r="F469" s="610">
        <v>3.55</v>
      </c>
      <c r="G469" s="610">
        <v>3.32</v>
      </c>
      <c r="H469" s="610">
        <v>3.0449999999999999</v>
      </c>
      <c r="I469" s="610">
        <v>2.835</v>
      </c>
      <c r="J469" s="931"/>
      <c r="K469" s="610">
        <v>2.62</v>
      </c>
      <c r="L469" s="481">
        <v>2.4500000000000002</v>
      </c>
      <c r="M469" s="931"/>
      <c r="N469" s="494">
        <v>2.3050000000000002</v>
      </c>
      <c r="O469" s="494">
        <v>2.2000000000000002</v>
      </c>
      <c r="P469" s="616">
        <v>2.15</v>
      </c>
      <c r="Q469" s="616">
        <v>1.98</v>
      </c>
      <c r="R469" s="616">
        <v>1.89</v>
      </c>
      <c r="S469" s="616">
        <v>1.7749999999999999</v>
      </c>
      <c r="T469" s="616">
        <v>1.675</v>
      </c>
      <c r="U469" s="616">
        <v>1.55</v>
      </c>
      <c r="V469" s="616">
        <v>1.5</v>
      </c>
      <c r="W469" s="612">
        <v>0</v>
      </c>
      <c r="X469" s="612">
        <v>2.02</v>
      </c>
      <c r="Y469" s="612">
        <v>2.96</v>
      </c>
      <c r="Z469" s="613">
        <f t="shared" si="304"/>
        <v>51.674999999999997</v>
      </c>
      <c r="AA469" s="1052">
        <f t="shared" si="284"/>
        <v>5.0632911392405111</v>
      </c>
      <c r="AB469" s="1052">
        <f t="shared" si="285"/>
        <v>5.3333333333333455</v>
      </c>
      <c r="AC469" s="1053">
        <f t="shared" si="286"/>
        <v>5.6338028169014009</v>
      </c>
      <c r="AD469" s="1053">
        <f t="shared" si="287"/>
        <v>6.9277108433734913</v>
      </c>
      <c r="AE469" s="1053">
        <f t="shared" si="288"/>
        <v>9.0311986863711002</v>
      </c>
      <c r="AF469" s="1053">
        <f t="shared" si="289"/>
        <v>7.4074074074073959</v>
      </c>
      <c r="AG469" s="1053">
        <f t="shared" si="290"/>
        <v>8.2061068702290019</v>
      </c>
      <c r="AH469" s="1053">
        <f t="shared" si="291"/>
        <v>6.938775510204076</v>
      </c>
      <c r="AI469" s="1053">
        <f t="shared" si="292"/>
        <v>6.2906724511930578</v>
      </c>
      <c r="AJ469" s="1053">
        <f t="shared" si="293"/>
        <v>4.7727272727272618</v>
      </c>
      <c r="AK469" s="1053">
        <f t="shared" si="294"/>
        <v>2.3255813953488413</v>
      </c>
      <c r="AL469" s="1053">
        <f t="shared" si="295"/>
        <v>8.5858585858585847</v>
      </c>
      <c r="AM469" s="1053">
        <f t="shared" si="296"/>
        <v>4.7619047619047672</v>
      </c>
      <c r="AN469" s="1053">
        <f t="shared" si="297"/>
        <v>6.4788732394366111</v>
      </c>
      <c r="AO469" s="1053">
        <f t="shared" si="298"/>
        <v>5.9701492537313383</v>
      </c>
      <c r="AP469" s="1053">
        <f t="shared" si="299"/>
        <v>8.0645161290322509</v>
      </c>
      <c r="AQ469" s="1053">
        <f t="shared" si="300"/>
        <v>3.3333333333333437</v>
      </c>
      <c r="AR469" s="1053" t="str">
        <f t="shared" si="301"/>
        <v>n/a</v>
      </c>
      <c r="AS469" s="1053">
        <f t="shared" si="302"/>
        <v>-100</v>
      </c>
      <c r="AT469" s="1053">
        <f t="shared" si="303"/>
        <v>-31.756756756756754</v>
      </c>
      <c r="AU469" s="1054">
        <f t="shared" si="305"/>
        <v>-1.4016586172173884</v>
      </c>
      <c r="AV469" s="1055">
        <f t="shared" si="306"/>
        <v>25.467643025676125</v>
      </c>
    </row>
    <row r="470" spans="1:48" ht="11.25" customHeight="1" x14ac:dyDescent="0.2">
      <c r="A470" s="480" t="s">
        <v>1498</v>
      </c>
      <c r="B470" s="860" t="s">
        <v>1499</v>
      </c>
      <c r="C470" s="610">
        <v>0.8</v>
      </c>
      <c r="D470" s="482">
        <v>0.78</v>
      </c>
      <c r="E470" s="615">
        <v>0.7</v>
      </c>
      <c r="F470" s="610">
        <v>0.64</v>
      </c>
      <c r="G470" s="610">
        <v>0.51432</v>
      </c>
      <c r="H470" s="610">
        <v>0.40078000000000003</v>
      </c>
      <c r="I470" s="610">
        <v>0.38505999999999996</v>
      </c>
      <c r="J470" s="931"/>
      <c r="K470" s="610">
        <v>0.36934</v>
      </c>
      <c r="L470" s="614">
        <v>0.36148000000000002</v>
      </c>
      <c r="M470" s="931"/>
      <c r="N470" s="515">
        <v>0.36148000000000002</v>
      </c>
      <c r="O470" s="515">
        <v>0.36148000000000002</v>
      </c>
      <c r="P470" s="514">
        <v>0.36148000000000002</v>
      </c>
      <c r="Q470" s="514">
        <v>0.36148000000000002</v>
      </c>
      <c r="R470" s="514">
        <v>0.36148000000000002</v>
      </c>
      <c r="S470" s="514">
        <v>0.36148000000000002</v>
      </c>
      <c r="T470" s="514">
        <v>0.36148000000000002</v>
      </c>
      <c r="U470" s="612">
        <v>0.43221999999999999</v>
      </c>
      <c r="V470" s="612">
        <v>0.45579999999999998</v>
      </c>
      <c r="W470" s="616">
        <v>0.45579999999999998</v>
      </c>
      <c r="X470" s="616">
        <v>0.42436000000000001</v>
      </c>
      <c r="Y470" s="616">
        <v>0.40079999999999999</v>
      </c>
      <c r="Z470" s="613">
        <f t="shared" si="304"/>
        <v>9.6503200000000042</v>
      </c>
      <c r="AA470" s="1052">
        <f t="shared" si="284"/>
        <v>2.5641025641025772</v>
      </c>
      <c r="AB470" s="1052">
        <f t="shared" si="285"/>
        <v>11.428571428571432</v>
      </c>
      <c r="AC470" s="1053">
        <f t="shared" si="286"/>
        <v>9.375</v>
      </c>
      <c r="AD470" s="1053">
        <f t="shared" si="287"/>
        <v>24.436148701197702</v>
      </c>
      <c r="AE470" s="1053">
        <f t="shared" si="288"/>
        <v>28.329756973900878</v>
      </c>
      <c r="AF470" s="1053">
        <f t="shared" si="289"/>
        <v>4.0824806523658719</v>
      </c>
      <c r="AG470" s="1053">
        <f t="shared" si="290"/>
        <v>4.2562408620782977</v>
      </c>
      <c r="AH470" s="1053">
        <f t="shared" si="291"/>
        <v>2.1743941573530989</v>
      </c>
      <c r="AI470" s="1053">
        <f t="shared" si="292"/>
        <v>0</v>
      </c>
      <c r="AJ470" s="1053">
        <f t="shared" si="293"/>
        <v>0</v>
      </c>
      <c r="AK470" s="1053">
        <f t="shared" si="294"/>
        <v>0</v>
      </c>
      <c r="AL470" s="1053">
        <f t="shared" si="295"/>
        <v>0</v>
      </c>
      <c r="AM470" s="1053">
        <f t="shared" si="296"/>
        <v>0</v>
      </c>
      <c r="AN470" s="1053">
        <f t="shared" si="297"/>
        <v>0</v>
      </c>
      <c r="AO470" s="1053">
        <f t="shared" si="298"/>
        <v>0</v>
      </c>
      <c r="AP470" s="1053">
        <f t="shared" si="299"/>
        <v>-16.366665124242274</v>
      </c>
      <c r="AQ470" s="1053">
        <f t="shared" si="300"/>
        <v>-5.1733216322948694</v>
      </c>
      <c r="AR470" s="1053">
        <f t="shared" si="301"/>
        <v>0</v>
      </c>
      <c r="AS470" s="1053">
        <f t="shared" si="302"/>
        <v>7.4088038457913008</v>
      </c>
      <c r="AT470" s="1053">
        <f t="shared" si="303"/>
        <v>5.8782435129740573</v>
      </c>
      <c r="AU470" s="1054">
        <f t="shared" si="305"/>
        <v>3.9196877970899022</v>
      </c>
      <c r="AV470" s="1055">
        <f t="shared" si="306"/>
        <v>9.572670162057598</v>
      </c>
    </row>
    <row r="471" spans="1:48" ht="11.25" customHeight="1" x14ac:dyDescent="0.2">
      <c r="A471" s="845" t="s">
        <v>701</v>
      </c>
      <c r="B471" s="845" t="s">
        <v>702</v>
      </c>
      <c r="C471" s="610">
        <v>1.02</v>
      </c>
      <c r="D471" s="482">
        <v>0.97</v>
      </c>
      <c r="E471" s="476">
        <v>0.9</v>
      </c>
      <c r="F471" s="610">
        <v>0.85</v>
      </c>
      <c r="G471" s="610">
        <v>0.81</v>
      </c>
      <c r="H471" s="610">
        <v>0.78500000000000003</v>
      </c>
      <c r="I471" s="610">
        <v>0.76500000000000001</v>
      </c>
      <c r="J471" s="931"/>
      <c r="K471" s="610">
        <v>0.73</v>
      </c>
      <c r="L471" s="481">
        <v>0.70499999999999996</v>
      </c>
      <c r="M471" s="931"/>
      <c r="N471" s="494">
        <v>0.68500000000000005</v>
      </c>
      <c r="O471" s="494">
        <v>0.66500000000000004</v>
      </c>
      <c r="P471" s="612">
        <v>0.66</v>
      </c>
      <c r="Q471" s="616">
        <v>0.64500000000000002</v>
      </c>
      <c r="R471" s="612">
        <v>0.64</v>
      </c>
      <c r="S471" s="616">
        <v>0.61</v>
      </c>
      <c r="T471" s="616">
        <v>0.56999999999999995</v>
      </c>
      <c r="U471" s="616">
        <v>0.53</v>
      </c>
      <c r="V471" s="616">
        <v>0.49</v>
      </c>
      <c r="W471" s="616">
        <v>0.45</v>
      </c>
      <c r="X471" s="616">
        <v>0.41</v>
      </c>
      <c r="Y471" s="616">
        <v>0.34545999999999999</v>
      </c>
      <c r="Z471" s="613">
        <f t="shared" si="304"/>
        <v>14.23546</v>
      </c>
      <c r="AA471" s="1052">
        <f t="shared" si="284"/>
        <v>5.1546391752577359</v>
      </c>
      <c r="AB471" s="1052">
        <f t="shared" si="285"/>
        <v>7.7777777777777724</v>
      </c>
      <c r="AC471" s="1053">
        <f t="shared" si="286"/>
        <v>5.8823529411764719</v>
      </c>
      <c r="AD471" s="1053">
        <f t="shared" si="287"/>
        <v>4.9382716049382713</v>
      </c>
      <c r="AE471" s="1053">
        <f t="shared" si="288"/>
        <v>3.1847133757961776</v>
      </c>
      <c r="AF471" s="1053">
        <f t="shared" si="289"/>
        <v>2.6143790849673332</v>
      </c>
      <c r="AG471" s="1053">
        <f t="shared" si="290"/>
        <v>4.7945205479452024</v>
      </c>
      <c r="AH471" s="1053">
        <f t="shared" si="291"/>
        <v>3.5460992907801359</v>
      </c>
      <c r="AI471" s="1053">
        <f t="shared" si="292"/>
        <v>2.9197080291970767</v>
      </c>
      <c r="AJ471" s="1053">
        <f t="shared" si="293"/>
        <v>3.007518796992481</v>
      </c>
      <c r="AK471" s="1053">
        <f t="shared" si="294"/>
        <v>0.7575757575757569</v>
      </c>
      <c r="AL471" s="1053">
        <f t="shared" si="295"/>
        <v>2.3255813953488413</v>
      </c>
      <c r="AM471" s="1053">
        <f t="shared" si="296"/>
        <v>0.78125</v>
      </c>
      <c r="AN471" s="1053">
        <f t="shared" si="297"/>
        <v>4.9180327868852514</v>
      </c>
      <c r="AO471" s="1053">
        <f t="shared" si="298"/>
        <v>7.0175438596491224</v>
      </c>
      <c r="AP471" s="1053">
        <f t="shared" si="299"/>
        <v>7.5471698113207308</v>
      </c>
      <c r="AQ471" s="1053">
        <f t="shared" si="300"/>
        <v>8.163265306122458</v>
      </c>
      <c r="AR471" s="1053">
        <f t="shared" si="301"/>
        <v>8.8888888888888786</v>
      </c>
      <c r="AS471" s="1053">
        <f t="shared" si="302"/>
        <v>9.7560975609756184</v>
      </c>
      <c r="AT471" s="1053">
        <f t="shared" si="303"/>
        <v>18.682336594685346</v>
      </c>
      <c r="AU471" s="1054">
        <f t="shared" si="305"/>
        <v>5.6328861293140324</v>
      </c>
      <c r="AV471" s="1055">
        <f t="shared" si="306"/>
        <v>4.0289859581431635</v>
      </c>
    </row>
    <row r="472" spans="1:48" ht="11.25" customHeight="1" x14ac:dyDescent="0.2">
      <c r="A472" s="860" t="s">
        <v>693</v>
      </c>
      <c r="B472" s="860" t="s">
        <v>694</v>
      </c>
      <c r="C472" s="610">
        <v>1.19</v>
      </c>
      <c r="D472" s="482">
        <v>1.1100000000000001</v>
      </c>
      <c r="E472" s="482">
        <v>1.0375000000000001</v>
      </c>
      <c r="F472" s="610">
        <v>0.97499999999999998</v>
      </c>
      <c r="G472" s="610">
        <v>0.91500000000000004</v>
      </c>
      <c r="H472" s="610">
        <v>0.85499999999999998</v>
      </c>
      <c r="I472" s="610">
        <v>0.81</v>
      </c>
      <c r="J472" s="931"/>
      <c r="K472" s="610">
        <v>0.77</v>
      </c>
      <c r="L472" s="481">
        <v>0.72</v>
      </c>
      <c r="M472" s="931"/>
      <c r="N472" s="494">
        <v>0.68</v>
      </c>
      <c r="O472" s="494">
        <v>0.62</v>
      </c>
      <c r="P472" s="616">
        <v>0.54666499999999996</v>
      </c>
      <c r="Q472" s="616">
        <v>0.50666500000000003</v>
      </c>
      <c r="R472" s="616">
        <v>0.48</v>
      </c>
      <c r="S472" s="616">
        <v>0.45333499999999999</v>
      </c>
      <c r="T472" s="616">
        <v>0.43333500000000003</v>
      </c>
      <c r="U472" s="616">
        <v>0.41333500000000001</v>
      </c>
      <c r="V472" s="616">
        <v>0.4</v>
      </c>
      <c r="W472" s="616">
        <v>0.3911</v>
      </c>
      <c r="X472" s="616">
        <v>0.38222</v>
      </c>
      <c r="Y472" s="616">
        <v>0.37333499999999997</v>
      </c>
      <c r="Z472" s="613">
        <f t="shared" si="304"/>
        <v>14.062489999999997</v>
      </c>
      <c r="AA472" s="1052">
        <f t="shared" si="284"/>
        <v>7.2072072072072002</v>
      </c>
      <c r="AB472" s="1052">
        <f t="shared" si="285"/>
        <v>6.9879518072289093</v>
      </c>
      <c r="AC472" s="1053">
        <f t="shared" si="286"/>
        <v>6.4102564102564319</v>
      </c>
      <c r="AD472" s="1053">
        <f t="shared" si="287"/>
        <v>6.5573770491803129</v>
      </c>
      <c r="AE472" s="1053">
        <f t="shared" si="288"/>
        <v>7.0175438596491224</v>
      </c>
      <c r="AF472" s="1053">
        <f t="shared" si="289"/>
        <v>5.5555555555555358</v>
      </c>
      <c r="AG472" s="1053">
        <f t="shared" si="290"/>
        <v>5.1948051948051965</v>
      </c>
      <c r="AH472" s="1053">
        <f t="shared" si="291"/>
        <v>6.944444444444442</v>
      </c>
      <c r="AI472" s="1053">
        <f t="shared" si="292"/>
        <v>5.8823529411764497</v>
      </c>
      <c r="AJ472" s="1053">
        <f t="shared" si="293"/>
        <v>9.6774193548387224</v>
      </c>
      <c r="AK472" s="1053">
        <f t="shared" si="294"/>
        <v>13.414979923719294</v>
      </c>
      <c r="AL472" s="1053">
        <f t="shared" si="295"/>
        <v>7.8947628117197688</v>
      </c>
      <c r="AM472" s="1053">
        <f t="shared" si="296"/>
        <v>5.5552083333333391</v>
      </c>
      <c r="AN472" s="1053">
        <f t="shared" si="297"/>
        <v>5.8819636692512223</v>
      </c>
      <c r="AO472" s="1053">
        <f t="shared" si="298"/>
        <v>4.6153668639735912</v>
      </c>
      <c r="AP472" s="1053">
        <f t="shared" si="299"/>
        <v>4.838690166571924</v>
      </c>
      <c r="AQ472" s="1053">
        <f t="shared" si="300"/>
        <v>3.333750000000002</v>
      </c>
      <c r="AR472" s="1053">
        <f t="shared" si="301"/>
        <v>2.2756328304781359</v>
      </c>
      <c r="AS472" s="1053">
        <f t="shared" si="302"/>
        <v>2.3232693213332656</v>
      </c>
      <c r="AT472" s="1053">
        <f t="shared" si="303"/>
        <v>2.3799000897317457</v>
      </c>
      <c r="AU472" s="1054">
        <f t="shared" si="305"/>
        <v>5.9974218917227304</v>
      </c>
      <c r="AV472" s="1055">
        <f t="shared" si="306"/>
        <v>2.6044060402597884</v>
      </c>
    </row>
    <row r="473" spans="1:48" ht="11.25" customHeight="1" x14ac:dyDescent="0.2">
      <c r="A473" s="871" t="s">
        <v>699</v>
      </c>
      <c r="B473" s="875" t="s">
        <v>700</v>
      </c>
      <c r="C473" s="512">
        <v>0.88</v>
      </c>
      <c r="D473" s="482">
        <v>0.8</v>
      </c>
      <c r="E473" s="482">
        <v>0.72</v>
      </c>
      <c r="F473" s="610">
        <v>0.64</v>
      </c>
      <c r="G473" s="610">
        <v>0.56000000000000005</v>
      </c>
      <c r="H473" s="610">
        <v>0.48</v>
      </c>
      <c r="I473" s="610">
        <v>0.42</v>
      </c>
      <c r="J473" s="931"/>
      <c r="K473" s="610">
        <v>0.375</v>
      </c>
      <c r="L473" s="481">
        <v>0.31</v>
      </c>
      <c r="M473" s="931"/>
      <c r="N473" s="494">
        <v>0.28000000000000003</v>
      </c>
      <c r="O473" s="494">
        <v>0.255</v>
      </c>
      <c r="P473" s="616">
        <v>0.23499999999999999</v>
      </c>
      <c r="Q473" s="616">
        <v>0.19625000000000001</v>
      </c>
      <c r="R473" s="616">
        <v>0.16250000000000001</v>
      </c>
      <c r="S473" s="616">
        <v>0.13250000000000001</v>
      </c>
      <c r="T473" s="616">
        <v>0.10625</v>
      </c>
      <c r="U473" s="616">
        <v>7.7499999999999999E-2</v>
      </c>
      <c r="V473" s="616">
        <v>6.25E-2</v>
      </c>
      <c r="W473" s="612">
        <v>0.06</v>
      </c>
      <c r="X473" s="612">
        <v>0.06</v>
      </c>
      <c r="Y473" s="612">
        <v>0.06</v>
      </c>
      <c r="Z473" s="613">
        <f t="shared" si="304"/>
        <v>6.8724999999999987</v>
      </c>
      <c r="AA473" s="1052">
        <f t="shared" si="284"/>
        <v>9.9999999999999858</v>
      </c>
      <c r="AB473" s="1052">
        <f t="shared" si="285"/>
        <v>11.111111111111116</v>
      </c>
      <c r="AC473" s="1053">
        <f t="shared" si="286"/>
        <v>12.5</v>
      </c>
      <c r="AD473" s="1053">
        <f t="shared" si="287"/>
        <v>14.285714285714279</v>
      </c>
      <c r="AE473" s="1053">
        <f t="shared" si="288"/>
        <v>16.666666666666675</v>
      </c>
      <c r="AF473" s="1053">
        <f t="shared" si="289"/>
        <v>14.285714285714279</v>
      </c>
      <c r="AG473" s="1053">
        <f t="shared" si="290"/>
        <v>11.999999999999989</v>
      </c>
      <c r="AH473" s="1053">
        <f t="shared" si="291"/>
        <v>20.967741935483875</v>
      </c>
      <c r="AI473" s="1053">
        <f t="shared" si="292"/>
        <v>10.714285714285698</v>
      </c>
      <c r="AJ473" s="1053">
        <f t="shared" si="293"/>
        <v>9.8039215686274606</v>
      </c>
      <c r="AK473" s="1053">
        <f t="shared" si="294"/>
        <v>8.5106382978723527</v>
      </c>
      <c r="AL473" s="1053">
        <f t="shared" si="295"/>
        <v>19.7452229299363</v>
      </c>
      <c r="AM473" s="1053">
        <f t="shared" si="296"/>
        <v>20.769230769230763</v>
      </c>
      <c r="AN473" s="1053">
        <f t="shared" si="297"/>
        <v>22.641509433962259</v>
      </c>
      <c r="AO473" s="1053">
        <f t="shared" si="298"/>
        <v>24.705882352941178</v>
      </c>
      <c r="AP473" s="1053">
        <f t="shared" si="299"/>
        <v>37.096774193548377</v>
      </c>
      <c r="AQ473" s="1053">
        <f t="shared" si="300"/>
        <v>24</v>
      </c>
      <c r="AR473" s="1053">
        <f t="shared" si="301"/>
        <v>4.1666666666666741</v>
      </c>
      <c r="AS473" s="1053">
        <f t="shared" si="302"/>
        <v>0</v>
      </c>
      <c r="AT473" s="1053">
        <f t="shared" si="303"/>
        <v>0</v>
      </c>
      <c r="AU473" s="1054">
        <f t="shared" si="305"/>
        <v>14.698554010588063</v>
      </c>
      <c r="AV473" s="1055">
        <f t="shared" si="306"/>
        <v>8.9603603957932947</v>
      </c>
    </row>
    <row r="474" spans="1:48" ht="11.25" customHeight="1" x14ac:dyDescent="0.2">
      <c r="A474" s="834" t="s">
        <v>4526</v>
      </c>
      <c r="B474" s="860" t="s">
        <v>4496</v>
      </c>
      <c r="C474" s="482">
        <v>0.74</v>
      </c>
      <c r="D474" s="482">
        <v>0.66</v>
      </c>
      <c r="E474" s="482">
        <v>0.58000000000000007</v>
      </c>
      <c r="F474" s="482">
        <v>0.5</v>
      </c>
      <c r="G474" s="482">
        <v>0.42000000000000004</v>
      </c>
      <c r="H474" s="505">
        <v>0.4</v>
      </c>
      <c r="I474" s="505">
        <v>0.4</v>
      </c>
      <c r="J474" s="482"/>
      <c r="K474" s="482">
        <v>0.4</v>
      </c>
      <c r="L474" s="615">
        <v>0.37000000000000005</v>
      </c>
      <c r="M474" s="482"/>
      <c r="N474" s="615">
        <v>0.28000000000000003</v>
      </c>
      <c r="O474" s="522">
        <v>7.0000000000000007E-2</v>
      </c>
      <c r="P474" s="522">
        <v>7.0000000000000007E-2</v>
      </c>
      <c r="Q474" s="616">
        <v>0.28000000000000003</v>
      </c>
      <c r="R474" s="522">
        <v>0</v>
      </c>
      <c r="S474" s="522">
        <v>0</v>
      </c>
      <c r="T474" s="522">
        <v>0</v>
      </c>
      <c r="U474" s="522">
        <v>0</v>
      </c>
      <c r="V474" s="522">
        <v>0</v>
      </c>
      <c r="W474" s="522">
        <v>0</v>
      </c>
      <c r="X474" s="522">
        <v>0</v>
      </c>
      <c r="Y474" s="522">
        <v>0</v>
      </c>
      <c r="Z474" s="613">
        <f t="shared" si="304"/>
        <v>5.1700000000000008</v>
      </c>
      <c r="AA474" s="1052">
        <f t="shared" si="284"/>
        <v>12.12121212121211</v>
      </c>
      <c r="AB474" s="1052">
        <f t="shared" si="285"/>
        <v>13.793103448275845</v>
      </c>
      <c r="AC474" s="1053">
        <f t="shared" si="286"/>
        <v>16.000000000000014</v>
      </c>
      <c r="AD474" s="1053">
        <f t="shared" si="287"/>
        <v>19.047619047619047</v>
      </c>
      <c r="AE474" s="1053">
        <f t="shared" si="288"/>
        <v>5.0000000000000044</v>
      </c>
      <c r="AF474" s="1053">
        <f t="shared" si="289"/>
        <v>0</v>
      </c>
      <c r="AG474" s="1053">
        <f t="shared" si="290"/>
        <v>0</v>
      </c>
      <c r="AH474" s="1053">
        <f t="shared" si="291"/>
        <v>8.108108108108091</v>
      </c>
      <c r="AI474" s="1053">
        <f t="shared" si="292"/>
        <v>32.142857142857139</v>
      </c>
      <c r="AJ474" s="1053">
        <f t="shared" si="293"/>
        <v>300</v>
      </c>
      <c r="AK474" s="1053">
        <f t="shared" si="294"/>
        <v>0</v>
      </c>
      <c r="AL474" s="1053">
        <f t="shared" si="295"/>
        <v>-75</v>
      </c>
      <c r="AM474" s="1053" t="str">
        <f t="shared" si="296"/>
        <v>n/a</v>
      </c>
      <c r="AN474" s="1053" t="str">
        <f t="shared" si="297"/>
        <v>n/a</v>
      </c>
      <c r="AO474" s="1053" t="str">
        <f t="shared" si="298"/>
        <v>n/a</v>
      </c>
      <c r="AP474" s="1053" t="str">
        <f t="shared" si="299"/>
        <v>n/a</v>
      </c>
      <c r="AQ474" s="1053" t="str">
        <f t="shared" si="300"/>
        <v>n/a</v>
      </c>
      <c r="AR474" s="1053" t="str">
        <f t="shared" si="301"/>
        <v>n/a</v>
      </c>
      <c r="AS474" s="1053" t="str">
        <f t="shared" si="302"/>
        <v>n/a</v>
      </c>
      <c r="AT474" s="1053" t="str">
        <f t="shared" si="303"/>
        <v>n/a</v>
      </c>
      <c r="AU474" s="1054">
        <f t="shared" si="305"/>
        <v>27.601074989006019</v>
      </c>
      <c r="AV474" s="1055">
        <f t="shared" si="306"/>
        <v>89.728407315540807</v>
      </c>
    </row>
    <row r="475" spans="1:48" ht="11.25" customHeight="1" x14ac:dyDescent="0.2">
      <c r="A475" s="480" t="s">
        <v>299</v>
      </c>
      <c r="B475" s="860" t="s">
        <v>300</v>
      </c>
      <c r="C475" s="610">
        <v>2.0299999999999998</v>
      </c>
      <c r="D475" s="482">
        <v>1.95</v>
      </c>
      <c r="E475" s="482">
        <v>1.8599999999999999</v>
      </c>
      <c r="F475" s="473">
        <v>1.78</v>
      </c>
      <c r="G475" s="473">
        <v>1.71</v>
      </c>
      <c r="H475" s="473">
        <v>1.65</v>
      </c>
      <c r="I475" s="473">
        <v>1.6</v>
      </c>
      <c r="J475" s="999"/>
      <c r="K475" s="473">
        <v>1.56</v>
      </c>
      <c r="L475" s="471">
        <v>1.53</v>
      </c>
      <c r="M475" s="999"/>
      <c r="N475" s="510">
        <v>1.51</v>
      </c>
      <c r="O475" s="517">
        <v>1.5</v>
      </c>
      <c r="P475" s="478">
        <v>1.48</v>
      </c>
      <c r="Q475" s="478">
        <v>1.4</v>
      </c>
      <c r="R475" s="478">
        <v>1.32</v>
      </c>
      <c r="S475" s="477">
        <v>1.3</v>
      </c>
      <c r="T475" s="478">
        <v>1.29</v>
      </c>
      <c r="U475" s="477">
        <v>1.28</v>
      </c>
      <c r="V475" s="478">
        <v>1.27</v>
      </c>
      <c r="W475" s="477">
        <v>1.26</v>
      </c>
      <c r="X475" s="478">
        <v>1.2450000000000001</v>
      </c>
      <c r="Y475" s="477">
        <v>1.24</v>
      </c>
      <c r="Z475" s="613">
        <f t="shared" si="304"/>
        <v>31.765000000000001</v>
      </c>
      <c r="AA475" s="1052">
        <f t="shared" si="284"/>
        <v>4.102564102564088</v>
      </c>
      <c r="AB475" s="1052">
        <f t="shared" si="285"/>
        <v>4.8387096774193505</v>
      </c>
      <c r="AC475" s="1053">
        <f t="shared" si="286"/>
        <v>4.4943820224718989</v>
      </c>
      <c r="AD475" s="1053">
        <f t="shared" si="287"/>
        <v>4.0935672514619936</v>
      </c>
      <c r="AE475" s="1053">
        <f t="shared" si="288"/>
        <v>3.6363636363636376</v>
      </c>
      <c r="AF475" s="1053">
        <f t="shared" si="289"/>
        <v>3.1249999999999778</v>
      </c>
      <c r="AG475" s="1053">
        <f t="shared" si="290"/>
        <v>2.5641025641025772</v>
      </c>
      <c r="AH475" s="1053">
        <f t="shared" si="291"/>
        <v>1.9607843137254832</v>
      </c>
      <c r="AI475" s="1053">
        <f t="shared" si="292"/>
        <v>1.3245033112582849</v>
      </c>
      <c r="AJ475" s="1053">
        <f t="shared" si="293"/>
        <v>0.66666666666665986</v>
      </c>
      <c r="AK475" s="1053">
        <f t="shared" si="294"/>
        <v>1.3513513513513598</v>
      </c>
      <c r="AL475" s="1053">
        <f t="shared" si="295"/>
        <v>5.7142857142857162</v>
      </c>
      <c r="AM475" s="1053">
        <f t="shared" si="296"/>
        <v>6.0606060606060552</v>
      </c>
      <c r="AN475" s="1053">
        <f t="shared" si="297"/>
        <v>1.538461538461533</v>
      </c>
      <c r="AO475" s="1053">
        <f t="shared" si="298"/>
        <v>0.77519379844961378</v>
      </c>
      <c r="AP475" s="1053">
        <f t="shared" si="299"/>
        <v>0.78125</v>
      </c>
      <c r="AQ475" s="1053">
        <f t="shared" si="300"/>
        <v>0.78740157480314821</v>
      </c>
      <c r="AR475" s="1053">
        <f t="shared" si="301"/>
        <v>0.79365079365079083</v>
      </c>
      <c r="AS475" s="1053">
        <f t="shared" si="302"/>
        <v>1.2048192771084265</v>
      </c>
      <c r="AT475" s="1053">
        <f t="shared" si="303"/>
        <v>0.40322580645162365</v>
      </c>
      <c r="AU475" s="1054">
        <f t="shared" si="305"/>
        <v>2.5108444730601107</v>
      </c>
      <c r="AV475" s="1055">
        <f t="shared" si="306"/>
        <v>1.8406704246312984</v>
      </c>
    </row>
    <row r="476" spans="1:48" ht="11.25" customHeight="1" x14ac:dyDescent="0.2">
      <c r="A476" s="489" t="s">
        <v>704</v>
      </c>
      <c r="B476" s="490" t="s">
        <v>705</v>
      </c>
      <c r="C476" s="610">
        <v>5.16</v>
      </c>
      <c r="D476" s="482">
        <v>4.7</v>
      </c>
      <c r="E476" s="493">
        <v>3.9</v>
      </c>
      <c r="F476" s="610">
        <v>3.5</v>
      </c>
      <c r="G476" s="610">
        <v>3.1</v>
      </c>
      <c r="H476" s="610">
        <v>2.71</v>
      </c>
      <c r="I476" s="610">
        <v>2.38</v>
      </c>
      <c r="J476" s="931"/>
      <c r="K476" s="610">
        <v>2.15</v>
      </c>
      <c r="L476" s="481">
        <v>1.9246449999999999</v>
      </c>
      <c r="M476" s="931"/>
      <c r="N476" s="494">
        <v>1.6624399999999999</v>
      </c>
      <c r="O476" s="494">
        <v>1.5269149999999998</v>
      </c>
      <c r="P476" s="616">
        <v>1.4184950000000001</v>
      </c>
      <c r="Q476" s="616">
        <v>1.33718</v>
      </c>
      <c r="R476" s="616">
        <v>1.04806</v>
      </c>
      <c r="S476" s="616">
        <v>0.91253499999999999</v>
      </c>
      <c r="T476" s="616">
        <v>0.80411500000000002</v>
      </c>
      <c r="U476" s="612">
        <v>0.7228</v>
      </c>
      <c r="V476" s="612">
        <v>0.7228</v>
      </c>
      <c r="W476" s="612">
        <v>0.7228</v>
      </c>
      <c r="X476" s="612">
        <v>0.7228</v>
      </c>
      <c r="Y476" s="612">
        <v>0.7228</v>
      </c>
      <c r="Z476" s="613">
        <f t="shared" si="304"/>
        <v>41.848384999999993</v>
      </c>
      <c r="AA476" s="1052">
        <f t="shared" si="284"/>
        <v>9.7872340425531945</v>
      </c>
      <c r="AB476" s="1052">
        <f t="shared" si="285"/>
        <v>20.512820512820529</v>
      </c>
      <c r="AC476" s="1053">
        <f t="shared" si="286"/>
        <v>11.428571428571432</v>
      </c>
      <c r="AD476" s="1053">
        <f t="shared" si="287"/>
        <v>12.903225806451601</v>
      </c>
      <c r="AE476" s="1053">
        <f t="shared" si="288"/>
        <v>14.391143911439119</v>
      </c>
      <c r="AF476" s="1053">
        <f t="shared" si="289"/>
        <v>13.86554621848739</v>
      </c>
      <c r="AG476" s="1053">
        <f t="shared" si="290"/>
        <v>10.697674418604652</v>
      </c>
      <c r="AH476" s="1053">
        <f t="shared" si="291"/>
        <v>11.70891255270452</v>
      </c>
      <c r="AI476" s="1053">
        <f t="shared" si="292"/>
        <v>15.772298549120567</v>
      </c>
      <c r="AJ476" s="1053">
        <f t="shared" si="293"/>
        <v>8.875739644970416</v>
      </c>
      <c r="AK476" s="1053">
        <f t="shared" si="294"/>
        <v>7.6433121019108041</v>
      </c>
      <c r="AL476" s="1053">
        <f t="shared" si="295"/>
        <v>6.0810810810810745</v>
      </c>
      <c r="AM476" s="1053">
        <f t="shared" si="296"/>
        <v>27.586206896551737</v>
      </c>
      <c r="AN476" s="1053">
        <f t="shared" si="297"/>
        <v>14.851485148514843</v>
      </c>
      <c r="AO476" s="1053">
        <f t="shared" si="298"/>
        <v>13.483146067415719</v>
      </c>
      <c r="AP476" s="1053">
        <f t="shared" si="299"/>
        <v>11.250000000000004</v>
      </c>
      <c r="AQ476" s="1053">
        <f t="shared" si="300"/>
        <v>0</v>
      </c>
      <c r="AR476" s="1053">
        <f t="shared" si="301"/>
        <v>0</v>
      </c>
      <c r="AS476" s="1053">
        <f t="shared" si="302"/>
        <v>0</v>
      </c>
      <c r="AT476" s="1053">
        <f t="shared" si="303"/>
        <v>0</v>
      </c>
      <c r="AU476" s="1054">
        <f t="shared" si="305"/>
        <v>10.541919919059881</v>
      </c>
      <c r="AV476" s="1055">
        <f t="shared" si="306"/>
        <v>7.0888870181239314</v>
      </c>
    </row>
    <row r="477" spans="1:48" ht="11.25" customHeight="1" x14ac:dyDescent="0.2">
      <c r="A477" s="860" t="s">
        <v>1488</v>
      </c>
      <c r="B477" s="860" t="s">
        <v>1489</v>
      </c>
      <c r="C477" s="610">
        <v>1.8</v>
      </c>
      <c r="D477" s="482">
        <v>1.64</v>
      </c>
      <c r="E477" s="615">
        <v>1.48</v>
      </c>
      <c r="F477" s="610">
        <v>1.32</v>
      </c>
      <c r="G477" s="610">
        <v>1.2</v>
      </c>
      <c r="H477" s="610">
        <v>1.02</v>
      </c>
      <c r="I477" s="610">
        <v>0.7</v>
      </c>
      <c r="J477" s="931"/>
      <c r="K477" s="610">
        <v>0.48</v>
      </c>
      <c r="L477" s="481">
        <v>0.44</v>
      </c>
      <c r="M477" s="931"/>
      <c r="N477" s="611">
        <v>0.4</v>
      </c>
      <c r="O477" s="611">
        <v>0.4</v>
      </c>
      <c r="P477" s="612">
        <v>0.4</v>
      </c>
      <c r="Q477" s="612">
        <v>0.4</v>
      </c>
      <c r="R477" s="612">
        <v>0.4</v>
      </c>
      <c r="S477" s="616">
        <v>0.4</v>
      </c>
      <c r="T477" s="612">
        <v>0</v>
      </c>
      <c r="U477" s="612">
        <v>0</v>
      </c>
      <c r="V477" s="612">
        <v>0</v>
      </c>
      <c r="W477" s="612">
        <v>0</v>
      </c>
      <c r="X477" s="612">
        <v>0</v>
      </c>
      <c r="Y477" s="612">
        <v>0</v>
      </c>
      <c r="Z477" s="613">
        <f t="shared" si="304"/>
        <v>12.480000000000002</v>
      </c>
      <c r="AA477" s="1052">
        <f t="shared" si="284"/>
        <v>9.7560975609756184</v>
      </c>
      <c r="AB477" s="1052">
        <f t="shared" si="285"/>
        <v>10.810810810810811</v>
      </c>
      <c r="AC477" s="1053">
        <f t="shared" si="286"/>
        <v>12.12121212121211</v>
      </c>
      <c r="AD477" s="1053">
        <f t="shared" si="287"/>
        <v>10.000000000000009</v>
      </c>
      <c r="AE477" s="1053">
        <f t="shared" si="288"/>
        <v>17.647058823529417</v>
      </c>
      <c r="AF477" s="1053">
        <f t="shared" si="289"/>
        <v>45.71428571428573</v>
      </c>
      <c r="AG477" s="1053">
        <f t="shared" si="290"/>
        <v>45.833333333333329</v>
      </c>
      <c r="AH477" s="1053">
        <f t="shared" si="291"/>
        <v>9.0909090909090828</v>
      </c>
      <c r="AI477" s="1053">
        <f t="shared" si="292"/>
        <v>9.9999999999999858</v>
      </c>
      <c r="AJ477" s="1053">
        <f t="shared" si="293"/>
        <v>0</v>
      </c>
      <c r="AK477" s="1053">
        <f t="shared" si="294"/>
        <v>0</v>
      </c>
      <c r="AL477" s="1053">
        <f t="shared" si="295"/>
        <v>0</v>
      </c>
      <c r="AM477" s="1053">
        <f t="shared" si="296"/>
        <v>0</v>
      </c>
      <c r="AN477" s="1053">
        <f t="shared" si="297"/>
        <v>0</v>
      </c>
      <c r="AO477" s="1053" t="str">
        <f t="shared" si="298"/>
        <v>n/a</v>
      </c>
      <c r="AP477" s="1053" t="str">
        <f t="shared" si="299"/>
        <v>n/a</v>
      </c>
      <c r="AQ477" s="1053" t="str">
        <f t="shared" si="300"/>
        <v>n/a</v>
      </c>
      <c r="AR477" s="1053" t="str">
        <f t="shared" si="301"/>
        <v>n/a</v>
      </c>
      <c r="AS477" s="1053" t="str">
        <f t="shared" si="302"/>
        <v>n/a</v>
      </c>
      <c r="AT477" s="1053" t="str">
        <f t="shared" si="303"/>
        <v>n/a</v>
      </c>
      <c r="AU477" s="1054">
        <f t="shared" si="305"/>
        <v>12.212407675361147</v>
      </c>
      <c r="AV477" s="1055">
        <f t="shared" si="306"/>
        <v>15.331044201771757</v>
      </c>
    </row>
    <row r="478" spans="1:48" ht="11.25" customHeight="1" x14ac:dyDescent="0.2">
      <c r="A478" s="102" t="s">
        <v>4059</v>
      </c>
      <c r="B478" s="845" t="s">
        <v>4060</v>
      </c>
      <c r="C478" s="610">
        <v>1</v>
      </c>
      <c r="D478" s="482">
        <v>0.96</v>
      </c>
      <c r="E478" s="476">
        <v>0.88</v>
      </c>
      <c r="F478" s="482">
        <v>0.84</v>
      </c>
      <c r="G478" s="482">
        <v>0.8</v>
      </c>
      <c r="H478" s="485">
        <v>0</v>
      </c>
      <c r="I478" s="485">
        <v>0</v>
      </c>
      <c r="J478" s="931"/>
      <c r="K478" s="485">
        <v>0</v>
      </c>
      <c r="L478" s="614">
        <v>0</v>
      </c>
      <c r="M478" s="931"/>
      <c r="N478" s="611">
        <v>0</v>
      </c>
      <c r="O478" s="611">
        <v>0</v>
      </c>
      <c r="P478" s="612">
        <v>0</v>
      </c>
      <c r="Q478" s="612">
        <v>0</v>
      </c>
      <c r="R478" s="612">
        <v>0</v>
      </c>
      <c r="S478" s="612">
        <v>0</v>
      </c>
      <c r="T478" s="612">
        <v>0</v>
      </c>
      <c r="U478" s="612">
        <v>0</v>
      </c>
      <c r="V478" s="612">
        <v>0</v>
      </c>
      <c r="W478" s="612">
        <v>0</v>
      </c>
      <c r="X478" s="612">
        <v>0</v>
      </c>
      <c r="Y478" s="612">
        <v>0</v>
      </c>
      <c r="Z478" s="613">
        <f t="shared" si="304"/>
        <v>4.4799999999999995</v>
      </c>
      <c r="AA478" s="1052">
        <f t="shared" si="284"/>
        <v>4.1666666666666741</v>
      </c>
      <c r="AB478" s="1052">
        <f t="shared" si="285"/>
        <v>9.0909090909090828</v>
      </c>
      <c r="AC478" s="1053">
        <f t="shared" si="286"/>
        <v>4.7619047619047672</v>
      </c>
      <c r="AD478" s="1053">
        <f t="shared" si="287"/>
        <v>4.9999999999999822</v>
      </c>
      <c r="AE478" s="1053" t="str">
        <f t="shared" si="288"/>
        <v>n/a</v>
      </c>
      <c r="AF478" s="1053" t="str">
        <f t="shared" si="289"/>
        <v>n/a</v>
      </c>
      <c r="AG478" s="1053" t="str">
        <f t="shared" si="290"/>
        <v>n/a</v>
      </c>
      <c r="AH478" s="1053" t="str">
        <f t="shared" si="291"/>
        <v>n/a</v>
      </c>
      <c r="AI478" s="1053" t="str">
        <f t="shared" si="292"/>
        <v>n/a</v>
      </c>
      <c r="AJ478" s="1053" t="str">
        <f t="shared" si="293"/>
        <v>n/a</v>
      </c>
      <c r="AK478" s="1053" t="str">
        <f t="shared" si="294"/>
        <v>n/a</v>
      </c>
      <c r="AL478" s="1053" t="str">
        <f t="shared" si="295"/>
        <v>n/a</v>
      </c>
      <c r="AM478" s="1053" t="str">
        <f t="shared" si="296"/>
        <v>n/a</v>
      </c>
      <c r="AN478" s="1053" t="str">
        <f t="shared" si="297"/>
        <v>n/a</v>
      </c>
      <c r="AO478" s="1053" t="str">
        <f t="shared" si="298"/>
        <v>n/a</v>
      </c>
      <c r="AP478" s="1053" t="str">
        <f t="shared" si="299"/>
        <v>n/a</v>
      </c>
      <c r="AQ478" s="1053" t="str">
        <f t="shared" si="300"/>
        <v>n/a</v>
      </c>
      <c r="AR478" s="1053" t="str">
        <f t="shared" si="301"/>
        <v>n/a</v>
      </c>
      <c r="AS478" s="1053" t="str">
        <f t="shared" si="302"/>
        <v>n/a</v>
      </c>
      <c r="AT478" s="1053" t="str">
        <f t="shared" si="303"/>
        <v>n/a</v>
      </c>
      <c r="AU478" s="1054">
        <f t="shared" si="305"/>
        <v>5.7548701298701266</v>
      </c>
      <c r="AV478" s="1055">
        <f t="shared" si="306"/>
        <v>2.2514702844326755</v>
      </c>
    </row>
    <row r="479" spans="1:48" ht="11.25" customHeight="1" x14ac:dyDescent="0.2">
      <c r="A479" s="489" t="s">
        <v>1504</v>
      </c>
      <c r="B479" s="490" t="s">
        <v>1505</v>
      </c>
      <c r="C479" s="610">
        <v>1.26</v>
      </c>
      <c r="D479" s="482">
        <v>1.02</v>
      </c>
      <c r="E479" s="482">
        <v>0.86</v>
      </c>
      <c r="F479" s="496">
        <v>0.78</v>
      </c>
      <c r="G479" s="496">
        <v>0.74</v>
      </c>
      <c r="H479" s="496">
        <v>0.7</v>
      </c>
      <c r="I479" s="496">
        <v>0.64</v>
      </c>
      <c r="J479" s="1013"/>
      <c r="K479" s="496">
        <v>0.56000000000000005</v>
      </c>
      <c r="L479" s="492">
        <v>0.5</v>
      </c>
      <c r="M479" s="1013"/>
      <c r="N479" s="509">
        <v>0.44</v>
      </c>
      <c r="O479" s="518">
        <v>0.4</v>
      </c>
      <c r="P479" s="498">
        <v>0.66</v>
      </c>
      <c r="Q479" s="498">
        <v>0.55476999999999999</v>
      </c>
      <c r="R479" s="498">
        <v>0.43196999999999997</v>
      </c>
      <c r="S479" s="498">
        <v>0.38547999999999993</v>
      </c>
      <c r="T479" s="499">
        <v>0.34467999999999999</v>
      </c>
      <c r="U479" s="498">
        <v>0.34467999999999999</v>
      </c>
      <c r="V479" s="498">
        <v>0.18140000000000001</v>
      </c>
      <c r="W479" s="499">
        <v>0.16492000000000001</v>
      </c>
      <c r="X479" s="498">
        <v>0.16492000000000001</v>
      </c>
      <c r="Y479" s="498">
        <v>0.15708</v>
      </c>
      <c r="Z479" s="613">
        <f t="shared" si="304"/>
        <v>11.289900000000001</v>
      </c>
      <c r="AA479" s="1052">
        <f t="shared" si="284"/>
        <v>23.529411764705888</v>
      </c>
      <c r="AB479" s="1052">
        <f t="shared" si="285"/>
        <v>18.604651162790709</v>
      </c>
      <c r="AC479" s="1053">
        <f t="shared" si="286"/>
        <v>10.256410256410241</v>
      </c>
      <c r="AD479" s="1053">
        <f t="shared" si="287"/>
        <v>5.4054054054054168</v>
      </c>
      <c r="AE479" s="1053">
        <f t="shared" si="288"/>
        <v>5.7142857142857162</v>
      </c>
      <c r="AF479" s="1053">
        <f t="shared" si="289"/>
        <v>9.375</v>
      </c>
      <c r="AG479" s="1053">
        <f t="shared" si="290"/>
        <v>14.285714285714279</v>
      </c>
      <c r="AH479" s="1053">
        <f t="shared" si="291"/>
        <v>12.000000000000011</v>
      </c>
      <c r="AI479" s="1053">
        <f t="shared" si="292"/>
        <v>13.636363636363647</v>
      </c>
      <c r="AJ479" s="1053">
        <f t="shared" si="293"/>
        <v>9.9999999999999858</v>
      </c>
      <c r="AK479" s="1053">
        <f t="shared" si="294"/>
        <v>-39.393939393939391</v>
      </c>
      <c r="AL479" s="1053">
        <f t="shared" si="295"/>
        <v>18.968221064585332</v>
      </c>
      <c r="AM479" s="1053">
        <f t="shared" si="296"/>
        <v>28.427900085654102</v>
      </c>
      <c r="AN479" s="1053">
        <f t="shared" si="297"/>
        <v>12.060288471516035</v>
      </c>
      <c r="AO479" s="1053">
        <f t="shared" si="298"/>
        <v>11.837066264361141</v>
      </c>
      <c r="AP479" s="1053">
        <f t="shared" si="299"/>
        <v>0</v>
      </c>
      <c r="AQ479" s="1053">
        <f t="shared" si="300"/>
        <v>90.011025358324133</v>
      </c>
      <c r="AR479" s="1053">
        <f t="shared" si="301"/>
        <v>9.9927237448459891</v>
      </c>
      <c r="AS479" s="1053">
        <f t="shared" si="302"/>
        <v>0</v>
      </c>
      <c r="AT479" s="1053">
        <f t="shared" si="303"/>
        <v>4.991087344028533</v>
      </c>
      <c r="AU479" s="1054">
        <f t="shared" si="305"/>
        <v>12.98508075825259</v>
      </c>
      <c r="AV479" s="1055">
        <f t="shared" si="306"/>
        <v>22.534939123976717</v>
      </c>
    </row>
    <row r="480" spans="1:48" ht="11.25" customHeight="1" x14ac:dyDescent="0.2">
      <c r="A480" s="533" t="s">
        <v>4465</v>
      </c>
      <c r="B480" s="860" t="s">
        <v>4464</v>
      </c>
      <c r="C480" s="610">
        <v>1.27</v>
      </c>
      <c r="D480" s="482">
        <v>1.1599999999999999</v>
      </c>
      <c r="E480" s="482">
        <v>1.04</v>
      </c>
      <c r="F480" s="610">
        <v>0.87999999999999989</v>
      </c>
      <c r="G480" s="610">
        <v>0.54</v>
      </c>
      <c r="H480" s="485">
        <v>0</v>
      </c>
      <c r="I480" s="485">
        <v>0</v>
      </c>
      <c r="J480" s="931"/>
      <c r="K480" s="485">
        <v>0</v>
      </c>
      <c r="L480" s="614">
        <v>0</v>
      </c>
      <c r="M480" s="931"/>
      <c r="N480" s="515">
        <v>0</v>
      </c>
      <c r="O480" s="515">
        <v>0</v>
      </c>
      <c r="P480" s="514">
        <v>0</v>
      </c>
      <c r="Q480" s="514">
        <v>0</v>
      </c>
      <c r="R480" s="514">
        <v>0</v>
      </c>
      <c r="S480" s="514">
        <v>0</v>
      </c>
      <c r="T480" s="514">
        <v>0</v>
      </c>
      <c r="U480" s="514">
        <v>0</v>
      </c>
      <c r="V480" s="514">
        <v>0</v>
      </c>
      <c r="W480" s="514">
        <v>0</v>
      </c>
      <c r="X480" s="514">
        <v>0</v>
      </c>
      <c r="Y480" s="514">
        <v>0</v>
      </c>
      <c r="Z480" s="613">
        <f t="shared" si="304"/>
        <v>4.8899999999999997</v>
      </c>
      <c r="AA480" s="1052">
        <f t="shared" si="284"/>
        <v>9.4827586206896584</v>
      </c>
      <c r="AB480" s="1052">
        <f t="shared" si="285"/>
        <v>11.538461538461519</v>
      </c>
      <c r="AC480" s="1053">
        <f t="shared" si="286"/>
        <v>18.181818181818208</v>
      </c>
      <c r="AD480" s="1053">
        <f t="shared" si="287"/>
        <v>62.962962962962933</v>
      </c>
      <c r="AE480" s="1053" t="str">
        <f t="shared" si="288"/>
        <v>n/a</v>
      </c>
      <c r="AF480" s="1053" t="str">
        <f t="shared" si="289"/>
        <v>n/a</v>
      </c>
      <c r="AG480" s="1053" t="str">
        <f t="shared" si="290"/>
        <v>n/a</v>
      </c>
      <c r="AH480" s="1053" t="str">
        <f t="shared" si="291"/>
        <v>n/a</v>
      </c>
      <c r="AI480" s="1053" t="str">
        <f t="shared" si="292"/>
        <v>n/a</v>
      </c>
      <c r="AJ480" s="1053" t="str">
        <f t="shared" si="293"/>
        <v>n/a</v>
      </c>
      <c r="AK480" s="1053" t="str">
        <f t="shared" si="294"/>
        <v>n/a</v>
      </c>
      <c r="AL480" s="1053" t="str">
        <f t="shared" si="295"/>
        <v>n/a</v>
      </c>
      <c r="AM480" s="1053" t="str">
        <f t="shared" si="296"/>
        <v>n/a</v>
      </c>
      <c r="AN480" s="1053" t="str">
        <f t="shared" si="297"/>
        <v>n/a</v>
      </c>
      <c r="AO480" s="1053" t="str">
        <f t="shared" si="298"/>
        <v>n/a</v>
      </c>
      <c r="AP480" s="1053" t="str">
        <f t="shared" si="299"/>
        <v>n/a</v>
      </c>
      <c r="AQ480" s="1053" t="str">
        <f t="shared" si="300"/>
        <v>n/a</v>
      </c>
      <c r="AR480" s="1053" t="str">
        <f t="shared" si="301"/>
        <v>n/a</v>
      </c>
      <c r="AS480" s="1053" t="str">
        <f t="shared" si="302"/>
        <v>n/a</v>
      </c>
      <c r="AT480" s="1053" t="str">
        <f t="shared" si="303"/>
        <v>n/a</v>
      </c>
      <c r="AU480" s="1054">
        <f t="shared" si="305"/>
        <v>25.54150032598308</v>
      </c>
      <c r="AV480" s="1055">
        <f t="shared" si="306"/>
        <v>25.222338429760907</v>
      </c>
    </row>
    <row r="481" spans="1:48" ht="11.25" customHeight="1" x14ac:dyDescent="0.2">
      <c r="A481" s="860" t="s">
        <v>1322</v>
      </c>
      <c r="B481" s="860" t="s">
        <v>1323</v>
      </c>
      <c r="C481" s="610">
        <v>1.2</v>
      </c>
      <c r="D481" s="482">
        <v>0.8</v>
      </c>
      <c r="E481" s="482">
        <v>0.57499999999999996</v>
      </c>
      <c r="F481" s="610">
        <v>0.48499999999999999</v>
      </c>
      <c r="G481" s="610">
        <v>0.42499999999999999</v>
      </c>
      <c r="H481" s="610">
        <v>0.37</v>
      </c>
      <c r="I481" s="485">
        <v>0.34</v>
      </c>
      <c r="J481" s="931"/>
      <c r="K481" s="610">
        <v>0.33</v>
      </c>
      <c r="L481" s="481">
        <v>0.3</v>
      </c>
      <c r="M481" s="931"/>
      <c r="N481" s="611">
        <v>0.26</v>
      </c>
      <c r="O481" s="494">
        <v>0.26</v>
      </c>
      <c r="P481" s="616">
        <v>0.24</v>
      </c>
      <c r="Q481" s="616">
        <v>0.22</v>
      </c>
      <c r="R481" s="616">
        <v>0.18</v>
      </c>
      <c r="S481" s="616">
        <v>0.14000000000000001</v>
      </c>
      <c r="T481" s="612">
        <v>0</v>
      </c>
      <c r="U481" s="612">
        <v>0</v>
      </c>
      <c r="V481" s="612">
        <v>0</v>
      </c>
      <c r="W481" s="612">
        <v>0</v>
      </c>
      <c r="X481" s="612">
        <v>0</v>
      </c>
      <c r="Y481" s="612">
        <v>0</v>
      </c>
      <c r="Z481" s="613">
        <f t="shared" si="304"/>
        <v>6.1249999999999991</v>
      </c>
      <c r="AA481" s="1052">
        <f t="shared" si="284"/>
        <v>49.999999999999979</v>
      </c>
      <c r="AB481" s="1052">
        <f t="shared" si="285"/>
        <v>39.130434782608717</v>
      </c>
      <c r="AC481" s="1053">
        <f t="shared" si="286"/>
        <v>18.556701030927837</v>
      </c>
      <c r="AD481" s="1053">
        <f t="shared" si="287"/>
        <v>14.117647058823524</v>
      </c>
      <c r="AE481" s="1053">
        <f t="shared" si="288"/>
        <v>14.864864864864868</v>
      </c>
      <c r="AF481" s="1053">
        <f t="shared" si="289"/>
        <v>8.8235294117646959</v>
      </c>
      <c r="AG481" s="1053">
        <f t="shared" si="290"/>
        <v>3.0303030303030276</v>
      </c>
      <c r="AH481" s="1053">
        <f t="shared" si="291"/>
        <v>10.000000000000009</v>
      </c>
      <c r="AI481" s="1053">
        <f t="shared" si="292"/>
        <v>15.384615384615374</v>
      </c>
      <c r="AJ481" s="1053">
        <f t="shared" si="293"/>
        <v>0</v>
      </c>
      <c r="AK481" s="1053">
        <f t="shared" si="294"/>
        <v>8.3333333333333481</v>
      </c>
      <c r="AL481" s="1053">
        <f t="shared" si="295"/>
        <v>9.0909090909090828</v>
      </c>
      <c r="AM481" s="1053">
        <f t="shared" si="296"/>
        <v>22.222222222222232</v>
      </c>
      <c r="AN481" s="1053">
        <f t="shared" si="297"/>
        <v>28.571428571428559</v>
      </c>
      <c r="AO481" s="1053" t="str">
        <f t="shared" si="298"/>
        <v>n/a</v>
      </c>
      <c r="AP481" s="1053" t="str">
        <f t="shared" si="299"/>
        <v>n/a</v>
      </c>
      <c r="AQ481" s="1053" t="str">
        <f t="shared" si="300"/>
        <v>n/a</v>
      </c>
      <c r="AR481" s="1053" t="str">
        <f t="shared" si="301"/>
        <v>n/a</v>
      </c>
      <c r="AS481" s="1053" t="str">
        <f t="shared" si="302"/>
        <v>n/a</v>
      </c>
      <c r="AT481" s="1053" t="str">
        <f t="shared" si="303"/>
        <v>n/a</v>
      </c>
      <c r="AU481" s="1054">
        <f t="shared" si="305"/>
        <v>17.294713484414377</v>
      </c>
      <c r="AV481" s="1055">
        <f t="shared" si="306"/>
        <v>13.851634738741474</v>
      </c>
    </row>
    <row r="482" spans="1:48" ht="11.25" customHeight="1" x14ac:dyDescent="0.2">
      <c r="A482" s="469" t="s">
        <v>1490</v>
      </c>
      <c r="B482" s="845" t="s">
        <v>1491</v>
      </c>
      <c r="C482" s="610">
        <v>1.76</v>
      </c>
      <c r="D482" s="482">
        <v>1.2</v>
      </c>
      <c r="E482" s="482">
        <v>0.78</v>
      </c>
      <c r="F482" s="473">
        <v>0.74</v>
      </c>
      <c r="G482" s="473">
        <v>0.69</v>
      </c>
      <c r="H482" s="473">
        <v>0.63</v>
      </c>
      <c r="I482" s="473">
        <v>0.3</v>
      </c>
      <c r="J482" s="999"/>
      <c r="K482" s="474">
        <v>0</v>
      </c>
      <c r="L482" s="475">
        <v>0</v>
      </c>
      <c r="M482" s="999"/>
      <c r="N482" s="517">
        <v>0</v>
      </c>
      <c r="O482" s="517">
        <v>0</v>
      </c>
      <c r="P482" s="477">
        <v>0</v>
      </c>
      <c r="Q482" s="477">
        <v>0</v>
      </c>
      <c r="R482" s="477">
        <v>0</v>
      </c>
      <c r="S482" s="477">
        <v>0</v>
      </c>
      <c r="T482" s="477">
        <v>0</v>
      </c>
      <c r="U482" s="477">
        <v>0</v>
      </c>
      <c r="V482" s="477">
        <v>0</v>
      </c>
      <c r="W482" s="477">
        <v>0</v>
      </c>
      <c r="X482" s="477">
        <v>0</v>
      </c>
      <c r="Y482" s="477">
        <v>0</v>
      </c>
      <c r="Z482" s="613">
        <f t="shared" si="304"/>
        <v>6.1</v>
      </c>
      <c r="AA482" s="1052">
        <f t="shared" si="284"/>
        <v>46.666666666666679</v>
      </c>
      <c r="AB482" s="1052">
        <f t="shared" si="285"/>
        <v>53.846153846153832</v>
      </c>
      <c r="AC482" s="1053">
        <f t="shared" si="286"/>
        <v>5.4054054054054168</v>
      </c>
      <c r="AD482" s="1053">
        <f t="shared" si="287"/>
        <v>7.2463768115942129</v>
      </c>
      <c r="AE482" s="1053">
        <f t="shared" si="288"/>
        <v>9.5238095238095113</v>
      </c>
      <c r="AF482" s="1053">
        <f t="shared" si="289"/>
        <v>110.00000000000001</v>
      </c>
      <c r="AG482" s="1053" t="str">
        <f t="shared" si="290"/>
        <v>n/a</v>
      </c>
      <c r="AH482" s="1053" t="str">
        <f t="shared" si="291"/>
        <v>n/a</v>
      </c>
      <c r="AI482" s="1053" t="str">
        <f t="shared" si="292"/>
        <v>n/a</v>
      </c>
      <c r="AJ482" s="1053" t="str">
        <f t="shared" si="293"/>
        <v>n/a</v>
      </c>
      <c r="AK482" s="1053" t="str">
        <f t="shared" si="294"/>
        <v>n/a</v>
      </c>
      <c r="AL482" s="1053" t="str">
        <f t="shared" si="295"/>
        <v>n/a</v>
      </c>
      <c r="AM482" s="1053" t="str">
        <f t="shared" si="296"/>
        <v>n/a</v>
      </c>
      <c r="AN482" s="1053" t="str">
        <f t="shared" si="297"/>
        <v>n/a</v>
      </c>
      <c r="AO482" s="1053" t="str">
        <f t="shared" si="298"/>
        <v>n/a</v>
      </c>
      <c r="AP482" s="1053" t="str">
        <f t="shared" si="299"/>
        <v>n/a</v>
      </c>
      <c r="AQ482" s="1053" t="str">
        <f t="shared" si="300"/>
        <v>n/a</v>
      </c>
      <c r="AR482" s="1053" t="str">
        <f t="shared" si="301"/>
        <v>n/a</v>
      </c>
      <c r="AS482" s="1053" t="str">
        <f t="shared" si="302"/>
        <v>n/a</v>
      </c>
      <c r="AT482" s="1053" t="str">
        <f t="shared" si="303"/>
        <v>n/a</v>
      </c>
      <c r="AU482" s="1054">
        <f t="shared" si="305"/>
        <v>38.781402042271615</v>
      </c>
      <c r="AV482" s="1055">
        <f t="shared" si="306"/>
        <v>40.805966544008719</v>
      </c>
    </row>
    <row r="483" spans="1:48" ht="11.25" customHeight="1" x14ac:dyDescent="0.2">
      <c r="A483" s="489" t="s">
        <v>1500</v>
      </c>
      <c r="B483" s="490" t="s">
        <v>1501</v>
      </c>
      <c r="C483" s="610">
        <v>2.4500000000000002</v>
      </c>
      <c r="D483" s="482">
        <v>1.94</v>
      </c>
      <c r="E483" s="493">
        <v>1.56</v>
      </c>
      <c r="F483" s="610">
        <v>1.46</v>
      </c>
      <c r="G483" s="610">
        <v>1.38</v>
      </c>
      <c r="H483" s="610">
        <v>1.28</v>
      </c>
      <c r="I483" s="610">
        <v>1.22</v>
      </c>
      <c r="J483" s="931"/>
      <c r="K483" s="610">
        <v>1.1599999999999999</v>
      </c>
      <c r="L483" s="614">
        <v>1.1200000000000001</v>
      </c>
      <c r="M483" s="931"/>
      <c r="N483" s="611">
        <v>1.1200000000000001</v>
      </c>
      <c r="O483" s="611">
        <v>1.1200000000000001</v>
      </c>
      <c r="P483" s="616">
        <v>1.1200000000000001</v>
      </c>
      <c r="Q483" s="616">
        <v>1</v>
      </c>
      <c r="R483" s="616">
        <v>0.92</v>
      </c>
      <c r="S483" s="616">
        <v>0.84</v>
      </c>
      <c r="T483" s="616">
        <v>0.78</v>
      </c>
      <c r="U483" s="612">
        <v>0.68</v>
      </c>
      <c r="V483" s="616">
        <v>0.68</v>
      </c>
      <c r="W483" s="616">
        <v>0.62</v>
      </c>
      <c r="X483" s="616">
        <v>0.54</v>
      </c>
      <c r="Y483" s="616">
        <v>0.45</v>
      </c>
      <c r="Z483" s="613">
        <f t="shared" si="304"/>
        <v>23.440000000000005</v>
      </c>
      <c r="AA483" s="1052">
        <f t="shared" si="284"/>
        <v>26.28865979381445</v>
      </c>
      <c r="AB483" s="1052">
        <f t="shared" si="285"/>
        <v>24.358974358974361</v>
      </c>
      <c r="AC483" s="1053">
        <f t="shared" si="286"/>
        <v>6.8493150684931559</v>
      </c>
      <c r="AD483" s="1053">
        <f t="shared" si="287"/>
        <v>5.7971014492753659</v>
      </c>
      <c r="AE483" s="1053">
        <f t="shared" si="288"/>
        <v>7.8125</v>
      </c>
      <c r="AF483" s="1053">
        <f t="shared" si="289"/>
        <v>4.9180327868852514</v>
      </c>
      <c r="AG483" s="1053">
        <f t="shared" si="290"/>
        <v>5.1724137931034475</v>
      </c>
      <c r="AH483" s="1053">
        <f t="shared" si="291"/>
        <v>3.5714285714285587</v>
      </c>
      <c r="AI483" s="1053">
        <f t="shared" si="292"/>
        <v>0</v>
      </c>
      <c r="AJ483" s="1053">
        <f t="shared" si="293"/>
        <v>0</v>
      </c>
      <c r="AK483" s="1053">
        <f t="shared" si="294"/>
        <v>0</v>
      </c>
      <c r="AL483" s="1053">
        <f t="shared" si="295"/>
        <v>12.000000000000011</v>
      </c>
      <c r="AM483" s="1053">
        <f t="shared" si="296"/>
        <v>8.6956521739130377</v>
      </c>
      <c r="AN483" s="1053">
        <f t="shared" si="297"/>
        <v>9.5238095238095344</v>
      </c>
      <c r="AO483" s="1053">
        <f t="shared" si="298"/>
        <v>7.6923076923076872</v>
      </c>
      <c r="AP483" s="1053">
        <f t="shared" si="299"/>
        <v>14.705882352941169</v>
      </c>
      <c r="AQ483" s="1053">
        <f t="shared" si="300"/>
        <v>0</v>
      </c>
      <c r="AR483" s="1053">
        <f t="shared" si="301"/>
        <v>9.6774193548387224</v>
      </c>
      <c r="AS483" s="1053">
        <f t="shared" si="302"/>
        <v>14.814814814814813</v>
      </c>
      <c r="AT483" s="1053">
        <f t="shared" si="303"/>
        <v>19.999999999999996</v>
      </c>
      <c r="AU483" s="1054">
        <f t="shared" si="305"/>
        <v>9.0939155867299775</v>
      </c>
      <c r="AV483" s="1055">
        <f t="shared" si="306"/>
        <v>7.727602591087857</v>
      </c>
    </row>
    <row r="484" spans="1:48" ht="11.25" customHeight="1" x14ac:dyDescent="0.2">
      <c r="A484" s="860" t="s">
        <v>306</v>
      </c>
      <c r="B484" s="860" t="s">
        <v>307</v>
      </c>
      <c r="C484" s="610">
        <v>1.6</v>
      </c>
      <c r="D484" s="482">
        <v>1.52</v>
      </c>
      <c r="E484" s="615">
        <v>1.51</v>
      </c>
      <c r="F484" s="610">
        <v>1.5</v>
      </c>
      <c r="G484" s="610">
        <v>1.49</v>
      </c>
      <c r="H484" s="610">
        <v>1.48</v>
      </c>
      <c r="I484" s="610">
        <v>1.47</v>
      </c>
      <c r="J484" s="931"/>
      <c r="K484" s="610">
        <v>1.46</v>
      </c>
      <c r="L484" s="481">
        <v>1.45</v>
      </c>
      <c r="M484" s="931"/>
      <c r="N484" s="494">
        <v>1.44</v>
      </c>
      <c r="O484" s="494">
        <v>1.41</v>
      </c>
      <c r="P484" s="616">
        <v>1.31</v>
      </c>
      <c r="Q484" s="616">
        <v>0.63</v>
      </c>
      <c r="R484" s="616">
        <v>0.4</v>
      </c>
      <c r="S484" s="616">
        <v>0.3</v>
      </c>
      <c r="T484" s="616">
        <v>0.23499999999999999</v>
      </c>
      <c r="U484" s="616">
        <v>0.2</v>
      </c>
      <c r="V484" s="616">
        <v>0.19</v>
      </c>
      <c r="W484" s="616">
        <v>0.17</v>
      </c>
      <c r="X484" s="616">
        <v>0.15</v>
      </c>
      <c r="Y484" s="616">
        <v>0.13</v>
      </c>
      <c r="Z484" s="613">
        <f t="shared" si="304"/>
        <v>20.044999999999995</v>
      </c>
      <c r="AA484" s="1052">
        <f t="shared" si="284"/>
        <v>5.2631578947368363</v>
      </c>
      <c r="AB484" s="1052">
        <f t="shared" si="285"/>
        <v>0.66225165562914245</v>
      </c>
      <c r="AC484" s="1053">
        <f t="shared" si="286"/>
        <v>0.66666666666665986</v>
      </c>
      <c r="AD484" s="1053">
        <f t="shared" si="287"/>
        <v>0.67114093959732557</v>
      </c>
      <c r="AE484" s="1053">
        <f t="shared" si="288"/>
        <v>0.67567567567567988</v>
      </c>
      <c r="AF484" s="1053">
        <f t="shared" si="289"/>
        <v>0.68027210884353817</v>
      </c>
      <c r="AG484" s="1053">
        <f t="shared" si="290"/>
        <v>0.68493150684931781</v>
      </c>
      <c r="AH484" s="1053">
        <f t="shared" si="291"/>
        <v>0.68965517241379448</v>
      </c>
      <c r="AI484" s="1053">
        <f t="shared" si="292"/>
        <v>0.69444444444444198</v>
      </c>
      <c r="AJ484" s="1053">
        <f t="shared" si="293"/>
        <v>2.1276595744680771</v>
      </c>
      <c r="AK484" s="1053">
        <f t="shared" si="294"/>
        <v>7.6335877862595325</v>
      </c>
      <c r="AL484" s="1053">
        <f t="shared" si="295"/>
        <v>107.93650793650795</v>
      </c>
      <c r="AM484" s="1053">
        <f t="shared" si="296"/>
        <v>57.499999999999993</v>
      </c>
      <c r="AN484" s="1053">
        <f t="shared" si="297"/>
        <v>33.33333333333335</v>
      </c>
      <c r="AO484" s="1053">
        <f t="shared" si="298"/>
        <v>27.659574468085111</v>
      </c>
      <c r="AP484" s="1053">
        <f t="shared" si="299"/>
        <v>17.499999999999982</v>
      </c>
      <c r="AQ484" s="1053">
        <f t="shared" si="300"/>
        <v>5.2631578947368363</v>
      </c>
      <c r="AR484" s="1053">
        <f t="shared" si="301"/>
        <v>11.764705882352944</v>
      </c>
      <c r="AS484" s="1053">
        <f t="shared" si="302"/>
        <v>13.333333333333353</v>
      </c>
      <c r="AT484" s="1053">
        <f t="shared" si="303"/>
        <v>15.384615384615374</v>
      </c>
      <c r="AU484" s="1054">
        <f t="shared" si="305"/>
        <v>15.506233582927461</v>
      </c>
      <c r="AV484" s="1055">
        <f t="shared" si="306"/>
        <v>26.162286857407125</v>
      </c>
    </row>
    <row r="485" spans="1:48" ht="11.25" customHeight="1" x14ac:dyDescent="0.2">
      <c r="A485" s="480" t="s">
        <v>711</v>
      </c>
      <c r="B485" s="860" t="s">
        <v>712</v>
      </c>
      <c r="C485" s="610">
        <v>1.48</v>
      </c>
      <c r="D485" s="482">
        <v>1.46</v>
      </c>
      <c r="E485" s="615">
        <v>1.44</v>
      </c>
      <c r="F485" s="610">
        <v>1.42</v>
      </c>
      <c r="G485" s="610">
        <v>1.4</v>
      </c>
      <c r="H485" s="610">
        <v>1.38</v>
      </c>
      <c r="I485" s="610">
        <v>1.2</v>
      </c>
      <c r="J485" s="931"/>
      <c r="K485" s="610">
        <v>0.8</v>
      </c>
      <c r="L485" s="481">
        <v>0.59</v>
      </c>
      <c r="M485" s="931"/>
      <c r="N485" s="494">
        <v>0.5</v>
      </c>
      <c r="O485" s="494">
        <v>0.46</v>
      </c>
      <c r="P485" s="616">
        <v>0.44</v>
      </c>
      <c r="Q485" s="616">
        <v>0.42</v>
      </c>
      <c r="R485" s="616">
        <v>0.4</v>
      </c>
      <c r="S485" s="616">
        <v>0.36</v>
      </c>
      <c r="T485" s="616">
        <v>0.32</v>
      </c>
      <c r="U485" s="616">
        <v>0.28000000000000003</v>
      </c>
      <c r="V485" s="616">
        <v>0.24</v>
      </c>
      <c r="W485" s="616">
        <v>0.2</v>
      </c>
      <c r="X485" s="612">
        <v>0</v>
      </c>
      <c r="Y485" s="612">
        <v>0</v>
      </c>
      <c r="Z485" s="613">
        <f t="shared" si="304"/>
        <v>14.789999999999997</v>
      </c>
      <c r="AA485" s="1052">
        <f t="shared" si="284"/>
        <v>1.3698630136986356</v>
      </c>
      <c r="AB485" s="1052">
        <f t="shared" si="285"/>
        <v>1.388888888888884</v>
      </c>
      <c r="AC485" s="1053">
        <f t="shared" si="286"/>
        <v>1.4084507042253502</v>
      </c>
      <c r="AD485" s="1053">
        <f t="shared" si="287"/>
        <v>1.4285714285714235</v>
      </c>
      <c r="AE485" s="1053">
        <f t="shared" si="288"/>
        <v>1.449275362318847</v>
      </c>
      <c r="AF485" s="1053">
        <f t="shared" si="289"/>
        <v>14.999999999999991</v>
      </c>
      <c r="AG485" s="1053">
        <f t="shared" si="290"/>
        <v>49.999999999999979</v>
      </c>
      <c r="AH485" s="1053">
        <f t="shared" si="291"/>
        <v>35.593220338983066</v>
      </c>
      <c r="AI485" s="1053">
        <f t="shared" si="292"/>
        <v>17.999999999999993</v>
      </c>
      <c r="AJ485" s="1053">
        <f t="shared" si="293"/>
        <v>8.6956521739130377</v>
      </c>
      <c r="AK485" s="1053">
        <f t="shared" si="294"/>
        <v>4.5454545454545414</v>
      </c>
      <c r="AL485" s="1053">
        <f t="shared" si="295"/>
        <v>4.7619047619047672</v>
      </c>
      <c r="AM485" s="1053">
        <f t="shared" si="296"/>
        <v>4.9999999999999822</v>
      </c>
      <c r="AN485" s="1053">
        <f t="shared" si="297"/>
        <v>11.111111111111116</v>
      </c>
      <c r="AO485" s="1053">
        <f t="shared" si="298"/>
        <v>12.5</v>
      </c>
      <c r="AP485" s="1053">
        <f t="shared" si="299"/>
        <v>14.285714285714279</v>
      </c>
      <c r="AQ485" s="1053">
        <f t="shared" si="300"/>
        <v>16.666666666666675</v>
      </c>
      <c r="AR485" s="1053">
        <f t="shared" si="301"/>
        <v>19.999999999999996</v>
      </c>
      <c r="AS485" s="1053" t="str">
        <f t="shared" si="302"/>
        <v>n/a</v>
      </c>
      <c r="AT485" s="1053" t="str">
        <f t="shared" si="303"/>
        <v>n/a</v>
      </c>
      <c r="AU485" s="1054">
        <f t="shared" si="305"/>
        <v>12.400265182302808</v>
      </c>
      <c r="AV485" s="1055">
        <f t="shared" si="306"/>
        <v>12.978549956470978</v>
      </c>
    </row>
    <row r="486" spans="1:48" ht="11.25" customHeight="1" x14ac:dyDescent="0.2">
      <c r="A486" s="860" t="s">
        <v>1506</v>
      </c>
      <c r="B486" s="860" t="s">
        <v>1507</v>
      </c>
      <c r="C486" s="610">
        <v>0.72</v>
      </c>
      <c r="D486" s="482">
        <v>0.68</v>
      </c>
      <c r="E486" s="476">
        <v>0.64</v>
      </c>
      <c r="F486" s="610">
        <v>0.6</v>
      </c>
      <c r="G486" s="610">
        <v>0.56000000000000005</v>
      </c>
      <c r="H486" s="485">
        <v>0.52</v>
      </c>
      <c r="I486" s="610">
        <v>0.5</v>
      </c>
      <c r="J486" s="931"/>
      <c r="K486" s="610">
        <v>0.48</v>
      </c>
      <c r="L486" s="481">
        <v>0.43</v>
      </c>
      <c r="M486" s="931"/>
      <c r="N486" s="494">
        <v>0.4</v>
      </c>
      <c r="O486" s="611">
        <v>0.39112000000000002</v>
      </c>
      <c r="P486" s="612">
        <v>0.39112000000000002</v>
      </c>
      <c r="Q486" s="616">
        <v>0.37334000000000001</v>
      </c>
      <c r="R486" s="616">
        <v>0.31111</v>
      </c>
      <c r="S486" s="616">
        <v>0.23999000000000001</v>
      </c>
      <c r="T486" s="616">
        <v>0.19553999999999999</v>
      </c>
      <c r="U486" s="616">
        <v>0.16</v>
      </c>
      <c r="V486" s="616">
        <v>0.12446</v>
      </c>
      <c r="W486" s="616">
        <v>8.8900000000000007E-2</v>
      </c>
      <c r="X486" s="612">
        <v>7.1120000000000003E-2</v>
      </c>
      <c r="Y486" s="612">
        <v>7.1120000000000003E-2</v>
      </c>
      <c r="Z486" s="613">
        <f t="shared" si="304"/>
        <v>7.9478200000000001</v>
      </c>
      <c r="AA486" s="1052">
        <f t="shared" si="284"/>
        <v>5.8823529411764497</v>
      </c>
      <c r="AB486" s="1052">
        <f t="shared" si="285"/>
        <v>6.25</v>
      </c>
      <c r="AC486" s="1053">
        <f t="shared" si="286"/>
        <v>6.6666666666666652</v>
      </c>
      <c r="AD486" s="1053">
        <f t="shared" si="287"/>
        <v>7.1428571428571397</v>
      </c>
      <c r="AE486" s="1053">
        <f t="shared" si="288"/>
        <v>7.6923076923077094</v>
      </c>
      <c r="AF486" s="1053">
        <f t="shared" si="289"/>
        <v>4.0000000000000036</v>
      </c>
      <c r="AG486" s="1053">
        <f t="shared" si="290"/>
        <v>4.1666666666666741</v>
      </c>
      <c r="AH486" s="1053">
        <f t="shared" si="291"/>
        <v>11.627906976744185</v>
      </c>
      <c r="AI486" s="1053">
        <f t="shared" si="292"/>
        <v>7.4999999999999956</v>
      </c>
      <c r="AJ486" s="1053">
        <f t="shared" si="293"/>
        <v>2.2704029453876062</v>
      </c>
      <c r="AK486" s="1053">
        <f t="shared" si="294"/>
        <v>0</v>
      </c>
      <c r="AL486" s="1053">
        <f t="shared" si="295"/>
        <v>4.7624149568757712</v>
      </c>
      <c r="AM486" s="1053">
        <f t="shared" si="296"/>
        <v>20.002571437755144</v>
      </c>
      <c r="AN486" s="1053">
        <f t="shared" si="297"/>
        <v>29.634568107004444</v>
      </c>
      <c r="AO486" s="1053">
        <f t="shared" si="298"/>
        <v>22.731921857420478</v>
      </c>
      <c r="AP486" s="1053">
        <f t="shared" si="299"/>
        <v>22.212499999999991</v>
      </c>
      <c r="AQ486" s="1053">
        <f t="shared" si="300"/>
        <v>28.555359151534621</v>
      </c>
      <c r="AR486" s="1053">
        <f t="shared" si="301"/>
        <v>39.999999999999993</v>
      </c>
      <c r="AS486" s="1053">
        <f t="shared" si="302"/>
        <v>25</v>
      </c>
      <c r="AT486" s="1053">
        <f t="shared" si="303"/>
        <v>0</v>
      </c>
      <c r="AU486" s="1054">
        <f t="shared" si="305"/>
        <v>12.804924827119843</v>
      </c>
      <c r="AV486" s="1055">
        <f t="shared" si="306"/>
        <v>11.54051933109147</v>
      </c>
    </row>
    <row r="487" spans="1:48" ht="11.25" customHeight="1" x14ac:dyDescent="0.2">
      <c r="A487" s="489" t="s">
        <v>707</v>
      </c>
      <c r="B487" s="490" t="s">
        <v>708</v>
      </c>
      <c r="C487" s="610">
        <v>2.2999999999999998</v>
      </c>
      <c r="D487" s="482">
        <v>2.2000000000000002</v>
      </c>
      <c r="E487" s="482">
        <v>2.1</v>
      </c>
      <c r="F487" s="496">
        <v>2</v>
      </c>
      <c r="G487" s="496">
        <v>1.92</v>
      </c>
      <c r="H487" s="496">
        <v>1.6</v>
      </c>
      <c r="I487" s="496">
        <v>1.52</v>
      </c>
      <c r="J487" s="1013"/>
      <c r="K487" s="496">
        <v>1.48</v>
      </c>
      <c r="L487" s="492">
        <v>1.44</v>
      </c>
      <c r="M487" s="1013"/>
      <c r="N487" s="509">
        <v>1.36</v>
      </c>
      <c r="O487" s="509">
        <v>1.34</v>
      </c>
      <c r="P487" s="498">
        <v>1.32</v>
      </c>
      <c r="Q487" s="498">
        <v>1.28</v>
      </c>
      <c r="R487" s="498">
        <v>1.24</v>
      </c>
      <c r="S487" s="498">
        <v>1</v>
      </c>
      <c r="T487" s="499">
        <v>0</v>
      </c>
      <c r="U487" s="499">
        <v>0</v>
      </c>
      <c r="V487" s="499">
        <v>0</v>
      </c>
      <c r="W487" s="499">
        <v>0</v>
      </c>
      <c r="X487" s="499">
        <v>0</v>
      </c>
      <c r="Y487" s="499">
        <v>0</v>
      </c>
      <c r="Z487" s="613">
        <f t="shared" si="304"/>
        <v>24.099999999999998</v>
      </c>
      <c r="AA487" s="1052">
        <f t="shared" si="284"/>
        <v>4.5454545454545192</v>
      </c>
      <c r="AB487" s="1052">
        <f t="shared" si="285"/>
        <v>4.7619047619047672</v>
      </c>
      <c r="AC487" s="1053">
        <f t="shared" si="286"/>
        <v>5.0000000000000044</v>
      </c>
      <c r="AD487" s="1053">
        <f t="shared" si="287"/>
        <v>4.1666666666666741</v>
      </c>
      <c r="AE487" s="1053">
        <f t="shared" si="288"/>
        <v>19.999999999999996</v>
      </c>
      <c r="AF487" s="1053">
        <f t="shared" si="289"/>
        <v>5.2631578947368363</v>
      </c>
      <c r="AG487" s="1053">
        <f t="shared" si="290"/>
        <v>2.7027027027026973</v>
      </c>
      <c r="AH487" s="1053">
        <f t="shared" si="291"/>
        <v>2.7777777777777901</v>
      </c>
      <c r="AI487" s="1053">
        <f t="shared" si="292"/>
        <v>5.8823529411764497</v>
      </c>
      <c r="AJ487" s="1053">
        <f t="shared" si="293"/>
        <v>1.4925373134328401</v>
      </c>
      <c r="AK487" s="1053">
        <f t="shared" si="294"/>
        <v>1.5151515151515138</v>
      </c>
      <c r="AL487" s="1053">
        <f t="shared" si="295"/>
        <v>3.125</v>
      </c>
      <c r="AM487" s="1053">
        <f t="shared" si="296"/>
        <v>3.2258064516129004</v>
      </c>
      <c r="AN487" s="1053">
        <f t="shared" si="297"/>
        <v>24</v>
      </c>
      <c r="AO487" s="1053" t="str">
        <f t="shared" si="298"/>
        <v>n/a</v>
      </c>
      <c r="AP487" s="1053" t="str">
        <f t="shared" si="299"/>
        <v>n/a</v>
      </c>
      <c r="AQ487" s="1053" t="str">
        <f t="shared" si="300"/>
        <v>n/a</v>
      </c>
      <c r="AR487" s="1053" t="str">
        <f t="shared" si="301"/>
        <v>n/a</v>
      </c>
      <c r="AS487" s="1053" t="str">
        <f t="shared" si="302"/>
        <v>n/a</v>
      </c>
      <c r="AT487" s="1053" t="str">
        <f t="shared" si="303"/>
        <v>n/a</v>
      </c>
      <c r="AU487" s="1054">
        <f t="shared" si="305"/>
        <v>6.3184651836154995</v>
      </c>
      <c r="AV487" s="1055">
        <f t="shared" si="306"/>
        <v>6.8207507801619123</v>
      </c>
    </row>
    <row r="488" spans="1:48" ht="11.25" customHeight="1" x14ac:dyDescent="0.2">
      <c r="A488" s="860" t="s">
        <v>709</v>
      </c>
      <c r="B488" s="860" t="s">
        <v>710</v>
      </c>
      <c r="C488" s="610">
        <v>0.96</v>
      </c>
      <c r="D488" s="505">
        <v>0.88</v>
      </c>
      <c r="E488" s="482">
        <v>0.86666599999999994</v>
      </c>
      <c r="F488" s="610">
        <v>0.82666666666666666</v>
      </c>
      <c r="G488" s="610">
        <v>0.82</v>
      </c>
      <c r="H488" s="610">
        <v>0.8</v>
      </c>
      <c r="I488" s="610">
        <v>0.7624266666666667</v>
      </c>
      <c r="J488" s="931"/>
      <c r="K488" s="610">
        <v>0.72727272727272718</v>
      </c>
      <c r="L488" s="481">
        <v>0.70303030303030301</v>
      </c>
      <c r="M488" s="931"/>
      <c r="N488" s="494">
        <v>0.67878787878787883</v>
      </c>
      <c r="O488" s="494">
        <v>0.65454545454545454</v>
      </c>
      <c r="P488" s="616">
        <v>0.60606060606060608</v>
      </c>
      <c r="Q488" s="616">
        <v>0.5575757575757575</v>
      </c>
      <c r="R488" s="616">
        <v>0.49696969696969689</v>
      </c>
      <c r="S488" s="616">
        <v>0.41557575757575754</v>
      </c>
      <c r="T488" s="616">
        <v>0.39242424242424234</v>
      </c>
      <c r="U488" s="616">
        <v>0.36939393939393939</v>
      </c>
      <c r="V488" s="616">
        <v>0.33863636363636362</v>
      </c>
      <c r="W488" s="616">
        <v>0.30781818181818182</v>
      </c>
      <c r="X488" s="616">
        <v>0.26163636363636361</v>
      </c>
      <c r="Y488" s="616">
        <v>0.21549090909090907</v>
      </c>
      <c r="Z488" s="613">
        <f t="shared" si="304"/>
        <v>12.64097751515151</v>
      </c>
      <c r="AA488" s="1052">
        <f t="shared" si="284"/>
        <v>9.0909090909090828</v>
      </c>
      <c r="AB488" s="1052">
        <f t="shared" si="285"/>
        <v>1.5385396450305011</v>
      </c>
      <c r="AC488" s="1053">
        <f t="shared" si="286"/>
        <v>4.8386290322580683</v>
      </c>
      <c r="AD488" s="1053">
        <f t="shared" si="287"/>
        <v>0.81300813008131634</v>
      </c>
      <c r="AE488" s="1053">
        <f t="shared" si="288"/>
        <v>2.4999999999999911</v>
      </c>
      <c r="AF488" s="1053">
        <f t="shared" si="289"/>
        <v>4.9281242348991006</v>
      </c>
      <c r="AG488" s="1053">
        <f t="shared" si="290"/>
        <v>4.8336666666666916</v>
      </c>
      <c r="AH488" s="1053">
        <f t="shared" si="291"/>
        <v>3.4482758620689502</v>
      </c>
      <c r="AI488" s="1053">
        <f t="shared" si="292"/>
        <v>3.5714285714285587</v>
      </c>
      <c r="AJ488" s="1053">
        <f t="shared" si="293"/>
        <v>3.7037037037037202</v>
      </c>
      <c r="AK488" s="1053">
        <f t="shared" si="294"/>
        <v>8.0000000000000071</v>
      </c>
      <c r="AL488" s="1053">
        <f t="shared" si="295"/>
        <v>8.6956521739130608</v>
      </c>
      <c r="AM488" s="1053">
        <f t="shared" si="296"/>
        <v>12.195121951219523</v>
      </c>
      <c r="AN488" s="1053">
        <f t="shared" si="297"/>
        <v>19.585824704681333</v>
      </c>
      <c r="AO488" s="1053">
        <f t="shared" si="298"/>
        <v>5.8996138996139091</v>
      </c>
      <c r="AP488" s="1053">
        <f t="shared" si="299"/>
        <v>6.2346185397866849</v>
      </c>
      <c r="AQ488" s="1053">
        <f t="shared" si="300"/>
        <v>9.0827740492170008</v>
      </c>
      <c r="AR488" s="1053">
        <f t="shared" si="301"/>
        <v>10.011813349084452</v>
      </c>
      <c r="AS488" s="1053">
        <f t="shared" si="302"/>
        <v>17.651146629603897</v>
      </c>
      <c r="AT488" s="1053">
        <f t="shared" si="303"/>
        <v>21.414107323658449</v>
      </c>
      <c r="AU488" s="1054">
        <f t="shared" si="305"/>
        <v>7.901847877891214</v>
      </c>
      <c r="AV488" s="1055">
        <f t="shared" si="306"/>
        <v>5.8536578219914741</v>
      </c>
    </row>
    <row r="489" spans="1:48" ht="11.25" customHeight="1" x14ac:dyDescent="0.2">
      <c r="A489" s="860" t="s">
        <v>304</v>
      </c>
      <c r="B489" s="860" t="s">
        <v>305</v>
      </c>
      <c r="C489" s="610">
        <v>1.9025000000000001</v>
      </c>
      <c r="D489" s="482">
        <v>1.8925000000000001</v>
      </c>
      <c r="E489" s="482">
        <v>1.8824999999999998</v>
      </c>
      <c r="F489" s="610">
        <v>1.8725000000000001</v>
      </c>
      <c r="G489" s="610">
        <v>1.855</v>
      </c>
      <c r="H489" s="610">
        <v>1.845</v>
      </c>
      <c r="I489" s="610">
        <v>1.825</v>
      </c>
      <c r="J489" s="931"/>
      <c r="K489" s="610">
        <v>1.79</v>
      </c>
      <c r="L489" s="481">
        <v>1.75</v>
      </c>
      <c r="M489" s="931"/>
      <c r="N489" s="494">
        <v>1.68</v>
      </c>
      <c r="O489" s="494">
        <v>1.6</v>
      </c>
      <c r="P489" s="616">
        <v>1.52</v>
      </c>
      <c r="Q489" s="616">
        <v>1.44</v>
      </c>
      <c r="R489" s="616">
        <v>1.39</v>
      </c>
      <c r="S489" s="616">
        <v>1.32</v>
      </c>
      <c r="T489" s="616">
        <v>1.3</v>
      </c>
      <c r="U489" s="616">
        <v>1.27</v>
      </c>
      <c r="V489" s="612">
        <v>1.26</v>
      </c>
      <c r="W489" s="616">
        <v>1.2450000000000001</v>
      </c>
      <c r="X489" s="616">
        <v>1.24</v>
      </c>
      <c r="Y489" s="616">
        <v>1.22</v>
      </c>
      <c r="Z489" s="613">
        <f t="shared" si="304"/>
        <v>33.100000000000009</v>
      </c>
      <c r="AA489" s="1052">
        <f t="shared" si="284"/>
        <v>0.52840158520475189</v>
      </c>
      <c r="AB489" s="1052">
        <f t="shared" si="285"/>
        <v>0.53120849933601111</v>
      </c>
      <c r="AC489" s="1053">
        <f t="shared" si="286"/>
        <v>0.53404539385846217</v>
      </c>
      <c r="AD489" s="1053">
        <f t="shared" si="287"/>
        <v>0.94339622641510523</v>
      </c>
      <c r="AE489" s="1053">
        <f t="shared" si="288"/>
        <v>0.54200542005420349</v>
      </c>
      <c r="AF489" s="1053">
        <f t="shared" si="289"/>
        <v>1.0958904109588996</v>
      </c>
      <c r="AG489" s="1053">
        <f t="shared" si="290"/>
        <v>1.9553072625698276</v>
      </c>
      <c r="AH489" s="1053">
        <f t="shared" si="291"/>
        <v>2.2857142857142909</v>
      </c>
      <c r="AI489" s="1053">
        <f t="shared" si="292"/>
        <v>4.1666666666666741</v>
      </c>
      <c r="AJ489" s="1053">
        <f t="shared" si="293"/>
        <v>4.9999999999999822</v>
      </c>
      <c r="AK489" s="1053">
        <f t="shared" si="294"/>
        <v>5.2631578947368363</v>
      </c>
      <c r="AL489" s="1053">
        <f t="shared" si="295"/>
        <v>5.555555555555558</v>
      </c>
      <c r="AM489" s="1053">
        <f t="shared" si="296"/>
        <v>3.5971223021582732</v>
      </c>
      <c r="AN489" s="1053">
        <f t="shared" si="297"/>
        <v>5.3030303030302983</v>
      </c>
      <c r="AO489" s="1053">
        <f t="shared" si="298"/>
        <v>1.538461538461533</v>
      </c>
      <c r="AP489" s="1053">
        <f t="shared" si="299"/>
        <v>2.3622047244094446</v>
      </c>
      <c r="AQ489" s="1053">
        <f t="shared" si="300"/>
        <v>0.79365079365079083</v>
      </c>
      <c r="AR489" s="1053">
        <f t="shared" si="301"/>
        <v>1.2048192771084265</v>
      </c>
      <c r="AS489" s="1053">
        <f t="shared" si="302"/>
        <v>0.40322580645162365</v>
      </c>
      <c r="AT489" s="1053">
        <f t="shared" si="303"/>
        <v>1.6393442622950838</v>
      </c>
      <c r="AU489" s="1054">
        <f t="shared" si="305"/>
        <v>2.2621604104318038</v>
      </c>
      <c r="AV489" s="1055">
        <f t="shared" si="306"/>
        <v>1.8467269032743032</v>
      </c>
    </row>
    <row r="490" spans="1:48" ht="11.25" customHeight="1" x14ac:dyDescent="0.2">
      <c r="A490" s="533" t="s">
        <v>4472</v>
      </c>
      <c r="B490" s="860" t="s">
        <v>4470</v>
      </c>
      <c r="C490" s="610">
        <v>1.1375</v>
      </c>
      <c r="D490" s="482">
        <v>1.0249999999999999</v>
      </c>
      <c r="E490" s="482">
        <v>0.90999999999999992</v>
      </c>
      <c r="F490" s="610">
        <v>0.83799999999999997</v>
      </c>
      <c r="G490" s="610">
        <v>0.61799999999999999</v>
      </c>
      <c r="H490" s="485">
        <v>0</v>
      </c>
      <c r="I490" s="485">
        <v>0</v>
      </c>
      <c r="J490" s="931"/>
      <c r="K490" s="485">
        <v>0</v>
      </c>
      <c r="L490" s="614">
        <v>0</v>
      </c>
      <c r="M490" s="931"/>
      <c r="N490" s="515">
        <v>0</v>
      </c>
      <c r="O490" s="515">
        <v>0</v>
      </c>
      <c r="P490" s="514">
        <v>0</v>
      </c>
      <c r="Q490" s="514">
        <v>0</v>
      </c>
      <c r="R490" s="514">
        <v>0</v>
      </c>
      <c r="S490" s="514">
        <v>0</v>
      </c>
      <c r="T490" s="514">
        <v>0</v>
      </c>
      <c r="U490" s="514">
        <v>0</v>
      </c>
      <c r="V490" s="514">
        <v>0</v>
      </c>
      <c r="W490" s="514">
        <v>0</v>
      </c>
      <c r="X490" s="514">
        <v>0</v>
      </c>
      <c r="Y490" s="514">
        <v>0</v>
      </c>
      <c r="Z490" s="613">
        <f t="shared" si="304"/>
        <v>4.5285000000000002</v>
      </c>
      <c r="AA490" s="1052">
        <f t="shared" si="284"/>
        <v>10.975609756097571</v>
      </c>
      <c r="AB490" s="1052">
        <f t="shared" si="285"/>
        <v>12.637362637362637</v>
      </c>
      <c r="AC490" s="1053">
        <f t="shared" si="286"/>
        <v>8.591885441527447</v>
      </c>
      <c r="AD490" s="1053">
        <f t="shared" si="287"/>
        <v>35.59870550161812</v>
      </c>
      <c r="AE490" s="1053" t="str">
        <f t="shared" si="288"/>
        <v>n/a</v>
      </c>
      <c r="AF490" s="1053" t="str">
        <f t="shared" si="289"/>
        <v>n/a</v>
      </c>
      <c r="AG490" s="1053" t="str">
        <f t="shared" si="290"/>
        <v>n/a</v>
      </c>
      <c r="AH490" s="1053" t="str">
        <f t="shared" si="291"/>
        <v>n/a</v>
      </c>
      <c r="AI490" s="1053" t="str">
        <f t="shared" si="292"/>
        <v>n/a</v>
      </c>
      <c r="AJ490" s="1053" t="str">
        <f t="shared" si="293"/>
        <v>n/a</v>
      </c>
      <c r="AK490" s="1053" t="str">
        <f t="shared" si="294"/>
        <v>n/a</v>
      </c>
      <c r="AL490" s="1053" t="str">
        <f t="shared" si="295"/>
        <v>n/a</v>
      </c>
      <c r="AM490" s="1053" t="str">
        <f t="shared" si="296"/>
        <v>n/a</v>
      </c>
      <c r="AN490" s="1053" t="str">
        <f t="shared" si="297"/>
        <v>n/a</v>
      </c>
      <c r="AO490" s="1053" t="str">
        <f t="shared" si="298"/>
        <v>n/a</v>
      </c>
      <c r="AP490" s="1053" t="str">
        <f t="shared" si="299"/>
        <v>n/a</v>
      </c>
      <c r="AQ490" s="1053" t="str">
        <f t="shared" si="300"/>
        <v>n/a</v>
      </c>
      <c r="AR490" s="1053" t="str">
        <f t="shared" si="301"/>
        <v>n/a</v>
      </c>
      <c r="AS490" s="1053" t="str">
        <f t="shared" si="302"/>
        <v>n/a</v>
      </c>
      <c r="AT490" s="1053" t="str">
        <f t="shared" si="303"/>
        <v>n/a</v>
      </c>
      <c r="AU490" s="1054">
        <f t="shared" si="305"/>
        <v>16.950890834151444</v>
      </c>
      <c r="AV490" s="1055">
        <f t="shared" si="306"/>
        <v>12.542254880899515</v>
      </c>
    </row>
    <row r="491" spans="1:48" ht="11.25" customHeight="1" x14ac:dyDescent="0.2">
      <c r="A491" s="469" t="s">
        <v>1494</v>
      </c>
      <c r="B491" s="845" t="s">
        <v>1495</v>
      </c>
      <c r="C491" s="610">
        <v>1.8</v>
      </c>
      <c r="D491" s="482">
        <v>1.5</v>
      </c>
      <c r="E491" s="482">
        <v>1.2</v>
      </c>
      <c r="F491" s="473">
        <v>0.96</v>
      </c>
      <c r="G491" s="473">
        <v>0.76</v>
      </c>
      <c r="H491" s="473">
        <v>0.6</v>
      </c>
      <c r="I491" s="473">
        <v>0.48</v>
      </c>
      <c r="J491" s="999"/>
      <c r="K491" s="474">
        <v>0</v>
      </c>
      <c r="L491" s="475">
        <v>0</v>
      </c>
      <c r="M491" s="999"/>
      <c r="N491" s="517">
        <v>0</v>
      </c>
      <c r="O491" s="517">
        <v>0</v>
      </c>
      <c r="P491" s="477">
        <v>0</v>
      </c>
      <c r="Q491" s="477">
        <v>0</v>
      </c>
      <c r="R491" s="477">
        <v>0</v>
      </c>
      <c r="S491" s="477">
        <v>0</v>
      </c>
      <c r="T491" s="477">
        <v>0</v>
      </c>
      <c r="U491" s="477">
        <v>0</v>
      </c>
      <c r="V491" s="477">
        <v>0</v>
      </c>
      <c r="W491" s="477">
        <v>0</v>
      </c>
      <c r="X491" s="477">
        <v>0</v>
      </c>
      <c r="Y491" s="477">
        <v>0</v>
      </c>
      <c r="Z491" s="613">
        <f t="shared" si="304"/>
        <v>7.2999999999999989</v>
      </c>
      <c r="AA491" s="1052">
        <f t="shared" si="284"/>
        <v>19.999999999999996</v>
      </c>
      <c r="AB491" s="1052">
        <f t="shared" si="285"/>
        <v>25</v>
      </c>
      <c r="AC491" s="1053">
        <f t="shared" si="286"/>
        <v>25</v>
      </c>
      <c r="AD491" s="1053">
        <f t="shared" si="287"/>
        <v>26.315789473684205</v>
      </c>
      <c r="AE491" s="1053">
        <f t="shared" si="288"/>
        <v>26.666666666666682</v>
      </c>
      <c r="AF491" s="1053">
        <f t="shared" si="289"/>
        <v>25</v>
      </c>
      <c r="AG491" s="1053" t="str">
        <f t="shared" si="290"/>
        <v>n/a</v>
      </c>
      <c r="AH491" s="1053" t="str">
        <f t="shared" si="291"/>
        <v>n/a</v>
      </c>
      <c r="AI491" s="1053" t="str">
        <f t="shared" si="292"/>
        <v>n/a</v>
      </c>
      <c r="AJ491" s="1053" t="str">
        <f t="shared" si="293"/>
        <v>n/a</v>
      </c>
      <c r="AK491" s="1053" t="str">
        <f t="shared" si="294"/>
        <v>n/a</v>
      </c>
      <c r="AL491" s="1053" t="str">
        <f t="shared" si="295"/>
        <v>n/a</v>
      </c>
      <c r="AM491" s="1053" t="str">
        <f t="shared" si="296"/>
        <v>n/a</v>
      </c>
      <c r="AN491" s="1053" t="str">
        <f t="shared" si="297"/>
        <v>n/a</v>
      </c>
      <c r="AO491" s="1053" t="str">
        <f t="shared" si="298"/>
        <v>n/a</v>
      </c>
      <c r="AP491" s="1053" t="str">
        <f t="shared" si="299"/>
        <v>n/a</v>
      </c>
      <c r="AQ491" s="1053" t="str">
        <f t="shared" si="300"/>
        <v>n/a</v>
      </c>
      <c r="AR491" s="1053" t="str">
        <f t="shared" si="301"/>
        <v>n/a</v>
      </c>
      <c r="AS491" s="1053" t="str">
        <f t="shared" si="302"/>
        <v>n/a</v>
      </c>
      <c r="AT491" s="1053" t="str">
        <f t="shared" si="303"/>
        <v>n/a</v>
      </c>
      <c r="AU491" s="1054">
        <f t="shared" si="305"/>
        <v>24.663742690058484</v>
      </c>
      <c r="AV491" s="1055">
        <f t="shared" si="306"/>
        <v>2.4012774036292175</v>
      </c>
    </row>
    <row r="492" spans="1:48" ht="11.25" customHeight="1" x14ac:dyDescent="0.2">
      <c r="A492" s="490" t="s">
        <v>749</v>
      </c>
      <c r="B492" s="490" t="s">
        <v>750</v>
      </c>
      <c r="C492" s="610">
        <v>2.7105000000000001</v>
      </c>
      <c r="D492" s="482">
        <v>2.6305000000000001</v>
      </c>
      <c r="E492" s="493">
        <v>2.5350000000000001</v>
      </c>
      <c r="F492" s="610">
        <v>2.3914999999999997</v>
      </c>
      <c r="G492" s="610">
        <v>2.2714167000000001</v>
      </c>
      <c r="H492" s="610">
        <v>2.1916253999999999</v>
      </c>
      <c r="I492" s="610">
        <v>2.1474587000000001</v>
      </c>
      <c r="J492" s="931"/>
      <c r="K492" s="610">
        <v>1.7716250000000002</v>
      </c>
      <c r="L492" s="481">
        <v>1.7366250000000003</v>
      </c>
      <c r="M492" s="931"/>
      <c r="N492" s="494">
        <v>1.72725</v>
      </c>
      <c r="O492" s="494">
        <v>1.716</v>
      </c>
      <c r="P492" s="616">
        <v>1.7010000000000001</v>
      </c>
      <c r="Q492" s="616">
        <v>1.641</v>
      </c>
      <c r="R492" s="616">
        <v>1.518</v>
      </c>
      <c r="S492" s="616">
        <v>1.395</v>
      </c>
      <c r="T492" s="616">
        <v>1.32</v>
      </c>
      <c r="U492" s="616">
        <v>1.2</v>
      </c>
      <c r="V492" s="616">
        <v>1.17</v>
      </c>
      <c r="W492" s="616">
        <v>1.1399999999999999</v>
      </c>
      <c r="X492" s="616">
        <v>1.1100000000000001</v>
      </c>
      <c r="Y492" s="616">
        <v>1.08</v>
      </c>
      <c r="Z492" s="613">
        <f t="shared" si="304"/>
        <v>37.104500800000004</v>
      </c>
      <c r="AA492" s="1052">
        <f t="shared" si="284"/>
        <v>3.0412469112336193</v>
      </c>
      <c r="AB492" s="1052">
        <f t="shared" si="285"/>
        <v>3.7672583826430017</v>
      </c>
      <c r="AC492" s="1053">
        <f t="shared" si="286"/>
        <v>6.0004181476061236</v>
      </c>
      <c r="AD492" s="1053">
        <f t="shared" si="287"/>
        <v>5.2867137940827647</v>
      </c>
      <c r="AE492" s="1053">
        <f t="shared" si="288"/>
        <v>3.6407362316571046</v>
      </c>
      <c r="AF492" s="1053">
        <f t="shared" si="289"/>
        <v>2.0566961311060394</v>
      </c>
      <c r="AG492" s="1053">
        <f t="shared" si="290"/>
        <v>21.214066182177362</v>
      </c>
      <c r="AH492" s="1053">
        <f t="shared" si="291"/>
        <v>2.0154034405815757</v>
      </c>
      <c r="AI492" s="1053">
        <f t="shared" si="292"/>
        <v>0.54277029960922984</v>
      </c>
      <c r="AJ492" s="1053">
        <f t="shared" si="293"/>
        <v>0.65559440559439519</v>
      </c>
      <c r="AK492" s="1053">
        <f t="shared" si="294"/>
        <v>0.8818342151675429</v>
      </c>
      <c r="AL492" s="1053">
        <f t="shared" si="295"/>
        <v>3.6563071297988969</v>
      </c>
      <c r="AM492" s="1053">
        <f t="shared" si="296"/>
        <v>8.1027667984189691</v>
      </c>
      <c r="AN492" s="1053">
        <f t="shared" si="297"/>
        <v>8.8172043010752645</v>
      </c>
      <c r="AO492" s="1053">
        <f t="shared" si="298"/>
        <v>5.6818181818181879</v>
      </c>
      <c r="AP492" s="1053">
        <f t="shared" si="299"/>
        <v>10.000000000000009</v>
      </c>
      <c r="AQ492" s="1053">
        <f t="shared" si="300"/>
        <v>2.5641025641025772</v>
      </c>
      <c r="AR492" s="1053">
        <f t="shared" si="301"/>
        <v>2.6315789473684292</v>
      </c>
      <c r="AS492" s="1053">
        <f t="shared" si="302"/>
        <v>2.7027027027026751</v>
      </c>
      <c r="AT492" s="1053">
        <f t="shared" si="303"/>
        <v>2.7777777777777901</v>
      </c>
      <c r="AU492" s="1054">
        <f t="shared" si="305"/>
        <v>4.8018498272260786</v>
      </c>
      <c r="AV492" s="1055">
        <f t="shared" si="306"/>
        <v>4.684217822541922</v>
      </c>
    </row>
    <row r="493" spans="1:48" ht="11.25" customHeight="1" x14ac:dyDescent="0.2">
      <c r="A493" s="860" t="s">
        <v>1822</v>
      </c>
      <c r="B493" s="860" t="s">
        <v>1823</v>
      </c>
      <c r="C493" s="610">
        <v>0.88</v>
      </c>
      <c r="D493" s="482">
        <v>0.84</v>
      </c>
      <c r="E493" s="615">
        <v>0.8</v>
      </c>
      <c r="F493" s="610">
        <v>0.71</v>
      </c>
      <c r="G493" s="610">
        <v>0.67</v>
      </c>
      <c r="H493" s="610">
        <v>0.48</v>
      </c>
      <c r="I493" s="485">
        <v>0</v>
      </c>
      <c r="J493" s="931"/>
      <c r="K493" s="485">
        <v>0</v>
      </c>
      <c r="L493" s="1154">
        <v>0</v>
      </c>
      <c r="M493" s="931"/>
      <c r="N493" s="611">
        <v>0</v>
      </c>
      <c r="O493" s="611">
        <v>0</v>
      </c>
      <c r="P493" s="1161">
        <v>0</v>
      </c>
      <c r="Q493" s="1161">
        <v>0</v>
      </c>
      <c r="R493" s="1161">
        <v>0</v>
      </c>
      <c r="S493" s="612">
        <v>0</v>
      </c>
      <c r="T493" s="1164">
        <v>0</v>
      </c>
      <c r="U493" s="612">
        <v>0</v>
      </c>
      <c r="V493" s="612">
        <v>0</v>
      </c>
      <c r="W493" s="612">
        <v>0</v>
      </c>
      <c r="X493" s="612">
        <v>0</v>
      </c>
      <c r="Y493" s="612">
        <v>0</v>
      </c>
      <c r="Z493" s="613">
        <f t="shared" si="304"/>
        <v>4.38</v>
      </c>
      <c r="AA493" s="1052">
        <f t="shared" si="284"/>
        <v>4.7619047619047672</v>
      </c>
      <c r="AB493" s="1052">
        <f t="shared" si="285"/>
        <v>4.9999999999999822</v>
      </c>
      <c r="AC493" s="1053">
        <f t="shared" si="286"/>
        <v>12.676056338028175</v>
      </c>
      <c r="AD493" s="1053">
        <f t="shared" si="287"/>
        <v>5.9701492537313383</v>
      </c>
      <c r="AE493" s="1053">
        <f t="shared" si="288"/>
        <v>39.58333333333335</v>
      </c>
      <c r="AF493" s="1053" t="str">
        <f t="shared" si="289"/>
        <v>n/a</v>
      </c>
      <c r="AG493" s="1053" t="str">
        <f t="shared" si="290"/>
        <v>n/a</v>
      </c>
      <c r="AH493" s="1053" t="str">
        <f t="shared" si="291"/>
        <v>n/a</v>
      </c>
      <c r="AI493" s="1053" t="str">
        <f t="shared" si="292"/>
        <v>n/a</v>
      </c>
      <c r="AJ493" s="1053" t="str">
        <f t="shared" si="293"/>
        <v>n/a</v>
      </c>
      <c r="AK493" s="1053" t="str">
        <f t="shared" si="294"/>
        <v>n/a</v>
      </c>
      <c r="AL493" s="1053" t="str">
        <f t="shared" si="295"/>
        <v>n/a</v>
      </c>
      <c r="AM493" s="1053" t="str">
        <f t="shared" si="296"/>
        <v>n/a</v>
      </c>
      <c r="AN493" s="1053" t="str">
        <f t="shared" si="297"/>
        <v>n/a</v>
      </c>
      <c r="AO493" s="1053" t="str">
        <f t="shared" si="298"/>
        <v>n/a</v>
      </c>
      <c r="AP493" s="1053" t="str">
        <f t="shared" si="299"/>
        <v>n/a</v>
      </c>
      <c r="AQ493" s="1053" t="str">
        <f t="shared" si="300"/>
        <v>n/a</v>
      </c>
      <c r="AR493" s="1053" t="str">
        <f t="shared" si="301"/>
        <v>n/a</v>
      </c>
      <c r="AS493" s="1053" t="str">
        <f t="shared" si="302"/>
        <v>n/a</v>
      </c>
      <c r="AT493" s="1053" t="str">
        <f t="shared" si="303"/>
        <v>n/a</v>
      </c>
      <c r="AU493" s="1054">
        <f t="shared" si="305"/>
        <v>13.598288737399523</v>
      </c>
      <c r="AV493" s="1055">
        <f t="shared" si="306"/>
        <v>14.88517566412545</v>
      </c>
    </row>
    <row r="494" spans="1:48" ht="11.25" customHeight="1" x14ac:dyDescent="0.2">
      <c r="A494" s="480" t="s">
        <v>718</v>
      </c>
      <c r="B494" s="860" t="s">
        <v>719</v>
      </c>
      <c r="C494" s="610">
        <v>0.98</v>
      </c>
      <c r="D494" s="482">
        <v>0.94</v>
      </c>
      <c r="E494" s="615">
        <v>0.9</v>
      </c>
      <c r="F494" s="610">
        <v>0.86</v>
      </c>
      <c r="G494" s="610">
        <v>0.82</v>
      </c>
      <c r="H494" s="610">
        <v>0.78</v>
      </c>
      <c r="I494" s="610">
        <v>0.74</v>
      </c>
      <c r="J494" s="931" t="s">
        <v>90</v>
      </c>
      <c r="K494" s="610">
        <v>0.7</v>
      </c>
      <c r="L494" s="481">
        <v>0.66</v>
      </c>
      <c r="M494" s="931"/>
      <c r="N494" s="494">
        <v>0.62</v>
      </c>
      <c r="O494" s="494">
        <v>0.57999999999999996</v>
      </c>
      <c r="P494" s="616">
        <v>0.54</v>
      </c>
      <c r="Q494" s="616">
        <v>0.5</v>
      </c>
      <c r="R494" s="616">
        <v>0.432</v>
      </c>
      <c r="S494" s="616">
        <v>0.36</v>
      </c>
      <c r="T494" s="616">
        <v>0.32799999999999996</v>
      </c>
      <c r="U494" s="616">
        <v>0.29599999999999999</v>
      </c>
      <c r="V494" s="612">
        <v>0.28799999999999998</v>
      </c>
      <c r="W494" s="612">
        <v>0.28799999999999998</v>
      </c>
      <c r="X494" s="612">
        <v>0.28799999999999998</v>
      </c>
      <c r="Y494" s="612">
        <v>0.28799999999999998</v>
      </c>
      <c r="Z494" s="613">
        <f t="shared" si="304"/>
        <v>12.188000000000001</v>
      </c>
      <c r="AA494" s="1052">
        <f t="shared" si="284"/>
        <v>4.2553191489361764</v>
      </c>
      <c r="AB494" s="1052">
        <f t="shared" si="285"/>
        <v>4.4444444444444287</v>
      </c>
      <c r="AC494" s="1053">
        <f t="shared" si="286"/>
        <v>4.6511627906976827</v>
      </c>
      <c r="AD494" s="1053">
        <f t="shared" si="287"/>
        <v>4.8780487804878092</v>
      </c>
      <c r="AE494" s="1053">
        <f t="shared" si="288"/>
        <v>5.12820512820511</v>
      </c>
      <c r="AF494" s="1053">
        <f t="shared" si="289"/>
        <v>5.4054054054054168</v>
      </c>
      <c r="AG494" s="1053">
        <f t="shared" si="290"/>
        <v>5.7142857142857162</v>
      </c>
      <c r="AH494" s="1053">
        <f t="shared" si="291"/>
        <v>6.0606060606060552</v>
      </c>
      <c r="AI494" s="1053">
        <f t="shared" si="292"/>
        <v>6.4516129032258229</v>
      </c>
      <c r="AJ494" s="1053">
        <f t="shared" si="293"/>
        <v>6.8965517241379448</v>
      </c>
      <c r="AK494" s="1053">
        <f t="shared" si="294"/>
        <v>7.4074074074073959</v>
      </c>
      <c r="AL494" s="1053">
        <f t="shared" si="295"/>
        <v>8.0000000000000071</v>
      </c>
      <c r="AM494" s="1053">
        <f t="shared" si="296"/>
        <v>15.740740740740744</v>
      </c>
      <c r="AN494" s="1053">
        <f t="shared" si="297"/>
        <v>19.999999999999996</v>
      </c>
      <c r="AO494" s="1053">
        <f t="shared" si="298"/>
        <v>9.7560975609756184</v>
      </c>
      <c r="AP494" s="1053">
        <f t="shared" si="299"/>
        <v>10.810810810810811</v>
      </c>
      <c r="AQ494" s="1053">
        <f t="shared" si="300"/>
        <v>2.7777777777777901</v>
      </c>
      <c r="AR494" s="1053">
        <f t="shared" si="301"/>
        <v>0</v>
      </c>
      <c r="AS494" s="1053">
        <f t="shared" si="302"/>
        <v>0</v>
      </c>
      <c r="AT494" s="1053">
        <f t="shared" si="303"/>
        <v>0</v>
      </c>
      <c r="AU494" s="1054">
        <f t="shared" si="305"/>
        <v>6.418923819907226</v>
      </c>
      <c r="AV494" s="1055">
        <f t="shared" si="306"/>
        <v>4.9190082587668966</v>
      </c>
    </row>
    <row r="495" spans="1:48" ht="12" customHeight="1" x14ac:dyDescent="0.2">
      <c r="A495" s="469" t="s">
        <v>715</v>
      </c>
      <c r="B495" s="845" t="s">
        <v>716</v>
      </c>
      <c r="C495" s="610">
        <v>1.4824999999999999</v>
      </c>
      <c r="D495" s="482">
        <v>1.3625</v>
      </c>
      <c r="E495" s="476">
        <v>1.24</v>
      </c>
      <c r="F495" s="610">
        <v>1.1274999999999999</v>
      </c>
      <c r="G495" s="610">
        <v>1.0249999999999999</v>
      </c>
      <c r="H495" s="610">
        <v>0.92500000000000004</v>
      </c>
      <c r="I495" s="610">
        <v>0.83499999999999996</v>
      </c>
      <c r="J495" s="931"/>
      <c r="K495" s="610">
        <v>0.78500000000000003</v>
      </c>
      <c r="L495" s="481">
        <v>0.75</v>
      </c>
      <c r="M495" s="931"/>
      <c r="N495" s="494">
        <v>0.72499999999999998</v>
      </c>
      <c r="O495" s="494">
        <v>0.71</v>
      </c>
      <c r="P495" s="616">
        <v>0.69499999999999995</v>
      </c>
      <c r="Q495" s="616">
        <v>0.68</v>
      </c>
      <c r="R495" s="612">
        <v>0.66500000000000004</v>
      </c>
      <c r="S495" s="612">
        <v>0.66500000000000004</v>
      </c>
      <c r="T495" s="612">
        <v>0.66500000000000004</v>
      </c>
      <c r="U495" s="612">
        <v>0.66500000000000004</v>
      </c>
      <c r="V495" s="612">
        <v>0.66500000000000004</v>
      </c>
      <c r="W495" s="612">
        <v>0.66500000000000004</v>
      </c>
      <c r="X495" s="612">
        <v>0.66500000000000004</v>
      </c>
      <c r="Y495" s="612">
        <v>0.66500000000000004</v>
      </c>
      <c r="Z495" s="613">
        <f t="shared" si="304"/>
        <v>17.662499999999994</v>
      </c>
      <c r="AA495" s="1052">
        <f t="shared" si="284"/>
        <v>8.8073394495412849</v>
      </c>
      <c r="AB495" s="1052">
        <f t="shared" si="285"/>
        <v>9.8790322580645231</v>
      </c>
      <c r="AC495" s="1053">
        <f t="shared" si="286"/>
        <v>9.9778270509977887</v>
      </c>
      <c r="AD495" s="1053">
        <f t="shared" si="287"/>
        <v>10.000000000000009</v>
      </c>
      <c r="AE495" s="1053">
        <f t="shared" si="288"/>
        <v>10.810810810810789</v>
      </c>
      <c r="AF495" s="1053">
        <f t="shared" si="289"/>
        <v>10.778443113772473</v>
      </c>
      <c r="AG495" s="1053">
        <f t="shared" si="290"/>
        <v>6.3694267515923553</v>
      </c>
      <c r="AH495" s="1053">
        <f t="shared" si="291"/>
        <v>4.6666666666666634</v>
      </c>
      <c r="AI495" s="1053">
        <f t="shared" si="292"/>
        <v>3.4482758620689724</v>
      </c>
      <c r="AJ495" s="1053">
        <f t="shared" si="293"/>
        <v>2.1126760563380254</v>
      </c>
      <c r="AK495" s="1053">
        <f t="shared" si="294"/>
        <v>2.1582733812949728</v>
      </c>
      <c r="AL495" s="1053">
        <f t="shared" si="295"/>
        <v>2.2058823529411686</v>
      </c>
      <c r="AM495" s="1053">
        <f t="shared" si="296"/>
        <v>2.2556390977443552</v>
      </c>
      <c r="AN495" s="1053">
        <f t="shared" si="297"/>
        <v>0</v>
      </c>
      <c r="AO495" s="1053">
        <f t="shared" si="298"/>
        <v>0</v>
      </c>
      <c r="AP495" s="1053">
        <f t="shared" si="299"/>
        <v>0</v>
      </c>
      <c r="AQ495" s="1053">
        <f t="shared" si="300"/>
        <v>0</v>
      </c>
      <c r="AR495" s="1053">
        <f t="shared" si="301"/>
        <v>0</v>
      </c>
      <c r="AS495" s="1053">
        <f t="shared" si="302"/>
        <v>0</v>
      </c>
      <c r="AT495" s="1053">
        <f t="shared" si="303"/>
        <v>0</v>
      </c>
      <c r="AU495" s="1054">
        <f t="shared" si="305"/>
        <v>4.1735146425916687</v>
      </c>
      <c r="AV495" s="1055">
        <f t="shared" si="306"/>
        <v>4.3086135652880913</v>
      </c>
    </row>
    <row r="496" spans="1:48" ht="11.25" customHeight="1" x14ac:dyDescent="0.2">
      <c r="A496" s="480" t="s">
        <v>3878</v>
      </c>
      <c r="B496" s="860" t="s">
        <v>3879</v>
      </c>
      <c r="C496" s="610">
        <v>2</v>
      </c>
      <c r="D496" s="482">
        <v>1.84</v>
      </c>
      <c r="E496" s="482">
        <v>1.68</v>
      </c>
      <c r="F496" s="610">
        <v>1.4</v>
      </c>
      <c r="G496" s="610">
        <v>1.2</v>
      </c>
      <c r="H496" s="610">
        <v>0.84</v>
      </c>
      <c r="I496" s="610">
        <v>0</v>
      </c>
      <c r="J496" s="931"/>
      <c r="K496" s="610">
        <v>0</v>
      </c>
      <c r="L496" s="614">
        <v>0</v>
      </c>
      <c r="M496" s="931"/>
      <c r="N496" s="515">
        <v>0</v>
      </c>
      <c r="O496" s="515">
        <v>0</v>
      </c>
      <c r="P496" s="514">
        <v>0</v>
      </c>
      <c r="Q496" s="514">
        <v>0</v>
      </c>
      <c r="R496" s="514">
        <v>0</v>
      </c>
      <c r="S496" s="514">
        <v>0</v>
      </c>
      <c r="T496" s="514">
        <v>0</v>
      </c>
      <c r="U496" s="612">
        <v>0</v>
      </c>
      <c r="V496" s="612">
        <v>0</v>
      </c>
      <c r="W496" s="522">
        <v>0</v>
      </c>
      <c r="X496" s="522">
        <v>0</v>
      </c>
      <c r="Y496" s="522">
        <v>0</v>
      </c>
      <c r="Z496" s="613">
        <f t="shared" si="304"/>
        <v>8.9599999999999991</v>
      </c>
      <c r="AA496" s="1052">
        <f t="shared" si="284"/>
        <v>8.6956521739130377</v>
      </c>
      <c r="AB496" s="1052">
        <f t="shared" si="285"/>
        <v>9.5238095238095344</v>
      </c>
      <c r="AC496" s="1053">
        <f t="shared" si="286"/>
        <v>19.999999999999996</v>
      </c>
      <c r="AD496" s="1053">
        <f t="shared" si="287"/>
        <v>16.666666666666675</v>
      </c>
      <c r="AE496" s="1053">
        <f t="shared" si="288"/>
        <v>42.857142857142861</v>
      </c>
      <c r="AF496" s="1053" t="str">
        <f t="shared" si="289"/>
        <v>n/a</v>
      </c>
      <c r="AG496" s="1053" t="str">
        <f t="shared" si="290"/>
        <v>n/a</v>
      </c>
      <c r="AH496" s="1053" t="str">
        <f t="shared" si="291"/>
        <v>n/a</v>
      </c>
      <c r="AI496" s="1053" t="str">
        <f t="shared" si="292"/>
        <v>n/a</v>
      </c>
      <c r="AJ496" s="1053" t="str">
        <f t="shared" si="293"/>
        <v>n/a</v>
      </c>
      <c r="AK496" s="1053" t="str">
        <f t="shared" si="294"/>
        <v>n/a</v>
      </c>
      <c r="AL496" s="1053" t="str">
        <f t="shared" si="295"/>
        <v>n/a</v>
      </c>
      <c r="AM496" s="1053" t="str">
        <f t="shared" si="296"/>
        <v>n/a</v>
      </c>
      <c r="AN496" s="1053" t="str">
        <f t="shared" si="297"/>
        <v>n/a</v>
      </c>
      <c r="AO496" s="1053" t="str">
        <f t="shared" si="298"/>
        <v>n/a</v>
      </c>
      <c r="AP496" s="1053" t="str">
        <f t="shared" si="299"/>
        <v>n/a</v>
      </c>
      <c r="AQ496" s="1053" t="str">
        <f t="shared" si="300"/>
        <v>n/a</v>
      </c>
      <c r="AR496" s="1053" t="str">
        <f t="shared" si="301"/>
        <v>n/a</v>
      </c>
      <c r="AS496" s="1053" t="str">
        <f t="shared" si="302"/>
        <v>n/a</v>
      </c>
      <c r="AT496" s="1053" t="str">
        <f t="shared" si="303"/>
        <v>n/a</v>
      </c>
      <c r="AU496" s="1054">
        <f t="shared" si="305"/>
        <v>19.54865424430642</v>
      </c>
      <c r="AV496" s="1055">
        <f t="shared" si="306"/>
        <v>13.875161011801051</v>
      </c>
    </row>
    <row r="497" spans="1:48" ht="11.25" customHeight="1" x14ac:dyDescent="0.2">
      <c r="A497" s="480" t="s">
        <v>720</v>
      </c>
      <c r="B497" s="860" t="s">
        <v>721</v>
      </c>
      <c r="C497" s="610">
        <v>2.65</v>
      </c>
      <c r="D497" s="482">
        <v>2.64</v>
      </c>
      <c r="E497" s="482">
        <v>2.54</v>
      </c>
      <c r="F497" s="610">
        <v>2.36</v>
      </c>
      <c r="G497" s="610">
        <v>2.1800000000000002</v>
      </c>
      <c r="H497" s="610">
        <v>2.02</v>
      </c>
      <c r="I497" s="610">
        <v>1.86</v>
      </c>
      <c r="J497" s="931"/>
      <c r="K497" s="610">
        <v>1.69</v>
      </c>
      <c r="L497" s="481">
        <v>1.55</v>
      </c>
      <c r="M497" s="931"/>
      <c r="N497" s="494">
        <v>1.37</v>
      </c>
      <c r="O497" s="611">
        <v>1.2</v>
      </c>
      <c r="P497" s="616">
        <v>1.19</v>
      </c>
      <c r="Q497" s="616">
        <v>1.08</v>
      </c>
      <c r="R497" s="616">
        <v>0.96</v>
      </c>
      <c r="S497" s="616">
        <v>0.85</v>
      </c>
      <c r="T497" s="616">
        <v>0.72</v>
      </c>
      <c r="U497" s="616">
        <v>0.15</v>
      </c>
      <c r="V497" s="612">
        <v>0</v>
      </c>
      <c r="W497" s="612">
        <v>0</v>
      </c>
      <c r="X497" s="612">
        <v>1</v>
      </c>
      <c r="Y497" s="616">
        <v>2.8</v>
      </c>
      <c r="Z497" s="613">
        <f t="shared" si="304"/>
        <v>30.810000000000006</v>
      </c>
      <c r="AA497" s="1052">
        <f t="shared" ref="AA497:AA560" si="307">IF(ISERROR((C497/D497-1)*100),"n/a",(C497/D497-1)*100)</f>
        <v>0.37878787878786735</v>
      </c>
      <c r="AB497" s="1052">
        <f t="shared" ref="AB497:AB560" si="308">IF(ISERROR((D497/E497-1)*100),"n/a",(D497/E497-1)*100)</f>
        <v>3.937007874015741</v>
      </c>
      <c r="AC497" s="1053">
        <f t="shared" ref="AC497:AC560" si="309">IF(ISERROR((E497/F497-1)*100),"n/a",(E497/F497-1)*100)</f>
        <v>7.6271186440677985</v>
      </c>
      <c r="AD497" s="1053">
        <f t="shared" ref="AD497:AD560" si="310">IF(ISERROR((F497/G497-1)*100),"n/a",(F497/G497-1)*100)</f>
        <v>8.2568807339449499</v>
      </c>
      <c r="AE497" s="1053">
        <f t="shared" ref="AE497:AE560" si="311">IF(ISERROR((G497/H497-1)*100),"n/a",(G497/H497-1)*100)</f>
        <v>7.9207920792079278</v>
      </c>
      <c r="AF497" s="1053">
        <f t="shared" ref="AF497:AF560" si="312">IF(ISERROR((H497/I497-1)*100),"n/a",(H497/I497-1)*100)</f>
        <v>8.602150537634401</v>
      </c>
      <c r="AG497" s="1053">
        <f t="shared" ref="AG497:AG560" si="313">IF(ISERROR((I497/K497-1)*100),"n/a",(I497/K497-1)*100)</f>
        <v>10.059171597633142</v>
      </c>
      <c r="AH497" s="1053">
        <f t="shared" ref="AH497:AH560" si="314">IF(ISERROR((K497/L497-1)*100),"n/a",(K497/L497-1)*100)</f>
        <v>9.0322580645161299</v>
      </c>
      <c r="AI497" s="1053">
        <f t="shared" ref="AI497:AI560" si="315">IF(ISERROR((L497/N497-1)*100),"n/a",(L497/N497-1)*100)</f>
        <v>13.138686131386844</v>
      </c>
      <c r="AJ497" s="1053">
        <f t="shared" ref="AJ497:AJ560" si="316">IF(ISERROR((N497/O497-1)*100),"n/a",(N497/O497-1)*100)</f>
        <v>14.166666666666682</v>
      </c>
      <c r="AK497" s="1053">
        <f t="shared" ref="AK497:AK560" si="317">IF(ISERROR((O497/P497-1)*100),"n/a",(O497/P497-1)*100)</f>
        <v>0.84033613445377853</v>
      </c>
      <c r="AL497" s="1053">
        <f t="shared" ref="AL497:AL560" si="318">IF(ISERROR((P497/Q497-1)*100),"n/a",(P497/Q497-1)*100)</f>
        <v>10.185185185185164</v>
      </c>
      <c r="AM497" s="1053">
        <f t="shared" ref="AM497:AM560" si="319">IF(ISERROR((Q497/R497-1)*100),"n/a",(Q497/R497-1)*100)</f>
        <v>12.500000000000021</v>
      </c>
      <c r="AN497" s="1053">
        <f t="shared" ref="AN497:AN560" si="320">IF(ISERROR((R497/S497-1)*100),"n/a",(R497/S497-1)*100)</f>
        <v>12.941176470588234</v>
      </c>
      <c r="AO497" s="1053">
        <f t="shared" ref="AO497:AO560" si="321">IF(ISERROR((S497/T497-1)*100),"n/a",(S497/T497-1)*100)</f>
        <v>18.055555555555557</v>
      </c>
      <c r="AP497" s="1053">
        <f t="shared" ref="AP497:AP560" si="322">IF(ISERROR((T497/U497-1)*100),"n/a",(T497/U497-1)*100)</f>
        <v>380</v>
      </c>
      <c r="AQ497" s="1053" t="str">
        <f t="shared" ref="AQ497:AQ560" si="323">IF(ISERROR((U497/V497-1)*100),"n/a",(U497/V497-1)*100)</f>
        <v>n/a</v>
      </c>
      <c r="AR497" s="1053" t="str">
        <f t="shared" ref="AR497:AR560" si="324">IF(ISERROR((V497/W497-1)*100),"n/a",(V497/W497-1)*100)</f>
        <v>n/a</v>
      </c>
      <c r="AS497" s="1053">
        <f t="shared" ref="AS497:AS560" si="325">IF(ISERROR((W497/X497-1)*100),"n/a",(W497/X497-1)*100)</f>
        <v>-100</v>
      </c>
      <c r="AT497" s="1053">
        <f t="shared" ref="AT497:AT560" si="326">IF(ISERROR((X497/Y497-1)*100),"n/a",(X497/Y497-1)*100)</f>
        <v>-64.285714285714278</v>
      </c>
      <c r="AU497" s="1054">
        <f t="shared" si="305"/>
        <v>19.630892181551665</v>
      </c>
      <c r="AV497" s="1055">
        <f t="shared" si="306"/>
        <v>94.925650864307443</v>
      </c>
    </row>
    <row r="498" spans="1:48" ht="11.25" customHeight="1" x14ac:dyDescent="0.2">
      <c r="A498" s="480" t="s">
        <v>722</v>
      </c>
      <c r="B498" s="860" t="s">
        <v>723</v>
      </c>
      <c r="C498" s="610">
        <v>3.53</v>
      </c>
      <c r="D498" s="482">
        <v>3.2450000000000001</v>
      </c>
      <c r="E498" s="482">
        <v>2.7199999999999998</v>
      </c>
      <c r="F498" s="485">
        <v>2.46</v>
      </c>
      <c r="G498" s="610">
        <v>2.4300000000000002</v>
      </c>
      <c r="H498" s="610">
        <v>2.125</v>
      </c>
      <c r="I498" s="610">
        <v>1.2923359999999999</v>
      </c>
      <c r="J498" s="931"/>
      <c r="K498" s="610">
        <v>1.1089640000000001</v>
      </c>
      <c r="L498" s="481">
        <v>0.94305600000000001</v>
      </c>
      <c r="M498" s="931"/>
      <c r="N498" s="494">
        <v>0.79461199999999999</v>
      </c>
      <c r="O498" s="494">
        <v>0.71602399999999988</v>
      </c>
      <c r="P498" s="616">
        <v>0.68109600000000003</v>
      </c>
      <c r="Q498" s="616">
        <v>0.61123999999999989</v>
      </c>
      <c r="R498" s="616">
        <v>0.53265200000000001</v>
      </c>
      <c r="S498" s="616">
        <v>0.47589400000000004</v>
      </c>
      <c r="T498" s="616">
        <v>0.38420799999999999</v>
      </c>
      <c r="U498" s="616">
        <v>0.30125399999999997</v>
      </c>
      <c r="V498" s="612">
        <v>0.27069199999999999</v>
      </c>
      <c r="W498" s="612">
        <v>0.27069199999999999</v>
      </c>
      <c r="X498" s="612">
        <v>0.27069199999999999</v>
      </c>
      <c r="Y498" s="612">
        <v>0.27069199999999999</v>
      </c>
      <c r="Z498" s="613">
        <f t="shared" si="304"/>
        <v>25.434104000000001</v>
      </c>
      <c r="AA498" s="1052">
        <f t="shared" si="307"/>
        <v>8.7827426810477505</v>
      </c>
      <c r="AB498" s="1052">
        <f t="shared" si="308"/>
        <v>19.301470588235304</v>
      </c>
      <c r="AC498" s="1053">
        <f t="shared" si="309"/>
        <v>10.569105691056912</v>
      </c>
      <c r="AD498" s="1053">
        <f t="shared" si="310"/>
        <v>1.2345679012345512</v>
      </c>
      <c r="AE498" s="1053">
        <f t="shared" si="311"/>
        <v>14.352941176470591</v>
      </c>
      <c r="AF498" s="1053">
        <f t="shared" si="312"/>
        <v>64.430921989327871</v>
      </c>
      <c r="AG498" s="1053">
        <f t="shared" si="313"/>
        <v>16.535433070866134</v>
      </c>
      <c r="AH498" s="1053">
        <f t="shared" si="314"/>
        <v>17.592592592592602</v>
      </c>
      <c r="AI498" s="1053">
        <f t="shared" si="315"/>
        <v>18.681318681318682</v>
      </c>
      <c r="AJ498" s="1053">
        <f t="shared" si="316"/>
        <v>10.975609756097571</v>
      </c>
      <c r="AK498" s="1053">
        <f t="shared" si="317"/>
        <v>5.12820512820511</v>
      </c>
      <c r="AL498" s="1053">
        <f t="shared" si="318"/>
        <v>11.428571428571455</v>
      </c>
      <c r="AM498" s="1053">
        <f t="shared" si="319"/>
        <v>14.754098360655711</v>
      </c>
      <c r="AN498" s="1053">
        <f t="shared" si="320"/>
        <v>11.926605504587151</v>
      </c>
      <c r="AO498" s="1053">
        <f t="shared" si="321"/>
        <v>23.863636363636374</v>
      </c>
      <c r="AP498" s="1053">
        <f t="shared" si="322"/>
        <v>27.536231884057983</v>
      </c>
      <c r="AQ498" s="1053">
        <f t="shared" si="323"/>
        <v>11.290322580645151</v>
      </c>
      <c r="AR498" s="1053">
        <f t="shared" si="324"/>
        <v>0</v>
      </c>
      <c r="AS498" s="1053">
        <f t="shared" si="325"/>
        <v>0</v>
      </c>
      <c r="AT498" s="1053">
        <f t="shared" si="326"/>
        <v>0</v>
      </c>
      <c r="AU498" s="1054">
        <f t="shared" si="305"/>
        <v>14.419218768930344</v>
      </c>
      <c r="AV498" s="1055">
        <f t="shared" si="306"/>
        <v>14.116785303139274</v>
      </c>
    </row>
    <row r="499" spans="1:48" ht="11.25" customHeight="1" x14ac:dyDescent="0.2">
      <c r="A499" s="860" t="s">
        <v>1512</v>
      </c>
      <c r="B499" s="860" t="s">
        <v>1513</v>
      </c>
      <c r="C499" s="610">
        <v>2.5499999999999998</v>
      </c>
      <c r="D499" s="482">
        <v>2.4</v>
      </c>
      <c r="E499" s="482">
        <v>2.2000000000000002</v>
      </c>
      <c r="F499" s="473">
        <v>2.1</v>
      </c>
      <c r="G499" s="474">
        <v>2</v>
      </c>
      <c r="H499" s="473">
        <v>1.8</v>
      </c>
      <c r="I499" s="473">
        <v>1.5</v>
      </c>
      <c r="J499" s="999"/>
      <c r="K499" s="473">
        <v>1.1499999999999999</v>
      </c>
      <c r="L499" s="471">
        <v>0.95</v>
      </c>
      <c r="M499" s="999"/>
      <c r="N499" s="510">
        <v>0.75</v>
      </c>
      <c r="O499" s="517">
        <v>0.6</v>
      </c>
      <c r="P499" s="477">
        <v>0.6</v>
      </c>
      <c r="Q499" s="478">
        <v>0.55000000000000004</v>
      </c>
      <c r="R499" s="478">
        <v>0.48749999999999999</v>
      </c>
      <c r="S499" s="477">
        <v>0.45</v>
      </c>
      <c r="T499" s="478">
        <v>0.4375</v>
      </c>
      <c r="U499" s="477">
        <v>0.4</v>
      </c>
      <c r="V499" s="477">
        <v>0.4</v>
      </c>
      <c r="W499" s="478">
        <v>0.375</v>
      </c>
      <c r="X499" s="478">
        <v>0.35</v>
      </c>
      <c r="Y499" s="478">
        <v>0.3</v>
      </c>
      <c r="Z499" s="613">
        <f t="shared" si="304"/>
        <v>22.350000000000005</v>
      </c>
      <c r="AA499" s="1052">
        <f t="shared" si="307"/>
        <v>6.25</v>
      </c>
      <c r="AB499" s="1052">
        <f t="shared" si="308"/>
        <v>9.0909090909090828</v>
      </c>
      <c r="AC499" s="1053">
        <f t="shared" si="309"/>
        <v>4.7619047619047672</v>
      </c>
      <c r="AD499" s="1053">
        <f t="shared" si="310"/>
        <v>5.0000000000000044</v>
      </c>
      <c r="AE499" s="1053">
        <f t="shared" si="311"/>
        <v>11.111111111111116</v>
      </c>
      <c r="AF499" s="1053">
        <f t="shared" si="312"/>
        <v>19.999999999999996</v>
      </c>
      <c r="AG499" s="1053">
        <f t="shared" si="313"/>
        <v>30.434782608695656</v>
      </c>
      <c r="AH499" s="1053">
        <f t="shared" si="314"/>
        <v>21.052631578947366</v>
      </c>
      <c r="AI499" s="1053">
        <f t="shared" si="315"/>
        <v>26.666666666666661</v>
      </c>
      <c r="AJ499" s="1053">
        <f t="shared" si="316"/>
        <v>25</v>
      </c>
      <c r="AK499" s="1053">
        <f t="shared" si="317"/>
        <v>0</v>
      </c>
      <c r="AL499" s="1053">
        <f t="shared" si="318"/>
        <v>9.0909090909090828</v>
      </c>
      <c r="AM499" s="1053">
        <f t="shared" si="319"/>
        <v>12.820512820512842</v>
      </c>
      <c r="AN499" s="1053">
        <f t="shared" si="320"/>
        <v>8.333333333333325</v>
      </c>
      <c r="AO499" s="1053">
        <f t="shared" si="321"/>
        <v>2.8571428571428692</v>
      </c>
      <c r="AP499" s="1053">
        <f t="shared" si="322"/>
        <v>9.375</v>
      </c>
      <c r="AQ499" s="1053">
        <f t="shared" si="323"/>
        <v>0</v>
      </c>
      <c r="AR499" s="1053">
        <f t="shared" si="324"/>
        <v>6.6666666666666652</v>
      </c>
      <c r="AS499" s="1053">
        <f t="shared" si="325"/>
        <v>7.1428571428571397</v>
      </c>
      <c r="AT499" s="1053">
        <f t="shared" si="326"/>
        <v>16.666666666666675</v>
      </c>
      <c r="AU499" s="1054">
        <f t="shared" si="305"/>
        <v>11.616054719816162</v>
      </c>
      <c r="AV499" s="1055">
        <f t="shared" si="306"/>
        <v>8.8422926661214074</v>
      </c>
    </row>
    <row r="500" spans="1:48" ht="11.25" customHeight="1" x14ac:dyDescent="0.2">
      <c r="A500" s="490" t="s">
        <v>1519</v>
      </c>
      <c r="B500" s="490" t="s">
        <v>1520</v>
      </c>
      <c r="C500" s="610">
        <v>0.91</v>
      </c>
      <c r="D500" s="505">
        <v>0.76</v>
      </c>
      <c r="E500" s="493">
        <v>0.72000000000000008</v>
      </c>
      <c r="F500" s="485">
        <v>0.6</v>
      </c>
      <c r="G500" s="610">
        <v>0.56999999999999995</v>
      </c>
      <c r="H500" s="485">
        <v>0.48</v>
      </c>
      <c r="I500" s="610">
        <v>0.42</v>
      </c>
      <c r="J500" s="931" t="s">
        <v>90</v>
      </c>
      <c r="K500" s="485">
        <v>0.24</v>
      </c>
      <c r="L500" s="481">
        <v>0.23</v>
      </c>
      <c r="M500" s="931"/>
      <c r="N500" s="611">
        <v>0.2</v>
      </c>
      <c r="O500" s="494">
        <v>0.15</v>
      </c>
      <c r="P500" s="612">
        <v>0</v>
      </c>
      <c r="Q500" s="612">
        <v>0</v>
      </c>
      <c r="R500" s="612">
        <v>0</v>
      </c>
      <c r="S500" s="612">
        <v>0</v>
      </c>
      <c r="T500" s="612">
        <v>0</v>
      </c>
      <c r="U500" s="612">
        <v>0</v>
      </c>
      <c r="V500" s="612">
        <v>0</v>
      </c>
      <c r="W500" s="612">
        <v>0</v>
      </c>
      <c r="X500" s="612">
        <v>0</v>
      </c>
      <c r="Y500" s="612">
        <v>0</v>
      </c>
      <c r="Z500" s="613">
        <f t="shared" si="304"/>
        <v>5.2800000000000011</v>
      </c>
      <c r="AA500" s="1052">
        <f t="shared" si="307"/>
        <v>19.736842105263165</v>
      </c>
      <c r="AB500" s="1052">
        <f t="shared" si="308"/>
        <v>5.5555555555555358</v>
      </c>
      <c r="AC500" s="1053">
        <f t="shared" si="309"/>
        <v>20.000000000000018</v>
      </c>
      <c r="AD500" s="1053">
        <f t="shared" si="310"/>
        <v>5.2631578947368363</v>
      </c>
      <c r="AE500" s="1053">
        <f t="shared" si="311"/>
        <v>18.75</v>
      </c>
      <c r="AF500" s="1053">
        <f t="shared" si="312"/>
        <v>14.285714285714279</v>
      </c>
      <c r="AG500" s="1053">
        <f t="shared" si="313"/>
        <v>75</v>
      </c>
      <c r="AH500" s="1053">
        <f t="shared" si="314"/>
        <v>4.3478260869565188</v>
      </c>
      <c r="AI500" s="1053">
        <f t="shared" si="315"/>
        <v>14.999999999999991</v>
      </c>
      <c r="AJ500" s="1053">
        <f t="shared" si="316"/>
        <v>33.33333333333335</v>
      </c>
      <c r="AK500" s="1053" t="str">
        <f t="shared" si="317"/>
        <v>n/a</v>
      </c>
      <c r="AL500" s="1053" t="str">
        <f t="shared" si="318"/>
        <v>n/a</v>
      </c>
      <c r="AM500" s="1053" t="str">
        <f t="shared" si="319"/>
        <v>n/a</v>
      </c>
      <c r="AN500" s="1053" t="str">
        <f t="shared" si="320"/>
        <v>n/a</v>
      </c>
      <c r="AO500" s="1053" t="str">
        <f t="shared" si="321"/>
        <v>n/a</v>
      </c>
      <c r="AP500" s="1053" t="str">
        <f t="shared" si="322"/>
        <v>n/a</v>
      </c>
      <c r="AQ500" s="1053" t="str">
        <f t="shared" si="323"/>
        <v>n/a</v>
      </c>
      <c r="AR500" s="1053" t="str">
        <f t="shared" si="324"/>
        <v>n/a</v>
      </c>
      <c r="AS500" s="1053" t="str">
        <f t="shared" si="325"/>
        <v>n/a</v>
      </c>
      <c r="AT500" s="1053" t="str">
        <f t="shared" si="326"/>
        <v>n/a</v>
      </c>
      <c r="AU500" s="1054">
        <f t="shared" si="305"/>
        <v>21.127242926155969</v>
      </c>
      <c r="AV500" s="1055">
        <f t="shared" si="306"/>
        <v>20.870401326286633</v>
      </c>
    </row>
    <row r="501" spans="1:48" ht="11.25" customHeight="1" x14ac:dyDescent="0.2">
      <c r="A501" s="480" t="s">
        <v>308</v>
      </c>
      <c r="B501" s="860" t="s">
        <v>309</v>
      </c>
      <c r="C501" s="610">
        <v>0.8</v>
      </c>
      <c r="D501" s="482">
        <v>0.78</v>
      </c>
      <c r="E501" s="476">
        <v>0.76</v>
      </c>
      <c r="F501" s="610">
        <v>0.75</v>
      </c>
      <c r="G501" s="610">
        <v>0.74</v>
      </c>
      <c r="H501" s="610">
        <v>0.73</v>
      </c>
      <c r="I501" s="610">
        <v>0.72</v>
      </c>
      <c r="J501" s="931"/>
      <c r="K501" s="610">
        <v>0.71</v>
      </c>
      <c r="L501" s="481">
        <v>0.7</v>
      </c>
      <c r="M501" s="931"/>
      <c r="N501" s="494">
        <v>0.69</v>
      </c>
      <c r="O501" s="611">
        <v>0.68</v>
      </c>
      <c r="P501" s="616">
        <v>0.67</v>
      </c>
      <c r="Q501" s="616">
        <v>0.63</v>
      </c>
      <c r="R501" s="616">
        <v>0.59</v>
      </c>
      <c r="S501" s="616">
        <v>0.51200000000000001</v>
      </c>
      <c r="T501" s="616">
        <v>0.40266000000000002</v>
      </c>
      <c r="U501" s="616">
        <v>0.35731999999999997</v>
      </c>
      <c r="V501" s="616">
        <v>0.33602000000000004</v>
      </c>
      <c r="W501" s="616">
        <v>0.31466</v>
      </c>
      <c r="X501" s="616">
        <v>0.29332000000000003</v>
      </c>
      <c r="Y501" s="616">
        <v>0.26135999999999998</v>
      </c>
      <c r="Z501" s="613">
        <f t="shared" si="304"/>
        <v>12.427339999999999</v>
      </c>
      <c r="AA501" s="1052">
        <f t="shared" si="307"/>
        <v>2.5641025641025772</v>
      </c>
      <c r="AB501" s="1052">
        <f t="shared" si="308"/>
        <v>2.6315789473684292</v>
      </c>
      <c r="AC501" s="1053">
        <f t="shared" si="309"/>
        <v>1.3333333333333419</v>
      </c>
      <c r="AD501" s="1053">
        <f t="shared" si="310"/>
        <v>1.3513513513513598</v>
      </c>
      <c r="AE501" s="1053">
        <f t="shared" si="311"/>
        <v>1.3698630136986356</v>
      </c>
      <c r="AF501" s="1053">
        <f t="shared" si="312"/>
        <v>1.388888888888884</v>
      </c>
      <c r="AG501" s="1053">
        <f t="shared" si="313"/>
        <v>1.4084507042253502</v>
      </c>
      <c r="AH501" s="1053">
        <f t="shared" si="314"/>
        <v>1.4285714285714235</v>
      </c>
      <c r="AI501" s="1053">
        <f t="shared" si="315"/>
        <v>1.449275362318847</v>
      </c>
      <c r="AJ501" s="1053">
        <f t="shared" si="316"/>
        <v>1.4705882352941124</v>
      </c>
      <c r="AK501" s="1053">
        <f t="shared" si="317"/>
        <v>1.4925373134328401</v>
      </c>
      <c r="AL501" s="1053">
        <f t="shared" si="318"/>
        <v>6.3492063492063489</v>
      </c>
      <c r="AM501" s="1053">
        <f t="shared" si="319"/>
        <v>6.7796610169491567</v>
      </c>
      <c r="AN501" s="1053">
        <f t="shared" si="320"/>
        <v>15.234375</v>
      </c>
      <c r="AO501" s="1053">
        <f t="shared" si="321"/>
        <v>27.154423086474932</v>
      </c>
      <c r="AP501" s="1053">
        <f t="shared" si="322"/>
        <v>12.68890630247399</v>
      </c>
      <c r="AQ501" s="1053">
        <f t="shared" si="323"/>
        <v>6.3389083983095951</v>
      </c>
      <c r="AR501" s="1053">
        <f t="shared" si="324"/>
        <v>6.7882794126994384</v>
      </c>
      <c r="AS501" s="1053">
        <f t="shared" si="325"/>
        <v>7.2753306968498466</v>
      </c>
      <c r="AT501" s="1053">
        <f t="shared" si="326"/>
        <v>12.228344046525885</v>
      </c>
      <c r="AU501" s="1054">
        <f t="shared" si="305"/>
        <v>5.9362987726037506</v>
      </c>
      <c r="AV501" s="1055">
        <f t="shared" si="306"/>
        <v>6.6177212387181177</v>
      </c>
    </row>
    <row r="502" spans="1:48" ht="11.25" customHeight="1" x14ac:dyDescent="0.2">
      <c r="A502" s="65" t="s">
        <v>4131</v>
      </c>
      <c r="B502" s="848" t="s">
        <v>2622</v>
      </c>
      <c r="C502" s="998">
        <v>0.6</v>
      </c>
      <c r="D502" s="851">
        <v>0.5</v>
      </c>
      <c r="E502" s="851">
        <v>0.42</v>
      </c>
      <c r="F502" s="491">
        <v>0.35</v>
      </c>
      <c r="G502" s="491">
        <v>0.22</v>
      </c>
      <c r="H502" s="495">
        <v>0</v>
      </c>
      <c r="I502" s="495">
        <v>0</v>
      </c>
      <c r="J502" s="491"/>
      <c r="K502" s="495">
        <v>0</v>
      </c>
      <c r="L502" s="1178">
        <v>0.69</v>
      </c>
      <c r="M502" s="491"/>
      <c r="N502" s="501">
        <v>0.89</v>
      </c>
      <c r="O502" s="501">
        <v>0.88</v>
      </c>
      <c r="P502" s="1160">
        <v>0.87</v>
      </c>
      <c r="Q502" s="1160">
        <v>0.84</v>
      </c>
      <c r="R502" s="1160">
        <v>0.78</v>
      </c>
      <c r="S502" s="1160">
        <v>0.59</v>
      </c>
      <c r="T502" s="1160">
        <v>0.5</v>
      </c>
      <c r="U502" s="1160">
        <v>0.42499999999999999</v>
      </c>
      <c r="V502" s="1160">
        <v>0.36</v>
      </c>
      <c r="W502" s="1160">
        <v>0.30499999999999999</v>
      </c>
      <c r="X502" s="1160">
        <v>0.28499999999999998</v>
      </c>
      <c r="Y502" s="1160">
        <v>0.27</v>
      </c>
      <c r="Z502" s="613">
        <f t="shared" si="304"/>
        <v>9.7750000000000004</v>
      </c>
      <c r="AA502" s="1052">
        <f t="shared" si="307"/>
        <v>19.999999999999996</v>
      </c>
      <c r="AB502" s="1052">
        <f t="shared" si="308"/>
        <v>19.047619047619047</v>
      </c>
      <c r="AC502" s="1053">
        <f t="shared" si="309"/>
        <v>19.999999999999996</v>
      </c>
      <c r="AD502" s="1053">
        <f t="shared" si="310"/>
        <v>59.090909090909079</v>
      </c>
      <c r="AE502" s="1053" t="str">
        <f t="shared" si="311"/>
        <v>n/a</v>
      </c>
      <c r="AF502" s="1053" t="str">
        <f t="shared" si="312"/>
        <v>n/a</v>
      </c>
      <c r="AG502" s="1053" t="str">
        <f t="shared" si="313"/>
        <v>n/a</v>
      </c>
      <c r="AH502" s="1053">
        <f t="shared" si="314"/>
        <v>-100</v>
      </c>
      <c r="AI502" s="1053">
        <f t="shared" si="315"/>
        <v>-22.471910112359559</v>
      </c>
      <c r="AJ502" s="1053">
        <f t="shared" si="316"/>
        <v>1.1363636363636465</v>
      </c>
      <c r="AK502" s="1053">
        <f t="shared" si="317"/>
        <v>1.1494252873563315</v>
      </c>
      <c r="AL502" s="1053">
        <f t="shared" si="318"/>
        <v>3.5714285714285809</v>
      </c>
      <c r="AM502" s="1053">
        <f t="shared" si="319"/>
        <v>7.6923076923076872</v>
      </c>
      <c r="AN502" s="1053">
        <f t="shared" si="320"/>
        <v>32.203389830508478</v>
      </c>
      <c r="AO502" s="1053">
        <f t="shared" si="321"/>
        <v>17.999999999999993</v>
      </c>
      <c r="AP502" s="1053">
        <f t="shared" si="322"/>
        <v>17.647058823529417</v>
      </c>
      <c r="AQ502" s="1053">
        <f t="shared" si="323"/>
        <v>18.055555555555557</v>
      </c>
      <c r="AR502" s="1053">
        <f t="shared" si="324"/>
        <v>18.032786885245898</v>
      </c>
      <c r="AS502" s="1053">
        <f t="shared" si="325"/>
        <v>7.0175438596491224</v>
      </c>
      <c r="AT502" s="1053">
        <f t="shared" si="326"/>
        <v>5.5555555555555358</v>
      </c>
      <c r="AU502" s="1054">
        <f t="shared" si="305"/>
        <v>7.3957666896275764</v>
      </c>
      <c r="AV502" s="1055">
        <f t="shared" si="306"/>
        <v>32.314847283894537</v>
      </c>
    </row>
    <row r="503" spans="1:48" ht="11.25" customHeight="1" x14ac:dyDescent="0.2">
      <c r="A503" s="480" t="s">
        <v>1521</v>
      </c>
      <c r="B503" s="860" t="s">
        <v>1522</v>
      </c>
      <c r="C503" s="610">
        <v>1.1100000000000001</v>
      </c>
      <c r="D503" s="482">
        <v>0.99</v>
      </c>
      <c r="E503" s="482">
        <v>0.87</v>
      </c>
      <c r="F503" s="610">
        <v>0.78</v>
      </c>
      <c r="G503" s="610">
        <v>0.7</v>
      </c>
      <c r="H503" s="610">
        <v>0.62</v>
      </c>
      <c r="I503" s="610">
        <v>0.15</v>
      </c>
      <c r="J503" s="931"/>
      <c r="K503" s="485">
        <v>0</v>
      </c>
      <c r="L503" s="614">
        <v>0</v>
      </c>
      <c r="M503" s="931"/>
      <c r="N503" s="611">
        <v>0</v>
      </c>
      <c r="O503" s="611">
        <v>0.1</v>
      </c>
      <c r="P503" s="612">
        <v>0.4</v>
      </c>
      <c r="Q503" s="612">
        <v>0.4</v>
      </c>
      <c r="R503" s="616">
        <v>0.4</v>
      </c>
      <c r="S503" s="616">
        <v>0.24049999999999999</v>
      </c>
      <c r="T503" s="616">
        <v>0.14599999999999999</v>
      </c>
      <c r="U503" s="616">
        <v>0.111</v>
      </c>
      <c r="V503" s="612">
        <v>8.5999999999999993E-2</v>
      </c>
      <c r="W503" s="612">
        <v>8.5999999999999993E-2</v>
      </c>
      <c r="X503" s="616">
        <v>8.5999999999999993E-2</v>
      </c>
      <c r="Y503" s="616">
        <v>8.4000000000000005E-2</v>
      </c>
      <c r="Z503" s="613">
        <f t="shared" si="304"/>
        <v>7.3595000000000015</v>
      </c>
      <c r="AA503" s="1052">
        <f t="shared" si="307"/>
        <v>12.121212121212132</v>
      </c>
      <c r="AB503" s="1052">
        <f t="shared" si="308"/>
        <v>13.793103448275868</v>
      </c>
      <c r="AC503" s="1053">
        <f t="shared" si="309"/>
        <v>11.538461538461542</v>
      </c>
      <c r="AD503" s="1053">
        <f t="shared" si="310"/>
        <v>11.428571428571432</v>
      </c>
      <c r="AE503" s="1053">
        <f t="shared" si="311"/>
        <v>12.903225806451601</v>
      </c>
      <c r="AF503" s="1053">
        <f t="shared" si="312"/>
        <v>313.33333333333337</v>
      </c>
      <c r="AG503" s="1053" t="str">
        <f t="shared" si="313"/>
        <v>n/a</v>
      </c>
      <c r="AH503" s="1053" t="str">
        <f t="shared" si="314"/>
        <v>n/a</v>
      </c>
      <c r="AI503" s="1053" t="str">
        <f t="shared" si="315"/>
        <v>n/a</v>
      </c>
      <c r="AJ503" s="1053">
        <f t="shared" si="316"/>
        <v>-100</v>
      </c>
      <c r="AK503" s="1053">
        <f t="shared" si="317"/>
        <v>-75</v>
      </c>
      <c r="AL503" s="1053">
        <f t="shared" si="318"/>
        <v>0</v>
      </c>
      <c r="AM503" s="1053">
        <f t="shared" si="319"/>
        <v>0</v>
      </c>
      <c r="AN503" s="1053">
        <f t="shared" si="320"/>
        <v>66.320166320166322</v>
      </c>
      <c r="AO503" s="1053">
        <f t="shared" si="321"/>
        <v>64.726027397260282</v>
      </c>
      <c r="AP503" s="1053">
        <f t="shared" si="322"/>
        <v>31.53153153153152</v>
      </c>
      <c r="AQ503" s="1053">
        <f t="shared" si="323"/>
        <v>29.069767441860471</v>
      </c>
      <c r="AR503" s="1053">
        <f t="shared" si="324"/>
        <v>0</v>
      </c>
      <c r="AS503" s="1053">
        <f t="shared" si="325"/>
        <v>0</v>
      </c>
      <c r="AT503" s="1053">
        <f t="shared" si="326"/>
        <v>2.3809523809523725</v>
      </c>
      <c r="AU503" s="1054">
        <f t="shared" si="305"/>
        <v>23.185079573416289</v>
      </c>
      <c r="AV503" s="1055">
        <f t="shared" si="306"/>
        <v>85.097245535990496</v>
      </c>
    </row>
    <row r="504" spans="1:48" ht="11.25" customHeight="1" x14ac:dyDescent="0.2">
      <c r="A504" s="480" t="s">
        <v>1517</v>
      </c>
      <c r="B504" s="860" t="s">
        <v>1518</v>
      </c>
      <c r="C504" s="610">
        <v>0.67559999999999998</v>
      </c>
      <c r="D504" s="482">
        <v>0.58740000000000003</v>
      </c>
      <c r="E504" s="615">
        <v>0.51100000000000001</v>
      </c>
      <c r="F504" s="610">
        <v>0.44500000000000001</v>
      </c>
      <c r="G504" s="610">
        <v>0.38650000000000001</v>
      </c>
      <c r="H504" s="610">
        <v>0.33449999999999996</v>
      </c>
      <c r="I504" s="610">
        <v>0.22500000000000001</v>
      </c>
      <c r="J504" s="931"/>
      <c r="K504" s="485">
        <v>0</v>
      </c>
      <c r="L504" s="614">
        <v>0</v>
      </c>
      <c r="M504" s="931"/>
      <c r="N504" s="611">
        <v>0</v>
      </c>
      <c r="O504" s="611">
        <v>0</v>
      </c>
      <c r="P504" s="612">
        <v>0</v>
      </c>
      <c r="Q504" s="612">
        <v>0</v>
      </c>
      <c r="R504" s="612">
        <v>0</v>
      </c>
      <c r="S504" s="612">
        <v>0</v>
      </c>
      <c r="T504" s="612">
        <v>0</v>
      </c>
      <c r="U504" s="612">
        <v>0</v>
      </c>
      <c r="V504" s="612">
        <v>0</v>
      </c>
      <c r="W504" s="612">
        <v>0</v>
      </c>
      <c r="X504" s="612">
        <v>0</v>
      </c>
      <c r="Y504" s="612">
        <v>0</v>
      </c>
      <c r="Z504" s="613">
        <f t="shared" si="304"/>
        <v>3.1649999999999996</v>
      </c>
      <c r="AA504" s="1052">
        <f t="shared" si="307"/>
        <v>15.015321756894773</v>
      </c>
      <c r="AB504" s="1052">
        <f t="shared" si="308"/>
        <v>14.95107632093935</v>
      </c>
      <c r="AC504" s="1053">
        <f t="shared" si="309"/>
        <v>14.831460674157304</v>
      </c>
      <c r="AD504" s="1053">
        <f t="shared" si="310"/>
        <v>15.13583441138422</v>
      </c>
      <c r="AE504" s="1053">
        <f t="shared" si="311"/>
        <v>15.545590433482825</v>
      </c>
      <c r="AF504" s="1053">
        <f t="shared" si="312"/>
        <v>48.666666666666657</v>
      </c>
      <c r="AG504" s="1053" t="str">
        <f t="shared" si="313"/>
        <v>n/a</v>
      </c>
      <c r="AH504" s="1053" t="str">
        <f t="shared" si="314"/>
        <v>n/a</v>
      </c>
      <c r="AI504" s="1053" t="str">
        <f t="shared" si="315"/>
        <v>n/a</v>
      </c>
      <c r="AJ504" s="1053" t="str">
        <f t="shared" si="316"/>
        <v>n/a</v>
      </c>
      <c r="AK504" s="1053" t="str">
        <f t="shared" si="317"/>
        <v>n/a</v>
      </c>
      <c r="AL504" s="1053" t="str">
        <f t="shared" si="318"/>
        <v>n/a</v>
      </c>
      <c r="AM504" s="1053" t="str">
        <f t="shared" si="319"/>
        <v>n/a</v>
      </c>
      <c r="AN504" s="1053" t="str">
        <f t="shared" si="320"/>
        <v>n/a</v>
      </c>
      <c r="AO504" s="1053" t="str">
        <f t="shared" si="321"/>
        <v>n/a</v>
      </c>
      <c r="AP504" s="1053" t="str">
        <f t="shared" si="322"/>
        <v>n/a</v>
      </c>
      <c r="AQ504" s="1053" t="str">
        <f t="shared" si="323"/>
        <v>n/a</v>
      </c>
      <c r="AR504" s="1053" t="str">
        <f t="shared" si="324"/>
        <v>n/a</v>
      </c>
      <c r="AS504" s="1053" t="str">
        <f t="shared" si="325"/>
        <v>n/a</v>
      </c>
      <c r="AT504" s="1053" t="str">
        <f t="shared" si="326"/>
        <v>n/a</v>
      </c>
      <c r="AU504" s="1054">
        <f t="shared" si="305"/>
        <v>20.690991710587522</v>
      </c>
      <c r="AV504" s="1055">
        <f t="shared" si="306"/>
        <v>13.707423377425641</v>
      </c>
    </row>
    <row r="505" spans="1:48" ht="11.25" customHeight="1" x14ac:dyDescent="0.2">
      <c r="A505" s="845" t="s">
        <v>2625</v>
      </c>
      <c r="B505" s="845" t="s">
        <v>2626</v>
      </c>
      <c r="C505" s="610">
        <v>1.4</v>
      </c>
      <c r="D505" s="482">
        <v>1.34</v>
      </c>
      <c r="E505" s="476">
        <v>1.28</v>
      </c>
      <c r="F505" s="610">
        <v>1.25</v>
      </c>
      <c r="G505" s="610">
        <v>1.23</v>
      </c>
      <c r="H505" s="610">
        <v>1.21</v>
      </c>
      <c r="I505" s="521">
        <v>1.19</v>
      </c>
      <c r="J505" s="931"/>
      <c r="K505" s="521">
        <v>1.19</v>
      </c>
      <c r="L505" s="614">
        <v>1.19</v>
      </c>
      <c r="M505" s="931"/>
      <c r="N505" s="515">
        <v>1.19</v>
      </c>
      <c r="O505" s="515">
        <v>1.19</v>
      </c>
      <c r="P505" s="512">
        <v>1.19</v>
      </c>
      <c r="Q505" s="512">
        <v>1.17</v>
      </c>
      <c r="R505" s="512">
        <v>1.1499999999999999</v>
      </c>
      <c r="S505" s="512">
        <v>1.1200000000000001</v>
      </c>
      <c r="T505" s="512">
        <v>1.1000000000000001</v>
      </c>
      <c r="U505" s="616">
        <v>1.08</v>
      </c>
      <c r="V505" s="616">
        <v>1.06</v>
      </c>
      <c r="W505" s="616">
        <v>1.04</v>
      </c>
      <c r="X505" s="616">
        <v>1.02</v>
      </c>
      <c r="Y505" s="616">
        <v>0.99</v>
      </c>
      <c r="Z505" s="613">
        <f t="shared" si="304"/>
        <v>24.579999999999995</v>
      </c>
      <c r="AA505" s="1052">
        <f t="shared" si="307"/>
        <v>4.4776119402984982</v>
      </c>
      <c r="AB505" s="1052">
        <f t="shared" si="308"/>
        <v>4.6875</v>
      </c>
      <c r="AC505" s="1053">
        <f t="shared" si="309"/>
        <v>2.4000000000000021</v>
      </c>
      <c r="AD505" s="1053">
        <f t="shared" si="310"/>
        <v>1.6260162601626105</v>
      </c>
      <c r="AE505" s="1053">
        <f t="shared" si="311"/>
        <v>1.6528925619834656</v>
      </c>
      <c r="AF505" s="1053">
        <f t="shared" si="312"/>
        <v>1.6806722689075571</v>
      </c>
      <c r="AG505" s="1053">
        <f t="shared" si="313"/>
        <v>0</v>
      </c>
      <c r="AH505" s="1053">
        <f t="shared" si="314"/>
        <v>0</v>
      </c>
      <c r="AI505" s="1053">
        <f t="shared" si="315"/>
        <v>0</v>
      </c>
      <c r="AJ505" s="1053">
        <f t="shared" si="316"/>
        <v>0</v>
      </c>
      <c r="AK505" s="1053">
        <f t="shared" si="317"/>
        <v>0</v>
      </c>
      <c r="AL505" s="1053">
        <f t="shared" si="318"/>
        <v>1.7094017094017033</v>
      </c>
      <c r="AM505" s="1053">
        <f t="shared" si="319"/>
        <v>1.7391304347826209</v>
      </c>
      <c r="AN505" s="1053">
        <f t="shared" si="320"/>
        <v>2.6785714285714191</v>
      </c>
      <c r="AO505" s="1053">
        <f t="shared" si="321"/>
        <v>1.8181818181818299</v>
      </c>
      <c r="AP505" s="1053">
        <f t="shared" si="322"/>
        <v>1.8518518518518601</v>
      </c>
      <c r="AQ505" s="1053">
        <f t="shared" si="323"/>
        <v>1.8867924528301883</v>
      </c>
      <c r="AR505" s="1053">
        <f t="shared" si="324"/>
        <v>1.9230769230769162</v>
      </c>
      <c r="AS505" s="1053">
        <f t="shared" si="325"/>
        <v>1.9607843137254832</v>
      </c>
      <c r="AT505" s="1053">
        <f t="shared" si="326"/>
        <v>3.0303030303030276</v>
      </c>
      <c r="AU505" s="1054">
        <f t="shared" si="305"/>
        <v>1.7561393497038593</v>
      </c>
      <c r="AV505" s="1055">
        <f t="shared" si="306"/>
        <v>1.3464169794906868</v>
      </c>
    </row>
    <row r="506" spans="1:48" ht="11.25" customHeight="1" x14ac:dyDescent="0.2">
      <c r="A506" s="489" t="s">
        <v>3874</v>
      </c>
      <c r="B506" s="490" t="s">
        <v>3875</v>
      </c>
      <c r="C506" s="610">
        <v>0.27</v>
      </c>
      <c r="D506" s="482">
        <v>0.26</v>
      </c>
      <c r="E506" s="482">
        <v>0.25</v>
      </c>
      <c r="F506" s="496">
        <v>0.24</v>
      </c>
      <c r="G506" s="496">
        <v>0.21</v>
      </c>
      <c r="H506" s="496">
        <v>0.16500000000000001</v>
      </c>
      <c r="I506" s="519">
        <v>0</v>
      </c>
      <c r="J506" s="1013"/>
      <c r="K506" s="495">
        <v>0</v>
      </c>
      <c r="L506" s="497">
        <v>0</v>
      </c>
      <c r="M506" s="1013"/>
      <c r="N506" s="518">
        <v>0</v>
      </c>
      <c r="O506" s="518">
        <v>2.5000000000000001E-2</v>
      </c>
      <c r="P506" s="499">
        <v>7.4999999999999997E-2</v>
      </c>
      <c r="Q506" s="499">
        <v>0.19</v>
      </c>
      <c r="R506" s="499">
        <v>0.19</v>
      </c>
      <c r="S506" s="499">
        <v>0.25</v>
      </c>
      <c r="T506" s="498">
        <v>0.28999999999999998</v>
      </c>
      <c r="U506" s="499">
        <v>0.27500000000000002</v>
      </c>
      <c r="V506" s="498">
        <v>0.375</v>
      </c>
      <c r="W506" s="498">
        <v>0.35</v>
      </c>
      <c r="X506" s="499">
        <v>0.3</v>
      </c>
      <c r="Y506" s="498">
        <v>0.35</v>
      </c>
      <c r="Z506" s="613">
        <f t="shared" si="304"/>
        <v>4.0649999999999995</v>
      </c>
      <c r="AA506" s="1052">
        <f t="shared" si="307"/>
        <v>3.8461538461538547</v>
      </c>
      <c r="AB506" s="1052">
        <f t="shared" si="308"/>
        <v>4.0000000000000036</v>
      </c>
      <c r="AC506" s="1053">
        <f t="shared" si="309"/>
        <v>4.1666666666666741</v>
      </c>
      <c r="AD506" s="1053">
        <f t="shared" si="310"/>
        <v>14.285714285714279</v>
      </c>
      <c r="AE506" s="1053">
        <f t="shared" si="311"/>
        <v>27.27272727272727</v>
      </c>
      <c r="AF506" s="1053" t="str">
        <f t="shared" si="312"/>
        <v>n/a</v>
      </c>
      <c r="AG506" s="1053" t="str">
        <f t="shared" si="313"/>
        <v>n/a</v>
      </c>
      <c r="AH506" s="1053" t="str">
        <f t="shared" si="314"/>
        <v>n/a</v>
      </c>
      <c r="AI506" s="1053" t="str">
        <f t="shared" si="315"/>
        <v>n/a</v>
      </c>
      <c r="AJ506" s="1053">
        <f t="shared" si="316"/>
        <v>-100</v>
      </c>
      <c r="AK506" s="1053">
        <f t="shared" si="317"/>
        <v>-66.666666666666657</v>
      </c>
      <c r="AL506" s="1053">
        <f t="shared" si="318"/>
        <v>-60.526315789473685</v>
      </c>
      <c r="AM506" s="1053">
        <f t="shared" si="319"/>
        <v>0</v>
      </c>
      <c r="AN506" s="1053">
        <f t="shared" si="320"/>
        <v>-24</v>
      </c>
      <c r="AO506" s="1053">
        <f t="shared" si="321"/>
        <v>-13.793103448275856</v>
      </c>
      <c r="AP506" s="1053">
        <f t="shared" si="322"/>
        <v>5.4545454545454453</v>
      </c>
      <c r="AQ506" s="1053">
        <f t="shared" si="323"/>
        <v>-26.666666666666661</v>
      </c>
      <c r="AR506" s="1053">
        <f t="shared" si="324"/>
        <v>7.1428571428571397</v>
      </c>
      <c r="AS506" s="1053">
        <f t="shared" si="325"/>
        <v>16.666666666666675</v>
      </c>
      <c r="AT506" s="1053">
        <f t="shared" si="326"/>
        <v>-14.285714285714279</v>
      </c>
      <c r="AU506" s="1054">
        <f t="shared" si="305"/>
        <v>-13.94394597009161</v>
      </c>
      <c r="AV506" s="1055">
        <f t="shared" si="306"/>
        <v>34.672728259774964</v>
      </c>
    </row>
    <row r="507" spans="1:48" ht="11.25" customHeight="1" x14ac:dyDescent="0.2">
      <c r="A507" s="860" t="s">
        <v>4382</v>
      </c>
      <c r="B507" s="860" t="s">
        <v>4185</v>
      </c>
      <c r="C507" s="610">
        <v>0.94</v>
      </c>
      <c r="D507" s="482">
        <v>0.79500000000000004</v>
      </c>
      <c r="E507" s="482">
        <v>0.71</v>
      </c>
      <c r="F507" s="610">
        <v>0.63</v>
      </c>
      <c r="G507" s="610">
        <v>0.55000000000000004</v>
      </c>
      <c r="H507" s="610">
        <v>0.47</v>
      </c>
      <c r="I507" s="610">
        <v>0.36</v>
      </c>
      <c r="J507" s="931"/>
      <c r="K507" s="610">
        <v>0.25</v>
      </c>
      <c r="L507" s="481">
        <v>0.185</v>
      </c>
      <c r="M507" s="931"/>
      <c r="N507" s="494">
        <v>0.15</v>
      </c>
      <c r="O507" s="494">
        <v>0.13</v>
      </c>
      <c r="P507" s="616">
        <v>0.125</v>
      </c>
      <c r="Q507" s="616">
        <v>0.1075</v>
      </c>
      <c r="R507" s="612">
        <v>0.1</v>
      </c>
      <c r="S507" s="616">
        <v>9.2499999999999999E-2</v>
      </c>
      <c r="T507" s="616">
        <v>7.4999999999999997E-2</v>
      </c>
      <c r="U507" s="616">
        <v>5.7500000000000002E-2</v>
      </c>
      <c r="V507" s="616">
        <v>3.875E-2</v>
      </c>
      <c r="W507" s="616">
        <v>2.8750000000000001E-2</v>
      </c>
      <c r="X507" s="616">
        <v>2.6249999999999999E-2</v>
      </c>
      <c r="Y507" s="616">
        <v>2.5000000000000001E-2</v>
      </c>
      <c r="Z507" s="613">
        <f t="shared" si="304"/>
        <v>5.8462500000000004</v>
      </c>
      <c r="AA507" s="1052">
        <f t="shared" si="307"/>
        <v>18.238993710691819</v>
      </c>
      <c r="AB507" s="1052">
        <f t="shared" si="308"/>
        <v>11.971830985915499</v>
      </c>
      <c r="AC507" s="1053">
        <f t="shared" si="309"/>
        <v>12.698412698412698</v>
      </c>
      <c r="AD507" s="1053">
        <f t="shared" si="310"/>
        <v>14.545454545454529</v>
      </c>
      <c r="AE507" s="1053">
        <f t="shared" si="311"/>
        <v>17.021276595744705</v>
      </c>
      <c r="AF507" s="1053">
        <f t="shared" si="312"/>
        <v>30.555555555555557</v>
      </c>
      <c r="AG507" s="1053">
        <f t="shared" si="313"/>
        <v>43.999999999999993</v>
      </c>
      <c r="AH507" s="1053">
        <f t="shared" si="314"/>
        <v>35.13513513513513</v>
      </c>
      <c r="AI507" s="1053">
        <f t="shared" si="315"/>
        <v>23.333333333333339</v>
      </c>
      <c r="AJ507" s="1053">
        <f t="shared" si="316"/>
        <v>15.384615384615374</v>
      </c>
      <c r="AK507" s="1053">
        <f t="shared" si="317"/>
        <v>4.0000000000000036</v>
      </c>
      <c r="AL507" s="1053">
        <f t="shared" si="318"/>
        <v>16.279069767441868</v>
      </c>
      <c r="AM507" s="1053">
        <f t="shared" si="319"/>
        <v>7.4999999999999956</v>
      </c>
      <c r="AN507" s="1053">
        <f t="shared" si="320"/>
        <v>8.1081081081081141</v>
      </c>
      <c r="AO507" s="1053">
        <f t="shared" si="321"/>
        <v>23.333333333333339</v>
      </c>
      <c r="AP507" s="1053">
        <f t="shared" si="322"/>
        <v>30.434782608695631</v>
      </c>
      <c r="AQ507" s="1053">
        <f t="shared" si="323"/>
        <v>48.387096774193552</v>
      </c>
      <c r="AR507" s="1053">
        <f t="shared" si="324"/>
        <v>34.782608695652172</v>
      </c>
      <c r="AS507" s="1053">
        <f t="shared" si="325"/>
        <v>9.5238095238095344</v>
      </c>
      <c r="AT507" s="1053">
        <f t="shared" si="326"/>
        <v>4.9999999999999822</v>
      </c>
      <c r="AU507" s="1054">
        <f t="shared" si="305"/>
        <v>20.51167083780464</v>
      </c>
      <c r="AV507" s="1055">
        <f t="shared" si="306"/>
        <v>12.875458203357478</v>
      </c>
    </row>
    <row r="508" spans="1:48" ht="11.25" customHeight="1" x14ac:dyDescent="0.2">
      <c r="A508" s="490" t="s">
        <v>1537</v>
      </c>
      <c r="B508" s="490" t="s">
        <v>1538</v>
      </c>
      <c r="C508" s="610">
        <v>2.42</v>
      </c>
      <c r="D508" s="482">
        <v>2.1800000000000002</v>
      </c>
      <c r="E508" s="493">
        <v>1.92</v>
      </c>
      <c r="F508" s="610">
        <v>1.76</v>
      </c>
      <c r="G508" s="610">
        <v>1.6</v>
      </c>
      <c r="H508" s="610">
        <v>1.46</v>
      </c>
      <c r="I508" s="610">
        <v>1.36</v>
      </c>
      <c r="J508" s="931" t="s">
        <v>90</v>
      </c>
      <c r="K508" s="610">
        <v>1.29</v>
      </c>
      <c r="L508" s="481">
        <v>1.25</v>
      </c>
      <c r="M508" s="931"/>
      <c r="N508" s="611">
        <v>1.24</v>
      </c>
      <c r="O508" s="494">
        <v>1.24</v>
      </c>
      <c r="P508" s="616">
        <v>1.22</v>
      </c>
      <c r="Q508" s="616">
        <v>1.02</v>
      </c>
      <c r="R508" s="616">
        <v>0.69</v>
      </c>
      <c r="S508" s="616">
        <v>0.55000000000000004</v>
      </c>
      <c r="T508" s="616">
        <v>0.49</v>
      </c>
      <c r="U508" s="616">
        <v>0.45</v>
      </c>
      <c r="V508" s="612">
        <v>0.44</v>
      </c>
      <c r="W508" s="616">
        <v>0.38</v>
      </c>
      <c r="X508" s="616">
        <v>0.27</v>
      </c>
      <c r="Y508" s="616">
        <v>0.18</v>
      </c>
      <c r="Z508" s="613">
        <f t="shared" si="304"/>
        <v>23.409999999999993</v>
      </c>
      <c r="AA508" s="1052">
        <f t="shared" si="307"/>
        <v>11.009174311926584</v>
      </c>
      <c r="AB508" s="1052">
        <f t="shared" si="308"/>
        <v>13.541666666666675</v>
      </c>
      <c r="AC508" s="1053">
        <f t="shared" si="309"/>
        <v>9.0909090909090828</v>
      </c>
      <c r="AD508" s="1053">
        <f t="shared" si="310"/>
        <v>9.9999999999999858</v>
      </c>
      <c r="AE508" s="1053">
        <f t="shared" si="311"/>
        <v>9.5890410958904262</v>
      </c>
      <c r="AF508" s="1053">
        <f t="shared" si="312"/>
        <v>7.3529411764705843</v>
      </c>
      <c r="AG508" s="1053">
        <f t="shared" si="313"/>
        <v>5.4263565891472965</v>
      </c>
      <c r="AH508" s="1053">
        <f t="shared" si="314"/>
        <v>3.2000000000000028</v>
      </c>
      <c r="AI508" s="1053">
        <f t="shared" si="315"/>
        <v>0.80645161290322509</v>
      </c>
      <c r="AJ508" s="1053">
        <f t="shared" si="316"/>
        <v>0</v>
      </c>
      <c r="AK508" s="1053">
        <f t="shared" si="317"/>
        <v>1.6393442622950838</v>
      </c>
      <c r="AL508" s="1053">
        <f t="shared" si="318"/>
        <v>19.6078431372549</v>
      </c>
      <c r="AM508" s="1053">
        <f t="shared" si="319"/>
        <v>47.826086956521749</v>
      </c>
      <c r="AN508" s="1053">
        <f t="shared" si="320"/>
        <v>25.454545454545439</v>
      </c>
      <c r="AO508" s="1053">
        <f t="shared" si="321"/>
        <v>12.244897959183687</v>
      </c>
      <c r="AP508" s="1053">
        <f t="shared" si="322"/>
        <v>8.8888888888888786</v>
      </c>
      <c r="AQ508" s="1053">
        <f t="shared" si="323"/>
        <v>2.2727272727272707</v>
      </c>
      <c r="AR508" s="1053">
        <f t="shared" si="324"/>
        <v>15.789473684210531</v>
      </c>
      <c r="AS508" s="1053">
        <f t="shared" si="325"/>
        <v>40.740740740740748</v>
      </c>
      <c r="AT508" s="1053">
        <f t="shared" si="326"/>
        <v>50.000000000000021</v>
      </c>
      <c r="AU508" s="1054">
        <f t="shared" si="305"/>
        <v>14.724054445014108</v>
      </c>
      <c r="AV508" s="1055">
        <f t="shared" si="306"/>
        <v>15.049519832585323</v>
      </c>
    </row>
    <row r="509" spans="1:48" ht="11.25" customHeight="1" x14ac:dyDescent="0.2">
      <c r="A509" s="860" t="s">
        <v>737</v>
      </c>
      <c r="B509" s="860" t="s">
        <v>738</v>
      </c>
      <c r="C509" s="610">
        <v>1.64</v>
      </c>
      <c r="D509" s="482">
        <v>1.44</v>
      </c>
      <c r="E509" s="615">
        <v>1.36</v>
      </c>
      <c r="F509" s="610">
        <v>1.2</v>
      </c>
      <c r="G509" s="610">
        <v>1.0900000000000001</v>
      </c>
      <c r="H509" s="610">
        <v>0.96</v>
      </c>
      <c r="I509" s="610">
        <v>0.86</v>
      </c>
      <c r="J509" s="931" t="s">
        <v>90</v>
      </c>
      <c r="K509" s="610">
        <v>0.8</v>
      </c>
      <c r="L509" s="481">
        <v>0.7</v>
      </c>
      <c r="M509" s="931"/>
      <c r="N509" s="494">
        <v>0.62</v>
      </c>
      <c r="O509" s="494">
        <v>0.55000000000000004</v>
      </c>
      <c r="P509" s="616">
        <v>0.5</v>
      </c>
      <c r="Q509" s="616">
        <v>0.45</v>
      </c>
      <c r="R509" s="616">
        <v>0.4</v>
      </c>
      <c r="S509" s="616">
        <v>0.33</v>
      </c>
      <c r="T509" s="616">
        <v>0.28749999999999998</v>
      </c>
      <c r="U509" s="616">
        <v>0.24249999999999999</v>
      </c>
      <c r="V509" s="616">
        <v>0.23499999999999999</v>
      </c>
      <c r="W509" s="616">
        <v>0.19</v>
      </c>
      <c r="X509" s="616">
        <v>0.16</v>
      </c>
      <c r="Y509" s="616">
        <v>2.5000000000000001E-2</v>
      </c>
      <c r="Z509" s="613">
        <f t="shared" si="304"/>
        <v>14.04</v>
      </c>
      <c r="AA509" s="1052">
        <f t="shared" si="307"/>
        <v>13.888888888888884</v>
      </c>
      <c r="AB509" s="1052">
        <f t="shared" si="308"/>
        <v>5.8823529411764497</v>
      </c>
      <c r="AC509" s="1053">
        <f t="shared" si="309"/>
        <v>13.333333333333353</v>
      </c>
      <c r="AD509" s="1053">
        <f t="shared" si="310"/>
        <v>10.091743119266038</v>
      </c>
      <c r="AE509" s="1053">
        <f t="shared" si="311"/>
        <v>13.541666666666675</v>
      </c>
      <c r="AF509" s="1053">
        <f t="shared" si="312"/>
        <v>11.627906976744185</v>
      </c>
      <c r="AG509" s="1053">
        <f t="shared" si="313"/>
        <v>7.4999999999999956</v>
      </c>
      <c r="AH509" s="1053">
        <f t="shared" si="314"/>
        <v>14.285714285714302</v>
      </c>
      <c r="AI509" s="1053">
        <f t="shared" si="315"/>
        <v>12.903225806451601</v>
      </c>
      <c r="AJ509" s="1053">
        <f t="shared" si="316"/>
        <v>12.72727272727272</v>
      </c>
      <c r="AK509" s="1053">
        <f t="shared" si="317"/>
        <v>10.000000000000009</v>
      </c>
      <c r="AL509" s="1053">
        <f t="shared" si="318"/>
        <v>11.111111111111116</v>
      </c>
      <c r="AM509" s="1053">
        <f t="shared" si="319"/>
        <v>12.5</v>
      </c>
      <c r="AN509" s="1053">
        <f t="shared" si="320"/>
        <v>21.212121212121215</v>
      </c>
      <c r="AO509" s="1053">
        <f t="shared" si="321"/>
        <v>14.782608695652177</v>
      </c>
      <c r="AP509" s="1053">
        <f t="shared" si="322"/>
        <v>18.556701030927837</v>
      </c>
      <c r="AQ509" s="1053">
        <f t="shared" si="323"/>
        <v>3.1914893617021267</v>
      </c>
      <c r="AR509" s="1053">
        <f t="shared" si="324"/>
        <v>23.684210526315773</v>
      </c>
      <c r="AS509" s="1053">
        <f t="shared" si="325"/>
        <v>18.75</v>
      </c>
      <c r="AT509" s="1053">
        <f t="shared" si="326"/>
        <v>540</v>
      </c>
      <c r="AU509" s="1054">
        <f t="shared" si="305"/>
        <v>39.478517334167222</v>
      </c>
      <c r="AV509" s="1055">
        <f t="shared" si="306"/>
        <v>117.9113579923328</v>
      </c>
    </row>
    <row r="510" spans="1:48" ht="11.25" customHeight="1" x14ac:dyDescent="0.2">
      <c r="A510" s="480" t="s">
        <v>314</v>
      </c>
      <c r="B510" s="860" t="s">
        <v>315</v>
      </c>
      <c r="C510" s="610">
        <v>0.70750000000000002</v>
      </c>
      <c r="D510" s="482">
        <v>0.69750000000000001</v>
      </c>
      <c r="E510" s="615">
        <v>0.6875</v>
      </c>
      <c r="F510" s="610">
        <v>0.67749999999999999</v>
      </c>
      <c r="G510" s="610">
        <v>0.66249999999999998</v>
      </c>
      <c r="H510" s="610">
        <v>0.65749999999999997</v>
      </c>
      <c r="I510" s="610">
        <v>0.64749999999999996</v>
      </c>
      <c r="J510" s="931"/>
      <c r="K510" s="610">
        <v>0.63749999999999996</v>
      </c>
      <c r="L510" s="481">
        <v>0.62749999999999995</v>
      </c>
      <c r="M510" s="931"/>
      <c r="N510" s="494">
        <v>0.61750000000000005</v>
      </c>
      <c r="O510" s="494">
        <v>0.60750000000000004</v>
      </c>
      <c r="P510" s="616">
        <v>0.58333000000000002</v>
      </c>
      <c r="Q510" s="616">
        <v>0.51890000000000003</v>
      </c>
      <c r="R510" s="616">
        <v>0.46179999999999999</v>
      </c>
      <c r="S510" s="616">
        <v>0.40629999999999999</v>
      </c>
      <c r="T510" s="616">
        <v>0.35809999999999997</v>
      </c>
      <c r="U510" s="616">
        <v>0.32340000000000002</v>
      </c>
      <c r="V510" s="616">
        <v>0.30050000000000004</v>
      </c>
      <c r="W510" s="616">
        <v>0.2833</v>
      </c>
      <c r="X510" s="616">
        <v>0.25369999999999998</v>
      </c>
      <c r="Y510" s="616">
        <v>0.2177</v>
      </c>
      <c r="Z510" s="613">
        <f t="shared" si="304"/>
        <v>10.934530000000002</v>
      </c>
      <c r="AA510" s="1052">
        <f t="shared" si="307"/>
        <v>1.4336917562723928</v>
      </c>
      <c r="AB510" s="1052">
        <f t="shared" si="308"/>
        <v>1.4545454545454639</v>
      </c>
      <c r="AC510" s="1053">
        <f t="shared" si="309"/>
        <v>1.4760147601476037</v>
      </c>
      <c r="AD510" s="1053">
        <f t="shared" si="310"/>
        <v>2.2641509433962259</v>
      </c>
      <c r="AE510" s="1053">
        <f t="shared" si="311"/>
        <v>0.76045627376426506</v>
      </c>
      <c r="AF510" s="1053">
        <f t="shared" si="312"/>
        <v>1.5444015444015413</v>
      </c>
      <c r="AG510" s="1053">
        <f t="shared" si="313"/>
        <v>1.5686274509803866</v>
      </c>
      <c r="AH510" s="1053">
        <f t="shared" si="314"/>
        <v>1.5936254980079667</v>
      </c>
      <c r="AI510" s="1053">
        <f t="shared" si="315"/>
        <v>1.6194331983805599</v>
      </c>
      <c r="AJ510" s="1053">
        <f t="shared" si="316"/>
        <v>1.6460905349794164</v>
      </c>
      <c r="AK510" s="1053">
        <f t="shared" si="317"/>
        <v>4.1434522482985736</v>
      </c>
      <c r="AL510" s="1053">
        <f t="shared" si="318"/>
        <v>12.41665060705337</v>
      </c>
      <c r="AM510" s="1053">
        <f t="shared" si="319"/>
        <v>12.364660025985286</v>
      </c>
      <c r="AN510" s="1053">
        <f t="shared" si="320"/>
        <v>13.659857248338669</v>
      </c>
      <c r="AO510" s="1053">
        <f t="shared" si="321"/>
        <v>13.459927394582527</v>
      </c>
      <c r="AP510" s="1053">
        <f t="shared" si="322"/>
        <v>10.729746444032152</v>
      </c>
      <c r="AQ510" s="1053">
        <f t="shared" si="323"/>
        <v>7.6206322795340897</v>
      </c>
      <c r="AR510" s="1053">
        <f t="shared" si="324"/>
        <v>6.071302506177223</v>
      </c>
      <c r="AS510" s="1053">
        <f t="shared" si="325"/>
        <v>11.667323610563663</v>
      </c>
      <c r="AT510" s="1053">
        <f t="shared" si="326"/>
        <v>16.536518144235181</v>
      </c>
      <c r="AU510" s="1054">
        <f t="shared" si="305"/>
        <v>6.2015553961838279</v>
      </c>
      <c r="AV510" s="1055">
        <f t="shared" si="306"/>
        <v>5.4638473179339906</v>
      </c>
    </row>
    <row r="511" spans="1:48" ht="11.25" customHeight="1" x14ac:dyDescent="0.2">
      <c r="A511" s="480" t="s">
        <v>1543</v>
      </c>
      <c r="B511" s="860" t="s">
        <v>1544</v>
      </c>
      <c r="C511" s="610">
        <v>0.56000000000000005</v>
      </c>
      <c r="D511" s="482">
        <v>0.52</v>
      </c>
      <c r="E511" s="615">
        <v>0.43636363636363629</v>
      </c>
      <c r="F511" s="610">
        <v>0.3454545454545454</v>
      </c>
      <c r="G511" s="610">
        <v>0.25454545454545457</v>
      </c>
      <c r="H511" s="610">
        <v>0.16363636363636361</v>
      </c>
      <c r="I511" s="610">
        <v>0.10909090909090907</v>
      </c>
      <c r="J511" s="931"/>
      <c r="K511" s="485">
        <v>7.2727272727272724E-2</v>
      </c>
      <c r="L511" s="614">
        <v>7.2727272727272724E-2</v>
      </c>
      <c r="M511" s="931"/>
      <c r="N511" s="611">
        <v>7.2727272727272724E-2</v>
      </c>
      <c r="O511" s="611">
        <v>0.23636363636363636</v>
      </c>
      <c r="P511" s="616">
        <v>0.43636363636363629</v>
      </c>
      <c r="Q511" s="616">
        <v>0.37272727272727268</v>
      </c>
      <c r="R511" s="616">
        <v>0.26663636363636362</v>
      </c>
      <c r="S511" s="616">
        <v>0.22090909090909092</v>
      </c>
      <c r="T511" s="612">
        <v>0.20036363636363635</v>
      </c>
      <c r="U511" s="612">
        <v>0.20036363636363635</v>
      </c>
      <c r="V511" s="612">
        <v>0.20036363636363635</v>
      </c>
      <c r="W511" s="616">
        <v>0.20036363636363635</v>
      </c>
      <c r="X511" s="616">
        <v>0.19581818181818181</v>
      </c>
      <c r="Y511" s="616">
        <v>0.16854545454545455</v>
      </c>
      <c r="Z511" s="613">
        <f t="shared" si="304"/>
        <v>5.3060909090909103</v>
      </c>
      <c r="AA511" s="1052">
        <f t="shared" si="307"/>
        <v>7.6923076923077094</v>
      </c>
      <c r="AB511" s="1052">
        <f t="shared" si="308"/>
        <v>19.166666666666686</v>
      </c>
      <c r="AC511" s="1053">
        <f t="shared" si="309"/>
        <v>26.315789473684205</v>
      </c>
      <c r="AD511" s="1053">
        <f t="shared" si="310"/>
        <v>35.71428571428568</v>
      </c>
      <c r="AE511" s="1053">
        <f t="shared" si="311"/>
        <v>55.5555555555556</v>
      </c>
      <c r="AF511" s="1053">
        <f t="shared" si="312"/>
        <v>50</v>
      </c>
      <c r="AG511" s="1053">
        <f t="shared" si="313"/>
        <v>49.999999999999979</v>
      </c>
      <c r="AH511" s="1053">
        <f t="shared" si="314"/>
        <v>0</v>
      </c>
      <c r="AI511" s="1053">
        <f t="shared" si="315"/>
        <v>0</v>
      </c>
      <c r="AJ511" s="1053">
        <f t="shared" si="316"/>
        <v>-69.230769230769226</v>
      </c>
      <c r="AK511" s="1053">
        <f t="shared" si="317"/>
        <v>-45.833333333333329</v>
      </c>
      <c r="AL511" s="1053">
        <f t="shared" si="318"/>
        <v>17.073170731707311</v>
      </c>
      <c r="AM511" s="1053">
        <f t="shared" si="319"/>
        <v>39.788612342311616</v>
      </c>
      <c r="AN511" s="1053">
        <f t="shared" si="320"/>
        <v>20.699588477366238</v>
      </c>
      <c r="AO511" s="1053">
        <f t="shared" si="321"/>
        <v>10.254083484573506</v>
      </c>
      <c r="AP511" s="1053">
        <f t="shared" si="322"/>
        <v>0</v>
      </c>
      <c r="AQ511" s="1053">
        <f t="shared" si="323"/>
        <v>0</v>
      </c>
      <c r="AR511" s="1053">
        <f t="shared" si="324"/>
        <v>0</v>
      </c>
      <c r="AS511" s="1053">
        <f t="shared" si="325"/>
        <v>2.3212627669452202</v>
      </c>
      <c r="AT511" s="1053">
        <f t="shared" si="326"/>
        <v>16.181229773462768</v>
      </c>
      <c r="AU511" s="1054">
        <f t="shared" si="305"/>
        <v>11.784922505738198</v>
      </c>
      <c r="AV511" s="1055">
        <f t="shared" si="306"/>
        <v>30.150810240448756</v>
      </c>
    </row>
    <row r="512" spans="1:48" ht="11.25" customHeight="1" x14ac:dyDescent="0.2">
      <c r="A512" s="1073" t="s">
        <v>4633</v>
      </c>
      <c r="B512" s="845" t="s">
        <v>2655</v>
      </c>
      <c r="C512" s="610">
        <v>1.32</v>
      </c>
      <c r="D512" s="482">
        <v>1.1200000000000001</v>
      </c>
      <c r="E512" s="476">
        <v>0.84</v>
      </c>
      <c r="F512" s="610">
        <v>0.64</v>
      </c>
      <c r="G512" s="521">
        <v>0.6</v>
      </c>
      <c r="H512" s="610">
        <v>0.6</v>
      </c>
      <c r="I512" s="610">
        <v>0.54</v>
      </c>
      <c r="J512" s="541"/>
      <c r="K512" s="610">
        <v>0.45</v>
      </c>
      <c r="L512" s="614">
        <v>0.4</v>
      </c>
      <c r="M512" s="541"/>
      <c r="N512" s="1036">
        <v>0.4</v>
      </c>
      <c r="O512" s="1036">
        <v>0.79</v>
      </c>
      <c r="P512" s="616">
        <v>0.9</v>
      </c>
      <c r="Q512" s="616">
        <v>0.87</v>
      </c>
      <c r="R512" s="616">
        <v>0.82</v>
      </c>
      <c r="S512" s="616">
        <v>0.76</v>
      </c>
      <c r="T512" s="616">
        <v>0.72</v>
      </c>
      <c r="U512" s="616">
        <v>0.63</v>
      </c>
      <c r="V512" s="616">
        <v>0.6</v>
      </c>
      <c r="W512" s="616">
        <v>0.57999999999999996</v>
      </c>
      <c r="X512" s="612">
        <v>0.56000000000000005</v>
      </c>
      <c r="Y512" s="616">
        <v>0.56000000000000005</v>
      </c>
      <c r="Z512" s="613">
        <f t="shared" si="304"/>
        <v>14.700000000000003</v>
      </c>
      <c r="AA512" s="1052">
        <f t="shared" si="307"/>
        <v>17.857142857142861</v>
      </c>
      <c r="AB512" s="1052">
        <f t="shared" si="308"/>
        <v>33.33333333333335</v>
      </c>
      <c r="AC512" s="1053">
        <f t="shared" si="309"/>
        <v>31.25</v>
      </c>
      <c r="AD512" s="1053">
        <f t="shared" si="310"/>
        <v>6.6666666666666652</v>
      </c>
      <c r="AE512" s="1053">
        <f t="shared" si="311"/>
        <v>0</v>
      </c>
      <c r="AF512" s="1053">
        <f t="shared" si="312"/>
        <v>11.111111111111093</v>
      </c>
      <c r="AG512" s="1053">
        <f t="shared" si="313"/>
        <v>19.999999999999996</v>
      </c>
      <c r="AH512" s="1053">
        <f t="shared" si="314"/>
        <v>12.5</v>
      </c>
      <c r="AI512" s="1053">
        <f t="shared" si="315"/>
        <v>0</v>
      </c>
      <c r="AJ512" s="1053">
        <f t="shared" si="316"/>
        <v>-49.367088607594937</v>
      </c>
      <c r="AK512" s="1053">
        <f t="shared" si="317"/>
        <v>-12.222222222222223</v>
      </c>
      <c r="AL512" s="1053">
        <f t="shared" si="318"/>
        <v>3.4482758620689724</v>
      </c>
      <c r="AM512" s="1053">
        <f t="shared" si="319"/>
        <v>6.0975609756097615</v>
      </c>
      <c r="AN512" s="1053">
        <f t="shared" si="320"/>
        <v>7.8947368421052655</v>
      </c>
      <c r="AO512" s="1053">
        <f t="shared" si="321"/>
        <v>5.555555555555558</v>
      </c>
      <c r="AP512" s="1053">
        <f t="shared" si="322"/>
        <v>14.285714285714279</v>
      </c>
      <c r="AQ512" s="1053">
        <f t="shared" si="323"/>
        <v>5.0000000000000044</v>
      </c>
      <c r="AR512" s="1053">
        <f t="shared" si="324"/>
        <v>3.4482758620689724</v>
      </c>
      <c r="AS512" s="1053">
        <f t="shared" si="325"/>
        <v>3.5714285714285587</v>
      </c>
      <c r="AT512" s="1053">
        <f t="shared" si="326"/>
        <v>0</v>
      </c>
      <c r="AU512" s="1054">
        <f t="shared" si="305"/>
        <v>6.0215245546494085</v>
      </c>
      <c r="AV512" s="1055">
        <f t="shared" si="306"/>
        <v>16.839816000710602</v>
      </c>
    </row>
    <row r="513" spans="1:48" ht="11.25" customHeight="1" x14ac:dyDescent="0.2">
      <c r="A513" s="489" t="s">
        <v>1585</v>
      </c>
      <c r="B513" s="490" t="s">
        <v>34</v>
      </c>
      <c r="C513" s="610">
        <v>1.88</v>
      </c>
      <c r="D513" s="482">
        <v>1.8</v>
      </c>
      <c r="E513" s="482">
        <v>1.72</v>
      </c>
      <c r="F513" s="496">
        <v>1.64</v>
      </c>
      <c r="G513" s="496">
        <v>1.56</v>
      </c>
      <c r="H513" s="496">
        <v>1.48</v>
      </c>
      <c r="I513" s="496">
        <v>1.44</v>
      </c>
      <c r="J513" s="1013"/>
      <c r="K513" s="496">
        <v>1.42</v>
      </c>
      <c r="L513" s="497">
        <v>1.37</v>
      </c>
      <c r="M513" s="1013"/>
      <c r="N513" s="1089">
        <v>1.37</v>
      </c>
      <c r="O513" s="509">
        <v>1.33</v>
      </c>
      <c r="P513" s="498">
        <v>1.29</v>
      </c>
      <c r="Q513" s="498">
        <v>1.17</v>
      </c>
      <c r="R513" s="498">
        <v>1.1399999999999999</v>
      </c>
      <c r="S513" s="498">
        <v>1.1200000000000001</v>
      </c>
      <c r="T513" s="498">
        <v>1.1000000000000001</v>
      </c>
      <c r="U513" s="499">
        <v>1.08</v>
      </c>
      <c r="V513" s="499">
        <v>1.08</v>
      </c>
      <c r="W513" s="499">
        <v>1.08</v>
      </c>
      <c r="X513" s="499">
        <v>1.08</v>
      </c>
      <c r="Y513" s="499">
        <v>1.08</v>
      </c>
      <c r="Z513" s="613">
        <f t="shared" si="304"/>
        <v>28.229999999999997</v>
      </c>
      <c r="AA513" s="1052">
        <f t="shared" si="307"/>
        <v>4.4444444444444287</v>
      </c>
      <c r="AB513" s="1052">
        <f t="shared" si="308"/>
        <v>4.6511627906976827</v>
      </c>
      <c r="AC513" s="1053">
        <f t="shared" si="309"/>
        <v>4.8780487804878092</v>
      </c>
      <c r="AD513" s="1053">
        <f t="shared" si="310"/>
        <v>5.12820512820511</v>
      </c>
      <c r="AE513" s="1053">
        <f t="shared" si="311"/>
        <v>5.4054054054054168</v>
      </c>
      <c r="AF513" s="1053">
        <f t="shared" si="312"/>
        <v>2.7777777777777901</v>
      </c>
      <c r="AG513" s="1053">
        <f t="shared" si="313"/>
        <v>1.4084507042253502</v>
      </c>
      <c r="AH513" s="1053">
        <f t="shared" si="314"/>
        <v>3.6496350364963348</v>
      </c>
      <c r="AI513" s="1053">
        <f t="shared" si="315"/>
        <v>0</v>
      </c>
      <c r="AJ513" s="1053">
        <f t="shared" si="316"/>
        <v>3.007518796992481</v>
      </c>
      <c r="AK513" s="1053">
        <f t="shared" si="317"/>
        <v>3.1007751937984551</v>
      </c>
      <c r="AL513" s="1053">
        <f t="shared" si="318"/>
        <v>10.256410256410264</v>
      </c>
      <c r="AM513" s="1053">
        <f t="shared" si="319"/>
        <v>2.6315789473684292</v>
      </c>
      <c r="AN513" s="1053">
        <f t="shared" si="320"/>
        <v>1.7857142857142572</v>
      </c>
      <c r="AO513" s="1053">
        <f t="shared" si="321"/>
        <v>1.8181818181818299</v>
      </c>
      <c r="AP513" s="1053">
        <f t="shared" si="322"/>
        <v>1.8518518518518601</v>
      </c>
      <c r="AQ513" s="1053">
        <f t="shared" si="323"/>
        <v>0</v>
      </c>
      <c r="AR513" s="1053">
        <f t="shared" si="324"/>
        <v>0</v>
      </c>
      <c r="AS513" s="1053">
        <f t="shared" si="325"/>
        <v>0</v>
      </c>
      <c r="AT513" s="1053">
        <f t="shared" si="326"/>
        <v>0</v>
      </c>
      <c r="AU513" s="1054">
        <f t="shared" si="305"/>
        <v>2.8397580609028745</v>
      </c>
      <c r="AV513" s="1055">
        <f t="shared" si="306"/>
        <v>2.5457581848546922</v>
      </c>
    </row>
    <row r="514" spans="1:48" ht="11.25" customHeight="1" x14ac:dyDescent="0.2">
      <c r="A514" s="860" t="s">
        <v>316</v>
      </c>
      <c r="B514" s="860" t="s">
        <v>317</v>
      </c>
      <c r="C514" s="610">
        <v>3.7650000000000001</v>
      </c>
      <c r="D514" s="482">
        <v>3.4649999999999999</v>
      </c>
      <c r="E514" s="482">
        <v>3.1150000000000002</v>
      </c>
      <c r="F514" s="610">
        <v>2.91</v>
      </c>
      <c r="G514" s="610">
        <v>2.7149999999999999</v>
      </c>
      <c r="H514" s="610">
        <v>2.4449999999999998</v>
      </c>
      <c r="I514" s="610">
        <v>2.21</v>
      </c>
      <c r="J514" s="931"/>
      <c r="K514" s="610">
        <v>2.105</v>
      </c>
      <c r="L514" s="481">
        <v>1.99</v>
      </c>
      <c r="M514" s="931"/>
      <c r="N514" s="494">
        <v>1.86</v>
      </c>
      <c r="O514" s="494">
        <v>1.75</v>
      </c>
      <c r="P514" s="616">
        <v>1.6</v>
      </c>
      <c r="Q514" s="616">
        <v>1.35</v>
      </c>
      <c r="R514" s="616">
        <v>1.1200000000000001</v>
      </c>
      <c r="S514" s="616">
        <v>0.98</v>
      </c>
      <c r="T514" s="616">
        <v>0.78</v>
      </c>
      <c r="U514" s="616">
        <v>0.62</v>
      </c>
      <c r="V514" s="616">
        <v>0.59</v>
      </c>
      <c r="W514" s="616">
        <v>0.56999999999999995</v>
      </c>
      <c r="X514" s="616">
        <v>0.55000000000000004</v>
      </c>
      <c r="Y514" s="616">
        <v>0.53</v>
      </c>
      <c r="Z514" s="613">
        <f t="shared" si="304"/>
        <v>37.019999999999996</v>
      </c>
      <c r="AA514" s="1052">
        <f t="shared" si="307"/>
        <v>8.6580086580086757</v>
      </c>
      <c r="AB514" s="1052">
        <f t="shared" si="308"/>
        <v>11.235955056179758</v>
      </c>
      <c r="AC514" s="1053">
        <f t="shared" si="309"/>
        <v>7.0446735395188975</v>
      </c>
      <c r="AD514" s="1053">
        <f t="shared" si="310"/>
        <v>7.1823204419889652</v>
      </c>
      <c r="AE514" s="1053">
        <f t="shared" si="311"/>
        <v>11.042944785276077</v>
      </c>
      <c r="AF514" s="1053">
        <f t="shared" si="312"/>
        <v>10.633484162895911</v>
      </c>
      <c r="AG514" s="1053">
        <f t="shared" si="313"/>
        <v>4.9881235154394243</v>
      </c>
      <c r="AH514" s="1053">
        <f t="shared" si="314"/>
        <v>5.7788944723618174</v>
      </c>
      <c r="AI514" s="1053">
        <f t="shared" si="315"/>
        <v>6.9892473118279508</v>
      </c>
      <c r="AJ514" s="1053">
        <f t="shared" si="316"/>
        <v>6.2857142857142945</v>
      </c>
      <c r="AK514" s="1053">
        <f t="shared" si="317"/>
        <v>9.375</v>
      </c>
      <c r="AL514" s="1053">
        <f t="shared" si="318"/>
        <v>18.518518518518512</v>
      </c>
      <c r="AM514" s="1053">
        <f t="shared" si="319"/>
        <v>20.535714285714278</v>
      </c>
      <c r="AN514" s="1053">
        <f t="shared" si="320"/>
        <v>14.285714285714302</v>
      </c>
      <c r="AO514" s="1053">
        <f t="shared" si="321"/>
        <v>25.641025641025639</v>
      </c>
      <c r="AP514" s="1053">
        <f t="shared" si="322"/>
        <v>25.806451612903224</v>
      </c>
      <c r="AQ514" s="1053">
        <f t="shared" si="323"/>
        <v>5.0847457627118731</v>
      </c>
      <c r="AR514" s="1053">
        <f t="shared" si="324"/>
        <v>3.5087719298245723</v>
      </c>
      <c r="AS514" s="1053">
        <f t="shared" si="325"/>
        <v>3.6363636363636154</v>
      </c>
      <c r="AT514" s="1053">
        <f t="shared" si="326"/>
        <v>3.7735849056603765</v>
      </c>
      <c r="AU514" s="1054">
        <f t="shared" si="305"/>
        <v>10.500262840382408</v>
      </c>
      <c r="AV514" s="1055">
        <f t="shared" si="306"/>
        <v>6.9760969468192888</v>
      </c>
    </row>
    <row r="515" spans="1:48" ht="11.25" customHeight="1" x14ac:dyDescent="0.2">
      <c r="A515" s="860" t="s">
        <v>1547</v>
      </c>
      <c r="B515" s="860" t="s">
        <v>1548</v>
      </c>
      <c r="C515" s="610">
        <v>1.08</v>
      </c>
      <c r="D515" s="482">
        <v>1.04</v>
      </c>
      <c r="E515" s="482">
        <v>0.79</v>
      </c>
      <c r="F515" s="610">
        <v>0.75</v>
      </c>
      <c r="G515" s="610">
        <v>0.71</v>
      </c>
      <c r="H515" s="485">
        <v>0.68</v>
      </c>
      <c r="I515" s="610">
        <v>0.64</v>
      </c>
      <c r="J515" s="931"/>
      <c r="K515" s="610">
        <v>0.6</v>
      </c>
      <c r="L515" s="614">
        <v>0.5</v>
      </c>
      <c r="M515" s="931"/>
      <c r="N515" s="494">
        <v>0.45</v>
      </c>
      <c r="O515" s="494">
        <v>0.2</v>
      </c>
      <c r="P515" s="612">
        <v>0</v>
      </c>
      <c r="Q515" s="612">
        <v>0</v>
      </c>
      <c r="R515" s="612">
        <v>0</v>
      </c>
      <c r="S515" s="612">
        <v>0</v>
      </c>
      <c r="T515" s="612">
        <v>0</v>
      </c>
      <c r="U515" s="612">
        <v>0</v>
      </c>
      <c r="V515" s="612">
        <v>0</v>
      </c>
      <c r="W515" s="612">
        <v>0</v>
      </c>
      <c r="X515" s="612">
        <v>0</v>
      </c>
      <c r="Y515" s="612">
        <v>0</v>
      </c>
      <c r="Z515" s="613">
        <f t="shared" si="304"/>
        <v>7.4399999999999995</v>
      </c>
      <c r="AA515" s="1052">
        <f t="shared" si="307"/>
        <v>3.8461538461538547</v>
      </c>
      <c r="AB515" s="1052">
        <f t="shared" si="308"/>
        <v>31.645569620253156</v>
      </c>
      <c r="AC515" s="1053">
        <f t="shared" si="309"/>
        <v>5.3333333333333455</v>
      </c>
      <c r="AD515" s="1053">
        <f t="shared" si="310"/>
        <v>5.6338028169014231</v>
      </c>
      <c r="AE515" s="1053">
        <f t="shared" si="311"/>
        <v>4.4117647058823373</v>
      </c>
      <c r="AF515" s="1053">
        <f t="shared" si="312"/>
        <v>6.25</v>
      </c>
      <c r="AG515" s="1053">
        <f t="shared" si="313"/>
        <v>6.6666666666666652</v>
      </c>
      <c r="AH515" s="1053">
        <f t="shared" si="314"/>
        <v>19.999999999999996</v>
      </c>
      <c r="AI515" s="1053">
        <f t="shared" si="315"/>
        <v>11.111111111111116</v>
      </c>
      <c r="AJ515" s="1053">
        <f t="shared" si="316"/>
        <v>125</v>
      </c>
      <c r="AK515" s="1053" t="str">
        <f t="shared" si="317"/>
        <v>n/a</v>
      </c>
      <c r="AL515" s="1053" t="str">
        <f t="shared" si="318"/>
        <v>n/a</v>
      </c>
      <c r="AM515" s="1053" t="str">
        <f t="shared" si="319"/>
        <v>n/a</v>
      </c>
      <c r="AN515" s="1053" t="str">
        <f t="shared" si="320"/>
        <v>n/a</v>
      </c>
      <c r="AO515" s="1053" t="str">
        <f t="shared" si="321"/>
        <v>n/a</v>
      </c>
      <c r="AP515" s="1053" t="str">
        <f t="shared" si="322"/>
        <v>n/a</v>
      </c>
      <c r="AQ515" s="1053" t="str">
        <f t="shared" si="323"/>
        <v>n/a</v>
      </c>
      <c r="AR515" s="1053" t="str">
        <f t="shared" si="324"/>
        <v>n/a</v>
      </c>
      <c r="AS515" s="1053" t="str">
        <f t="shared" si="325"/>
        <v>n/a</v>
      </c>
      <c r="AT515" s="1053" t="str">
        <f t="shared" si="326"/>
        <v>n/a</v>
      </c>
      <c r="AU515" s="1054">
        <f t="shared" si="305"/>
        <v>21.989840210030188</v>
      </c>
      <c r="AV515" s="1055">
        <f t="shared" si="306"/>
        <v>37.256342983270962</v>
      </c>
    </row>
    <row r="516" spans="1:48" ht="11.25" customHeight="1" x14ac:dyDescent="0.2">
      <c r="A516" s="480" t="s">
        <v>4606</v>
      </c>
      <c r="B516" s="860" t="s">
        <v>4605</v>
      </c>
      <c r="C516" s="610">
        <v>0.79</v>
      </c>
      <c r="D516" s="482">
        <v>0.64</v>
      </c>
      <c r="E516" s="615">
        <v>0.5</v>
      </c>
      <c r="F516" s="610">
        <v>0.44</v>
      </c>
      <c r="G516" s="610">
        <v>0.38750000000000001</v>
      </c>
      <c r="H516" s="610">
        <v>0.3125</v>
      </c>
      <c r="I516" s="610">
        <v>0.2</v>
      </c>
      <c r="J516" s="931">
        <v>0</v>
      </c>
      <c r="K516" s="610">
        <v>0.1</v>
      </c>
      <c r="L516" s="481">
        <v>2.5000000000000001E-2</v>
      </c>
      <c r="M516" s="931">
        <v>0</v>
      </c>
      <c r="N516" s="611">
        <v>0</v>
      </c>
      <c r="O516" s="611">
        <v>0.23250000000000001</v>
      </c>
      <c r="P516" s="616">
        <v>0.52</v>
      </c>
      <c r="Q516" s="616">
        <v>0.5</v>
      </c>
      <c r="R516" s="616">
        <v>0.48</v>
      </c>
      <c r="S516" s="612">
        <v>0.44</v>
      </c>
      <c r="T516" s="616">
        <v>0.4</v>
      </c>
      <c r="U516" s="616">
        <v>0.3</v>
      </c>
      <c r="V516" s="616">
        <v>0.26</v>
      </c>
      <c r="W516" s="616">
        <v>0.24</v>
      </c>
      <c r="X516" s="616">
        <v>0.22</v>
      </c>
      <c r="Y516" s="616">
        <v>0.2</v>
      </c>
      <c r="Z516" s="613">
        <f t="shared" si="304"/>
        <v>7.1875000000000018</v>
      </c>
      <c r="AA516" s="1052">
        <f t="shared" si="307"/>
        <v>23.4375</v>
      </c>
      <c r="AB516" s="1052">
        <f t="shared" si="308"/>
        <v>28.000000000000004</v>
      </c>
      <c r="AC516" s="1053">
        <f t="shared" si="309"/>
        <v>13.636363636363647</v>
      </c>
      <c r="AD516" s="1053">
        <f t="shared" si="310"/>
        <v>13.548387096774196</v>
      </c>
      <c r="AE516" s="1053">
        <f t="shared" si="311"/>
        <v>24</v>
      </c>
      <c r="AF516" s="1053">
        <f t="shared" si="312"/>
        <v>56.25</v>
      </c>
      <c r="AG516" s="1053">
        <f t="shared" si="313"/>
        <v>100</v>
      </c>
      <c r="AH516" s="1053">
        <f t="shared" si="314"/>
        <v>300</v>
      </c>
      <c r="AI516" s="1053" t="str">
        <f t="shared" si="315"/>
        <v>n/a</v>
      </c>
      <c r="AJ516" s="1053">
        <f t="shared" si="316"/>
        <v>-100</v>
      </c>
      <c r="AK516" s="1053">
        <f t="shared" si="317"/>
        <v>-55.28846153846154</v>
      </c>
      <c r="AL516" s="1053">
        <f t="shared" si="318"/>
        <v>4.0000000000000036</v>
      </c>
      <c r="AM516" s="1053">
        <f t="shared" si="319"/>
        <v>4.1666666666666741</v>
      </c>
      <c r="AN516" s="1053">
        <f t="shared" si="320"/>
        <v>9.0909090909090828</v>
      </c>
      <c r="AO516" s="1053">
        <f t="shared" si="321"/>
        <v>9.9999999999999858</v>
      </c>
      <c r="AP516" s="1053">
        <f t="shared" si="322"/>
        <v>33.33333333333335</v>
      </c>
      <c r="AQ516" s="1053">
        <f t="shared" si="323"/>
        <v>15.384615384615374</v>
      </c>
      <c r="AR516" s="1053">
        <f t="shared" si="324"/>
        <v>8.3333333333333481</v>
      </c>
      <c r="AS516" s="1053">
        <f t="shared" si="325"/>
        <v>9.0909090909090828</v>
      </c>
      <c r="AT516" s="1053">
        <f t="shared" si="326"/>
        <v>9.9999999999999858</v>
      </c>
      <c r="AU516" s="1054">
        <f t="shared" si="305"/>
        <v>26.683345057602278</v>
      </c>
      <c r="AV516" s="1055">
        <f t="shared" si="306"/>
        <v>77.023653379727165</v>
      </c>
    </row>
    <row r="517" spans="1:48" ht="11.25" customHeight="1" x14ac:dyDescent="0.2">
      <c r="A517" s="860" t="s">
        <v>1549</v>
      </c>
      <c r="B517" s="860" t="s">
        <v>1550</v>
      </c>
      <c r="C517" s="610">
        <v>1.44</v>
      </c>
      <c r="D517" s="482">
        <v>1.36</v>
      </c>
      <c r="E517" s="615">
        <v>1.28</v>
      </c>
      <c r="F517" s="610">
        <v>1.2</v>
      </c>
      <c r="G517" s="610">
        <v>1.1200000000000001</v>
      </c>
      <c r="H517" s="610">
        <v>1.04</v>
      </c>
      <c r="I517" s="610">
        <v>0.96</v>
      </c>
      <c r="J517" s="931"/>
      <c r="K517" s="610">
        <v>0.88</v>
      </c>
      <c r="L517" s="481">
        <v>0.8</v>
      </c>
      <c r="M517" s="931"/>
      <c r="N517" s="611">
        <v>0.72</v>
      </c>
      <c r="O517" s="611">
        <v>0.8</v>
      </c>
      <c r="P517" s="616">
        <v>1.28</v>
      </c>
      <c r="Q517" s="616">
        <v>1.1599999999999999</v>
      </c>
      <c r="R517" s="616">
        <v>0.96</v>
      </c>
      <c r="S517" s="616">
        <v>0.76</v>
      </c>
      <c r="T517" s="616">
        <v>0.68</v>
      </c>
      <c r="U517" s="616">
        <v>0.6</v>
      </c>
      <c r="V517" s="616">
        <v>0.52</v>
      </c>
      <c r="W517" s="616">
        <v>0.44</v>
      </c>
      <c r="X517" s="616">
        <v>0.36</v>
      </c>
      <c r="Y517" s="616">
        <v>0.30667</v>
      </c>
      <c r="Z517" s="613">
        <f t="shared" si="304"/>
        <v>18.666670000000007</v>
      </c>
      <c r="AA517" s="1052">
        <f t="shared" si="307"/>
        <v>5.8823529411764497</v>
      </c>
      <c r="AB517" s="1052">
        <f t="shared" si="308"/>
        <v>6.25</v>
      </c>
      <c r="AC517" s="1053">
        <f t="shared" si="309"/>
        <v>6.6666666666666652</v>
      </c>
      <c r="AD517" s="1053">
        <f t="shared" si="310"/>
        <v>7.1428571428571397</v>
      </c>
      <c r="AE517" s="1053">
        <f t="shared" si="311"/>
        <v>7.6923076923077094</v>
      </c>
      <c r="AF517" s="1053">
        <f t="shared" si="312"/>
        <v>8.3333333333333481</v>
      </c>
      <c r="AG517" s="1053">
        <f t="shared" si="313"/>
        <v>9.0909090909090828</v>
      </c>
      <c r="AH517" s="1053">
        <f t="shared" si="314"/>
        <v>9.9999999999999858</v>
      </c>
      <c r="AI517" s="1053">
        <f t="shared" si="315"/>
        <v>11.111111111111116</v>
      </c>
      <c r="AJ517" s="1053">
        <f t="shared" si="316"/>
        <v>-10.000000000000009</v>
      </c>
      <c r="AK517" s="1053">
        <f t="shared" si="317"/>
        <v>-37.5</v>
      </c>
      <c r="AL517" s="1053">
        <f t="shared" si="318"/>
        <v>10.344827586206918</v>
      </c>
      <c r="AM517" s="1053">
        <f t="shared" si="319"/>
        <v>20.833333333333325</v>
      </c>
      <c r="AN517" s="1053">
        <f t="shared" si="320"/>
        <v>26.315789473684205</v>
      </c>
      <c r="AO517" s="1053">
        <f t="shared" si="321"/>
        <v>11.764705882352944</v>
      </c>
      <c r="AP517" s="1053">
        <f t="shared" si="322"/>
        <v>13.333333333333353</v>
      </c>
      <c r="AQ517" s="1053">
        <f t="shared" si="323"/>
        <v>15.384615384615374</v>
      </c>
      <c r="AR517" s="1053">
        <f t="shared" si="324"/>
        <v>18.181818181818187</v>
      </c>
      <c r="AS517" s="1053">
        <f t="shared" si="325"/>
        <v>22.222222222222232</v>
      </c>
      <c r="AT517" s="1053">
        <f t="shared" si="326"/>
        <v>17.39002836925685</v>
      </c>
      <c r="AU517" s="1054">
        <f t="shared" si="305"/>
        <v>9.022010587259242</v>
      </c>
      <c r="AV517" s="1055">
        <f t="shared" si="306"/>
        <v>13.36810546722112</v>
      </c>
    </row>
    <row r="518" spans="1:48" ht="11.25" customHeight="1" x14ac:dyDescent="0.2">
      <c r="A518" s="480" t="s">
        <v>1577</v>
      </c>
      <c r="B518" s="860" t="s">
        <v>1578</v>
      </c>
      <c r="C518" s="610">
        <v>2.1800000000000002</v>
      </c>
      <c r="D518" s="482">
        <v>2.1</v>
      </c>
      <c r="E518" s="615">
        <v>1.8699999999999999</v>
      </c>
      <c r="F518" s="610">
        <v>1.61</v>
      </c>
      <c r="G518" s="610">
        <v>1.5</v>
      </c>
      <c r="H518" s="610">
        <v>1.32</v>
      </c>
      <c r="I518" s="610">
        <v>0.98</v>
      </c>
      <c r="J518" s="931"/>
      <c r="K518" s="610">
        <v>0.76</v>
      </c>
      <c r="L518" s="481">
        <v>0.7</v>
      </c>
      <c r="M518" s="931"/>
      <c r="N518" s="494">
        <v>0.55000000000000004</v>
      </c>
      <c r="O518" s="494">
        <v>0.5</v>
      </c>
      <c r="P518" s="612">
        <v>0.45</v>
      </c>
      <c r="Q518" s="616">
        <v>0.9</v>
      </c>
      <c r="R518" s="616">
        <v>0.8</v>
      </c>
      <c r="S518" s="616">
        <v>0.65</v>
      </c>
      <c r="T518" s="616">
        <v>0.55000000000000004</v>
      </c>
      <c r="U518" s="616">
        <v>0.45</v>
      </c>
      <c r="V518" s="616">
        <v>0.25</v>
      </c>
      <c r="W518" s="612">
        <v>0</v>
      </c>
      <c r="X518" s="612">
        <v>0</v>
      </c>
      <c r="Y518" s="612">
        <v>0</v>
      </c>
      <c r="Z518" s="613">
        <f t="shared" si="304"/>
        <v>18.12</v>
      </c>
      <c r="AA518" s="1052">
        <f t="shared" si="307"/>
        <v>3.8095238095238182</v>
      </c>
      <c r="AB518" s="1052">
        <f t="shared" si="308"/>
        <v>12.299465240641716</v>
      </c>
      <c r="AC518" s="1053">
        <f t="shared" si="309"/>
        <v>16.149068322981353</v>
      </c>
      <c r="AD518" s="1053">
        <f t="shared" si="310"/>
        <v>7.3333333333333472</v>
      </c>
      <c r="AE518" s="1053">
        <f t="shared" si="311"/>
        <v>13.636363636363624</v>
      </c>
      <c r="AF518" s="1053">
        <f t="shared" si="312"/>
        <v>34.693877551020421</v>
      </c>
      <c r="AG518" s="1053">
        <f t="shared" si="313"/>
        <v>28.947368421052634</v>
      </c>
      <c r="AH518" s="1053">
        <f t="shared" si="314"/>
        <v>8.5714285714285854</v>
      </c>
      <c r="AI518" s="1053">
        <f t="shared" si="315"/>
        <v>27.272727272727249</v>
      </c>
      <c r="AJ518" s="1053">
        <f t="shared" si="316"/>
        <v>10.000000000000009</v>
      </c>
      <c r="AK518" s="1053">
        <f t="shared" si="317"/>
        <v>11.111111111111116</v>
      </c>
      <c r="AL518" s="1053">
        <f t="shared" si="318"/>
        <v>-50</v>
      </c>
      <c r="AM518" s="1053">
        <f t="shared" si="319"/>
        <v>12.5</v>
      </c>
      <c r="AN518" s="1053">
        <f t="shared" si="320"/>
        <v>23.076923076923084</v>
      </c>
      <c r="AO518" s="1053">
        <f t="shared" si="321"/>
        <v>18.181818181818166</v>
      </c>
      <c r="AP518" s="1053">
        <f t="shared" si="322"/>
        <v>22.222222222222232</v>
      </c>
      <c r="AQ518" s="1053">
        <f t="shared" si="323"/>
        <v>80</v>
      </c>
      <c r="AR518" s="1053" t="str">
        <f t="shared" si="324"/>
        <v>n/a</v>
      </c>
      <c r="AS518" s="1053" t="str">
        <f t="shared" si="325"/>
        <v>n/a</v>
      </c>
      <c r="AT518" s="1053" t="str">
        <f t="shared" si="326"/>
        <v>n/a</v>
      </c>
      <c r="AU518" s="1054">
        <f t="shared" si="305"/>
        <v>16.459131220655728</v>
      </c>
      <c r="AV518" s="1055">
        <f t="shared" si="306"/>
        <v>24.439340808919834</v>
      </c>
    </row>
    <row r="519" spans="1:48" ht="11.25" customHeight="1" x14ac:dyDescent="0.2">
      <c r="A519" s="490" t="s">
        <v>321</v>
      </c>
      <c r="B519" s="490" t="s">
        <v>322</v>
      </c>
      <c r="C519" s="610">
        <v>2.9548999999999999</v>
      </c>
      <c r="D519" s="482">
        <v>2.8412000000000002</v>
      </c>
      <c r="E519" s="482">
        <v>2.7382999999999997</v>
      </c>
      <c r="F519" s="496">
        <v>2.6713999999999998</v>
      </c>
      <c r="G519" s="496">
        <v>2.6322999999999999</v>
      </c>
      <c r="H519" s="496">
        <v>2.5322999999999998</v>
      </c>
      <c r="I519" s="496">
        <v>2.3665000000000003</v>
      </c>
      <c r="J519" s="1013"/>
      <c r="K519" s="496">
        <v>2.2110000000000003</v>
      </c>
      <c r="L519" s="492">
        <v>2.0568</v>
      </c>
      <c r="M519" s="1013"/>
      <c r="N519" s="509">
        <v>1.8854</v>
      </c>
      <c r="O519" s="509">
        <v>1.72</v>
      </c>
      <c r="P519" s="498">
        <v>1.55</v>
      </c>
      <c r="Q519" s="498">
        <v>1.36</v>
      </c>
      <c r="R519" s="498">
        <v>1.21</v>
      </c>
      <c r="S519" s="498">
        <v>1.0900000000000001</v>
      </c>
      <c r="T519" s="498">
        <v>0.97750000000000004</v>
      </c>
      <c r="U519" s="498">
        <v>0.86499999999999999</v>
      </c>
      <c r="V519" s="498">
        <v>0.79</v>
      </c>
      <c r="W519" s="498">
        <v>0.73</v>
      </c>
      <c r="X519" s="498">
        <v>0.67</v>
      </c>
      <c r="Y519" s="498">
        <v>0.625</v>
      </c>
      <c r="Z519" s="613">
        <f t="shared" ref="Z519:Z582" si="327">SUM(C519:Y519)</f>
        <v>36.477599999999995</v>
      </c>
      <c r="AA519" s="1052">
        <f t="shared" si="307"/>
        <v>4.0018302125862215</v>
      </c>
      <c r="AB519" s="1052">
        <f t="shared" si="308"/>
        <v>3.7578059379907325</v>
      </c>
      <c r="AC519" s="1053">
        <f t="shared" si="309"/>
        <v>2.5043048588754946</v>
      </c>
      <c r="AD519" s="1053">
        <f t="shared" si="310"/>
        <v>1.4853930023173589</v>
      </c>
      <c r="AE519" s="1053">
        <f t="shared" si="311"/>
        <v>3.9489791888796866</v>
      </c>
      <c r="AF519" s="1053">
        <f t="shared" si="312"/>
        <v>7.0061271920557555</v>
      </c>
      <c r="AG519" s="1053">
        <f t="shared" si="313"/>
        <v>7.0330167345092676</v>
      </c>
      <c r="AH519" s="1053">
        <f t="shared" si="314"/>
        <v>7.4970828471412121</v>
      </c>
      <c r="AI519" s="1053">
        <f t="shared" si="315"/>
        <v>9.0909090909090828</v>
      </c>
      <c r="AJ519" s="1053">
        <f t="shared" si="316"/>
        <v>9.6162790697674296</v>
      </c>
      <c r="AK519" s="1053">
        <f t="shared" si="317"/>
        <v>10.967741935483865</v>
      </c>
      <c r="AL519" s="1053">
        <f t="shared" si="318"/>
        <v>13.970588235294112</v>
      </c>
      <c r="AM519" s="1053">
        <f t="shared" si="319"/>
        <v>12.396694214876035</v>
      </c>
      <c r="AN519" s="1053">
        <f t="shared" si="320"/>
        <v>11.009174311926584</v>
      </c>
      <c r="AO519" s="1053">
        <f t="shared" si="321"/>
        <v>11.508951406649626</v>
      </c>
      <c r="AP519" s="1053">
        <f t="shared" si="322"/>
        <v>13.005780346820806</v>
      </c>
      <c r="AQ519" s="1053">
        <f t="shared" si="323"/>
        <v>9.4936708860759325</v>
      </c>
      <c r="AR519" s="1053">
        <f t="shared" si="324"/>
        <v>8.2191780821917924</v>
      </c>
      <c r="AS519" s="1053">
        <f t="shared" si="325"/>
        <v>8.9552238805969964</v>
      </c>
      <c r="AT519" s="1053">
        <f t="shared" si="326"/>
        <v>7.2000000000000064</v>
      </c>
      <c r="AU519" s="1054">
        <f t="shared" ref="AU519:AU582" si="328">AVERAGE(AA519:AT519)</f>
        <v>8.1334365717474011</v>
      </c>
      <c r="AV519" s="1055">
        <f t="shared" ref="AV519:AV582" si="329">STDEV(AA519:AT519)</f>
        <v>3.5740350062545745</v>
      </c>
    </row>
    <row r="520" spans="1:48" ht="11.25" customHeight="1" x14ac:dyDescent="0.2">
      <c r="A520" s="860" t="s">
        <v>310</v>
      </c>
      <c r="B520" s="860" t="s">
        <v>311</v>
      </c>
      <c r="C520" s="610">
        <v>3.4</v>
      </c>
      <c r="D520" s="482">
        <v>2.94</v>
      </c>
      <c r="E520" s="482">
        <v>2.64</v>
      </c>
      <c r="F520" s="485">
        <v>2.52</v>
      </c>
      <c r="G520" s="485">
        <v>2.52</v>
      </c>
      <c r="H520" s="610">
        <v>2.0699999999999998</v>
      </c>
      <c r="I520" s="610">
        <v>1.78</v>
      </c>
      <c r="J520" s="931"/>
      <c r="K520" s="610">
        <v>1.62</v>
      </c>
      <c r="L520" s="481">
        <v>1.43</v>
      </c>
      <c r="M520" s="931"/>
      <c r="N520" s="494">
        <v>1.07</v>
      </c>
      <c r="O520" s="611">
        <v>1</v>
      </c>
      <c r="P520" s="616">
        <v>0.92</v>
      </c>
      <c r="Q520" s="616">
        <v>0.76332999999999995</v>
      </c>
      <c r="R520" s="616">
        <v>0.65332999999999997</v>
      </c>
      <c r="S520" s="616">
        <v>0.57333000000000001</v>
      </c>
      <c r="T520" s="612">
        <v>0.50666</v>
      </c>
      <c r="U520" s="616">
        <v>0.50666</v>
      </c>
      <c r="V520" s="612">
        <v>0.48</v>
      </c>
      <c r="W520" s="616">
        <v>0.48</v>
      </c>
      <c r="X520" s="612">
        <v>0.45333000000000001</v>
      </c>
      <c r="Y520" s="616">
        <v>0.45333000000000001</v>
      </c>
      <c r="Z520" s="613">
        <f t="shared" si="327"/>
        <v>28.779970000000006</v>
      </c>
      <c r="AA520" s="1052">
        <f t="shared" si="307"/>
        <v>15.646258503401356</v>
      </c>
      <c r="AB520" s="1052">
        <f t="shared" si="308"/>
        <v>11.363636363636353</v>
      </c>
      <c r="AC520" s="1053">
        <f t="shared" si="309"/>
        <v>4.7619047619047672</v>
      </c>
      <c r="AD520" s="1053">
        <f t="shared" si="310"/>
        <v>0</v>
      </c>
      <c r="AE520" s="1053">
        <f t="shared" si="311"/>
        <v>21.739130434782616</v>
      </c>
      <c r="AF520" s="1053">
        <f t="shared" si="312"/>
        <v>16.292134831460658</v>
      </c>
      <c r="AG520" s="1053">
        <f t="shared" si="313"/>
        <v>9.8765432098765427</v>
      </c>
      <c r="AH520" s="1053">
        <f t="shared" si="314"/>
        <v>13.286713286713292</v>
      </c>
      <c r="AI520" s="1053">
        <f t="shared" si="315"/>
        <v>33.644859813084096</v>
      </c>
      <c r="AJ520" s="1053">
        <f t="shared" si="316"/>
        <v>7.0000000000000062</v>
      </c>
      <c r="AK520" s="1053">
        <f t="shared" si="317"/>
        <v>8.6956521739130377</v>
      </c>
      <c r="AL520" s="1053">
        <f t="shared" si="318"/>
        <v>20.524543775300351</v>
      </c>
      <c r="AM520" s="1053">
        <f t="shared" si="319"/>
        <v>16.83682059602345</v>
      </c>
      <c r="AN520" s="1053">
        <f t="shared" si="320"/>
        <v>13.953569497497064</v>
      </c>
      <c r="AO520" s="1053">
        <f t="shared" si="321"/>
        <v>13.158725772707536</v>
      </c>
      <c r="AP520" s="1053">
        <f t="shared" si="322"/>
        <v>0</v>
      </c>
      <c r="AQ520" s="1053">
        <f t="shared" si="323"/>
        <v>5.55416666666666</v>
      </c>
      <c r="AR520" s="1053">
        <f t="shared" si="324"/>
        <v>0</v>
      </c>
      <c r="AS520" s="1053">
        <f t="shared" si="325"/>
        <v>5.8831314936139245</v>
      </c>
      <c r="AT520" s="1053">
        <f t="shared" si="326"/>
        <v>0</v>
      </c>
      <c r="AU520" s="1054">
        <f t="shared" si="328"/>
        <v>10.910889559029084</v>
      </c>
      <c r="AV520" s="1055">
        <f t="shared" si="329"/>
        <v>8.6523802993762793</v>
      </c>
    </row>
    <row r="521" spans="1:48" ht="11.25" customHeight="1" x14ac:dyDescent="0.2">
      <c r="A521" s="860" t="s">
        <v>731</v>
      </c>
      <c r="B521" s="860" t="s">
        <v>732</v>
      </c>
      <c r="C521" s="610">
        <v>2.44</v>
      </c>
      <c r="D521" s="482">
        <v>2.4</v>
      </c>
      <c r="E521" s="482">
        <v>2.3199999999999998</v>
      </c>
      <c r="F521" s="610">
        <v>2.2000000000000002</v>
      </c>
      <c r="G521" s="610">
        <v>2.12</v>
      </c>
      <c r="H521" s="610">
        <v>1.92</v>
      </c>
      <c r="I521" s="610">
        <v>1.68</v>
      </c>
      <c r="J521" s="931"/>
      <c r="K521" s="610">
        <v>1.48</v>
      </c>
      <c r="L521" s="481">
        <v>0.9</v>
      </c>
      <c r="M521" s="931"/>
      <c r="N521" s="494">
        <v>0.8</v>
      </c>
      <c r="O521" s="494">
        <v>0.78</v>
      </c>
      <c r="P521" s="616">
        <v>0.76</v>
      </c>
      <c r="Q521" s="616">
        <v>0.68</v>
      </c>
      <c r="R521" s="616">
        <v>0.62</v>
      </c>
      <c r="S521" s="616">
        <v>0.56000000000000005</v>
      </c>
      <c r="T521" s="616">
        <v>0.46</v>
      </c>
      <c r="U521" s="616">
        <v>0.31</v>
      </c>
      <c r="V521" s="616">
        <v>0.28000000000000003</v>
      </c>
      <c r="W521" s="616">
        <v>0.25</v>
      </c>
      <c r="X521" s="616">
        <v>0.22</v>
      </c>
      <c r="Y521" s="616">
        <v>0.2</v>
      </c>
      <c r="Z521" s="613">
        <f t="shared" si="327"/>
        <v>23.38</v>
      </c>
      <c r="AA521" s="1052">
        <f t="shared" si="307"/>
        <v>1.6666666666666607</v>
      </c>
      <c r="AB521" s="1052">
        <f t="shared" si="308"/>
        <v>3.4482758620689724</v>
      </c>
      <c r="AC521" s="1053">
        <f t="shared" si="309"/>
        <v>5.4545454545454453</v>
      </c>
      <c r="AD521" s="1053">
        <f t="shared" si="310"/>
        <v>3.7735849056603765</v>
      </c>
      <c r="AE521" s="1053">
        <f t="shared" si="311"/>
        <v>10.416666666666675</v>
      </c>
      <c r="AF521" s="1053">
        <f t="shared" si="312"/>
        <v>14.285714285714279</v>
      </c>
      <c r="AG521" s="1053">
        <f t="shared" si="313"/>
        <v>13.513513513513509</v>
      </c>
      <c r="AH521" s="1053">
        <f t="shared" si="314"/>
        <v>64.444444444444443</v>
      </c>
      <c r="AI521" s="1053">
        <f t="shared" si="315"/>
        <v>12.5</v>
      </c>
      <c r="AJ521" s="1053">
        <f t="shared" si="316"/>
        <v>2.5641025641025772</v>
      </c>
      <c r="AK521" s="1053">
        <f t="shared" si="317"/>
        <v>2.6315789473684292</v>
      </c>
      <c r="AL521" s="1053">
        <f t="shared" si="318"/>
        <v>11.764705882352944</v>
      </c>
      <c r="AM521" s="1053">
        <f t="shared" si="319"/>
        <v>9.6774193548387224</v>
      </c>
      <c r="AN521" s="1053">
        <f t="shared" si="320"/>
        <v>10.714285714285698</v>
      </c>
      <c r="AO521" s="1053">
        <f t="shared" si="321"/>
        <v>21.739130434782616</v>
      </c>
      <c r="AP521" s="1053">
        <f t="shared" si="322"/>
        <v>48.387096774193552</v>
      </c>
      <c r="AQ521" s="1053">
        <f t="shared" si="323"/>
        <v>10.714285714285698</v>
      </c>
      <c r="AR521" s="1053">
        <f t="shared" si="324"/>
        <v>12.000000000000011</v>
      </c>
      <c r="AS521" s="1053">
        <f t="shared" si="325"/>
        <v>13.636363636363647</v>
      </c>
      <c r="AT521" s="1053">
        <f t="shared" si="326"/>
        <v>9.9999999999999858</v>
      </c>
      <c r="AU521" s="1054">
        <f t="shared" si="328"/>
        <v>14.166619041092712</v>
      </c>
      <c r="AV521" s="1055">
        <f t="shared" si="329"/>
        <v>15.506097768998005</v>
      </c>
    </row>
    <row r="522" spans="1:48" ht="11.25" customHeight="1" x14ac:dyDescent="0.2">
      <c r="A522" s="871" t="s">
        <v>3882</v>
      </c>
      <c r="B522" s="875" t="s">
        <v>3883</v>
      </c>
      <c r="C522" s="610">
        <v>0.6</v>
      </c>
      <c r="D522" s="482">
        <v>0.52</v>
      </c>
      <c r="E522" s="482">
        <v>0.44</v>
      </c>
      <c r="F522" s="610">
        <v>0.31</v>
      </c>
      <c r="G522" s="610">
        <v>0.24</v>
      </c>
      <c r="H522" s="610">
        <v>0.1</v>
      </c>
      <c r="I522" s="521">
        <v>0</v>
      </c>
      <c r="J522" s="931"/>
      <c r="K522" s="485">
        <v>0</v>
      </c>
      <c r="L522" s="614">
        <v>0</v>
      </c>
      <c r="M522" s="931"/>
      <c r="N522" s="611">
        <v>0</v>
      </c>
      <c r="O522" s="611">
        <v>0</v>
      </c>
      <c r="P522" s="522">
        <v>0</v>
      </c>
      <c r="Q522" s="522">
        <v>0</v>
      </c>
      <c r="R522" s="616">
        <v>0.10798000000000001</v>
      </c>
      <c r="S522" s="522">
        <v>0</v>
      </c>
      <c r="T522" s="522">
        <v>0</v>
      </c>
      <c r="U522" s="522">
        <v>0</v>
      </c>
      <c r="V522" s="522">
        <v>0</v>
      </c>
      <c r="W522" s="522">
        <v>0</v>
      </c>
      <c r="X522" s="522">
        <v>0</v>
      </c>
      <c r="Y522" s="522">
        <v>0</v>
      </c>
      <c r="Z522" s="613">
        <f t="shared" si="327"/>
        <v>2.3179800000000004</v>
      </c>
      <c r="AA522" s="1052">
        <f t="shared" si="307"/>
        <v>15.384615384615374</v>
      </c>
      <c r="AB522" s="1052">
        <f t="shared" si="308"/>
        <v>18.181818181818187</v>
      </c>
      <c r="AC522" s="1053">
        <f t="shared" si="309"/>
        <v>41.935483870967751</v>
      </c>
      <c r="AD522" s="1053">
        <f t="shared" si="310"/>
        <v>29.166666666666675</v>
      </c>
      <c r="AE522" s="1053">
        <f t="shared" si="311"/>
        <v>140</v>
      </c>
      <c r="AF522" s="1053" t="str">
        <f t="shared" si="312"/>
        <v>n/a</v>
      </c>
      <c r="AG522" s="1053" t="str">
        <f t="shared" si="313"/>
        <v>n/a</v>
      </c>
      <c r="AH522" s="1053" t="str">
        <f t="shared" si="314"/>
        <v>n/a</v>
      </c>
      <c r="AI522" s="1053" t="str">
        <f t="shared" si="315"/>
        <v>n/a</v>
      </c>
      <c r="AJ522" s="1053" t="str">
        <f t="shared" si="316"/>
        <v>n/a</v>
      </c>
      <c r="AK522" s="1053" t="str">
        <f t="shared" si="317"/>
        <v>n/a</v>
      </c>
      <c r="AL522" s="1053" t="str">
        <f t="shared" si="318"/>
        <v>n/a</v>
      </c>
      <c r="AM522" s="1053">
        <f t="shared" si="319"/>
        <v>-100</v>
      </c>
      <c r="AN522" s="1053" t="str">
        <f t="shared" si="320"/>
        <v>n/a</v>
      </c>
      <c r="AO522" s="1053" t="str">
        <f t="shared" si="321"/>
        <v>n/a</v>
      </c>
      <c r="AP522" s="1053" t="str">
        <f t="shared" si="322"/>
        <v>n/a</v>
      </c>
      <c r="AQ522" s="1053" t="str">
        <f t="shared" si="323"/>
        <v>n/a</v>
      </c>
      <c r="AR522" s="1053" t="str">
        <f t="shared" si="324"/>
        <v>n/a</v>
      </c>
      <c r="AS522" s="1053" t="str">
        <f t="shared" si="325"/>
        <v>n/a</v>
      </c>
      <c r="AT522" s="1053" t="str">
        <f t="shared" si="326"/>
        <v>n/a</v>
      </c>
      <c r="AU522" s="1054">
        <f t="shared" si="328"/>
        <v>24.111430684011328</v>
      </c>
      <c r="AV522" s="1055">
        <f t="shared" si="329"/>
        <v>76.535452722364667</v>
      </c>
    </row>
    <row r="523" spans="1:48" ht="11.25" customHeight="1" x14ac:dyDescent="0.2">
      <c r="A523" s="490" t="s">
        <v>3888</v>
      </c>
      <c r="B523" s="490" t="s">
        <v>3889</v>
      </c>
      <c r="C523" s="610">
        <v>2.12</v>
      </c>
      <c r="D523" s="482">
        <v>1.92</v>
      </c>
      <c r="E523" s="493">
        <v>1.76</v>
      </c>
      <c r="F523" s="496">
        <v>1.68</v>
      </c>
      <c r="G523" s="496">
        <v>1.52</v>
      </c>
      <c r="H523" s="496">
        <v>1.32</v>
      </c>
      <c r="I523" s="519">
        <v>1.1200000000000001</v>
      </c>
      <c r="J523" s="1013"/>
      <c r="K523" s="495">
        <v>1.1200000000000001</v>
      </c>
      <c r="L523" s="497">
        <v>1.1200000000000001</v>
      </c>
      <c r="M523" s="1013"/>
      <c r="N523" s="518">
        <v>1.1200000000000001</v>
      </c>
      <c r="O523" s="518">
        <v>1.1200000000000001</v>
      </c>
      <c r="P523" s="499">
        <v>1.56</v>
      </c>
      <c r="Q523" s="498">
        <v>2</v>
      </c>
      <c r="R523" s="498">
        <v>1.84</v>
      </c>
      <c r="S523" s="498">
        <v>1.76</v>
      </c>
      <c r="T523" s="498">
        <v>1.7</v>
      </c>
      <c r="U523" s="498">
        <v>1.66</v>
      </c>
      <c r="V523" s="498">
        <v>1.64</v>
      </c>
      <c r="W523" s="498">
        <v>1.58</v>
      </c>
      <c r="X523" s="498">
        <v>1.48</v>
      </c>
      <c r="Y523" s="498">
        <v>1.4</v>
      </c>
      <c r="Z523" s="613">
        <f t="shared" si="327"/>
        <v>32.540000000000006</v>
      </c>
      <c r="AA523" s="1052">
        <f t="shared" si="307"/>
        <v>10.416666666666675</v>
      </c>
      <c r="AB523" s="1052">
        <f t="shared" si="308"/>
        <v>9.0909090909090828</v>
      </c>
      <c r="AC523" s="1053">
        <f t="shared" si="309"/>
        <v>4.7619047619047672</v>
      </c>
      <c r="AD523" s="1053">
        <f t="shared" si="310"/>
        <v>10.526315789473673</v>
      </c>
      <c r="AE523" s="1053">
        <f t="shared" si="311"/>
        <v>15.151515151515138</v>
      </c>
      <c r="AF523" s="1053">
        <f t="shared" si="312"/>
        <v>17.857142857142861</v>
      </c>
      <c r="AG523" s="1053">
        <f t="shared" si="313"/>
        <v>0</v>
      </c>
      <c r="AH523" s="1053">
        <f t="shared" si="314"/>
        <v>0</v>
      </c>
      <c r="AI523" s="1053">
        <f t="shared" si="315"/>
        <v>0</v>
      </c>
      <c r="AJ523" s="1053">
        <f t="shared" si="316"/>
        <v>0</v>
      </c>
      <c r="AK523" s="1053">
        <f t="shared" si="317"/>
        <v>-28.205128205128204</v>
      </c>
      <c r="AL523" s="1053">
        <f t="shared" si="318"/>
        <v>-21.999999999999996</v>
      </c>
      <c r="AM523" s="1053">
        <f t="shared" si="319"/>
        <v>8.6956521739130377</v>
      </c>
      <c r="AN523" s="1053">
        <f t="shared" si="320"/>
        <v>4.5454545454545414</v>
      </c>
      <c r="AO523" s="1053">
        <f t="shared" si="321"/>
        <v>3.529411764705892</v>
      </c>
      <c r="AP523" s="1053">
        <f t="shared" si="322"/>
        <v>2.4096385542168752</v>
      </c>
      <c r="AQ523" s="1053">
        <f t="shared" si="323"/>
        <v>1.2195121951219523</v>
      </c>
      <c r="AR523" s="1053">
        <f t="shared" si="324"/>
        <v>3.7974683544303778</v>
      </c>
      <c r="AS523" s="1053">
        <f t="shared" si="325"/>
        <v>6.7567567567567544</v>
      </c>
      <c r="AT523" s="1053">
        <f t="shared" si="326"/>
        <v>5.7142857142857162</v>
      </c>
      <c r="AU523" s="1054">
        <f t="shared" si="328"/>
        <v>2.7133753085684571</v>
      </c>
      <c r="AV523" s="1055">
        <f t="shared" si="329"/>
        <v>10.795006569533694</v>
      </c>
    </row>
    <row r="524" spans="1:48" ht="11.25" customHeight="1" x14ac:dyDescent="0.2">
      <c r="A524" s="860" t="s">
        <v>1119</v>
      </c>
      <c r="B524" s="860" t="s">
        <v>1120</v>
      </c>
      <c r="C524" s="610">
        <v>1.0900000000000001</v>
      </c>
      <c r="D524" s="482">
        <v>1.06</v>
      </c>
      <c r="E524" s="615">
        <v>0.96</v>
      </c>
      <c r="F524" s="610">
        <v>0.94</v>
      </c>
      <c r="G524" s="610">
        <v>0.89</v>
      </c>
      <c r="H524" s="610">
        <v>0.87</v>
      </c>
      <c r="I524" s="610">
        <v>0.83499999999999996</v>
      </c>
      <c r="J524" s="610"/>
      <c r="K524" s="610">
        <v>0.82250000000000001</v>
      </c>
      <c r="L524" s="481">
        <v>0.80500000000000005</v>
      </c>
      <c r="M524" s="610"/>
      <c r="N524" s="494">
        <v>0.38250000000000001</v>
      </c>
      <c r="O524" s="611">
        <v>0</v>
      </c>
      <c r="P524" s="612">
        <v>0</v>
      </c>
      <c r="Q524" s="612">
        <v>0</v>
      </c>
      <c r="R524" s="612">
        <v>0</v>
      </c>
      <c r="S524" s="612">
        <v>0</v>
      </c>
      <c r="T524" s="612">
        <v>0</v>
      </c>
      <c r="U524" s="612">
        <v>0</v>
      </c>
      <c r="V524" s="612">
        <v>0</v>
      </c>
      <c r="W524" s="612">
        <v>0</v>
      </c>
      <c r="X524" s="612">
        <v>0</v>
      </c>
      <c r="Y524" s="612">
        <v>0</v>
      </c>
      <c r="Z524" s="613">
        <f t="shared" si="327"/>
        <v>8.6550000000000011</v>
      </c>
      <c r="AA524" s="1052">
        <f t="shared" si="307"/>
        <v>2.8301886792452935</v>
      </c>
      <c r="AB524" s="1052">
        <f t="shared" si="308"/>
        <v>10.416666666666675</v>
      </c>
      <c r="AC524" s="1053">
        <f t="shared" si="309"/>
        <v>2.1276595744680771</v>
      </c>
      <c r="AD524" s="1053">
        <f t="shared" si="310"/>
        <v>5.6179775280898792</v>
      </c>
      <c r="AE524" s="1053">
        <f t="shared" si="311"/>
        <v>2.2988505747126409</v>
      </c>
      <c r="AF524" s="1053">
        <f t="shared" si="312"/>
        <v>4.1916167664670656</v>
      </c>
      <c r="AG524" s="1053">
        <f t="shared" si="313"/>
        <v>1.5197568389057725</v>
      </c>
      <c r="AH524" s="1053">
        <f t="shared" si="314"/>
        <v>2.1739130434782483</v>
      </c>
      <c r="AI524" s="1053">
        <f t="shared" si="315"/>
        <v>110.45751633986929</v>
      </c>
      <c r="AJ524" s="1053" t="str">
        <f t="shared" si="316"/>
        <v>n/a</v>
      </c>
      <c r="AK524" s="1053" t="str">
        <f t="shared" si="317"/>
        <v>n/a</v>
      </c>
      <c r="AL524" s="1053" t="str">
        <f t="shared" si="318"/>
        <v>n/a</v>
      </c>
      <c r="AM524" s="1053" t="str">
        <f t="shared" si="319"/>
        <v>n/a</v>
      </c>
      <c r="AN524" s="1053" t="str">
        <f t="shared" si="320"/>
        <v>n/a</v>
      </c>
      <c r="AO524" s="1053" t="str">
        <f t="shared" si="321"/>
        <v>n/a</v>
      </c>
      <c r="AP524" s="1053" t="str">
        <f t="shared" si="322"/>
        <v>n/a</v>
      </c>
      <c r="AQ524" s="1053" t="str">
        <f t="shared" si="323"/>
        <v>n/a</v>
      </c>
      <c r="AR524" s="1053" t="str">
        <f t="shared" si="324"/>
        <v>n/a</v>
      </c>
      <c r="AS524" s="1053" t="str">
        <f t="shared" si="325"/>
        <v>n/a</v>
      </c>
      <c r="AT524" s="1053" t="str">
        <f t="shared" si="326"/>
        <v>n/a</v>
      </c>
      <c r="AU524" s="1054">
        <f t="shared" si="328"/>
        <v>15.737127334655883</v>
      </c>
      <c r="AV524" s="1055">
        <f t="shared" si="329"/>
        <v>35.627313553429836</v>
      </c>
    </row>
    <row r="525" spans="1:48" ht="11.25" customHeight="1" x14ac:dyDescent="0.2">
      <c r="A525" s="860" t="s">
        <v>729</v>
      </c>
      <c r="B525" s="860" t="s">
        <v>730</v>
      </c>
      <c r="C525" s="610">
        <v>4.59</v>
      </c>
      <c r="D525" s="482">
        <v>4.42</v>
      </c>
      <c r="E525" s="615">
        <v>4.1900000000000004</v>
      </c>
      <c r="F525" s="610">
        <v>4.0999999999999996</v>
      </c>
      <c r="G525" s="610">
        <v>4.0199999999999996</v>
      </c>
      <c r="H525" s="610">
        <v>3.88</v>
      </c>
      <c r="I525" s="610">
        <v>3.49</v>
      </c>
      <c r="J525" s="931"/>
      <c r="K525" s="610">
        <v>3.16</v>
      </c>
      <c r="L525" s="481">
        <v>2.69</v>
      </c>
      <c r="M525" s="931"/>
      <c r="N525" s="494">
        <v>2.38</v>
      </c>
      <c r="O525" s="494">
        <v>2.2000000000000002</v>
      </c>
      <c r="P525" s="616">
        <v>1</v>
      </c>
      <c r="Q525" s="612">
        <v>0</v>
      </c>
      <c r="R525" s="612">
        <v>0</v>
      </c>
      <c r="S525" s="612">
        <v>0</v>
      </c>
      <c r="T525" s="612">
        <v>0</v>
      </c>
      <c r="U525" s="612">
        <v>0</v>
      </c>
      <c r="V525" s="612">
        <v>0</v>
      </c>
      <c r="W525" s="612">
        <v>0</v>
      </c>
      <c r="X525" s="612">
        <v>0</v>
      </c>
      <c r="Y525" s="612">
        <v>0</v>
      </c>
      <c r="Z525" s="613">
        <f t="shared" si="327"/>
        <v>40.120000000000005</v>
      </c>
      <c r="AA525" s="1052">
        <f t="shared" si="307"/>
        <v>3.8461538461538547</v>
      </c>
      <c r="AB525" s="1052">
        <f t="shared" si="308"/>
        <v>5.4892601431980825</v>
      </c>
      <c r="AC525" s="1053">
        <f t="shared" si="309"/>
        <v>2.1951219512195363</v>
      </c>
      <c r="AD525" s="1053">
        <f t="shared" si="310"/>
        <v>1.990049751243772</v>
      </c>
      <c r="AE525" s="1053">
        <f t="shared" si="311"/>
        <v>3.6082474226803996</v>
      </c>
      <c r="AF525" s="1053">
        <f t="shared" si="312"/>
        <v>11.174785100286533</v>
      </c>
      <c r="AG525" s="1053">
        <f t="shared" si="313"/>
        <v>10.443037974683556</v>
      </c>
      <c r="AH525" s="1053">
        <f t="shared" si="314"/>
        <v>17.472118959107807</v>
      </c>
      <c r="AI525" s="1053">
        <f t="shared" si="315"/>
        <v>13.025210084033612</v>
      </c>
      <c r="AJ525" s="1053">
        <f t="shared" si="316"/>
        <v>8.1818181818181799</v>
      </c>
      <c r="AK525" s="1053">
        <f t="shared" si="317"/>
        <v>120.00000000000001</v>
      </c>
      <c r="AL525" s="1053" t="str">
        <f t="shared" si="318"/>
        <v>n/a</v>
      </c>
      <c r="AM525" s="1053" t="str">
        <f t="shared" si="319"/>
        <v>n/a</v>
      </c>
      <c r="AN525" s="1053" t="str">
        <f t="shared" si="320"/>
        <v>n/a</v>
      </c>
      <c r="AO525" s="1053" t="str">
        <f t="shared" si="321"/>
        <v>n/a</v>
      </c>
      <c r="AP525" s="1053" t="str">
        <f t="shared" si="322"/>
        <v>n/a</v>
      </c>
      <c r="AQ525" s="1053" t="str">
        <f t="shared" si="323"/>
        <v>n/a</v>
      </c>
      <c r="AR525" s="1053" t="str">
        <f t="shared" si="324"/>
        <v>n/a</v>
      </c>
      <c r="AS525" s="1053" t="str">
        <f t="shared" si="325"/>
        <v>n/a</v>
      </c>
      <c r="AT525" s="1053" t="str">
        <f t="shared" si="326"/>
        <v>n/a</v>
      </c>
      <c r="AU525" s="1054">
        <f t="shared" si="328"/>
        <v>17.947800310402304</v>
      </c>
      <c r="AV525" s="1055">
        <f t="shared" si="329"/>
        <v>34.20404996484276</v>
      </c>
    </row>
    <row r="526" spans="1:48" ht="11.25" customHeight="1" x14ac:dyDescent="0.2">
      <c r="A526" s="480" t="s">
        <v>1561</v>
      </c>
      <c r="B526" s="860" t="s">
        <v>1562</v>
      </c>
      <c r="C526" s="610">
        <v>0.88</v>
      </c>
      <c r="D526" s="482">
        <v>0.84</v>
      </c>
      <c r="E526" s="615">
        <v>0.8</v>
      </c>
      <c r="F526" s="610">
        <v>0.76</v>
      </c>
      <c r="G526" s="610">
        <v>0.72</v>
      </c>
      <c r="H526" s="485">
        <v>0.68</v>
      </c>
      <c r="I526" s="610">
        <v>0.67</v>
      </c>
      <c r="J526" s="931"/>
      <c r="K526" s="610">
        <v>0.61</v>
      </c>
      <c r="L526" s="481">
        <v>0.59</v>
      </c>
      <c r="M526" s="931"/>
      <c r="N526" s="615">
        <v>0.57999999999999996</v>
      </c>
      <c r="O526" s="611">
        <v>0.56999999999999995</v>
      </c>
      <c r="P526" s="616">
        <v>0.56999999999999995</v>
      </c>
      <c r="Q526" s="616">
        <v>0.42</v>
      </c>
      <c r="R526" s="616">
        <v>0</v>
      </c>
      <c r="S526" s="616">
        <v>0</v>
      </c>
      <c r="T526" s="616">
        <v>0</v>
      </c>
      <c r="U526" s="616">
        <v>0</v>
      </c>
      <c r="V526" s="616">
        <v>0</v>
      </c>
      <c r="W526" s="616">
        <v>0</v>
      </c>
      <c r="X526" s="616">
        <v>0</v>
      </c>
      <c r="Y526" s="616">
        <v>0</v>
      </c>
      <c r="Z526" s="613">
        <f t="shared" si="327"/>
        <v>8.69</v>
      </c>
      <c r="AA526" s="1052">
        <f t="shared" si="307"/>
        <v>4.7619047619047672</v>
      </c>
      <c r="AB526" s="1052">
        <f t="shared" si="308"/>
        <v>4.9999999999999822</v>
      </c>
      <c r="AC526" s="1053">
        <f t="shared" si="309"/>
        <v>5.2631578947368363</v>
      </c>
      <c r="AD526" s="1053">
        <f t="shared" si="310"/>
        <v>5.555555555555558</v>
      </c>
      <c r="AE526" s="1053">
        <f t="shared" si="311"/>
        <v>5.8823529411764497</v>
      </c>
      <c r="AF526" s="1053">
        <f t="shared" si="312"/>
        <v>1.4925373134328401</v>
      </c>
      <c r="AG526" s="1053">
        <f t="shared" si="313"/>
        <v>9.8360655737705027</v>
      </c>
      <c r="AH526" s="1053">
        <f t="shared" si="314"/>
        <v>3.3898305084745894</v>
      </c>
      <c r="AI526" s="1053">
        <f t="shared" si="315"/>
        <v>1.7241379310344751</v>
      </c>
      <c r="AJ526" s="1053">
        <f t="shared" si="316"/>
        <v>1.7543859649122862</v>
      </c>
      <c r="AK526" s="1053">
        <f t="shared" si="317"/>
        <v>0</v>
      </c>
      <c r="AL526" s="1053">
        <f t="shared" si="318"/>
        <v>35.714285714285701</v>
      </c>
      <c r="AM526" s="1053" t="str">
        <f t="shared" si="319"/>
        <v>n/a</v>
      </c>
      <c r="AN526" s="1053" t="str">
        <f t="shared" si="320"/>
        <v>n/a</v>
      </c>
      <c r="AO526" s="1053" t="str">
        <f t="shared" si="321"/>
        <v>n/a</v>
      </c>
      <c r="AP526" s="1053" t="str">
        <f t="shared" si="322"/>
        <v>n/a</v>
      </c>
      <c r="AQ526" s="1053" t="str">
        <f t="shared" si="323"/>
        <v>n/a</v>
      </c>
      <c r="AR526" s="1053" t="str">
        <f t="shared" si="324"/>
        <v>n/a</v>
      </c>
      <c r="AS526" s="1053" t="str">
        <f t="shared" si="325"/>
        <v>n/a</v>
      </c>
      <c r="AT526" s="1053" t="str">
        <f t="shared" si="326"/>
        <v>n/a</v>
      </c>
      <c r="AU526" s="1054">
        <f t="shared" si="328"/>
        <v>6.697851179940332</v>
      </c>
      <c r="AV526" s="1055">
        <f t="shared" si="329"/>
        <v>9.5085408821309336</v>
      </c>
    </row>
    <row r="527" spans="1:48" ht="11.25" customHeight="1" x14ac:dyDescent="0.2">
      <c r="A527" s="860" t="s">
        <v>1563</v>
      </c>
      <c r="B527" s="860" t="s">
        <v>1564</v>
      </c>
      <c r="C527" s="610">
        <v>4.2</v>
      </c>
      <c r="D527" s="482">
        <v>3.4</v>
      </c>
      <c r="E527" s="476">
        <v>2.6</v>
      </c>
      <c r="F527" s="610">
        <v>2.12</v>
      </c>
      <c r="G527" s="610">
        <v>2.0099999999999998</v>
      </c>
      <c r="H527" s="610">
        <v>1.88</v>
      </c>
      <c r="I527" s="610">
        <v>1.72</v>
      </c>
      <c r="J527" s="931"/>
      <c r="K527" s="610">
        <v>1.55</v>
      </c>
      <c r="L527" s="481">
        <v>1.06</v>
      </c>
      <c r="M527" s="931"/>
      <c r="N527" s="486">
        <v>0.4</v>
      </c>
      <c r="O527" s="611">
        <v>0.69</v>
      </c>
      <c r="P527" s="616">
        <v>2.61</v>
      </c>
      <c r="Q527" s="616">
        <v>2.44</v>
      </c>
      <c r="R527" s="616">
        <v>2.15</v>
      </c>
      <c r="S527" s="612">
        <v>2</v>
      </c>
      <c r="T527" s="612">
        <v>2</v>
      </c>
      <c r="U527" s="616">
        <v>1.94</v>
      </c>
      <c r="V527" s="612">
        <v>1.92</v>
      </c>
      <c r="W527" s="612">
        <v>1.92</v>
      </c>
      <c r="X527" s="616">
        <v>1.83</v>
      </c>
      <c r="Y527" s="616">
        <v>1.68</v>
      </c>
      <c r="Z527" s="613">
        <f t="shared" si="327"/>
        <v>42.12</v>
      </c>
      <c r="AA527" s="1052">
        <f t="shared" si="307"/>
        <v>23.529411764705888</v>
      </c>
      <c r="AB527" s="1052">
        <f t="shared" si="308"/>
        <v>30.76923076923077</v>
      </c>
      <c r="AC527" s="1053">
        <f t="shared" si="309"/>
        <v>22.641509433962259</v>
      </c>
      <c r="AD527" s="1053">
        <f t="shared" si="310"/>
        <v>5.4726368159204064</v>
      </c>
      <c r="AE527" s="1053">
        <f t="shared" si="311"/>
        <v>6.9148936170212671</v>
      </c>
      <c r="AF527" s="1053">
        <f t="shared" si="312"/>
        <v>9.302325581395344</v>
      </c>
      <c r="AG527" s="1053">
        <f t="shared" si="313"/>
        <v>10.967741935483865</v>
      </c>
      <c r="AH527" s="1053">
        <f t="shared" si="314"/>
        <v>46.226415094339622</v>
      </c>
      <c r="AI527" s="1053">
        <f t="shared" si="315"/>
        <v>165</v>
      </c>
      <c r="AJ527" s="1053">
        <f t="shared" si="316"/>
        <v>-42.028985507246361</v>
      </c>
      <c r="AK527" s="1053">
        <f t="shared" si="317"/>
        <v>-73.563218390804593</v>
      </c>
      <c r="AL527" s="1053">
        <f t="shared" si="318"/>
        <v>6.9672131147541005</v>
      </c>
      <c r="AM527" s="1053">
        <f t="shared" si="319"/>
        <v>13.488372093023248</v>
      </c>
      <c r="AN527" s="1053">
        <f t="shared" si="320"/>
        <v>7.4999999999999956</v>
      </c>
      <c r="AO527" s="1053">
        <f t="shared" si="321"/>
        <v>0</v>
      </c>
      <c r="AP527" s="1053">
        <f t="shared" si="322"/>
        <v>3.0927835051546504</v>
      </c>
      <c r="AQ527" s="1053">
        <f t="shared" si="323"/>
        <v>1.0416666666666741</v>
      </c>
      <c r="AR527" s="1053">
        <f t="shared" si="324"/>
        <v>0</v>
      </c>
      <c r="AS527" s="1053">
        <f t="shared" si="325"/>
        <v>4.9180327868852292</v>
      </c>
      <c r="AT527" s="1053">
        <f t="shared" si="326"/>
        <v>8.9285714285714413</v>
      </c>
      <c r="AU527" s="1054">
        <f t="shared" si="328"/>
        <v>12.55843003545319</v>
      </c>
      <c r="AV527" s="1055">
        <f t="shared" si="329"/>
        <v>43.579614253605165</v>
      </c>
    </row>
    <row r="528" spans="1:48" ht="11.25" customHeight="1" x14ac:dyDescent="0.2">
      <c r="A528" s="490" t="s">
        <v>1565</v>
      </c>
      <c r="B528" s="490" t="s">
        <v>1566</v>
      </c>
      <c r="C528" s="610">
        <v>1.1599999999999999</v>
      </c>
      <c r="D528" s="482">
        <v>1.06</v>
      </c>
      <c r="E528" s="482">
        <v>0.97000000000000008</v>
      </c>
      <c r="F528" s="496">
        <v>0.88</v>
      </c>
      <c r="G528" s="496">
        <v>0.8</v>
      </c>
      <c r="H528" s="496">
        <v>0.74</v>
      </c>
      <c r="I528" s="496">
        <v>0.64</v>
      </c>
      <c r="J528" s="1013"/>
      <c r="K528" s="496">
        <v>0.56000000000000005</v>
      </c>
      <c r="L528" s="497">
        <v>0.5</v>
      </c>
      <c r="M528" s="1013"/>
      <c r="N528" s="518">
        <v>0.5</v>
      </c>
      <c r="O528" s="518">
        <v>0.5</v>
      </c>
      <c r="P528" s="499">
        <v>0.71</v>
      </c>
      <c r="Q528" s="498">
        <v>0.91</v>
      </c>
      <c r="R528" s="498">
        <v>0.86</v>
      </c>
      <c r="S528" s="498">
        <v>0.77</v>
      </c>
      <c r="T528" s="498">
        <v>0.63332999999999995</v>
      </c>
      <c r="U528" s="498">
        <v>0.60665999999999998</v>
      </c>
      <c r="V528" s="498">
        <v>0.57333999999999996</v>
      </c>
      <c r="W528" s="499">
        <v>0.53332000000000002</v>
      </c>
      <c r="X528" s="498">
        <v>0.53332000000000002</v>
      </c>
      <c r="Y528" s="499">
        <v>0.51332</v>
      </c>
      <c r="Z528" s="613">
        <f t="shared" si="327"/>
        <v>14.953289999999999</v>
      </c>
      <c r="AA528" s="1052">
        <f t="shared" si="307"/>
        <v>9.4339622641509422</v>
      </c>
      <c r="AB528" s="1052">
        <f t="shared" si="308"/>
        <v>9.2783505154639059</v>
      </c>
      <c r="AC528" s="1053">
        <f t="shared" si="309"/>
        <v>10.22727272727273</v>
      </c>
      <c r="AD528" s="1053">
        <f t="shared" si="310"/>
        <v>9.9999999999999858</v>
      </c>
      <c r="AE528" s="1053">
        <f t="shared" si="311"/>
        <v>8.1081081081081141</v>
      </c>
      <c r="AF528" s="1053">
        <f t="shared" si="312"/>
        <v>15.625</v>
      </c>
      <c r="AG528" s="1053">
        <f t="shared" si="313"/>
        <v>14.285714285714279</v>
      </c>
      <c r="AH528" s="1053">
        <f t="shared" si="314"/>
        <v>12.000000000000011</v>
      </c>
      <c r="AI528" s="1053">
        <f t="shared" si="315"/>
        <v>0</v>
      </c>
      <c r="AJ528" s="1053">
        <f t="shared" si="316"/>
        <v>0</v>
      </c>
      <c r="AK528" s="1053">
        <f t="shared" si="317"/>
        <v>-29.577464788732389</v>
      </c>
      <c r="AL528" s="1053">
        <f t="shared" si="318"/>
        <v>-21.978021978021989</v>
      </c>
      <c r="AM528" s="1053">
        <f t="shared" si="319"/>
        <v>5.8139534883721034</v>
      </c>
      <c r="AN528" s="1053">
        <f t="shared" si="320"/>
        <v>11.688311688311682</v>
      </c>
      <c r="AO528" s="1053">
        <f t="shared" si="321"/>
        <v>21.579587260985591</v>
      </c>
      <c r="AP528" s="1053">
        <f t="shared" si="322"/>
        <v>4.3962021560676412</v>
      </c>
      <c r="AQ528" s="1053">
        <f t="shared" si="323"/>
        <v>5.8115603306938324</v>
      </c>
      <c r="AR528" s="1053">
        <f t="shared" si="324"/>
        <v>7.503937598439947</v>
      </c>
      <c r="AS528" s="1053">
        <f t="shared" si="325"/>
        <v>0</v>
      </c>
      <c r="AT528" s="1053">
        <f t="shared" si="326"/>
        <v>3.8962050962362715</v>
      </c>
      <c r="AU528" s="1054">
        <f t="shared" si="328"/>
        <v>4.9046339376531343</v>
      </c>
      <c r="AV528" s="1055">
        <f t="shared" si="329"/>
        <v>11.865666966794572</v>
      </c>
    </row>
    <row r="529" spans="1:48" ht="11.25" customHeight="1" x14ac:dyDescent="0.2">
      <c r="A529" s="480" t="s">
        <v>312</v>
      </c>
      <c r="B529" s="860" t="s">
        <v>313</v>
      </c>
      <c r="C529" s="610">
        <v>0.76</v>
      </c>
      <c r="D529" s="482">
        <v>0.82</v>
      </c>
      <c r="E529" s="482">
        <v>0.92679650772330424</v>
      </c>
      <c r="F529" s="610">
        <v>0.91336467427803891</v>
      </c>
      <c r="G529" s="610">
        <v>0.85963734049697782</v>
      </c>
      <c r="H529" s="610">
        <v>0.73875083948959031</v>
      </c>
      <c r="I529" s="610">
        <v>0.64472800537273334</v>
      </c>
      <c r="J529" s="931">
        <v>0</v>
      </c>
      <c r="K529" s="610">
        <v>0.59100067159167224</v>
      </c>
      <c r="L529" s="481">
        <v>0.53727333781061115</v>
      </c>
      <c r="M529" s="931">
        <v>0</v>
      </c>
      <c r="N529" s="494">
        <v>0.5104096709200806</v>
      </c>
      <c r="O529" s="494">
        <v>0.48354600402955</v>
      </c>
      <c r="P529" s="616">
        <v>0.45668233713901946</v>
      </c>
      <c r="Q529" s="616">
        <v>0.40295500335795831</v>
      </c>
      <c r="R529" s="616">
        <v>0.37609133646742782</v>
      </c>
      <c r="S529" s="616">
        <v>0.34922766957689722</v>
      </c>
      <c r="T529" s="616">
        <v>0.28878441907320346</v>
      </c>
      <c r="U529" s="616">
        <v>0.26863666890530558</v>
      </c>
      <c r="V529" s="616">
        <v>0.25184687709872394</v>
      </c>
      <c r="W529" s="616">
        <v>0.23505708529214234</v>
      </c>
      <c r="X529" s="616">
        <v>0.21826729348556076</v>
      </c>
      <c r="Y529" s="616">
        <v>0.21490933512424445</v>
      </c>
      <c r="Z529" s="613">
        <f t="shared" si="327"/>
        <v>10.847965077233042</v>
      </c>
      <c r="AA529" s="1052">
        <f t="shared" si="307"/>
        <v>-7.3170731707317032</v>
      </c>
      <c r="AB529" s="1052">
        <f t="shared" si="308"/>
        <v>-11.523188405797102</v>
      </c>
      <c r="AC529" s="1053">
        <f t="shared" si="309"/>
        <v>1.4705882352941124</v>
      </c>
      <c r="AD529" s="1053">
        <f t="shared" si="310"/>
        <v>6.25</v>
      </c>
      <c r="AE529" s="1053">
        <f t="shared" si="311"/>
        <v>16.36363636363636</v>
      </c>
      <c r="AF529" s="1053">
        <f t="shared" si="312"/>
        <v>14.583333333333325</v>
      </c>
      <c r="AG529" s="1053">
        <f t="shared" si="313"/>
        <v>9.0909090909090828</v>
      </c>
      <c r="AH529" s="1053">
        <f t="shared" si="314"/>
        <v>9.9999999999999858</v>
      </c>
      <c r="AI529" s="1053">
        <f t="shared" si="315"/>
        <v>5.2631578947368363</v>
      </c>
      <c r="AJ529" s="1053">
        <f t="shared" si="316"/>
        <v>5.555555555555558</v>
      </c>
      <c r="AK529" s="1053">
        <f t="shared" si="317"/>
        <v>5.8823529411764719</v>
      </c>
      <c r="AL529" s="1053">
        <f t="shared" si="318"/>
        <v>13.333333333333353</v>
      </c>
      <c r="AM529" s="1053">
        <f t="shared" si="319"/>
        <v>7.1428571428571175</v>
      </c>
      <c r="AN529" s="1053">
        <f t="shared" si="320"/>
        <v>7.6923076923077094</v>
      </c>
      <c r="AO529" s="1053">
        <f t="shared" si="321"/>
        <v>20.930232558139529</v>
      </c>
      <c r="AP529" s="1053">
        <f t="shared" si="322"/>
        <v>7.4999999999999956</v>
      </c>
      <c r="AQ529" s="1053">
        <f t="shared" si="323"/>
        <v>6.6666666666666874</v>
      </c>
      <c r="AR529" s="1053">
        <f t="shared" si="324"/>
        <v>7.1428571428571397</v>
      </c>
      <c r="AS529" s="1053">
        <f t="shared" si="325"/>
        <v>7.6923076923076872</v>
      </c>
      <c r="AT529" s="1053">
        <f t="shared" si="326"/>
        <v>1.5625</v>
      </c>
      <c r="AU529" s="1054">
        <f t="shared" si="328"/>
        <v>6.7641167033291065</v>
      </c>
      <c r="AV529" s="1055">
        <f t="shared" si="329"/>
        <v>7.2841185537217878</v>
      </c>
    </row>
    <row r="530" spans="1:48" ht="11.25" customHeight="1" x14ac:dyDescent="0.2">
      <c r="A530" s="480" t="s">
        <v>1559</v>
      </c>
      <c r="B530" s="860" t="s">
        <v>1560</v>
      </c>
      <c r="C530" s="610">
        <v>2.9950000000000001</v>
      </c>
      <c r="D530" s="482">
        <v>2.8224999999999998</v>
      </c>
      <c r="E530" s="482">
        <v>2.66</v>
      </c>
      <c r="F530" s="610">
        <v>2.5299999999999998</v>
      </c>
      <c r="G530" s="610">
        <v>2.41</v>
      </c>
      <c r="H530" s="610">
        <v>2.2974999999999999</v>
      </c>
      <c r="I530" s="610">
        <v>2.2025000000000001</v>
      </c>
      <c r="J530" s="931"/>
      <c r="K530" s="610">
        <v>2.12</v>
      </c>
      <c r="L530" s="614">
        <v>2.1</v>
      </c>
      <c r="M530" s="931"/>
      <c r="N530" s="515">
        <v>2.1</v>
      </c>
      <c r="O530" s="515">
        <v>2.1</v>
      </c>
      <c r="P530" s="514">
        <v>2.1</v>
      </c>
      <c r="Q530" s="512">
        <v>2.1</v>
      </c>
      <c r="R530" s="512">
        <v>2.0249999999999999</v>
      </c>
      <c r="S530" s="512">
        <v>1.925</v>
      </c>
      <c r="T530" s="512">
        <v>1.825</v>
      </c>
      <c r="U530" s="616">
        <v>1.7250000000000001</v>
      </c>
      <c r="V530" s="616">
        <v>1.625</v>
      </c>
      <c r="W530" s="616">
        <v>1.5249999999999999</v>
      </c>
      <c r="X530" s="616">
        <v>1.425</v>
      </c>
      <c r="Y530" s="616">
        <v>1.325</v>
      </c>
      <c r="Z530" s="613">
        <f t="shared" si="327"/>
        <v>43.937500000000007</v>
      </c>
      <c r="AA530" s="1052">
        <f t="shared" si="307"/>
        <v>6.111603188662551</v>
      </c>
      <c r="AB530" s="1052">
        <f t="shared" si="308"/>
        <v>6.1090225563909639</v>
      </c>
      <c r="AC530" s="1053">
        <f t="shared" si="309"/>
        <v>5.1383399209486313</v>
      </c>
      <c r="AD530" s="1053">
        <f t="shared" si="310"/>
        <v>4.9792531120331773</v>
      </c>
      <c r="AE530" s="1053">
        <f t="shared" si="311"/>
        <v>4.8966267682263531</v>
      </c>
      <c r="AF530" s="1053">
        <f t="shared" si="312"/>
        <v>4.3132803632236039</v>
      </c>
      <c r="AG530" s="1053">
        <f t="shared" si="313"/>
        <v>3.8915094339622591</v>
      </c>
      <c r="AH530" s="1053">
        <f t="shared" si="314"/>
        <v>0.952380952380949</v>
      </c>
      <c r="AI530" s="1053">
        <f t="shared" si="315"/>
        <v>0</v>
      </c>
      <c r="AJ530" s="1053">
        <f t="shared" si="316"/>
        <v>0</v>
      </c>
      <c r="AK530" s="1053">
        <f t="shared" si="317"/>
        <v>0</v>
      </c>
      <c r="AL530" s="1053">
        <f t="shared" si="318"/>
        <v>0</v>
      </c>
      <c r="AM530" s="1053">
        <f t="shared" si="319"/>
        <v>3.7037037037037202</v>
      </c>
      <c r="AN530" s="1053">
        <f t="shared" si="320"/>
        <v>5.1948051948051965</v>
      </c>
      <c r="AO530" s="1053">
        <f t="shared" si="321"/>
        <v>5.4794520547945202</v>
      </c>
      <c r="AP530" s="1053">
        <f t="shared" si="322"/>
        <v>5.7971014492753437</v>
      </c>
      <c r="AQ530" s="1053">
        <f t="shared" si="323"/>
        <v>6.1538461538461542</v>
      </c>
      <c r="AR530" s="1053">
        <f t="shared" si="324"/>
        <v>6.5573770491803351</v>
      </c>
      <c r="AS530" s="1053">
        <f t="shared" si="325"/>
        <v>7.0175438596491224</v>
      </c>
      <c r="AT530" s="1053">
        <f t="shared" si="326"/>
        <v>7.547169811320753</v>
      </c>
      <c r="AU530" s="1054">
        <f t="shared" si="328"/>
        <v>4.1921507786201824</v>
      </c>
      <c r="AV530" s="1055">
        <f t="shared" si="329"/>
        <v>2.5590491096831389</v>
      </c>
    </row>
    <row r="531" spans="1:48" ht="11.25" customHeight="1" x14ac:dyDescent="0.2">
      <c r="A531" s="860" t="s">
        <v>1569</v>
      </c>
      <c r="B531" s="860" t="s">
        <v>1570</v>
      </c>
      <c r="C531" s="610">
        <v>2.1</v>
      </c>
      <c r="D531" s="482">
        <v>1.72</v>
      </c>
      <c r="E531" s="482">
        <v>1.42</v>
      </c>
      <c r="F531" s="610">
        <v>1.19</v>
      </c>
      <c r="G531" s="610">
        <v>1</v>
      </c>
      <c r="H531" s="610">
        <v>0.85</v>
      </c>
      <c r="I531" s="610">
        <v>0.73</v>
      </c>
      <c r="J531" s="931"/>
      <c r="K531" s="610">
        <v>0.62</v>
      </c>
      <c r="L531" s="481">
        <v>0.55000000000000004</v>
      </c>
      <c r="M531" s="931"/>
      <c r="N531" s="611">
        <v>0.52</v>
      </c>
      <c r="O531" s="494">
        <v>0.52</v>
      </c>
      <c r="P531" s="616">
        <v>0.51</v>
      </c>
      <c r="Q531" s="616">
        <v>0.46500000000000002</v>
      </c>
      <c r="R531" s="616">
        <v>0.40500000000000003</v>
      </c>
      <c r="S531" s="616">
        <v>0.34</v>
      </c>
      <c r="T531" s="616">
        <v>0.20333000000000001</v>
      </c>
      <c r="U531" s="612">
        <v>0</v>
      </c>
      <c r="V531" s="612">
        <v>0</v>
      </c>
      <c r="W531" s="612">
        <v>0</v>
      </c>
      <c r="X531" s="612">
        <v>0</v>
      </c>
      <c r="Y531" s="612">
        <v>0</v>
      </c>
      <c r="Z531" s="613">
        <f t="shared" si="327"/>
        <v>13.143329999999997</v>
      </c>
      <c r="AA531" s="1052">
        <f t="shared" si="307"/>
        <v>22.093023255813971</v>
      </c>
      <c r="AB531" s="1052">
        <f t="shared" si="308"/>
        <v>21.126760563380277</v>
      </c>
      <c r="AC531" s="1053">
        <f t="shared" si="309"/>
        <v>19.327731092436974</v>
      </c>
      <c r="AD531" s="1053">
        <f t="shared" si="310"/>
        <v>18.999999999999993</v>
      </c>
      <c r="AE531" s="1053">
        <f t="shared" si="311"/>
        <v>17.647058823529417</v>
      </c>
      <c r="AF531" s="1053">
        <f t="shared" si="312"/>
        <v>16.43835616438356</v>
      </c>
      <c r="AG531" s="1053">
        <f t="shared" si="313"/>
        <v>17.741935483870975</v>
      </c>
      <c r="AH531" s="1053">
        <f t="shared" si="314"/>
        <v>12.72727272727272</v>
      </c>
      <c r="AI531" s="1053">
        <f t="shared" si="315"/>
        <v>5.7692307692307709</v>
      </c>
      <c r="AJ531" s="1053">
        <f t="shared" si="316"/>
        <v>0</v>
      </c>
      <c r="AK531" s="1053">
        <f t="shared" si="317"/>
        <v>1.9607843137254832</v>
      </c>
      <c r="AL531" s="1053">
        <f t="shared" si="318"/>
        <v>9.6774193548387011</v>
      </c>
      <c r="AM531" s="1053">
        <f t="shared" si="319"/>
        <v>14.814814814814813</v>
      </c>
      <c r="AN531" s="1053">
        <f t="shared" si="320"/>
        <v>19.117647058823529</v>
      </c>
      <c r="AO531" s="1053">
        <f t="shared" si="321"/>
        <v>67.215855997639309</v>
      </c>
      <c r="AP531" s="1053" t="str">
        <f t="shared" si="322"/>
        <v>n/a</v>
      </c>
      <c r="AQ531" s="1053" t="str">
        <f t="shared" si="323"/>
        <v>n/a</v>
      </c>
      <c r="AR531" s="1053" t="str">
        <f t="shared" si="324"/>
        <v>n/a</v>
      </c>
      <c r="AS531" s="1053" t="str">
        <f t="shared" si="325"/>
        <v>n/a</v>
      </c>
      <c r="AT531" s="1053" t="str">
        <f t="shared" si="326"/>
        <v>n/a</v>
      </c>
      <c r="AU531" s="1054">
        <f t="shared" si="328"/>
        <v>17.643859361317368</v>
      </c>
      <c r="AV531" s="1055">
        <f t="shared" si="329"/>
        <v>15.333273514192525</v>
      </c>
    </row>
    <row r="532" spans="1:48" ht="11.25" customHeight="1" x14ac:dyDescent="0.2">
      <c r="A532" s="489" t="s">
        <v>733</v>
      </c>
      <c r="B532" s="490" t="s">
        <v>734</v>
      </c>
      <c r="C532" s="610">
        <v>1.4950000000000001</v>
      </c>
      <c r="D532" s="482">
        <v>1.405</v>
      </c>
      <c r="E532" s="493">
        <v>1.32</v>
      </c>
      <c r="F532" s="496">
        <v>1.24</v>
      </c>
      <c r="G532" s="496">
        <v>1.1599999999999999</v>
      </c>
      <c r="H532" s="496">
        <v>1.1100000000000001</v>
      </c>
      <c r="I532" s="496">
        <v>1.0900000000000001</v>
      </c>
      <c r="J532" s="1013"/>
      <c r="K532" s="496">
        <v>1.07</v>
      </c>
      <c r="L532" s="492">
        <v>1.05</v>
      </c>
      <c r="M532" s="1013"/>
      <c r="N532" s="509">
        <v>1.03</v>
      </c>
      <c r="O532" s="509">
        <v>1</v>
      </c>
      <c r="P532" s="498">
        <v>0.96</v>
      </c>
      <c r="Q532" s="498">
        <v>0.92</v>
      </c>
      <c r="R532" s="498">
        <v>0.45</v>
      </c>
      <c r="S532" s="499">
        <v>0</v>
      </c>
      <c r="T532" s="499">
        <v>0</v>
      </c>
      <c r="U532" s="499">
        <v>0</v>
      </c>
      <c r="V532" s="499">
        <v>0</v>
      </c>
      <c r="W532" s="499">
        <v>0</v>
      </c>
      <c r="X532" s="499">
        <v>0</v>
      </c>
      <c r="Y532" s="499">
        <v>0</v>
      </c>
      <c r="Z532" s="613">
        <f t="shared" si="327"/>
        <v>15.300000000000002</v>
      </c>
      <c r="AA532" s="1052">
        <f t="shared" si="307"/>
        <v>6.4056939501779375</v>
      </c>
      <c r="AB532" s="1052">
        <f t="shared" si="308"/>
        <v>6.4393939393939448</v>
      </c>
      <c r="AC532" s="1053">
        <f t="shared" si="309"/>
        <v>6.4516129032258229</v>
      </c>
      <c r="AD532" s="1053">
        <f t="shared" si="310"/>
        <v>6.8965517241379448</v>
      </c>
      <c r="AE532" s="1053">
        <f t="shared" si="311"/>
        <v>4.5045045045044807</v>
      </c>
      <c r="AF532" s="1053">
        <f t="shared" si="312"/>
        <v>1.8348623853211121</v>
      </c>
      <c r="AG532" s="1053">
        <f t="shared" si="313"/>
        <v>1.8691588785046731</v>
      </c>
      <c r="AH532" s="1053">
        <f t="shared" si="314"/>
        <v>1.904761904761898</v>
      </c>
      <c r="AI532" s="1053">
        <f t="shared" si="315"/>
        <v>1.9417475728155331</v>
      </c>
      <c r="AJ532" s="1053">
        <f t="shared" si="316"/>
        <v>3.0000000000000027</v>
      </c>
      <c r="AK532" s="1053">
        <f t="shared" si="317"/>
        <v>4.1666666666666741</v>
      </c>
      <c r="AL532" s="1053">
        <f t="shared" si="318"/>
        <v>4.3478260869565188</v>
      </c>
      <c r="AM532" s="1053">
        <f t="shared" si="319"/>
        <v>104.44444444444443</v>
      </c>
      <c r="AN532" s="1053" t="str">
        <f t="shared" si="320"/>
        <v>n/a</v>
      </c>
      <c r="AO532" s="1053" t="str">
        <f t="shared" si="321"/>
        <v>n/a</v>
      </c>
      <c r="AP532" s="1053" t="str">
        <f t="shared" si="322"/>
        <v>n/a</v>
      </c>
      <c r="AQ532" s="1053" t="str">
        <f t="shared" si="323"/>
        <v>n/a</v>
      </c>
      <c r="AR532" s="1053" t="str">
        <f t="shared" si="324"/>
        <v>n/a</v>
      </c>
      <c r="AS532" s="1053" t="str">
        <f t="shared" si="325"/>
        <v>n/a</v>
      </c>
      <c r="AT532" s="1053" t="str">
        <f t="shared" si="326"/>
        <v>n/a</v>
      </c>
      <c r="AU532" s="1054">
        <f t="shared" si="328"/>
        <v>11.862094227762382</v>
      </c>
      <c r="AV532" s="1055">
        <f t="shared" si="329"/>
        <v>27.885061751035195</v>
      </c>
    </row>
    <row r="533" spans="1:48" ht="11.25" customHeight="1" x14ac:dyDescent="0.2">
      <c r="A533" s="860" t="s">
        <v>1571</v>
      </c>
      <c r="B533" s="860" t="s">
        <v>1572</v>
      </c>
      <c r="C533" s="610">
        <v>0.35</v>
      </c>
      <c r="D533" s="482">
        <v>0.32</v>
      </c>
      <c r="E533" s="615">
        <v>0.28000000000000003</v>
      </c>
      <c r="F533" s="610">
        <v>0.26</v>
      </c>
      <c r="G533" s="610">
        <v>0.24</v>
      </c>
      <c r="H533" s="610">
        <v>0.22</v>
      </c>
      <c r="I533" s="610">
        <v>0.16</v>
      </c>
      <c r="J533" s="931">
        <v>0</v>
      </c>
      <c r="K533" s="485">
        <v>0.1</v>
      </c>
      <c r="L533" s="614">
        <v>0.1</v>
      </c>
      <c r="M533" s="931">
        <v>0</v>
      </c>
      <c r="N533" s="494">
        <v>0.1</v>
      </c>
      <c r="O533" s="494">
        <v>0.05</v>
      </c>
      <c r="P533" s="616">
        <v>1.2500000000000001E-2</v>
      </c>
      <c r="Q533" s="612">
        <v>0</v>
      </c>
      <c r="R533" s="612">
        <v>0</v>
      </c>
      <c r="S533" s="612">
        <v>0</v>
      </c>
      <c r="T533" s="612">
        <v>0</v>
      </c>
      <c r="U533" s="612">
        <v>0</v>
      </c>
      <c r="V533" s="612">
        <v>0</v>
      </c>
      <c r="W533" s="612">
        <v>0</v>
      </c>
      <c r="X533" s="612">
        <v>0</v>
      </c>
      <c r="Y533" s="612">
        <v>0</v>
      </c>
      <c r="Z533" s="613">
        <f t="shared" si="327"/>
        <v>2.1924999999999999</v>
      </c>
      <c r="AA533" s="1052">
        <f t="shared" si="307"/>
        <v>9.375</v>
      </c>
      <c r="AB533" s="1052">
        <f t="shared" si="308"/>
        <v>14.285714285714279</v>
      </c>
      <c r="AC533" s="1053">
        <f t="shared" si="309"/>
        <v>7.6923076923077094</v>
      </c>
      <c r="AD533" s="1053">
        <f t="shared" si="310"/>
        <v>8.3333333333333481</v>
      </c>
      <c r="AE533" s="1053">
        <f t="shared" si="311"/>
        <v>9.0909090909090828</v>
      </c>
      <c r="AF533" s="1053">
        <f t="shared" si="312"/>
        <v>37.5</v>
      </c>
      <c r="AG533" s="1053">
        <f t="shared" si="313"/>
        <v>59.999999999999986</v>
      </c>
      <c r="AH533" s="1053">
        <f t="shared" si="314"/>
        <v>0</v>
      </c>
      <c r="AI533" s="1053">
        <f t="shared" si="315"/>
        <v>0</v>
      </c>
      <c r="AJ533" s="1053">
        <f t="shared" si="316"/>
        <v>100</v>
      </c>
      <c r="AK533" s="1053">
        <f t="shared" si="317"/>
        <v>300</v>
      </c>
      <c r="AL533" s="1053" t="str">
        <f t="shared" si="318"/>
        <v>n/a</v>
      </c>
      <c r="AM533" s="1053" t="str">
        <f t="shared" si="319"/>
        <v>n/a</v>
      </c>
      <c r="AN533" s="1053" t="str">
        <f t="shared" si="320"/>
        <v>n/a</v>
      </c>
      <c r="AO533" s="1053" t="str">
        <f t="shared" si="321"/>
        <v>n/a</v>
      </c>
      <c r="AP533" s="1053" t="str">
        <f t="shared" si="322"/>
        <v>n/a</v>
      </c>
      <c r="AQ533" s="1053" t="str">
        <f t="shared" si="323"/>
        <v>n/a</v>
      </c>
      <c r="AR533" s="1053" t="str">
        <f t="shared" si="324"/>
        <v>n/a</v>
      </c>
      <c r="AS533" s="1053" t="str">
        <f t="shared" si="325"/>
        <v>n/a</v>
      </c>
      <c r="AT533" s="1053" t="str">
        <f t="shared" si="326"/>
        <v>n/a</v>
      </c>
      <c r="AU533" s="1054">
        <f t="shared" si="328"/>
        <v>49.661569491114939</v>
      </c>
      <c r="AV533" s="1055">
        <f t="shared" si="329"/>
        <v>88.53276037733184</v>
      </c>
    </row>
    <row r="534" spans="1:48" ht="11.25" customHeight="1" x14ac:dyDescent="0.2">
      <c r="A534" s="860" t="s">
        <v>1555</v>
      </c>
      <c r="B534" s="860" t="s">
        <v>1556</v>
      </c>
      <c r="C534" s="610">
        <v>0.54500000000000004</v>
      </c>
      <c r="D534" s="482">
        <v>0.44500000000000001</v>
      </c>
      <c r="E534" s="502">
        <v>0.4</v>
      </c>
      <c r="F534" s="610">
        <v>0.38</v>
      </c>
      <c r="G534" s="485">
        <v>0.34</v>
      </c>
      <c r="H534" s="610">
        <v>0.32</v>
      </c>
      <c r="I534" s="610">
        <v>0.22500000000000001</v>
      </c>
      <c r="J534" s="931"/>
      <c r="K534" s="610">
        <v>0.05</v>
      </c>
      <c r="L534" s="614">
        <v>0</v>
      </c>
      <c r="M534" s="931"/>
      <c r="N534" s="611">
        <v>0.05</v>
      </c>
      <c r="O534" s="611">
        <v>0.1</v>
      </c>
      <c r="P534" s="612">
        <v>0.6</v>
      </c>
      <c r="Q534" s="612">
        <v>0.6</v>
      </c>
      <c r="R534" s="616">
        <v>0.55000000000000004</v>
      </c>
      <c r="S534" s="616">
        <v>0.49</v>
      </c>
      <c r="T534" s="616">
        <v>0.45</v>
      </c>
      <c r="U534" s="612">
        <v>0.44</v>
      </c>
      <c r="V534" s="616">
        <v>0.41</v>
      </c>
      <c r="W534" s="612">
        <v>0.4</v>
      </c>
      <c r="X534" s="616">
        <v>0.39</v>
      </c>
      <c r="Y534" s="616">
        <v>0.36</v>
      </c>
      <c r="Z534" s="613">
        <f t="shared" si="327"/>
        <v>7.5450000000000008</v>
      </c>
      <c r="AA534" s="1052">
        <f t="shared" si="307"/>
        <v>22.471910112359559</v>
      </c>
      <c r="AB534" s="1052">
        <f t="shared" si="308"/>
        <v>11.250000000000004</v>
      </c>
      <c r="AC534" s="1053">
        <f t="shared" si="309"/>
        <v>5.2631578947368363</v>
      </c>
      <c r="AD534" s="1053">
        <f t="shared" si="310"/>
        <v>11.764705882352944</v>
      </c>
      <c r="AE534" s="1053">
        <f t="shared" si="311"/>
        <v>6.25</v>
      </c>
      <c r="AF534" s="1053">
        <f t="shared" si="312"/>
        <v>42.222222222222229</v>
      </c>
      <c r="AG534" s="1053">
        <f t="shared" si="313"/>
        <v>350</v>
      </c>
      <c r="AH534" s="1053" t="str">
        <f t="shared" si="314"/>
        <v>n/a</v>
      </c>
      <c r="AI534" s="1053">
        <f t="shared" si="315"/>
        <v>-100</v>
      </c>
      <c r="AJ534" s="1053">
        <f t="shared" si="316"/>
        <v>-50</v>
      </c>
      <c r="AK534" s="1053">
        <f t="shared" si="317"/>
        <v>-83.333333333333329</v>
      </c>
      <c r="AL534" s="1053">
        <f t="shared" si="318"/>
        <v>0</v>
      </c>
      <c r="AM534" s="1053">
        <f t="shared" si="319"/>
        <v>9.0909090909090828</v>
      </c>
      <c r="AN534" s="1053">
        <f t="shared" si="320"/>
        <v>12.244897959183687</v>
      </c>
      <c r="AO534" s="1053">
        <f t="shared" si="321"/>
        <v>8.8888888888888786</v>
      </c>
      <c r="AP534" s="1053">
        <f t="shared" si="322"/>
        <v>2.2727272727272707</v>
      </c>
      <c r="AQ534" s="1053">
        <f t="shared" si="323"/>
        <v>7.3170731707317138</v>
      </c>
      <c r="AR534" s="1053">
        <f t="shared" si="324"/>
        <v>2.4999999999999911</v>
      </c>
      <c r="AS534" s="1053">
        <f t="shared" si="325"/>
        <v>2.5641025641025772</v>
      </c>
      <c r="AT534" s="1053">
        <f t="shared" si="326"/>
        <v>8.3333333333333481</v>
      </c>
      <c r="AU534" s="1054">
        <f t="shared" si="328"/>
        <v>14.163189213590254</v>
      </c>
      <c r="AV534" s="1055">
        <f t="shared" si="329"/>
        <v>88.57047637754161</v>
      </c>
    </row>
    <row r="535" spans="1:48" ht="11.25" customHeight="1" x14ac:dyDescent="0.2">
      <c r="A535" s="860" t="s">
        <v>319</v>
      </c>
      <c r="B535" s="860" t="s">
        <v>320</v>
      </c>
      <c r="C535" s="610">
        <v>1.98</v>
      </c>
      <c r="D535" s="482">
        <v>1.86</v>
      </c>
      <c r="E535" s="615">
        <v>1.7000000000000002</v>
      </c>
      <c r="F535" s="610">
        <v>1.56</v>
      </c>
      <c r="G535" s="610">
        <v>1.415</v>
      </c>
      <c r="H535" s="610">
        <v>1.31</v>
      </c>
      <c r="I535" s="610">
        <v>1.21</v>
      </c>
      <c r="J535" s="931"/>
      <c r="K535" s="610">
        <v>1.17</v>
      </c>
      <c r="L535" s="481">
        <v>1.1299999999999999</v>
      </c>
      <c r="M535" s="931"/>
      <c r="N535" s="494">
        <v>1.0900000000000001</v>
      </c>
      <c r="O535" s="494">
        <v>1.0649999999999999</v>
      </c>
      <c r="P535" s="616">
        <v>1.0449999999999999</v>
      </c>
      <c r="Q535" s="616">
        <v>1.02</v>
      </c>
      <c r="R535" s="616">
        <v>0.95499999999999996</v>
      </c>
      <c r="S535" s="616">
        <v>0.93</v>
      </c>
      <c r="T535" s="616">
        <v>0.89500000000000002</v>
      </c>
      <c r="U535" s="616">
        <v>0.86499999999999999</v>
      </c>
      <c r="V535" s="616">
        <v>0.84499999999999997</v>
      </c>
      <c r="W535" s="616">
        <v>0.84</v>
      </c>
      <c r="X535" s="616">
        <v>0.8</v>
      </c>
      <c r="Y535" s="616">
        <v>0.76</v>
      </c>
      <c r="Z535" s="613">
        <f t="shared" si="327"/>
        <v>24.444999999999997</v>
      </c>
      <c r="AA535" s="1052">
        <f t="shared" si="307"/>
        <v>6.4516129032258007</v>
      </c>
      <c r="AB535" s="1052">
        <f t="shared" si="308"/>
        <v>9.4117647058823408</v>
      </c>
      <c r="AC535" s="1053">
        <f t="shared" si="309"/>
        <v>8.9743589743589869</v>
      </c>
      <c r="AD535" s="1053">
        <f t="shared" si="310"/>
        <v>10.24734982332156</v>
      </c>
      <c r="AE535" s="1053">
        <f t="shared" si="311"/>
        <v>8.0152671755725269</v>
      </c>
      <c r="AF535" s="1053">
        <f t="shared" si="312"/>
        <v>8.2644628099173723</v>
      </c>
      <c r="AG535" s="1053">
        <f t="shared" si="313"/>
        <v>3.4188034188034289</v>
      </c>
      <c r="AH535" s="1053">
        <f t="shared" si="314"/>
        <v>3.539823008849563</v>
      </c>
      <c r="AI535" s="1053">
        <f t="shared" si="315"/>
        <v>3.6697247706421798</v>
      </c>
      <c r="AJ535" s="1053">
        <f t="shared" si="316"/>
        <v>2.3474178403755985</v>
      </c>
      <c r="AK535" s="1053">
        <f t="shared" si="317"/>
        <v>1.9138755980861344</v>
      </c>
      <c r="AL535" s="1053">
        <f t="shared" si="318"/>
        <v>2.450980392156854</v>
      </c>
      <c r="AM535" s="1053">
        <f t="shared" si="319"/>
        <v>6.8062827225130906</v>
      </c>
      <c r="AN535" s="1053">
        <f t="shared" si="320"/>
        <v>2.6881720430107503</v>
      </c>
      <c r="AO535" s="1053">
        <f t="shared" si="321"/>
        <v>3.9106145251396773</v>
      </c>
      <c r="AP535" s="1053">
        <f t="shared" si="322"/>
        <v>3.4682080924855585</v>
      </c>
      <c r="AQ535" s="1053">
        <f t="shared" si="323"/>
        <v>2.3668639053254559</v>
      </c>
      <c r="AR535" s="1053">
        <f t="shared" si="324"/>
        <v>0.59523809523809312</v>
      </c>
      <c r="AS535" s="1053">
        <f t="shared" si="325"/>
        <v>4.9999999999999822</v>
      </c>
      <c r="AT535" s="1053">
        <f t="shared" si="326"/>
        <v>5.2631578947368363</v>
      </c>
      <c r="AU535" s="1054">
        <f t="shared" si="328"/>
        <v>4.9401989349820887</v>
      </c>
      <c r="AV535" s="1055">
        <f t="shared" si="329"/>
        <v>2.8338444614309726</v>
      </c>
    </row>
    <row r="536" spans="1:48" ht="11.25" customHeight="1" x14ac:dyDescent="0.2">
      <c r="A536" s="480" t="s">
        <v>735</v>
      </c>
      <c r="B536" s="860" t="s">
        <v>736</v>
      </c>
      <c r="C536" s="610">
        <v>1.6475</v>
      </c>
      <c r="D536" s="482">
        <v>1.625</v>
      </c>
      <c r="E536" s="476">
        <v>1.5649999999999999</v>
      </c>
      <c r="F536" s="610">
        <v>1.5149999999999999</v>
      </c>
      <c r="G536" s="610">
        <v>1.4950000000000001</v>
      </c>
      <c r="H536" s="610">
        <v>1.3831290000000001</v>
      </c>
      <c r="I536" s="610">
        <v>1.3668295000000001</v>
      </c>
      <c r="J536" s="931"/>
      <c r="K536" s="610">
        <v>1.341216</v>
      </c>
      <c r="L536" s="614">
        <v>1.30396</v>
      </c>
      <c r="M536" s="931"/>
      <c r="N536" s="494">
        <v>1.2993030000000001</v>
      </c>
      <c r="O536" s="494">
        <v>1.2853319999999999</v>
      </c>
      <c r="P536" s="616">
        <v>1.2480760000000002</v>
      </c>
      <c r="Q536" s="616">
        <v>1.1363079999999999</v>
      </c>
      <c r="R536" s="616">
        <v>1.02454</v>
      </c>
      <c r="S536" s="616">
        <v>0.89414399999999994</v>
      </c>
      <c r="T536" s="616">
        <v>0.76374799999999998</v>
      </c>
      <c r="U536" s="616">
        <v>0.71717799999999998</v>
      </c>
      <c r="V536" s="616">
        <v>0.67060799999999998</v>
      </c>
      <c r="W536" s="612">
        <v>0.49364200000000003</v>
      </c>
      <c r="X536" s="616">
        <v>0.49364200000000003</v>
      </c>
      <c r="Y536" s="616">
        <v>0.4657</v>
      </c>
      <c r="Z536" s="613">
        <f t="shared" si="327"/>
        <v>23.734855500000002</v>
      </c>
      <c r="AA536" s="1052">
        <f t="shared" si="307"/>
        <v>1.3846153846153841</v>
      </c>
      <c r="AB536" s="1052">
        <f t="shared" si="308"/>
        <v>3.833865814696491</v>
      </c>
      <c r="AC536" s="1053">
        <f t="shared" si="309"/>
        <v>3.3003300330032959</v>
      </c>
      <c r="AD536" s="1053">
        <f t="shared" si="310"/>
        <v>1.3377926421404451</v>
      </c>
      <c r="AE536" s="1053">
        <f t="shared" si="311"/>
        <v>8.0882549639260013</v>
      </c>
      <c r="AF536" s="1053">
        <f t="shared" si="312"/>
        <v>1.1925042589437718</v>
      </c>
      <c r="AG536" s="1053">
        <f t="shared" si="313"/>
        <v>1.9097222222222321</v>
      </c>
      <c r="AH536" s="1053">
        <f t="shared" si="314"/>
        <v>2.857142857142847</v>
      </c>
      <c r="AI536" s="1053">
        <f t="shared" si="315"/>
        <v>0.35842293906809264</v>
      </c>
      <c r="AJ536" s="1053">
        <f t="shared" si="316"/>
        <v>1.0869565217391353</v>
      </c>
      <c r="AK536" s="1053">
        <f t="shared" si="317"/>
        <v>2.9850746268656581</v>
      </c>
      <c r="AL536" s="1053">
        <f t="shared" si="318"/>
        <v>9.8360655737705258</v>
      </c>
      <c r="AM536" s="1053">
        <f t="shared" si="319"/>
        <v>10.909090909090891</v>
      </c>
      <c r="AN536" s="1053">
        <f t="shared" si="320"/>
        <v>14.583333333333348</v>
      </c>
      <c r="AO536" s="1053">
        <f t="shared" si="321"/>
        <v>17.073170731707311</v>
      </c>
      <c r="AP536" s="1053">
        <f t="shared" si="322"/>
        <v>6.4935064935064846</v>
      </c>
      <c r="AQ536" s="1053">
        <f t="shared" si="323"/>
        <v>6.944444444444442</v>
      </c>
      <c r="AR536" s="1053">
        <f t="shared" si="324"/>
        <v>35.849056603773576</v>
      </c>
      <c r="AS536" s="1053">
        <f t="shared" si="325"/>
        <v>0</v>
      </c>
      <c r="AT536" s="1053">
        <f t="shared" si="326"/>
        <v>6.0000000000000053</v>
      </c>
      <c r="AU536" s="1054">
        <f t="shared" si="328"/>
        <v>6.801167517699497</v>
      </c>
      <c r="AV536" s="1055">
        <f t="shared" si="329"/>
        <v>8.349351781609089</v>
      </c>
    </row>
    <row r="537" spans="1:48" ht="11.25" customHeight="1" x14ac:dyDescent="0.2">
      <c r="A537" s="871" t="s">
        <v>1545</v>
      </c>
      <c r="B537" s="875" t="s">
        <v>1546</v>
      </c>
      <c r="C537" s="610">
        <v>2.16</v>
      </c>
      <c r="D537" s="482">
        <v>2.04</v>
      </c>
      <c r="E537" s="482">
        <v>1.94</v>
      </c>
      <c r="F537" s="496">
        <v>1.88</v>
      </c>
      <c r="G537" s="496">
        <v>1.6380940000000002</v>
      </c>
      <c r="H537" s="496">
        <v>1.4149660000000002</v>
      </c>
      <c r="I537" s="496">
        <v>1.2784800000000001</v>
      </c>
      <c r="J537" s="1013"/>
      <c r="K537" s="496">
        <v>1.085968</v>
      </c>
      <c r="L537" s="497">
        <v>0</v>
      </c>
      <c r="M537" s="1013"/>
      <c r="N537" s="518">
        <v>0</v>
      </c>
      <c r="O537" s="518">
        <v>0</v>
      </c>
      <c r="P537" s="499">
        <v>0</v>
      </c>
      <c r="Q537" s="499">
        <v>0</v>
      </c>
      <c r="R537" s="499">
        <v>0</v>
      </c>
      <c r="S537" s="499">
        <v>0</v>
      </c>
      <c r="T537" s="499">
        <v>0</v>
      </c>
      <c r="U537" s="499">
        <v>0</v>
      </c>
      <c r="V537" s="499">
        <v>0</v>
      </c>
      <c r="W537" s="499">
        <v>0</v>
      </c>
      <c r="X537" s="499">
        <v>0</v>
      </c>
      <c r="Y537" s="499">
        <v>0</v>
      </c>
      <c r="Z537" s="613">
        <f t="shared" si="327"/>
        <v>13.437507999999999</v>
      </c>
      <c r="AA537" s="1052">
        <f t="shared" si="307"/>
        <v>5.8823529411764719</v>
      </c>
      <c r="AB537" s="1052">
        <f t="shared" si="308"/>
        <v>5.1546391752577359</v>
      </c>
      <c r="AC537" s="1053">
        <f t="shared" si="309"/>
        <v>3.1914893617021267</v>
      </c>
      <c r="AD537" s="1053">
        <f t="shared" si="310"/>
        <v>14.767528603364632</v>
      </c>
      <c r="AE537" s="1053">
        <f t="shared" si="311"/>
        <v>15.769142156065929</v>
      </c>
      <c r="AF537" s="1053">
        <f t="shared" si="312"/>
        <v>10.67564607971967</v>
      </c>
      <c r="AG537" s="1053">
        <f t="shared" si="313"/>
        <v>17.727225848275463</v>
      </c>
      <c r="AH537" s="1053" t="str">
        <f t="shared" si="314"/>
        <v>n/a</v>
      </c>
      <c r="AI537" s="1053" t="str">
        <f t="shared" si="315"/>
        <v>n/a</v>
      </c>
      <c r="AJ537" s="1053" t="str">
        <f t="shared" si="316"/>
        <v>n/a</v>
      </c>
      <c r="AK537" s="1053" t="str">
        <f t="shared" si="317"/>
        <v>n/a</v>
      </c>
      <c r="AL537" s="1053" t="str">
        <f t="shared" si="318"/>
        <v>n/a</v>
      </c>
      <c r="AM537" s="1053" t="str">
        <f t="shared" si="319"/>
        <v>n/a</v>
      </c>
      <c r="AN537" s="1053" t="str">
        <f t="shared" si="320"/>
        <v>n/a</v>
      </c>
      <c r="AO537" s="1053" t="str">
        <f t="shared" si="321"/>
        <v>n/a</v>
      </c>
      <c r="AP537" s="1053" t="str">
        <f t="shared" si="322"/>
        <v>n/a</v>
      </c>
      <c r="AQ537" s="1053" t="str">
        <f t="shared" si="323"/>
        <v>n/a</v>
      </c>
      <c r="AR537" s="1053" t="str">
        <f t="shared" si="324"/>
        <v>n/a</v>
      </c>
      <c r="AS537" s="1053" t="str">
        <f t="shared" si="325"/>
        <v>n/a</v>
      </c>
      <c r="AT537" s="1053" t="str">
        <f t="shared" si="326"/>
        <v>n/a</v>
      </c>
      <c r="AU537" s="1054">
        <f t="shared" si="328"/>
        <v>10.452574880794575</v>
      </c>
      <c r="AV537" s="1055">
        <f t="shared" si="329"/>
        <v>5.7955936554105563</v>
      </c>
    </row>
    <row r="538" spans="1:48" ht="11.25" customHeight="1" x14ac:dyDescent="0.2">
      <c r="A538" s="480" t="s">
        <v>726</v>
      </c>
      <c r="B538" s="860" t="s">
        <v>727</v>
      </c>
      <c r="C538" s="610">
        <v>0.82</v>
      </c>
      <c r="D538" s="482">
        <v>0.76</v>
      </c>
      <c r="E538" s="482">
        <v>0.64</v>
      </c>
      <c r="F538" s="610">
        <v>0.57999999999999996</v>
      </c>
      <c r="G538" s="610">
        <v>0.5</v>
      </c>
      <c r="H538" s="610">
        <v>0.42</v>
      </c>
      <c r="I538" s="485">
        <v>0.36</v>
      </c>
      <c r="J538" s="931"/>
      <c r="K538" s="610">
        <v>0.33</v>
      </c>
      <c r="L538" s="481">
        <v>0.28999999999999998</v>
      </c>
      <c r="M538" s="931"/>
      <c r="N538" s="494">
        <v>0.25750000000000001</v>
      </c>
      <c r="O538" s="494">
        <v>0.22750000000000001</v>
      </c>
      <c r="P538" s="616">
        <v>0.20499999999999999</v>
      </c>
      <c r="Q538" s="616">
        <v>0.185</v>
      </c>
      <c r="R538" s="616">
        <v>0.17249999999999999</v>
      </c>
      <c r="S538" s="616">
        <v>0.16250000000000001</v>
      </c>
      <c r="T538" s="616">
        <v>0.14499999999999999</v>
      </c>
      <c r="U538" s="616">
        <v>0.11</v>
      </c>
      <c r="V538" s="612">
        <v>0</v>
      </c>
      <c r="W538" s="612">
        <v>0</v>
      </c>
      <c r="X538" s="612">
        <v>0</v>
      </c>
      <c r="Y538" s="612">
        <v>0</v>
      </c>
      <c r="Z538" s="613">
        <f t="shared" si="327"/>
        <v>6.165</v>
      </c>
      <c r="AA538" s="1052">
        <f t="shared" si="307"/>
        <v>7.8947368421052655</v>
      </c>
      <c r="AB538" s="1052">
        <f t="shared" si="308"/>
        <v>18.75</v>
      </c>
      <c r="AC538" s="1053">
        <f t="shared" si="309"/>
        <v>10.344827586206918</v>
      </c>
      <c r="AD538" s="1053">
        <f t="shared" si="310"/>
        <v>15.999999999999993</v>
      </c>
      <c r="AE538" s="1053">
        <f t="shared" si="311"/>
        <v>19.047619047619047</v>
      </c>
      <c r="AF538" s="1053">
        <f t="shared" si="312"/>
        <v>16.666666666666675</v>
      </c>
      <c r="AG538" s="1053">
        <f t="shared" si="313"/>
        <v>9.0909090909090828</v>
      </c>
      <c r="AH538" s="1053">
        <f t="shared" si="314"/>
        <v>13.793103448275868</v>
      </c>
      <c r="AI538" s="1053">
        <f t="shared" si="315"/>
        <v>12.621359223300965</v>
      </c>
      <c r="AJ538" s="1053">
        <f t="shared" si="316"/>
        <v>13.186813186813184</v>
      </c>
      <c r="AK538" s="1053">
        <f t="shared" si="317"/>
        <v>10.975609756097571</v>
      </c>
      <c r="AL538" s="1053">
        <f t="shared" si="318"/>
        <v>10.810810810810811</v>
      </c>
      <c r="AM538" s="1053">
        <f t="shared" si="319"/>
        <v>7.2463768115942129</v>
      </c>
      <c r="AN538" s="1053">
        <f t="shared" si="320"/>
        <v>6.153846153846132</v>
      </c>
      <c r="AO538" s="1053">
        <f t="shared" si="321"/>
        <v>12.068965517241391</v>
      </c>
      <c r="AP538" s="1053">
        <f t="shared" si="322"/>
        <v>31.818181818181813</v>
      </c>
      <c r="AQ538" s="1053" t="str">
        <f t="shared" si="323"/>
        <v>n/a</v>
      </c>
      <c r="AR538" s="1053" t="str">
        <f t="shared" si="324"/>
        <v>n/a</v>
      </c>
      <c r="AS538" s="1053" t="str">
        <f t="shared" si="325"/>
        <v>n/a</v>
      </c>
      <c r="AT538" s="1053" t="str">
        <f t="shared" si="326"/>
        <v>n/a</v>
      </c>
      <c r="AU538" s="1054">
        <f t="shared" si="328"/>
        <v>13.52936412247931</v>
      </c>
      <c r="AV538" s="1055">
        <f t="shared" si="329"/>
        <v>6.2217598982722189</v>
      </c>
    </row>
    <row r="539" spans="1:48" ht="11.25" customHeight="1" x14ac:dyDescent="0.2">
      <c r="A539" s="533" t="s">
        <v>4632</v>
      </c>
      <c r="B539" s="860" t="s">
        <v>4630</v>
      </c>
      <c r="C539" s="610">
        <v>0.63</v>
      </c>
      <c r="D539" s="482">
        <v>0.57500000000000007</v>
      </c>
      <c r="E539" s="482">
        <v>0.51500000000000001</v>
      </c>
      <c r="F539" s="610">
        <v>0.125</v>
      </c>
      <c r="G539" s="521">
        <v>0</v>
      </c>
      <c r="H539" s="521">
        <v>0</v>
      </c>
      <c r="I539" s="521">
        <v>0</v>
      </c>
      <c r="J539" s="1075"/>
      <c r="K539" s="521">
        <v>0</v>
      </c>
      <c r="L539" s="524">
        <v>0</v>
      </c>
      <c r="M539" s="1075"/>
      <c r="N539" s="1036">
        <v>0</v>
      </c>
      <c r="O539" s="1036">
        <v>0</v>
      </c>
      <c r="P539" s="522">
        <v>0</v>
      </c>
      <c r="Q539" s="522">
        <v>0</v>
      </c>
      <c r="R539" s="522">
        <v>0</v>
      </c>
      <c r="S539" s="522">
        <v>0</v>
      </c>
      <c r="T539" s="522">
        <v>0</v>
      </c>
      <c r="U539" s="522">
        <v>0</v>
      </c>
      <c r="V539" s="522">
        <v>0</v>
      </c>
      <c r="W539" s="522">
        <v>0</v>
      </c>
      <c r="X539" s="522">
        <v>0</v>
      </c>
      <c r="Y539" s="522">
        <v>0</v>
      </c>
      <c r="Z539" s="613">
        <f t="shared" si="327"/>
        <v>1.8450000000000002</v>
      </c>
      <c r="AA539" s="1052">
        <f t="shared" si="307"/>
        <v>9.565217391304337</v>
      </c>
      <c r="AB539" s="1052">
        <f t="shared" si="308"/>
        <v>11.65048543689322</v>
      </c>
      <c r="AC539" s="1053">
        <f t="shared" si="309"/>
        <v>312</v>
      </c>
      <c r="AD539" s="1053" t="str">
        <f t="shared" si="310"/>
        <v>n/a</v>
      </c>
      <c r="AE539" s="1053" t="str">
        <f t="shared" si="311"/>
        <v>n/a</v>
      </c>
      <c r="AF539" s="1053" t="str">
        <f t="shared" si="312"/>
        <v>n/a</v>
      </c>
      <c r="AG539" s="1053" t="str">
        <f t="shared" si="313"/>
        <v>n/a</v>
      </c>
      <c r="AH539" s="1053" t="str">
        <f t="shared" si="314"/>
        <v>n/a</v>
      </c>
      <c r="AI539" s="1053" t="str">
        <f t="shared" si="315"/>
        <v>n/a</v>
      </c>
      <c r="AJ539" s="1053" t="str">
        <f t="shared" si="316"/>
        <v>n/a</v>
      </c>
      <c r="AK539" s="1053" t="str">
        <f t="shared" si="317"/>
        <v>n/a</v>
      </c>
      <c r="AL539" s="1053" t="str">
        <f t="shared" si="318"/>
        <v>n/a</v>
      </c>
      <c r="AM539" s="1053" t="str">
        <f t="shared" si="319"/>
        <v>n/a</v>
      </c>
      <c r="AN539" s="1053" t="str">
        <f t="shared" si="320"/>
        <v>n/a</v>
      </c>
      <c r="AO539" s="1053" t="str">
        <f t="shared" si="321"/>
        <v>n/a</v>
      </c>
      <c r="AP539" s="1053" t="str">
        <f t="shared" si="322"/>
        <v>n/a</v>
      </c>
      <c r="AQ539" s="1053" t="str">
        <f t="shared" si="323"/>
        <v>n/a</v>
      </c>
      <c r="AR539" s="1053" t="str">
        <f t="shared" si="324"/>
        <v>n/a</v>
      </c>
      <c r="AS539" s="1053" t="str">
        <f t="shared" si="325"/>
        <v>n/a</v>
      </c>
      <c r="AT539" s="1053" t="str">
        <f t="shared" si="326"/>
        <v>n/a</v>
      </c>
      <c r="AU539" s="1054">
        <f t="shared" si="328"/>
        <v>111.07190094273251</v>
      </c>
      <c r="AV539" s="1055">
        <f t="shared" si="329"/>
        <v>174.01196174051026</v>
      </c>
    </row>
    <row r="540" spans="1:48" ht="11.25" customHeight="1" x14ac:dyDescent="0.2">
      <c r="A540" s="490" t="s">
        <v>1575</v>
      </c>
      <c r="B540" s="490" t="s">
        <v>1576</v>
      </c>
      <c r="C540" s="610">
        <v>1.36</v>
      </c>
      <c r="D540" s="482">
        <v>1</v>
      </c>
      <c r="E540" s="493">
        <v>0.78</v>
      </c>
      <c r="F540" s="496">
        <v>0.7</v>
      </c>
      <c r="G540" s="496">
        <v>0.64</v>
      </c>
      <c r="H540" s="496">
        <v>0.48</v>
      </c>
      <c r="I540" s="496">
        <v>0.44</v>
      </c>
      <c r="J540" s="1013"/>
      <c r="K540" s="496">
        <v>0.24</v>
      </c>
      <c r="L540" s="492">
        <v>0.1</v>
      </c>
      <c r="M540" s="1013"/>
      <c r="N540" s="509">
        <v>0.02</v>
      </c>
      <c r="O540" s="518">
        <v>0</v>
      </c>
      <c r="P540" s="499">
        <v>0</v>
      </c>
      <c r="Q540" s="499">
        <v>0</v>
      </c>
      <c r="R540" s="499">
        <v>0</v>
      </c>
      <c r="S540" s="499">
        <v>0</v>
      </c>
      <c r="T540" s="499">
        <v>0</v>
      </c>
      <c r="U540" s="499">
        <v>0</v>
      </c>
      <c r="V540" s="499">
        <v>0</v>
      </c>
      <c r="W540" s="499">
        <v>0</v>
      </c>
      <c r="X540" s="499">
        <v>0</v>
      </c>
      <c r="Y540" s="499">
        <v>0</v>
      </c>
      <c r="Z540" s="613">
        <f t="shared" si="327"/>
        <v>5.7600000000000007</v>
      </c>
      <c r="AA540" s="1052">
        <f t="shared" si="307"/>
        <v>36.000000000000007</v>
      </c>
      <c r="AB540" s="1052">
        <f t="shared" si="308"/>
        <v>28.205128205128194</v>
      </c>
      <c r="AC540" s="1053">
        <f t="shared" si="309"/>
        <v>11.428571428571432</v>
      </c>
      <c r="AD540" s="1053">
        <f t="shared" si="310"/>
        <v>9.375</v>
      </c>
      <c r="AE540" s="1053">
        <f t="shared" si="311"/>
        <v>33.33333333333335</v>
      </c>
      <c r="AF540" s="1053">
        <f t="shared" si="312"/>
        <v>9.0909090909090828</v>
      </c>
      <c r="AG540" s="1053">
        <f t="shared" si="313"/>
        <v>83.333333333333343</v>
      </c>
      <c r="AH540" s="1053">
        <f t="shared" si="314"/>
        <v>140</v>
      </c>
      <c r="AI540" s="1053">
        <f t="shared" si="315"/>
        <v>400</v>
      </c>
      <c r="AJ540" s="1053" t="str">
        <f t="shared" si="316"/>
        <v>n/a</v>
      </c>
      <c r="AK540" s="1053" t="str">
        <f t="shared" si="317"/>
        <v>n/a</v>
      </c>
      <c r="AL540" s="1053" t="str">
        <f t="shared" si="318"/>
        <v>n/a</v>
      </c>
      <c r="AM540" s="1053" t="str">
        <f t="shared" si="319"/>
        <v>n/a</v>
      </c>
      <c r="AN540" s="1053" t="str">
        <f t="shared" si="320"/>
        <v>n/a</v>
      </c>
      <c r="AO540" s="1053" t="str">
        <f t="shared" si="321"/>
        <v>n/a</v>
      </c>
      <c r="AP540" s="1053" t="str">
        <f t="shared" si="322"/>
        <v>n/a</v>
      </c>
      <c r="AQ540" s="1053" t="str">
        <f t="shared" si="323"/>
        <v>n/a</v>
      </c>
      <c r="AR540" s="1053" t="str">
        <f t="shared" si="324"/>
        <v>n/a</v>
      </c>
      <c r="AS540" s="1053" t="str">
        <f t="shared" si="325"/>
        <v>n/a</v>
      </c>
      <c r="AT540" s="1053" t="str">
        <f t="shared" si="326"/>
        <v>n/a</v>
      </c>
      <c r="AU540" s="1054">
        <f t="shared" si="328"/>
        <v>83.418475043475055</v>
      </c>
      <c r="AV540" s="1055">
        <f t="shared" si="329"/>
        <v>126.20442469630896</v>
      </c>
    </row>
    <row r="541" spans="1:48" ht="11.25" customHeight="1" x14ac:dyDescent="0.2">
      <c r="A541" s="860" t="s">
        <v>1583</v>
      </c>
      <c r="B541" s="860" t="s">
        <v>1584</v>
      </c>
      <c r="C541" s="610">
        <v>4</v>
      </c>
      <c r="D541" s="482">
        <v>3.6</v>
      </c>
      <c r="E541" s="615">
        <v>3</v>
      </c>
      <c r="F541" s="485">
        <v>2.8</v>
      </c>
      <c r="G541" s="610">
        <v>2.44</v>
      </c>
      <c r="H541" s="610">
        <v>2.17</v>
      </c>
      <c r="I541" s="610">
        <v>1.73</v>
      </c>
      <c r="J541" s="931"/>
      <c r="K541" s="610">
        <v>1.6</v>
      </c>
      <c r="L541" s="481">
        <v>1.45</v>
      </c>
      <c r="M541" s="931"/>
      <c r="N541" s="494">
        <v>1.1499999999999999</v>
      </c>
      <c r="O541" s="494">
        <v>0.7</v>
      </c>
      <c r="P541" s="612">
        <v>0.57999999999999996</v>
      </c>
      <c r="Q541" s="616">
        <v>1.1499999999999999</v>
      </c>
      <c r="R541" s="616">
        <v>0.95</v>
      </c>
      <c r="S541" s="616">
        <v>0.78</v>
      </c>
      <c r="T541" s="616">
        <v>0.625</v>
      </c>
      <c r="U541" s="616">
        <v>0.5</v>
      </c>
      <c r="V541" s="616">
        <v>0.4</v>
      </c>
      <c r="W541" s="612">
        <v>0</v>
      </c>
      <c r="X541" s="612">
        <v>0</v>
      </c>
      <c r="Y541" s="612">
        <v>0</v>
      </c>
      <c r="Z541" s="613">
        <f t="shared" si="327"/>
        <v>29.624999999999993</v>
      </c>
      <c r="AA541" s="1052">
        <f t="shared" si="307"/>
        <v>11.111111111111116</v>
      </c>
      <c r="AB541" s="1052">
        <f t="shared" si="308"/>
        <v>19.999999999999996</v>
      </c>
      <c r="AC541" s="1053">
        <f t="shared" si="309"/>
        <v>7.1428571428571397</v>
      </c>
      <c r="AD541" s="1053">
        <f t="shared" si="310"/>
        <v>14.754098360655732</v>
      </c>
      <c r="AE541" s="1053">
        <f t="shared" si="311"/>
        <v>12.442396313364057</v>
      </c>
      <c r="AF541" s="1053">
        <f t="shared" si="312"/>
        <v>25.43352601156068</v>
      </c>
      <c r="AG541" s="1053">
        <f t="shared" si="313"/>
        <v>8.1249999999999822</v>
      </c>
      <c r="AH541" s="1053">
        <f t="shared" si="314"/>
        <v>10.344827586206895</v>
      </c>
      <c r="AI541" s="1053">
        <f t="shared" si="315"/>
        <v>26.086956521739136</v>
      </c>
      <c r="AJ541" s="1053">
        <f t="shared" si="316"/>
        <v>64.285714285714278</v>
      </c>
      <c r="AK541" s="1053">
        <f t="shared" si="317"/>
        <v>20.68965517241379</v>
      </c>
      <c r="AL541" s="1053">
        <f t="shared" si="318"/>
        <v>-49.565217391304351</v>
      </c>
      <c r="AM541" s="1053">
        <f t="shared" si="319"/>
        <v>21.052631578947366</v>
      </c>
      <c r="AN541" s="1053">
        <f t="shared" si="320"/>
        <v>21.794871794871785</v>
      </c>
      <c r="AO541" s="1053">
        <f t="shared" si="321"/>
        <v>24.8</v>
      </c>
      <c r="AP541" s="1053">
        <f t="shared" si="322"/>
        <v>25</v>
      </c>
      <c r="AQ541" s="1053">
        <f t="shared" si="323"/>
        <v>25</v>
      </c>
      <c r="AR541" s="1053" t="str">
        <f t="shared" si="324"/>
        <v>n/a</v>
      </c>
      <c r="AS541" s="1053" t="str">
        <f t="shared" si="325"/>
        <v>n/a</v>
      </c>
      <c r="AT541" s="1053" t="str">
        <f t="shared" si="326"/>
        <v>n/a</v>
      </c>
      <c r="AU541" s="1054">
        <f t="shared" si="328"/>
        <v>16.970495793419861</v>
      </c>
      <c r="AV541" s="1055">
        <f t="shared" si="329"/>
        <v>21.436144278983537</v>
      </c>
    </row>
    <row r="542" spans="1:48" ht="11.25" customHeight="1" x14ac:dyDescent="0.2">
      <c r="A542" s="480" t="s">
        <v>739</v>
      </c>
      <c r="B542" s="860" t="s">
        <v>740</v>
      </c>
      <c r="C542" s="610">
        <v>0.38</v>
      </c>
      <c r="D542" s="482">
        <v>0.3367</v>
      </c>
      <c r="E542" s="476">
        <v>0.32</v>
      </c>
      <c r="F542" s="610">
        <v>0.27999999999999997</v>
      </c>
      <c r="G542" s="610">
        <v>0.27333333333333332</v>
      </c>
      <c r="H542" s="610">
        <v>0.26333333333333336</v>
      </c>
      <c r="I542" s="610">
        <v>0.25666666666666665</v>
      </c>
      <c r="J542" s="931"/>
      <c r="K542" s="610">
        <v>0.22678730158730157</v>
      </c>
      <c r="L542" s="481">
        <v>0.22073015873015875</v>
      </c>
      <c r="M542" s="931"/>
      <c r="N542" s="494">
        <v>0.21466666666666664</v>
      </c>
      <c r="O542" s="494">
        <v>0.2086031746031746</v>
      </c>
      <c r="P542" s="616">
        <v>0.20257142857142854</v>
      </c>
      <c r="Q542" s="616">
        <v>0.19653968253968254</v>
      </c>
      <c r="R542" s="616">
        <v>0.19047619047619047</v>
      </c>
      <c r="S542" s="616">
        <v>0.18441269841269839</v>
      </c>
      <c r="T542" s="612">
        <v>0.17707936507936509</v>
      </c>
      <c r="U542" s="616">
        <v>0.19434920634920638</v>
      </c>
      <c r="V542" s="616">
        <v>0.15549206349206349</v>
      </c>
      <c r="W542" s="616">
        <v>0.14831746031746032</v>
      </c>
      <c r="X542" s="616">
        <v>0.14396825396825397</v>
      </c>
      <c r="Y542" s="616">
        <v>0.13822222222222222</v>
      </c>
      <c r="Z542" s="613">
        <f t="shared" si="327"/>
        <v>4.7122492063492052</v>
      </c>
      <c r="AA542" s="1052">
        <f t="shared" si="307"/>
        <v>12.86011286011286</v>
      </c>
      <c r="AB542" s="1052">
        <f t="shared" si="308"/>
        <v>5.2187500000000053</v>
      </c>
      <c r="AC542" s="1053">
        <f t="shared" si="309"/>
        <v>14.285714285714302</v>
      </c>
      <c r="AD542" s="1053">
        <f t="shared" si="310"/>
        <v>2.4390243902439046</v>
      </c>
      <c r="AE542" s="1053">
        <f t="shared" si="311"/>
        <v>3.7974683544303556</v>
      </c>
      <c r="AF542" s="1053">
        <f t="shared" si="312"/>
        <v>2.5974025974026205</v>
      </c>
      <c r="AG542" s="1053">
        <f t="shared" si="313"/>
        <v>13.175060891962275</v>
      </c>
      <c r="AH542" s="1053">
        <f t="shared" si="314"/>
        <v>2.7441392204803572</v>
      </c>
      <c r="AI542" s="1053">
        <f t="shared" si="315"/>
        <v>2.8246081041112259</v>
      </c>
      <c r="AJ542" s="1053">
        <f t="shared" si="316"/>
        <v>2.9067113072591688</v>
      </c>
      <c r="AK542" s="1053">
        <f t="shared" si="317"/>
        <v>2.977589719479723</v>
      </c>
      <c r="AL542" s="1053">
        <f t="shared" si="318"/>
        <v>3.0689710870618558</v>
      </c>
      <c r="AM542" s="1053">
        <f t="shared" si="319"/>
        <v>3.183333333333338</v>
      </c>
      <c r="AN542" s="1053">
        <f t="shared" si="320"/>
        <v>3.2880013771733552</v>
      </c>
      <c r="AO542" s="1053">
        <f t="shared" si="321"/>
        <v>4.1412692721405353</v>
      </c>
      <c r="AP542" s="1053">
        <f t="shared" si="322"/>
        <v>-8.8859849722313093</v>
      </c>
      <c r="AQ542" s="1053">
        <f t="shared" si="323"/>
        <v>24.989791751735435</v>
      </c>
      <c r="AR542" s="1053">
        <f t="shared" si="324"/>
        <v>4.8373287671232834</v>
      </c>
      <c r="AS542" s="1053">
        <f t="shared" si="325"/>
        <v>3.0209481808158856</v>
      </c>
      <c r="AT542" s="1053">
        <f t="shared" si="326"/>
        <v>4.1570969223702292</v>
      </c>
      <c r="AU542" s="1054">
        <f t="shared" si="328"/>
        <v>5.3813668725359696</v>
      </c>
      <c r="AV542" s="1055">
        <f t="shared" si="329"/>
        <v>6.6956795512148304</v>
      </c>
    </row>
    <row r="543" spans="1:48" ht="11.25" customHeight="1" x14ac:dyDescent="0.2">
      <c r="A543" s="480" t="s">
        <v>1551</v>
      </c>
      <c r="B543" s="860" t="s">
        <v>1552</v>
      </c>
      <c r="C543" s="610">
        <v>3.5</v>
      </c>
      <c r="D543" s="482">
        <v>3.1</v>
      </c>
      <c r="E543" s="482">
        <v>2.7299999999999995</v>
      </c>
      <c r="F543" s="610">
        <v>2.4500000000000002</v>
      </c>
      <c r="G543" s="610">
        <v>2.1800000000000002</v>
      </c>
      <c r="H543" s="610">
        <v>1.89</v>
      </c>
      <c r="I543" s="610">
        <v>1.3274999999999999</v>
      </c>
      <c r="J543" s="931"/>
      <c r="K543" s="610">
        <v>0.45</v>
      </c>
      <c r="L543" s="614">
        <v>0</v>
      </c>
      <c r="M543" s="931"/>
      <c r="N543" s="611">
        <v>0</v>
      </c>
      <c r="O543" s="611">
        <v>0</v>
      </c>
      <c r="P543" s="612">
        <v>0</v>
      </c>
      <c r="Q543" s="612">
        <v>0</v>
      </c>
      <c r="R543" s="612">
        <v>0</v>
      </c>
      <c r="S543" s="612">
        <v>0</v>
      </c>
      <c r="T543" s="612">
        <v>0</v>
      </c>
      <c r="U543" s="612">
        <v>0</v>
      </c>
      <c r="V543" s="612">
        <v>0</v>
      </c>
      <c r="W543" s="612">
        <v>0</v>
      </c>
      <c r="X543" s="612">
        <v>0</v>
      </c>
      <c r="Y543" s="612">
        <v>0</v>
      </c>
      <c r="Z543" s="613">
        <f t="shared" si="327"/>
        <v>17.627499999999998</v>
      </c>
      <c r="AA543" s="1052">
        <f t="shared" si="307"/>
        <v>12.903225806451601</v>
      </c>
      <c r="AB543" s="1052">
        <f t="shared" si="308"/>
        <v>13.553113553113572</v>
      </c>
      <c r="AC543" s="1053">
        <f t="shared" si="309"/>
        <v>11.428571428571409</v>
      </c>
      <c r="AD543" s="1053">
        <f t="shared" si="310"/>
        <v>12.385321100917434</v>
      </c>
      <c r="AE543" s="1053">
        <f t="shared" si="311"/>
        <v>15.343915343915349</v>
      </c>
      <c r="AF543" s="1053">
        <f t="shared" si="312"/>
        <v>42.372881355932201</v>
      </c>
      <c r="AG543" s="1053">
        <f t="shared" si="313"/>
        <v>194.99999999999997</v>
      </c>
      <c r="AH543" s="1053" t="str">
        <f t="shared" si="314"/>
        <v>n/a</v>
      </c>
      <c r="AI543" s="1053" t="str">
        <f t="shared" si="315"/>
        <v>n/a</v>
      </c>
      <c r="AJ543" s="1053" t="str">
        <f t="shared" si="316"/>
        <v>n/a</v>
      </c>
      <c r="AK543" s="1053" t="str">
        <f t="shared" si="317"/>
        <v>n/a</v>
      </c>
      <c r="AL543" s="1053" t="str">
        <f t="shared" si="318"/>
        <v>n/a</v>
      </c>
      <c r="AM543" s="1053" t="str">
        <f t="shared" si="319"/>
        <v>n/a</v>
      </c>
      <c r="AN543" s="1053" t="str">
        <f t="shared" si="320"/>
        <v>n/a</v>
      </c>
      <c r="AO543" s="1053" t="str">
        <f t="shared" si="321"/>
        <v>n/a</v>
      </c>
      <c r="AP543" s="1053" t="str">
        <f t="shared" si="322"/>
        <v>n/a</v>
      </c>
      <c r="AQ543" s="1053" t="str">
        <f t="shared" si="323"/>
        <v>n/a</v>
      </c>
      <c r="AR543" s="1053" t="str">
        <f t="shared" si="324"/>
        <v>n/a</v>
      </c>
      <c r="AS543" s="1053" t="str">
        <f t="shared" si="325"/>
        <v>n/a</v>
      </c>
      <c r="AT543" s="1053" t="str">
        <f t="shared" si="326"/>
        <v>n/a</v>
      </c>
      <c r="AU543" s="1054">
        <f t="shared" si="328"/>
        <v>43.283861226985941</v>
      </c>
      <c r="AV543" s="1055">
        <f t="shared" si="329"/>
        <v>67.793358647600272</v>
      </c>
    </row>
    <row r="544" spans="1:48" ht="11.25" customHeight="1" x14ac:dyDescent="0.2">
      <c r="A544" s="480" t="s">
        <v>1553</v>
      </c>
      <c r="B544" s="860" t="s">
        <v>1554</v>
      </c>
      <c r="C544" s="610">
        <v>3.4</v>
      </c>
      <c r="D544" s="482">
        <v>2.6360000000000001</v>
      </c>
      <c r="E544" s="482">
        <v>2.4050000000000002</v>
      </c>
      <c r="F544" s="610">
        <v>1.9750000000000001</v>
      </c>
      <c r="G544" s="610">
        <v>1.538</v>
      </c>
      <c r="H544" s="610">
        <v>1.1179999999999999</v>
      </c>
      <c r="I544" s="610">
        <v>0.155</v>
      </c>
      <c r="J544" s="931"/>
      <c r="K544" s="485">
        <v>0</v>
      </c>
      <c r="L544" s="614">
        <v>0</v>
      </c>
      <c r="M544" s="931"/>
      <c r="N544" s="611">
        <v>0</v>
      </c>
      <c r="O544" s="611">
        <v>0</v>
      </c>
      <c r="P544" s="612">
        <v>0</v>
      </c>
      <c r="Q544" s="612">
        <v>0</v>
      </c>
      <c r="R544" s="612">
        <v>0</v>
      </c>
      <c r="S544" s="612">
        <v>0</v>
      </c>
      <c r="T544" s="612">
        <v>0</v>
      </c>
      <c r="U544" s="612">
        <v>0</v>
      </c>
      <c r="V544" s="612">
        <v>0</v>
      </c>
      <c r="W544" s="612">
        <v>0</v>
      </c>
      <c r="X544" s="612">
        <v>0</v>
      </c>
      <c r="Y544" s="612">
        <v>0</v>
      </c>
      <c r="Z544" s="613">
        <f t="shared" si="327"/>
        <v>13.226999999999999</v>
      </c>
      <c r="AA544" s="1052">
        <f t="shared" si="307"/>
        <v>28.983308042488609</v>
      </c>
      <c r="AB544" s="1052">
        <f t="shared" si="308"/>
        <v>9.6049896049895889</v>
      </c>
      <c r="AC544" s="1053">
        <f t="shared" si="309"/>
        <v>21.772151898734183</v>
      </c>
      <c r="AD544" s="1053">
        <f t="shared" si="310"/>
        <v>28.413524057217177</v>
      </c>
      <c r="AE544" s="1053">
        <f t="shared" si="311"/>
        <v>37.567084078712007</v>
      </c>
      <c r="AF544" s="1053">
        <f t="shared" si="312"/>
        <v>621.29032258064512</v>
      </c>
      <c r="AG544" s="1053" t="str">
        <f t="shared" si="313"/>
        <v>n/a</v>
      </c>
      <c r="AH544" s="1053" t="str">
        <f t="shared" si="314"/>
        <v>n/a</v>
      </c>
      <c r="AI544" s="1053" t="str">
        <f t="shared" si="315"/>
        <v>n/a</v>
      </c>
      <c r="AJ544" s="1053" t="str">
        <f t="shared" si="316"/>
        <v>n/a</v>
      </c>
      <c r="AK544" s="1053" t="str">
        <f t="shared" si="317"/>
        <v>n/a</v>
      </c>
      <c r="AL544" s="1053" t="str">
        <f t="shared" si="318"/>
        <v>n/a</v>
      </c>
      <c r="AM544" s="1053" t="str">
        <f t="shared" si="319"/>
        <v>n/a</v>
      </c>
      <c r="AN544" s="1053" t="str">
        <f t="shared" si="320"/>
        <v>n/a</v>
      </c>
      <c r="AO544" s="1053" t="str">
        <f t="shared" si="321"/>
        <v>n/a</v>
      </c>
      <c r="AP544" s="1053" t="str">
        <f t="shared" si="322"/>
        <v>n/a</v>
      </c>
      <c r="AQ544" s="1053" t="str">
        <f t="shared" si="323"/>
        <v>n/a</v>
      </c>
      <c r="AR544" s="1053" t="str">
        <f t="shared" si="324"/>
        <v>n/a</v>
      </c>
      <c r="AS544" s="1053" t="str">
        <f t="shared" si="325"/>
        <v>n/a</v>
      </c>
      <c r="AT544" s="1053" t="str">
        <f t="shared" si="326"/>
        <v>n/a</v>
      </c>
      <c r="AU544" s="1054">
        <f t="shared" si="328"/>
        <v>124.60523004379779</v>
      </c>
      <c r="AV544" s="1055">
        <f t="shared" si="329"/>
        <v>243.50269548035064</v>
      </c>
    </row>
    <row r="545" spans="1:48" ht="11.25" customHeight="1" x14ac:dyDescent="0.2">
      <c r="A545" s="480" t="s">
        <v>745</v>
      </c>
      <c r="B545" s="860" t="s">
        <v>746</v>
      </c>
      <c r="C545" s="610">
        <v>2.48</v>
      </c>
      <c r="D545" s="482">
        <v>2.4300000000000002</v>
      </c>
      <c r="E545" s="482">
        <v>2.2400000000000002</v>
      </c>
      <c r="F545" s="610">
        <v>2.0699999999999998</v>
      </c>
      <c r="G545" s="610">
        <v>1.86</v>
      </c>
      <c r="H545" s="610">
        <v>1.61</v>
      </c>
      <c r="I545" s="610">
        <v>1.3</v>
      </c>
      <c r="J545" s="931"/>
      <c r="K545" s="610">
        <v>0.96499999999999997</v>
      </c>
      <c r="L545" s="481">
        <v>0.83499999999999996</v>
      </c>
      <c r="M545" s="931"/>
      <c r="N545" s="494">
        <v>0.74</v>
      </c>
      <c r="O545" s="494">
        <v>0.67</v>
      </c>
      <c r="P545" s="616">
        <v>0.62</v>
      </c>
      <c r="Q545" s="616">
        <v>0.54</v>
      </c>
      <c r="R545" s="616">
        <v>0.45</v>
      </c>
      <c r="S545" s="616">
        <v>0.34</v>
      </c>
      <c r="T545" s="616">
        <v>0.22500000000000001</v>
      </c>
      <c r="U545" s="616">
        <v>0.12</v>
      </c>
      <c r="V545" s="612">
        <v>0</v>
      </c>
      <c r="W545" s="612">
        <v>0</v>
      </c>
      <c r="X545" s="612">
        <v>0</v>
      </c>
      <c r="Y545" s="612">
        <v>0</v>
      </c>
      <c r="Z545" s="613">
        <f t="shared" si="327"/>
        <v>19.495000000000001</v>
      </c>
      <c r="AA545" s="1052">
        <f t="shared" si="307"/>
        <v>2.0576131687242816</v>
      </c>
      <c r="AB545" s="1052">
        <f t="shared" si="308"/>
        <v>8.4821428571428612</v>
      </c>
      <c r="AC545" s="1053">
        <f t="shared" si="309"/>
        <v>8.2125603864734451</v>
      </c>
      <c r="AD545" s="1053">
        <f t="shared" si="310"/>
        <v>11.290322580645151</v>
      </c>
      <c r="AE545" s="1053">
        <f t="shared" si="311"/>
        <v>15.527950310559003</v>
      </c>
      <c r="AF545" s="1053">
        <f t="shared" si="312"/>
        <v>23.84615384615385</v>
      </c>
      <c r="AG545" s="1053">
        <f t="shared" si="313"/>
        <v>34.715025906735761</v>
      </c>
      <c r="AH545" s="1053">
        <f t="shared" si="314"/>
        <v>15.568862275449113</v>
      </c>
      <c r="AI545" s="1053">
        <f t="shared" si="315"/>
        <v>12.837837837837828</v>
      </c>
      <c r="AJ545" s="1053">
        <f t="shared" si="316"/>
        <v>10.447761194029837</v>
      </c>
      <c r="AK545" s="1053">
        <f t="shared" si="317"/>
        <v>8.064516129032274</v>
      </c>
      <c r="AL545" s="1053">
        <f t="shared" si="318"/>
        <v>14.814814814814813</v>
      </c>
      <c r="AM545" s="1053">
        <f t="shared" si="319"/>
        <v>19.999999999999996</v>
      </c>
      <c r="AN545" s="1053">
        <f t="shared" si="320"/>
        <v>32.352941176470587</v>
      </c>
      <c r="AO545" s="1053">
        <f t="shared" si="321"/>
        <v>51.111111111111107</v>
      </c>
      <c r="AP545" s="1053">
        <f t="shared" si="322"/>
        <v>87.500000000000028</v>
      </c>
      <c r="AQ545" s="1053" t="str">
        <f t="shared" si="323"/>
        <v>n/a</v>
      </c>
      <c r="AR545" s="1053" t="str">
        <f t="shared" si="324"/>
        <v>n/a</v>
      </c>
      <c r="AS545" s="1053" t="str">
        <f t="shared" si="325"/>
        <v>n/a</v>
      </c>
      <c r="AT545" s="1053" t="str">
        <f t="shared" si="326"/>
        <v>n/a</v>
      </c>
      <c r="AU545" s="1054">
        <f t="shared" si="328"/>
        <v>22.301850849698745</v>
      </c>
      <c r="AV545" s="1055">
        <f t="shared" si="329"/>
        <v>21.360720111413851</v>
      </c>
    </row>
    <row r="546" spans="1:48" ht="11.25" customHeight="1" x14ac:dyDescent="0.2">
      <c r="A546" s="490" t="s">
        <v>1588</v>
      </c>
      <c r="B546" s="490" t="s">
        <v>1589</v>
      </c>
      <c r="C546" s="610">
        <v>1.32</v>
      </c>
      <c r="D546" s="482">
        <v>1.28</v>
      </c>
      <c r="E546" s="493">
        <v>1.24</v>
      </c>
      <c r="F546" s="496">
        <v>1.2</v>
      </c>
      <c r="G546" s="496">
        <v>1.1599999999999999</v>
      </c>
      <c r="H546" s="496">
        <v>1.1200000000000001</v>
      </c>
      <c r="I546" s="496">
        <v>1.08</v>
      </c>
      <c r="J546" s="1013"/>
      <c r="K546" s="496">
        <v>1.04</v>
      </c>
      <c r="L546" s="492">
        <v>1</v>
      </c>
      <c r="M546" s="1013"/>
      <c r="N546" s="511">
        <v>0.96</v>
      </c>
      <c r="O546" s="509">
        <v>0.96</v>
      </c>
      <c r="P546" s="498">
        <v>0.92</v>
      </c>
      <c r="Q546" s="498">
        <v>0.88</v>
      </c>
      <c r="R546" s="498">
        <v>0.84</v>
      </c>
      <c r="S546" s="498">
        <v>0.78</v>
      </c>
      <c r="T546" s="498">
        <v>0.72</v>
      </c>
      <c r="U546" s="498">
        <v>0.66</v>
      </c>
      <c r="V546" s="498">
        <v>0.6</v>
      </c>
      <c r="W546" s="498">
        <v>0.5272</v>
      </c>
      <c r="X546" s="498">
        <v>0.44640000000000002</v>
      </c>
      <c r="Y546" s="498">
        <v>0.38119999999999998</v>
      </c>
      <c r="Z546" s="613">
        <f t="shared" si="327"/>
        <v>19.114800000000006</v>
      </c>
      <c r="AA546" s="1052">
        <f t="shared" si="307"/>
        <v>3.125</v>
      </c>
      <c r="AB546" s="1052">
        <f t="shared" si="308"/>
        <v>3.2258064516129004</v>
      </c>
      <c r="AC546" s="1053">
        <f t="shared" si="309"/>
        <v>3.3333333333333437</v>
      </c>
      <c r="AD546" s="1053">
        <f t="shared" si="310"/>
        <v>3.4482758620689724</v>
      </c>
      <c r="AE546" s="1053">
        <f t="shared" si="311"/>
        <v>3.5714285714285587</v>
      </c>
      <c r="AF546" s="1053">
        <f t="shared" si="312"/>
        <v>3.7037037037036979</v>
      </c>
      <c r="AG546" s="1053">
        <f t="shared" si="313"/>
        <v>3.8461538461538547</v>
      </c>
      <c r="AH546" s="1053">
        <f t="shared" si="314"/>
        <v>4.0000000000000036</v>
      </c>
      <c r="AI546" s="1053">
        <f t="shared" si="315"/>
        <v>4.1666666666666741</v>
      </c>
      <c r="AJ546" s="1053">
        <f t="shared" si="316"/>
        <v>0</v>
      </c>
      <c r="AK546" s="1053">
        <f t="shared" si="317"/>
        <v>4.3478260869565188</v>
      </c>
      <c r="AL546" s="1053">
        <f t="shared" si="318"/>
        <v>4.5454545454545414</v>
      </c>
      <c r="AM546" s="1053">
        <f t="shared" si="319"/>
        <v>4.7619047619047672</v>
      </c>
      <c r="AN546" s="1053">
        <f t="shared" si="320"/>
        <v>7.6923076923076872</v>
      </c>
      <c r="AO546" s="1053">
        <f t="shared" si="321"/>
        <v>8.3333333333333481</v>
      </c>
      <c r="AP546" s="1053">
        <f t="shared" si="322"/>
        <v>9.0909090909090828</v>
      </c>
      <c r="AQ546" s="1053">
        <f t="shared" si="323"/>
        <v>10.000000000000009</v>
      </c>
      <c r="AR546" s="1053">
        <f t="shared" si="324"/>
        <v>13.808801213960532</v>
      </c>
      <c r="AS546" s="1053">
        <f t="shared" si="325"/>
        <v>18.100358422939067</v>
      </c>
      <c r="AT546" s="1053">
        <f t="shared" si="326"/>
        <v>17.103882476390364</v>
      </c>
      <c r="AU546" s="1054">
        <f t="shared" si="328"/>
        <v>6.5102573029561963</v>
      </c>
      <c r="AV546" s="1055">
        <f t="shared" si="329"/>
        <v>4.8908110299535315</v>
      </c>
    </row>
    <row r="547" spans="1:48" ht="11.25" customHeight="1" x14ac:dyDescent="0.2">
      <c r="A547" s="862" t="s">
        <v>741</v>
      </c>
      <c r="B547" s="860" t="s">
        <v>742</v>
      </c>
      <c r="C547" s="610">
        <v>0.34</v>
      </c>
      <c r="D547" s="482">
        <v>0.26</v>
      </c>
      <c r="E547" s="615">
        <v>0.19000000000000003</v>
      </c>
      <c r="F547" s="610">
        <v>0.1575</v>
      </c>
      <c r="G547" s="610">
        <v>0.13800000000000001</v>
      </c>
      <c r="H547" s="610">
        <v>0.115</v>
      </c>
      <c r="I547" s="610">
        <v>9.5000000000000001E-2</v>
      </c>
      <c r="J547" s="931"/>
      <c r="K547" s="610">
        <v>7.7499999999999999E-2</v>
      </c>
      <c r="L547" s="481">
        <v>6.7500000000000004E-2</v>
      </c>
      <c r="M547" s="931"/>
      <c r="N547" s="494">
        <v>5.7500000000000002E-2</v>
      </c>
      <c r="O547" s="611">
        <v>0.05</v>
      </c>
      <c r="P547" s="616">
        <v>3.7499999999999999E-2</v>
      </c>
      <c r="Q547" s="612">
        <v>0</v>
      </c>
      <c r="R547" s="612">
        <v>0</v>
      </c>
      <c r="S547" s="612">
        <v>0</v>
      </c>
      <c r="T547" s="612">
        <v>0</v>
      </c>
      <c r="U547" s="612">
        <v>0</v>
      </c>
      <c r="V547" s="612">
        <v>0</v>
      </c>
      <c r="W547" s="612">
        <v>0</v>
      </c>
      <c r="X547" s="612">
        <v>0</v>
      </c>
      <c r="Y547" s="612">
        <v>0</v>
      </c>
      <c r="Z547" s="613">
        <f t="shared" si="327"/>
        <v>1.5855000000000004</v>
      </c>
      <c r="AA547" s="1052">
        <f t="shared" si="307"/>
        <v>30.76923076923077</v>
      </c>
      <c r="AB547" s="1052">
        <f t="shared" si="308"/>
        <v>36.842105263157876</v>
      </c>
      <c r="AC547" s="1053">
        <f t="shared" si="309"/>
        <v>20.63492063492065</v>
      </c>
      <c r="AD547" s="1053">
        <f t="shared" si="310"/>
        <v>14.130434782608692</v>
      </c>
      <c r="AE547" s="1053">
        <f t="shared" si="311"/>
        <v>19.999999999999996</v>
      </c>
      <c r="AF547" s="1053">
        <f t="shared" si="312"/>
        <v>21.052631578947366</v>
      </c>
      <c r="AG547" s="1053">
        <f t="shared" si="313"/>
        <v>22.580645161290324</v>
      </c>
      <c r="AH547" s="1053">
        <f t="shared" si="314"/>
        <v>14.814814814814813</v>
      </c>
      <c r="AI547" s="1053">
        <f t="shared" si="315"/>
        <v>17.391304347826097</v>
      </c>
      <c r="AJ547" s="1053">
        <f t="shared" si="316"/>
        <v>14.999999999999991</v>
      </c>
      <c r="AK547" s="1053">
        <f t="shared" si="317"/>
        <v>33.33333333333335</v>
      </c>
      <c r="AL547" s="1053" t="str">
        <f t="shared" si="318"/>
        <v>n/a</v>
      </c>
      <c r="AM547" s="1053" t="str">
        <f t="shared" si="319"/>
        <v>n/a</v>
      </c>
      <c r="AN547" s="1053" t="str">
        <f t="shared" si="320"/>
        <v>n/a</v>
      </c>
      <c r="AO547" s="1053" t="str">
        <f t="shared" si="321"/>
        <v>n/a</v>
      </c>
      <c r="AP547" s="1053" t="str">
        <f t="shared" si="322"/>
        <v>n/a</v>
      </c>
      <c r="AQ547" s="1053" t="str">
        <f t="shared" si="323"/>
        <v>n/a</v>
      </c>
      <c r="AR547" s="1053" t="str">
        <f t="shared" si="324"/>
        <v>n/a</v>
      </c>
      <c r="AS547" s="1053" t="str">
        <f t="shared" si="325"/>
        <v>n/a</v>
      </c>
      <c r="AT547" s="1053" t="str">
        <f t="shared" si="326"/>
        <v>n/a</v>
      </c>
      <c r="AU547" s="1054">
        <f t="shared" si="328"/>
        <v>22.413583698739085</v>
      </c>
      <c r="AV547" s="1055">
        <f t="shared" si="329"/>
        <v>7.8399329780852511</v>
      </c>
    </row>
    <row r="548" spans="1:48" ht="11.25" customHeight="1" x14ac:dyDescent="0.2">
      <c r="A548" s="847" t="s">
        <v>3897</v>
      </c>
      <c r="B548" s="847" t="s">
        <v>3898</v>
      </c>
      <c r="C548" s="998">
        <v>1.95</v>
      </c>
      <c r="D548" s="851">
        <v>1.8</v>
      </c>
      <c r="E548" s="847">
        <v>0.78</v>
      </c>
      <c r="F548" s="843">
        <v>0.62</v>
      </c>
      <c r="G548" s="843">
        <v>0.44</v>
      </c>
      <c r="H548" s="485">
        <v>0</v>
      </c>
      <c r="I548" s="485">
        <v>0</v>
      </c>
      <c r="J548" s="843"/>
      <c r="K548" s="485">
        <v>0</v>
      </c>
      <c r="L548" s="614">
        <v>0</v>
      </c>
      <c r="M548" s="931"/>
      <c r="N548" s="611">
        <v>0</v>
      </c>
      <c r="O548" s="611">
        <v>0</v>
      </c>
      <c r="P548" s="612">
        <v>0</v>
      </c>
      <c r="Q548" s="612">
        <v>0</v>
      </c>
      <c r="R548" s="612">
        <v>0</v>
      </c>
      <c r="S548" s="612">
        <v>0</v>
      </c>
      <c r="T548" s="612">
        <v>0</v>
      </c>
      <c r="U548" s="612">
        <v>0</v>
      </c>
      <c r="V548" s="612">
        <v>0</v>
      </c>
      <c r="W548" s="612">
        <v>0</v>
      </c>
      <c r="X548" s="612">
        <v>0</v>
      </c>
      <c r="Y548" s="612">
        <v>0</v>
      </c>
      <c r="Z548" s="613">
        <f t="shared" si="327"/>
        <v>5.5900000000000007</v>
      </c>
      <c r="AA548" s="1052">
        <f t="shared" si="307"/>
        <v>8.333333333333325</v>
      </c>
      <c r="AB548" s="1052">
        <f t="shared" si="308"/>
        <v>130.76923076923075</v>
      </c>
      <c r="AC548" s="1053">
        <f t="shared" si="309"/>
        <v>25.806451612903224</v>
      </c>
      <c r="AD548" s="1053">
        <f t="shared" si="310"/>
        <v>40.909090909090921</v>
      </c>
      <c r="AE548" s="1053" t="str">
        <f t="shared" si="311"/>
        <v>n/a</v>
      </c>
      <c r="AF548" s="1053" t="str">
        <f t="shared" si="312"/>
        <v>n/a</v>
      </c>
      <c r="AG548" s="1053" t="str">
        <f t="shared" si="313"/>
        <v>n/a</v>
      </c>
      <c r="AH548" s="1053" t="str">
        <f t="shared" si="314"/>
        <v>n/a</v>
      </c>
      <c r="AI548" s="1053" t="str">
        <f t="shared" si="315"/>
        <v>n/a</v>
      </c>
      <c r="AJ548" s="1053" t="str">
        <f t="shared" si="316"/>
        <v>n/a</v>
      </c>
      <c r="AK548" s="1053" t="str">
        <f t="shared" si="317"/>
        <v>n/a</v>
      </c>
      <c r="AL548" s="1053" t="str">
        <f t="shared" si="318"/>
        <v>n/a</v>
      </c>
      <c r="AM548" s="1053" t="str">
        <f t="shared" si="319"/>
        <v>n/a</v>
      </c>
      <c r="AN548" s="1053" t="str">
        <f t="shared" si="320"/>
        <v>n/a</v>
      </c>
      <c r="AO548" s="1053" t="str">
        <f t="shared" si="321"/>
        <v>n/a</v>
      </c>
      <c r="AP548" s="1053" t="str">
        <f t="shared" si="322"/>
        <v>n/a</v>
      </c>
      <c r="AQ548" s="1053" t="str">
        <f t="shared" si="323"/>
        <v>n/a</v>
      </c>
      <c r="AR548" s="1053" t="str">
        <f t="shared" si="324"/>
        <v>n/a</v>
      </c>
      <c r="AS548" s="1053" t="str">
        <f t="shared" si="325"/>
        <v>n/a</v>
      </c>
      <c r="AT548" s="1053" t="str">
        <f t="shared" si="326"/>
        <v>n/a</v>
      </c>
      <c r="AU548" s="1054">
        <f t="shared" si="328"/>
        <v>51.454526656139549</v>
      </c>
      <c r="AV548" s="1055">
        <f t="shared" si="329"/>
        <v>54.526108641178034</v>
      </c>
    </row>
    <row r="549" spans="1:48" ht="11.25" customHeight="1" x14ac:dyDescent="0.2">
      <c r="A549" s="501" t="s">
        <v>3891</v>
      </c>
      <c r="B549" s="490" t="s">
        <v>3892</v>
      </c>
      <c r="C549" s="610">
        <v>1.73</v>
      </c>
      <c r="D549" s="482">
        <v>1.62</v>
      </c>
      <c r="E549" s="482">
        <v>1.53</v>
      </c>
      <c r="F549" s="496">
        <v>1.4</v>
      </c>
      <c r="G549" s="496">
        <v>1.21</v>
      </c>
      <c r="H549" s="496">
        <v>1.1100000000000001</v>
      </c>
      <c r="I549" s="519">
        <v>0</v>
      </c>
      <c r="J549" s="1013"/>
      <c r="K549" s="495">
        <v>0</v>
      </c>
      <c r="L549" s="497">
        <v>0</v>
      </c>
      <c r="M549" s="1013"/>
      <c r="N549" s="518">
        <v>0</v>
      </c>
      <c r="O549" s="518">
        <v>0</v>
      </c>
      <c r="P549" s="499">
        <v>0</v>
      </c>
      <c r="Q549" s="499">
        <v>0</v>
      </c>
      <c r="R549" s="499">
        <v>0</v>
      </c>
      <c r="S549" s="499">
        <v>0</v>
      </c>
      <c r="T549" s="499">
        <v>0</v>
      </c>
      <c r="U549" s="499">
        <v>0</v>
      </c>
      <c r="V549" s="499">
        <v>0</v>
      </c>
      <c r="W549" s="499">
        <v>0</v>
      </c>
      <c r="X549" s="499">
        <v>0</v>
      </c>
      <c r="Y549" s="499">
        <v>0</v>
      </c>
      <c r="Z549" s="613">
        <f t="shared" si="327"/>
        <v>8.6</v>
      </c>
      <c r="AA549" s="1052">
        <f t="shared" si="307"/>
        <v>6.7901234567901092</v>
      </c>
      <c r="AB549" s="1052">
        <f t="shared" si="308"/>
        <v>5.8823529411764719</v>
      </c>
      <c r="AC549" s="1053">
        <f t="shared" si="309"/>
        <v>9.2857142857142971</v>
      </c>
      <c r="AD549" s="1053">
        <f t="shared" si="310"/>
        <v>15.702479338842966</v>
      </c>
      <c r="AE549" s="1053">
        <f t="shared" si="311"/>
        <v>9.0090090090090058</v>
      </c>
      <c r="AF549" s="1053" t="str">
        <f t="shared" si="312"/>
        <v>n/a</v>
      </c>
      <c r="AG549" s="1053" t="str">
        <f t="shared" si="313"/>
        <v>n/a</v>
      </c>
      <c r="AH549" s="1053" t="str">
        <f t="shared" si="314"/>
        <v>n/a</v>
      </c>
      <c r="AI549" s="1053" t="str">
        <f t="shared" si="315"/>
        <v>n/a</v>
      </c>
      <c r="AJ549" s="1053" t="str">
        <f t="shared" si="316"/>
        <v>n/a</v>
      </c>
      <c r="AK549" s="1053" t="str">
        <f t="shared" si="317"/>
        <v>n/a</v>
      </c>
      <c r="AL549" s="1053" t="str">
        <f t="shared" si="318"/>
        <v>n/a</v>
      </c>
      <c r="AM549" s="1053" t="str">
        <f t="shared" si="319"/>
        <v>n/a</v>
      </c>
      <c r="AN549" s="1053" t="str">
        <f t="shared" si="320"/>
        <v>n/a</v>
      </c>
      <c r="AO549" s="1053" t="str">
        <f t="shared" si="321"/>
        <v>n/a</v>
      </c>
      <c r="AP549" s="1053" t="str">
        <f t="shared" si="322"/>
        <v>n/a</v>
      </c>
      <c r="AQ549" s="1053" t="str">
        <f t="shared" si="323"/>
        <v>n/a</v>
      </c>
      <c r="AR549" s="1053" t="str">
        <f t="shared" si="324"/>
        <v>n/a</v>
      </c>
      <c r="AS549" s="1053" t="str">
        <f t="shared" si="325"/>
        <v>n/a</v>
      </c>
      <c r="AT549" s="1053" t="str">
        <f t="shared" si="326"/>
        <v>n/a</v>
      </c>
      <c r="AU549" s="1054">
        <f t="shared" si="328"/>
        <v>9.3339358063065703</v>
      </c>
      <c r="AV549" s="1055">
        <f t="shared" si="329"/>
        <v>3.842221200323896</v>
      </c>
    </row>
    <row r="550" spans="1:48" ht="11.25" customHeight="1" x14ac:dyDescent="0.2">
      <c r="A550" s="862" t="s">
        <v>776</v>
      </c>
      <c r="B550" s="860" t="s">
        <v>777</v>
      </c>
      <c r="C550" s="610">
        <v>2.2000000000000002</v>
      </c>
      <c r="D550" s="482">
        <v>2.12</v>
      </c>
      <c r="E550" s="482">
        <v>1.8</v>
      </c>
      <c r="F550" s="610">
        <v>1.7</v>
      </c>
      <c r="G550" s="610">
        <v>1.56</v>
      </c>
      <c r="H550" s="610">
        <v>1.42</v>
      </c>
      <c r="I550" s="610">
        <v>1.3</v>
      </c>
      <c r="J550" s="931"/>
      <c r="K550" s="610">
        <v>1.2</v>
      </c>
      <c r="L550" s="481">
        <v>1.1200000000000001</v>
      </c>
      <c r="M550" s="931"/>
      <c r="N550" s="494">
        <v>1.02</v>
      </c>
      <c r="O550" s="494">
        <v>0.96</v>
      </c>
      <c r="P550" s="616">
        <v>0.92</v>
      </c>
      <c r="Q550" s="616">
        <v>0.84</v>
      </c>
      <c r="R550" s="616">
        <v>0.72</v>
      </c>
      <c r="S550" s="616">
        <v>0.64</v>
      </c>
      <c r="T550" s="612">
        <v>0.6</v>
      </c>
      <c r="U550" s="612">
        <v>0.6</v>
      </c>
      <c r="V550" s="612">
        <v>0.6</v>
      </c>
      <c r="W550" s="612">
        <v>0.6</v>
      </c>
      <c r="X550" s="612">
        <v>0.6</v>
      </c>
      <c r="Y550" s="612">
        <v>0.6</v>
      </c>
      <c r="Z550" s="613">
        <f t="shared" si="327"/>
        <v>23.120000000000012</v>
      </c>
      <c r="AA550" s="1052">
        <f t="shared" si="307"/>
        <v>3.7735849056603765</v>
      </c>
      <c r="AB550" s="1052">
        <f t="shared" si="308"/>
        <v>17.777777777777782</v>
      </c>
      <c r="AC550" s="1053">
        <f t="shared" si="309"/>
        <v>5.8823529411764719</v>
      </c>
      <c r="AD550" s="1053">
        <f t="shared" si="310"/>
        <v>8.9743589743589638</v>
      </c>
      <c r="AE550" s="1053">
        <f t="shared" si="311"/>
        <v>9.8591549295774747</v>
      </c>
      <c r="AF550" s="1053">
        <f t="shared" si="312"/>
        <v>9.2307692307692193</v>
      </c>
      <c r="AG550" s="1053">
        <f t="shared" si="313"/>
        <v>8.3333333333333481</v>
      </c>
      <c r="AH550" s="1053">
        <f t="shared" si="314"/>
        <v>7.1428571428571397</v>
      </c>
      <c r="AI550" s="1053">
        <f t="shared" si="315"/>
        <v>9.8039215686274606</v>
      </c>
      <c r="AJ550" s="1053">
        <f t="shared" si="316"/>
        <v>6.25</v>
      </c>
      <c r="AK550" s="1053">
        <f t="shared" si="317"/>
        <v>4.3478260869565188</v>
      </c>
      <c r="AL550" s="1053">
        <f t="shared" si="318"/>
        <v>9.5238095238095344</v>
      </c>
      <c r="AM550" s="1053">
        <f t="shared" si="319"/>
        <v>16.666666666666675</v>
      </c>
      <c r="AN550" s="1053">
        <f t="shared" si="320"/>
        <v>12.5</v>
      </c>
      <c r="AO550" s="1053">
        <f t="shared" si="321"/>
        <v>6.6666666666666652</v>
      </c>
      <c r="AP550" s="1053">
        <f t="shared" si="322"/>
        <v>0</v>
      </c>
      <c r="AQ550" s="1053">
        <f t="shared" si="323"/>
        <v>0</v>
      </c>
      <c r="AR550" s="1053">
        <f t="shared" si="324"/>
        <v>0</v>
      </c>
      <c r="AS550" s="1053">
        <f t="shared" si="325"/>
        <v>0</v>
      </c>
      <c r="AT550" s="1053">
        <f t="shared" si="326"/>
        <v>0</v>
      </c>
      <c r="AU550" s="1054">
        <f t="shared" si="328"/>
        <v>6.8366539874118804</v>
      </c>
      <c r="AV550" s="1055">
        <f t="shared" si="329"/>
        <v>5.3151560605334831</v>
      </c>
    </row>
    <row r="551" spans="1:48" ht="11.25" customHeight="1" x14ac:dyDescent="0.2">
      <c r="A551" s="862" t="s">
        <v>764</v>
      </c>
      <c r="B551" s="860" t="s">
        <v>765</v>
      </c>
      <c r="C551" s="610">
        <v>0.76</v>
      </c>
      <c r="D551" s="482">
        <v>0.7</v>
      </c>
      <c r="E551" s="482">
        <v>0.68</v>
      </c>
      <c r="F551" s="610">
        <v>0.66</v>
      </c>
      <c r="G551" s="610">
        <v>0.6</v>
      </c>
      <c r="H551" s="610">
        <v>0.54</v>
      </c>
      <c r="I551" s="610">
        <v>0.505</v>
      </c>
      <c r="J551" s="931"/>
      <c r="K551" s="610">
        <v>0.47</v>
      </c>
      <c r="L551" s="481">
        <v>0.435</v>
      </c>
      <c r="M551" s="931"/>
      <c r="N551" s="494">
        <v>0.41</v>
      </c>
      <c r="O551" s="494">
        <v>0.38</v>
      </c>
      <c r="P551" s="616">
        <v>0.34</v>
      </c>
      <c r="Q551" s="616">
        <v>0.3</v>
      </c>
      <c r="R551" s="616">
        <v>0.26</v>
      </c>
      <c r="S551" s="616">
        <v>0.1933</v>
      </c>
      <c r="T551" s="616">
        <v>0.12330000000000001</v>
      </c>
      <c r="U551" s="616">
        <v>0.05</v>
      </c>
      <c r="V551" s="612">
        <v>0</v>
      </c>
      <c r="W551" s="612">
        <v>0</v>
      </c>
      <c r="X551" s="612">
        <v>0</v>
      </c>
      <c r="Y551" s="612">
        <v>0</v>
      </c>
      <c r="Z551" s="613">
        <f t="shared" si="327"/>
        <v>7.4065999999999992</v>
      </c>
      <c r="AA551" s="1052">
        <f t="shared" si="307"/>
        <v>8.5714285714285854</v>
      </c>
      <c r="AB551" s="1052">
        <f t="shared" si="308"/>
        <v>2.9411764705882248</v>
      </c>
      <c r="AC551" s="1053">
        <f t="shared" si="309"/>
        <v>3.0303030303030276</v>
      </c>
      <c r="AD551" s="1053">
        <f t="shared" si="310"/>
        <v>10.000000000000009</v>
      </c>
      <c r="AE551" s="1053">
        <f t="shared" si="311"/>
        <v>11.111111111111093</v>
      </c>
      <c r="AF551" s="1053">
        <f t="shared" si="312"/>
        <v>6.9306930693069368</v>
      </c>
      <c r="AG551" s="1053">
        <f t="shared" si="313"/>
        <v>7.4468085106383031</v>
      </c>
      <c r="AH551" s="1053">
        <f t="shared" si="314"/>
        <v>8.045977011494255</v>
      </c>
      <c r="AI551" s="1053">
        <f t="shared" si="315"/>
        <v>6.0975609756097615</v>
      </c>
      <c r="AJ551" s="1053">
        <f t="shared" si="316"/>
        <v>7.8947368421052655</v>
      </c>
      <c r="AK551" s="1053">
        <f t="shared" si="317"/>
        <v>11.764705882352944</v>
      </c>
      <c r="AL551" s="1053">
        <f t="shared" si="318"/>
        <v>13.333333333333353</v>
      </c>
      <c r="AM551" s="1053">
        <f t="shared" si="319"/>
        <v>15.384615384615374</v>
      </c>
      <c r="AN551" s="1053">
        <f t="shared" si="320"/>
        <v>34.505949301603735</v>
      </c>
      <c r="AO551" s="1053">
        <f t="shared" si="321"/>
        <v>56.772100567720997</v>
      </c>
      <c r="AP551" s="1053">
        <f t="shared" si="322"/>
        <v>146.60000000000002</v>
      </c>
      <c r="AQ551" s="1053" t="str">
        <f t="shared" si="323"/>
        <v>n/a</v>
      </c>
      <c r="AR551" s="1053" t="str">
        <f t="shared" si="324"/>
        <v>n/a</v>
      </c>
      <c r="AS551" s="1053" t="str">
        <f t="shared" si="325"/>
        <v>n/a</v>
      </c>
      <c r="AT551" s="1053" t="str">
        <f t="shared" si="326"/>
        <v>n/a</v>
      </c>
      <c r="AU551" s="1054">
        <f t="shared" si="328"/>
        <v>21.901906253888242</v>
      </c>
      <c r="AV551" s="1055">
        <f t="shared" si="329"/>
        <v>35.931010018762549</v>
      </c>
    </row>
    <row r="552" spans="1:48" ht="11.25" customHeight="1" x14ac:dyDescent="0.2">
      <c r="A552" s="862" t="s">
        <v>752</v>
      </c>
      <c r="B552" s="860" t="s">
        <v>753</v>
      </c>
      <c r="C552" s="610">
        <v>1.1599999999999999</v>
      </c>
      <c r="D552" s="482">
        <v>1.08</v>
      </c>
      <c r="E552" s="482">
        <v>1</v>
      </c>
      <c r="F552" s="610">
        <v>0.94</v>
      </c>
      <c r="G552" s="610">
        <v>0.9</v>
      </c>
      <c r="H552" s="610">
        <v>0.84</v>
      </c>
      <c r="I552" s="610">
        <v>0.78</v>
      </c>
      <c r="J552" s="931"/>
      <c r="K552" s="610">
        <v>0.74</v>
      </c>
      <c r="L552" s="481">
        <v>0.7</v>
      </c>
      <c r="M552" s="931"/>
      <c r="N552" s="494">
        <v>0.66</v>
      </c>
      <c r="O552" s="611">
        <v>0.64</v>
      </c>
      <c r="P552" s="616">
        <v>0.62</v>
      </c>
      <c r="Q552" s="616">
        <v>0.57999999999999996</v>
      </c>
      <c r="R552" s="616">
        <v>0.54</v>
      </c>
      <c r="S552" s="616">
        <v>0.5</v>
      </c>
      <c r="T552" s="612">
        <v>0.48</v>
      </c>
      <c r="U552" s="612">
        <v>0.48</v>
      </c>
      <c r="V552" s="612">
        <v>0.48</v>
      </c>
      <c r="W552" s="612">
        <v>0.48</v>
      </c>
      <c r="X552" s="612">
        <v>0.48</v>
      </c>
      <c r="Y552" s="612">
        <v>0.48</v>
      </c>
      <c r="Z552" s="613">
        <f t="shared" si="327"/>
        <v>14.560000000000002</v>
      </c>
      <c r="AA552" s="1052">
        <f t="shared" si="307"/>
        <v>7.4074074074073959</v>
      </c>
      <c r="AB552" s="1052">
        <f t="shared" si="308"/>
        <v>8.0000000000000071</v>
      </c>
      <c r="AC552" s="1053">
        <f t="shared" si="309"/>
        <v>6.3829787234042534</v>
      </c>
      <c r="AD552" s="1053">
        <f t="shared" si="310"/>
        <v>4.4444444444444287</v>
      </c>
      <c r="AE552" s="1053">
        <f t="shared" si="311"/>
        <v>7.1428571428571397</v>
      </c>
      <c r="AF552" s="1053">
        <f t="shared" si="312"/>
        <v>7.6923076923076872</v>
      </c>
      <c r="AG552" s="1053">
        <f t="shared" si="313"/>
        <v>5.4054054054054168</v>
      </c>
      <c r="AH552" s="1053">
        <f t="shared" si="314"/>
        <v>5.7142857142857162</v>
      </c>
      <c r="AI552" s="1053">
        <f t="shared" si="315"/>
        <v>6.0606060606060552</v>
      </c>
      <c r="AJ552" s="1053">
        <f t="shared" si="316"/>
        <v>3.125</v>
      </c>
      <c r="AK552" s="1053">
        <f t="shared" si="317"/>
        <v>3.2258064516129004</v>
      </c>
      <c r="AL552" s="1053">
        <f t="shared" si="318"/>
        <v>6.8965517241379448</v>
      </c>
      <c r="AM552" s="1053">
        <f t="shared" si="319"/>
        <v>7.4074074074073959</v>
      </c>
      <c r="AN552" s="1053">
        <f t="shared" si="320"/>
        <v>8.0000000000000071</v>
      </c>
      <c r="AO552" s="1053">
        <f t="shared" si="321"/>
        <v>4.1666666666666741</v>
      </c>
      <c r="AP552" s="1053">
        <f t="shared" si="322"/>
        <v>0</v>
      </c>
      <c r="AQ552" s="1053">
        <f t="shared" si="323"/>
        <v>0</v>
      </c>
      <c r="AR552" s="1053">
        <f t="shared" si="324"/>
        <v>0</v>
      </c>
      <c r="AS552" s="1053">
        <f t="shared" si="325"/>
        <v>0</v>
      </c>
      <c r="AT552" s="1053">
        <f t="shared" si="326"/>
        <v>0</v>
      </c>
      <c r="AU552" s="1054">
        <f t="shared" si="328"/>
        <v>4.5535862420271505</v>
      </c>
      <c r="AV552" s="1055">
        <f t="shared" si="329"/>
        <v>3.055808352249294</v>
      </c>
    </row>
    <row r="553" spans="1:48" ht="11.25" customHeight="1" x14ac:dyDescent="0.2">
      <c r="A553" s="487" t="s">
        <v>757</v>
      </c>
      <c r="B553" s="845" t="s">
        <v>758</v>
      </c>
      <c r="C553" s="610">
        <v>1.034</v>
      </c>
      <c r="D553" s="482">
        <v>0.94599999999999995</v>
      </c>
      <c r="E553" s="482">
        <v>0.85799999999999998</v>
      </c>
      <c r="F553" s="473">
        <v>0.81400000000000006</v>
      </c>
      <c r="G553" s="473">
        <v>0.77</v>
      </c>
      <c r="H553" s="473">
        <v>0.72599999999999998</v>
      </c>
      <c r="I553" s="473">
        <v>0.68199999999999994</v>
      </c>
      <c r="J553" s="999"/>
      <c r="K553" s="473">
        <v>0.63800000000000001</v>
      </c>
      <c r="L553" s="471">
        <v>0.60499999999999998</v>
      </c>
      <c r="M553" s="999"/>
      <c r="N553" s="510">
        <v>0.56100000000000005</v>
      </c>
      <c r="O553" s="510">
        <v>0.51700000000000002</v>
      </c>
      <c r="P553" s="478">
        <v>0.47299999999999998</v>
      </c>
      <c r="Q553" s="478">
        <v>0.42429</v>
      </c>
      <c r="R553" s="478">
        <v>0.36268</v>
      </c>
      <c r="S553" s="478">
        <v>0.30597000000000002</v>
      </c>
      <c r="T553" s="478">
        <v>0.25385000000000002</v>
      </c>
      <c r="U553" s="478">
        <v>0.20815</v>
      </c>
      <c r="V553" s="478">
        <v>0.17194000000000001</v>
      </c>
      <c r="W553" s="478">
        <v>0.14477999999999999</v>
      </c>
      <c r="X553" s="478">
        <v>0.12444</v>
      </c>
      <c r="Y553" s="478">
        <v>9.7290000000000001E-2</v>
      </c>
      <c r="Z553" s="613">
        <f t="shared" si="327"/>
        <v>10.717389999999998</v>
      </c>
      <c r="AA553" s="1052">
        <f t="shared" si="307"/>
        <v>9.3023255813953654</v>
      </c>
      <c r="AB553" s="1052">
        <f t="shared" si="308"/>
        <v>10.256410256410241</v>
      </c>
      <c r="AC553" s="1053">
        <f t="shared" si="309"/>
        <v>5.4054054054053946</v>
      </c>
      <c r="AD553" s="1053">
        <f t="shared" si="310"/>
        <v>5.7142857142857162</v>
      </c>
      <c r="AE553" s="1053">
        <f t="shared" si="311"/>
        <v>6.0606060606060552</v>
      </c>
      <c r="AF553" s="1053">
        <f t="shared" si="312"/>
        <v>6.4516129032258229</v>
      </c>
      <c r="AG553" s="1053">
        <f t="shared" si="313"/>
        <v>6.8965517241379226</v>
      </c>
      <c r="AH553" s="1053">
        <f t="shared" si="314"/>
        <v>5.4545454545454675</v>
      </c>
      <c r="AI553" s="1053">
        <f t="shared" si="315"/>
        <v>7.8431372549019551</v>
      </c>
      <c r="AJ553" s="1053">
        <f t="shared" si="316"/>
        <v>8.5106382978723527</v>
      </c>
      <c r="AK553" s="1053">
        <f t="shared" si="317"/>
        <v>9.3023255813953654</v>
      </c>
      <c r="AL553" s="1053">
        <f t="shared" si="318"/>
        <v>11.480355417285338</v>
      </c>
      <c r="AM553" s="1053">
        <f t="shared" si="319"/>
        <v>16.987426932833351</v>
      </c>
      <c r="AN553" s="1053">
        <f t="shared" si="320"/>
        <v>18.534496846096005</v>
      </c>
      <c r="AO553" s="1053">
        <f t="shared" si="321"/>
        <v>20.531810124089024</v>
      </c>
      <c r="AP553" s="1053">
        <f t="shared" si="322"/>
        <v>21.955320682200341</v>
      </c>
      <c r="AQ553" s="1053">
        <f t="shared" si="323"/>
        <v>21.059671978597173</v>
      </c>
      <c r="AR553" s="1053">
        <f t="shared" si="324"/>
        <v>18.759497168117157</v>
      </c>
      <c r="AS553" s="1053">
        <f t="shared" si="325"/>
        <v>16.345226615236253</v>
      </c>
      <c r="AT553" s="1053">
        <f t="shared" si="326"/>
        <v>27.906259636139374</v>
      </c>
      <c r="AU553" s="1054">
        <f t="shared" si="328"/>
        <v>12.737895481738784</v>
      </c>
      <c r="AV553" s="1055">
        <f t="shared" si="329"/>
        <v>6.8576167724329995</v>
      </c>
    </row>
    <row r="554" spans="1:48" ht="11.25" customHeight="1" x14ac:dyDescent="0.2">
      <c r="A554" s="489" t="s">
        <v>1157</v>
      </c>
      <c r="B554" s="490" t="s">
        <v>1158</v>
      </c>
      <c r="C554" s="610">
        <v>5.75</v>
      </c>
      <c r="D554" s="482">
        <v>5.3</v>
      </c>
      <c r="E554" s="493">
        <v>5.05</v>
      </c>
      <c r="F554" s="496">
        <v>4.7</v>
      </c>
      <c r="G554" s="496">
        <v>4</v>
      </c>
      <c r="H554" s="496">
        <v>3.2</v>
      </c>
      <c r="I554" s="496">
        <v>2.19</v>
      </c>
      <c r="J554" s="1013"/>
      <c r="K554" s="495">
        <v>1.92</v>
      </c>
      <c r="L554" s="497">
        <v>1.92</v>
      </c>
      <c r="M554" s="1013"/>
      <c r="N554" s="518">
        <v>1.92</v>
      </c>
      <c r="O554" s="518">
        <v>1.92</v>
      </c>
      <c r="P554" s="499">
        <v>1.92</v>
      </c>
      <c r="Q554" s="498">
        <v>1.92</v>
      </c>
      <c r="R554" s="498">
        <v>0.6</v>
      </c>
      <c r="S554" s="498">
        <v>0.44</v>
      </c>
      <c r="T554" s="498">
        <v>0.4</v>
      </c>
      <c r="U554" s="498">
        <v>0.36</v>
      </c>
      <c r="V554" s="498">
        <v>0.32</v>
      </c>
      <c r="W554" s="498">
        <v>0.28000000000000003</v>
      </c>
      <c r="X554" s="499">
        <v>0.24</v>
      </c>
      <c r="Y554" s="498">
        <v>0.24</v>
      </c>
      <c r="Z554" s="613">
        <f t="shared" si="327"/>
        <v>44.590000000000011</v>
      </c>
      <c r="AA554" s="1052">
        <f t="shared" si="307"/>
        <v>8.4905660377358583</v>
      </c>
      <c r="AB554" s="1052">
        <f t="shared" si="308"/>
        <v>4.9504950495049549</v>
      </c>
      <c r="AC554" s="1053">
        <f t="shared" si="309"/>
        <v>7.4468085106382809</v>
      </c>
      <c r="AD554" s="1053">
        <f t="shared" si="310"/>
        <v>17.500000000000004</v>
      </c>
      <c r="AE554" s="1053">
        <f t="shared" si="311"/>
        <v>25</v>
      </c>
      <c r="AF554" s="1053">
        <f t="shared" si="312"/>
        <v>46.118721461187228</v>
      </c>
      <c r="AG554" s="1053">
        <f t="shared" si="313"/>
        <v>14.0625</v>
      </c>
      <c r="AH554" s="1053">
        <f t="shared" si="314"/>
        <v>0</v>
      </c>
      <c r="AI554" s="1053">
        <f t="shared" si="315"/>
        <v>0</v>
      </c>
      <c r="AJ554" s="1053">
        <f t="shared" si="316"/>
        <v>0</v>
      </c>
      <c r="AK554" s="1053">
        <f t="shared" si="317"/>
        <v>0</v>
      </c>
      <c r="AL554" s="1053">
        <f t="shared" si="318"/>
        <v>0</v>
      </c>
      <c r="AM554" s="1053">
        <f t="shared" si="319"/>
        <v>220.00000000000003</v>
      </c>
      <c r="AN554" s="1053">
        <f t="shared" si="320"/>
        <v>36.363636363636353</v>
      </c>
      <c r="AO554" s="1053">
        <f t="shared" si="321"/>
        <v>9.9999999999999858</v>
      </c>
      <c r="AP554" s="1053">
        <f t="shared" si="322"/>
        <v>11.111111111111116</v>
      </c>
      <c r="AQ554" s="1053">
        <f t="shared" si="323"/>
        <v>12.5</v>
      </c>
      <c r="AR554" s="1053">
        <f t="shared" si="324"/>
        <v>14.285714285714279</v>
      </c>
      <c r="AS554" s="1053">
        <f t="shared" si="325"/>
        <v>16.666666666666675</v>
      </c>
      <c r="AT554" s="1053">
        <f t="shared" si="326"/>
        <v>0</v>
      </c>
      <c r="AU554" s="1054">
        <f t="shared" si="328"/>
        <v>22.22481097430974</v>
      </c>
      <c r="AV554" s="1055">
        <f t="shared" si="329"/>
        <v>48.184419975209572</v>
      </c>
    </row>
    <row r="555" spans="1:48" ht="11.25" customHeight="1" x14ac:dyDescent="0.2">
      <c r="A555" s="480" t="s">
        <v>3895</v>
      </c>
      <c r="B555" s="860" t="s">
        <v>3896</v>
      </c>
      <c r="C555" s="610">
        <v>2.34</v>
      </c>
      <c r="D555" s="482">
        <v>2.2200000000000002</v>
      </c>
      <c r="E555" s="615">
        <v>2.1</v>
      </c>
      <c r="F555" s="610">
        <v>2</v>
      </c>
      <c r="G555" s="610">
        <v>1.94</v>
      </c>
      <c r="H555" s="610">
        <v>1.88</v>
      </c>
      <c r="I555" s="521">
        <v>1.85</v>
      </c>
      <c r="J555" s="931"/>
      <c r="K555" s="521">
        <v>1.85</v>
      </c>
      <c r="L555" s="524">
        <v>1.85</v>
      </c>
      <c r="M555" s="931"/>
      <c r="N555" s="611">
        <v>1.85</v>
      </c>
      <c r="O555" s="611">
        <v>2.1124999999999998</v>
      </c>
      <c r="P555" s="616">
        <v>2.9</v>
      </c>
      <c r="Q555" s="616">
        <v>2.64</v>
      </c>
      <c r="R555" s="616">
        <v>2.38</v>
      </c>
      <c r="S555" s="616">
        <v>2.2000000000000002</v>
      </c>
      <c r="T555" s="616">
        <v>2.12</v>
      </c>
      <c r="U555" s="616">
        <v>2.08</v>
      </c>
      <c r="V555" s="616">
        <v>2.04</v>
      </c>
      <c r="W555" s="616">
        <v>2</v>
      </c>
      <c r="X555" s="616">
        <v>1.92</v>
      </c>
      <c r="Y555" s="616">
        <v>1.84</v>
      </c>
      <c r="Z555" s="613">
        <f t="shared" si="327"/>
        <v>44.112500000000004</v>
      </c>
      <c r="AA555" s="1052">
        <f t="shared" si="307"/>
        <v>5.4054054054053946</v>
      </c>
      <c r="AB555" s="1052">
        <f t="shared" si="308"/>
        <v>5.7142857142857162</v>
      </c>
      <c r="AC555" s="1053">
        <f t="shared" si="309"/>
        <v>5.0000000000000044</v>
      </c>
      <c r="AD555" s="1053">
        <f t="shared" si="310"/>
        <v>3.0927835051546504</v>
      </c>
      <c r="AE555" s="1053">
        <f t="shared" si="311"/>
        <v>3.1914893617021267</v>
      </c>
      <c r="AF555" s="1053">
        <f t="shared" si="312"/>
        <v>1.6216216216216051</v>
      </c>
      <c r="AG555" s="1053">
        <f t="shared" si="313"/>
        <v>0</v>
      </c>
      <c r="AH555" s="1053">
        <f t="shared" si="314"/>
        <v>0</v>
      </c>
      <c r="AI555" s="1053">
        <f t="shared" si="315"/>
        <v>0</v>
      </c>
      <c r="AJ555" s="1053">
        <f t="shared" si="316"/>
        <v>-12.426035502958566</v>
      </c>
      <c r="AK555" s="1053">
        <f t="shared" si="317"/>
        <v>-27.155172413793103</v>
      </c>
      <c r="AL555" s="1053">
        <f t="shared" si="318"/>
        <v>9.8484848484848406</v>
      </c>
      <c r="AM555" s="1053">
        <f t="shared" si="319"/>
        <v>10.924369747899165</v>
      </c>
      <c r="AN555" s="1053">
        <f t="shared" si="320"/>
        <v>8.1818181818181799</v>
      </c>
      <c r="AO555" s="1053">
        <f t="shared" si="321"/>
        <v>3.7735849056603765</v>
      </c>
      <c r="AP555" s="1053">
        <f t="shared" si="322"/>
        <v>1.9230769230769162</v>
      </c>
      <c r="AQ555" s="1053">
        <f t="shared" si="323"/>
        <v>1.9607843137254832</v>
      </c>
      <c r="AR555" s="1053">
        <f t="shared" si="324"/>
        <v>2.0000000000000018</v>
      </c>
      <c r="AS555" s="1053">
        <f t="shared" si="325"/>
        <v>4.1666666666666741</v>
      </c>
      <c r="AT555" s="1053">
        <f t="shared" si="326"/>
        <v>4.3478260869565188</v>
      </c>
      <c r="AU555" s="1054">
        <f t="shared" si="328"/>
        <v>1.5785494682852996</v>
      </c>
      <c r="AV555" s="1055">
        <f t="shared" si="329"/>
        <v>8.2607175077003152</v>
      </c>
    </row>
    <row r="556" spans="1:48" ht="11.25" customHeight="1" x14ac:dyDescent="0.2">
      <c r="A556" s="1168" t="s">
        <v>4113</v>
      </c>
      <c r="B556" s="847" t="s">
        <v>4114</v>
      </c>
      <c r="C556" s="998">
        <v>0.71499999999999997</v>
      </c>
      <c r="D556" s="482">
        <v>0.625</v>
      </c>
      <c r="E556" s="851">
        <v>0.57999999999999996</v>
      </c>
      <c r="F556" s="851">
        <v>0.54</v>
      </c>
      <c r="G556" s="851">
        <v>0.51</v>
      </c>
      <c r="H556" s="851">
        <v>0.48</v>
      </c>
      <c r="I556" s="851">
        <v>0.21</v>
      </c>
      <c r="J556" s="851"/>
      <c r="K556" s="485">
        <v>0</v>
      </c>
      <c r="L556" s="614">
        <v>0</v>
      </c>
      <c r="M556" s="843"/>
      <c r="N556" s="611">
        <v>0</v>
      </c>
      <c r="O556" s="611">
        <v>0</v>
      </c>
      <c r="P556" s="612">
        <v>0</v>
      </c>
      <c r="Q556" s="612">
        <v>0</v>
      </c>
      <c r="R556" s="612">
        <v>0</v>
      </c>
      <c r="S556" s="612">
        <v>0</v>
      </c>
      <c r="T556" s="612">
        <v>0</v>
      </c>
      <c r="U556" s="612">
        <v>0</v>
      </c>
      <c r="V556" s="612">
        <v>0</v>
      </c>
      <c r="W556" s="612">
        <v>0</v>
      </c>
      <c r="X556" s="612">
        <v>0</v>
      </c>
      <c r="Y556" s="612">
        <v>0</v>
      </c>
      <c r="Z556" s="613">
        <f t="shared" si="327"/>
        <v>3.6599999999999997</v>
      </c>
      <c r="AA556" s="1052">
        <f t="shared" si="307"/>
        <v>14.399999999999991</v>
      </c>
      <c r="AB556" s="1052">
        <f t="shared" si="308"/>
        <v>7.7586206896551824</v>
      </c>
      <c r="AC556" s="1053">
        <f t="shared" si="309"/>
        <v>7.4074074074073959</v>
      </c>
      <c r="AD556" s="1053">
        <f t="shared" si="310"/>
        <v>5.8823529411764719</v>
      </c>
      <c r="AE556" s="1053">
        <f t="shared" si="311"/>
        <v>6.25</v>
      </c>
      <c r="AF556" s="1053">
        <f t="shared" si="312"/>
        <v>128.57142857142856</v>
      </c>
      <c r="AG556" s="1053" t="str">
        <f t="shared" si="313"/>
        <v>n/a</v>
      </c>
      <c r="AH556" s="1053" t="str">
        <f t="shared" si="314"/>
        <v>n/a</v>
      </c>
      <c r="AI556" s="1053" t="str">
        <f t="shared" si="315"/>
        <v>n/a</v>
      </c>
      <c r="AJ556" s="1053" t="str">
        <f t="shared" si="316"/>
        <v>n/a</v>
      </c>
      <c r="AK556" s="1053" t="str">
        <f t="shared" si="317"/>
        <v>n/a</v>
      </c>
      <c r="AL556" s="1053" t="str">
        <f t="shared" si="318"/>
        <v>n/a</v>
      </c>
      <c r="AM556" s="1053" t="str">
        <f t="shared" si="319"/>
        <v>n/a</v>
      </c>
      <c r="AN556" s="1053" t="str">
        <f t="shared" si="320"/>
        <v>n/a</v>
      </c>
      <c r="AO556" s="1053" t="str">
        <f t="shared" si="321"/>
        <v>n/a</v>
      </c>
      <c r="AP556" s="1053" t="str">
        <f t="shared" si="322"/>
        <v>n/a</v>
      </c>
      <c r="AQ556" s="1053" t="str">
        <f t="shared" si="323"/>
        <v>n/a</v>
      </c>
      <c r="AR556" s="1053" t="str">
        <f t="shared" si="324"/>
        <v>n/a</v>
      </c>
      <c r="AS556" s="1053" t="str">
        <f t="shared" si="325"/>
        <v>n/a</v>
      </c>
      <c r="AT556" s="1053" t="str">
        <f t="shared" si="326"/>
        <v>n/a</v>
      </c>
      <c r="AU556" s="1054">
        <f t="shared" si="328"/>
        <v>28.378301601611266</v>
      </c>
      <c r="AV556" s="1055">
        <f t="shared" si="329"/>
        <v>49.182791075285074</v>
      </c>
    </row>
    <row r="557" spans="1:48" ht="11.25" customHeight="1" x14ac:dyDescent="0.2">
      <c r="A557" s="480" t="s">
        <v>1596</v>
      </c>
      <c r="B557" s="860" t="s">
        <v>1597</v>
      </c>
      <c r="C557" s="610">
        <v>0.57499999999999996</v>
      </c>
      <c r="D557" s="482">
        <v>0.41</v>
      </c>
      <c r="E557" s="482">
        <v>0.315</v>
      </c>
      <c r="F557" s="610">
        <v>0.25</v>
      </c>
      <c r="G557" s="610">
        <v>0.22</v>
      </c>
      <c r="H557" s="610">
        <v>0.16</v>
      </c>
      <c r="I557" s="610">
        <v>0.08</v>
      </c>
      <c r="J557" s="931"/>
      <c r="K557" s="485">
        <v>0.04</v>
      </c>
      <c r="L557" s="614">
        <v>0.04</v>
      </c>
      <c r="M557" s="931"/>
      <c r="N557" s="611">
        <v>0.04</v>
      </c>
      <c r="O557" s="611">
        <v>0.22</v>
      </c>
      <c r="P557" s="612">
        <v>1.24</v>
      </c>
      <c r="Q557" s="616">
        <v>1.44</v>
      </c>
      <c r="R557" s="616">
        <v>1.4</v>
      </c>
      <c r="S557" s="616">
        <v>1.36</v>
      </c>
      <c r="T557" s="616">
        <v>1.2604199999999999</v>
      </c>
      <c r="U557" s="616">
        <v>0.98005999999999993</v>
      </c>
      <c r="V557" s="616">
        <v>0.93155999999999994</v>
      </c>
      <c r="W557" s="616">
        <v>0.89905999999999997</v>
      </c>
      <c r="X557" s="616">
        <v>0.85855999999999999</v>
      </c>
      <c r="Y557" s="616">
        <v>0.79376999999999998</v>
      </c>
      <c r="Z557" s="613">
        <f t="shared" si="327"/>
        <v>13.51343</v>
      </c>
      <c r="AA557" s="1052">
        <f t="shared" si="307"/>
        <v>40.243902439024382</v>
      </c>
      <c r="AB557" s="1052">
        <f t="shared" si="308"/>
        <v>30.15873015873014</v>
      </c>
      <c r="AC557" s="1053">
        <f t="shared" si="309"/>
        <v>26</v>
      </c>
      <c r="AD557" s="1053">
        <f t="shared" si="310"/>
        <v>13.636363636363647</v>
      </c>
      <c r="AE557" s="1053">
        <f t="shared" si="311"/>
        <v>37.5</v>
      </c>
      <c r="AF557" s="1053">
        <f t="shared" si="312"/>
        <v>100</v>
      </c>
      <c r="AG557" s="1053">
        <f t="shared" si="313"/>
        <v>100</v>
      </c>
      <c r="AH557" s="1053">
        <f t="shared" si="314"/>
        <v>0</v>
      </c>
      <c r="AI557" s="1053">
        <f t="shared" si="315"/>
        <v>0</v>
      </c>
      <c r="AJ557" s="1053">
        <f t="shared" si="316"/>
        <v>-81.818181818181813</v>
      </c>
      <c r="AK557" s="1053">
        <f t="shared" si="317"/>
        <v>-82.258064516129025</v>
      </c>
      <c r="AL557" s="1053">
        <f t="shared" si="318"/>
        <v>-13.888888888888884</v>
      </c>
      <c r="AM557" s="1053">
        <f t="shared" si="319"/>
        <v>2.8571428571428692</v>
      </c>
      <c r="AN557" s="1053">
        <f t="shared" si="320"/>
        <v>2.9411764705882248</v>
      </c>
      <c r="AO557" s="1053">
        <f t="shared" si="321"/>
        <v>7.9005410894781303</v>
      </c>
      <c r="AP557" s="1053">
        <f t="shared" si="322"/>
        <v>28.606411852335569</v>
      </c>
      <c r="AQ557" s="1053">
        <f t="shared" si="323"/>
        <v>5.2063205805315871</v>
      </c>
      <c r="AR557" s="1053">
        <f t="shared" si="324"/>
        <v>3.6148866593998186</v>
      </c>
      <c r="AS557" s="1053">
        <f t="shared" si="325"/>
        <v>4.7172008945210564</v>
      </c>
      <c r="AT557" s="1053">
        <f t="shared" si="326"/>
        <v>8.162314020434124</v>
      </c>
      <c r="AU557" s="1054">
        <f t="shared" si="328"/>
        <v>11.678992771767492</v>
      </c>
      <c r="AV557" s="1055">
        <f t="shared" si="329"/>
        <v>43.97933522732842</v>
      </c>
    </row>
    <row r="558" spans="1:48" ht="11.25" customHeight="1" x14ac:dyDescent="0.2">
      <c r="A558" s="860" t="s">
        <v>1598</v>
      </c>
      <c r="B558" s="860" t="s">
        <v>1599</v>
      </c>
      <c r="C558" s="610">
        <v>2.6</v>
      </c>
      <c r="D558" s="482">
        <v>2.2000000000000002</v>
      </c>
      <c r="E558" s="482">
        <v>1.8199999999999998</v>
      </c>
      <c r="F558" s="610">
        <v>1.56</v>
      </c>
      <c r="G558" s="610">
        <v>1.4</v>
      </c>
      <c r="H558" s="610">
        <v>1.26</v>
      </c>
      <c r="I558" s="610">
        <v>1.08</v>
      </c>
      <c r="J558" s="931"/>
      <c r="K558" s="610">
        <v>0.84</v>
      </c>
      <c r="L558" s="481">
        <v>0.6</v>
      </c>
      <c r="M558" s="931"/>
      <c r="N558" s="611">
        <v>0.48</v>
      </c>
      <c r="O558" s="494">
        <v>0.36</v>
      </c>
      <c r="P558" s="616">
        <v>0.09</v>
      </c>
      <c r="Q558" s="612">
        <v>0</v>
      </c>
      <c r="R558" s="612">
        <v>0</v>
      </c>
      <c r="S558" s="612">
        <v>0</v>
      </c>
      <c r="T558" s="612">
        <v>0</v>
      </c>
      <c r="U558" s="612">
        <v>0</v>
      </c>
      <c r="V558" s="612">
        <v>0</v>
      </c>
      <c r="W558" s="612">
        <v>0</v>
      </c>
      <c r="X558" s="612">
        <v>0</v>
      </c>
      <c r="Y558" s="612">
        <v>0</v>
      </c>
      <c r="Z558" s="613">
        <f t="shared" si="327"/>
        <v>14.290000000000001</v>
      </c>
      <c r="AA558" s="1052">
        <f t="shared" si="307"/>
        <v>18.181818181818166</v>
      </c>
      <c r="AB558" s="1052">
        <f t="shared" si="308"/>
        <v>20.879120879120894</v>
      </c>
      <c r="AC558" s="1053">
        <f t="shared" si="309"/>
        <v>16.66666666666665</v>
      </c>
      <c r="AD558" s="1053">
        <f t="shared" si="310"/>
        <v>11.428571428571432</v>
      </c>
      <c r="AE558" s="1053">
        <f t="shared" si="311"/>
        <v>11.111111111111093</v>
      </c>
      <c r="AF558" s="1053">
        <f t="shared" si="312"/>
        <v>16.66666666666665</v>
      </c>
      <c r="AG558" s="1053">
        <f t="shared" si="313"/>
        <v>28.57142857142858</v>
      </c>
      <c r="AH558" s="1053">
        <f t="shared" si="314"/>
        <v>39.999999999999993</v>
      </c>
      <c r="AI558" s="1053">
        <f t="shared" si="315"/>
        <v>25</v>
      </c>
      <c r="AJ558" s="1053">
        <f t="shared" si="316"/>
        <v>33.333333333333329</v>
      </c>
      <c r="AK558" s="1053">
        <f t="shared" si="317"/>
        <v>300</v>
      </c>
      <c r="AL558" s="1053" t="str">
        <f t="shared" si="318"/>
        <v>n/a</v>
      </c>
      <c r="AM558" s="1053" t="str">
        <f t="shared" si="319"/>
        <v>n/a</v>
      </c>
      <c r="AN558" s="1053" t="str">
        <f t="shared" si="320"/>
        <v>n/a</v>
      </c>
      <c r="AO558" s="1053" t="str">
        <f t="shared" si="321"/>
        <v>n/a</v>
      </c>
      <c r="AP558" s="1053" t="str">
        <f t="shared" si="322"/>
        <v>n/a</v>
      </c>
      <c r="AQ558" s="1053" t="str">
        <f t="shared" si="323"/>
        <v>n/a</v>
      </c>
      <c r="AR558" s="1053" t="str">
        <f t="shared" si="324"/>
        <v>n/a</v>
      </c>
      <c r="AS558" s="1053" t="str">
        <f t="shared" si="325"/>
        <v>n/a</v>
      </c>
      <c r="AT558" s="1053" t="str">
        <f t="shared" si="326"/>
        <v>n/a</v>
      </c>
      <c r="AU558" s="1054">
        <f t="shared" si="328"/>
        <v>47.439883348974263</v>
      </c>
      <c r="AV558" s="1055">
        <f t="shared" si="329"/>
        <v>84.245243533136517</v>
      </c>
    </row>
    <row r="559" spans="1:48" ht="11.25" customHeight="1" x14ac:dyDescent="0.2">
      <c r="A559" s="480" t="s">
        <v>762</v>
      </c>
      <c r="B559" s="860" t="s">
        <v>763</v>
      </c>
      <c r="C559" s="610">
        <v>0.66</v>
      </c>
      <c r="D559" s="482">
        <v>0.62</v>
      </c>
      <c r="E559" s="482">
        <v>0.57999999999999996</v>
      </c>
      <c r="F559" s="610">
        <v>0.54</v>
      </c>
      <c r="G559" s="610">
        <v>0.51333333333333331</v>
      </c>
      <c r="H559" s="610">
        <v>0.49333333333333335</v>
      </c>
      <c r="I559" s="610">
        <v>0.48</v>
      </c>
      <c r="J559" s="931"/>
      <c r="K559" s="610">
        <v>0.46666666666666662</v>
      </c>
      <c r="L559" s="481">
        <v>0.45333333333333337</v>
      </c>
      <c r="M559" s="931"/>
      <c r="N559" s="494">
        <v>0.44</v>
      </c>
      <c r="O559" s="494">
        <v>0.42666666666666669</v>
      </c>
      <c r="P559" s="616">
        <v>0.41666666666666669</v>
      </c>
      <c r="Q559" s="616">
        <v>0.40666666666666668</v>
      </c>
      <c r="R559" s="616">
        <v>0.4</v>
      </c>
      <c r="S559" s="612">
        <v>0.39333333333333331</v>
      </c>
      <c r="T559" s="616">
        <v>0.39</v>
      </c>
      <c r="U559" s="612">
        <v>0.38</v>
      </c>
      <c r="V559" s="616">
        <v>0.38</v>
      </c>
      <c r="W559" s="616">
        <v>0.37333333333333335</v>
      </c>
      <c r="X559" s="616">
        <v>0.3666666666666667</v>
      </c>
      <c r="Y559" s="616">
        <v>0.36</v>
      </c>
      <c r="Z559" s="613">
        <f t="shared" si="327"/>
        <v>9.5400000000000009</v>
      </c>
      <c r="AA559" s="1052">
        <f t="shared" si="307"/>
        <v>6.4516129032258229</v>
      </c>
      <c r="AB559" s="1052">
        <f t="shared" si="308"/>
        <v>6.8965517241379448</v>
      </c>
      <c r="AC559" s="1053">
        <f t="shared" si="309"/>
        <v>7.4074074074073959</v>
      </c>
      <c r="AD559" s="1053">
        <f t="shared" si="310"/>
        <v>5.1948051948051965</v>
      </c>
      <c r="AE559" s="1053">
        <f t="shared" si="311"/>
        <v>4.0540540540540571</v>
      </c>
      <c r="AF559" s="1053">
        <f t="shared" si="312"/>
        <v>2.7777777777777901</v>
      </c>
      <c r="AG559" s="1053">
        <f t="shared" si="313"/>
        <v>2.8571428571428692</v>
      </c>
      <c r="AH559" s="1053">
        <f t="shared" si="314"/>
        <v>2.9411764705882248</v>
      </c>
      <c r="AI559" s="1053">
        <f t="shared" si="315"/>
        <v>3.0303030303030276</v>
      </c>
      <c r="AJ559" s="1053">
        <f t="shared" si="316"/>
        <v>3.125</v>
      </c>
      <c r="AK559" s="1053">
        <f t="shared" si="317"/>
        <v>2.4000000000000021</v>
      </c>
      <c r="AL559" s="1053">
        <f t="shared" si="318"/>
        <v>2.4590163934426146</v>
      </c>
      <c r="AM559" s="1053">
        <f t="shared" si="319"/>
        <v>1.6666666666666607</v>
      </c>
      <c r="AN559" s="1053">
        <f t="shared" si="320"/>
        <v>1.6949152542373058</v>
      </c>
      <c r="AO559" s="1053">
        <f t="shared" si="321"/>
        <v>0.85470085470085166</v>
      </c>
      <c r="AP559" s="1053">
        <f t="shared" si="322"/>
        <v>2.6315789473684292</v>
      </c>
      <c r="AQ559" s="1053">
        <f t="shared" si="323"/>
        <v>0</v>
      </c>
      <c r="AR559" s="1053">
        <f t="shared" si="324"/>
        <v>1.7857142857142794</v>
      </c>
      <c r="AS559" s="1053">
        <f t="shared" si="325"/>
        <v>1.8181818181818077</v>
      </c>
      <c r="AT559" s="1053">
        <f t="shared" si="326"/>
        <v>1.8518518518518601</v>
      </c>
      <c r="AU559" s="1054">
        <f t="shared" si="328"/>
        <v>3.0949228745803081</v>
      </c>
      <c r="AV559" s="1055">
        <f t="shared" si="329"/>
        <v>1.9791137310392966</v>
      </c>
    </row>
    <row r="560" spans="1:48" ht="11.25" customHeight="1" x14ac:dyDescent="0.2">
      <c r="A560" s="489" t="s">
        <v>774</v>
      </c>
      <c r="B560" s="490" t="s">
        <v>775</v>
      </c>
      <c r="C560" s="610">
        <v>1.06</v>
      </c>
      <c r="D560" s="482">
        <v>1</v>
      </c>
      <c r="E560" s="493">
        <v>0.96</v>
      </c>
      <c r="F560" s="496">
        <v>0.92</v>
      </c>
      <c r="G560" s="496">
        <v>0.88</v>
      </c>
      <c r="H560" s="496">
        <v>0.84</v>
      </c>
      <c r="I560" s="496">
        <v>0.8</v>
      </c>
      <c r="J560" s="1013"/>
      <c r="K560" s="496">
        <v>0.6</v>
      </c>
      <c r="L560" s="492">
        <v>0.44</v>
      </c>
      <c r="M560" s="1013"/>
      <c r="N560" s="509">
        <v>0.36</v>
      </c>
      <c r="O560" s="509">
        <v>0.32</v>
      </c>
      <c r="P560" s="498">
        <v>0.28000000000000003</v>
      </c>
      <c r="Q560" s="498">
        <v>0.26</v>
      </c>
      <c r="R560" s="498">
        <v>0.22</v>
      </c>
      <c r="S560" s="498">
        <v>0.2</v>
      </c>
      <c r="T560" s="498">
        <v>0.15</v>
      </c>
      <c r="U560" s="498">
        <v>0.1</v>
      </c>
      <c r="V560" s="498">
        <v>7.4999999999999997E-2</v>
      </c>
      <c r="W560" s="499">
        <v>0.05</v>
      </c>
      <c r="X560" s="498">
        <v>0.05</v>
      </c>
      <c r="Y560" s="499">
        <v>0</v>
      </c>
      <c r="Z560" s="613">
        <f t="shared" si="327"/>
        <v>9.5649999999999995</v>
      </c>
      <c r="AA560" s="1052">
        <f t="shared" si="307"/>
        <v>6.0000000000000053</v>
      </c>
      <c r="AB560" s="1052">
        <f t="shared" si="308"/>
        <v>4.1666666666666741</v>
      </c>
      <c r="AC560" s="1053">
        <f t="shared" si="309"/>
        <v>4.3478260869565188</v>
      </c>
      <c r="AD560" s="1053">
        <f t="shared" si="310"/>
        <v>4.5454545454545414</v>
      </c>
      <c r="AE560" s="1053">
        <f t="shared" si="311"/>
        <v>4.7619047619047672</v>
      </c>
      <c r="AF560" s="1053">
        <f t="shared" si="312"/>
        <v>4.9999999999999822</v>
      </c>
      <c r="AG560" s="1053">
        <f t="shared" si="313"/>
        <v>33.33333333333335</v>
      </c>
      <c r="AH560" s="1053">
        <f t="shared" si="314"/>
        <v>36.363636363636353</v>
      </c>
      <c r="AI560" s="1053">
        <f t="shared" si="315"/>
        <v>22.222222222222232</v>
      </c>
      <c r="AJ560" s="1053">
        <f t="shared" si="316"/>
        <v>12.5</v>
      </c>
      <c r="AK560" s="1053">
        <f t="shared" si="317"/>
        <v>14.285714285714279</v>
      </c>
      <c r="AL560" s="1053">
        <f t="shared" si="318"/>
        <v>7.6923076923077094</v>
      </c>
      <c r="AM560" s="1053">
        <f t="shared" si="319"/>
        <v>18.181818181818187</v>
      </c>
      <c r="AN560" s="1053">
        <f t="shared" si="320"/>
        <v>9.9999999999999858</v>
      </c>
      <c r="AO560" s="1053">
        <f t="shared" si="321"/>
        <v>33.33333333333335</v>
      </c>
      <c r="AP560" s="1053">
        <f t="shared" si="322"/>
        <v>49.999999999999979</v>
      </c>
      <c r="AQ560" s="1053">
        <f t="shared" si="323"/>
        <v>33.33333333333335</v>
      </c>
      <c r="AR560" s="1053">
        <f t="shared" si="324"/>
        <v>49.999999999999979</v>
      </c>
      <c r="AS560" s="1053">
        <f t="shared" si="325"/>
        <v>0</v>
      </c>
      <c r="AT560" s="1053" t="str">
        <f t="shared" si="326"/>
        <v>n/a</v>
      </c>
      <c r="AU560" s="1054">
        <f t="shared" si="328"/>
        <v>18.424607937193752</v>
      </c>
      <c r="AV560" s="1055">
        <f t="shared" si="329"/>
        <v>16.142250475984941</v>
      </c>
    </row>
    <row r="561" spans="1:48" ht="11.25" customHeight="1" x14ac:dyDescent="0.2">
      <c r="A561" s="860" t="s">
        <v>1604</v>
      </c>
      <c r="B561" s="860" t="s">
        <v>4591</v>
      </c>
      <c r="C561" s="610">
        <v>0.54</v>
      </c>
      <c r="D561" s="482">
        <v>0.5</v>
      </c>
      <c r="E561" s="615">
        <v>0.45999999999999996</v>
      </c>
      <c r="F561" s="610">
        <v>0.42</v>
      </c>
      <c r="G561" s="610">
        <v>0.36</v>
      </c>
      <c r="H561" s="610">
        <v>0.3</v>
      </c>
      <c r="I561" s="610">
        <v>0.26</v>
      </c>
      <c r="J561" s="931"/>
      <c r="K561" s="610">
        <v>0.22</v>
      </c>
      <c r="L561" s="481">
        <v>0.18</v>
      </c>
      <c r="M561" s="931"/>
      <c r="N561" s="494">
        <v>0.08</v>
      </c>
      <c r="O561" s="611">
        <v>0</v>
      </c>
      <c r="P561" s="612">
        <v>0</v>
      </c>
      <c r="Q561" s="612">
        <v>0</v>
      </c>
      <c r="R561" s="612">
        <v>0</v>
      </c>
      <c r="S561" s="612">
        <v>0</v>
      </c>
      <c r="T561" s="612">
        <v>0</v>
      </c>
      <c r="U561" s="612">
        <v>0</v>
      </c>
      <c r="V561" s="612">
        <v>0</v>
      </c>
      <c r="W561" s="612">
        <v>0</v>
      </c>
      <c r="X561" s="612">
        <v>0</v>
      </c>
      <c r="Y561" s="612">
        <v>0</v>
      </c>
      <c r="Z561" s="613">
        <f t="shared" si="327"/>
        <v>3.3200000000000003</v>
      </c>
      <c r="AA561" s="1052">
        <f t="shared" ref="AA561:AA624" si="330">IF(ISERROR((C561/D561-1)*100),"n/a",(C561/D561-1)*100)</f>
        <v>8.0000000000000071</v>
      </c>
      <c r="AB561" s="1052">
        <f t="shared" ref="AB561:AB624" si="331">IF(ISERROR((D561/E561-1)*100),"n/a",(D561/E561-1)*100)</f>
        <v>8.6956521739130608</v>
      </c>
      <c r="AC561" s="1053">
        <f t="shared" ref="AC561:AC624" si="332">IF(ISERROR((E561/F561-1)*100),"n/a",(E561/F561-1)*100)</f>
        <v>9.5238095238095113</v>
      </c>
      <c r="AD561" s="1053">
        <f t="shared" ref="AD561:AD624" si="333">IF(ISERROR((F561/G561-1)*100),"n/a",(F561/G561-1)*100)</f>
        <v>16.666666666666675</v>
      </c>
      <c r="AE561" s="1053">
        <f t="shared" ref="AE561:AE624" si="334">IF(ISERROR((G561/H561-1)*100),"n/a",(G561/H561-1)*100)</f>
        <v>19.999999999999996</v>
      </c>
      <c r="AF561" s="1053">
        <f t="shared" ref="AF561:AF624" si="335">IF(ISERROR((H561/I561-1)*100),"n/a",(H561/I561-1)*100)</f>
        <v>15.384615384615374</v>
      </c>
      <c r="AG561" s="1053">
        <f t="shared" ref="AG561:AG624" si="336">IF(ISERROR((I561/K561-1)*100),"n/a",(I561/K561-1)*100)</f>
        <v>18.181818181818187</v>
      </c>
      <c r="AH561" s="1053">
        <f t="shared" ref="AH561:AH624" si="337">IF(ISERROR((K561/L561-1)*100),"n/a",(K561/L561-1)*100)</f>
        <v>22.222222222222232</v>
      </c>
      <c r="AI561" s="1053">
        <f t="shared" ref="AI561:AI624" si="338">IF(ISERROR((L561/N561-1)*100),"n/a",(L561/N561-1)*100)</f>
        <v>125</v>
      </c>
      <c r="AJ561" s="1053" t="str">
        <f t="shared" ref="AJ561:AJ624" si="339">IF(ISERROR((N561/O561-1)*100),"n/a",(N561/O561-1)*100)</f>
        <v>n/a</v>
      </c>
      <c r="AK561" s="1053" t="str">
        <f t="shared" ref="AK561:AK624" si="340">IF(ISERROR((O561/P561-1)*100),"n/a",(O561/P561-1)*100)</f>
        <v>n/a</v>
      </c>
      <c r="AL561" s="1053" t="str">
        <f t="shared" ref="AL561:AL624" si="341">IF(ISERROR((P561/Q561-1)*100),"n/a",(P561/Q561-1)*100)</f>
        <v>n/a</v>
      </c>
      <c r="AM561" s="1053" t="str">
        <f t="shared" ref="AM561:AM624" si="342">IF(ISERROR((Q561/R561-1)*100),"n/a",(Q561/R561-1)*100)</f>
        <v>n/a</v>
      </c>
      <c r="AN561" s="1053" t="str">
        <f t="shared" ref="AN561:AN624" si="343">IF(ISERROR((R561/S561-1)*100),"n/a",(R561/S561-1)*100)</f>
        <v>n/a</v>
      </c>
      <c r="AO561" s="1053" t="str">
        <f t="shared" ref="AO561:AO624" si="344">IF(ISERROR((S561/T561-1)*100),"n/a",(S561/T561-1)*100)</f>
        <v>n/a</v>
      </c>
      <c r="AP561" s="1053" t="str">
        <f t="shared" ref="AP561:AP624" si="345">IF(ISERROR((T561/U561-1)*100),"n/a",(T561/U561-1)*100)</f>
        <v>n/a</v>
      </c>
      <c r="AQ561" s="1053" t="str">
        <f t="shared" ref="AQ561:AQ624" si="346">IF(ISERROR((U561/V561-1)*100),"n/a",(U561/V561-1)*100)</f>
        <v>n/a</v>
      </c>
      <c r="AR561" s="1053" t="str">
        <f t="shared" ref="AR561:AR624" si="347">IF(ISERROR((V561/W561-1)*100),"n/a",(V561/W561-1)*100)</f>
        <v>n/a</v>
      </c>
      <c r="AS561" s="1053" t="str">
        <f t="shared" ref="AS561:AS624" si="348">IF(ISERROR((W561/X561-1)*100),"n/a",(W561/X561-1)*100)</f>
        <v>n/a</v>
      </c>
      <c r="AT561" s="1053" t="str">
        <f t="shared" ref="AT561:AT624" si="349">IF(ISERROR((X561/Y561-1)*100),"n/a",(X561/Y561-1)*100)</f>
        <v>n/a</v>
      </c>
      <c r="AU561" s="1054">
        <f t="shared" si="328"/>
        <v>27.074976017005003</v>
      </c>
      <c r="AV561" s="1055">
        <f t="shared" si="329"/>
        <v>37.075426866867907</v>
      </c>
    </row>
    <row r="562" spans="1:48" ht="11.25" customHeight="1" x14ac:dyDescent="0.2">
      <c r="A562" s="489" t="s">
        <v>766</v>
      </c>
      <c r="B562" s="490" t="s">
        <v>767</v>
      </c>
      <c r="C562" s="610">
        <v>1.24</v>
      </c>
      <c r="D562" s="482">
        <v>1.1200000000000001</v>
      </c>
      <c r="E562" s="482">
        <v>0.96</v>
      </c>
      <c r="F562" s="496">
        <v>0.88</v>
      </c>
      <c r="G562" s="496">
        <v>0.8</v>
      </c>
      <c r="H562" s="496">
        <v>0.72</v>
      </c>
      <c r="I562" s="496">
        <v>0.64</v>
      </c>
      <c r="J562" s="1013"/>
      <c r="K562" s="496">
        <v>0.6</v>
      </c>
      <c r="L562" s="492">
        <v>0.56000000000000005</v>
      </c>
      <c r="M562" s="1013"/>
      <c r="N562" s="509">
        <v>0.52</v>
      </c>
      <c r="O562" s="509">
        <v>0.48</v>
      </c>
      <c r="P562" s="498">
        <v>0.44</v>
      </c>
      <c r="Q562" s="498">
        <v>0.4</v>
      </c>
      <c r="R562" s="498">
        <v>0.32</v>
      </c>
      <c r="S562" s="498">
        <v>0.28000000000000003</v>
      </c>
      <c r="T562" s="498">
        <v>0.18</v>
      </c>
      <c r="U562" s="499">
        <v>0</v>
      </c>
      <c r="V562" s="499">
        <v>0</v>
      </c>
      <c r="W562" s="499">
        <v>0</v>
      </c>
      <c r="X562" s="499">
        <v>0</v>
      </c>
      <c r="Y562" s="499">
        <v>0</v>
      </c>
      <c r="Z562" s="613">
        <f t="shared" si="327"/>
        <v>10.139999999999999</v>
      </c>
      <c r="AA562" s="1052">
        <f t="shared" si="330"/>
        <v>10.714285714285698</v>
      </c>
      <c r="AB562" s="1052">
        <f t="shared" si="331"/>
        <v>16.666666666666675</v>
      </c>
      <c r="AC562" s="1053">
        <f t="shared" si="332"/>
        <v>9.0909090909090828</v>
      </c>
      <c r="AD562" s="1053">
        <f t="shared" si="333"/>
        <v>9.9999999999999858</v>
      </c>
      <c r="AE562" s="1053">
        <f t="shared" si="334"/>
        <v>11.111111111111116</v>
      </c>
      <c r="AF562" s="1053">
        <f t="shared" si="335"/>
        <v>12.5</v>
      </c>
      <c r="AG562" s="1053">
        <f t="shared" si="336"/>
        <v>6.6666666666666652</v>
      </c>
      <c r="AH562" s="1053">
        <f t="shared" si="337"/>
        <v>7.1428571428571397</v>
      </c>
      <c r="AI562" s="1053">
        <f t="shared" si="338"/>
        <v>7.6923076923077094</v>
      </c>
      <c r="AJ562" s="1053">
        <f t="shared" si="339"/>
        <v>8.3333333333333481</v>
      </c>
      <c r="AK562" s="1053">
        <f t="shared" si="340"/>
        <v>9.0909090909090828</v>
      </c>
      <c r="AL562" s="1053">
        <f t="shared" si="341"/>
        <v>9.9999999999999858</v>
      </c>
      <c r="AM562" s="1053">
        <f t="shared" si="342"/>
        <v>25</v>
      </c>
      <c r="AN562" s="1053">
        <f t="shared" si="343"/>
        <v>14.285714285714279</v>
      </c>
      <c r="AO562" s="1053">
        <f t="shared" si="344"/>
        <v>55.555555555555578</v>
      </c>
      <c r="AP562" s="1053" t="str">
        <f t="shared" si="345"/>
        <v>n/a</v>
      </c>
      <c r="AQ562" s="1053" t="str">
        <f t="shared" si="346"/>
        <v>n/a</v>
      </c>
      <c r="AR562" s="1053" t="str">
        <f t="shared" si="347"/>
        <v>n/a</v>
      </c>
      <c r="AS562" s="1053" t="str">
        <f t="shared" si="348"/>
        <v>n/a</v>
      </c>
      <c r="AT562" s="1053" t="str">
        <f t="shared" si="349"/>
        <v>n/a</v>
      </c>
      <c r="AU562" s="1054">
        <f t="shared" si="328"/>
        <v>14.256687756687755</v>
      </c>
      <c r="AV562" s="1055">
        <f t="shared" si="329"/>
        <v>12.329855856000053</v>
      </c>
    </row>
    <row r="563" spans="1:48" ht="11.25" customHeight="1" x14ac:dyDescent="0.2">
      <c r="A563" s="480" t="s">
        <v>1594</v>
      </c>
      <c r="B563" s="860" t="s">
        <v>1595</v>
      </c>
      <c r="C563" s="610">
        <v>1.36</v>
      </c>
      <c r="D563" s="482">
        <v>1.1000000000000001</v>
      </c>
      <c r="E563" s="482">
        <v>0.88</v>
      </c>
      <c r="F563" s="610">
        <v>0.8</v>
      </c>
      <c r="G563" s="610">
        <v>0.72</v>
      </c>
      <c r="H563" s="610">
        <v>0.64</v>
      </c>
      <c r="I563" s="610">
        <v>0.56000000000000005</v>
      </c>
      <c r="J563" s="931"/>
      <c r="K563" s="485">
        <v>0.52</v>
      </c>
      <c r="L563" s="481">
        <v>0.52</v>
      </c>
      <c r="M563" s="931"/>
      <c r="N563" s="611">
        <v>0.44</v>
      </c>
      <c r="O563" s="611">
        <v>0.44</v>
      </c>
      <c r="P563" s="616">
        <v>0.44</v>
      </c>
      <c r="Q563" s="616">
        <v>0.4</v>
      </c>
      <c r="R563" s="616">
        <v>0.32</v>
      </c>
      <c r="S563" s="616">
        <v>0.21332999999999999</v>
      </c>
      <c r="T563" s="616">
        <v>0.18001000000000003</v>
      </c>
      <c r="U563" s="612">
        <v>0.16</v>
      </c>
      <c r="V563" s="612">
        <v>0.16</v>
      </c>
      <c r="W563" s="616">
        <v>0.16</v>
      </c>
      <c r="X563" s="616">
        <v>0.13331999999999999</v>
      </c>
      <c r="Y563" s="616">
        <v>0.12444</v>
      </c>
      <c r="Z563" s="613">
        <f t="shared" si="327"/>
        <v>10.271099999999997</v>
      </c>
      <c r="AA563" s="1052">
        <f t="shared" si="330"/>
        <v>23.636363636363633</v>
      </c>
      <c r="AB563" s="1052">
        <f t="shared" si="331"/>
        <v>25</v>
      </c>
      <c r="AC563" s="1053">
        <f t="shared" si="332"/>
        <v>9.9999999999999858</v>
      </c>
      <c r="AD563" s="1053">
        <f t="shared" si="333"/>
        <v>11.111111111111116</v>
      </c>
      <c r="AE563" s="1053">
        <f t="shared" si="334"/>
        <v>12.5</v>
      </c>
      <c r="AF563" s="1053">
        <f t="shared" si="335"/>
        <v>14.285714285714279</v>
      </c>
      <c r="AG563" s="1053">
        <f t="shared" si="336"/>
        <v>7.6923076923077094</v>
      </c>
      <c r="AH563" s="1053">
        <f t="shared" si="337"/>
        <v>0</v>
      </c>
      <c r="AI563" s="1053">
        <f t="shared" si="338"/>
        <v>18.181818181818187</v>
      </c>
      <c r="AJ563" s="1053">
        <f t="shared" si="339"/>
        <v>0</v>
      </c>
      <c r="AK563" s="1053">
        <f t="shared" si="340"/>
        <v>0</v>
      </c>
      <c r="AL563" s="1053">
        <f t="shared" si="341"/>
        <v>9.9999999999999858</v>
      </c>
      <c r="AM563" s="1053">
        <f t="shared" si="342"/>
        <v>25</v>
      </c>
      <c r="AN563" s="1053">
        <f t="shared" si="343"/>
        <v>50.002343786621672</v>
      </c>
      <c r="AO563" s="1053">
        <f t="shared" si="344"/>
        <v>18.510082773179249</v>
      </c>
      <c r="AP563" s="1053">
        <f t="shared" si="345"/>
        <v>12.506250000000009</v>
      </c>
      <c r="AQ563" s="1053">
        <f t="shared" si="346"/>
        <v>0</v>
      </c>
      <c r="AR563" s="1053">
        <f t="shared" si="347"/>
        <v>0</v>
      </c>
      <c r="AS563" s="1053">
        <f t="shared" si="348"/>
        <v>20.012001200120011</v>
      </c>
      <c r="AT563" s="1053">
        <f t="shared" si="349"/>
        <v>7.1359691417550719</v>
      </c>
      <c r="AU563" s="1054">
        <f t="shared" si="328"/>
        <v>13.278698090449549</v>
      </c>
      <c r="AV563" s="1055">
        <f t="shared" si="329"/>
        <v>12.153418068753609</v>
      </c>
    </row>
    <row r="564" spans="1:48" ht="11.25" customHeight="1" x14ac:dyDescent="0.2">
      <c r="A564" s="860" t="s">
        <v>323</v>
      </c>
      <c r="B564" s="860" t="s">
        <v>324</v>
      </c>
      <c r="C564" s="610">
        <v>0.91</v>
      </c>
      <c r="D564" s="482">
        <v>0.87</v>
      </c>
      <c r="E564" s="482">
        <v>0.83000000000000007</v>
      </c>
      <c r="F564" s="610">
        <v>0.79</v>
      </c>
      <c r="G564" s="610">
        <v>0.75</v>
      </c>
      <c r="H564" s="610">
        <v>0.71</v>
      </c>
      <c r="I564" s="610">
        <v>0.67</v>
      </c>
      <c r="J564" s="931"/>
      <c r="K564" s="610">
        <v>0.63</v>
      </c>
      <c r="L564" s="481">
        <v>0.59499999999999997</v>
      </c>
      <c r="M564" s="931"/>
      <c r="N564" s="494">
        <v>0.56999999999999995</v>
      </c>
      <c r="O564" s="494">
        <v>0.53</v>
      </c>
      <c r="P564" s="616">
        <v>0.48</v>
      </c>
      <c r="Q564" s="616">
        <v>0.42</v>
      </c>
      <c r="R564" s="616">
        <v>0.36</v>
      </c>
      <c r="S564" s="616">
        <v>0.3</v>
      </c>
      <c r="T564" s="616">
        <v>0.24</v>
      </c>
      <c r="U564" s="616">
        <v>0.19</v>
      </c>
      <c r="V564" s="616">
        <v>0.16750000000000001</v>
      </c>
      <c r="W564" s="616">
        <v>0.155</v>
      </c>
      <c r="X564" s="616">
        <v>0.14499999999999999</v>
      </c>
      <c r="Y564" s="616">
        <v>0.13500000000000001</v>
      </c>
      <c r="Z564" s="613">
        <f t="shared" si="327"/>
        <v>10.4475</v>
      </c>
      <c r="AA564" s="1052">
        <f t="shared" si="330"/>
        <v>4.5977011494252817</v>
      </c>
      <c r="AB564" s="1052">
        <f t="shared" si="331"/>
        <v>4.8192771084337283</v>
      </c>
      <c r="AC564" s="1053">
        <f t="shared" si="332"/>
        <v>5.0632911392405111</v>
      </c>
      <c r="AD564" s="1053">
        <f t="shared" si="333"/>
        <v>5.3333333333333455</v>
      </c>
      <c r="AE564" s="1053">
        <f t="shared" si="334"/>
        <v>5.6338028169014231</v>
      </c>
      <c r="AF564" s="1053">
        <f t="shared" si="335"/>
        <v>5.9701492537313383</v>
      </c>
      <c r="AG564" s="1053">
        <f t="shared" si="336"/>
        <v>6.3492063492063489</v>
      </c>
      <c r="AH564" s="1053">
        <f t="shared" si="337"/>
        <v>5.8823529411764719</v>
      </c>
      <c r="AI564" s="1053">
        <f t="shared" si="338"/>
        <v>4.3859649122807154</v>
      </c>
      <c r="AJ564" s="1053">
        <f t="shared" si="339"/>
        <v>7.5471698113207308</v>
      </c>
      <c r="AK564" s="1053">
        <f t="shared" si="340"/>
        <v>10.416666666666675</v>
      </c>
      <c r="AL564" s="1053">
        <f t="shared" si="341"/>
        <v>14.285714285714279</v>
      </c>
      <c r="AM564" s="1053">
        <f t="shared" si="342"/>
        <v>16.666666666666675</v>
      </c>
      <c r="AN564" s="1053">
        <f t="shared" si="343"/>
        <v>19.999999999999996</v>
      </c>
      <c r="AO564" s="1053">
        <f t="shared" si="344"/>
        <v>25</v>
      </c>
      <c r="AP564" s="1053">
        <f t="shared" si="345"/>
        <v>26.315789473684205</v>
      </c>
      <c r="AQ564" s="1053">
        <f t="shared" si="346"/>
        <v>13.432835820895516</v>
      </c>
      <c r="AR564" s="1053">
        <f t="shared" si="347"/>
        <v>8.064516129032274</v>
      </c>
      <c r="AS564" s="1053">
        <f t="shared" si="348"/>
        <v>6.8965517241379448</v>
      </c>
      <c r="AT564" s="1053">
        <f t="shared" si="349"/>
        <v>7.4074074074073959</v>
      </c>
      <c r="AU564" s="1054">
        <f t="shared" si="328"/>
        <v>10.203419849462744</v>
      </c>
      <c r="AV564" s="1055">
        <f t="shared" si="329"/>
        <v>6.8462061339646718</v>
      </c>
    </row>
    <row r="565" spans="1:48" ht="11.25" customHeight="1" x14ac:dyDescent="0.2">
      <c r="A565" s="489" t="s">
        <v>3893</v>
      </c>
      <c r="B565" s="490" t="s">
        <v>3894</v>
      </c>
      <c r="C565" s="610">
        <v>0.84</v>
      </c>
      <c r="D565" s="482">
        <v>0.8</v>
      </c>
      <c r="E565" s="493">
        <v>0.72</v>
      </c>
      <c r="F565" s="496">
        <v>0.6</v>
      </c>
      <c r="G565" s="496">
        <v>0.5</v>
      </c>
      <c r="H565" s="496">
        <v>0.25</v>
      </c>
      <c r="I565" s="519">
        <v>0</v>
      </c>
      <c r="J565" s="1013"/>
      <c r="K565" s="495">
        <v>0</v>
      </c>
      <c r="L565" s="497">
        <v>0</v>
      </c>
      <c r="M565" s="1013"/>
      <c r="N565" s="518">
        <v>0</v>
      </c>
      <c r="O565" s="518">
        <v>0</v>
      </c>
      <c r="P565" s="499">
        <v>0</v>
      </c>
      <c r="Q565" s="499">
        <v>0</v>
      </c>
      <c r="R565" s="499">
        <v>0</v>
      </c>
      <c r="S565" s="499">
        <v>0</v>
      </c>
      <c r="T565" s="499">
        <v>0</v>
      </c>
      <c r="U565" s="499">
        <v>0</v>
      </c>
      <c r="V565" s="499">
        <v>0</v>
      </c>
      <c r="W565" s="499">
        <v>0</v>
      </c>
      <c r="X565" s="499">
        <v>0</v>
      </c>
      <c r="Y565" s="499">
        <v>0</v>
      </c>
      <c r="Z565" s="613">
        <f t="shared" si="327"/>
        <v>3.7100000000000004</v>
      </c>
      <c r="AA565" s="1052">
        <f t="shared" si="330"/>
        <v>4.9999999999999822</v>
      </c>
      <c r="AB565" s="1052">
        <f t="shared" si="331"/>
        <v>11.111111111111116</v>
      </c>
      <c r="AC565" s="1053">
        <f t="shared" si="332"/>
        <v>19.999999999999996</v>
      </c>
      <c r="AD565" s="1053">
        <f t="shared" si="333"/>
        <v>19.999999999999996</v>
      </c>
      <c r="AE565" s="1053">
        <f t="shared" si="334"/>
        <v>100</v>
      </c>
      <c r="AF565" s="1053" t="str">
        <f t="shared" si="335"/>
        <v>n/a</v>
      </c>
      <c r="AG565" s="1053" t="str">
        <f t="shared" si="336"/>
        <v>n/a</v>
      </c>
      <c r="AH565" s="1053" t="str">
        <f t="shared" si="337"/>
        <v>n/a</v>
      </c>
      <c r="AI565" s="1053" t="str">
        <f t="shared" si="338"/>
        <v>n/a</v>
      </c>
      <c r="AJ565" s="1053" t="str">
        <f t="shared" si="339"/>
        <v>n/a</v>
      </c>
      <c r="AK565" s="1053" t="str">
        <f t="shared" si="340"/>
        <v>n/a</v>
      </c>
      <c r="AL565" s="1053" t="str">
        <f t="shared" si="341"/>
        <v>n/a</v>
      </c>
      <c r="AM565" s="1053" t="str">
        <f t="shared" si="342"/>
        <v>n/a</v>
      </c>
      <c r="AN565" s="1053" t="str">
        <f t="shared" si="343"/>
        <v>n/a</v>
      </c>
      <c r="AO565" s="1053" t="str">
        <f t="shared" si="344"/>
        <v>n/a</v>
      </c>
      <c r="AP565" s="1053" t="str">
        <f t="shared" si="345"/>
        <v>n/a</v>
      </c>
      <c r="AQ565" s="1053" t="str">
        <f t="shared" si="346"/>
        <v>n/a</v>
      </c>
      <c r="AR565" s="1053" t="str">
        <f t="shared" si="347"/>
        <v>n/a</v>
      </c>
      <c r="AS565" s="1053" t="str">
        <f t="shared" si="348"/>
        <v>n/a</v>
      </c>
      <c r="AT565" s="1053" t="str">
        <f t="shared" si="349"/>
        <v>n/a</v>
      </c>
      <c r="AU565" s="1054">
        <f t="shared" si="328"/>
        <v>31.222222222222218</v>
      </c>
      <c r="AV565" s="1055">
        <f t="shared" si="329"/>
        <v>38.96896517632436</v>
      </c>
    </row>
    <row r="566" spans="1:48" ht="11.25" customHeight="1" x14ac:dyDescent="0.2">
      <c r="A566" s="480" t="s">
        <v>1602</v>
      </c>
      <c r="B566" s="860" t="s">
        <v>1603</v>
      </c>
      <c r="C566" s="610">
        <v>1.52</v>
      </c>
      <c r="D566" s="482">
        <v>1.44</v>
      </c>
      <c r="E566" s="615">
        <v>1.3599999999999999</v>
      </c>
      <c r="F566" s="610">
        <v>1.26</v>
      </c>
      <c r="G566" s="610">
        <v>1.1599999999999999</v>
      </c>
      <c r="H566" s="610">
        <v>1.06</v>
      </c>
      <c r="I566" s="610">
        <v>0.84</v>
      </c>
      <c r="J566" s="931"/>
      <c r="K566" s="610">
        <v>0.34</v>
      </c>
      <c r="L566" s="614">
        <v>0</v>
      </c>
      <c r="M566" s="931"/>
      <c r="N566" s="611">
        <v>0</v>
      </c>
      <c r="O566" s="611">
        <v>0</v>
      </c>
      <c r="P566" s="612">
        <v>0</v>
      </c>
      <c r="Q566" s="612">
        <v>0</v>
      </c>
      <c r="R566" s="612">
        <v>0</v>
      </c>
      <c r="S566" s="612">
        <v>0</v>
      </c>
      <c r="T566" s="612">
        <v>0</v>
      </c>
      <c r="U566" s="612">
        <v>0</v>
      </c>
      <c r="V566" s="612">
        <v>0</v>
      </c>
      <c r="W566" s="612">
        <v>0</v>
      </c>
      <c r="X566" s="612">
        <v>0</v>
      </c>
      <c r="Y566" s="612">
        <v>0</v>
      </c>
      <c r="Z566" s="613">
        <f t="shared" si="327"/>
        <v>8.98</v>
      </c>
      <c r="AA566" s="1052">
        <f t="shared" si="330"/>
        <v>5.555555555555558</v>
      </c>
      <c r="AB566" s="1052">
        <f t="shared" si="331"/>
        <v>5.8823529411764719</v>
      </c>
      <c r="AC566" s="1053">
        <f t="shared" si="332"/>
        <v>7.9365079365079305</v>
      </c>
      <c r="AD566" s="1053">
        <f t="shared" si="333"/>
        <v>8.6206896551724199</v>
      </c>
      <c r="AE566" s="1053">
        <f t="shared" si="334"/>
        <v>9.4339622641509422</v>
      </c>
      <c r="AF566" s="1053">
        <f t="shared" si="335"/>
        <v>26.190476190476208</v>
      </c>
      <c r="AG566" s="1053">
        <f t="shared" si="336"/>
        <v>147.05882352941174</v>
      </c>
      <c r="AH566" s="1053" t="str">
        <f t="shared" si="337"/>
        <v>n/a</v>
      </c>
      <c r="AI566" s="1053" t="str">
        <f t="shared" si="338"/>
        <v>n/a</v>
      </c>
      <c r="AJ566" s="1053" t="str">
        <f t="shared" si="339"/>
        <v>n/a</v>
      </c>
      <c r="AK566" s="1053" t="str">
        <f t="shared" si="340"/>
        <v>n/a</v>
      </c>
      <c r="AL566" s="1053" t="str">
        <f t="shared" si="341"/>
        <v>n/a</v>
      </c>
      <c r="AM566" s="1053" t="str">
        <f t="shared" si="342"/>
        <v>n/a</v>
      </c>
      <c r="AN566" s="1053" t="str">
        <f t="shared" si="343"/>
        <v>n/a</v>
      </c>
      <c r="AO566" s="1053" t="str">
        <f t="shared" si="344"/>
        <v>n/a</v>
      </c>
      <c r="AP566" s="1053" t="str">
        <f t="shared" si="345"/>
        <v>n/a</v>
      </c>
      <c r="AQ566" s="1053" t="str">
        <f t="shared" si="346"/>
        <v>n/a</v>
      </c>
      <c r="AR566" s="1053" t="str">
        <f t="shared" si="347"/>
        <v>n/a</v>
      </c>
      <c r="AS566" s="1053" t="str">
        <f t="shared" si="348"/>
        <v>n/a</v>
      </c>
      <c r="AT566" s="1053" t="str">
        <f t="shared" si="349"/>
        <v>n/a</v>
      </c>
      <c r="AU566" s="1054">
        <f t="shared" si="328"/>
        <v>30.096909724635896</v>
      </c>
      <c r="AV566" s="1055">
        <f t="shared" si="329"/>
        <v>52.062848497660802</v>
      </c>
    </row>
    <row r="567" spans="1:48" ht="11.25" customHeight="1" x14ac:dyDescent="0.2">
      <c r="A567" s="860" t="s">
        <v>754</v>
      </c>
      <c r="B567" s="860" t="s">
        <v>755</v>
      </c>
      <c r="C567" s="610">
        <v>1.36</v>
      </c>
      <c r="D567" s="482">
        <v>1.32</v>
      </c>
      <c r="E567" s="615">
        <v>1.28</v>
      </c>
      <c r="F567" s="610">
        <v>1.24</v>
      </c>
      <c r="G567" s="610">
        <v>1.2</v>
      </c>
      <c r="H567" s="610">
        <v>1.1599999999999999</v>
      </c>
      <c r="I567" s="610">
        <v>1.1200000000000001</v>
      </c>
      <c r="J567" s="931"/>
      <c r="K567" s="610">
        <v>1.08</v>
      </c>
      <c r="L567" s="481">
        <v>1.04</v>
      </c>
      <c r="M567" s="931"/>
      <c r="N567" s="494">
        <v>1</v>
      </c>
      <c r="O567" s="494">
        <v>0.96</v>
      </c>
      <c r="P567" s="616">
        <v>0.92</v>
      </c>
      <c r="Q567" s="616">
        <v>0.88</v>
      </c>
      <c r="R567" s="616">
        <v>0.84</v>
      </c>
      <c r="S567" s="616">
        <v>0.8</v>
      </c>
      <c r="T567" s="616">
        <v>0.72</v>
      </c>
      <c r="U567" s="616">
        <v>0.6</v>
      </c>
      <c r="V567" s="616">
        <v>0.56833999999999996</v>
      </c>
      <c r="W567" s="616">
        <v>0.53332000000000002</v>
      </c>
      <c r="X567" s="616">
        <v>0.5</v>
      </c>
      <c r="Y567" s="616">
        <v>0.46667999999999998</v>
      </c>
      <c r="Z567" s="613">
        <f t="shared" si="327"/>
        <v>19.588340000000002</v>
      </c>
      <c r="AA567" s="1052">
        <f t="shared" si="330"/>
        <v>3.0303030303030276</v>
      </c>
      <c r="AB567" s="1052">
        <f t="shared" si="331"/>
        <v>3.125</v>
      </c>
      <c r="AC567" s="1053">
        <f t="shared" si="332"/>
        <v>3.2258064516129004</v>
      </c>
      <c r="AD567" s="1053">
        <f t="shared" si="333"/>
        <v>3.3333333333333437</v>
      </c>
      <c r="AE567" s="1053">
        <f t="shared" si="334"/>
        <v>3.4482758620689724</v>
      </c>
      <c r="AF567" s="1053">
        <f t="shared" si="335"/>
        <v>3.5714285714285587</v>
      </c>
      <c r="AG567" s="1053">
        <f t="shared" si="336"/>
        <v>3.7037037037036979</v>
      </c>
      <c r="AH567" s="1053">
        <f t="shared" si="337"/>
        <v>3.8461538461538547</v>
      </c>
      <c r="AI567" s="1053">
        <f t="shared" si="338"/>
        <v>4.0000000000000036</v>
      </c>
      <c r="AJ567" s="1053">
        <f t="shared" si="339"/>
        <v>4.1666666666666741</v>
      </c>
      <c r="AK567" s="1053">
        <f t="shared" si="340"/>
        <v>4.3478260869565188</v>
      </c>
      <c r="AL567" s="1053">
        <f t="shared" si="341"/>
        <v>4.5454545454545414</v>
      </c>
      <c r="AM567" s="1053">
        <f t="shared" si="342"/>
        <v>4.7619047619047672</v>
      </c>
      <c r="AN567" s="1053">
        <f t="shared" si="343"/>
        <v>4.9999999999999822</v>
      </c>
      <c r="AO567" s="1053">
        <f t="shared" si="344"/>
        <v>11.111111111111116</v>
      </c>
      <c r="AP567" s="1053">
        <f t="shared" si="345"/>
        <v>19.999999999999996</v>
      </c>
      <c r="AQ567" s="1053">
        <f t="shared" si="346"/>
        <v>5.5706091424147619</v>
      </c>
      <c r="AR567" s="1053">
        <f t="shared" si="347"/>
        <v>6.5664141603539949</v>
      </c>
      <c r="AS567" s="1053">
        <f t="shared" si="348"/>
        <v>6.6640000000000033</v>
      </c>
      <c r="AT567" s="1053">
        <f t="shared" si="349"/>
        <v>7.1397960058284138</v>
      </c>
      <c r="AU567" s="1054">
        <f t="shared" si="328"/>
        <v>5.5578893639647564</v>
      </c>
      <c r="AV567" s="1055">
        <f t="shared" si="329"/>
        <v>3.9028471134893787</v>
      </c>
    </row>
    <row r="568" spans="1:48" ht="11.25" customHeight="1" x14ac:dyDescent="0.2">
      <c r="A568" s="845" t="s">
        <v>1608</v>
      </c>
      <c r="B568" s="845" t="s">
        <v>1609</v>
      </c>
      <c r="C568" s="610">
        <v>3.93</v>
      </c>
      <c r="D568" s="482">
        <v>3.645</v>
      </c>
      <c r="E568" s="476">
        <v>3.1150000000000002</v>
      </c>
      <c r="F568" s="473">
        <v>2.9350000000000001</v>
      </c>
      <c r="G568" s="473">
        <v>2.6749999999999998</v>
      </c>
      <c r="H568" s="473">
        <v>2.39</v>
      </c>
      <c r="I568" s="473">
        <v>2.09</v>
      </c>
      <c r="J568" s="999"/>
      <c r="K568" s="473">
        <v>1.79</v>
      </c>
      <c r="L568" s="471">
        <v>1.55</v>
      </c>
      <c r="M568" s="999"/>
      <c r="N568" s="510">
        <v>1.28</v>
      </c>
      <c r="O568" s="517">
        <v>1.1599999999999999</v>
      </c>
      <c r="P568" s="477">
        <v>1.1599999999999999</v>
      </c>
      <c r="Q568" s="478">
        <v>1.1599999999999999</v>
      </c>
      <c r="R568" s="478">
        <v>0.96499999999999997</v>
      </c>
      <c r="S568" s="478">
        <v>0.84</v>
      </c>
      <c r="T568" s="477">
        <v>0.66</v>
      </c>
      <c r="U568" s="477">
        <v>0.66</v>
      </c>
      <c r="V568" s="477">
        <v>0.66</v>
      </c>
      <c r="W568" s="478">
        <v>0.84</v>
      </c>
      <c r="X568" s="477">
        <v>1.02</v>
      </c>
      <c r="Y568" s="478">
        <v>1.0349999999999999</v>
      </c>
      <c r="Z568" s="613">
        <f t="shared" si="327"/>
        <v>35.56</v>
      </c>
      <c r="AA568" s="1052">
        <f t="shared" si="330"/>
        <v>7.8189300411522611</v>
      </c>
      <c r="AB568" s="1052">
        <f t="shared" si="331"/>
        <v>17.014446227929358</v>
      </c>
      <c r="AC568" s="1053">
        <f t="shared" si="332"/>
        <v>6.1328790459965976</v>
      </c>
      <c r="AD568" s="1053">
        <f t="shared" si="333"/>
        <v>9.7196261682243055</v>
      </c>
      <c r="AE568" s="1053">
        <f t="shared" si="334"/>
        <v>11.924686192468602</v>
      </c>
      <c r="AF568" s="1053">
        <f t="shared" si="335"/>
        <v>14.354066985645941</v>
      </c>
      <c r="AG568" s="1053">
        <f t="shared" si="336"/>
        <v>16.759776536312842</v>
      </c>
      <c r="AH568" s="1053">
        <f t="shared" si="337"/>
        <v>15.483870967741931</v>
      </c>
      <c r="AI568" s="1053">
        <f t="shared" si="338"/>
        <v>21.09375</v>
      </c>
      <c r="AJ568" s="1053">
        <f t="shared" si="339"/>
        <v>10.344827586206918</v>
      </c>
      <c r="AK568" s="1053">
        <f t="shared" si="340"/>
        <v>0</v>
      </c>
      <c r="AL568" s="1053">
        <f t="shared" si="341"/>
        <v>0</v>
      </c>
      <c r="AM568" s="1053">
        <f t="shared" si="342"/>
        <v>20.207253886010367</v>
      </c>
      <c r="AN568" s="1053">
        <f t="shared" si="343"/>
        <v>14.880952380952372</v>
      </c>
      <c r="AO568" s="1053">
        <f t="shared" si="344"/>
        <v>27.27272727272727</v>
      </c>
      <c r="AP568" s="1053">
        <f t="shared" si="345"/>
        <v>0</v>
      </c>
      <c r="AQ568" s="1053">
        <f t="shared" si="346"/>
        <v>0</v>
      </c>
      <c r="AR568" s="1053">
        <f t="shared" si="347"/>
        <v>-21.42857142857142</v>
      </c>
      <c r="AS568" s="1053">
        <f t="shared" si="348"/>
        <v>-17.647058823529417</v>
      </c>
      <c r="AT568" s="1053">
        <f t="shared" si="349"/>
        <v>-1.4492753623188359</v>
      </c>
      <c r="AU568" s="1054">
        <f t="shared" si="328"/>
        <v>7.6241443838474554</v>
      </c>
      <c r="AV568" s="1055">
        <f t="shared" si="329"/>
        <v>12.327288074701764</v>
      </c>
    </row>
    <row r="569" spans="1:48" ht="11.25" customHeight="1" x14ac:dyDescent="0.2">
      <c r="A569" s="489" t="s">
        <v>770</v>
      </c>
      <c r="B569" s="490" t="s">
        <v>771</v>
      </c>
      <c r="C569" s="610">
        <v>1.85</v>
      </c>
      <c r="D569" s="482">
        <v>1.65</v>
      </c>
      <c r="E569" s="482">
        <v>1.4</v>
      </c>
      <c r="F569" s="496">
        <v>1.2</v>
      </c>
      <c r="G569" s="496">
        <v>1</v>
      </c>
      <c r="H569" s="496">
        <v>0.8</v>
      </c>
      <c r="I569" s="496">
        <v>0.66</v>
      </c>
      <c r="J569" s="1013" t="s">
        <v>90</v>
      </c>
      <c r="K569" s="496">
        <v>0.55000000000000004</v>
      </c>
      <c r="L569" s="492">
        <v>0.44</v>
      </c>
      <c r="M569" s="1013"/>
      <c r="N569" s="509">
        <v>0.38</v>
      </c>
      <c r="O569" s="509">
        <v>0.33</v>
      </c>
      <c r="P569" s="498">
        <v>0.28999999999999998</v>
      </c>
      <c r="Q569" s="498">
        <v>0.26</v>
      </c>
      <c r="R569" s="498">
        <v>0.23499999999999999</v>
      </c>
      <c r="S569" s="498">
        <v>0.21</v>
      </c>
      <c r="T569" s="498">
        <v>0.19600000000000001</v>
      </c>
      <c r="U569" s="498">
        <v>0.17599999999999999</v>
      </c>
      <c r="V569" s="498">
        <v>0.16600000000000001</v>
      </c>
      <c r="W569" s="498">
        <v>0.15</v>
      </c>
      <c r="X569" s="498">
        <v>0.14000000000000001</v>
      </c>
      <c r="Y569" s="498">
        <v>0.13</v>
      </c>
      <c r="Z569" s="613">
        <f t="shared" si="327"/>
        <v>12.213000000000003</v>
      </c>
      <c r="AA569" s="1052">
        <f t="shared" si="330"/>
        <v>12.121212121212132</v>
      </c>
      <c r="AB569" s="1052">
        <f t="shared" si="331"/>
        <v>17.857142857142861</v>
      </c>
      <c r="AC569" s="1053">
        <f t="shared" si="332"/>
        <v>16.666666666666675</v>
      </c>
      <c r="AD569" s="1053">
        <f t="shared" si="333"/>
        <v>19.999999999999996</v>
      </c>
      <c r="AE569" s="1053">
        <f t="shared" si="334"/>
        <v>25</v>
      </c>
      <c r="AF569" s="1053">
        <f t="shared" si="335"/>
        <v>21.212121212121215</v>
      </c>
      <c r="AG569" s="1053">
        <f t="shared" si="336"/>
        <v>19.999999999999996</v>
      </c>
      <c r="AH569" s="1053">
        <f t="shared" si="337"/>
        <v>25</v>
      </c>
      <c r="AI569" s="1053">
        <f t="shared" si="338"/>
        <v>15.789473684210531</v>
      </c>
      <c r="AJ569" s="1053">
        <f t="shared" si="339"/>
        <v>15.151515151515138</v>
      </c>
      <c r="AK569" s="1053">
        <f t="shared" si="340"/>
        <v>13.793103448275868</v>
      </c>
      <c r="AL569" s="1053">
        <f t="shared" si="341"/>
        <v>11.538461538461519</v>
      </c>
      <c r="AM569" s="1053">
        <f t="shared" si="342"/>
        <v>10.638297872340431</v>
      </c>
      <c r="AN569" s="1053">
        <f t="shared" si="343"/>
        <v>11.904761904761907</v>
      </c>
      <c r="AO569" s="1053">
        <f t="shared" si="344"/>
        <v>7.1428571428571397</v>
      </c>
      <c r="AP569" s="1053">
        <f t="shared" si="345"/>
        <v>11.363636363636376</v>
      </c>
      <c r="AQ569" s="1053">
        <f t="shared" si="346"/>
        <v>6.0240963855421548</v>
      </c>
      <c r="AR569" s="1053">
        <f t="shared" si="347"/>
        <v>10.666666666666668</v>
      </c>
      <c r="AS569" s="1053">
        <f t="shared" si="348"/>
        <v>7.1428571428571397</v>
      </c>
      <c r="AT569" s="1053">
        <f t="shared" si="349"/>
        <v>7.6923076923077094</v>
      </c>
      <c r="AU569" s="1054">
        <f t="shared" si="328"/>
        <v>14.335258892528776</v>
      </c>
      <c r="AV569" s="1055">
        <f t="shared" si="329"/>
        <v>5.7633635744817848</v>
      </c>
    </row>
    <row r="570" spans="1:48" ht="11.25" customHeight="1" x14ac:dyDescent="0.2">
      <c r="A570" s="860" t="s">
        <v>326</v>
      </c>
      <c r="B570" s="860" t="s">
        <v>327</v>
      </c>
      <c r="C570" s="610">
        <v>1.41</v>
      </c>
      <c r="D570" s="482">
        <v>1.31</v>
      </c>
      <c r="E570" s="482">
        <v>1.22</v>
      </c>
      <c r="F570" s="610">
        <v>1.125</v>
      </c>
      <c r="G570" s="610">
        <v>1.0549999999999999</v>
      </c>
      <c r="H570" s="610">
        <v>0.98</v>
      </c>
      <c r="I570" s="610">
        <v>0.91500000000000004</v>
      </c>
      <c r="J570" s="931" t="s">
        <v>90</v>
      </c>
      <c r="K570" s="610">
        <v>0.87</v>
      </c>
      <c r="L570" s="481">
        <v>0.84499999999999997</v>
      </c>
      <c r="M570" s="931"/>
      <c r="N570" s="494">
        <v>0.82499999999999996</v>
      </c>
      <c r="O570" s="494">
        <v>0.80500000000000005</v>
      </c>
      <c r="P570" s="616">
        <v>0.77</v>
      </c>
      <c r="Q570" s="616">
        <v>0.71499999999999997</v>
      </c>
      <c r="R570" s="616">
        <v>0.65500000000000003</v>
      </c>
      <c r="S570" s="616">
        <v>0.61</v>
      </c>
      <c r="T570" s="616">
        <v>0.56999999999999995</v>
      </c>
      <c r="U570" s="616">
        <v>0.53</v>
      </c>
      <c r="V570" s="616">
        <v>0.505</v>
      </c>
      <c r="W570" s="612">
        <v>0.5</v>
      </c>
      <c r="X570" s="616">
        <v>0.49249999999999999</v>
      </c>
      <c r="Y570" s="616">
        <v>0.47499999999999998</v>
      </c>
      <c r="Z570" s="613">
        <f t="shared" si="327"/>
        <v>17.182499999999997</v>
      </c>
      <c r="AA570" s="1052">
        <f t="shared" si="330"/>
        <v>7.6335877862595325</v>
      </c>
      <c r="AB570" s="1052">
        <f t="shared" si="331"/>
        <v>7.3770491803278659</v>
      </c>
      <c r="AC570" s="1053">
        <f t="shared" si="332"/>
        <v>8.4444444444444322</v>
      </c>
      <c r="AD570" s="1053">
        <f t="shared" si="333"/>
        <v>6.6350710900473953</v>
      </c>
      <c r="AE570" s="1053">
        <f t="shared" si="334"/>
        <v>7.6530612244897878</v>
      </c>
      <c r="AF570" s="1053">
        <f t="shared" si="335"/>
        <v>7.1038251366120075</v>
      </c>
      <c r="AG570" s="1053">
        <f t="shared" si="336"/>
        <v>5.1724137931034475</v>
      </c>
      <c r="AH570" s="1053">
        <f t="shared" si="337"/>
        <v>2.9585798816567976</v>
      </c>
      <c r="AI570" s="1053">
        <f t="shared" si="338"/>
        <v>2.4242424242424176</v>
      </c>
      <c r="AJ570" s="1053">
        <f t="shared" si="339"/>
        <v>2.4844720496894235</v>
      </c>
      <c r="AK570" s="1053">
        <f t="shared" si="340"/>
        <v>4.5454545454545414</v>
      </c>
      <c r="AL570" s="1053">
        <f t="shared" si="341"/>
        <v>7.6923076923077094</v>
      </c>
      <c r="AM570" s="1053">
        <f t="shared" si="342"/>
        <v>9.1603053435114425</v>
      </c>
      <c r="AN570" s="1053">
        <f t="shared" si="343"/>
        <v>7.3770491803278659</v>
      </c>
      <c r="AO570" s="1053">
        <f t="shared" si="344"/>
        <v>7.0175438596491224</v>
      </c>
      <c r="AP570" s="1053">
        <f t="shared" si="345"/>
        <v>7.5471698113207308</v>
      </c>
      <c r="AQ570" s="1053">
        <f t="shared" si="346"/>
        <v>4.9504950495049549</v>
      </c>
      <c r="AR570" s="1053">
        <f t="shared" si="347"/>
        <v>1.0000000000000009</v>
      </c>
      <c r="AS570" s="1053">
        <f t="shared" si="348"/>
        <v>1.5228426395939021</v>
      </c>
      <c r="AT570" s="1053">
        <f t="shared" si="349"/>
        <v>3.6842105263158009</v>
      </c>
      <c r="AU570" s="1054">
        <f t="shared" si="328"/>
        <v>5.6192062829429572</v>
      </c>
      <c r="AV570" s="1055">
        <f t="shared" si="329"/>
        <v>2.5013300415230266</v>
      </c>
    </row>
    <row r="571" spans="1:48" ht="11.25" customHeight="1" x14ac:dyDescent="0.2">
      <c r="A571" s="860" t="s">
        <v>1600</v>
      </c>
      <c r="B571" s="860" t="s">
        <v>1601</v>
      </c>
      <c r="C571" s="610">
        <v>2.2000000000000002</v>
      </c>
      <c r="D571" s="482">
        <v>2</v>
      </c>
      <c r="E571" s="482">
        <v>1.8</v>
      </c>
      <c r="F571" s="610">
        <v>1.65</v>
      </c>
      <c r="G571" s="610">
        <v>1.6</v>
      </c>
      <c r="H571" s="610">
        <v>1.4</v>
      </c>
      <c r="I571" s="610">
        <v>1.26</v>
      </c>
      <c r="J571" s="931"/>
      <c r="K571" s="610">
        <v>0.8</v>
      </c>
      <c r="L571" s="481">
        <v>0.48</v>
      </c>
      <c r="M571" s="931"/>
      <c r="N571" s="611">
        <v>0.4</v>
      </c>
      <c r="O571" s="611">
        <v>0.4</v>
      </c>
      <c r="P571" s="616">
        <v>0.4</v>
      </c>
      <c r="Q571" s="616">
        <v>0.32</v>
      </c>
      <c r="R571" s="616">
        <v>0.22</v>
      </c>
      <c r="S571" s="616">
        <v>0.19</v>
      </c>
      <c r="T571" s="616">
        <v>0.13</v>
      </c>
      <c r="U571" s="612">
        <v>0.12</v>
      </c>
      <c r="V571" s="612">
        <v>0.12</v>
      </c>
      <c r="W571" s="616">
        <v>0.12</v>
      </c>
      <c r="X571" s="616">
        <v>0.11</v>
      </c>
      <c r="Y571" s="616">
        <v>0.09</v>
      </c>
      <c r="Z571" s="613">
        <f t="shared" si="327"/>
        <v>15.81</v>
      </c>
      <c r="AA571" s="1052">
        <f t="shared" si="330"/>
        <v>10.000000000000009</v>
      </c>
      <c r="AB571" s="1052">
        <f t="shared" si="331"/>
        <v>11.111111111111116</v>
      </c>
      <c r="AC571" s="1053">
        <f t="shared" si="332"/>
        <v>9.0909090909091042</v>
      </c>
      <c r="AD571" s="1053">
        <f t="shared" si="333"/>
        <v>3.1249999999999778</v>
      </c>
      <c r="AE571" s="1053">
        <f t="shared" si="334"/>
        <v>14.285714285714302</v>
      </c>
      <c r="AF571" s="1053">
        <f t="shared" si="335"/>
        <v>11.111111111111093</v>
      </c>
      <c r="AG571" s="1053">
        <f t="shared" si="336"/>
        <v>57.499999999999993</v>
      </c>
      <c r="AH571" s="1053">
        <f t="shared" si="337"/>
        <v>66.666666666666671</v>
      </c>
      <c r="AI571" s="1053">
        <f t="shared" si="338"/>
        <v>19.999999999999996</v>
      </c>
      <c r="AJ571" s="1053">
        <f t="shared" si="339"/>
        <v>0</v>
      </c>
      <c r="AK571" s="1053">
        <f t="shared" si="340"/>
        <v>0</v>
      </c>
      <c r="AL571" s="1053">
        <f t="shared" si="341"/>
        <v>25</v>
      </c>
      <c r="AM571" s="1053">
        <f t="shared" si="342"/>
        <v>45.45454545454546</v>
      </c>
      <c r="AN571" s="1053">
        <f t="shared" si="343"/>
        <v>15.789473684210531</v>
      </c>
      <c r="AO571" s="1053">
        <f t="shared" si="344"/>
        <v>46.153846153846146</v>
      </c>
      <c r="AP571" s="1053">
        <f t="shared" si="345"/>
        <v>8.3333333333333481</v>
      </c>
      <c r="AQ571" s="1053">
        <f t="shared" si="346"/>
        <v>0</v>
      </c>
      <c r="AR571" s="1053">
        <f t="shared" si="347"/>
        <v>0</v>
      </c>
      <c r="AS571" s="1053">
        <f t="shared" si="348"/>
        <v>9.0909090909090828</v>
      </c>
      <c r="AT571" s="1053">
        <f t="shared" si="349"/>
        <v>22.222222222222232</v>
      </c>
      <c r="AU571" s="1054">
        <f t="shared" si="328"/>
        <v>18.746742110228951</v>
      </c>
      <c r="AV571" s="1055">
        <f t="shared" si="329"/>
        <v>19.84387754583663</v>
      </c>
    </row>
    <row r="572" spans="1:48" ht="11.25" customHeight="1" x14ac:dyDescent="0.2">
      <c r="A572" s="480" t="s">
        <v>759</v>
      </c>
      <c r="B572" s="860" t="s">
        <v>760</v>
      </c>
      <c r="C572" s="610">
        <v>1.53</v>
      </c>
      <c r="D572" s="482">
        <v>1.41</v>
      </c>
      <c r="E572" s="482">
        <v>1.3049999999999999</v>
      </c>
      <c r="F572" s="610">
        <v>1.22</v>
      </c>
      <c r="G572" s="610">
        <v>1.1399999999999999</v>
      </c>
      <c r="H572" s="610">
        <v>1.06</v>
      </c>
      <c r="I572" s="610">
        <v>0.96499999999999997</v>
      </c>
      <c r="J572" s="931"/>
      <c r="K572" s="610">
        <v>0.89500000000000002</v>
      </c>
      <c r="L572" s="481">
        <v>0.82</v>
      </c>
      <c r="M572" s="931"/>
      <c r="N572" s="494">
        <v>0.77</v>
      </c>
      <c r="O572" s="611">
        <v>0.76</v>
      </c>
      <c r="P572" s="616">
        <v>0.7</v>
      </c>
      <c r="Q572" s="616">
        <v>0.49001</v>
      </c>
      <c r="R572" s="616">
        <v>0.38666</v>
      </c>
      <c r="S572" s="616">
        <v>0.33333000000000002</v>
      </c>
      <c r="T572" s="616">
        <v>0.2</v>
      </c>
      <c r="U572" s="616">
        <v>0.04</v>
      </c>
      <c r="V572" s="612">
        <v>0</v>
      </c>
      <c r="W572" s="612">
        <v>0</v>
      </c>
      <c r="X572" s="612">
        <v>0</v>
      </c>
      <c r="Y572" s="612">
        <v>0</v>
      </c>
      <c r="Z572" s="613">
        <f t="shared" si="327"/>
        <v>14.024999999999995</v>
      </c>
      <c r="AA572" s="1052">
        <f t="shared" si="330"/>
        <v>8.5106382978723527</v>
      </c>
      <c r="AB572" s="1052">
        <f t="shared" si="331"/>
        <v>8.045977011494255</v>
      </c>
      <c r="AC572" s="1053">
        <f t="shared" si="332"/>
        <v>6.9672131147541005</v>
      </c>
      <c r="AD572" s="1053">
        <f t="shared" si="333"/>
        <v>7.0175438596491224</v>
      </c>
      <c r="AE572" s="1053">
        <f t="shared" si="334"/>
        <v>7.5471698113207308</v>
      </c>
      <c r="AF572" s="1053">
        <f t="shared" si="335"/>
        <v>9.8445595854922416</v>
      </c>
      <c r="AG572" s="1053">
        <f t="shared" si="336"/>
        <v>7.8212290502793325</v>
      </c>
      <c r="AH572" s="1053">
        <f t="shared" si="337"/>
        <v>9.1463414634146432</v>
      </c>
      <c r="AI572" s="1053">
        <f t="shared" si="338"/>
        <v>6.4935064935064846</v>
      </c>
      <c r="AJ572" s="1053">
        <f t="shared" si="339"/>
        <v>1.3157894736842035</v>
      </c>
      <c r="AK572" s="1053">
        <f t="shared" si="340"/>
        <v>8.5714285714285854</v>
      </c>
      <c r="AL572" s="1053">
        <f t="shared" si="341"/>
        <v>42.854227464745605</v>
      </c>
      <c r="AM572" s="1053">
        <f t="shared" si="342"/>
        <v>26.728909119122733</v>
      </c>
      <c r="AN572" s="1053">
        <f t="shared" si="343"/>
        <v>15.99915999159991</v>
      </c>
      <c r="AO572" s="1053">
        <f t="shared" si="344"/>
        <v>66.664999999999992</v>
      </c>
      <c r="AP572" s="1053">
        <f t="shared" si="345"/>
        <v>400</v>
      </c>
      <c r="AQ572" s="1053" t="str">
        <f t="shared" si="346"/>
        <v>n/a</v>
      </c>
      <c r="AR572" s="1053" t="str">
        <f t="shared" si="347"/>
        <v>n/a</v>
      </c>
      <c r="AS572" s="1053" t="str">
        <f t="shared" si="348"/>
        <v>n/a</v>
      </c>
      <c r="AT572" s="1053" t="str">
        <f t="shared" si="349"/>
        <v>n/a</v>
      </c>
      <c r="AU572" s="1054">
        <f t="shared" si="328"/>
        <v>39.595543331772767</v>
      </c>
      <c r="AV572" s="1055">
        <f t="shared" si="329"/>
        <v>97.576372560344979</v>
      </c>
    </row>
    <row r="573" spans="1:48" ht="11.25" customHeight="1" x14ac:dyDescent="0.2">
      <c r="A573" s="1149" t="s">
        <v>4403</v>
      </c>
      <c r="B573" s="490" t="s">
        <v>3950</v>
      </c>
      <c r="C573" s="610">
        <v>0.17</v>
      </c>
      <c r="D573" s="482">
        <v>0.13</v>
      </c>
      <c r="E573" s="493">
        <v>8.5000000000000006E-2</v>
      </c>
      <c r="F573" s="496">
        <v>7.7499999999999999E-2</v>
      </c>
      <c r="G573" s="496">
        <v>3.8699999999999998E-2</v>
      </c>
      <c r="H573" s="1151">
        <v>0</v>
      </c>
      <c r="I573" s="1151">
        <v>0</v>
      </c>
      <c r="J573" s="1013"/>
      <c r="K573" s="1151">
        <v>0</v>
      </c>
      <c r="L573" s="511">
        <v>0</v>
      </c>
      <c r="M573" s="1013"/>
      <c r="N573" s="518">
        <v>0</v>
      </c>
      <c r="O573" s="518">
        <v>0</v>
      </c>
      <c r="P573" s="499">
        <v>0</v>
      </c>
      <c r="Q573" s="499">
        <v>0</v>
      </c>
      <c r="R573" s="499">
        <v>0</v>
      </c>
      <c r="S573" s="499">
        <v>0</v>
      </c>
      <c r="T573" s="499">
        <v>0</v>
      </c>
      <c r="U573" s="499">
        <v>0</v>
      </c>
      <c r="V573" s="499">
        <v>0</v>
      </c>
      <c r="W573" s="499">
        <v>0</v>
      </c>
      <c r="X573" s="499">
        <v>0</v>
      </c>
      <c r="Y573" s="499">
        <v>0</v>
      </c>
      <c r="Z573" s="613">
        <f t="shared" si="327"/>
        <v>0.50120000000000009</v>
      </c>
      <c r="AA573" s="1052">
        <f t="shared" si="330"/>
        <v>30.76923076923077</v>
      </c>
      <c r="AB573" s="1052">
        <f t="shared" si="331"/>
        <v>52.941176470588225</v>
      </c>
      <c r="AC573" s="1053">
        <f t="shared" si="332"/>
        <v>9.6774193548387224</v>
      </c>
      <c r="AD573" s="1053">
        <f t="shared" si="333"/>
        <v>100.25839793281652</v>
      </c>
      <c r="AE573" s="1053" t="str">
        <f t="shared" si="334"/>
        <v>n/a</v>
      </c>
      <c r="AF573" s="1053" t="str">
        <f t="shared" si="335"/>
        <v>n/a</v>
      </c>
      <c r="AG573" s="1053" t="str">
        <f t="shared" si="336"/>
        <v>n/a</v>
      </c>
      <c r="AH573" s="1053" t="str">
        <f t="shared" si="337"/>
        <v>n/a</v>
      </c>
      <c r="AI573" s="1053" t="str">
        <f t="shared" si="338"/>
        <v>n/a</v>
      </c>
      <c r="AJ573" s="1053" t="str">
        <f t="shared" si="339"/>
        <v>n/a</v>
      </c>
      <c r="AK573" s="1053" t="str">
        <f t="shared" si="340"/>
        <v>n/a</v>
      </c>
      <c r="AL573" s="1053" t="str">
        <f t="shared" si="341"/>
        <v>n/a</v>
      </c>
      <c r="AM573" s="1053" t="str">
        <f t="shared" si="342"/>
        <v>n/a</v>
      </c>
      <c r="AN573" s="1053" t="str">
        <f t="shared" si="343"/>
        <v>n/a</v>
      </c>
      <c r="AO573" s="1053" t="str">
        <f t="shared" si="344"/>
        <v>n/a</v>
      </c>
      <c r="AP573" s="1053" t="str">
        <f t="shared" si="345"/>
        <v>n/a</v>
      </c>
      <c r="AQ573" s="1053" t="str">
        <f t="shared" si="346"/>
        <v>n/a</v>
      </c>
      <c r="AR573" s="1053" t="str">
        <f t="shared" si="347"/>
        <v>n/a</v>
      </c>
      <c r="AS573" s="1053" t="str">
        <f t="shared" si="348"/>
        <v>n/a</v>
      </c>
      <c r="AT573" s="1053" t="str">
        <f t="shared" si="349"/>
        <v>n/a</v>
      </c>
      <c r="AU573" s="1054">
        <f t="shared" si="328"/>
        <v>48.411556131868558</v>
      </c>
      <c r="AV573" s="1055">
        <f t="shared" si="329"/>
        <v>38.81665218781022</v>
      </c>
    </row>
    <row r="574" spans="1:48" ht="11.25" customHeight="1" x14ac:dyDescent="0.2">
      <c r="A574" s="480" t="s">
        <v>1622</v>
      </c>
      <c r="B574" s="860" t="s">
        <v>1623</v>
      </c>
      <c r="C574" s="610">
        <v>1.18</v>
      </c>
      <c r="D574" s="482">
        <v>1.1000000000000001</v>
      </c>
      <c r="E574" s="502">
        <v>1.04</v>
      </c>
      <c r="F574" s="610">
        <v>0.98</v>
      </c>
      <c r="G574" s="610">
        <v>0.9</v>
      </c>
      <c r="H574" s="610">
        <v>0.76</v>
      </c>
      <c r="I574" s="610">
        <v>0.64</v>
      </c>
      <c r="J574" s="931"/>
      <c r="K574" s="610">
        <v>0.48</v>
      </c>
      <c r="L574" s="481">
        <v>0.34</v>
      </c>
      <c r="M574" s="931"/>
      <c r="N574" s="611">
        <v>0.04</v>
      </c>
      <c r="O574" s="611">
        <v>0.37</v>
      </c>
      <c r="P574" s="616">
        <v>0.96</v>
      </c>
      <c r="Q574" s="616">
        <v>0.92</v>
      </c>
      <c r="R574" s="616">
        <v>0.88</v>
      </c>
      <c r="S574" s="616">
        <v>0.84</v>
      </c>
      <c r="T574" s="616">
        <v>0.78</v>
      </c>
      <c r="U574" s="616">
        <v>0.74</v>
      </c>
      <c r="V574" s="616">
        <v>0.69</v>
      </c>
      <c r="W574" s="616">
        <v>0.60667000000000004</v>
      </c>
      <c r="X574" s="616">
        <v>0.54</v>
      </c>
      <c r="Y574" s="616">
        <v>0.5</v>
      </c>
      <c r="Z574" s="613">
        <f t="shared" si="327"/>
        <v>15.286669999999997</v>
      </c>
      <c r="AA574" s="1052">
        <f t="shared" si="330"/>
        <v>7.2727272727272529</v>
      </c>
      <c r="AB574" s="1052">
        <f t="shared" si="331"/>
        <v>5.7692307692307709</v>
      </c>
      <c r="AC574" s="1053">
        <f t="shared" si="332"/>
        <v>6.1224489795918435</v>
      </c>
      <c r="AD574" s="1053">
        <f t="shared" si="333"/>
        <v>8.8888888888888786</v>
      </c>
      <c r="AE574" s="1053">
        <f t="shared" si="334"/>
        <v>18.421052631578938</v>
      </c>
      <c r="AF574" s="1053">
        <f t="shared" si="335"/>
        <v>18.75</v>
      </c>
      <c r="AG574" s="1053">
        <f t="shared" si="336"/>
        <v>33.33333333333335</v>
      </c>
      <c r="AH574" s="1053">
        <f t="shared" si="337"/>
        <v>41.176470588235283</v>
      </c>
      <c r="AI574" s="1053">
        <f t="shared" si="338"/>
        <v>750</v>
      </c>
      <c r="AJ574" s="1053">
        <f t="shared" si="339"/>
        <v>-89.189189189189193</v>
      </c>
      <c r="AK574" s="1053">
        <f t="shared" si="340"/>
        <v>-61.458333333333329</v>
      </c>
      <c r="AL574" s="1053">
        <f t="shared" si="341"/>
        <v>4.3478260869565188</v>
      </c>
      <c r="AM574" s="1053">
        <f t="shared" si="342"/>
        <v>4.5454545454545414</v>
      </c>
      <c r="AN574" s="1053">
        <f t="shared" si="343"/>
        <v>4.7619047619047672</v>
      </c>
      <c r="AO574" s="1053">
        <f t="shared" si="344"/>
        <v>7.6923076923076872</v>
      </c>
      <c r="AP574" s="1053">
        <f t="shared" si="345"/>
        <v>5.4054054054054168</v>
      </c>
      <c r="AQ574" s="1053">
        <f t="shared" si="346"/>
        <v>7.2463768115942129</v>
      </c>
      <c r="AR574" s="1053">
        <f t="shared" si="347"/>
        <v>13.735638815171324</v>
      </c>
      <c r="AS574" s="1053">
        <f t="shared" si="348"/>
        <v>12.346296296296288</v>
      </c>
      <c r="AT574" s="1053">
        <f t="shared" si="349"/>
        <v>8.0000000000000071</v>
      </c>
      <c r="AU574" s="1054">
        <f t="shared" si="328"/>
        <v>40.358392017807731</v>
      </c>
      <c r="AV574" s="1055">
        <f t="shared" si="329"/>
        <v>169.51389714600103</v>
      </c>
    </row>
    <row r="575" spans="1:48" ht="11.25" customHeight="1" x14ac:dyDescent="0.2">
      <c r="A575" s="480" t="s">
        <v>1624</v>
      </c>
      <c r="B575" s="860" t="s">
        <v>1625</v>
      </c>
      <c r="C575" s="610">
        <v>0.36</v>
      </c>
      <c r="D575" s="482">
        <v>0.32</v>
      </c>
      <c r="E575" s="615">
        <v>0.28000000000000003</v>
      </c>
      <c r="F575" s="610">
        <v>0.24</v>
      </c>
      <c r="G575" s="610">
        <v>0.2</v>
      </c>
      <c r="H575" s="610">
        <v>0.16</v>
      </c>
      <c r="I575" s="610">
        <v>0.12</v>
      </c>
      <c r="J575" s="931"/>
      <c r="K575" s="485">
        <v>0</v>
      </c>
      <c r="L575" s="485">
        <v>0</v>
      </c>
      <c r="M575" s="931"/>
      <c r="N575" s="532">
        <v>0</v>
      </c>
      <c r="O575" s="612">
        <v>0.36</v>
      </c>
      <c r="P575" s="616">
        <v>0.34</v>
      </c>
      <c r="Q575" s="616">
        <v>0.26</v>
      </c>
      <c r="R575" s="616">
        <v>0.21</v>
      </c>
      <c r="S575" s="616">
        <v>0.2</v>
      </c>
      <c r="T575" s="612">
        <v>0</v>
      </c>
      <c r="U575" s="612">
        <v>0</v>
      </c>
      <c r="V575" s="612">
        <v>0.26</v>
      </c>
      <c r="W575" s="616">
        <v>0.49</v>
      </c>
      <c r="X575" s="616">
        <v>0.44</v>
      </c>
      <c r="Y575" s="616">
        <v>0.4</v>
      </c>
      <c r="Z575" s="613">
        <f t="shared" si="327"/>
        <v>4.6400000000000006</v>
      </c>
      <c r="AA575" s="1052">
        <f t="shared" si="330"/>
        <v>12.5</v>
      </c>
      <c r="AB575" s="1052">
        <f t="shared" si="331"/>
        <v>14.285714285714279</v>
      </c>
      <c r="AC575" s="1053">
        <f t="shared" si="332"/>
        <v>16.666666666666675</v>
      </c>
      <c r="AD575" s="1053">
        <f t="shared" si="333"/>
        <v>19.999999999999996</v>
      </c>
      <c r="AE575" s="1053">
        <f t="shared" si="334"/>
        <v>25</v>
      </c>
      <c r="AF575" s="1053">
        <f t="shared" si="335"/>
        <v>33.33333333333335</v>
      </c>
      <c r="AG575" s="1053" t="str">
        <f t="shared" si="336"/>
        <v>n/a</v>
      </c>
      <c r="AH575" s="1053" t="str">
        <f t="shared" si="337"/>
        <v>n/a</v>
      </c>
      <c r="AI575" s="1053" t="str">
        <f t="shared" si="338"/>
        <v>n/a</v>
      </c>
      <c r="AJ575" s="1053">
        <f t="shared" si="339"/>
        <v>-100</v>
      </c>
      <c r="AK575" s="1053">
        <f t="shared" si="340"/>
        <v>5.8823529411764497</v>
      </c>
      <c r="AL575" s="1053">
        <f t="shared" si="341"/>
        <v>30.76923076923077</v>
      </c>
      <c r="AM575" s="1053">
        <f t="shared" si="342"/>
        <v>23.809523809523814</v>
      </c>
      <c r="AN575" s="1053">
        <f t="shared" si="343"/>
        <v>4.9999999999999822</v>
      </c>
      <c r="AO575" s="1053" t="str">
        <f t="shared" si="344"/>
        <v>n/a</v>
      </c>
      <c r="AP575" s="1053" t="str">
        <f t="shared" si="345"/>
        <v>n/a</v>
      </c>
      <c r="AQ575" s="1053">
        <f t="shared" si="346"/>
        <v>-100</v>
      </c>
      <c r="AR575" s="1053">
        <f t="shared" si="347"/>
        <v>-46.938775510204081</v>
      </c>
      <c r="AS575" s="1053">
        <f t="shared" si="348"/>
        <v>11.363636363636353</v>
      </c>
      <c r="AT575" s="1053">
        <f t="shared" si="349"/>
        <v>9.9999999999999858</v>
      </c>
      <c r="AU575" s="1054">
        <f t="shared" si="328"/>
        <v>-2.5552211560614944</v>
      </c>
      <c r="AV575" s="1055">
        <f t="shared" si="329"/>
        <v>43.656046164706268</v>
      </c>
    </row>
    <row r="576" spans="1:48" ht="11.25" customHeight="1" x14ac:dyDescent="0.2">
      <c r="A576" s="490" t="s">
        <v>791</v>
      </c>
      <c r="B576" s="491" t="s">
        <v>792</v>
      </c>
      <c r="C576" s="610">
        <v>1.23</v>
      </c>
      <c r="D576" s="482">
        <v>1.2</v>
      </c>
      <c r="E576" s="482">
        <v>1.0770740000000001</v>
      </c>
      <c r="F576" s="496">
        <v>0.91475024390243909</v>
      </c>
      <c r="G576" s="496">
        <v>0.83579448039378368</v>
      </c>
      <c r="H576" s="496">
        <v>0.76101985509651016</v>
      </c>
      <c r="I576" s="496">
        <v>0.67825999931525072</v>
      </c>
      <c r="J576" s="1013"/>
      <c r="K576" s="496">
        <v>0.61915384297995879</v>
      </c>
      <c r="L576" s="492">
        <v>0.52885722989304484</v>
      </c>
      <c r="M576" s="1013"/>
      <c r="N576" s="509">
        <v>0.48920698379088012</v>
      </c>
      <c r="O576" s="509">
        <v>0.376998392594875</v>
      </c>
      <c r="P576" s="498">
        <v>0.33309417272061559</v>
      </c>
      <c r="Q576" s="498">
        <v>0.29223997177729194</v>
      </c>
      <c r="R576" s="498">
        <v>0.2604555639706983</v>
      </c>
      <c r="S576" s="498">
        <v>0.25106471620965914</v>
      </c>
      <c r="T576" s="498">
        <v>0.21221710666826687</v>
      </c>
      <c r="U576" s="498">
        <v>0.17987085326913244</v>
      </c>
      <c r="V576" s="498">
        <v>0.13323766908824627</v>
      </c>
      <c r="W576" s="498">
        <v>0.11333228238108656</v>
      </c>
      <c r="X576" s="498">
        <v>8.5561057378355704E-2</v>
      </c>
      <c r="Y576" s="498">
        <v>8.1547874574492876E-2</v>
      </c>
      <c r="Z576" s="613">
        <f t="shared" si="327"/>
        <v>10.653736296004588</v>
      </c>
      <c r="AA576" s="1052">
        <f t="shared" si="330"/>
        <v>2.5000000000000133</v>
      </c>
      <c r="AB576" s="1052">
        <f t="shared" si="331"/>
        <v>11.412957698356841</v>
      </c>
      <c r="AC576" s="1053">
        <f t="shared" si="332"/>
        <v>17.745144882942853</v>
      </c>
      <c r="AD576" s="1053">
        <f t="shared" si="333"/>
        <v>9.4467916887241756</v>
      </c>
      <c r="AE576" s="1053">
        <f t="shared" si="334"/>
        <v>9.8255813953488591</v>
      </c>
      <c r="AF576" s="1053">
        <f t="shared" si="335"/>
        <v>12.20178926441351</v>
      </c>
      <c r="AG576" s="1053">
        <f t="shared" si="336"/>
        <v>9.5462794918330438</v>
      </c>
      <c r="AH576" s="1053">
        <f t="shared" si="337"/>
        <v>17.073911063894375</v>
      </c>
      <c r="AI576" s="1053">
        <f t="shared" si="338"/>
        <v>8.1050041017227024</v>
      </c>
      <c r="AJ576" s="1053">
        <f t="shared" si="339"/>
        <v>29.763678944006866</v>
      </c>
      <c r="AK576" s="1053">
        <f t="shared" si="340"/>
        <v>13.180722891566244</v>
      </c>
      <c r="AL576" s="1053">
        <f t="shared" si="341"/>
        <v>13.979675913210631</v>
      </c>
      <c r="AM576" s="1053">
        <f t="shared" si="342"/>
        <v>12.20338983050846</v>
      </c>
      <c r="AN576" s="1053">
        <f t="shared" si="343"/>
        <v>3.7404092071611661</v>
      </c>
      <c r="AO576" s="1053">
        <f t="shared" si="344"/>
        <v>18.305597579425115</v>
      </c>
      <c r="AP576" s="1053">
        <f t="shared" si="345"/>
        <v>17.98304328424809</v>
      </c>
      <c r="AQ576" s="1053">
        <f t="shared" si="346"/>
        <v>34.999999999999964</v>
      </c>
      <c r="AR576" s="1053">
        <f t="shared" si="347"/>
        <v>17.563739376770581</v>
      </c>
      <c r="AS576" s="1053">
        <f t="shared" si="348"/>
        <v>32.45778611632273</v>
      </c>
      <c r="AT576" s="1053">
        <f t="shared" si="349"/>
        <v>4.9212598425196763</v>
      </c>
      <c r="AU576" s="1054">
        <f t="shared" si="328"/>
        <v>14.847838128648798</v>
      </c>
      <c r="AV576" s="1055">
        <f t="shared" si="329"/>
        <v>8.9233210892594546</v>
      </c>
    </row>
    <row r="577" spans="1:48" ht="11.25" customHeight="1" x14ac:dyDescent="0.2">
      <c r="A577" s="860" t="s">
        <v>1683</v>
      </c>
      <c r="B577" s="843" t="s">
        <v>1684</v>
      </c>
      <c r="C577" s="610">
        <v>1.49</v>
      </c>
      <c r="D577" s="482">
        <v>1.32</v>
      </c>
      <c r="E577" s="482">
        <v>1.05</v>
      </c>
      <c r="F577" s="610">
        <v>0.85</v>
      </c>
      <c r="G577" s="610">
        <v>0.68</v>
      </c>
      <c r="H577" s="610">
        <v>0.55000000000000004</v>
      </c>
      <c r="I577" s="610">
        <v>0.44500000000000001</v>
      </c>
      <c r="J577" s="931"/>
      <c r="K577" s="610">
        <v>0.36</v>
      </c>
      <c r="L577" s="481">
        <v>0.28000000000000003</v>
      </c>
      <c r="M577" s="931"/>
      <c r="N577" s="494">
        <v>0.18</v>
      </c>
      <c r="O577" s="611">
        <v>0</v>
      </c>
      <c r="P577" s="612">
        <v>0</v>
      </c>
      <c r="Q577" s="612">
        <v>0</v>
      </c>
      <c r="R577" s="612">
        <v>0</v>
      </c>
      <c r="S577" s="612">
        <v>0</v>
      </c>
      <c r="T577" s="612">
        <v>0</v>
      </c>
      <c r="U577" s="612">
        <v>0</v>
      </c>
      <c r="V577" s="612">
        <v>0</v>
      </c>
      <c r="W577" s="612">
        <v>0</v>
      </c>
      <c r="X577" s="612">
        <v>0</v>
      </c>
      <c r="Y577" s="612">
        <v>0</v>
      </c>
      <c r="Z577" s="613">
        <f t="shared" si="327"/>
        <v>7.2050000000000001</v>
      </c>
      <c r="AA577" s="1052">
        <f t="shared" si="330"/>
        <v>12.878787878787868</v>
      </c>
      <c r="AB577" s="1052">
        <f t="shared" si="331"/>
        <v>25.714285714285712</v>
      </c>
      <c r="AC577" s="1053">
        <f t="shared" si="332"/>
        <v>23.529411764705888</v>
      </c>
      <c r="AD577" s="1053">
        <f t="shared" si="333"/>
        <v>24.999999999999979</v>
      </c>
      <c r="AE577" s="1053">
        <f t="shared" si="334"/>
        <v>23.636363636363633</v>
      </c>
      <c r="AF577" s="1053">
        <f t="shared" si="335"/>
        <v>23.59550561797754</v>
      </c>
      <c r="AG577" s="1053">
        <f t="shared" si="336"/>
        <v>23.611111111111114</v>
      </c>
      <c r="AH577" s="1053">
        <f t="shared" si="337"/>
        <v>28.571428571428559</v>
      </c>
      <c r="AI577" s="1053">
        <f t="shared" si="338"/>
        <v>55.555555555555578</v>
      </c>
      <c r="AJ577" s="1053" t="str">
        <f t="shared" si="339"/>
        <v>n/a</v>
      </c>
      <c r="AK577" s="1053" t="str">
        <f t="shared" si="340"/>
        <v>n/a</v>
      </c>
      <c r="AL577" s="1053" t="str">
        <f t="shared" si="341"/>
        <v>n/a</v>
      </c>
      <c r="AM577" s="1053" t="str">
        <f t="shared" si="342"/>
        <v>n/a</v>
      </c>
      <c r="AN577" s="1053" t="str">
        <f t="shared" si="343"/>
        <v>n/a</v>
      </c>
      <c r="AO577" s="1053" t="str">
        <f t="shared" si="344"/>
        <v>n/a</v>
      </c>
      <c r="AP577" s="1053" t="str">
        <f t="shared" si="345"/>
        <v>n/a</v>
      </c>
      <c r="AQ577" s="1053" t="str">
        <f t="shared" si="346"/>
        <v>n/a</v>
      </c>
      <c r="AR577" s="1053" t="str">
        <f t="shared" si="347"/>
        <v>n/a</v>
      </c>
      <c r="AS577" s="1053" t="str">
        <f t="shared" si="348"/>
        <v>n/a</v>
      </c>
      <c r="AT577" s="1053" t="str">
        <f t="shared" si="349"/>
        <v>n/a</v>
      </c>
      <c r="AU577" s="1054">
        <f t="shared" si="328"/>
        <v>26.899161094468429</v>
      </c>
      <c r="AV577" s="1055">
        <f t="shared" si="329"/>
        <v>11.561214791592281</v>
      </c>
    </row>
    <row r="578" spans="1:48" ht="11.25" customHeight="1" x14ac:dyDescent="0.2">
      <c r="A578" s="533" t="s">
        <v>4551</v>
      </c>
      <c r="B578" s="843" t="s">
        <v>2057</v>
      </c>
      <c r="C578" s="610">
        <v>0.68</v>
      </c>
      <c r="D578" s="482">
        <v>0.45999999999999996</v>
      </c>
      <c r="E578" s="482">
        <v>0.32</v>
      </c>
      <c r="F578" s="610">
        <v>0.27</v>
      </c>
      <c r="G578" s="521">
        <v>0.24</v>
      </c>
      <c r="H578" s="485">
        <v>0.24</v>
      </c>
      <c r="I578" s="521">
        <v>0.24</v>
      </c>
      <c r="J578" s="1075"/>
      <c r="K578" s="521">
        <v>0.24</v>
      </c>
      <c r="L578" s="521">
        <v>0.24</v>
      </c>
      <c r="M578" s="1075"/>
      <c r="N578" s="521">
        <v>0.24</v>
      </c>
      <c r="O578" s="1071">
        <v>0.24</v>
      </c>
      <c r="P578" s="1067">
        <v>0.21999999999999997</v>
      </c>
      <c r="Q578" s="1067">
        <v>0.2</v>
      </c>
      <c r="R578" s="1067">
        <v>0.13500000000000001</v>
      </c>
      <c r="S578" s="616">
        <v>8.900000000000001E-2</v>
      </c>
      <c r="T578" s="616">
        <v>7.3999999999999996E-2</v>
      </c>
      <c r="U578" s="1067">
        <v>0.05</v>
      </c>
      <c r="V578" s="522">
        <v>4.3999999999999997E-2</v>
      </c>
      <c r="W578" s="616">
        <v>4.3999999999999997E-2</v>
      </c>
      <c r="X578" s="616">
        <v>4.0666666666666663E-2</v>
      </c>
      <c r="Y578" s="616">
        <v>3.7333333333333336E-2</v>
      </c>
      <c r="Z578" s="613">
        <f t="shared" si="327"/>
        <v>4.3440000000000003</v>
      </c>
      <c r="AA578" s="1052">
        <f t="shared" si="330"/>
        <v>47.826086956521749</v>
      </c>
      <c r="AB578" s="1052">
        <f t="shared" si="331"/>
        <v>43.749999999999979</v>
      </c>
      <c r="AC578" s="1053">
        <f t="shared" si="332"/>
        <v>18.518518518518512</v>
      </c>
      <c r="AD578" s="1053">
        <f t="shared" si="333"/>
        <v>12.500000000000021</v>
      </c>
      <c r="AE578" s="1053">
        <f t="shared" si="334"/>
        <v>0</v>
      </c>
      <c r="AF578" s="1053">
        <f t="shared" si="335"/>
        <v>0</v>
      </c>
      <c r="AG578" s="1053">
        <f t="shared" si="336"/>
        <v>0</v>
      </c>
      <c r="AH578" s="1053">
        <f t="shared" si="337"/>
        <v>0</v>
      </c>
      <c r="AI578" s="1053">
        <f t="shared" si="338"/>
        <v>0</v>
      </c>
      <c r="AJ578" s="1053">
        <f t="shared" si="339"/>
        <v>0</v>
      </c>
      <c r="AK578" s="1053">
        <f t="shared" si="340"/>
        <v>9.0909090909091042</v>
      </c>
      <c r="AL578" s="1053">
        <f t="shared" si="341"/>
        <v>9.9999999999999858</v>
      </c>
      <c r="AM578" s="1053">
        <f t="shared" si="342"/>
        <v>48.148148148148138</v>
      </c>
      <c r="AN578" s="1053">
        <f t="shared" si="343"/>
        <v>51.685393258426956</v>
      </c>
      <c r="AO578" s="1053">
        <f t="shared" si="344"/>
        <v>20.270270270270284</v>
      </c>
      <c r="AP578" s="1053">
        <f t="shared" si="345"/>
        <v>47.999999999999979</v>
      </c>
      <c r="AQ578" s="1053">
        <f t="shared" si="346"/>
        <v>13.636363636363647</v>
      </c>
      <c r="AR578" s="1053">
        <f t="shared" si="347"/>
        <v>0</v>
      </c>
      <c r="AS578" s="1053">
        <f t="shared" si="348"/>
        <v>8.196721311475418</v>
      </c>
      <c r="AT578" s="1053">
        <f t="shared" si="349"/>
        <v>8.9285714285714199</v>
      </c>
      <c r="AU578" s="1054">
        <f t="shared" si="328"/>
        <v>17.02754913096026</v>
      </c>
      <c r="AV578" s="1055">
        <f t="shared" si="329"/>
        <v>19.360625541883579</v>
      </c>
    </row>
    <row r="579" spans="1:48" ht="11.25" customHeight="1" x14ac:dyDescent="0.2">
      <c r="A579" s="480" t="s">
        <v>1634</v>
      </c>
      <c r="B579" s="843" t="s">
        <v>1635</v>
      </c>
      <c r="C579" s="610">
        <v>0.72</v>
      </c>
      <c r="D579" s="482">
        <v>0.68</v>
      </c>
      <c r="E579" s="482">
        <v>0.57999999999999996</v>
      </c>
      <c r="F579" s="610">
        <v>0.51</v>
      </c>
      <c r="G579" s="610">
        <v>0.44</v>
      </c>
      <c r="H579" s="610">
        <v>0.34</v>
      </c>
      <c r="I579" s="610">
        <v>0.27</v>
      </c>
      <c r="J579" s="931"/>
      <c r="K579" s="610">
        <v>0.22</v>
      </c>
      <c r="L579" s="481">
        <v>0.19</v>
      </c>
      <c r="M579" s="931"/>
      <c r="N579" s="611">
        <v>0.16</v>
      </c>
      <c r="O579" s="611">
        <v>0.16</v>
      </c>
      <c r="P579" s="616">
        <v>0.16</v>
      </c>
      <c r="Q579" s="616">
        <v>0.12</v>
      </c>
      <c r="R579" s="616">
        <v>0.1</v>
      </c>
      <c r="S579" s="616">
        <v>7.4999999999999997E-2</v>
      </c>
      <c r="T579" s="612">
        <v>0</v>
      </c>
      <c r="U579" s="612">
        <v>0</v>
      </c>
      <c r="V579" s="612">
        <v>0</v>
      </c>
      <c r="W579" s="612">
        <v>0</v>
      </c>
      <c r="X579" s="612">
        <v>0</v>
      </c>
      <c r="Y579" s="616">
        <v>0.36</v>
      </c>
      <c r="Z579" s="613">
        <f t="shared" si="327"/>
        <v>5.0850000000000009</v>
      </c>
      <c r="AA579" s="1052">
        <f t="shared" si="330"/>
        <v>5.8823529411764497</v>
      </c>
      <c r="AB579" s="1052">
        <f t="shared" si="331"/>
        <v>17.24137931034484</v>
      </c>
      <c r="AC579" s="1053">
        <f t="shared" si="332"/>
        <v>13.725490196078427</v>
      </c>
      <c r="AD579" s="1053">
        <f t="shared" si="333"/>
        <v>15.909090909090917</v>
      </c>
      <c r="AE579" s="1053">
        <f t="shared" si="334"/>
        <v>29.411764705882337</v>
      </c>
      <c r="AF579" s="1053">
        <f t="shared" si="335"/>
        <v>25.925925925925931</v>
      </c>
      <c r="AG579" s="1053">
        <f t="shared" si="336"/>
        <v>22.72727272727273</v>
      </c>
      <c r="AH579" s="1053">
        <f t="shared" si="337"/>
        <v>15.789473684210531</v>
      </c>
      <c r="AI579" s="1053">
        <f t="shared" si="338"/>
        <v>18.75</v>
      </c>
      <c r="AJ579" s="1053">
        <f t="shared" si="339"/>
        <v>0</v>
      </c>
      <c r="AK579" s="1053">
        <f t="shared" si="340"/>
        <v>0</v>
      </c>
      <c r="AL579" s="1053">
        <f t="shared" si="341"/>
        <v>33.33333333333335</v>
      </c>
      <c r="AM579" s="1053">
        <f t="shared" si="342"/>
        <v>19.999999999999996</v>
      </c>
      <c r="AN579" s="1053">
        <f t="shared" si="343"/>
        <v>33.33333333333335</v>
      </c>
      <c r="AO579" s="1053" t="str">
        <f t="shared" si="344"/>
        <v>n/a</v>
      </c>
      <c r="AP579" s="1053" t="str">
        <f t="shared" si="345"/>
        <v>n/a</v>
      </c>
      <c r="AQ579" s="1053" t="str">
        <f t="shared" si="346"/>
        <v>n/a</v>
      </c>
      <c r="AR579" s="1053" t="str">
        <f t="shared" si="347"/>
        <v>n/a</v>
      </c>
      <c r="AS579" s="1053" t="str">
        <f t="shared" si="348"/>
        <v>n/a</v>
      </c>
      <c r="AT579" s="1053">
        <f t="shared" si="349"/>
        <v>-100</v>
      </c>
      <c r="AU579" s="1054">
        <f t="shared" si="328"/>
        <v>10.135294471109921</v>
      </c>
      <c r="AV579" s="1055">
        <f t="shared" si="329"/>
        <v>32.192855514383567</v>
      </c>
    </row>
    <row r="580" spans="1:48" ht="11.25" customHeight="1" x14ac:dyDescent="0.2">
      <c r="A580" s="490" t="s">
        <v>343</v>
      </c>
      <c r="B580" s="491" t="s">
        <v>344</v>
      </c>
      <c r="C580" s="610">
        <v>1.0249999999999999</v>
      </c>
      <c r="D580" s="482">
        <v>0.92500000000000004</v>
      </c>
      <c r="E580" s="493">
        <v>0.84</v>
      </c>
      <c r="F580" s="496">
        <v>0.78500000000000003</v>
      </c>
      <c r="G580" s="496">
        <v>0.73</v>
      </c>
      <c r="H580" s="496">
        <v>0.69</v>
      </c>
      <c r="I580" s="496">
        <v>0.65</v>
      </c>
      <c r="J580" s="1013"/>
      <c r="K580" s="496">
        <v>0.57999999999999996</v>
      </c>
      <c r="L580" s="492">
        <v>0.53</v>
      </c>
      <c r="M580" s="1013"/>
      <c r="N580" s="509">
        <v>0.49</v>
      </c>
      <c r="O580" s="509">
        <v>0.45</v>
      </c>
      <c r="P580" s="498">
        <v>0.42499999999999999</v>
      </c>
      <c r="Q580" s="498">
        <v>0.41249999999999998</v>
      </c>
      <c r="R580" s="498">
        <v>0.40250000000000002</v>
      </c>
      <c r="S580" s="498">
        <v>0.39250000000000002</v>
      </c>
      <c r="T580" s="498">
        <v>0.38624999999999998</v>
      </c>
      <c r="U580" s="498">
        <v>0.38124999999999998</v>
      </c>
      <c r="V580" s="498">
        <v>0.36875000000000002</v>
      </c>
      <c r="W580" s="498">
        <v>0.35375000000000001</v>
      </c>
      <c r="X580" s="498">
        <v>0.32624999999999998</v>
      </c>
      <c r="Y580" s="498">
        <v>0.30625000000000002</v>
      </c>
      <c r="Z580" s="613">
        <f t="shared" si="327"/>
        <v>11.450000000000001</v>
      </c>
      <c r="AA580" s="1052">
        <f t="shared" si="330"/>
        <v>10.810810810810789</v>
      </c>
      <c r="AB580" s="1052">
        <f t="shared" si="331"/>
        <v>10.119047619047628</v>
      </c>
      <c r="AC580" s="1053">
        <f t="shared" si="332"/>
        <v>7.0063694267515908</v>
      </c>
      <c r="AD580" s="1053">
        <f t="shared" si="333"/>
        <v>7.5342465753424737</v>
      </c>
      <c r="AE580" s="1053">
        <f t="shared" si="334"/>
        <v>5.7971014492753659</v>
      </c>
      <c r="AF580" s="1053">
        <f t="shared" si="335"/>
        <v>6.153846153846132</v>
      </c>
      <c r="AG580" s="1053">
        <f t="shared" si="336"/>
        <v>12.068965517241391</v>
      </c>
      <c r="AH580" s="1053">
        <f t="shared" si="337"/>
        <v>9.4339622641509422</v>
      </c>
      <c r="AI580" s="1053">
        <f t="shared" si="338"/>
        <v>8.163265306122458</v>
      </c>
      <c r="AJ580" s="1053">
        <f t="shared" si="339"/>
        <v>8.8888888888888786</v>
      </c>
      <c r="AK580" s="1053">
        <f t="shared" si="340"/>
        <v>5.8823529411764719</v>
      </c>
      <c r="AL580" s="1053">
        <f t="shared" si="341"/>
        <v>3.0303030303030276</v>
      </c>
      <c r="AM580" s="1053">
        <f t="shared" si="342"/>
        <v>2.4844720496894235</v>
      </c>
      <c r="AN580" s="1053">
        <f t="shared" si="343"/>
        <v>2.5477707006369421</v>
      </c>
      <c r="AO580" s="1053">
        <f t="shared" si="344"/>
        <v>1.6181229773462924</v>
      </c>
      <c r="AP580" s="1053">
        <f t="shared" si="345"/>
        <v>1.3114754098360715</v>
      </c>
      <c r="AQ580" s="1053">
        <f t="shared" si="346"/>
        <v>3.3898305084745672</v>
      </c>
      <c r="AR580" s="1053">
        <f t="shared" si="347"/>
        <v>4.2402826855123754</v>
      </c>
      <c r="AS580" s="1053">
        <f t="shared" si="348"/>
        <v>8.4291187739463638</v>
      </c>
      <c r="AT580" s="1053">
        <f t="shared" si="349"/>
        <v>6.5306122448979487</v>
      </c>
      <c r="AU580" s="1054">
        <f t="shared" si="328"/>
        <v>6.2720422666648563</v>
      </c>
      <c r="AV580" s="1055">
        <f t="shared" si="329"/>
        <v>3.1961844739553897</v>
      </c>
    </row>
    <row r="581" spans="1:48" ht="11.25" customHeight="1" x14ac:dyDescent="0.2">
      <c r="A581" s="480" t="s">
        <v>1638</v>
      </c>
      <c r="B581" s="843" t="s">
        <v>1639</v>
      </c>
      <c r="C581" s="610">
        <v>0.33</v>
      </c>
      <c r="D581" s="482">
        <v>0.31</v>
      </c>
      <c r="E581" s="615">
        <v>0.29000000000000004</v>
      </c>
      <c r="F581" s="610">
        <v>0.27</v>
      </c>
      <c r="G581" s="610">
        <v>0.25</v>
      </c>
      <c r="H581" s="485">
        <v>0.24</v>
      </c>
      <c r="I581" s="610">
        <v>0.23</v>
      </c>
      <c r="J581" s="931"/>
      <c r="K581" s="610">
        <v>0.12</v>
      </c>
      <c r="L581" s="614">
        <v>0</v>
      </c>
      <c r="M581" s="931"/>
      <c r="N581" s="611">
        <v>0</v>
      </c>
      <c r="O581" s="611">
        <v>0</v>
      </c>
      <c r="P581" s="612">
        <v>0</v>
      </c>
      <c r="Q581" s="612">
        <v>0</v>
      </c>
      <c r="R581" s="612">
        <v>0</v>
      </c>
      <c r="S581" s="612">
        <v>0</v>
      </c>
      <c r="T581" s="612">
        <v>0</v>
      </c>
      <c r="U581" s="612">
        <v>0</v>
      </c>
      <c r="V581" s="612">
        <v>0</v>
      </c>
      <c r="W581" s="612">
        <v>0</v>
      </c>
      <c r="X581" s="612">
        <v>0</v>
      </c>
      <c r="Y581" s="612">
        <v>0</v>
      </c>
      <c r="Z581" s="613">
        <f t="shared" si="327"/>
        <v>2.04</v>
      </c>
      <c r="AA581" s="1052">
        <f t="shared" si="330"/>
        <v>6.4516129032258229</v>
      </c>
      <c r="AB581" s="1052">
        <f t="shared" si="331"/>
        <v>6.8965517241379226</v>
      </c>
      <c r="AC581" s="1053">
        <f t="shared" si="332"/>
        <v>7.4074074074074181</v>
      </c>
      <c r="AD581" s="1053">
        <f t="shared" si="333"/>
        <v>8.0000000000000071</v>
      </c>
      <c r="AE581" s="1053">
        <f t="shared" si="334"/>
        <v>4.1666666666666741</v>
      </c>
      <c r="AF581" s="1053">
        <f t="shared" si="335"/>
        <v>4.3478260869565188</v>
      </c>
      <c r="AG581" s="1053">
        <f t="shared" si="336"/>
        <v>91.666666666666671</v>
      </c>
      <c r="AH581" s="1053" t="str">
        <f t="shared" si="337"/>
        <v>n/a</v>
      </c>
      <c r="AI581" s="1053" t="str">
        <f t="shared" si="338"/>
        <v>n/a</v>
      </c>
      <c r="AJ581" s="1053" t="str">
        <f t="shared" si="339"/>
        <v>n/a</v>
      </c>
      <c r="AK581" s="1053" t="str">
        <f t="shared" si="340"/>
        <v>n/a</v>
      </c>
      <c r="AL581" s="1053" t="str">
        <f t="shared" si="341"/>
        <v>n/a</v>
      </c>
      <c r="AM581" s="1053" t="str">
        <f t="shared" si="342"/>
        <v>n/a</v>
      </c>
      <c r="AN581" s="1053" t="str">
        <f t="shared" si="343"/>
        <v>n/a</v>
      </c>
      <c r="AO581" s="1053" t="str">
        <f t="shared" si="344"/>
        <v>n/a</v>
      </c>
      <c r="AP581" s="1053" t="str">
        <f t="shared" si="345"/>
        <v>n/a</v>
      </c>
      <c r="AQ581" s="1053" t="str">
        <f t="shared" si="346"/>
        <v>n/a</v>
      </c>
      <c r="AR581" s="1053" t="str">
        <f t="shared" si="347"/>
        <v>n/a</v>
      </c>
      <c r="AS581" s="1053" t="str">
        <f t="shared" si="348"/>
        <v>n/a</v>
      </c>
      <c r="AT581" s="1053" t="str">
        <f t="shared" si="349"/>
        <v>n/a</v>
      </c>
      <c r="AU581" s="1054">
        <f t="shared" si="328"/>
        <v>18.419533065008718</v>
      </c>
      <c r="AV581" s="1055">
        <f t="shared" si="329"/>
        <v>32.331984967100198</v>
      </c>
    </row>
    <row r="582" spans="1:48" ht="11.25" customHeight="1" x14ac:dyDescent="0.2">
      <c r="A582" s="469" t="s">
        <v>330</v>
      </c>
      <c r="B582" s="467" t="s">
        <v>331</v>
      </c>
      <c r="C582" s="610">
        <v>0.66</v>
      </c>
      <c r="D582" s="482">
        <v>0.6</v>
      </c>
      <c r="E582" s="504">
        <v>0.57999999999999996</v>
      </c>
      <c r="F582" s="473">
        <v>0.52</v>
      </c>
      <c r="G582" s="473">
        <v>0.48</v>
      </c>
      <c r="H582" s="473">
        <v>0.44</v>
      </c>
      <c r="I582" s="473">
        <v>0.35</v>
      </c>
      <c r="J582" s="999" t="s">
        <v>90</v>
      </c>
      <c r="K582" s="473">
        <v>0.3</v>
      </c>
      <c r="L582" s="471">
        <v>0.22</v>
      </c>
      <c r="M582" s="999"/>
      <c r="N582" s="510">
        <v>0.19</v>
      </c>
      <c r="O582" s="510">
        <v>0.16</v>
      </c>
      <c r="P582" s="478">
        <v>0.15</v>
      </c>
      <c r="Q582" s="478">
        <v>0.13</v>
      </c>
      <c r="R582" s="478">
        <v>0.115</v>
      </c>
      <c r="S582" s="478">
        <v>0.105</v>
      </c>
      <c r="T582" s="478">
        <v>9.5000000000000001E-2</v>
      </c>
      <c r="U582" s="478">
        <v>6.5000000000000002E-2</v>
      </c>
      <c r="V582" s="478">
        <v>5.5E-2</v>
      </c>
      <c r="W582" s="478">
        <v>4.4999999999999998E-2</v>
      </c>
      <c r="X582" s="478">
        <v>3.6670000000000001E-2</v>
      </c>
      <c r="Y582" s="478">
        <v>1.4999999999999999E-2</v>
      </c>
      <c r="Z582" s="613">
        <f t="shared" si="327"/>
        <v>5.3116700000000003</v>
      </c>
      <c r="AA582" s="1052">
        <f t="shared" si="330"/>
        <v>10.000000000000009</v>
      </c>
      <c r="AB582" s="1052">
        <f t="shared" si="331"/>
        <v>3.4482758620689724</v>
      </c>
      <c r="AC582" s="1053">
        <f t="shared" si="332"/>
        <v>11.538461538461519</v>
      </c>
      <c r="AD582" s="1053">
        <f t="shared" si="333"/>
        <v>8.3333333333333481</v>
      </c>
      <c r="AE582" s="1053">
        <f t="shared" si="334"/>
        <v>9.0909090909090828</v>
      </c>
      <c r="AF582" s="1053">
        <f t="shared" si="335"/>
        <v>25.714285714285733</v>
      </c>
      <c r="AG582" s="1053">
        <f t="shared" si="336"/>
        <v>16.666666666666675</v>
      </c>
      <c r="AH582" s="1053">
        <f t="shared" si="337"/>
        <v>36.363636363636353</v>
      </c>
      <c r="AI582" s="1053">
        <f t="shared" si="338"/>
        <v>15.789473684210531</v>
      </c>
      <c r="AJ582" s="1053">
        <f t="shared" si="339"/>
        <v>18.75</v>
      </c>
      <c r="AK582" s="1053">
        <f t="shared" si="340"/>
        <v>6.6666666666666652</v>
      </c>
      <c r="AL582" s="1053">
        <f t="shared" si="341"/>
        <v>15.384615384615374</v>
      </c>
      <c r="AM582" s="1053">
        <f t="shared" si="342"/>
        <v>13.043478260869556</v>
      </c>
      <c r="AN582" s="1053">
        <f t="shared" si="343"/>
        <v>9.5238095238095344</v>
      </c>
      <c r="AO582" s="1053">
        <f t="shared" si="344"/>
        <v>10.526315789473673</v>
      </c>
      <c r="AP582" s="1053">
        <f t="shared" si="345"/>
        <v>46.153846153846146</v>
      </c>
      <c r="AQ582" s="1053">
        <f t="shared" si="346"/>
        <v>18.181818181818187</v>
      </c>
      <c r="AR582" s="1053">
        <f t="shared" si="347"/>
        <v>22.222222222222232</v>
      </c>
      <c r="AS582" s="1053">
        <f t="shared" si="348"/>
        <v>22.716116716662114</v>
      </c>
      <c r="AT582" s="1053">
        <f t="shared" si="349"/>
        <v>144.4666666666667</v>
      </c>
      <c r="AU582" s="1054">
        <f t="shared" si="328"/>
        <v>23.22902989101112</v>
      </c>
      <c r="AV582" s="1055">
        <f t="shared" si="329"/>
        <v>30.315479659464494</v>
      </c>
    </row>
    <row r="583" spans="1:48" ht="11.25" customHeight="1" x14ac:dyDescent="0.2">
      <c r="A583" s="489" t="s">
        <v>1658</v>
      </c>
      <c r="B583" s="843" t="s">
        <v>1659</v>
      </c>
      <c r="C583" s="610">
        <v>0.56000000000000005</v>
      </c>
      <c r="D583" s="482">
        <v>0.54</v>
      </c>
      <c r="E583" s="482">
        <v>0.4</v>
      </c>
      <c r="F583" s="610">
        <v>0.3</v>
      </c>
      <c r="G583" s="610">
        <v>0.23</v>
      </c>
      <c r="H583" s="485">
        <v>0.2</v>
      </c>
      <c r="I583" s="610">
        <v>0.15</v>
      </c>
      <c r="J583" s="931"/>
      <c r="K583" s="485">
        <v>0</v>
      </c>
      <c r="L583" s="614">
        <v>0</v>
      </c>
      <c r="M583" s="931"/>
      <c r="N583" s="611">
        <v>0.02</v>
      </c>
      <c r="O583" s="611">
        <v>0.12</v>
      </c>
      <c r="P583" s="616">
        <v>0.12</v>
      </c>
      <c r="Q583" s="612">
        <v>0</v>
      </c>
      <c r="R583" s="612">
        <v>0</v>
      </c>
      <c r="S583" s="612">
        <v>0</v>
      </c>
      <c r="T583" s="612">
        <v>0</v>
      </c>
      <c r="U583" s="612">
        <v>0</v>
      </c>
      <c r="V583" s="612">
        <v>0</v>
      </c>
      <c r="W583" s="612">
        <v>0</v>
      </c>
      <c r="X583" s="612">
        <v>0</v>
      </c>
      <c r="Y583" s="612">
        <v>0</v>
      </c>
      <c r="Z583" s="613">
        <f t="shared" ref="Z583:Z646" si="350">SUM(C583:Y583)</f>
        <v>2.6400000000000006</v>
      </c>
      <c r="AA583" s="1052">
        <f t="shared" si="330"/>
        <v>3.7037037037036979</v>
      </c>
      <c r="AB583" s="1052">
        <f t="shared" si="331"/>
        <v>35.000000000000007</v>
      </c>
      <c r="AC583" s="1053">
        <f t="shared" si="332"/>
        <v>33.33333333333335</v>
      </c>
      <c r="AD583" s="1053">
        <f t="shared" si="333"/>
        <v>30.434782608695631</v>
      </c>
      <c r="AE583" s="1053">
        <f t="shared" si="334"/>
        <v>14.999999999999991</v>
      </c>
      <c r="AF583" s="1053">
        <f t="shared" si="335"/>
        <v>33.33333333333335</v>
      </c>
      <c r="AG583" s="1053" t="str">
        <f t="shared" si="336"/>
        <v>n/a</v>
      </c>
      <c r="AH583" s="1053" t="str">
        <f t="shared" si="337"/>
        <v>n/a</v>
      </c>
      <c r="AI583" s="1053">
        <f t="shared" si="338"/>
        <v>-100</v>
      </c>
      <c r="AJ583" s="1053">
        <f t="shared" si="339"/>
        <v>-83.333333333333329</v>
      </c>
      <c r="AK583" s="1053">
        <f t="shared" si="340"/>
        <v>0</v>
      </c>
      <c r="AL583" s="1053" t="str">
        <f t="shared" si="341"/>
        <v>n/a</v>
      </c>
      <c r="AM583" s="1053" t="str">
        <f t="shared" si="342"/>
        <v>n/a</v>
      </c>
      <c r="AN583" s="1053" t="str">
        <f t="shared" si="343"/>
        <v>n/a</v>
      </c>
      <c r="AO583" s="1053" t="str">
        <f t="shared" si="344"/>
        <v>n/a</v>
      </c>
      <c r="AP583" s="1053" t="str">
        <f t="shared" si="345"/>
        <v>n/a</v>
      </c>
      <c r="AQ583" s="1053" t="str">
        <f t="shared" si="346"/>
        <v>n/a</v>
      </c>
      <c r="AR583" s="1053" t="str">
        <f t="shared" si="347"/>
        <v>n/a</v>
      </c>
      <c r="AS583" s="1053" t="str">
        <f t="shared" si="348"/>
        <v>n/a</v>
      </c>
      <c r="AT583" s="1053" t="str">
        <f t="shared" si="349"/>
        <v>n/a</v>
      </c>
      <c r="AU583" s="1054">
        <f t="shared" ref="AU583:AU646" si="351">AVERAGE(AA583:AT583)</f>
        <v>-3.6142422615852579</v>
      </c>
      <c r="AV583" s="1055">
        <f t="shared" ref="AV583:AV646" si="352">STDEV(AA583:AT583)</f>
        <v>51.767624240568061</v>
      </c>
    </row>
    <row r="584" spans="1:48" ht="11.25" customHeight="1" x14ac:dyDescent="0.2">
      <c r="A584" s="529" t="s">
        <v>4068</v>
      </c>
      <c r="B584" s="843" t="s">
        <v>4069</v>
      </c>
      <c r="C584" s="610">
        <v>0.6</v>
      </c>
      <c r="D584" s="482">
        <v>0.38</v>
      </c>
      <c r="E584" s="615">
        <v>0.19</v>
      </c>
      <c r="F584" s="610">
        <v>0.15</v>
      </c>
      <c r="G584" s="610">
        <v>0.115</v>
      </c>
      <c r="H584" s="610">
        <v>0.05</v>
      </c>
      <c r="I584" s="521">
        <v>0</v>
      </c>
      <c r="J584" s="931"/>
      <c r="K584" s="485">
        <v>0</v>
      </c>
      <c r="L584" s="614">
        <v>0</v>
      </c>
      <c r="M584" s="931"/>
      <c r="N584" s="611">
        <v>0</v>
      </c>
      <c r="O584" s="611">
        <v>0</v>
      </c>
      <c r="P584" s="522">
        <v>0</v>
      </c>
      <c r="Q584" s="522">
        <v>0</v>
      </c>
      <c r="R584" s="522">
        <v>0</v>
      </c>
      <c r="S584" s="522">
        <v>0</v>
      </c>
      <c r="T584" s="522">
        <v>0</v>
      </c>
      <c r="U584" s="522">
        <v>0</v>
      </c>
      <c r="V584" s="522">
        <v>0</v>
      </c>
      <c r="W584" s="522">
        <v>0</v>
      </c>
      <c r="X584" s="522">
        <v>0</v>
      </c>
      <c r="Y584" s="522">
        <v>0</v>
      </c>
      <c r="Z584" s="613">
        <f t="shared" si="350"/>
        <v>1.4849999999999999</v>
      </c>
      <c r="AA584" s="1052">
        <f t="shared" si="330"/>
        <v>57.894736842105267</v>
      </c>
      <c r="AB584" s="1052">
        <f t="shared" si="331"/>
        <v>100</v>
      </c>
      <c r="AC584" s="1053">
        <f t="shared" si="332"/>
        <v>26.666666666666682</v>
      </c>
      <c r="AD584" s="1053">
        <f t="shared" si="333"/>
        <v>30.434782608695631</v>
      </c>
      <c r="AE584" s="1053">
        <f t="shared" si="334"/>
        <v>129.99999999999997</v>
      </c>
      <c r="AF584" s="1053" t="str">
        <f t="shared" si="335"/>
        <v>n/a</v>
      </c>
      <c r="AG584" s="1053" t="str">
        <f t="shared" si="336"/>
        <v>n/a</v>
      </c>
      <c r="AH584" s="1053" t="str">
        <f t="shared" si="337"/>
        <v>n/a</v>
      </c>
      <c r="AI584" s="1053" t="str">
        <f t="shared" si="338"/>
        <v>n/a</v>
      </c>
      <c r="AJ584" s="1053" t="str">
        <f t="shared" si="339"/>
        <v>n/a</v>
      </c>
      <c r="AK584" s="1053" t="str">
        <f t="shared" si="340"/>
        <v>n/a</v>
      </c>
      <c r="AL584" s="1053" t="str">
        <f t="shared" si="341"/>
        <v>n/a</v>
      </c>
      <c r="AM584" s="1053" t="str">
        <f t="shared" si="342"/>
        <v>n/a</v>
      </c>
      <c r="AN584" s="1053" t="str">
        <f t="shared" si="343"/>
        <v>n/a</v>
      </c>
      <c r="AO584" s="1053" t="str">
        <f t="shared" si="344"/>
        <v>n/a</v>
      </c>
      <c r="AP584" s="1053" t="str">
        <f t="shared" si="345"/>
        <v>n/a</v>
      </c>
      <c r="AQ584" s="1053" t="str">
        <f t="shared" si="346"/>
        <v>n/a</v>
      </c>
      <c r="AR584" s="1053" t="str">
        <f t="shared" si="347"/>
        <v>n/a</v>
      </c>
      <c r="AS584" s="1053" t="str">
        <f t="shared" si="348"/>
        <v>n/a</v>
      </c>
      <c r="AT584" s="1053" t="str">
        <f t="shared" si="349"/>
        <v>n/a</v>
      </c>
      <c r="AU584" s="1054">
        <f t="shared" si="351"/>
        <v>68.999237223493509</v>
      </c>
      <c r="AV584" s="1055">
        <f t="shared" si="352"/>
        <v>44.957518755060939</v>
      </c>
    </row>
    <row r="585" spans="1:48" ht="11.25" customHeight="1" x14ac:dyDescent="0.2">
      <c r="A585" s="480" t="s">
        <v>1644</v>
      </c>
      <c r="B585" s="843" t="s">
        <v>1645</v>
      </c>
      <c r="C585" s="610">
        <v>0.63</v>
      </c>
      <c r="D585" s="482">
        <v>0.57499999999999996</v>
      </c>
      <c r="E585" s="615">
        <v>0.495</v>
      </c>
      <c r="F585" s="610">
        <v>0.47499999999999998</v>
      </c>
      <c r="G585" s="610">
        <v>0.45500000000000002</v>
      </c>
      <c r="H585" s="610">
        <v>0.435</v>
      </c>
      <c r="I585" s="610">
        <v>0.41499999999999998</v>
      </c>
      <c r="J585" s="931"/>
      <c r="K585" s="610">
        <v>0.39500000000000002</v>
      </c>
      <c r="L585" s="614">
        <v>0.39</v>
      </c>
      <c r="M585" s="931"/>
      <c r="N585" s="611">
        <v>0.39</v>
      </c>
      <c r="O585" s="611">
        <v>0.39</v>
      </c>
      <c r="P585" s="616">
        <v>0.39</v>
      </c>
      <c r="Q585" s="616">
        <v>0.36</v>
      </c>
      <c r="R585" s="616">
        <v>0.33</v>
      </c>
      <c r="S585" s="616">
        <v>0.3</v>
      </c>
      <c r="T585" s="616">
        <v>0.28000000000000003</v>
      </c>
      <c r="U585" s="616">
        <v>0.255</v>
      </c>
      <c r="V585" s="616">
        <v>0.23499999999999999</v>
      </c>
      <c r="W585" s="616">
        <v>0.215</v>
      </c>
      <c r="X585" s="616">
        <v>0.19500000000000001</v>
      </c>
      <c r="Y585" s="616">
        <v>0.17499999999999999</v>
      </c>
      <c r="Z585" s="613">
        <f t="shared" si="350"/>
        <v>7.78</v>
      </c>
      <c r="AA585" s="1052">
        <f t="shared" si="330"/>
        <v>9.5652173913043583</v>
      </c>
      <c r="AB585" s="1052">
        <f t="shared" si="331"/>
        <v>16.161616161616156</v>
      </c>
      <c r="AC585" s="1053">
        <f t="shared" si="332"/>
        <v>4.2105263157894868</v>
      </c>
      <c r="AD585" s="1053">
        <f t="shared" si="333"/>
        <v>4.39560439560438</v>
      </c>
      <c r="AE585" s="1053">
        <f t="shared" si="334"/>
        <v>4.5977011494252817</v>
      </c>
      <c r="AF585" s="1053">
        <f t="shared" si="335"/>
        <v>4.8192771084337505</v>
      </c>
      <c r="AG585" s="1053">
        <f t="shared" si="336"/>
        <v>5.0632911392404889</v>
      </c>
      <c r="AH585" s="1053">
        <f t="shared" si="337"/>
        <v>1.2820512820512775</v>
      </c>
      <c r="AI585" s="1053">
        <f t="shared" si="338"/>
        <v>0</v>
      </c>
      <c r="AJ585" s="1053">
        <f t="shared" si="339"/>
        <v>0</v>
      </c>
      <c r="AK585" s="1053">
        <f t="shared" si="340"/>
        <v>0</v>
      </c>
      <c r="AL585" s="1053">
        <f t="shared" si="341"/>
        <v>8.3333333333333481</v>
      </c>
      <c r="AM585" s="1053">
        <f t="shared" si="342"/>
        <v>9.0909090909090828</v>
      </c>
      <c r="AN585" s="1053">
        <f t="shared" si="343"/>
        <v>10.000000000000009</v>
      </c>
      <c r="AO585" s="1053">
        <f t="shared" si="344"/>
        <v>7.1428571428571397</v>
      </c>
      <c r="AP585" s="1053">
        <f t="shared" si="345"/>
        <v>9.8039215686274606</v>
      </c>
      <c r="AQ585" s="1053">
        <f t="shared" si="346"/>
        <v>8.5106382978723527</v>
      </c>
      <c r="AR585" s="1053">
        <f t="shared" si="347"/>
        <v>9.302325581395344</v>
      </c>
      <c r="AS585" s="1053">
        <f t="shared" si="348"/>
        <v>10.256410256410241</v>
      </c>
      <c r="AT585" s="1053">
        <f t="shared" si="349"/>
        <v>11.428571428571432</v>
      </c>
      <c r="AU585" s="1054">
        <f t="shared" si="351"/>
        <v>6.698212582172081</v>
      </c>
      <c r="AV585" s="1055">
        <f t="shared" si="352"/>
        <v>4.3411234025751169</v>
      </c>
    </row>
    <row r="586" spans="1:48" ht="11.25" customHeight="1" x14ac:dyDescent="0.2">
      <c r="A586" s="480" t="s">
        <v>1681</v>
      </c>
      <c r="B586" s="843" t="s">
        <v>1682</v>
      </c>
      <c r="C586" s="610">
        <v>0.49249999999999999</v>
      </c>
      <c r="D586" s="482">
        <v>0.46250000000000002</v>
      </c>
      <c r="E586" s="482">
        <v>0.4325</v>
      </c>
      <c r="F586" s="610">
        <v>0.40250000000000002</v>
      </c>
      <c r="G586" s="610">
        <v>0.3725</v>
      </c>
      <c r="H586" s="610">
        <v>0.34499999999999997</v>
      </c>
      <c r="I586" s="610">
        <v>0.32500000000000001</v>
      </c>
      <c r="J586" s="931"/>
      <c r="K586" s="485">
        <v>0.31</v>
      </c>
      <c r="L586" s="481">
        <v>0.31</v>
      </c>
      <c r="M586" s="931"/>
      <c r="N586" s="494">
        <v>0.28999999999999998</v>
      </c>
      <c r="O586" s="494">
        <v>0.27</v>
      </c>
      <c r="P586" s="612">
        <v>0</v>
      </c>
      <c r="Q586" s="612">
        <v>0</v>
      </c>
      <c r="R586" s="612">
        <v>0</v>
      </c>
      <c r="S586" s="612">
        <v>0</v>
      </c>
      <c r="T586" s="612">
        <v>0</v>
      </c>
      <c r="U586" s="612">
        <v>0</v>
      </c>
      <c r="V586" s="612">
        <v>0</v>
      </c>
      <c r="W586" s="612">
        <v>0</v>
      </c>
      <c r="X586" s="612">
        <v>0</v>
      </c>
      <c r="Y586" s="612">
        <v>0</v>
      </c>
      <c r="Z586" s="613">
        <f t="shared" si="350"/>
        <v>4.0125000000000011</v>
      </c>
      <c r="AA586" s="1052">
        <f t="shared" si="330"/>
        <v>6.4864864864864868</v>
      </c>
      <c r="AB586" s="1052">
        <f t="shared" si="331"/>
        <v>6.9364161849710948</v>
      </c>
      <c r="AC586" s="1053">
        <f t="shared" si="332"/>
        <v>7.4534161490683148</v>
      </c>
      <c r="AD586" s="1053">
        <f t="shared" si="333"/>
        <v>8.0536912751677967</v>
      </c>
      <c r="AE586" s="1053">
        <f t="shared" si="334"/>
        <v>7.9710144927536364</v>
      </c>
      <c r="AF586" s="1053">
        <f t="shared" si="335"/>
        <v>6.153846153846132</v>
      </c>
      <c r="AG586" s="1053">
        <f t="shared" si="336"/>
        <v>4.8387096774193505</v>
      </c>
      <c r="AH586" s="1053">
        <f t="shared" si="337"/>
        <v>0</v>
      </c>
      <c r="AI586" s="1053">
        <f t="shared" si="338"/>
        <v>6.8965517241379448</v>
      </c>
      <c r="AJ586" s="1053">
        <f t="shared" si="339"/>
        <v>7.4074074074073959</v>
      </c>
      <c r="AK586" s="1053" t="str">
        <f t="shared" si="340"/>
        <v>n/a</v>
      </c>
      <c r="AL586" s="1053" t="str">
        <f t="shared" si="341"/>
        <v>n/a</v>
      </c>
      <c r="AM586" s="1053" t="str">
        <f t="shared" si="342"/>
        <v>n/a</v>
      </c>
      <c r="AN586" s="1053" t="str">
        <f t="shared" si="343"/>
        <v>n/a</v>
      </c>
      <c r="AO586" s="1053" t="str">
        <f t="shared" si="344"/>
        <v>n/a</v>
      </c>
      <c r="AP586" s="1053" t="str">
        <f t="shared" si="345"/>
        <v>n/a</v>
      </c>
      <c r="AQ586" s="1053" t="str">
        <f t="shared" si="346"/>
        <v>n/a</v>
      </c>
      <c r="AR586" s="1053" t="str">
        <f t="shared" si="347"/>
        <v>n/a</v>
      </c>
      <c r="AS586" s="1053" t="str">
        <f t="shared" si="348"/>
        <v>n/a</v>
      </c>
      <c r="AT586" s="1053" t="str">
        <f t="shared" si="349"/>
        <v>n/a</v>
      </c>
      <c r="AU586" s="1054">
        <f t="shared" si="351"/>
        <v>6.2197539551258156</v>
      </c>
      <c r="AV586" s="1055">
        <f t="shared" si="352"/>
        <v>2.3805334441545716</v>
      </c>
    </row>
    <row r="587" spans="1:48" ht="11.25" customHeight="1" x14ac:dyDescent="0.2">
      <c r="A587" s="834" t="s">
        <v>4537</v>
      </c>
      <c r="B587" s="843" t="s">
        <v>4503</v>
      </c>
      <c r="C587" s="482">
        <v>0.42000000000000004</v>
      </c>
      <c r="D587" s="482">
        <v>0.32</v>
      </c>
      <c r="E587" s="482">
        <v>0.22000000000000003</v>
      </c>
      <c r="F587" s="482">
        <v>0.14000000000000001</v>
      </c>
      <c r="G587" s="482">
        <v>0.04</v>
      </c>
      <c r="H587" s="505">
        <v>0</v>
      </c>
      <c r="I587" s="505">
        <v>0</v>
      </c>
      <c r="J587" s="505"/>
      <c r="K587" s="505">
        <v>0.01</v>
      </c>
      <c r="L587" s="502">
        <v>0.09</v>
      </c>
      <c r="M587" s="505"/>
      <c r="N587" s="525">
        <v>0.24</v>
      </c>
      <c r="O587" s="525">
        <v>0.64</v>
      </c>
      <c r="P587" s="522">
        <v>0.64</v>
      </c>
      <c r="Q587" s="616">
        <v>0.64</v>
      </c>
      <c r="R587" s="616">
        <v>0.5867</v>
      </c>
      <c r="S587" s="616">
        <v>0.5334000000000001</v>
      </c>
      <c r="T587" s="616">
        <v>0.48</v>
      </c>
      <c r="U587" s="616">
        <v>0.43989999999999996</v>
      </c>
      <c r="V587" s="522">
        <v>0.4</v>
      </c>
      <c r="W587" s="522">
        <v>0.4</v>
      </c>
      <c r="X587" s="616">
        <v>0.4</v>
      </c>
      <c r="Y587" s="616">
        <v>0.36009999999999998</v>
      </c>
      <c r="Z587" s="613">
        <f t="shared" si="350"/>
        <v>7.0001000000000007</v>
      </c>
      <c r="AA587" s="1052">
        <f t="shared" si="330"/>
        <v>31.25</v>
      </c>
      <c r="AB587" s="1052">
        <f t="shared" si="331"/>
        <v>45.454545454545439</v>
      </c>
      <c r="AC587" s="1053">
        <f t="shared" si="332"/>
        <v>57.142857142857139</v>
      </c>
      <c r="AD587" s="1053">
        <f t="shared" si="333"/>
        <v>250.00000000000006</v>
      </c>
      <c r="AE587" s="1053" t="str">
        <f t="shared" si="334"/>
        <v>n/a</v>
      </c>
      <c r="AF587" s="1053" t="str">
        <f t="shared" si="335"/>
        <v>n/a</v>
      </c>
      <c r="AG587" s="1053">
        <f t="shared" si="336"/>
        <v>-100</v>
      </c>
      <c r="AH587" s="1053">
        <f t="shared" si="337"/>
        <v>-88.888888888888886</v>
      </c>
      <c r="AI587" s="1053">
        <f t="shared" si="338"/>
        <v>-62.5</v>
      </c>
      <c r="AJ587" s="1053">
        <f t="shared" si="339"/>
        <v>-62.5</v>
      </c>
      <c r="AK587" s="1053">
        <f t="shared" si="340"/>
        <v>0</v>
      </c>
      <c r="AL587" s="1053">
        <f t="shared" si="341"/>
        <v>0</v>
      </c>
      <c r="AM587" s="1053">
        <f t="shared" si="342"/>
        <v>9.0847110959604507</v>
      </c>
      <c r="AN587" s="1053">
        <f t="shared" si="343"/>
        <v>9.9925009373827969</v>
      </c>
      <c r="AO587" s="1053">
        <f t="shared" si="344"/>
        <v>11.125000000000028</v>
      </c>
      <c r="AP587" s="1053">
        <f t="shared" si="345"/>
        <v>9.1157081154807926</v>
      </c>
      <c r="AQ587" s="1053">
        <f t="shared" si="346"/>
        <v>9.9749999999999783</v>
      </c>
      <c r="AR587" s="1053">
        <f t="shared" si="347"/>
        <v>0</v>
      </c>
      <c r="AS587" s="1053">
        <f t="shared" si="348"/>
        <v>0</v>
      </c>
      <c r="AT587" s="1053">
        <f t="shared" si="349"/>
        <v>11.080255484587621</v>
      </c>
      <c r="AU587" s="1054">
        <f t="shared" si="351"/>
        <v>7.2406494078847441</v>
      </c>
      <c r="AV587" s="1055">
        <f t="shared" si="352"/>
        <v>74.434949618599433</v>
      </c>
    </row>
    <row r="588" spans="1:48" ht="11.25" customHeight="1" x14ac:dyDescent="0.2">
      <c r="A588" s="490" t="s">
        <v>1636</v>
      </c>
      <c r="B588" s="491" t="s">
        <v>1637</v>
      </c>
      <c r="C588" s="610">
        <v>0.28999999999999998</v>
      </c>
      <c r="D588" s="482">
        <v>0.27</v>
      </c>
      <c r="E588" s="493">
        <v>0.26</v>
      </c>
      <c r="F588" s="496">
        <v>0.25</v>
      </c>
      <c r="G588" s="496">
        <v>0.24</v>
      </c>
      <c r="H588" s="496">
        <v>0.23499999999999999</v>
      </c>
      <c r="I588" s="496">
        <v>0.18</v>
      </c>
      <c r="J588" s="1013"/>
      <c r="K588" s="495">
        <v>0.16500000000000001</v>
      </c>
      <c r="L588" s="497">
        <v>0.16500000000000001</v>
      </c>
      <c r="M588" s="1013"/>
      <c r="N588" s="509">
        <v>0.16500000000000001</v>
      </c>
      <c r="O588" s="509">
        <v>0.16</v>
      </c>
      <c r="P588" s="498">
        <v>0.15</v>
      </c>
      <c r="Q588" s="498">
        <v>0.13500000000000001</v>
      </c>
      <c r="R588" s="498">
        <v>0.125</v>
      </c>
      <c r="S588" s="498">
        <v>7.6670000000000002E-2</v>
      </c>
      <c r="T588" s="498">
        <v>7.1669999999999998E-2</v>
      </c>
      <c r="U588" s="498">
        <v>6.5000000000000002E-2</v>
      </c>
      <c r="V588" s="498">
        <v>6.1670000000000003E-2</v>
      </c>
      <c r="W588" s="498">
        <v>5.833E-2</v>
      </c>
      <c r="X588" s="499">
        <v>0</v>
      </c>
      <c r="Y588" s="499">
        <v>0</v>
      </c>
      <c r="Z588" s="613">
        <f t="shared" si="350"/>
        <v>3.1233400000000002</v>
      </c>
      <c r="AA588" s="1052">
        <f t="shared" si="330"/>
        <v>7.4074074074073959</v>
      </c>
      <c r="AB588" s="1052">
        <f t="shared" si="331"/>
        <v>3.8461538461538547</v>
      </c>
      <c r="AC588" s="1053">
        <f t="shared" si="332"/>
        <v>4.0000000000000036</v>
      </c>
      <c r="AD588" s="1053">
        <f t="shared" si="333"/>
        <v>4.1666666666666741</v>
      </c>
      <c r="AE588" s="1053">
        <f t="shared" si="334"/>
        <v>2.1276595744680771</v>
      </c>
      <c r="AF588" s="1053">
        <f t="shared" si="335"/>
        <v>30.555555555555557</v>
      </c>
      <c r="AG588" s="1053">
        <f t="shared" si="336"/>
        <v>9.0909090909090828</v>
      </c>
      <c r="AH588" s="1053">
        <f t="shared" si="337"/>
        <v>0</v>
      </c>
      <c r="AI588" s="1053">
        <f t="shared" si="338"/>
        <v>0</v>
      </c>
      <c r="AJ588" s="1053">
        <f t="shared" si="339"/>
        <v>3.125</v>
      </c>
      <c r="AK588" s="1053">
        <f t="shared" si="340"/>
        <v>6.6666666666666652</v>
      </c>
      <c r="AL588" s="1053">
        <f t="shared" si="341"/>
        <v>11.111111111111093</v>
      </c>
      <c r="AM588" s="1053">
        <f t="shared" si="342"/>
        <v>8.0000000000000071</v>
      </c>
      <c r="AN588" s="1053">
        <f t="shared" si="343"/>
        <v>63.036389722185994</v>
      </c>
      <c r="AO588" s="1053">
        <f t="shared" si="344"/>
        <v>6.9764197014092533</v>
      </c>
      <c r="AP588" s="1053">
        <f t="shared" si="345"/>
        <v>10.261538461538455</v>
      </c>
      <c r="AQ588" s="1053">
        <f t="shared" si="346"/>
        <v>5.3997081238851941</v>
      </c>
      <c r="AR588" s="1053">
        <f t="shared" si="347"/>
        <v>5.726041488085043</v>
      </c>
      <c r="AS588" s="1053" t="str">
        <f t="shared" si="348"/>
        <v>n/a</v>
      </c>
      <c r="AT588" s="1053" t="str">
        <f t="shared" si="349"/>
        <v>n/a</v>
      </c>
      <c r="AU588" s="1054">
        <f t="shared" si="351"/>
        <v>10.08317930089124</v>
      </c>
      <c r="AV588" s="1055">
        <f t="shared" si="352"/>
        <v>14.80249469874876</v>
      </c>
    </row>
    <row r="589" spans="1:48" ht="11.25" customHeight="1" x14ac:dyDescent="0.2">
      <c r="A589" s="533" t="s">
        <v>4019</v>
      </c>
      <c r="B589" s="843" t="s">
        <v>4020</v>
      </c>
      <c r="C589" s="610">
        <v>1.69</v>
      </c>
      <c r="D589" s="482">
        <v>1.4279999999999999</v>
      </c>
      <c r="E589" s="482">
        <v>1.177</v>
      </c>
      <c r="F589" s="610">
        <v>0.96870000000000001</v>
      </c>
      <c r="G589" s="610">
        <v>0.67420000000000002</v>
      </c>
      <c r="H589" s="532">
        <v>0</v>
      </c>
      <c r="I589" s="532">
        <v>0</v>
      </c>
      <c r="J589" s="931"/>
      <c r="K589" s="532">
        <v>0</v>
      </c>
      <c r="L589" s="486">
        <v>0</v>
      </c>
      <c r="M589" s="931"/>
      <c r="N589" s="611">
        <v>0</v>
      </c>
      <c r="O589" s="611">
        <v>0</v>
      </c>
      <c r="P589" s="612">
        <v>0</v>
      </c>
      <c r="Q589" s="612">
        <v>0</v>
      </c>
      <c r="R589" s="612">
        <v>0</v>
      </c>
      <c r="S589" s="612">
        <v>0</v>
      </c>
      <c r="T589" s="612">
        <v>0</v>
      </c>
      <c r="U589" s="612">
        <v>0</v>
      </c>
      <c r="V589" s="612">
        <v>0</v>
      </c>
      <c r="W589" s="612">
        <v>0</v>
      </c>
      <c r="X589" s="612">
        <v>0</v>
      </c>
      <c r="Y589" s="612">
        <v>0</v>
      </c>
      <c r="Z589" s="613">
        <f t="shared" si="350"/>
        <v>5.9379</v>
      </c>
      <c r="AA589" s="1052">
        <f t="shared" si="330"/>
        <v>18.347338935574232</v>
      </c>
      <c r="AB589" s="1052">
        <f t="shared" si="331"/>
        <v>21.325403568394208</v>
      </c>
      <c r="AC589" s="1053">
        <f t="shared" si="332"/>
        <v>21.50304531846805</v>
      </c>
      <c r="AD589" s="1053">
        <f t="shared" si="333"/>
        <v>43.681400177988714</v>
      </c>
      <c r="AE589" s="1053" t="str">
        <f t="shared" si="334"/>
        <v>n/a</v>
      </c>
      <c r="AF589" s="1053" t="str">
        <f t="shared" si="335"/>
        <v>n/a</v>
      </c>
      <c r="AG589" s="1053" t="str">
        <f t="shared" si="336"/>
        <v>n/a</v>
      </c>
      <c r="AH589" s="1053" t="str">
        <f t="shared" si="337"/>
        <v>n/a</v>
      </c>
      <c r="AI589" s="1053" t="str">
        <f t="shared" si="338"/>
        <v>n/a</v>
      </c>
      <c r="AJ589" s="1053" t="str">
        <f t="shared" si="339"/>
        <v>n/a</v>
      </c>
      <c r="AK589" s="1053" t="str">
        <f t="shared" si="340"/>
        <v>n/a</v>
      </c>
      <c r="AL589" s="1053" t="str">
        <f t="shared" si="341"/>
        <v>n/a</v>
      </c>
      <c r="AM589" s="1053" t="str">
        <f t="shared" si="342"/>
        <v>n/a</v>
      </c>
      <c r="AN589" s="1053" t="str">
        <f t="shared" si="343"/>
        <v>n/a</v>
      </c>
      <c r="AO589" s="1053" t="str">
        <f t="shared" si="344"/>
        <v>n/a</v>
      </c>
      <c r="AP589" s="1053" t="str">
        <f t="shared" si="345"/>
        <v>n/a</v>
      </c>
      <c r="AQ589" s="1053" t="str">
        <f t="shared" si="346"/>
        <v>n/a</v>
      </c>
      <c r="AR589" s="1053" t="str">
        <f t="shared" si="347"/>
        <v>n/a</v>
      </c>
      <c r="AS589" s="1053" t="str">
        <f t="shared" si="348"/>
        <v>n/a</v>
      </c>
      <c r="AT589" s="1053" t="str">
        <f t="shared" si="349"/>
        <v>n/a</v>
      </c>
      <c r="AU589" s="1054">
        <f t="shared" si="351"/>
        <v>26.214297000106299</v>
      </c>
      <c r="AV589" s="1055">
        <f t="shared" si="352"/>
        <v>11.734363979501595</v>
      </c>
    </row>
    <row r="590" spans="1:48" ht="11.25" customHeight="1" x14ac:dyDescent="0.2">
      <c r="A590" s="860" t="s">
        <v>334</v>
      </c>
      <c r="B590" s="843" t="s">
        <v>335</v>
      </c>
      <c r="C590" s="610">
        <v>4.5199999999999996</v>
      </c>
      <c r="D590" s="482">
        <v>3.44</v>
      </c>
      <c r="E590" s="615">
        <v>3.4</v>
      </c>
      <c r="F590" s="610">
        <v>3.36</v>
      </c>
      <c r="G590" s="610">
        <v>2.68</v>
      </c>
      <c r="H590" s="610">
        <v>2.2000000000000002</v>
      </c>
      <c r="I590" s="610">
        <v>2</v>
      </c>
      <c r="J590" s="931"/>
      <c r="K590" s="610">
        <v>1.56</v>
      </c>
      <c r="L590" s="481">
        <v>1.46</v>
      </c>
      <c r="M590" s="931"/>
      <c r="N590" s="494">
        <v>1.44</v>
      </c>
      <c r="O590" s="494">
        <v>1.42</v>
      </c>
      <c r="P590" s="616">
        <v>1.4</v>
      </c>
      <c r="Q590" s="616">
        <v>1.26</v>
      </c>
      <c r="R590" s="616">
        <v>1</v>
      </c>
      <c r="S590" s="616">
        <v>0.82</v>
      </c>
      <c r="T590" s="616">
        <v>0.68</v>
      </c>
      <c r="U590" s="616">
        <v>0.62</v>
      </c>
      <c r="V590" s="616">
        <v>0.59499999999999997</v>
      </c>
      <c r="W590" s="616">
        <v>0.57999999999999996</v>
      </c>
      <c r="X590" s="616">
        <v>0.54</v>
      </c>
      <c r="Y590" s="616">
        <v>0.48</v>
      </c>
      <c r="Z590" s="613">
        <f t="shared" si="350"/>
        <v>35.454999999999991</v>
      </c>
      <c r="AA590" s="1052">
        <f t="shared" si="330"/>
        <v>31.395348837209291</v>
      </c>
      <c r="AB590" s="1052">
        <f t="shared" si="331"/>
        <v>1.1764705882352899</v>
      </c>
      <c r="AC590" s="1053">
        <f t="shared" si="332"/>
        <v>1.1904761904761862</v>
      </c>
      <c r="AD590" s="1053">
        <f t="shared" si="333"/>
        <v>25.373134328358194</v>
      </c>
      <c r="AE590" s="1053">
        <f t="shared" si="334"/>
        <v>21.818181818181827</v>
      </c>
      <c r="AF590" s="1053">
        <f t="shared" si="335"/>
        <v>10.000000000000009</v>
      </c>
      <c r="AG590" s="1053">
        <f t="shared" si="336"/>
        <v>28.205128205128194</v>
      </c>
      <c r="AH590" s="1053">
        <f t="shared" si="337"/>
        <v>6.8493150684931559</v>
      </c>
      <c r="AI590" s="1053">
        <f t="shared" si="338"/>
        <v>1.388888888888884</v>
      </c>
      <c r="AJ590" s="1053">
        <f t="shared" si="339"/>
        <v>1.4084507042253502</v>
      </c>
      <c r="AK590" s="1053">
        <f t="shared" si="340"/>
        <v>1.4285714285714235</v>
      </c>
      <c r="AL590" s="1053">
        <f t="shared" si="341"/>
        <v>11.111111111111093</v>
      </c>
      <c r="AM590" s="1053">
        <f t="shared" si="342"/>
        <v>26</v>
      </c>
      <c r="AN590" s="1053">
        <f t="shared" si="343"/>
        <v>21.95121951219512</v>
      </c>
      <c r="AO590" s="1053">
        <f t="shared" si="344"/>
        <v>20.588235294117641</v>
      </c>
      <c r="AP590" s="1053">
        <f t="shared" si="345"/>
        <v>9.6774193548387224</v>
      </c>
      <c r="AQ590" s="1053">
        <f t="shared" si="346"/>
        <v>4.2016806722689148</v>
      </c>
      <c r="AR590" s="1053">
        <f t="shared" si="347"/>
        <v>2.5862068965517349</v>
      </c>
      <c r="AS590" s="1053">
        <f t="shared" si="348"/>
        <v>7.4074074074073959</v>
      </c>
      <c r="AT590" s="1053">
        <f t="shared" si="349"/>
        <v>12.500000000000021</v>
      </c>
      <c r="AU590" s="1054">
        <f t="shared" si="351"/>
        <v>12.312862315312922</v>
      </c>
      <c r="AV590" s="1055">
        <f t="shared" si="352"/>
        <v>10.409675645895033</v>
      </c>
    </row>
    <row r="591" spans="1:48" ht="11.25" customHeight="1" x14ac:dyDescent="0.2">
      <c r="A591" s="929" t="s">
        <v>3899</v>
      </c>
      <c r="B591" s="849" t="s">
        <v>3900</v>
      </c>
      <c r="C591" s="998">
        <v>0.83</v>
      </c>
      <c r="D591" s="482">
        <v>0.74</v>
      </c>
      <c r="E591" s="849">
        <v>0.66</v>
      </c>
      <c r="F591" s="849">
        <v>0.61</v>
      </c>
      <c r="G591" s="849">
        <v>0.56999999999999995</v>
      </c>
      <c r="H591" s="849">
        <v>0.53</v>
      </c>
      <c r="I591" s="849">
        <v>0.52</v>
      </c>
      <c r="J591" s="849">
        <v>0.52</v>
      </c>
      <c r="K591" s="849">
        <v>0.52</v>
      </c>
      <c r="L591" s="853">
        <v>0.52</v>
      </c>
      <c r="M591" s="467"/>
      <c r="N591" s="38">
        <v>0.52</v>
      </c>
      <c r="O591" s="38">
        <v>0.52</v>
      </c>
      <c r="P591" s="25">
        <v>0.49</v>
      </c>
      <c r="Q591" s="25">
        <v>0.44</v>
      </c>
      <c r="R591" s="25">
        <v>0.39500000000000002</v>
      </c>
      <c r="S591" s="25">
        <v>0.35</v>
      </c>
      <c r="T591" s="25">
        <v>0.31</v>
      </c>
      <c r="U591" s="25">
        <v>0.3</v>
      </c>
      <c r="V591" s="25">
        <v>0.3</v>
      </c>
      <c r="W591" s="25">
        <v>0.3</v>
      </c>
      <c r="X591" s="25">
        <v>0.29499999999999998</v>
      </c>
      <c r="Y591" s="25">
        <v>0.24175824175824201</v>
      </c>
      <c r="Z591" s="613">
        <f t="shared" si="350"/>
        <v>10.481758241758243</v>
      </c>
      <c r="AA591" s="1052">
        <f t="shared" si="330"/>
        <v>12.162162162162149</v>
      </c>
      <c r="AB591" s="1052">
        <f t="shared" si="331"/>
        <v>12.12121212121211</v>
      </c>
      <c r="AC591" s="1053">
        <f t="shared" si="332"/>
        <v>8.196721311475418</v>
      </c>
      <c r="AD591" s="1053">
        <f t="shared" si="333"/>
        <v>7.0175438596491224</v>
      </c>
      <c r="AE591" s="1053">
        <f t="shared" si="334"/>
        <v>7.5471698113207308</v>
      </c>
      <c r="AF591" s="1053">
        <f t="shared" si="335"/>
        <v>1.9230769230769162</v>
      </c>
      <c r="AG591" s="1053">
        <f t="shared" si="336"/>
        <v>0</v>
      </c>
      <c r="AH591" s="1053">
        <f t="shared" si="337"/>
        <v>0</v>
      </c>
      <c r="AI591" s="1053">
        <f t="shared" si="338"/>
        <v>0</v>
      </c>
      <c r="AJ591" s="1053">
        <f t="shared" si="339"/>
        <v>0</v>
      </c>
      <c r="AK591" s="1053">
        <f t="shared" si="340"/>
        <v>6.1224489795918435</v>
      </c>
      <c r="AL591" s="1053">
        <f t="shared" si="341"/>
        <v>11.363636363636353</v>
      </c>
      <c r="AM591" s="1053">
        <f t="shared" si="342"/>
        <v>11.392405063291132</v>
      </c>
      <c r="AN591" s="1053">
        <f t="shared" si="343"/>
        <v>12.857142857142879</v>
      </c>
      <c r="AO591" s="1053">
        <f t="shared" si="344"/>
        <v>12.903225806451601</v>
      </c>
      <c r="AP591" s="1053">
        <f t="shared" si="345"/>
        <v>3.3333333333333437</v>
      </c>
      <c r="AQ591" s="1053">
        <f t="shared" si="346"/>
        <v>0</v>
      </c>
      <c r="AR591" s="1053">
        <f t="shared" si="347"/>
        <v>0</v>
      </c>
      <c r="AS591" s="1053">
        <f t="shared" si="348"/>
        <v>1.6949152542372836</v>
      </c>
      <c r="AT591" s="1053">
        <f t="shared" si="349"/>
        <v>22.022727272727138</v>
      </c>
      <c r="AU591" s="1054">
        <f t="shared" si="351"/>
        <v>6.5328860559654007</v>
      </c>
      <c r="AV591" s="1055">
        <f t="shared" si="352"/>
        <v>6.2641307898466092</v>
      </c>
    </row>
    <row r="592" spans="1:48" ht="11.25" customHeight="1" x14ac:dyDescent="0.2">
      <c r="A592" s="490" t="s">
        <v>786</v>
      </c>
      <c r="B592" s="491" t="s">
        <v>787</v>
      </c>
      <c r="C592" s="610">
        <v>1.1575</v>
      </c>
      <c r="D592" s="482">
        <v>1.1274999999999999</v>
      </c>
      <c r="E592" s="493">
        <v>1.0975000000000001</v>
      </c>
      <c r="F592" s="496">
        <v>1.06375</v>
      </c>
      <c r="G592" s="496">
        <v>1.0049999999999999</v>
      </c>
      <c r="H592" s="496">
        <v>0.94499999999999995</v>
      </c>
      <c r="I592" s="496">
        <v>0.9</v>
      </c>
      <c r="J592" s="1013"/>
      <c r="K592" s="496">
        <v>0.82499999999999996</v>
      </c>
      <c r="L592" s="492">
        <v>0.74875000000000003</v>
      </c>
      <c r="M592" s="1013"/>
      <c r="N592" s="509">
        <v>0.67749999999999999</v>
      </c>
      <c r="O592" s="509">
        <v>0.59499999999999997</v>
      </c>
      <c r="P592" s="498">
        <v>0.54</v>
      </c>
      <c r="Q592" s="498">
        <v>0.49</v>
      </c>
      <c r="R592" s="498">
        <v>0.45</v>
      </c>
      <c r="S592" s="498">
        <v>0.42499999999999999</v>
      </c>
      <c r="T592" s="498">
        <v>0.40500000000000003</v>
      </c>
      <c r="U592" s="498">
        <v>0.38500000000000001</v>
      </c>
      <c r="V592" s="498">
        <v>0.375</v>
      </c>
      <c r="W592" s="498">
        <v>0.37</v>
      </c>
      <c r="X592" s="498">
        <v>0.36499999999999999</v>
      </c>
      <c r="Y592" s="498">
        <v>0.36</v>
      </c>
      <c r="Z592" s="613">
        <f t="shared" si="350"/>
        <v>14.307499999999999</v>
      </c>
      <c r="AA592" s="1052">
        <f t="shared" si="330"/>
        <v>2.6607538802660757</v>
      </c>
      <c r="AB592" s="1052">
        <f t="shared" si="331"/>
        <v>2.7334851936218429</v>
      </c>
      <c r="AC592" s="1053">
        <f t="shared" si="332"/>
        <v>3.1727379553466717</v>
      </c>
      <c r="AD592" s="1053">
        <f t="shared" si="333"/>
        <v>5.845771144278622</v>
      </c>
      <c r="AE592" s="1053">
        <f t="shared" si="334"/>
        <v>6.3492063492063489</v>
      </c>
      <c r="AF592" s="1053">
        <f t="shared" si="335"/>
        <v>4.9999999999999822</v>
      </c>
      <c r="AG592" s="1053">
        <f t="shared" si="336"/>
        <v>9.0909090909091042</v>
      </c>
      <c r="AH592" s="1053">
        <f t="shared" si="337"/>
        <v>10.183639398998313</v>
      </c>
      <c r="AI592" s="1053">
        <f t="shared" si="338"/>
        <v>10.516605166051662</v>
      </c>
      <c r="AJ592" s="1053">
        <f t="shared" si="339"/>
        <v>13.86554621848739</v>
      </c>
      <c r="AK592" s="1053">
        <f t="shared" si="340"/>
        <v>10.185185185185164</v>
      </c>
      <c r="AL592" s="1053">
        <f t="shared" si="341"/>
        <v>10.204081632653072</v>
      </c>
      <c r="AM592" s="1053">
        <f t="shared" si="342"/>
        <v>8.8888888888888786</v>
      </c>
      <c r="AN592" s="1053">
        <f t="shared" si="343"/>
        <v>5.8823529411764719</v>
      </c>
      <c r="AO592" s="1053">
        <f t="shared" si="344"/>
        <v>4.9382716049382713</v>
      </c>
      <c r="AP592" s="1053">
        <f t="shared" si="345"/>
        <v>5.1948051948051965</v>
      </c>
      <c r="AQ592" s="1053">
        <f t="shared" si="346"/>
        <v>2.6666666666666616</v>
      </c>
      <c r="AR592" s="1053">
        <f t="shared" si="347"/>
        <v>1.3513513513513598</v>
      </c>
      <c r="AS592" s="1053">
        <f t="shared" si="348"/>
        <v>1.3698630136986356</v>
      </c>
      <c r="AT592" s="1053">
        <f t="shared" si="349"/>
        <v>1.388888888888884</v>
      </c>
      <c r="AU592" s="1054">
        <f t="shared" si="351"/>
        <v>6.0744504882709291</v>
      </c>
      <c r="AV592" s="1055">
        <f t="shared" si="352"/>
        <v>3.7057482251011584</v>
      </c>
    </row>
    <row r="593" spans="1:48" ht="11.25" customHeight="1" x14ac:dyDescent="0.2">
      <c r="A593" s="860" t="s">
        <v>635</v>
      </c>
      <c r="B593" s="843" t="s">
        <v>636</v>
      </c>
      <c r="C593" s="610">
        <v>3.46</v>
      </c>
      <c r="D593" s="482">
        <v>3.26</v>
      </c>
      <c r="E593" s="482">
        <v>3.06</v>
      </c>
      <c r="F593" s="610">
        <v>2.84</v>
      </c>
      <c r="G593" s="610">
        <v>2.62</v>
      </c>
      <c r="H593" s="610">
        <v>2.44</v>
      </c>
      <c r="I593" s="610">
        <v>2.2000000000000002</v>
      </c>
      <c r="J593" s="931"/>
      <c r="K593" s="610">
        <v>2</v>
      </c>
      <c r="L593" s="481">
        <v>1.84</v>
      </c>
      <c r="M593" s="931"/>
      <c r="N593" s="494">
        <v>1.55</v>
      </c>
      <c r="O593" s="494">
        <v>1.37</v>
      </c>
      <c r="P593" s="616">
        <v>1.26</v>
      </c>
      <c r="Q593" s="616">
        <v>1.18</v>
      </c>
      <c r="R593" s="616">
        <v>1.1100000000000001</v>
      </c>
      <c r="S593" s="616">
        <v>1.06</v>
      </c>
      <c r="T593" s="616">
        <v>0.98</v>
      </c>
      <c r="U593" s="616">
        <v>0.89</v>
      </c>
      <c r="V593" s="616">
        <v>0.72</v>
      </c>
      <c r="W593" s="612">
        <v>0.64</v>
      </c>
      <c r="X593" s="616">
        <v>0.63</v>
      </c>
      <c r="Y593" s="616">
        <v>0.59</v>
      </c>
      <c r="Z593" s="613">
        <f t="shared" si="350"/>
        <v>35.700000000000003</v>
      </c>
      <c r="AA593" s="1052">
        <f t="shared" si="330"/>
        <v>6.1349693251533832</v>
      </c>
      <c r="AB593" s="1052">
        <f t="shared" si="331"/>
        <v>6.5359477124182996</v>
      </c>
      <c r="AC593" s="1053">
        <f t="shared" si="332"/>
        <v>7.7464788732394485</v>
      </c>
      <c r="AD593" s="1053">
        <f t="shared" si="333"/>
        <v>8.3969465648854769</v>
      </c>
      <c r="AE593" s="1053">
        <f t="shared" si="334"/>
        <v>7.3770491803278659</v>
      </c>
      <c r="AF593" s="1053">
        <f t="shared" si="335"/>
        <v>10.909090909090891</v>
      </c>
      <c r="AG593" s="1053">
        <f t="shared" si="336"/>
        <v>10.000000000000009</v>
      </c>
      <c r="AH593" s="1053">
        <f t="shared" si="337"/>
        <v>8.6956521739130377</v>
      </c>
      <c r="AI593" s="1053">
        <f t="shared" si="338"/>
        <v>18.709677419354833</v>
      </c>
      <c r="AJ593" s="1053">
        <f t="shared" si="339"/>
        <v>13.138686131386844</v>
      </c>
      <c r="AK593" s="1053">
        <f t="shared" si="340"/>
        <v>8.7301587301587436</v>
      </c>
      <c r="AL593" s="1053">
        <f t="shared" si="341"/>
        <v>6.7796610169491567</v>
      </c>
      <c r="AM593" s="1053">
        <f t="shared" si="342"/>
        <v>6.3063063063062863</v>
      </c>
      <c r="AN593" s="1053">
        <f t="shared" si="343"/>
        <v>4.7169811320754818</v>
      </c>
      <c r="AO593" s="1053">
        <f t="shared" si="344"/>
        <v>8.163265306122458</v>
      </c>
      <c r="AP593" s="1053">
        <f t="shared" si="345"/>
        <v>10.1123595505618</v>
      </c>
      <c r="AQ593" s="1053">
        <f t="shared" si="346"/>
        <v>23.611111111111114</v>
      </c>
      <c r="AR593" s="1053">
        <f t="shared" si="347"/>
        <v>12.5</v>
      </c>
      <c r="AS593" s="1053">
        <f t="shared" si="348"/>
        <v>1.5873015873015817</v>
      </c>
      <c r="AT593" s="1053">
        <f t="shared" si="349"/>
        <v>6.7796610169491567</v>
      </c>
      <c r="AU593" s="1054">
        <f t="shared" si="351"/>
        <v>9.3465652023652925</v>
      </c>
      <c r="AV593" s="1055">
        <f t="shared" si="352"/>
        <v>4.8706617581485094</v>
      </c>
    </row>
    <row r="594" spans="1:48" ht="11.25" customHeight="1" x14ac:dyDescent="0.2">
      <c r="A594" s="860" t="s">
        <v>336</v>
      </c>
      <c r="B594" s="843" t="s">
        <v>337</v>
      </c>
      <c r="C594" s="610">
        <v>1.2</v>
      </c>
      <c r="D594" s="482">
        <v>1.1200000000000001</v>
      </c>
      <c r="E594" s="615">
        <v>0.87</v>
      </c>
      <c r="F594" s="610">
        <v>0.81</v>
      </c>
      <c r="G594" s="610">
        <v>0.78</v>
      </c>
      <c r="H594" s="610">
        <v>0.75</v>
      </c>
      <c r="I594" s="610">
        <v>0.73</v>
      </c>
      <c r="J594" s="931"/>
      <c r="K594" s="610">
        <v>0.71</v>
      </c>
      <c r="L594" s="481">
        <v>0.69</v>
      </c>
      <c r="M594" s="931"/>
      <c r="N594" s="494">
        <v>0.68</v>
      </c>
      <c r="O594" s="494">
        <v>0.66</v>
      </c>
      <c r="P594" s="616">
        <v>0.64400000000000002</v>
      </c>
      <c r="Q594" s="616">
        <v>0.60399999999999998</v>
      </c>
      <c r="R594" s="616">
        <v>0.56599999999999995</v>
      </c>
      <c r="S594" s="616">
        <v>0.53600000000000003</v>
      </c>
      <c r="T594" s="616">
        <v>0.51</v>
      </c>
      <c r="U594" s="616">
        <v>0.48531999999999997</v>
      </c>
      <c r="V594" s="616">
        <v>0.46</v>
      </c>
      <c r="W594" s="616">
        <v>0.42902000000000001</v>
      </c>
      <c r="X594" s="616">
        <v>0.41</v>
      </c>
      <c r="Y594" s="616">
        <v>0.4</v>
      </c>
      <c r="Z594" s="613">
        <f t="shared" si="350"/>
        <v>14.04434</v>
      </c>
      <c r="AA594" s="1052">
        <f t="shared" si="330"/>
        <v>7.1428571428571397</v>
      </c>
      <c r="AB594" s="1052">
        <f t="shared" si="331"/>
        <v>28.735632183908066</v>
      </c>
      <c r="AC594" s="1053">
        <f t="shared" si="332"/>
        <v>7.4074074074073959</v>
      </c>
      <c r="AD594" s="1053">
        <f t="shared" si="333"/>
        <v>3.8461538461538547</v>
      </c>
      <c r="AE594" s="1053">
        <f t="shared" si="334"/>
        <v>4.0000000000000036</v>
      </c>
      <c r="AF594" s="1053">
        <f t="shared" si="335"/>
        <v>2.7397260273972712</v>
      </c>
      <c r="AG594" s="1053">
        <f t="shared" si="336"/>
        <v>2.8169014084507005</v>
      </c>
      <c r="AH594" s="1053">
        <f t="shared" si="337"/>
        <v>2.898550724637694</v>
      </c>
      <c r="AI594" s="1053">
        <f t="shared" si="338"/>
        <v>1.4705882352941124</v>
      </c>
      <c r="AJ594" s="1053">
        <f t="shared" si="339"/>
        <v>3.0303030303030276</v>
      </c>
      <c r="AK594" s="1053">
        <f t="shared" si="340"/>
        <v>2.4844720496894457</v>
      </c>
      <c r="AL594" s="1053">
        <f t="shared" si="341"/>
        <v>6.6225165562914023</v>
      </c>
      <c r="AM594" s="1053">
        <f t="shared" si="342"/>
        <v>6.7137809187279185</v>
      </c>
      <c r="AN594" s="1053">
        <f t="shared" si="343"/>
        <v>5.5970149253731227</v>
      </c>
      <c r="AO594" s="1053">
        <f t="shared" si="344"/>
        <v>5.0980392156862786</v>
      </c>
      <c r="AP594" s="1053">
        <f t="shared" si="345"/>
        <v>5.0853045413335574</v>
      </c>
      <c r="AQ594" s="1053">
        <f t="shared" si="346"/>
        <v>5.5043478260869527</v>
      </c>
      <c r="AR594" s="1053">
        <f t="shared" si="347"/>
        <v>7.2211085730268909</v>
      </c>
      <c r="AS594" s="1053">
        <f t="shared" si="348"/>
        <v>4.6390243902439066</v>
      </c>
      <c r="AT594" s="1053">
        <f t="shared" si="349"/>
        <v>2.4999999999999911</v>
      </c>
      <c r="AU594" s="1054">
        <f t="shared" si="351"/>
        <v>5.7776864501434364</v>
      </c>
      <c r="AV594" s="1055">
        <f t="shared" si="352"/>
        <v>5.7053493557712516</v>
      </c>
    </row>
    <row r="595" spans="1:48" ht="11.25" customHeight="1" x14ac:dyDescent="0.2">
      <c r="A595" s="489" t="s">
        <v>1652</v>
      </c>
      <c r="B595" s="491" t="s">
        <v>1653</v>
      </c>
      <c r="C595" s="610">
        <v>3.4</v>
      </c>
      <c r="D595" s="482">
        <v>3.25</v>
      </c>
      <c r="E595" s="503">
        <v>3.1</v>
      </c>
      <c r="F595" s="496">
        <v>2.88</v>
      </c>
      <c r="G595" s="496">
        <v>2.4</v>
      </c>
      <c r="H595" s="496">
        <v>2</v>
      </c>
      <c r="I595" s="496">
        <v>1.32</v>
      </c>
      <c r="J595" s="1013"/>
      <c r="K595" s="496">
        <v>1</v>
      </c>
      <c r="L595" s="497">
        <v>0.4</v>
      </c>
      <c r="M595" s="1013"/>
      <c r="N595" s="518">
        <v>0.4</v>
      </c>
      <c r="O595" s="518">
        <v>0.95</v>
      </c>
      <c r="P595" s="498">
        <v>3.15</v>
      </c>
      <c r="Q595" s="498">
        <v>2.8</v>
      </c>
      <c r="R595" s="498">
        <v>2.4</v>
      </c>
      <c r="S595" s="498">
        <v>2.16</v>
      </c>
      <c r="T595" s="498">
        <v>2</v>
      </c>
      <c r="U595" s="498">
        <v>1.86</v>
      </c>
      <c r="V595" s="498">
        <v>1.77</v>
      </c>
      <c r="W595" s="498">
        <v>1.55</v>
      </c>
      <c r="X595" s="498">
        <v>1.45</v>
      </c>
      <c r="Y595" s="499">
        <v>1.4</v>
      </c>
      <c r="Z595" s="613">
        <f t="shared" si="350"/>
        <v>41.64</v>
      </c>
      <c r="AA595" s="1052">
        <f t="shared" si="330"/>
        <v>4.6153846153846212</v>
      </c>
      <c r="AB595" s="1052">
        <f t="shared" si="331"/>
        <v>4.8387096774193505</v>
      </c>
      <c r="AC595" s="1053">
        <f t="shared" si="332"/>
        <v>7.6388888888889062</v>
      </c>
      <c r="AD595" s="1053">
        <f t="shared" si="333"/>
        <v>19.999999999999996</v>
      </c>
      <c r="AE595" s="1053">
        <f t="shared" si="334"/>
        <v>19.999999999999996</v>
      </c>
      <c r="AF595" s="1053">
        <f t="shared" si="335"/>
        <v>51.515151515151516</v>
      </c>
      <c r="AG595" s="1053">
        <f t="shared" si="336"/>
        <v>32.000000000000007</v>
      </c>
      <c r="AH595" s="1053">
        <f t="shared" si="337"/>
        <v>150</v>
      </c>
      <c r="AI595" s="1053">
        <f t="shared" si="338"/>
        <v>0</v>
      </c>
      <c r="AJ595" s="1053">
        <f t="shared" si="339"/>
        <v>-57.894736842105267</v>
      </c>
      <c r="AK595" s="1053">
        <f t="shared" si="340"/>
        <v>-69.841269841269835</v>
      </c>
      <c r="AL595" s="1053">
        <f t="shared" si="341"/>
        <v>12.5</v>
      </c>
      <c r="AM595" s="1053">
        <f t="shared" si="342"/>
        <v>16.666666666666675</v>
      </c>
      <c r="AN595" s="1053">
        <f t="shared" si="343"/>
        <v>11.111111111111093</v>
      </c>
      <c r="AO595" s="1053">
        <f t="shared" si="344"/>
        <v>8.0000000000000071</v>
      </c>
      <c r="AP595" s="1053">
        <f t="shared" si="345"/>
        <v>7.5268817204301008</v>
      </c>
      <c r="AQ595" s="1053">
        <f t="shared" si="346"/>
        <v>5.0847457627118731</v>
      </c>
      <c r="AR595" s="1053">
        <f t="shared" si="347"/>
        <v>14.193548387096765</v>
      </c>
      <c r="AS595" s="1053">
        <f t="shared" si="348"/>
        <v>6.8965517241379448</v>
      </c>
      <c r="AT595" s="1053">
        <f t="shared" si="349"/>
        <v>3.5714285714285809</v>
      </c>
      <c r="AU595" s="1054">
        <f t="shared" si="351"/>
        <v>12.421153097852617</v>
      </c>
      <c r="AV595" s="1055">
        <f t="shared" si="352"/>
        <v>41.795585567941501</v>
      </c>
    </row>
    <row r="596" spans="1:48" ht="11.25" customHeight="1" x14ac:dyDescent="0.2">
      <c r="A596" s="480" t="s">
        <v>784</v>
      </c>
      <c r="B596" s="843" t="s">
        <v>785</v>
      </c>
      <c r="C596" s="610">
        <v>0.44</v>
      </c>
      <c r="D596" s="482">
        <v>0.4</v>
      </c>
      <c r="E596" s="615">
        <v>0.36</v>
      </c>
      <c r="F596" s="610">
        <v>0.34</v>
      </c>
      <c r="G596" s="610">
        <v>0.32</v>
      </c>
      <c r="H596" s="610">
        <v>0.3</v>
      </c>
      <c r="I596" s="610">
        <v>0.28000000000000003</v>
      </c>
      <c r="J596" s="931"/>
      <c r="K596" s="610">
        <v>0.24</v>
      </c>
      <c r="L596" s="481">
        <v>0.22</v>
      </c>
      <c r="M596" s="931"/>
      <c r="N596" s="494">
        <v>0.21</v>
      </c>
      <c r="O596" s="494">
        <v>0.19</v>
      </c>
      <c r="P596" s="616">
        <v>0.17</v>
      </c>
      <c r="Q596" s="616">
        <v>0.16</v>
      </c>
      <c r="R596" s="616">
        <v>0.12</v>
      </c>
      <c r="S596" s="616">
        <v>0.1</v>
      </c>
      <c r="T596" s="616">
        <v>5.6250000000000001E-2</v>
      </c>
      <c r="U596" s="612">
        <v>0</v>
      </c>
      <c r="V596" s="612">
        <v>0</v>
      </c>
      <c r="W596" s="612">
        <v>0</v>
      </c>
      <c r="X596" s="612">
        <v>0</v>
      </c>
      <c r="Y596" s="612">
        <v>0</v>
      </c>
      <c r="Z596" s="613">
        <f t="shared" si="350"/>
        <v>3.9062500000000009</v>
      </c>
      <c r="AA596" s="1052">
        <f t="shared" si="330"/>
        <v>9.9999999999999858</v>
      </c>
      <c r="AB596" s="1052">
        <f t="shared" si="331"/>
        <v>11.111111111111116</v>
      </c>
      <c r="AC596" s="1053">
        <f t="shared" si="332"/>
        <v>5.8823529411764497</v>
      </c>
      <c r="AD596" s="1053">
        <f t="shared" si="333"/>
        <v>6.25</v>
      </c>
      <c r="AE596" s="1053">
        <f t="shared" si="334"/>
        <v>6.6666666666666652</v>
      </c>
      <c r="AF596" s="1053">
        <f t="shared" si="335"/>
        <v>7.1428571428571397</v>
      </c>
      <c r="AG596" s="1053">
        <f t="shared" si="336"/>
        <v>16.666666666666675</v>
      </c>
      <c r="AH596" s="1053">
        <f t="shared" si="337"/>
        <v>9.0909090909090828</v>
      </c>
      <c r="AI596" s="1053">
        <f t="shared" si="338"/>
        <v>4.7619047619047672</v>
      </c>
      <c r="AJ596" s="1053">
        <f t="shared" si="339"/>
        <v>10.526315789473673</v>
      </c>
      <c r="AK596" s="1053">
        <f t="shared" si="340"/>
        <v>11.764705882352944</v>
      </c>
      <c r="AL596" s="1053">
        <f t="shared" si="341"/>
        <v>6.25</v>
      </c>
      <c r="AM596" s="1053">
        <f t="shared" si="342"/>
        <v>33.33333333333335</v>
      </c>
      <c r="AN596" s="1053">
        <f t="shared" si="343"/>
        <v>19.999999999999996</v>
      </c>
      <c r="AO596" s="1053">
        <f t="shared" si="344"/>
        <v>77.777777777777786</v>
      </c>
      <c r="AP596" s="1053" t="str">
        <f t="shared" si="345"/>
        <v>n/a</v>
      </c>
      <c r="AQ596" s="1053" t="str">
        <f t="shared" si="346"/>
        <v>n/a</v>
      </c>
      <c r="AR596" s="1053" t="str">
        <f t="shared" si="347"/>
        <v>n/a</v>
      </c>
      <c r="AS596" s="1053" t="str">
        <f t="shared" si="348"/>
        <v>n/a</v>
      </c>
      <c r="AT596" s="1053" t="str">
        <f t="shared" si="349"/>
        <v>n/a</v>
      </c>
      <c r="AU596" s="1054">
        <f t="shared" si="351"/>
        <v>15.814973410948642</v>
      </c>
      <c r="AV596" s="1055">
        <f t="shared" si="352"/>
        <v>18.656196897732396</v>
      </c>
    </row>
    <row r="597" spans="1:48" ht="11.25" customHeight="1" x14ac:dyDescent="0.2">
      <c r="A597" s="480" t="s">
        <v>1664</v>
      </c>
      <c r="B597" s="843" t="s">
        <v>1665</v>
      </c>
      <c r="C597" s="610">
        <v>0.56000000000000005</v>
      </c>
      <c r="D597" s="482">
        <v>0.48</v>
      </c>
      <c r="E597" s="615">
        <v>0.42000000000000004</v>
      </c>
      <c r="F597" s="610">
        <v>0.38</v>
      </c>
      <c r="G597" s="610">
        <v>0.35</v>
      </c>
      <c r="H597" s="610">
        <v>0.33</v>
      </c>
      <c r="I597" s="610">
        <v>0.31</v>
      </c>
      <c r="J597" s="931"/>
      <c r="K597" s="610">
        <v>0.27</v>
      </c>
      <c r="L597" s="614">
        <v>0.24</v>
      </c>
      <c r="M597" s="931"/>
      <c r="N597" s="611">
        <v>0.24</v>
      </c>
      <c r="O597" s="494">
        <v>0.24</v>
      </c>
      <c r="P597" s="616">
        <v>0.22</v>
      </c>
      <c r="Q597" s="616">
        <v>0.19</v>
      </c>
      <c r="R597" s="612">
        <v>0.18</v>
      </c>
      <c r="S597" s="612">
        <v>0.18</v>
      </c>
      <c r="T597" s="616">
        <v>0.18</v>
      </c>
      <c r="U597" s="616">
        <v>0.16</v>
      </c>
      <c r="V597" s="616">
        <v>0.14333000000000001</v>
      </c>
      <c r="W597" s="612">
        <v>0.125</v>
      </c>
      <c r="X597" s="612">
        <v>0.125</v>
      </c>
      <c r="Y597" s="612">
        <v>0.125</v>
      </c>
      <c r="Z597" s="613">
        <f t="shared" si="350"/>
        <v>5.4483299999999995</v>
      </c>
      <c r="AA597" s="1052">
        <f t="shared" si="330"/>
        <v>16.666666666666675</v>
      </c>
      <c r="AB597" s="1052">
        <f t="shared" si="331"/>
        <v>14.285714285714279</v>
      </c>
      <c r="AC597" s="1053">
        <f t="shared" si="332"/>
        <v>10.526315789473696</v>
      </c>
      <c r="AD597" s="1053">
        <f t="shared" si="333"/>
        <v>8.5714285714285854</v>
      </c>
      <c r="AE597" s="1053">
        <f t="shared" si="334"/>
        <v>6.0606060606060552</v>
      </c>
      <c r="AF597" s="1053">
        <f t="shared" si="335"/>
        <v>6.4516129032258229</v>
      </c>
      <c r="AG597" s="1053">
        <f t="shared" si="336"/>
        <v>14.814814814814813</v>
      </c>
      <c r="AH597" s="1053">
        <f t="shared" si="337"/>
        <v>12.500000000000021</v>
      </c>
      <c r="AI597" s="1053">
        <f t="shared" si="338"/>
        <v>0</v>
      </c>
      <c r="AJ597" s="1053">
        <f t="shared" si="339"/>
        <v>0</v>
      </c>
      <c r="AK597" s="1053">
        <f t="shared" si="340"/>
        <v>9.0909090909090828</v>
      </c>
      <c r="AL597" s="1053">
        <f t="shared" si="341"/>
        <v>15.789473684210531</v>
      </c>
      <c r="AM597" s="1053">
        <f t="shared" si="342"/>
        <v>5.555555555555558</v>
      </c>
      <c r="AN597" s="1053">
        <f t="shared" si="343"/>
        <v>0</v>
      </c>
      <c r="AO597" s="1053">
        <f t="shared" si="344"/>
        <v>0</v>
      </c>
      <c r="AP597" s="1053">
        <f t="shared" si="345"/>
        <v>12.5</v>
      </c>
      <c r="AQ597" s="1053">
        <f t="shared" si="346"/>
        <v>11.630503034954298</v>
      </c>
      <c r="AR597" s="1053">
        <f t="shared" si="347"/>
        <v>14.66400000000001</v>
      </c>
      <c r="AS597" s="1053">
        <f t="shared" si="348"/>
        <v>0</v>
      </c>
      <c r="AT597" s="1053">
        <f t="shared" si="349"/>
        <v>0</v>
      </c>
      <c r="AU597" s="1054">
        <f t="shared" si="351"/>
        <v>7.9553800228779705</v>
      </c>
      <c r="AV597" s="1055">
        <f t="shared" si="352"/>
        <v>6.172185020806201</v>
      </c>
    </row>
    <row r="598" spans="1:48" ht="11.25" customHeight="1" x14ac:dyDescent="0.2">
      <c r="A598" s="489" t="s">
        <v>1628</v>
      </c>
      <c r="B598" s="491" t="s">
        <v>1629</v>
      </c>
      <c r="C598" s="610">
        <v>2.2599999999999998</v>
      </c>
      <c r="D598" s="482">
        <v>2.16</v>
      </c>
      <c r="E598" s="493">
        <v>2.06</v>
      </c>
      <c r="F598" s="496">
        <v>1.94</v>
      </c>
      <c r="G598" s="496">
        <v>1.84</v>
      </c>
      <c r="H598" s="496">
        <v>1.7749999999999999</v>
      </c>
      <c r="I598" s="496">
        <v>1.5249999999999999</v>
      </c>
      <c r="J598" s="1013"/>
      <c r="K598" s="496">
        <v>1.25</v>
      </c>
      <c r="L598" s="492">
        <v>1.1000000000000001</v>
      </c>
      <c r="M598" s="1013"/>
      <c r="N598" s="509">
        <v>0.75</v>
      </c>
      <c r="O598" s="518">
        <v>0.5</v>
      </c>
      <c r="P598" s="499">
        <v>0.5</v>
      </c>
      <c r="Q598" s="499">
        <v>0.5</v>
      </c>
      <c r="R598" s="498">
        <v>0.5</v>
      </c>
      <c r="S598" s="498">
        <v>0.25</v>
      </c>
      <c r="T598" s="499">
        <v>0</v>
      </c>
      <c r="U598" s="499">
        <v>0</v>
      </c>
      <c r="V598" s="499">
        <v>0</v>
      </c>
      <c r="W598" s="499">
        <v>0</v>
      </c>
      <c r="X598" s="499">
        <v>0</v>
      </c>
      <c r="Y598" s="499">
        <v>0</v>
      </c>
      <c r="Z598" s="613">
        <f t="shared" si="350"/>
        <v>18.91</v>
      </c>
      <c r="AA598" s="1052">
        <f t="shared" si="330"/>
        <v>4.6296296296296058</v>
      </c>
      <c r="AB598" s="1052">
        <f t="shared" si="331"/>
        <v>4.8543689320388328</v>
      </c>
      <c r="AC598" s="1053">
        <f t="shared" si="332"/>
        <v>6.1855670103092786</v>
      </c>
      <c r="AD598" s="1053">
        <f t="shared" si="333"/>
        <v>5.4347826086956541</v>
      </c>
      <c r="AE598" s="1053">
        <f t="shared" si="334"/>
        <v>3.6619718309859328</v>
      </c>
      <c r="AF598" s="1053">
        <f t="shared" si="335"/>
        <v>16.393442622950815</v>
      </c>
      <c r="AG598" s="1053">
        <f t="shared" si="336"/>
        <v>21.999999999999996</v>
      </c>
      <c r="AH598" s="1053">
        <f t="shared" si="337"/>
        <v>13.636363636363624</v>
      </c>
      <c r="AI598" s="1053">
        <f t="shared" si="338"/>
        <v>46.666666666666679</v>
      </c>
      <c r="AJ598" s="1053">
        <f t="shared" si="339"/>
        <v>50</v>
      </c>
      <c r="AK598" s="1053">
        <f t="shared" si="340"/>
        <v>0</v>
      </c>
      <c r="AL598" s="1053">
        <f t="shared" si="341"/>
        <v>0</v>
      </c>
      <c r="AM598" s="1053">
        <f t="shared" si="342"/>
        <v>0</v>
      </c>
      <c r="AN598" s="1053">
        <f t="shared" si="343"/>
        <v>100</v>
      </c>
      <c r="AO598" s="1053" t="str">
        <f t="shared" si="344"/>
        <v>n/a</v>
      </c>
      <c r="AP598" s="1053" t="str">
        <f t="shared" si="345"/>
        <v>n/a</v>
      </c>
      <c r="AQ598" s="1053" t="str">
        <f t="shared" si="346"/>
        <v>n/a</v>
      </c>
      <c r="AR598" s="1053" t="str">
        <f t="shared" si="347"/>
        <v>n/a</v>
      </c>
      <c r="AS598" s="1053" t="str">
        <f t="shared" si="348"/>
        <v>n/a</v>
      </c>
      <c r="AT598" s="1053" t="str">
        <f t="shared" si="349"/>
        <v>n/a</v>
      </c>
      <c r="AU598" s="1054">
        <f t="shared" si="351"/>
        <v>19.533056638402886</v>
      </c>
      <c r="AV598" s="1055">
        <f t="shared" si="352"/>
        <v>28.285788000140712</v>
      </c>
    </row>
    <row r="599" spans="1:48" ht="11.25" customHeight="1" x14ac:dyDescent="0.2">
      <c r="A599" s="834" t="s">
        <v>4534</v>
      </c>
      <c r="B599" s="843" t="s">
        <v>4077</v>
      </c>
      <c r="C599" s="482">
        <v>0.59</v>
      </c>
      <c r="D599" s="482">
        <v>0.53</v>
      </c>
      <c r="E599" s="615">
        <v>0.44</v>
      </c>
      <c r="F599" s="482">
        <v>0.4</v>
      </c>
      <c r="G599" s="482">
        <v>0.32</v>
      </c>
      <c r="H599" s="505">
        <v>0</v>
      </c>
      <c r="I599" s="505">
        <v>0</v>
      </c>
      <c r="J599" s="505"/>
      <c r="K599" s="505">
        <v>0</v>
      </c>
      <c r="L599" s="502">
        <v>0</v>
      </c>
      <c r="M599" s="505"/>
      <c r="N599" s="525">
        <v>0</v>
      </c>
      <c r="O599" s="525">
        <v>0.06</v>
      </c>
      <c r="P599" s="616">
        <v>0.36</v>
      </c>
      <c r="Q599" s="616">
        <v>0.34</v>
      </c>
      <c r="R599" s="616">
        <v>0.32</v>
      </c>
      <c r="S599" s="616">
        <v>0.30000000000000004</v>
      </c>
      <c r="T599" s="616">
        <v>0.26</v>
      </c>
      <c r="U599" s="616">
        <v>0.21500000000000002</v>
      </c>
      <c r="V599" s="522">
        <v>0.1875</v>
      </c>
      <c r="W599" s="522">
        <v>0.26249999999999996</v>
      </c>
      <c r="X599" s="616">
        <v>0.3</v>
      </c>
      <c r="Y599" s="616">
        <v>0.12</v>
      </c>
      <c r="Z599" s="613">
        <f t="shared" si="350"/>
        <v>5.004999999999999</v>
      </c>
      <c r="AA599" s="1052">
        <f t="shared" si="330"/>
        <v>11.32075471698113</v>
      </c>
      <c r="AB599" s="1052">
        <f t="shared" si="331"/>
        <v>20.45454545454546</v>
      </c>
      <c r="AC599" s="1053">
        <f t="shared" si="332"/>
        <v>9.9999999999999858</v>
      </c>
      <c r="AD599" s="1053">
        <f t="shared" si="333"/>
        <v>25</v>
      </c>
      <c r="AE599" s="1053" t="str">
        <f t="shared" si="334"/>
        <v>n/a</v>
      </c>
      <c r="AF599" s="1053" t="str">
        <f t="shared" si="335"/>
        <v>n/a</v>
      </c>
      <c r="AG599" s="1053" t="str">
        <f t="shared" si="336"/>
        <v>n/a</v>
      </c>
      <c r="AH599" s="1053" t="str">
        <f t="shared" si="337"/>
        <v>n/a</v>
      </c>
      <c r="AI599" s="1053" t="str">
        <f t="shared" si="338"/>
        <v>n/a</v>
      </c>
      <c r="AJ599" s="1053">
        <f t="shared" si="339"/>
        <v>-100</v>
      </c>
      <c r="AK599" s="1053">
        <f t="shared" si="340"/>
        <v>-83.333333333333343</v>
      </c>
      <c r="AL599" s="1053">
        <f t="shared" si="341"/>
        <v>5.8823529411764497</v>
      </c>
      <c r="AM599" s="1053">
        <f t="shared" si="342"/>
        <v>6.25</v>
      </c>
      <c r="AN599" s="1053">
        <f t="shared" si="343"/>
        <v>6.666666666666643</v>
      </c>
      <c r="AO599" s="1053">
        <f t="shared" si="344"/>
        <v>15.384615384615397</v>
      </c>
      <c r="AP599" s="1053">
        <f t="shared" si="345"/>
        <v>20.930232558139529</v>
      </c>
      <c r="AQ599" s="1053">
        <f t="shared" si="346"/>
        <v>14.666666666666671</v>
      </c>
      <c r="AR599" s="1053">
        <f t="shared" si="347"/>
        <v>-28.571428571428559</v>
      </c>
      <c r="AS599" s="1053">
        <f t="shared" si="348"/>
        <v>-12.500000000000011</v>
      </c>
      <c r="AT599" s="1053">
        <f t="shared" si="349"/>
        <v>150</v>
      </c>
      <c r="AU599" s="1054">
        <f t="shared" si="351"/>
        <v>4.1434048322686232</v>
      </c>
      <c r="AV599" s="1055">
        <f t="shared" si="352"/>
        <v>55.05778327958226</v>
      </c>
    </row>
    <row r="600" spans="1:48" ht="11.25" customHeight="1" x14ac:dyDescent="0.2">
      <c r="A600" s="860" t="s">
        <v>1654</v>
      </c>
      <c r="B600" s="843" t="s">
        <v>1655</v>
      </c>
      <c r="C600" s="610">
        <v>3.93</v>
      </c>
      <c r="D600" s="482">
        <v>3.41</v>
      </c>
      <c r="E600" s="482">
        <v>2.9499999999999997</v>
      </c>
      <c r="F600" s="610">
        <v>2.54</v>
      </c>
      <c r="G600" s="610">
        <v>2.2000000000000002</v>
      </c>
      <c r="H600" s="610">
        <v>1.85</v>
      </c>
      <c r="I600" s="610">
        <v>1.58</v>
      </c>
      <c r="J600" s="931"/>
      <c r="K600" s="610">
        <v>1.4</v>
      </c>
      <c r="L600" s="481">
        <v>1.3</v>
      </c>
      <c r="M600" s="931"/>
      <c r="N600" s="494">
        <v>1.22</v>
      </c>
      <c r="O600" s="611">
        <v>1.2</v>
      </c>
      <c r="P600" s="612">
        <v>1.2</v>
      </c>
      <c r="Q600" s="616">
        <v>1.1100000000000001</v>
      </c>
      <c r="R600" s="616">
        <v>1.08</v>
      </c>
      <c r="S600" s="612">
        <v>1</v>
      </c>
      <c r="T600" s="612">
        <v>1</v>
      </c>
      <c r="U600" s="616">
        <v>1</v>
      </c>
      <c r="V600" s="616">
        <v>0.97</v>
      </c>
      <c r="W600" s="616">
        <v>0.96</v>
      </c>
      <c r="X600" s="616">
        <v>0.94</v>
      </c>
      <c r="Y600" s="616">
        <v>0.9</v>
      </c>
      <c r="Z600" s="613">
        <f t="shared" si="350"/>
        <v>33.739999999999995</v>
      </c>
      <c r="AA600" s="1052">
        <f t="shared" si="330"/>
        <v>15.249266862170096</v>
      </c>
      <c r="AB600" s="1052">
        <f t="shared" si="331"/>
        <v>15.593220338983071</v>
      </c>
      <c r="AC600" s="1053">
        <f t="shared" si="332"/>
        <v>16.14173228346456</v>
      </c>
      <c r="AD600" s="1053">
        <f t="shared" si="333"/>
        <v>15.454545454545453</v>
      </c>
      <c r="AE600" s="1053">
        <f t="shared" si="334"/>
        <v>18.918918918918926</v>
      </c>
      <c r="AF600" s="1053">
        <f t="shared" si="335"/>
        <v>17.088607594936711</v>
      </c>
      <c r="AG600" s="1053">
        <f t="shared" si="336"/>
        <v>12.857142857142879</v>
      </c>
      <c r="AH600" s="1053">
        <f t="shared" si="337"/>
        <v>7.6923076923076872</v>
      </c>
      <c r="AI600" s="1053">
        <f t="shared" si="338"/>
        <v>6.5573770491803351</v>
      </c>
      <c r="AJ600" s="1053">
        <f t="shared" si="339"/>
        <v>1.6666666666666607</v>
      </c>
      <c r="AK600" s="1053">
        <f t="shared" si="340"/>
        <v>0</v>
      </c>
      <c r="AL600" s="1053">
        <f t="shared" si="341"/>
        <v>8.108108108108091</v>
      </c>
      <c r="AM600" s="1053">
        <f t="shared" si="342"/>
        <v>2.7777777777777901</v>
      </c>
      <c r="AN600" s="1053">
        <f t="shared" si="343"/>
        <v>8.0000000000000071</v>
      </c>
      <c r="AO600" s="1053">
        <f t="shared" si="344"/>
        <v>0</v>
      </c>
      <c r="AP600" s="1053">
        <f t="shared" si="345"/>
        <v>0</v>
      </c>
      <c r="AQ600" s="1053">
        <f t="shared" si="346"/>
        <v>3.0927835051546504</v>
      </c>
      <c r="AR600" s="1053">
        <f t="shared" si="347"/>
        <v>1.0416666666666741</v>
      </c>
      <c r="AS600" s="1053">
        <f t="shared" si="348"/>
        <v>2.1276595744680771</v>
      </c>
      <c r="AT600" s="1053">
        <f t="shared" si="349"/>
        <v>4.4444444444444287</v>
      </c>
      <c r="AU600" s="1054">
        <f t="shared" si="351"/>
        <v>7.8406112897468061</v>
      </c>
      <c r="AV600" s="1055">
        <f t="shared" si="352"/>
        <v>6.6418609091243912</v>
      </c>
    </row>
    <row r="601" spans="1:48" ht="11.25" customHeight="1" x14ac:dyDescent="0.2">
      <c r="A601" s="489" t="s">
        <v>2837</v>
      </c>
      <c r="B601" s="491" t="s">
        <v>2838</v>
      </c>
      <c r="C601" s="610">
        <v>1.1499999999999999</v>
      </c>
      <c r="D601" s="482">
        <v>0.9</v>
      </c>
      <c r="E601" s="1039">
        <v>0.56999999999999995</v>
      </c>
      <c r="F601" s="496">
        <v>0.48</v>
      </c>
      <c r="G601" s="496">
        <v>0.4</v>
      </c>
      <c r="H601" s="496">
        <v>0.16</v>
      </c>
      <c r="I601" s="519">
        <v>0.04</v>
      </c>
      <c r="J601" s="1013"/>
      <c r="K601" s="495">
        <v>0.04</v>
      </c>
      <c r="L601" s="497">
        <v>0.04</v>
      </c>
      <c r="M601" s="1013"/>
      <c r="N601" s="518">
        <v>0.04</v>
      </c>
      <c r="O601" s="518">
        <v>0.09</v>
      </c>
      <c r="P601" s="499">
        <v>1.3828</v>
      </c>
      <c r="Q601" s="498">
        <v>2.4948000000000001</v>
      </c>
      <c r="R601" s="498">
        <v>2.36382</v>
      </c>
      <c r="S601" s="498">
        <v>2.2237600000000004</v>
      </c>
      <c r="T601" s="498">
        <v>2.1067200000000001</v>
      </c>
      <c r="U601" s="498">
        <v>1.98044</v>
      </c>
      <c r="V601" s="498">
        <v>1.76176</v>
      </c>
      <c r="W601" s="498">
        <v>1.52152</v>
      </c>
      <c r="X601" s="498">
        <v>1.2936000000000001</v>
      </c>
      <c r="Y601" s="498">
        <v>1.0533600000000001</v>
      </c>
      <c r="Z601" s="613">
        <f t="shared" si="350"/>
        <v>22.092580000000002</v>
      </c>
      <c r="AA601" s="1052">
        <f t="shared" si="330"/>
        <v>27.777777777777768</v>
      </c>
      <c r="AB601" s="1052">
        <f t="shared" si="331"/>
        <v>57.894736842105289</v>
      </c>
      <c r="AC601" s="1053">
        <f t="shared" si="332"/>
        <v>18.75</v>
      </c>
      <c r="AD601" s="1053">
        <f t="shared" si="333"/>
        <v>19.999999999999996</v>
      </c>
      <c r="AE601" s="1053">
        <f t="shared" si="334"/>
        <v>150</v>
      </c>
      <c r="AF601" s="1053">
        <f t="shared" si="335"/>
        <v>300</v>
      </c>
      <c r="AG601" s="1053">
        <f t="shared" si="336"/>
        <v>0</v>
      </c>
      <c r="AH601" s="1053">
        <f t="shared" si="337"/>
        <v>0</v>
      </c>
      <c r="AI601" s="1053">
        <f t="shared" si="338"/>
        <v>0</v>
      </c>
      <c r="AJ601" s="1053">
        <f t="shared" si="339"/>
        <v>-55.555555555555557</v>
      </c>
      <c r="AK601" s="1053">
        <f t="shared" si="340"/>
        <v>-93.4914665895285</v>
      </c>
      <c r="AL601" s="1053">
        <f t="shared" si="341"/>
        <v>-44.572711239377902</v>
      </c>
      <c r="AM601" s="1053">
        <f t="shared" si="342"/>
        <v>5.5410310429728105</v>
      </c>
      <c r="AN601" s="1053">
        <f t="shared" si="343"/>
        <v>6.2983415476490112</v>
      </c>
      <c r="AO601" s="1053">
        <f t="shared" si="344"/>
        <v>5.555555555555558</v>
      </c>
      <c r="AP601" s="1053">
        <f t="shared" si="345"/>
        <v>6.3763608087091805</v>
      </c>
      <c r="AQ601" s="1053">
        <f t="shared" si="346"/>
        <v>12.412587412587417</v>
      </c>
      <c r="AR601" s="1053">
        <f t="shared" si="347"/>
        <v>15.789473684210531</v>
      </c>
      <c r="AS601" s="1053">
        <f t="shared" si="348"/>
        <v>17.619047619047599</v>
      </c>
      <c r="AT601" s="1053">
        <f t="shared" si="349"/>
        <v>22.807017543859654</v>
      </c>
      <c r="AU601" s="1054">
        <f t="shared" si="351"/>
        <v>23.66010982250064</v>
      </c>
      <c r="AV601" s="1055">
        <f t="shared" si="352"/>
        <v>79.923851166733144</v>
      </c>
    </row>
    <row r="602" spans="1:48" ht="11.25" customHeight="1" x14ac:dyDescent="0.2">
      <c r="A602" s="860" t="s">
        <v>788</v>
      </c>
      <c r="B602" s="843" t="s">
        <v>789</v>
      </c>
      <c r="C602" s="610">
        <v>2.46</v>
      </c>
      <c r="D602" s="482">
        <v>2.38</v>
      </c>
      <c r="E602" s="615">
        <v>2.2999999999999998</v>
      </c>
      <c r="F602" s="610">
        <v>2.2225000000000001</v>
      </c>
      <c r="G602" s="610">
        <v>2.1524999999999999</v>
      </c>
      <c r="H602" s="610">
        <v>2.0825</v>
      </c>
      <c r="I602" s="610">
        <v>2.0125000000000002</v>
      </c>
      <c r="J602" s="931"/>
      <c r="K602" s="610">
        <v>1.9424999999999999</v>
      </c>
      <c r="L602" s="481">
        <v>1.8725000000000001</v>
      </c>
      <c r="M602" s="931"/>
      <c r="N602" s="494">
        <v>1.8025</v>
      </c>
      <c r="O602" s="494">
        <v>1.7324999999999999</v>
      </c>
      <c r="P602" s="616">
        <v>1.6625000000000001</v>
      </c>
      <c r="Q602" s="616">
        <v>1.595</v>
      </c>
      <c r="R602" s="616">
        <v>1.5349999999999999</v>
      </c>
      <c r="S602" s="616">
        <v>1.4750000000000001</v>
      </c>
      <c r="T602" s="616">
        <v>1.415</v>
      </c>
      <c r="U602" s="616">
        <v>1.385</v>
      </c>
      <c r="V602" s="616">
        <v>1.355</v>
      </c>
      <c r="W602" s="616">
        <v>1.2096515000000001</v>
      </c>
      <c r="X602" s="612">
        <v>0.81860600000000006</v>
      </c>
      <c r="Y602" s="612">
        <v>0.81860600000000006</v>
      </c>
      <c r="Z602" s="613">
        <f t="shared" si="350"/>
        <v>36.229363499999998</v>
      </c>
      <c r="AA602" s="1052">
        <f t="shared" si="330"/>
        <v>3.3613445378151363</v>
      </c>
      <c r="AB602" s="1052">
        <f t="shared" si="331"/>
        <v>3.4782608695652195</v>
      </c>
      <c r="AC602" s="1053">
        <f t="shared" si="332"/>
        <v>3.4870641169853611</v>
      </c>
      <c r="AD602" s="1053">
        <f t="shared" si="333"/>
        <v>3.2520325203252209</v>
      </c>
      <c r="AE602" s="1053">
        <f t="shared" si="334"/>
        <v>3.3613445378151141</v>
      </c>
      <c r="AF602" s="1053">
        <f t="shared" si="335"/>
        <v>3.4782608695652195</v>
      </c>
      <c r="AG602" s="1053">
        <f t="shared" si="336"/>
        <v>3.6036036036036112</v>
      </c>
      <c r="AH602" s="1053">
        <f t="shared" si="337"/>
        <v>3.7383177570093462</v>
      </c>
      <c r="AI602" s="1053">
        <f t="shared" si="338"/>
        <v>3.8834951456310662</v>
      </c>
      <c r="AJ602" s="1053">
        <f t="shared" si="339"/>
        <v>4.0404040404040442</v>
      </c>
      <c r="AK602" s="1053">
        <f t="shared" si="340"/>
        <v>4.2105263157894646</v>
      </c>
      <c r="AL602" s="1053">
        <f t="shared" si="341"/>
        <v>4.2319749216300995</v>
      </c>
      <c r="AM602" s="1053">
        <f t="shared" si="342"/>
        <v>3.9087947882736174</v>
      </c>
      <c r="AN602" s="1053">
        <f t="shared" si="343"/>
        <v>4.0677966101694718</v>
      </c>
      <c r="AO602" s="1053">
        <f t="shared" si="344"/>
        <v>4.2402826855123754</v>
      </c>
      <c r="AP602" s="1053">
        <f t="shared" si="345"/>
        <v>2.1660649819494671</v>
      </c>
      <c r="AQ602" s="1053">
        <f t="shared" si="346"/>
        <v>2.2140221402213944</v>
      </c>
      <c r="AR602" s="1053">
        <f t="shared" si="347"/>
        <v>12.01573345711553</v>
      </c>
      <c r="AS602" s="1053">
        <f t="shared" si="348"/>
        <v>47.769684072679652</v>
      </c>
      <c r="AT602" s="1053">
        <f t="shared" si="349"/>
        <v>0</v>
      </c>
      <c r="AU602" s="1054">
        <f t="shared" si="351"/>
        <v>6.025450398603021</v>
      </c>
      <c r="AV602" s="1055">
        <f t="shared" si="352"/>
        <v>10.060693751088118</v>
      </c>
    </row>
    <row r="603" spans="1:48" ht="11.25" customHeight="1" x14ac:dyDescent="0.2">
      <c r="A603" s="480" t="s">
        <v>1662</v>
      </c>
      <c r="B603" s="843" t="s">
        <v>1663</v>
      </c>
      <c r="C603" s="610">
        <v>0.9</v>
      </c>
      <c r="D603" s="482">
        <v>0.86</v>
      </c>
      <c r="E603" s="615">
        <v>0.82</v>
      </c>
      <c r="F603" s="610">
        <v>0.7</v>
      </c>
      <c r="G603" s="610">
        <v>0.62</v>
      </c>
      <c r="H603" s="610">
        <v>0.56000000000000005</v>
      </c>
      <c r="I603" s="610">
        <v>0.49</v>
      </c>
      <c r="J603" s="931"/>
      <c r="K603" s="610">
        <v>0.32</v>
      </c>
      <c r="L603" s="614">
        <v>0.2</v>
      </c>
      <c r="M603" s="931"/>
      <c r="N603" s="611">
        <v>0.2</v>
      </c>
      <c r="O603" s="611">
        <v>0.35</v>
      </c>
      <c r="P603" s="612">
        <v>0.8</v>
      </c>
      <c r="Q603" s="616">
        <v>0.8</v>
      </c>
      <c r="R603" s="616">
        <v>0.75143000000000004</v>
      </c>
      <c r="S603" s="616">
        <v>0.66666000000000003</v>
      </c>
      <c r="T603" s="616">
        <v>0.62856000000000001</v>
      </c>
      <c r="U603" s="612">
        <v>0.60951999999999995</v>
      </c>
      <c r="V603" s="616">
        <v>0.60951999999999995</v>
      </c>
      <c r="W603" s="616">
        <v>0.57143999999999995</v>
      </c>
      <c r="X603" s="612">
        <v>0</v>
      </c>
      <c r="Y603" s="612">
        <v>0</v>
      </c>
      <c r="Z603" s="613">
        <f t="shared" si="350"/>
        <v>11.457129999999999</v>
      </c>
      <c r="AA603" s="1052">
        <f t="shared" si="330"/>
        <v>4.6511627906976827</v>
      </c>
      <c r="AB603" s="1052">
        <f t="shared" si="331"/>
        <v>4.8780487804878092</v>
      </c>
      <c r="AC603" s="1053">
        <f t="shared" si="332"/>
        <v>17.142857142857149</v>
      </c>
      <c r="AD603" s="1053">
        <f t="shared" si="333"/>
        <v>12.903225806451601</v>
      </c>
      <c r="AE603" s="1053">
        <f t="shared" si="334"/>
        <v>10.714285714285698</v>
      </c>
      <c r="AF603" s="1053">
        <f t="shared" si="335"/>
        <v>14.285714285714302</v>
      </c>
      <c r="AG603" s="1053">
        <f t="shared" si="336"/>
        <v>53.125</v>
      </c>
      <c r="AH603" s="1053">
        <f t="shared" si="337"/>
        <v>59.999999999999986</v>
      </c>
      <c r="AI603" s="1053">
        <f t="shared" si="338"/>
        <v>0</v>
      </c>
      <c r="AJ603" s="1053">
        <f t="shared" si="339"/>
        <v>-42.857142857142847</v>
      </c>
      <c r="AK603" s="1053">
        <f t="shared" si="340"/>
        <v>-56.25</v>
      </c>
      <c r="AL603" s="1053">
        <f t="shared" si="341"/>
        <v>0</v>
      </c>
      <c r="AM603" s="1053">
        <f t="shared" si="342"/>
        <v>6.4636759245704889</v>
      </c>
      <c r="AN603" s="1053">
        <f t="shared" si="343"/>
        <v>12.715627156271569</v>
      </c>
      <c r="AO603" s="1053">
        <f t="shared" si="344"/>
        <v>6.0614738449789929</v>
      </c>
      <c r="AP603" s="1053">
        <f t="shared" si="345"/>
        <v>3.1237695235595275</v>
      </c>
      <c r="AQ603" s="1053">
        <f t="shared" si="346"/>
        <v>0</v>
      </c>
      <c r="AR603" s="1053">
        <f t="shared" si="347"/>
        <v>6.6638667226655457</v>
      </c>
      <c r="AS603" s="1053" t="str">
        <f t="shared" si="348"/>
        <v>n/a</v>
      </c>
      <c r="AT603" s="1053" t="str">
        <f t="shared" si="349"/>
        <v>n/a</v>
      </c>
      <c r="AU603" s="1054">
        <f t="shared" si="351"/>
        <v>6.3123091575220833</v>
      </c>
      <c r="AV603" s="1055">
        <f t="shared" si="352"/>
        <v>26.373893274221988</v>
      </c>
    </row>
    <row r="604" spans="1:48" ht="11.25" customHeight="1" x14ac:dyDescent="0.2">
      <c r="A604" s="860" t="s">
        <v>338</v>
      </c>
      <c r="B604" s="843" t="s">
        <v>339</v>
      </c>
      <c r="C604" s="610">
        <v>1.7</v>
      </c>
      <c r="D604" s="482">
        <v>1.62</v>
      </c>
      <c r="E604" s="482">
        <v>1.54</v>
      </c>
      <c r="F604" s="610">
        <v>1.46</v>
      </c>
      <c r="G604" s="610">
        <v>1.37</v>
      </c>
      <c r="H604" s="610">
        <v>1.27</v>
      </c>
      <c r="I604" s="610">
        <v>1.23</v>
      </c>
      <c r="J604" s="931"/>
      <c r="K604" s="610">
        <v>1.19</v>
      </c>
      <c r="L604" s="481">
        <v>1.1499999999999999</v>
      </c>
      <c r="M604" s="931"/>
      <c r="N604" s="494">
        <v>1.1100000000000001</v>
      </c>
      <c r="O604" s="611">
        <v>1.08</v>
      </c>
      <c r="P604" s="616">
        <v>1.07</v>
      </c>
      <c r="Q604" s="616">
        <v>1.02</v>
      </c>
      <c r="R604" s="616">
        <v>0.96</v>
      </c>
      <c r="S604" s="616">
        <v>0.92</v>
      </c>
      <c r="T604" s="616">
        <v>0.88</v>
      </c>
      <c r="U604" s="612">
        <v>0.84</v>
      </c>
      <c r="V604" s="616">
        <v>0.83</v>
      </c>
      <c r="W604" s="612">
        <v>0.8</v>
      </c>
      <c r="X604" s="616">
        <v>0.79</v>
      </c>
      <c r="Y604" s="616">
        <v>0.75</v>
      </c>
      <c r="Z604" s="613">
        <f t="shared" si="350"/>
        <v>23.580000000000002</v>
      </c>
      <c r="AA604" s="1052">
        <f t="shared" si="330"/>
        <v>4.9382716049382713</v>
      </c>
      <c r="AB604" s="1052">
        <f t="shared" si="331"/>
        <v>5.1948051948051965</v>
      </c>
      <c r="AC604" s="1053">
        <f t="shared" si="332"/>
        <v>5.4794520547945202</v>
      </c>
      <c r="AD604" s="1053">
        <f t="shared" si="333"/>
        <v>6.5693430656934115</v>
      </c>
      <c r="AE604" s="1053">
        <f t="shared" si="334"/>
        <v>7.8740157480315043</v>
      </c>
      <c r="AF604" s="1053">
        <f t="shared" si="335"/>
        <v>3.2520325203251987</v>
      </c>
      <c r="AG604" s="1053">
        <f t="shared" si="336"/>
        <v>3.3613445378151363</v>
      </c>
      <c r="AH604" s="1053">
        <f t="shared" si="337"/>
        <v>3.4782608695652195</v>
      </c>
      <c r="AI604" s="1053">
        <f t="shared" si="338"/>
        <v>3.603603603603589</v>
      </c>
      <c r="AJ604" s="1053">
        <f t="shared" si="339"/>
        <v>2.7777777777777901</v>
      </c>
      <c r="AK604" s="1053">
        <f t="shared" si="340"/>
        <v>0.93457943925234765</v>
      </c>
      <c r="AL604" s="1053">
        <f t="shared" si="341"/>
        <v>4.9019607843137303</v>
      </c>
      <c r="AM604" s="1053">
        <f t="shared" si="342"/>
        <v>6.25</v>
      </c>
      <c r="AN604" s="1053">
        <f t="shared" si="343"/>
        <v>4.3478260869565188</v>
      </c>
      <c r="AO604" s="1053">
        <f t="shared" si="344"/>
        <v>4.5454545454545414</v>
      </c>
      <c r="AP604" s="1053">
        <f t="shared" si="345"/>
        <v>4.7619047619047672</v>
      </c>
      <c r="AQ604" s="1053">
        <f t="shared" si="346"/>
        <v>1.2048192771084265</v>
      </c>
      <c r="AR604" s="1053">
        <f t="shared" si="347"/>
        <v>3.7499999999999867</v>
      </c>
      <c r="AS604" s="1053">
        <f t="shared" si="348"/>
        <v>1.2658227848101333</v>
      </c>
      <c r="AT604" s="1053">
        <f t="shared" si="349"/>
        <v>5.3333333333333455</v>
      </c>
      <c r="AU604" s="1054">
        <f t="shared" si="351"/>
        <v>4.1912303995241817</v>
      </c>
      <c r="AV604" s="1055">
        <f t="shared" si="352"/>
        <v>1.8015521691601366</v>
      </c>
    </row>
    <row r="605" spans="1:48" ht="11.25" customHeight="1" x14ac:dyDescent="0.2">
      <c r="A605" s="489" t="s">
        <v>328</v>
      </c>
      <c r="B605" s="1171" t="s">
        <v>329</v>
      </c>
      <c r="C605" s="610">
        <v>2.2799999999999998</v>
      </c>
      <c r="D605" s="482">
        <v>2</v>
      </c>
      <c r="E605" s="503">
        <v>1.64</v>
      </c>
      <c r="F605" s="496">
        <v>1.44</v>
      </c>
      <c r="G605" s="496">
        <v>1.32</v>
      </c>
      <c r="H605" s="496">
        <v>1.2</v>
      </c>
      <c r="I605" s="496">
        <v>1.1200000000000001</v>
      </c>
      <c r="J605" s="1013"/>
      <c r="K605" s="496">
        <v>1.02</v>
      </c>
      <c r="L605" s="492">
        <v>1</v>
      </c>
      <c r="M605" s="1013"/>
      <c r="N605" s="509">
        <v>0.94</v>
      </c>
      <c r="O605" s="509">
        <v>0.9</v>
      </c>
      <c r="P605" s="498">
        <v>0.88</v>
      </c>
      <c r="Q605" s="498">
        <v>0.82</v>
      </c>
      <c r="R605" s="498">
        <v>0.72599999999999998</v>
      </c>
      <c r="S605" s="498">
        <v>0.66</v>
      </c>
      <c r="T605" s="498">
        <v>0.6</v>
      </c>
      <c r="U605" s="498">
        <v>0.54</v>
      </c>
      <c r="V605" s="498">
        <v>0.51</v>
      </c>
      <c r="W605" s="498">
        <v>0.49</v>
      </c>
      <c r="X605" s="498">
        <v>0.47</v>
      </c>
      <c r="Y605" s="498">
        <v>0.43</v>
      </c>
      <c r="Z605" s="613">
        <f t="shared" si="350"/>
        <v>20.985999999999997</v>
      </c>
      <c r="AA605" s="1052">
        <f t="shared" si="330"/>
        <v>13.999999999999989</v>
      </c>
      <c r="AB605" s="1052">
        <f t="shared" si="331"/>
        <v>21.95121951219512</v>
      </c>
      <c r="AC605" s="1053">
        <f t="shared" si="332"/>
        <v>13.888888888888884</v>
      </c>
      <c r="AD605" s="1053">
        <f t="shared" si="333"/>
        <v>9.0909090909090828</v>
      </c>
      <c r="AE605" s="1053">
        <f t="shared" si="334"/>
        <v>10.000000000000009</v>
      </c>
      <c r="AF605" s="1053">
        <f t="shared" si="335"/>
        <v>7.1428571428571397</v>
      </c>
      <c r="AG605" s="1053">
        <f t="shared" si="336"/>
        <v>9.8039215686274606</v>
      </c>
      <c r="AH605" s="1053">
        <f t="shared" si="337"/>
        <v>2.0000000000000018</v>
      </c>
      <c r="AI605" s="1053">
        <f t="shared" si="338"/>
        <v>6.3829787234042534</v>
      </c>
      <c r="AJ605" s="1053">
        <f t="shared" si="339"/>
        <v>4.4444444444444287</v>
      </c>
      <c r="AK605" s="1053">
        <f t="shared" si="340"/>
        <v>2.2727272727272707</v>
      </c>
      <c r="AL605" s="1053">
        <f t="shared" si="341"/>
        <v>7.3170731707317138</v>
      </c>
      <c r="AM605" s="1053">
        <f t="shared" si="342"/>
        <v>12.947658402203842</v>
      </c>
      <c r="AN605" s="1053">
        <f t="shared" si="343"/>
        <v>9.9999999999999858</v>
      </c>
      <c r="AO605" s="1053">
        <f t="shared" si="344"/>
        <v>10.000000000000009</v>
      </c>
      <c r="AP605" s="1053">
        <f t="shared" si="345"/>
        <v>11.111111111111093</v>
      </c>
      <c r="AQ605" s="1053">
        <f t="shared" si="346"/>
        <v>5.8823529411764719</v>
      </c>
      <c r="AR605" s="1053">
        <f t="shared" si="347"/>
        <v>4.081632653061229</v>
      </c>
      <c r="AS605" s="1053">
        <f t="shared" si="348"/>
        <v>4.2553191489361764</v>
      </c>
      <c r="AT605" s="1053">
        <f t="shared" si="349"/>
        <v>9.302325581395344</v>
      </c>
      <c r="AU605" s="1054">
        <f t="shared" si="351"/>
        <v>8.7937709826334736</v>
      </c>
      <c r="AV605" s="1055">
        <f t="shared" si="352"/>
        <v>4.7246989863243529</v>
      </c>
    </row>
    <row r="606" spans="1:48" ht="11.25" customHeight="1" x14ac:dyDescent="0.2">
      <c r="A606" s="480" t="s">
        <v>1670</v>
      </c>
      <c r="B606" s="843" t="s">
        <v>1671</v>
      </c>
      <c r="C606" s="610">
        <v>0.76</v>
      </c>
      <c r="D606" s="482">
        <v>0.72</v>
      </c>
      <c r="E606" s="482">
        <v>0.66</v>
      </c>
      <c r="F606" s="610">
        <v>0.6</v>
      </c>
      <c r="G606" s="610">
        <v>0.54</v>
      </c>
      <c r="H606" s="610">
        <v>0.48</v>
      </c>
      <c r="I606" s="610">
        <v>0.35</v>
      </c>
      <c r="J606" s="931"/>
      <c r="K606" s="610">
        <v>0.30499999999999999</v>
      </c>
      <c r="L606" s="610">
        <v>0.245</v>
      </c>
      <c r="M606" s="931"/>
      <c r="N606" s="532">
        <v>0.2</v>
      </c>
      <c r="O606" s="612">
        <v>0.2</v>
      </c>
      <c r="P606" s="612">
        <v>0.2</v>
      </c>
      <c r="Q606" s="612">
        <v>0.2</v>
      </c>
      <c r="R606" s="616">
        <v>0.2</v>
      </c>
      <c r="S606" s="612">
        <v>0</v>
      </c>
      <c r="T606" s="612">
        <v>0</v>
      </c>
      <c r="U606" s="612">
        <v>0</v>
      </c>
      <c r="V606" s="612">
        <v>0</v>
      </c>
      <c r="W606" s="612">
        <v>0</v>
      </c>
      <c r="X606" s="612">
        <v>0</v>
      </c>
      <c r="Y606" s="612">
        <v>0</v>
      </c>
      <c r="Z606" s="613">
        <f t="shared" si="350"/>
        <v>5.660000000000001</v>
      </c>
      <c r="AA606" s="1052">
        <f t="shared" si="330"/>
        <v>5.555555555555558</v>
      </c>
      <c r="AB606" s="1052">
        <f t="shared" si="331"/>
        <v>9.0909090909090828</v>
      </c>
      <c r="AC606" s="1053">
        <f t="shared" si="332"/>
        <v>10.000000000000009</v>
      </c>
      <c r="AD606" s="1053">
        <f t="shared" si="333"/>
        <v>11.111111111111093</v>
      </c>
      <c r="AE606" s="1053">
        <f t="shared" si="334"/>
        <v>12.500000000000021</v>
      </c>
      <c r="AF606" s="1053">
        <f t="shared" si="335"/>
        <v>37.142857142857146</v>
      </c>
      <c r="AG606" s="1053">
        <f t="shared" si="336"/>
        <v>14.754098360655732</v>
      </c>
      <c r="AH606" s="1053">
        <f t="shared" si="337"/>
        <v>24.489795918367353</v>
      </c>
      <c r="AI606" s="1053">
        <f t="shared" si="338"/>
        <v>22.499999999999986</v>
      </c>
      <c r="AJ606" s="1053">
        <f t="shared" si="339"/>
        <v>0</v>
      </c>
      <c r="AK606" s="1053">
        <f t="shared" si="340"/>
        <v>0</v>
      </c>
      <c r="AL606" s="1053">
        <f t="shared" si="341"/>
        <v>0</v>
      </c>
      <c r="AM606" s="1053">
        <f t="shared" si="342"/>
        <v>0</v>
      </c>
      <c r="AN606" s="1053" t="str">
        <f t="shared" si="343"/>
        <v>n/a</v>
      </c>
      <c r="AO606" s="1053" t="str">
        <f t="shared" si="344"/>
        <v>n/a</v>
      </c>
      <c r="AP606" s="1053" t="str">
        <f t="shared" si="345"/>
        <v>n/a</v>
      </c>
      <c r="AQ606" s="1053" t="str">
        <f t="shared" si="346"/>
        <v>n/a</v>
      </c>
      <c r="AR606" s="1053" t="str">
        <f t="shared" si="347"/>
        <v>n/a</v>
      </c>
      <c r="AS606" s="1053" t="str">
        <f t="shared" si="348"/>
        <v>n/a</v>
      </c>
      <c r="AT606" s="1053" t="str">
        <f t="shared" si="349"/>
        <v>n/a</v>
      </c>
      <c r="AU606" s="1054">
        <f t="shared" si="351"/>
        <v>11.318794398419691</v>
      </c>
      <c r="AV606" s="1055">
        <f t="shared" si="352"/>
        <v>11.295259288780235</v>
      </c>
    </row>
    <row r="607" spans="1:48" ht="11.25" customHeight="1" x14ac:dyDescent="0.2">
      <c r="A607" s="480" t="s">
        <v>798</v>
      </c>
      <c r="B607" s="843" t="s">
        <v>799</v>
      </c>
      <c r="C607" s="610">
        <v>2.37</v>
      </c>
      <c r="D607" s="482">
        <v>2.25</v>
      </c>
      <c r="E607" s="615">
        <v>2.1</v>
      </c>
      <c r="F607" s="610">
        <v>1.96</v>
      </c>
      <c r="G607" s="610">
        <v>1.84</v>
      </c>
      <c r="H607" s="610">
        <v>1.76</v>
      </c>
      <c r="I607" s="610">
        <v>1.7</v>
      </c>
      <c r="J607" s="931"/>
      <c r="K607" s="610">
        <v>1.66</v>
      </c>
      <c r="L607" s="610">
        <v>1.62</v>
      </c>
      <c r="M607" s="931"/>
      <c r="N607" s="482">
        <v>1.58</v>
      </c>
      <c r="O607" s="616">
        <v>1.54</v>
      </c>
      <c r="P607" s="616">
        <v>1.5</v>
      </c>
      <c r="Q607" s="616">
        <v>1.46</v>
      </c>
      <c r="R607" s="616">
        <v>1.42</v>
      </c>
      <c r="S607" s="616">
        <v>1.38</v>
      </c>
      <c r="T607" s="616">
        <v>1.36</v>
      </c>
      <c r="U607" s="612">
        <v>1.34</v>
      </c>
      <c r="V607" s="612">
        <v>1.34</v>
      </c>
      <c r="W607" s="612">
        <v>1.34</v>
      </c>
      <c r="X607" s="612">
        <v>1.34</v>
      </c>
      <c r="Y607" s="612">
        <v>1.34</v>
      </c>
      <c r="Z607" s="613">
        <f t="shared" si="350"/>
        <v>34.200000000000003</v>
      </c>
      <c r="AA607" s="1052">
        <f t="shared" si="330"/>
        <v>5.3333333333333455</v>
      </c>
      <c r="AB607" s="1052">
        <f t="shared" si="331"/>
        <v>7.1428571428571397</v>
      </c>
      <c r="AC607" s="1053">
        <f t="shared" si="332"/>
        <v>7.1428571428571397</v>
      </c>
      <c r="AD607" s="1053">
        <f t="shared" si="333"/>
        <v>6.5217391304347672</v>
      </c>
      <c r="AE607" s="1053">
        <f t="shared" si="334"/>
        <v>4.5454545454545414</v>
      </c>
      <c r="AF607" s="1053">
        <f t="shared" si="335"/>
        <v>3.529411764705892</v>
      </c>
      <c r="AG607" s="1053">
        <f t="shared" si="336"/>
        <v>2.4096385542168752</v>
      </c>
      <c r="AH607" s="1053">
        <f t="shared" si="337"/>
        <v>2.4691358024691246</v>
      </c>
      <c r="AI607" s="1053">
        <f t="shared" si="338"/>
        <v>2.5316455696202445</v>
      </c>
      <c r="AJ607" s="1053">
        <f t="shared" si="339"/>
        <v>2.5974025974025983</v>
      </c>
      <c r="AK607" s="1053">
        <f t="shared" si="340"/>
        <v>2.6666666666666616</v>
      </c>
      <c r="AL607" s="1053">
        <f t="shared" si="341"/>
        <v>2.7397260273972712</v>
      </c>
      <c r="AM607" s="1053">
        <f t="shared" si="342"/>
        <v>2.8169014084507005</v>
      </c>
      <c r="AN607" s="1053">
        <f t="shared" si="343"/>
        <v>2.898550724637694</v>
      </c>
      <c r="AO607" s="1053">
        <f t="shared" si="344"/>
        <v>1.4705882352941124</v>
      </c>
      <c r="AP607" s="1053">
        <f t="shared" si="345"/>
        <v>1.4925373134328401</v>
      </c>
      <c r="AQ607" s="1053">
        <f t="shared" si="346"/>
        <v>0</v>
      </c>
      <c r="AR607" s="1053">
        <f t="shared" si="347"/>
        <v>0</v>
      </c>
      <c r="AS607" s="1053">
        <f t="shared" si="348"/>
        <v>0</v>
      </c>
      <c r="AT607" s="1053">
        <f t="shared" si="349"/>
        <v>0</v>
      </c>
      <c r="AU607" s="1054">
        <f t="shared" si="351"/>
        <v>2.9154222979615478</v>
      </c>
      <c r="AV607" s="1055">
        <f t="shared" si="352"/>
        <v>2.254180433953032</v>
      </c>
    </row>
    <row r="608" spans="1:48" ht="11.25" customHeight="1" x14ac:dyDescent="0.2">
      <c r="A608" s="469" t="s">
        <v>104</v>
      </c>
      <c r="B608" s="467" t="s">
        <v>105</v>
      </c>
      <c r="C608" s="610">
        <v>1.1000000000000001</v>
      </c>
      <c r="D608" s="482">
        <v>0.96</v>
      </c>
      <c r="E608" s="476">
        <v>0.76</v>
      </c>
      <c r="F608" s="474">
        <v>0.72</v>
      </c>
      <c r="G608" s="473">
        <v>0.6709090909090909</v>
      </c>
      <c r="H608" s="473">
        <v>0.64545454545454539</v>
      </c>
      <c r="I608" s="474">
        <v>0.61818181818181817</v>
      </c>
      <c r="J608" s="999"/>
      <c r="K608" s="473">
        <v>0.6</v>
      </c>
      <c r="L608" s="475">
        <v>0.58181818181818179</v>
      </c>
      <c r="M608" s="999"/>
      <c r="N608" s="510">
        <v>0.55454545454545445</v>
      </c>
      <c r="O608" s="510">
        <v>0.53636363636363626</v>
      </c>
      <c r="P608" s="478">
        <v>0.52727272727272723</v>
      </c>
      <c r="Q608" s="477">
        <v>0.50909090909090915</v>
      </c>
      <c r="R608" s="478">
        <v>0.48594545454545451</v>
      </c>
      <c r="S608" s="478">
        <v>0.40495454545454546</v>
      </c>
      <c r="T608" s="478">
        <v>0.34710909090909087</v>
      </c>
      <c r="U608" s="478">
        <v>0.30579090909090906</v>
      </c>
      <c r="V608" s="477">
        <v>0.2975272727272727</v>
      </c>
      <c r="W608" s="478">
        <v>0.29398181818181818</v>
      </c>
      <c r="X608" s="478">
        <v>0.27659999999999996</v>
      </c>
      <c r="Y608" s="477">
        <v>0.23985454545454546</v>
      </c>
      <c r="Z608" s="613">
        <f t="shared" si="350"/>
        <v>11.4354</v>
      </c>
      <c r="AA608" s="1052">
        <f t="shared" si="330"/>
        <v>14.583333333333348</v>
      </c>
      <c r="AB608" s="1052">
        <f t="shared" si="331"/>
        <v>26.315789473684205</v>
      </c>
      <c r="AC608" s="1053">
        <f t="shared" si="332"/>
        <v>5.555555555555558</v>
      </c>
      <c r="AD608" s="1053">
        <f t="shared" si="333"/>
        <v>7.3170731707317138</v>
      </c>
      <c r="AE608" s="1053">
        <f t="shared" si="334"/>
        <v>3.9436619718310029</v>
      </c>
      <c r="AF608" s="1053">
        <f t="shared" si="335"/>
        <v>4.4117647058823373</v>
      </c>
      <c r="AG608" s="1053">
        <f t="shared" si="336"/>
        <v>3.0303030303030276</v>
      </c>
      <c r="AH608" s="1053">
        <f t="shared" si="337"/>
        <v>3.125</v>
      </c>
      <c r="AI608" s="1053">
        <f t="shared" si="338"/>
        <v>4.9180327868852514</v>
      </c>
      <c r="AJ608" s="1053">
        <f t="shared" si="339"/>
        <v>3.3898305084745672</v>
      </c>
      <c r="AK608" s="1053">
        <f t="shared" si="340"/>
        <v>1.7241379310344751</v>
      </c>
      <c r="AL608" s="1053">
        <f t="shared" si="341"/>
        <v>3.5714285714285587</v>
      </c>
      <c r="AM608" s="1053">
        <f t="shared" si="342"/>
        <v>4.7629737718412279</v>
      </c>
      <c r="AN608" s="1053">
        <f t="shared" si="343"/>
        <v>19.999999999999996</v>
      </c>
      <c r="AO608" s="1053">
        <f t="shared" si="344"/>
        <v>16.664920643235035</v>
      </c>
      <c r="AP608" s="1053">
        <f t="shared" si="345"/>
        <v>13.511906531498052</v>
      </c>
      <c r="AQ608" s="1053">
        <f t="shared" si="346"/>
        <v>2.7774382791493579</v>
      </c>
      <c r="AR608" s="1053">
        <f t="shared" si="347"/>
        <v>1.2060115034943308</v>
      </c>
      <c r="AS608" s="1053">
        <f t="shared" si="348"/>
        <v>6.2840991257477219</v>
      </c>
      <c r="AT608" s="1053">
        <f t="shared" si="349"/>
        <v>15.319890842935102</v>
      </c>
      <c r="AU608" s="1054">
        <f t="shared" si="351"/>
        <v>8.1206575868522428</v>
      </c>
      <c r="AV608" s="1055">
        <f t="shared" si="352"/>
        <v>7.0427323605596257</v>
      </c>
    </row>
    <row r="609" spans="1:48" ht="11.25" customHeight="1" x14ac:dyDescent="0.2">
      <c r="A609" s="489" t="s">
        <v>778</v>
      </c>
      <c r="B609" s="843" t="s">
        <v>779</v>
      </c>
      <c r="C609" s="610">
        <v>3.7974999999999999</v>
      </c>
      <c r="D609" s="482">
        <v>3.5074999999999998</v>
      </c>
      <c r="E609" s="482">
        <v>3.2225000000000001</v>
      </c>
      <c r="F609" s="610">
        <v>2.9649999999999999</v>
      </c>
      <c r="G609" s="610">
        <v>2.76</v>
      </c>
      <c r="H609" s="610">
        <v>2.61</v>
      </c>
      <c r="I609" s="610">
        <v>2.4900000000000002</v>
      </c>
      <c r="J609" s="931"/>
      <c r="K609" s="610">
        <v>2.2799999999999998</v>
      </c>
      <c r="L609" s="481">
        <v>1.83</v>
      </c>
      <c r="M609" s="931"/>
      <c r="N609" s="611">
        <v>1.56</v>
      </c>
      <c r="O609" s="494">
        <v>1.52</v>
      </c>
      <c r="P609" s="616">
        <v>1.33</v>
      </c>
      <c r="Q609" s="616">
        <v>1.23</v>
      </c>
      <c r="R609" s="616">
        <v>1.19</v>
      </c>
      <c r="S609" s="616">
        <v>1.1200000000000001</v>
      </c>
      <c r="T609" s="612">
        <v>1</v>
      </c>
      <c r="U609" s="612">
        <v>1</v>
      </c>
      <c r="V609" s="612">
        <v>1</v>
      </c>
      <c r="W609" s="612">
        <v>1</v>
      </c>
      <c r="X609" s="612">
        <v>1.1399999999999999</v>
      </c>
      <c r="Y609" s="612">
        <v>1.56</v>
      </c>
      <c r="Z609" s="613">
        <f t="shared" si="350"/>
        <v>40.112499999999997</v>
      </c>
      <c r="AA609" s="1052">
        <f t="shared" si="330"/>
        <v>8.2679971489665114</v>
      </c>
      <c r="AB609" s="1052">
        <f t="shared" si="331"/>
        <v>8.8440651667959678</v>
      </c>
      <c r="AC609" s="1053">
        <f t="shared" si="332"/>
        <v>8.6846543001686491</v>
      </c>
      <c r="AD609" s="1053">
        <f t="shared" si="333"/>
        <v>7.4275362318840576</v>
      </c>
      <c r="AE609" s="1053">
        <f t="shared" si="334"/>
        <v>5.7471264367816133</v>
      </c>
      <c r="AF609" s="1053">
        <f t="shared" si="335"/>
        <v>4.8192771084337283</v>
      </c>
      <c r="AG609" s="1053">
        <f t="shared" si="336"/>
        <v>9.2105263157894903</v>
      </c>
      <c r="AH609" s="1053">
        <f t="shared" si="337"/>
        <v>24.590163934426212</v>
      </c>
      <c r="AI609" s="1053">
        <f t="shared" si="338"/>
        <v>17.307692307692314</v>
      </c>
      <c r="AJ609" s="1053">
        <f t="shared" si="339"/>
        <v>2.6315789473684292</v>
      </c>
      <c r="AK609" s="1053">
        <f t="shared" si="340"/>
        <v>14.285714285714279</v>
      </c>
      <c r="AL609" s="1053">
        <f t="shared" si="341"/>
        <v>8.1300813008130071</v>
      </c>
      <c r="AM609" s="1053">
        <f t="shared" si="342"/>
        <v>3.3613445378151363</v>
      </c>
      <c r="AN609" s="1053">
        <f t="shared" si="343"/>
        <v>6.2499999999999778</v>
      </c>
      <c r="AO609" s="1053">
        <f t="shared" si="344"/>
        <v>12.000000000000011</v>
      </c>
      <c r="AP609" s="1053">
        <f t="shared" si="345"/>
        <v>0</v>
      </c>
      <c r="AQ609" s="1053">
        <f t="shared" si="346"/>
        <v>0</v>
      </c>
      <c r="AR609" s="1053">
        <f t="shared" si="347"/>
        <v>0</v>
      </c>
      <c r="AS609" s="1053">
        <f t="shared" si="348"/>
        <v>-12.280701754385959</v>
      </c>
      <c r="AT609" s="1053">
        <f t="shared" si="349"/>
        <v>-26.923076923076927</v>
      </c>
      <c r="AU609" s="1054">
        <f t="shared" si="351"/>
        <v>5.1176989672593249</v>
      </c>
      <c r="AV609" s="1055">
        <f t="shared" si="352"/>
        <v>10.627191777566594</v>
      </c>
    </row>
    <row r="610" spans="1:48" ht="11.25" customHeight="1" x14ac:dyDescent="0.2">
      <c r="A610" s="860" t="s">
        <v>1660</v>
      </c>
      <c r="B610" s="843" t="s">
        <v>1661</v>
      </c>
      <c r="C610" s="610">
        <v>1.67</v>
      </c>
      <c r="D610" s="482">
        <v>1.38</v>
      </c>
      <c r="E610" s="482">
        <v>1.32</v>
      </c>
      <c r="F610" s="610">
        <v>1.21</v>
      </c>
      <c r="G610" s="610">
        <v>0.98</v>
      </c>
      <c r="H610" s="610">
        <v>0.82</v>
      </c>
      <c r="I610" s="610">
        <v>0.74</v>
      </c>
      <c r="J610" s="931"/>
      <c r="K610" s="610">
        <v>0.69</v>
      </c>
      <c r="L610" s="614">
        <v>0.68</v>
      </c>
      <c r="M610" s="485"/>
      <c r="N610" s="611">
        <v>0.68</v>
      </c>
      <c r="O610" s="611">
        <v>0.68</v>
      </c>
      <c r="P610" s="616">
        <v>0.68</v>
      </c>
      <c r="Q610" s="616">
        <v>0.67190000000000005</v>
      </c>
      <c r="R610" s="612">
        <v>0.64759999999999995</v>
      </c>
      <c r="S610" s="616">
        <v>0.64759999999999995</v>
      </c>
      <c r="T610" s="616">
        <v>0.61680000000000001</v>
      </c>
      <c r="U610" s="616">
        <v>0.59864000000000006</v>
      </c>
      <c r="V610" s="616">
        <v>0.51947999999999994</v>
      </c>
      <c r="W610" s="616">
        <v>0.47001000000000004</v>
      </c>
      <c r="X610" s="616">
        <v>0.44525999999999999</v>
      </c>
      <c r="Y610" s="616">
        <v>0.42875999999999997</v>
      </c>
      <c r="Z610" s="613">
        <f t="shared" si="350"/>
        <v>16.576050000000002</v>
      </c>
      <c r="AA610" s="1052">
        <f t="shared" si="330"/>
        <v>21.014492753623195</v>
      </c>
      <c r="AB610" s="1052">
        <f t="shared" si="331"/>
        <v>4.5454545454545414</v>
      </c>
      <c r="AC610" s="1053">
        <f t="shared" si="332"/>
        <v>9.0909090909091042</v>
      </c>
      <c r="AD610" s="1053">
        <f t="shared" si="333"/>
        <v>23.469387755102034</v>
      </c>
      <c r="AE610" s="1053">
        <f t="shared" si="334"/>
        <v>19.512195121951216</v>
      </c>
      <c r="AF610" s="1053">
        <f t="shared" si="335"/>
        <v>10.810810810810811</v>
      </c>
      <c r="AG610" s="1053">
        <f t="shared" si="336"/>
        <v>7.2463768115942129</v>
      </c>
      <c r="AH610" s="1053">
        <f t="shared" si="337"/>
        <v>1.4705882352941124</v>
      </c>
      <c r="AI610" s="1053">
        <f t="shared" si="338"/>
        <v>0</v>
      </c>
      <c r="AJ610" s="1053">
        <f t="shared" si="339"/>
        <v>0</v>
      </c>
      <c r="AK610" s="1053">
        <f t="shared" si="340"/>
        <v>0</v>
      </c>
      <c r="AL610" s="1053">
        <f t="shared" si="341"/>
        <v>1.2055365381753225</v>
      </c>
      <c r="AM610" s="1053">
        <f t="shared" si="342"/>
        <v>3.7523162445954439</v>
      </c>
      <c r="AN610" s="1053">
        <f t="shared" si="343"/>
        <v>0</v>
      </c>
      <c r="AO610" s="1053">
        <f t="shared" si="344"/>
        <v>4.9935149156938863</v>
      </c>
      <c r="AP610" s="1053">
        <f t="shared" si="345"/>
        <v>3.0335426967793566</v>
      </c>
      <c r="AQ610" s="1053">
        <f t="shared" si="346"/>
        <v>15.23831523831527</v>
      </c>
      <c r="AR610" s="1053">
        <f t="shared" si="347"/>
        <v>10.525307972170793</v>
      </c>
      <c r="AS610" s="1053">
        <f t="shared" si="348"/>
        <v>5.558550060638745</v>
      </c>
      <c r="AT610" s="1053">
        <f t="shared" si="349"/>
        <v>3.8483067450321817</v>
      </c>
      <c r="AU610" s="1054">
        <f t="shared" si="351"/>
        <v>7.2657802768070114</v>
      </c>
      <c r="AV610" s="1055">
        <f t="shared" si="352"/>
        <v>7.3646869307056848</v>
      </c>
    </row>
    <row r="611" spans="1:48" ht="11.25" customHeight="1" x14ac:dyDescent="0.2">
      <c r="A611" s="860" t="s">
        <v>4192</v>
      </c>
      <c r="B611" s="843" t="s">
        <v>3901</v>
      </c>
      <c r="C611" s="610">
        <v>0.9</v>
      </c>
      <c r="D611" s="482">
        <v>0.86</v>
      </c>
      <c r="E611" s="620">
        <v>0.78</v>
      </c>
      <c r="F611" s="620">
        <v>0.68</v>
      </c>
      <c r="G611" s="620">
        <v>0.6</v>
      </c>
      <c r="H611" s="620">
        <v>0.53</v>
      </c>
      <c r="I611" s="636">
        <v>0.5</v>
      </c>
      <c r="J611" s="482"/>
      <c r="K611" s="620">
        <v>0.5</v>
      </c>
      <c r="L611" s="635">
        <v>0.47499999999999998</v>
      </c>
      <c r="M611" s="482"/>
      <c r="N611" s="638">
        <v>0.4</v>
      </c>
      <c r="O611" s="638">
        <v>0.4</v>
      </c>
      <c r="P611" s="837">
        <v>0.4</v>
      </c>
      <c r="Q611" s="837">
        <v>0.38</v>
      </c>
      <c r="R611" s="837">
        <v>0.32</v>
      </c>
      <c r="S611" s="837">
        <v>0.2</v>
      </c>
      <c r="T611" s="837">
        <v>0.15</v>
      </c>
      <c r="U611" s="522">
        <v>0</v>
      </c>
      <c r="V611" s="522">
        <v>0</v>
      </c>
      <c r="W611" s="522">
        <v>0</v>
      </c>
      <c r="X611" s="522">
        <v>0</v>
      </c>
      <c r="Y611" s="522">
        <v>0</v>
      </c>
      <c r="Z611" s="613">
        <f t="shared" si="350"/>
        <v>8.0750000000000011</v>
      </c>
      <c r="AA611" s="1052">
        <f t="shared" si="330"/>
        <v>4.6511627906976827</v>
      </c>
      <c r="AB611" s="1052">
        <f t="shared" si="331"/>
        <v>10.256410256410241</v>
      </c>
      <c r="AC611" s="1053">
        <f t="shared" si="332"/>
        <v>14.705882352941169</v>
      </c>
      <c r="AD611" s="1053">
        <f t="shared" si="333"/>
        <v>13.333333333333353</v>
      </c>
      <c r="AE611" s="1053">
        <f t="shared" si="334"/>
        <v>13.207547169811317</v>
      </c>
      <c r="AF611" s="1053">
        <f t="shared" si="335"/>
        <v>6.0000000000000053</v>
      </c>
      <c r="AG611" s="1053">
        <f t="shared" si="336"/>
        <v>0</v>
      </c>
      <c r="AH611" s="1053">
        <f t="shared" si="337"/>
        <v>5.2631578947368363</v>
      </c>
      <c r="AI611" s="1053">
        <f t="shared" si="338"/>
        <v>18.749999999999979</v>
      </c>
      <c r="AJ611" s="1053">
        <f t="shared" si="339"/>
        <v>0</v>
      </c>
      <c r="AK611" s="1053">
        <f t="shared" si="340"/>
        <v>0</v>
      </c>
      <c r="AL611" s="1053">
        <f t="shared" si="341"/>
        <v>5.2631578947368363</v>
      </c>
      <c r="AM611" s="1053">
        <f t="shared" si="342"/>
        <v>18.75</v>
      </c>
      <c r="AN611" s="1053">
        <f t="shared" si="343"/>
        <v>59.999999999999986</v>
      </c>
      <c r="AO611" s="1053">
        <f t="shared" si="344"/>
        <v>33.33333333333335</v>
      </c>
      <c r="AP611" s="1053" t="str">
        <f t="shared" si="345"/>
        <v>n/a</v>
      </c>
      <c r="AQ611" s="1053" t="str">
        <f t="shared" si="346"/>
        <v>n/a</v>
      </c>
      <c r="AR611" s="1053" t="str">
        <f t="shared" si="347"/>
        <v>n/a</v>
      </c>
      <c r="AS611" s="1053" t="str">
        <f t="shared" si="348"/>
        <v>n/a</v>
      </c>
      <c r="AT611" s="1053" t="str">
        <f t="shared" si="349"/>
        <v>n/a</v>
      </c>
      <c r="AU611" s="1054">
        <f t="shared" si="351"/>
        <v>13.567599001733385</v>
      </c>
      <c r="AV611" s="1055">
        <f t="shared" si="352"/>
        <v>15.674704270475097</v>
      </c>
    </row>
    <row r="612" spans="1:48" ht="11.25" customHeight="1" x14ac:dyDescent="0.2">
      <c r="A612" s="860" t="s">
        <v>1675</v>
      </c>
      <c r="B612" s="843" t="s">
        <v>1676</v>
      </c>
      <c r="C612" s="610">
        <v>1.4295</v>
      </c>
      <c r="D612" s="482">
        <v>1.42</v>
      </c>
      <c r="E612" s="615">
        <v>1.403335</v>
      </c>
      <c r="F612" s="610">
        <v>1.3908</v>
      </c>
      <c r="G612" s="610">
        <v>1.36</v>
      </c>
      <c r="H612" s="610">
        <v>1.28</v>
      </c>
      <c r="I612" s="610">
        <v>1.17</v>
      </c>
      <c r="J612" s="931"/>
      <c r="K612" s="610">
        <v>1.06</v>
      </c>
      <c r="L612" s="481">
        <v>0.46600000000000003</v>
      </c>
      <c r="M612" s="931"/>
      <c r="N612" s="611">
        <v>0</v>
      </c>
      <c r="O612" s="611">
        <v>0</v>
      </c>
      <c r="P612" s="612">
        <v>0</v>
      </c>
      <c r="Q612" s="612">
        <v>0</v>
      </c>
      <c r="R612" s="612">
        <v>0</v>
      </c>
      <c r="S612" s="612">
        <v>0</v>
      </c>
      <c r="T612" s="612">
        <v>0</v>
      </c>
      <c r="U612" s="612">
        <v>0</v>
      </c>
      <c r="V612" s="612">
        <v>0</v>
      </c>
      <c r="W612" s="612">
        <v>0</v>
      </c>
      <c r="X612" s="612">
        <v>0</v>
      </c>
      <c r="Y612" s="612">
        <v>0</v>
      </c>
      <c r="Z612" s="613">
        <f t="shared" si="350"/>
        <v>10.979635</v>
      </c>
      <c r="AA612" s="1052">
        <f t="shared" si="330"/>
        <v>0.66901408450703581</v>
      </c>
      <c r="AB612" s="1052">
        <f t="shared" si="331"/>
        <v>1.1875282808452736</v>
      </c>
      <c r="AC612" s="1053">
        <f t="shared" si="332"/>
        <v>0.90127983894161545</v>
      </c>
      <c r="AD612" s="1053">
        <f t="shared" si="333"/>
        <v>2.2647058823529465</v>
      </c>
      <c r="AE612" s="1053">
        <f t="shared" si="334"/>
        <v>6.25</v>
      </c>
      <c r="AF612" s="1053">
        <f t="shared" si="335"/>
        <v>9.4017094017094127</v>
      </c>
      <c r="AG612" s="1053">
        <f t="shared" si="336"/>
        <v>10.377358490566024</v>
      </c>
      <c r="AH612" s="1053">
        <f t="shared" si="337"/>
        <v>127.46781115879826</v>
      </c>
      <c r="AI612" s="1053" t="str">
        <f t="shared" si="338"/>
        <v>n/a</v>
      </c>
      <c r="AJ612" s="1053" t="str">
        <f t="shared" si="339"/>
        <v>n/a</v>
      </c>
      <c r="AK612" s="1053" t="str">
        <f t="shared" si="340"/>
        <v>n/a</v>
      </c>
      <c r="AL612" s="1053" t="str">
        <f t="shared" si="341"/>
        <v>n/a</v>
      </c>
      <c r="AM612" s="1053" t="str">
        <f t="shared" si="342"/>
        <v>n/a</v>
      </c>
      <c r="AN612" s="1053" t="str">
        <f t="shared" si="343"/>
        <v>n/a</v>
      </c>
      <c r="AO612" s="1053" t="str">
        <f t="shared" si="344"/>
        <v>n/a</v>
      </c>
      <c r="AP612" s="1053" t="str">
        <f t="shared" si="345"/>
        <v>n/a</v>
      </c>
      <c r="AQ612" s="1053" t="str">
        <f t="shared" si="346"/>
        <v>n/a</v>
      </c>
      <c r="AR612" s="1053" t="str">
        <f t="shared" si="347"/>
        <v>n/a</v>
      </c>
      <c r="AS612" s="1053" t="str">
        <f t="shared" si="348"/>
        <v>n/a</v>
      </c>
      <c r="AT612" s="1053" t="str">
        <f t="shared" si="349"/>
        <v>n/a</v>
      </c>
      <c r="AU612" s="1054">
        <f t="shared" si="351"/>
        <v>19.814925892215072</v>
      </c>
      <c r="AV612" s="1055">
        <f t="shared" si="352"/>
        <v>43.67074173691104</v>
      </c>
    </row>
    <row r="613" spans="1:48" ht="11.25" customHeight="1" x14ac:dyDescent="0.2">
      <c r="A613" s="480" t="s">
        <v>1616</v>
      </c>
      <c r="B613" s="843" t="s">
        <v>1617</v>
      </c>
      <c r="C613" s="610">
        <v>1.0900000000000001</v>
      </c>
      <c r="D613" s="482">
        <v>0.99</v>
      </c>
      <c r="E613" s="615">
        <v>0.82000000000000006</v>
      </c>
      <c r="F613" s="610">
        <v>0.77</v>
      </c>
      <c r="G613" s="610">
        <v>0.73</v>
      </c>
      <c r="H613" s="610">
        <v>0.68</v>
      </c>
      <c r="I613" s="610">
        <v>0.61</v>
      </c>
      <c r="J613" s="931"/>
      <c r="K613" s="485">
        <v>0.6</v>
      </c>
      <c r="L613" s="614">
        <v>0.6</v>
      </c>
      <c r="M613" s="931"/>
      <c r="N613" s="611">
        <v>0.6</v>
      </c>
      <c r="O613" s="611">
        <v>0.92</v>
      </c>
      <c r="P613" s="616">
        <v>1.24</v>
      </c>
      <c r="Q613" s="616">
        <v>1.2</v>
      </c>
      <c r="R613" s="616">
        <v>1.1599999999999999</v>
      </c>
      <c r="S613" s="616">
        <v>1.1100000000000001</v>
      </c>
      <c r="T613" s="616">
        <v>1.06</v>
      </c>
      <c r="U613" s="616">
        <v>1.01</v>
      </c>
      <c r="V613" s="616">
        <v>0.96</v>
      </c>
      <c r="W613" s="616">
        <v>0.9</v>
      </c>
      <c r="X613" s="616">
        <v>0.82</v>
      </c>
      <c r="Y613" s="616">
        <v>0.74</v>
      </c>
      <c r="Z613" s="613">
        <f t="shared" si="350"/>
        <v>18.609999999999996</v>
      </c>
      <c r="AA613" s="1052">
        <f t="shared" si="330"/>
        <v>10.1010101010101</v>
      </c>
      <c r="AB613" s="1052">
        <f t="shared" si="331"/>
        <v>20.731707317073166</v>
      </c>
      <c r="AC613" s="1053">
        <f t="shared" si="332"/>
        <v>6.4935064935065068</v>
      </c>
      <c r="AD613" s="1053">
        <f t="shared" si="333"/>
        <v>5.4794520547945202</v>
      </c>
      <c r="AE613" s="1053">
        <f t="shared" si="334"/>
        <v>7.3529411764705843</v>
      </c>
      <c r="AF613" s="1053">
        <f t="shared" si="335"/>
        <v>11.475409836065587</v>
      </c>
      <c r="AG613" s="1053">
        <f t="shared" si="336"/>
        <v>1.6666666666666607</v>
      </c>
      <c r="AH613" s="1053">
        <f t="shared" si="337"/>
        <v>0</v>
      </c>
      <c r="AI613" s="1053">
        <f t="shared" si="338"/>
        <v>0</v>
      </c>
      <c r="AJ613" s="1053">
        <f t="shared" si="339"/>
        <v>-34.782608695652186</v>
      </c>
      <c r="AK613" s="1053">
        <f t="shared" si="340"/>
        <v>-25.806451612903224</v>
      </c>
      <c r="AL613" s="1053">
        <f t="shared" si="341"/>
        <v>3.3333333333333437</v>
      </c>
      <c r="AM613" s="1053">
        <f t="shared" si="342"/>
        <v>3.4482758620689724</v>
      </c>
      <c r="AN613" s="1053">
        <f t="shared" si="343"/>
        <v>4.5045045045044807</v>
      </c>
      <c r="AO613" s="1053">
        <f t="shared" si="344"/>
        <v>4.7169811320754818</v>
      </c>
      <c r="AP613" s="1053">
        <f t="shared" si="345"/>
        <v>4.9504950495049549</v>
      </c>
      <c r="AQ613" s="1053">
        <f t="shared" si="346"/>
        <v>5.2083333333333481</v>
      </c>
      <c r="AR613" s="1053">
        <f t="shared" si="347"/>
        <v>6.6666666666666652</v>
      </c>
      <c r="AS613" s="1053">
        <f t="shared" si="348"/>
        <v>9.7560975609756184</v>
      </c>
      <c r="AT613" s="1053">
        <f t="shared" si="349"/>
        <v>10.810810810810811</v>
      </c>
      <c r="AU613" s="1054">
        <f t="shared" si="351"/>
        <v>2.8053565795152702</v>
      </c>
      <c r="AV613" s="1055">
        <f t="shared" si="352"/>
        <v>12.32163439750888</v>
      </c>
    </row>
    <row r="614" spans="1:48" ht="11.25" customHeight="1" x14ac:dyDescent="0.2">
      <c r="A614" s="529" t="s">
        <v>4017</v>
      </c>
      <c r="B614" s="843" t="s">
        <v>4018</v>
      </c>
      <c r="C614" s="610">
        <v>0.6</v>
      </c>
      <c r="D614" s="482">
        <v>0.56999999999999995</v>
      </c>
      <c r="E614" s="502">
        <v>0.48</v>
      </c>
      <c r="F614" s="610">
        <v>0.42</v>
      </c>
      <c r="G614" s="610">
        <v>0.14000000000000001</v>
      </c>
      <c r="H614" s="610">
        <v>0.09</v>
      </c>
      <c r="I614" s="521">
        <v>0</v>
      </c>
      <c r="J614" s="931"/>
      <c r="K614" s="521">
        <v>0</v>
      </c>
      <c r="L614" s="614">
        <v>0.03</v>
      </c>
      <c r="M614" s="931"/>
      <c r="N614" s="611">
        <v>0.12</v>
      </c>
      <c r="O614" s="611">
        <v>0.39</v>
      </c>
      <c r="P614" s="522">
        <v>0.48</v>
      </c>
      <c r="Q614" s="616">
        <v>0.48</v>
      </c>
      <c r="R614" s="616">
        <v>0.4</v>
      </c>
      <c r="S614" s="616">
        <v>0.38</v>
      </c>
      <c r="T614" s="616">
        <v>0.36</v>
      </c>
      <c r="U614" s="616">
        <v>0.35</v>
      </c>
      <c r="V614" s="616">
        <v>0.28000000000000003</v>
      </c>
      <c r="W614" s="616">
        <v>0.26</v>
      </c>
      <c r="X614" s="616">
        <v>0.22</v>
      </c>
      <c r="Y614" s="616">
        <v>0.15</v>
      </c>
      <c r="Z614" s="613">
        <f t="shared" si="350"/>
        <v>6.2</v>
      </c>
      <c r="AA614" s="1052">
        <f t="shared" si="330"/>
        <v>5.2631578947368363</v>
      </c>
      <c r="AB614" s="1052">
        <f t="shared" si="331"/>
        <v>18.75</v>
      </c>
      <c r="AC614" s="1053">
        <f t="shared" si="332"/>
        <v>14.285714285714279</v>
      </c>
      <c r="AD614" s="1053">
        <f t="shared" si="333"/>
        <v>199.99999999999994</v>
      </c>
      <c r="AE614" s="1053">
        <f t="shared" si="334"/>
        <v>55.555555555555578</v>
      </c>
      <c r="AF614" s="1053" t="str">
        <f t="shared" si="335"/>
        <v>n/a</v>
      </c>
      <c r="AG614" s="1053" t="str">
        <f t="shared" si="336"/>
        <v>n/a</v>
      </c>
      <c r="AH614" s="1053">
        <f t="shared" si="337"/>
        <v>-100</v>
      </c>
      <c r="AI614" s="1053">
        <f t="shared" si="338"/>
        <v>-75</v>
      </c>
      <c r="AJ614" s="1053">
        <f t="shared" si="339"/>
        <v>-69.230769230769226</v>
      </c>
      <c r="AK614" s="1053">
        <f t="shared" si="340"/>
        <v>-18.749999999999989</v>
      </c>
      <c r="AL614" s="1053">
        <f t="shared" si="341"/>
        <v>0</v>
      </c>
      <c r="AM614" s="1053">
        <f t="shared" si="342"/>
        <v>19.999999999999996</v>
      </c>
      <c r="AN614" s="1053">
        <f t="shared" si="343"/>
        <v>5.2631578947368363</v>
      </c>
      <c r="AO614" s="1053">
        <f t="shared" si="344"/>
        <v>5.555555555555558</v>
      </c>
      <c r="AP614" s="1053">
        <f t="shared" si="345"/>
        <v>2.8571428571428692</v>
      </c>
      <c r="AQ614" s="1053">
        <f t="shared" si="346"/>
        <v>24.999999999999979</v>
      </c>
      <c r="AR614" s="1053">
        <f t="shared" si="347"/>
        <v>7.6923076923077094</v>
      </c>
      <c r="AS614" s="1053">
        <f t="shared" si="348"/>
        <v>18.181818181818187</v>
      </c>
      <c r="AT614" s="1053">
        <f t="shared" si="349"/>
        <v>46.666666666666679</v>
      </c>
      <c r="AU614" s="1054">
        <f t="shared" si="351"/>
        <v>9.005017075192514</v>
      </c>
      <c r="AV614" s="1055">
        <f t="shared" si="352"/>
        <v>62.609366345561682</v>
      </c>
    </row>
    <row r="615" spans="1:48" ht="11.25" customHeight="1" x14ac:dyDescent="0.2">
      <c r="A615" s="469" t="s">
        <v>800</v>
      </c>
      <c r="B615" s="467" t="s">
        <v>801</v>
      </c>
      <c r="C615" s="610">
        <v>1.42</v>
      </c>
      <c r="D615" s="482">
        <v>1.3</v>
      </c>
      <c r="E615" s="504">
        <v>1.1800000000000002</v>
      </c>
      <c r="F615" s="473">
        <v>1.06</v>
      </c>
      <c r="G615" s="473">
        <v>0.96</v>
      </c>
      <c r="H615" s="473">
        <v>0.88</v>
      </c>
      <c r="I615" s="473">
        <v>0.8</v>
      </c>
      <c r="J615" s="999"/>
      <c r="K615" s="473">
        <v>0.72</v>
      </c>
      <c r="L615" s="471">
        <v>0.64</v>
      </c>
      <c r="M615" s="999"/>
      <c r="N615" s="510">
        <v>0.52</v>
      </c>
      <c r="O615" s="510">
        <v>0.41</v>
      </c>
      <c r="P615" s="478">
        <v>0.28000000000000003</v>
      </c>
      <c r="Q615" s="478">
        <v>0.22</v>
      </c>
      <c r="R615" s="478">
        <v>0.17</v>
      </c>
      <c r="S615" s="478">
        <v>0.12</v>
      </c>
      <c r="T615" s="477">
        <v>0</v>
      </c>
      <c r="U615" s="477">
        <v>0</v>
      </c>
      <c r="V615" s="477">
        <v>0</v>
      </c>
      <c r="W615" s="477">
        <v>0</v>
      </c>
      <c r="X615" s="477">
        <v>0</v>
      </c>
      <c r="Y615" s="477">
        <v>0</v>
      </c>
      <c r="Z615" s="613">
        <f t="shared" si="350"/>
        <v>10.68</v>
      </c>
      <c r="AA615" s="1052">
        <f t="shared" si="330"/>
        <v>9.2307692307692193</v>
      </c>
      <c r="AB615" s="1052">
        <f t="shared" si="331"/>
        <v>10.169491525423723</v>
      </c>
      <c r="AC615" s="1053">
        <f t="shared" si="332"/>
        <v>11.320754716981153</v>
      </c>
      <c r="AD615" s="1053">
        <f t="shared" si="333"/>
        <v>10.416666666666675</v>
      </c>
      <c r="AE615" s="1053">
        <f t="shared" si="334"/>
        <v>9.0909090909090828</v>
      </c>
      <c r="AF615" s="1053">
        <f t="shared" si="335"/>
        <v>9.9999999999999858</v>
      </c>
      <c r="AG615" s="1053">
        <f t="shared" si="336"/>
        <v>11.111111111111116</v>
      </c>
      <c r="AH615" s="1053">
        <f t="shared" si="337"/>
        <v>12.5</v>
      </c>
      <c r="AI615" s="1053">
        <f t="shared" si="338"/>
        <v>23.076923076923084</v>
      </c>
      <c r="AJ615" s="1053">
        <f t="shared" si="339"/>
        <v>26.829268292682929</v>
      </c>
      <c r="AK615" s="1053">
        <f t="shared" si="340"/>
        <v>46.428571428571395</v>
      </c>
      <c r="AL615" s="1053">
        <f t="shared" si="341"/>
        <v>27.272727272727295</v>
      </c>
      <c r="AM615" s="1053">
        <f t="shared" si="342"/>
        <v>29.411764705882337</v>
      </c>
      <c r="AN615" s="1053">
        <f t="shared" si="343"/>
        <v>41.666666666666671</v>
      </c>
      <c r="AO615" s="1053" t="str">
        <f t="shared" si="344"/>
        <v>n/a</v>
      </c>
      <c r="AP615" s="1053" t="str">
        <f t="shared" si="345"/>
        <v>n/a</v>
      </c>
      <c r="AQ615" s="1053" t="str">
        <f t="shared" si="346"/>
        <v>n/a</v>
      </c>
      <c r="AR615" s="1053" t="str">
        <f t="shared" si="347"/>
        <v>n/a</v>
      </c>
      <c r="AS615" s="1053" t="str">
        <f t="shared" si="348"/>
        <v>n/a</v>
      </c>
      <c r="AT615" s="1053" t="str">
        <f t="shared" si="349"/>
        <v>n/a</v>
      </c>
      <c r="AU615" s="1054">
        <f t="shared" si="351"/>
        <v>19.894687413236763</v>
      </c>
      <c r="AV615" s="1055">
        <f t="shared" si="352"/>
        <v>12.707944863672102</v>
      </c>
    </row>
    <row r="616" spans="1:48" ht="11.25" customHeight="1" x14ac:dyDescent="0.2">
      <c r="A616" s="1149" t="s">
        <v>1687</v>
      </c>
      <c r="B616" s="491" t="s">
        <v>1688</v>
      </c>
      <c r="C616" s="610">
        <v>0.90749999999999997</v>
      </c>
      <c r="D616" s="482">
        <v>0.71750000000000003</v>
      </c>
      <c r="E616" s="503">
        <v>0.60499999999999998</v>
      </c>
      <c r="F616" s="496">
        <v>0.5575</v>
      </c>
      <c r="G616" s="496">
        <v>0.52750000000000008</v>
      </c>
      <c r="H616" s="496">
        <v>0.45500000000000002</v>
      </c>
      <c r="I616" s="496">
        <v>0.43</v>
      </c>
      <c r="J616" s="1013"/>
      <c r="K616" s="495">
        <v>0.4</v>
      </c>
      <c r="L616" s="492">
        <v>0.375</v>
      </c>
      <c r="M616" s="1013"/>
      <c r="N616" s="518">
        <v>0.3</v>
      </c>
      <c r="O616" s="518">
        <v>0.35</v>
      </c>
      <c r="P616" s="498">
        <v>0.375</v>
      </c>
      <c r="Q616" s="498">
        <v>0.3</v>
      </c>
      <c r="R616" s="498">
        <v>0.2</v>
      </c>
      <c r="S616" s="499">
        <v>0.1</v>
      </c>
      <c r="T616" s="498">
        <v>0.375</v>
      </c>
      <c r="U616" s="499">
        <v>0</v>
      </c>
      <c r="V616" s="499">
        <v>0</v>
      </c>
      <c r="W616" s="499">
        <v>0</v>
      </c>
      <c r="X616" s="499">
        <v>0</v>
      </c>
      <c r="Y616" s="499">
        <v>0</v>
      </c>
      <c r="Z616" s="613">
        <f t="shared" si="350"/>
        <v>6.9749999999999996</v>
      </c>
      <c r="AA616" s="1052">
        <f t="shared" si="330"/>
        <v>26.480836236933779</v>
      </c>
      <c r="AB616" s="1052">
        <f t="shared" si="331"/>
        <v>18.595041322314067</v>
      </c>
      <c r="AC616" s="1053">
        <f t="shared" si="332"/>
        <v>8.5201793721973118</v>
      </c>
      <c r="AD616" s="1053">
        <f t="shared" si="333"/>
        <v>5.6872037914691864</v>
      </c>
      <c r="AE616" s="1053">
        <f t="shared" si="334"/>
        <v>15.934065934065945</v>
      </c>
      <c r="AF616" s="1053">
        <f t="shared" si="335"/>
        <v>5.8139534883721034</v>
      </c>
      <c r="AG616" s="1053">
        <f t="shared" si="336"/>
        <v>7.4999999999999956</v>
      </c>
      <c r="AH616" s="1053">
        <f t="shared" si="337"/>
        <v>6.6666666666666652</v>
      </c>
      <c r="AI616" s="1053">
        <f t="shared" si="338"/>
        <v>25</v>
      </c>
      <c r="AJ616" s="1053">
        <f t="shared" si="339"/>
        <v>-14.285714285714279</v>
      </c>
      <c r="AK616" s="1053">
        <f t="shared" si="340"/>
        <v>-6.6666666666666767</v>
      </c>
      <c r="AL616" s="1053">
        <f t="shared" si="341"/>
        <v>25</v>
      </c>
      <c r="AM616" s="1053">
        <f t="shared" si="342"/>
        <v>49.999999999999979</v>
      </c>
      <c r="AN616" s="1053">
        <f t="shared" si="343"/>
        <v>100</v>
      </c>
      <c r="AO616" s="1053">
        <f t="shared" si="344"/>
        <v>-73.333333333333343</v>
      </c>
      <c r="AP616" s="1053" t="str">
        <f t="shared" si="345"/>
        <v>n/a</v>
      </c>
      <c r="AQ616" s="1053" t="str">
        <f t="shared" si="346"/>
        <v>n/a</v>
      </c>
      <c r="AR616" s="1053" t="str">
        <f t="shared" si="347"/>
        <v>n/a</v>
      </c>
      <c r="AS616" s="1053" t="str">
        <f t="shared" si="348"/>
        <v>n/a</v>
      </c>
      <c r="AT616" s="1053" t="str">
        <f t="shared" si="349"/>
        <v>n/a</v>
      </c>
      <c r="AU616" s="1054">
        <f t="shared" si="351"/>
        <v>13.394148835086982</v>
      </c>
      <c r="AV616" s="1055">
        <f t="shared" si="352"/>
        <v>36.080856082965042</v>
      </c>
    </row>
    <row r="617" spans="1:48" ht="11.25" customHeight="1" x14ac:dyDescent="0.2">
      <c r="A617" s="533" t="s">
        <v>4466</v>
      </c>
      <c r="B617" s="843" t="s">
        <v>4463</v>
      </c>
      <c r="C617" s="610">
        <v>1.34</v>
      </c>
      <c r="D617" s="482">
        <v>1.26</v>
      </c>
      <c r="E617" s="615">
        <v>1.18</v>
      </c>
      <c r="F617" s="610">
        <v>1.1000000000000001</v>
      </c>
      <c r="G617" s="610">
        <v>0.88390000000000002</v>
      </c>
      <c r="H617" s="485">
        <v>0</v>
      </c>
      <c r="I617" s="485">
        <v>0</v>
      </c>
      <c r="J617" s="931"/>
      <c r="K617" s="485">
        <v>0</v>
      </c>
      <c r="L617" s="614">
        <v>0</v>
      </c>
      <c r="M617" s="931"/>
      <c r="N617" s="515">
        <v>0</v>
      </c>
      <c r="O617" s="515">
        <v>0</v>
      </c>
      <c r="P617" s="514">
        <v>0</v>
      </c>
      <c r="Q617" s="514">
        <v>0</v>
      </c>
      <c r="R617" s="514">
        <v>0</v>
      </c>
      <c r="S617" s="514">
        <v>0</v>
      </c>
      <c r="T617" s="514">
        <v>0</v>
      </c>
      <c r="U617" s="514">
        <v>0</v>
      </c>
      <c r="V617" s="514">
        <v>0</v>
      </c>
      <c r="W617" s="514">
        <v>0</v>
      </c>
      <c r="X617" s="514">
        <v>0</v>
      </c>
      <c r="Y617" s="514">
        <v>0</v>
      </c>
      <c r="Z617" s="613">
        <f t="shared" si="350"/>
        <v>5.7639000000000005</v>
      </c>
      <c r="AA617" s="1052">
        <f t="shared" si="330"/>
        <v>6.3492063492063489</v>
      </c>
      <c r="AB617" s="1052">
        <f t="shared" si="331"/>
        <v>6.7796610169491567</v>
      </c>
      <c r="AC617" s="1053">
        <f t="shared" si="332"/>
        <v>7.2727272727272529</v>
      </c>
      <c r="AD617" s="1053">
        <f t="shared" si="333"/>
        <v>24.44846702115624</v>
      </c>
      <c r="AE617" s="1053" t="str">
        <f t="shared" si="334"/>
        <v>n/a</v>
      </c>
      <c r="AF617" s="1053" t="str">
        <f t="shared" si="335"/>
        <v>n/a</v>
      </c>
      <c r="AG617" s="1053" t="str">
        <f t="shared" si="336"/>
        <v>n/a</v>
      </c>
      <c r="AH617" s="1053" t="str">
        <f t="shared" si="337"/>
        <v>n/a</v>
      </c>
      <c r="AI617" s="1053" t="str">
        <f t="shared" si="338"/>
        <v>n/a</v>
      </c>
      <c r="AJ617" s="1053" t="str">
        <f t="shared" si="339"/>
        <v>n/a</v>
      </c>
      <c r="AK617" s="1053" t="str">
        <f t="shared" si="340"/>
        <v>n/a</v>
      </c>
      <c r="AL617" s="1053" t="str">
        <f t="shared" si="341"/>
        <v>n/a</v>
      </c>
      <c r="AM617" s="1053" t="str">
        <f t="shared" si="342"/>
        <v>n/a</v>
      </c>
      <c r="AN617" s="1053" t="str">
        <f t="shared" si="343"/>
        <v>n/a</v>
      </c>
      <c r="AO617" s="1053" t="str">
        <f t="shared" si="344"/>
        <v>n/a</v>
      </c>
      <c r="AP617" s="1053" t="str">
        <f t="shared" si="345"/>
        <v>n/a</v>
      </c>
      <c r="AQ617" s="1053" t="str">
        <f t="shared" si="346"/>
        <v>n/a</v>
      </c>
      <c r="AR617" s="1053" t="str">
        <f t="shared" si="347"/>
        <v>n/a</v>
      </c>
      <c r="AS617" s="1053" t="str">
        <f t="shared" si="348"/>
        <v>n/a</v>
      </c>
      <c r="AT617" s="1053" t="str">
        <f t="shared" si="349"/>
        <v>n/a</v>
      </c>
      <c r="AU617" s="1054">
        <f t="shared" si="351"/>
        <v>11.212515415009751</v>
      </c>
      <c r="AV617" s="1055">
        <f t="shared" si="352"/>
        <v>8.8320310746406108</v>
      </c>
    </row>
    <row r="618" spans="1:48" ht="11.25" customHeight="1" x14ac:dyDescent="0.2">
      <c r="A618" s="845" t="s">
        <v>1685</v>
      </c>
      <c r="B618" s="467" t="s">
        <v>1686</v>
      </c>
      <c r="C618" s="610">
        <v>1.93</v>
      </c>
      <c r="D618" s="482">
        <v>1.78</v>
      </c>
      <c r="E618" s="504">
        <v>1.56</v>
      </c>
      <c r="F618" s="473">
        <v>1.4</v>
      </c>
      <c r="G618" s="473">
        <v>1.28</v>
      </c>
      <c r="H618" s="473">
        <v>1.1200000000000001</v>
      </c>
      <c r="I618" s="473">
        <v>1.02</v>
      </c>
      <c r="J618" s="999"/>
      <c r="K618" s="473">
        <v>0.9</v>
      </c>
      <c r="L618" s="471">
        <v>0.55000000000000004</v>
      </c>
      <c r="M618" s="999"/>
      <c r="N618" s="517">
        <v>0.04</v>
      </c>
      <c r="O618" s="517">
        <v>0.27</v>
      </c>
      <c r="P618" s="478">
        <v>0.94</v>
      </c>
      <c r="Q618" s="478">
        <v>0.86</v>
      </c>
      <c r="R618" s="478">
        <v>0.78</v>
      </c>
      <c r="S618" s="478">
        <v>0.7</v>
      </c>
      <c r="T618" s="478">
        <v>0.62</v>
      </c>
      <c r="U618" s="478">
        <v>0.54</v>
      </c>
      <c r="V618" s="478">
        <v>0.46</v>
      </c>
      <c r="W618" s="478">
        <v>0.39</v>
      </c>
      <c r="X618" s="478">
        <v>0.33</v>
      </c>
      <c r="Y618" s="478">
        <v>0.28999999999999998</v>
      </c>
      <c r="Z618" s="613">
        <f t="shared" si="350"/>
        <v>17.759999999999994</v>
      </c>
      <c r="AA618" s="1052">
        <f t="shared" si="330"/>
        <v>8.4269662921348178</v>
      </c>
      <c r="AB618" s="1052">
        <f t="shared" si="331"/>
        <v>14.102564102564097</v>
      </c>
      <c r="AC618" s="1053">
        <f t="shared" si="332"/>
        <v>11.428571428571432</v>
      </c>
      <c r="AD618" s="1053">
        <f t="shared" si="333"/>
        <v>9.375</v>
      </c>
      <c r="AE618" s="1053">
        <f t="shared" si="334"/>
        <v>14.285714285714279</v>
      </c>
      <c r="AF618" s="1053">
        <f t="shared" si="335"/>
        <v>9.8039215686274606</v>
      </c>
      <c r="AG618" s="1053">
        <f t="shared" si="336"/>
        <v>13.33333333333333</v>
      </c>
      <c r="AH618" s="1053">
        <f t="shared" si="337"/>
        <v>63.636363636363626</v>
      </c>
      <c r="AI618" s="1053">
        <f t="shared" si="338"/>
        <v>1275</v>
      </c>
      <c r="AJ618" s="1053">
        <f t="shared" si="339"/>
        <v>-85.18518518518519</v>
      </c>
      <c r="AK618" s="1053">
        <f t="shared" si="340"/>
        <v>-71.276595744680847</v>
      </c>
      <c r="AL618" s="1053">
        <f t="shared" si="341"/>
        <v>9.302325581395344</v>
      </c>
      <c r="AM618" s="1053">
        <f t="shared" si="342"/>
        <v>10.256410256410241</v>
      </c>
      <c r="AN618" s="1053">
        <f t="shared" si="343"/>
        <v>11.428571428571432</v>
      </c>
      <c r="AO618" s="1053">
        <f t="shared" si="344"/>
        <v>12.903225806451601</v>
      </c>
      <c r="AP618" s="1053">
        <f t="shared" si="345"/>
        <v>14.814814814814813</v>
      </c>
      <c r="AQ618" s="1053">
        <f t="shared" si="346"/>
        <v>17.391304347826097</v>
      </c>
      <c r="AR618" s="1053">
        <f t="shared" si="347"/>
        <v>17.948717948717952</v>
      </c>
      <c r="AS618" s="1053">
        <f t="shared" si="348"/>
        <v>18.181818181818187</v>
      </c>
      <c r="AT618" s="1053">
        <f t="shared" si="349"/>
        <v>13.793103448275868</v>
      </c>
      <c r="AU618" s="1054">
        <f t="shared" si="351"/>
        <v>69.447547276586221</v>
      </c>
      <c r="AV618" s="1055">
        <f t="shared" si="352"/>
        <v>285.47028124625564</v>
      </c>
    </row>
    <row r="619" spans="1:48" ht="11.25" customHeight="1" x14ac:dyDescent="0.2">
      <c r="A619" s="1149" t="s">
        <v>4116</v>
      </c>
      <c r="B619" s="843" t="s">
        <v>4117</v>
      </c>
      <c r="C619" s="610">
        <v>2.99</v>
      </c>
      <c r="D619" s="482">
        <v>2.74</v>
      </c>
      <c r="E619" s="615">
        <v>1.96</v>
      </c>
      <c r="F619" s="610">
        <v>1.51</v>
      </c>
      <c r="G619" s="610">
        <v>0.93</v>
      </c>
      <c r="H619" s="532">
        <v>0</v>
      </c>
      <c r="I619" s="532">
        <v>0</v>
      </c>
      <c r="J619" s="931"/>
      <c r="K619" s="532">
        <v>0</v>
      </c>
      <c r="L619" s="486">
        <v>0</v>
      </c>
      <c r="M619" s="931"/>
      <c r="N619" s="611">
        <v>0</v>
      </c>
      <c r="O619" s="611">
        <v>0</v>
      </c>
      <c r="P619" s="612">
        <v>0</v>
      </c>
      <c r="Q619" s="612">
        <v>0</v>
      </c>
      <c r="R619" s="612">
        <v>0</v>
      </c>
      <c r="S619" s="612">
        <v>0</v>
      </c>
      <c r="T619" s="612">
        <v>0</v>
      </c>
      <c r="U619" s="612">
        <v>0</v>
      </c>
      <c r="V619" s="612">
        <v>0</v>
      </c>
      <c r="W619" s="612">
        <v>0</v>
      </c>
      <c r="X619" s="612">
        <v>0</v>
      </c>
      <c r="Y619" s="612">
        <v>0</v>
      </c>
      <c r="Z619" s="613">
        <f t="shared" si="350"/>
        <v>10.130000000000001</v>
      </c>
      <c r="AA619" s="1052">
        <f t="shared" si="330"/>
        <v>9.1240875912408814</v>
      </c>
      <c r="AB619" s="1052">
        <f t="shared" si="331"/>
        <v>39.79591836734695</v>
      </c>
      <c r="AC619" s="1053">
        <f t="shared" si="332"/>
        <v>29.801324503311257</v>
      </c>
      <c r="AD619" s="1053">
        <f t="shared" si="333"/>
        <v>62.36559139784945</v>
      </c>
      <c r="AE619" s="1053" t="str">
        <f t="shared" si="334"/>
        <v>n/a</v>
      </c>
      <c r="AF619" s="1053" t="str">
        <f t="shared" si="335"/>
        <v>n/a</v>
      </c>
      <c r="AG619" s="1053" t="str">
        <f t="shared" si="336"/>
        <v>n/a</v>
      </c>
      <c r="AH619" s="1053" t="str">
        <f t="shared" si="337"/>
        <v>n/a</v>
      </c>
      <c r="AI619" s="1053" t="str">
        <f t="shared" si="338"/>
        <v>n/a</v>
      </c>
      <c r="AJ619" s="1053" t="str">
        <f t="shared" si="339"/>
        <v>n/a</v>
      </c>
      <c r="AK619" s="1053" t="str">
        <f t="shared" si="340"/>
        <v>n/a</v>
      </c>
      <c r="AL619" s="1053" t="str">
        <f t="shared" si="341"/>
        <v>n/a</v>
      </c>
      <c r="AM619" s="1053" t="str">
        <f t="shared" si="342"/>
        <v>n/a</v>
      </c>
      <c r="AN619" s="1053" t="str">
        <f t="shared" si="343"/>
        <v>n/a</v>
      </c>
      <c r="AO619" s="1053" t="str">
        <f t="shared" si="344"/>
        <v>n/a</v>
      </c>
      <c r="AP619" s="1053" t="str">
        <f t="shared" si="345"/>
        <v>n/a</v>
      </c>
      <c r="AQ619" s="1053" t="str">
        <f t="shared" si="346"/>
        <v>n/a</v>
      </c>
      <c r="AR619" s="1053" t="str">
        <f t="shared" si="347"/>
        <v>n/a</v>
      </c>
      <c r="AS619" s="1053" t="str">
        <f t="shared" si="348"/>
        <v>n/a</v>
      </c>
      <c r="AT619" s="1053" t="str">
        <f t="shared" si="349"/>
        <v>n/a</v>
      </c>
      <c r="AU619" s="1054">
        <f t="shared" si="351"/>
        <v>35.271730464937136</v>
      </c>
      <c r="AV619" s="1055">
        <f t="shared" si="352"/>
        <v>22.122161932201632</v>
      </c>
    </row>
    <row r="620" spans="1:48" ht="11.25" customHeight="1" x14ac:dyDescent="0.2">
      <c r="A620" s="480" t="s">
        <v>340</v>
      </c>
      <c r="B620" s="843" t="s">
        <v>341</v>
      </c>
      <c r="C620" s="610">
        <v>2.7</v>
      </c>
      <c r="D620" s="482">
        <v>2.58</v>
      </c>
      <c r="E620" s="615">
        <v>2.42</v>
      </c>
      <c r="F620" s="610">
        <v>2.2599999999999998</v>
      </c>
      <c r="G620" s="610">
        <v>2.14</v>
      </c>
      <c r="H620" s="610">
        <v>2.04</v>
      </c>
      <c r="I620" s="610">
        <v>1.98</v>
      </c>
      <c r="J620" s="931"/>
      <c r="K620" s="610">
        <v>1.8</v>
      </c>
      <c r="L620" s="481">
        <v>1.64</v>
      </c>
      <c r="M620" s="931"/>
      <c r="N620" s="494">
        <v>1.34</v>
      </c>
      <c r="O620" s="494">
        <v>1.3</v>
      </c>
      <c r="P620" s="616">
        <v>1.26</v>
      </c>
      <c r="Q620" s="616">
        <v>1.22</v>
      </c>
      <c r="R620" s="616">
        <v>1.18</v>
      </c>
      <c r="S620" s="616">
        <v>1.1399999999999999</v>
      </c>
      <c r="T620" s="616">
        <v>1.08</v>
      </c>
      <c r="U620" s="616">
        <v>1.03</v>
      </c>
      <c r="V620" s="616">
        <v>0.99</v>
      </c>
      <c r="W620" s="616">
        <v>0.94</v>
      </c>
      <c r="X620" s="616">
        <v>0.9</v>
      </c>
      <c r="Y620" s="616">
        <v>0.87</v>
      </c>
      <c r="Z620" s="613">
        <f t="shared" si="350"/>
        <v>32.81</v>
      </c>
      <c r="AA620" s="1052">
        <f t="shared" si="330"/>
        <v>4.6511627906976827</v>
      </c>
      <c r="AB620" s="1052">
        <f t="shared" si="331"/>
        <v>6.6115702479338845</v>
      </c>
      <c r="AC620" s="1053">
        <f t="shared" si="332"/>
        <v>7.079646017699126</v>
      </c>
      <c r="AD620" s="1053">
        <f t="shared" si="333"/>
        <v>5.6074766355139971</v>
      </c>
      <c r="AE620" s="1053">
        <f t="shared" si="334"/>
        <v>4.9019607843137303</v>
      </c>
      <c r="AF620" s="1053">
        <f t="shared" si="335"/>
        <v>3.0303030303030276</v>
      </c>
      <c r="AG620" s="1053">
        <f t="shared" si="336"/>
        <v>9.9999999999999858</v>
      </c>
      <c r="AH620" s="1053">
        <f t="shared" si="337"/>
        <v>9.7560975609756184</v>
      </c>
      <c r="AI620" s="1053">
        <f t="shared" si="338"/>
        <v>22.388059701492512</v>
      </c>
      <c r="AJ620" s="1053">
        <f t="shared" si="339"/>
        <v>3.0769230769230882</v>
      </c>
      <c r="AK620" s="1053">
        <f t="shared" si="340"/>
        <v>3.1746031746031855</v>
      </c>
      <c r="AL620" s="1053">
        <f t="shared" si="341"/>
        <v>3.2786885245901676</v>
      </c>
      <c r="AM620" s="1053">
        <f t="shared" si="342"/>
        <v>3.3898305084745894</v>
      </c>
      <c r="AN620" s="1053">
        <f t="shared" si="343"/>
        <v>3.5087719298245723</v>
      </c>
      <c r="AO620" s="1053">
        <f t="shared" si="344"/>
        <v>5.5555555555555358</v>
      </c>
      <c r="AP620" s="1053">
        <f t="shared" si="345"/>
        <v>4.8543689320388328</v>
      </c>
      <c r="AQ620" s="1053">
        <f t="shared" si="346"/>
        <v>4.0404040404040442</v>
      </c>
      <c r="AR620" s="1053">
        <f t="shared" si="347"/>
        <v>5.319148936170226</v>
      </c>
      <c r="AS620" s="1053">
        <f t="shared" si="348"/>
        <v>4.4444444444444287</v>
      </c>
      <c r="AT620" s="1053">
        <f t="shared" si="349"/>
        <v>3.4482758620689724</v>
      </c>
      <c r="AU620" s="1054">
        <f t="shared" si="351"/>
        <v>5.9058645877013607</v>
      </c>
      <c r="AV620" s="1055">
        <f t="shared" si="352"/>
        <v>4.37537384667948</v>
      </c>
    </row>
    <row r="621" spans="1:48" ht="11.25" customHeight="1" x14ac:dyDescent="0.2">
      <c r="A621" s="860" t="s">
        <v>3902</v>
      </c>
      <c r="B621" s="843" t="s">
        <v>4188</v>
      </c>
      <c r="C621" s="610">
        <v>1.64</v>
      </c>
      <c r="D621" s="482">
        <v>1.4</v>
      </c>
      <c r="E621" s="620">
        <v>1.2</v>
      </c>
      <c r="F621" s="620">
        <v>1.08</v>
      </c>
      <c r="G621" s="620">
        <v>0.78</v>
      </c>
      <c r="H621" s="620">
        <v>0.35</v>
      </c>
      <c r="I621" s="505">
        <v>0</v>
      </c>
      <c r="J621" s="482"/>
      <c r="K621" s="505">
        <v>0</v>
      </c>
      <c r="L621" s="502">
        <v>0</v>
      </c>
      <c r="M621" s="505"/>
      <c r="N621" s="525">
        <v>0</v>
      </c>
      <c r="O621" s="525">
        <v>0</v>
      </c>
      <c r="P621" s="522">
        <v>0</v>
      </c>
      <c r="Q621" s="522">
        <v>0</v>
      </c>
      <c r="R621" s="522">
        <v>0</v>
      </c>
      <c r="S621" s="522">
        <v>0</v>
      </c>
      <c r="T621" s="522">
        <v>0</v>
      </c>
      <c r="U621" s="522">
        <v>0</v>
      </c>
      <c r="V621" s="522">
        <v>0</v>
      </c>
      <c r="W621" s="522">
        <v>0</v>
      </c>
      <c r="X621" s="522">
        <v>0</v>
      </c>
      <c r="Y621" s="522">
        <v>0</v>
      </c>
      <c r="Z621" s="613">
        <f t="shared" si="350"/>
        <v>6.45</v>
      </c>
      <c r="AA621" s="1052">
        <f t="shared" si="330"/>
        <v>17.142857142857149</v>
      </c>
      <c r="AB621" s="1052">
        <f t="shared" si="331"/>
        <v>16.666666666666675</v>
      </c>
      <c r="AC621" s="1053">
        <f t="shared" si="332"/>
        <v>11.111111111111093</v>
      </c>
      <c r="AD621" s="1053">
        <f t="shared" si="333"/>
        <v>38.46153846153846</v>
      </c>
      <c r="AE621" s="1053">
        <f t="shared" si="334"/>
        <v>122.85714285714286</v>
      </c>
      <c r="AF621" s="1053" t="str">
        <f t="shared" si="335"/>
        <v>n/a</v>
      </c>
      <c r="AG621" s="1053" t="str">
        <f t="shared" si="336"/>
        <v>n/a</v>
      </c>
      <c r="AH621" s="1053" t="str">
        <f t="shared" si="337"/>
        <v>n/a</v>
      </c>
      <c r="AI621" s="1053" t="str">
        <f t="shared" si="338"/>
        <v>n/a</v>
      </c>
      <c r="AJ621" s="1053" t="str">
        <f t="shared" si="339"/>
        <v>n/a</v>
      </c>
      <c r="AK621" s="1053" t="str">
        <f t="shared" si="340"/>
        <v>n/a</v>
      </c>
      <c r="AL621" s="1053" t="str">
        <f t="shared" si="341"/>
        <v>n/a</v>
      </c>
      <c r="AM621" s="1053" t="str">
        <f t="shared" si="342"/>
        <v>n/a</v>
      </c>
      <c r="AN621" s="1053" t="str">
        <f t="shared" si="343"/>
        <v>n/a</v>
      </c>
      <c r="AO621" s="1053" t="str">
        <f t="shared" si="344"/>
        <v>n/a</v>
      </c>
      <c r="AP621" s="1053" t="str">
        <f t="shared" si="345"/>
        <v>n/a</v>
      </c>
      <c r="AQ621" s="1053" t="str">
        <f t="shared" si="346"/>
        <v>n/a</v>
      </c>
      <c r="AR621" s="1053" t="str">
        <f t="shared" si="347"/>
        <v>n/a</v>
      </c>
      <c r="AS621" s="1053" t="str">
        <f t="shared" si="348"/>
        <v>n/a</v>
      </c>
      <c r="AT621" s="1053" t="str">
        <f t="shared" si="349"/>
        <v>n/a</v>
      </c>
      <c r="AU621" s="1054">
        <f t="shared" si="351"/>
        <v>41.247863247863243</v>
      </c>
      <c r="AV621" s="1055">
        <f t="shared" si="352"/>
        <v>46.801037643940958</v>
      </c>
    </row>
    <row r="622" spans="1:48" x14ac:dyDescent="0.2">
      <c r="A622" s="862" t="s">
        <v>793</v>
      </c>
      <c r="B622" s="579" t="s">
        <v>794</v>
      </c>
      <c r="C622" s="512">
        <v>2.1549999999999998</v>
      </c>
      <c r="D622" s="482">
        <v>2.0550000000000002</v>
      </c>
      <c r="E622" s="616">
        <v>1.9349999999999998</v>
      </c>
      <c r="F622" s="512">
        <v>1.7549999999999999</v>
      </c>
      <c r="G622" s="512">
        <v>1.58</v>
      </c>
      <c r="H622" s="512">
        <v>1.425</v>
      </c>
      <c r="I622" s="512">
        <v>1.2849999999999999</v>
      </c>
      <c r="J622" s="1008"/>
      <c r="K622" s="512">
        <v>1.1499999999999999</v>
      </c>
      <c r="L622" s="512">
        <v>1.0549999999999999</v>
      </c>
      <c r="M622" s="1008"/>
      <c r="N622" s="616">
        <v>0.98750000000000004</v>
      </c>
      <c r="O622" s="616">
        <v>0.9375</v>
      </c>
      <c r="P622" s="616">
        <v>0.89</v>
      </c>
      <c r="Q622" s="616">
        <v>0.85</v>
      </c>
      <c r="R622" s="616">
        <v>0.82</v>
      </c>
      <c r="S622" s="616">
        <v>0.82</v>
      </c>
      <c r="T622" s="616">
        <v>0.82</v>
      </c>
      <c r="U622" s="612">
        <v>0.83</v>
      </c>
      <c r="V622" s="612">
        <v>0.82</v>
      </c>
      <c r="W622" s="612">
        <v>0.82</v>
      </c>
      <c r="X622" s="612">
        <v>0.82</v>
      </c>
      <c r="Y622" s="612">
        <v>0.82</v>
      </c>
      <c r="Z622" s="613">
        <f t="shared" si="350"/>
        <v>24.630000000000003</v>
      </c>
      <c r="AA622" s="1052">
        <f t="shared" si="330"/>
        <v>4.8661800486617723</v>
      </c>
      <c r="AB622" s="1052">
        <f t="shared" si="331"/>
        <v>6.2015503875969102</v>
      </c>
      <c r="AC622" s="1053">
        <f t="shared" si="332"/>
        <v>10.256410256410264</v>
      </c>
      <c r="AD622" s="1053">
        <f t="shared" si="333"/>
        <v>11.075949367088601</v>
      </c>
      <c r="AE622" s="1053">
        <f t="shared" si="334"/>
        <v>10.877192982456151</v>
      </c>
      <c r="AF622" s="1053">
        <f t="shared" si="335"/>
        <v>10.894941634241251</v>
      </c>
      <c r="AG622" s="1053">
        <f t="shared" si="336"/>
        <v>11.739130434782608</v>
      </c>
      <c r="AH622" s="1053">
        <f t="shared" si="337"/>
        <v>9.004739336492884</v>
      </c>
      <c r="AI622" s="1053">
        <f t="shared" si="338"/>
        <v>6.8354430379746756</v>
      </c>
      <c r="AJ622" s="1053">
        <f t="shared" si="339"/>
        <v>5.3333333333333455</v>
      </c>
      <c r="AK622" s="1053">
        <f t="shared" si="340"/>
        <v>5.3370786516854007</v>
      </c>
      <c r="AL622" s="1053">
        <f t="shared" si="341"/>
        <v>4.705882352941182</v>
      </c>
      <c r="AM622" s="1053">
        <f t="shared" si="342"/>
        <v>3.6585365853658569</v>
      </c>
      <c r="AN622" s="1053">
        <f t="shared" si="343"/>
        <v>0</v>
      </c>
      <c r="AO622" s="1053">
        <f t="shared" si="344"/>
        <v>0</v>
      </c>
      <c r="AP622" s="1053">
        <f t="shared" si="345"/>
        <v>-1.2048192771084376</v>
      </c>
      <c r="AQ622" s="1053">
        <f t="shared" si="346"/>
        <v>1.2195121951219523</v>
      </c>
      <c r="AR622" s="1053">
        <f t="shared" si="347"/>
        <v>0</v>
      </c>
      <c r="AS622" s="1053">
        <f t="shared" si="348"/>
        <v>0</v>
      </c>
      <c r="AT622" s="1053">
        <f t="shared" si="349"/>
        <v>0</v>
      </c>
      <c r="AU622" s="1054">
        <f t="shared" si="351"/>
        <v>5.0400530663522201</v>
      </c>
      <c r="AV622" s="1055">
        <f t="shared" si="352"/>
        <v>4.4720982353280405</v>
      </c>
    </row>
    <row r="623" spans="1:48" x14ac:dyDescent="0.2">
      <c r="A623" s="862" t="s">
        <v>1679</v>
      </c>
      <c r="B623" s="875" t="s">
        <v>1680</v>
      </c>
      <c r="C623" s="512">
        <v>0.82</v>
      </c>
      <c r="D623" s="482">
        <v>0.74</v>
      </c>
      <c r="E623" s="616">
        <v>0.65999999999999992</v>
      </c>
      <c r="F623" s="512">
        <v>0.57999999999999996</v>
      </c>
      <c r="G623" s="512">
        <v>0.5</v>
      </c>
      <c r="H623" s="512">
        <v>0.42</v>
      </c>
      <c r="I623" s="512">
        <v>0.34</v>
      </c>
      <c r="J623" s="1008"/>
      <c r="K623" s="512">
        <v>0.28999999999999998</v>
      </c>
      <c r="L623" s="512">
        <v>0.25</v>
      </c>
      <c r="M623" s="1008"/>
      <c r="N623" s="612">
        <v>0.21</v>
      </c>
      <c r="O623" s="612">
        <v>0.36</v>
      </c>
      <c r="P623" s="612">
        <v>0.84</v>
      </c>
      <c r="Q623" s="612">
        <v>0.84</v>
      </c>
      <c r="R623" s="612">
        <v>0.84</v>
      </c>
      <c r="S623" s="612">
        <v>0.84</v>
      </c>
      <c r="T623" s="612">
        <v>0.84</v>
      </c>
      <c r="U623" s="612">
        <v>0.84</v>
      </c>
      <c r="V623" s="612">
        <v>0.84</v>
      </c>
      <c r="W623" s="616">
        <v>0.84</v>
      </c>
      <c r="X623" s="616">
        <v>0.81</v>
      </c>
      <c r="Y623" s="616">
        <v>0.77</v>
      </c>
      <c r="Z623" s="613">
        <f t="shared" si="350"/>
        <v>13.469999999999999</v>
      </c>
      <c r="AA623" s="1052">
        <f t="shared" si="330"/>
        <v>10.810810810810811</v>
      </c>
      <c r="AB623" s="1052">
        <f t="shared" si="331"/>
        <v>12.121212121212132</v>
      </c>
      <c r="AC623" s="1053">
        <f t="shared" si="332"/>
        <v>13.793103448275845</v>
      </c>
      <c r="AD623" s="1053">
        <f t="shared" si="333"/>
        <v>15.999999999999993</v>
      </c>
      <c r="AE623" s="1053">
        <f t="shared" si="334"/>
        <v>19.047619047619047</v>
      </c>
      <c r="AF623" s="1053">
        <f t="shared" si="335"/>
        <v>23.529411764705866</v>
      </c>
      <c r="AG623" s="1053">
        <f t="shared" si="336"/>
        <v>17.24137931034484</v>
      </c>
      <c r="AH623" s="1053">
        <f t="shared" si="337"/>
        <v>15.999999999999993</v>
      </c>
      <c r="AI623" s="1053">
        <f t="shared" si="338"/>
        <v>19.047619047619047</v>
      </c>
      <c r="AJ623" s="1053">
        <f t="shared" si="339"/>
        <v>-41.666666666666664</v>
      </c>
      <c r="AK623" s="1053">
        <f t="shared" si="340"/>
        <v>-57.142857142857139</v>
      </c>
      <c r="AL623" s="1053">
        <f t="shared" si="341"/>
        <v>0</v>
      </c>
      <c r="AM623" s="1053">
        <f t="shared" si="342"/>
        <v>0</v>
      </c>
      <c r="AN623" s="1053">
        <f t="shared" si="343"/>
        <v>0</v>
      </c>
      <c r="AO623" s="1053">
        <f t="shared" si="344"/>
        <v>0</v>
      </c>
      <c r="AP623" s="1053">
        <f t="shared" si="345"/>
        <v>0</v>
      </c>
      <c r="AQ623" s="1053">
        <f t="shared" si="346"/>
        <v>0</v>
      </c>
      <c r="AR623" s="1053">
        <f t="shared" si="347"/>
        <v>0</v>
      </c>
      <c r="AS623" s="1053">
        <f t="shared" si="348"/>
        <v>3.7037037037036979</v>
      </c>
      <c r="AT623" s="1053">
        <f t="shared" si="349"/>
        <v>5.1948051948051965</v>
      </c>
      <c r="AU623" s="1054">
        <f t="shared" si="351"/>
        <v>2.8840070319786326</v>
      </c>
      <c r="AV623" s="1055">
        <f t="shared" si="352"/>
        <v>19.759527751360537</v>
      </c>
    </row>
    <row r="624" spans="1:48" x14ac:dyDescent="0.2">
      <c r="A624" s="617" t="s">
        <v>780</v>
      </c>
      <c r="B624" s="875" t="s">
        <v>781</v>
      </c>
      <c r="C624" s="512">
        <v>1.47</v>
      </c>
      <c r="D624" s="482">
        <v>1.35</v>
      </c>
      <c r="E624" s="616">
        <v>1.23</v>
      </c>
      <c r="F624" s="512">
        <v>1.1100000000000001</v>
      </c>
      <c r="G624" s="512">
        <v>1.04</v>
      </c>
      <c r="H624" s="512">
        <v>0.98</v>
      </c>
      <c r="I624" s="512">
        <v>0.91</v>
      </c>
      <c r="J624" s="1008"/>
      <c r="K624" s="512">
        <v>0.87</v>
      </c>
      <c r="L624" s="512">
        <v>0.84</v>
      </c>
      <c r="M624" s="1008"/>
      <c r="N624" s="616">
        <v>0.79</v>
      </c>
      <c r="O624" s="612">
        <v>0.76</v>
      </c>
      <c r="P624" s="616">
        <v>0.74</v>
      </c>
      <c r="Q624" s="616">
        <v>0.68</v>
      </c>
      <c r="R624" s="616">
        <v>0.61</v>
      </c>
      <c r="S624" s="612">
        <v>0.6</v>
      </c>
      <c r="T624" s="616">
        <v>0.6</v>
      </c>
      <c r="U624" s="616">
        <v>0.59</v>
      </c>
      <c r="V624" s="616">
        <v>0.54</v>
      </c>
      <c r="W624" s="612">
        <v>0.53200000000000003</v>
      </c>
      <c r="X624" s="616">
        <v>0.53200000000000003</v>
      </c>
      <c r="Y624" s="616">
        <v>0.53</v>
      </c>
      <c r="Z624" s="613">
        <f t="shared" si="350"/>
        <v>17.303999999999998</v>
      </c>
      <c r="AA624" s="1052">
        <f t="shared" si="330"/>
        <v>8.8888888888888786</v>
      </c>
      <c r="AB624" s="1052">
        <f t="shared" si="331"/>
        <v>9.7560975609756184</v>
      </c>
      <c r="AC624" s="1053">
        <f t="shared" si="332"/>
        <v>10.810810810810789</v>
      </c>
      <c r="AD624" s="1053">
        <f t="shared" si="333"/>
        <v>6.7307692307692291</v>
      </c>
      <c r="AE624" s="1053">
        <f t="shared" si="334"/>
        <v>6.1224489795918435</v>
      </c>
      <c r="AF624" s="1053">
        <f t="shared" si="335"/>
        <v>7.6923076923076872</v>
      </c>
      <c r="AG624" s="1053">
        <f t="shared" si="336"/>
        <v>4.5977011494252817</v>
      </c>
      <c r="AH624" s="1053">
        <f t="shared" si="337"/>
        <v>3.5714285714285809</v>
      </c>
      <c r="AI624" s="1053">
        <f t="shared" si="338"/>
        <v>6.3291139240506222</v>
      </c>
      <c r="AJ624" s="1053">
        <f t="shared" si="339"/>
        <v>3.9473684210526327</v>
      </c>
      <c r="AK624" s="1053">
        <f t="shared" si="340"/>
        <v>2.7027027027026973</v>
      </c>
      <c r="AL624" s="1053">
        <f t="shared" si="341"/>
        <v>8.8235294117646959</v>
      </c>
      <c r="AM624" s="1053">
        <f t="shared" si="342"/>
        <v>11.475409836065587</v>
      </c>
      <c r="AN624" s="1053">
        <f t="shared" si="343"/>
        <v>1.6666666666666607</v>
      </c>
      <c r="AO624" s="1053">
        <f t="shared" si="344"/>
        <v>0</v>
      </c>
      <c r="AP624" s="1053">
        <f t="shared" si="345"/>
        <v>1.6949152542372836</v>
      </c>
      <c r="AQ624" s="1053">
        <f t="shared" si="346"/>
        <v>9.259259259259256</v>
      </c>
      <c r="AR624" s="1053">
        <f t="shared" si="347"/>
        <v>1.5037593984962516</v>
      </c>
      <c r="AS624" s="1053">
        <f t="shared" si="348"/>
        <v>0</v>
      </c>
      <c r="AT624" s="1053">
        <f t="shared" si="349"/>
        <v>0.37735849056603765</v>
      </c>
      <c r="AU624" s="1054">
        <f t="shared" si="351"/>
        <v>5.2975268124529808</v>
      </c>
      <c r="AV624" s="1055">
        <f t="shared" si="352"/>
        <v>3.7830410663037264</v>
      </c>
    </row>
    <row r="625" spans="1:48" x14ac:dyDescent="0.2">
      <c r="A625" s="483" t="s">
        <v>1691</v>
      </c>
      <c r="B625" s="875" t="s">
        <v>1692</v>
      </c>
      <c r="C625" s="512">
        <v>1.04</v>
      </c>
      <c r="D625" s="482">
        <v>0.96</v>
      </c>
      <c r="E625" s="616">
        <v>0.8</v>
      </c>
      <c r="F625" s="512">
        <v>0.71666700000000005</v>
      </c>
      <c r="G625" s="512">
        <v>0.64</v>
      </c>
      <c r="H625" s="512">
        <v>0.58666666666666667</v>
      </c>
      <c r="I625" s="512">
        <v>0.54</v>
      </c>
      <c r="J625" s="1008"/>
      <c r="K625" s="512">
        <v>0.51333333333333331</v>
      </c>
      <c r="L625" s="514">
        <v>0.48</v>
      </c>
      <c r="M625" s="1008"/>
      <c r="N625" s="616">
        <v>0.46</v>
      </c>
      <c r="O625" s="612">
        <v>0.45333333333333337</v>
      </c>
      <c r="P625" s="616">
        <v>0.45333333333333337</v>
      </c>
      <c r="Q625" s="616">
        <v>0.42</v>
      </c>
      <c r="R625" s="616">
        <v>0.38222</v>
      </c>
      <c r="S625" s="616">
        <v>0.29841333333333336</v>
      </c>
      <c r="T625" s="616">
        <v>0.24761999999999998</v>
      </c>
      <c r="U625" s="616">
        <v>0.19365333333333332</v>
      </c>
      <c r="V625" s="616">
        <v>0.16507333333333332</v>
      </c>
      <c r="W625" s="616">
        <v>0.14460000000000001</v>
      </c>
      <c r="X625" s="616">
        <v>0.12381333333333334</v>
      </c>
      <c r="Y625" s="616">
        <v>0.10477333333333334</v>
      </c>
      <c r="Z625" s="613">
        <f t="shared" si="350"/>
        <v>9.7235003333333339</v>
      </c>
      <c r="AA625" s="1052">
        <f t="shared" ref="AA625:AA688" si="353">IF(ISERROR((C625/D625-1)*100),"n/a",(C625/D625-1)*100)</f>
        <v>8.3333333333333481</v>
      </c>
      <c r="AB625" s="1052">
        <f t="shared" ref="AB625:AB688" si="354">IF(ISERROR((D625/E625-1)*100),"n/a",(D625/E625-1)*100)</f>
        <v>19.999999999999996</v>
      </c>
      <c r="AC625" s="1053">
        <f t="shared" ref="AC625:AC688" si="355">IF(ISERROR((E625/F625-1)*100),"n/a",(E625/F625-1)*100)</f>
        <v>11.627855056811608</v>
      </c>
      <c r="AD625" s="1053">
        <f t="shared" ref="AD625:AD688" si="356">IF(ISERROR((F625/G625-1)*100),"n/a",(F625/G625-1)*100)</f>
        <v>11.979218750000008</v>
      </c>
      <c r="AE625" s="1053">
        <f t="shared" ref="AE625:AE688" si="357">IF(ISERROR((G625/H625-1)*100),"n/a",(G625/H625-1)*100)</f>
        <v>9.0909090909090828</v>
      </c>
      <c r="AF625" s="1053">
        <f t="shared" ref="AF625:AF688" si="358">IF(ISERROR((H625/I625-1)*100),"n/a",(H625/I625-1)*100)</f>
        <v>8.6419753086419693</v>
      </c>
      <c r="AG625" s="1053">
        <f t="shared" ref="AG625:AG688" si="359">IF(ISERROR((I625/K625-1)*100),"n/a",(I625/K625-1)*100)</f>
        <v>5.1948051948051965</v>
      </c>
      <c r="AH625" s="1053">
        <f t="shared" ref="AH625:AH688" si="360">IF(ISERROR((K625/L625-1)*100),"n/a",(K625/L625-1)*100)</f>
        <v>6.944444444444442</v>
      </c>
      <c r="AI625" s="1053">
        <f t="shared" ref="AI625:AI688" si="361">IF(ISERROR((L625/N625-1)*100),"n/a",(L625/N625-1)*100)</f>
        <v>4.3478260869565188</v>
      </c>
      <c r="AJ625" s="1053">
        <f t="shared" ref="AJ625:AJ688" si="362">IF(ISERROR((N625/O625-1)*100),"n/a",(N625/O625-1)*100)</f>
        <v>1.4705882352941124</v>
      </c>
      <c r="AK625" s="1053">
        <f t="shared" ref="AK625:AK688" si="363">IF(ISERROR((O625/P625-1)*100),"n/a",(O625/P625-1)*100)</f>
        <v>0</v>
      </c>
      <c r="AL625" s="1053">
        <f t="shared" ref="AL625:AL688" si="364">IF(ISERROR((P625/Q625-1)*100),"n/a",(P625/Q625-1)*100)</f>
        <v>7.9365079365079527</v>
      </c>
      <c r="AM625" s="1053">
        <f t="shared" ref="AM625:AM688" si="365">IF(ISERROR((Q625/R625-1)*100),"n/a",(Q625/R625-1)*100)</f>
        <v>9.8843597927894766</v>
      </c>
      <c r="AN625" s="1053">
        <f t="shared" ref="AN625:AN688" si="366">IF(ISERROR((R625/S625-1)*100),"n/a",(R625/S625-1)*100)</f>
        <v>28.084089182788951</v>
      </c>
      <c r="AO625" s="1053">
        <f t="shared" ref="AO625:AO688" si="367">IF(ISERROR((S625/T625-1)*100),"n/a",(S625/T625-1)*100)</f>
        <v>20.512613413025349</v>
      </c>
      <c r="AP625" s="1053">
        <f t="shared" ref="AP625:AP688" si="368">IF(ISERROR((T625/U625-1)*100),"n/a",(T625/U625-1)*100)</f>
        <v>27.867667309281185</v>
      </c>
      <c r="AQ625" s="1053">
        <f t="shared" ref="AQ625:AQ688" si="369">IF(ISERROR((U625/V625-1)*100),"n/a",(U625/V625-1)*100)</f>
        <v>17.31351722466783</v>
      </c>
      <c r="AR625" s="1053">
        <f t="shared" ref="AR625:AR688" si="370">IF(ISERROR((V625/W625-1)*100),"n/a",(V625/W625-1)*100)</f>
        <v>14.158598432457348</v>
      </c>
      <c r="AS625" s="1053">
        <f t="shared" ref="AS625:AS688" si="371">IF(ISERROR((W625/X625-1)*100),"n/a",(W625/X625-1)*100)</f>
        <v>16.788714193409437</v>
      </c>
      <c r="AT625" s="1053">
        <f t="shared" ref="AT625:AT688" si="372">IF(ISERROR((X625/Y625-1)*100),"n/a",(X625/Y625-1)*100)</f>
        <v>18.172562993128018</v>
      </c>
      <c r="AU625" s="1054">
        <f t="shared" si="351"/>
        <v>12.417479298962594</v>
      </c>
      <c r="AV625" s="1055">
        <f t="shared" si="352"/>
        <v>7.8706280551885301</v>
      </c>
    </row>
    <row r="626" spans="1:48" x14ac:dyDescent="0.2">
      <c r="A626" s="483" t="s">
        <v>345</v>
      </c>
      <c r="B626" s="875" t="s">
        <v>346</v>
      </c>
      <c r="C626" s="512">
        <v>2.08</v>
      </c>
      <c r="D626" s="482">
        <v>1.88</v>
      </c>
      <c r="E626" s="616">
        <v>1.7</v>
      </c>
      <c r="F626" s="512">
        <v>1.52</v>
      </c>
      <c r="G626" s="512">
        <v>1.38</v>
      </c>
      <c r="H626" s="512">
        <v>1.22</v>
      </c>
      <c r="I626" s="512">
        <v>1.06</v>
      </c>
      <c r="J626" s="1008"/>
      <c r="K626" s="512">
        <v>0.85</v>
      </c>
      <c r="L626" s="512">
        <v>0.72</v>
      </c>
      <c r="M626" s="1008"/>
      <c r="N626" s="616">
        <v>0.6</v>
      </c>
      <c r="O626" s="616">
        <v>0.5</v>
      </c>
      <c r="P626" s="616">
        <v>0.33</v>
      </c>
      <c r="Q626" s="616">
        <v>0.22</v>
      </c>
      <c r="R626" s="616">
        <v>0.11</v>
      </c>
      <c r="S626" s="616">
        <v>0.09</v>
      </c>
      <c r="T626" s="616">
        <v>7.0000000000000007E-2</v>
      </c>
      <c r="U626" s="616">
        <v>0.06</v>
      </c>
      <c r="V626" s="616">
        <v>0.05</v>
      </c>
      <c r="W626" s="616">
        <v>0.04</v>
      </c>
      <c r="X626" s="616">
        <v>3.2500000000000001E-2</v>
      </c>
      <c r="Y626" s="616">
        <v>0.03</v>
      </c>
      <c r="Z626" s="613">
        <f t="shared" si="350"/>
        <v>14.5425</v>
      </c>
      <c r="AA626" s="1052">
        <f t="shared" si="353"/>
        <v>10.638297872340431</v>
      </c>
      <c r="AB626" s="1052">
        <f t="shared" si="354"/>
        <v>10.588235294117654</v>
      </c>
      <c r="AC626" s="1053">
        <f t="shared" si="355"/>
        <v>11.842105263157897</v>
      </c>
      <c r="AD626" s="1053">
        <f t="shared" si="356"/>
        <v>10.144927536231885</v>
      </c>
      <c r="AE626" s="1053">
        <f t="shared" si="357"/>
        <v>13.114754098360649</v>
      </c>
      <c r="AF626" s="1053">
        <f t="shared" si="358"/>
        <v>15.094339622641506</v>
      </c>
      <c r="AG626" s="1053">
        <f t="shared" si="359"/>
        <v>24.705882352941178</v>
      </c>
      <c r="AH626" s="1053">
        <f t="shared" si="360"/>
        <v>18.055555555555557</v>
      </c>
      <c r="AI626" s="1053">
        <f t="shared" si="361"/>
        <v>19.999999999999996</v>
      </c>
      <c r="AJ626" s="1053">
        <f t="shared" si="362"/>
        <v>19.999999999999996</v>
      </c>
      <c r="AK626" s="1053">
        <f t="shared" si="363"/>
        <v>51.515151515151516</v>
      </c>
      <c r="AL626" s="1053">
        <f t="shared" si="364"/>
        <v>50</v>
      </c>
      <c r="AM626" s="1053">
        <f t="shared" si="365"/>
        <v>100</v>
      </c>
      <c r="AN626" s="1053">
        <f t="shared" si="366"/>
        <v>22.222222222222232</v>
      </c>
      <c r="AO626" s="1053">
        <f t="shared" si="367"/>
        <v>28.571428571428559</v>
      </c>
      <c r="AP626" s="1053">
        <f t="shared" si="368"/>
        <v>16.666666666666675</v>
      </c>
      <c r="AQ626" s="1053">
        <f t="shared" si="369"/>
        <v>19.999999999999996</v>
      </c>
      <c r="AR626" s="1053">
        <f t="shared" si="370"/>
        <v>25</v>
      </c>
      <c r="AS626" s="1053">
        <f t="shared" si="371"/>
        <v>23.076923076923084</v>
      </c>
      <c r="AT626" s="1053">
        <f t="shared" si="372"/>
        <v>8.3333333333333481</v>
      </c>
      <c r="AU626" s="1054">
        <f t="shared" si="351"/>
        <v>24.97849114905361</v>
      </c>
      <c r="AV626" s="1055">
        <f t="shared" si="352"/>
        <v>21.144726129815485</v>
      </c>
    </row>
    <row r="627" spans="1:48" x14ac:dyDescent="0.2">
      <c r="A627" s="568" t="s">
        <v>4584</v>
      </c>
      <c r="B627" s="875" t="s">
        <v>4578</v>
      </c>
      <c r="C627" s="512">
        <v>0.48</v>
      </c>
      <c r="D627" s="482">
        <v>0.44</v>
      </c>
      <c r="E627" s="616">
        <v>0.35</v>
      </c>
      <c r="F627" s="512">
        <v>0.1</v>
      </c>
      <c r="G627" s="567">
        <v>0</v>
      </c>
      <c r="H627" s="567">
        <v>0</v>
      </c>
      <c r="I627" s="567">
        <v>0</v>
      </c>
      <c r="J627" s="864"/>
      <c r="K627" s="1071">
        <v>0.25</v>
      </c>
      <c r="L627" s="514">
        <v>0</v>
      </c>
      <c r="M627" s="864"/>
      <c r="N627" s="514">
        <v>0</v>
      </c>
      <c r="O627" s="567">
        <v>0.75</v>
      </c>
      <c r="P627" s="612">
        <v>1</v>
      </c>
      <c r="Q627" s="616">
        <v>1</v>
      </c>
      <c r="R627" s="522">
        <v>0</v>
      </c>
      <c r="S627" s="522">
        <v>0</v>
      </c>
      <c r="T627" s="522">
        <v>0</v>
      </c>
      <c r="U627" s="522">
        <v>0</v>
      </c>
      <c r="V627" s="522">
        <v>0</v>
      </c>
      <c r="W627" s="522">
        <v>0</v>
      </c>
      <c r="X627" s="522">
        <v>0</v>
      </c>
      <c r="Y627" s="522">
        <v>0</v>
      </c>
      <c r="Z627" s="613">
        <f t="shared" si="350"/>
        <v>4.37</v>
      </c>
      <c r="AA627" s="1052">
        <f t="shared" si="353"/>
        <v>9.0909090909090828</v>
      </c>
      <c r="AB627" s="1052">
        <f t="shared" si="354"/>
        <v>25.714285714285733</v>
      </c>
      <c r="AC627" s="1053">
        <f t="shared" si="355"/>
        <v>249.99999999999994</v>
      </c>
      <c r="AD627" s="1053" t="str">
        <f t="shared" si="356"/>
        <v>n/a</v>
      </c>
      <c r="AE627" s="1053" t="str">
        <f t="shared" si="357"/>
        <v>n/a</v>
      </c>
      <c r="AF627" s="1053" t="str">
        <f t="shared" si="358"/>
        <v>n/a</v>
      </c>
      <c r="AG627" s="1053">
        <f t="shared" si="359"/>
        <v>-100</v>
      </c>
      <c r="AH627" s="1053" t="str">
        <f t="shared" si="360"/>
        <v>n/a</v>
      </c>
      <c r="AI627" s="1053" t="str">
        <f t="shared" si="361"/>
        <v>n/a</v>
      </c>
      <c r="AJ627" s="1053">
        <f t="shared" si="362"/>
        <v>-100</v>
      </c>
      <c r="AK627" s="1053">
        <f t="shared" si="363"/>
        <v>-25</v>
      </c>
      <c r="AL627" s="1053">
        <f t="shared" si="364"/>
        <v>0</v>
      </c>
      <c r="AM627" s="1053" t="str">
        <f t="shared" si="365"/>
        <v>n/a</v>
      </c>
      <c r="AN627" s="1053" t="str">
        <f t="shared" si="366"/>
        <v>n/a</v>
      </c>
      <c r="AO627" s="1053" t="str">
        <f t="shared" si="367"/>
        <v>n/a</v>
      </c>
      <c r="AP627" s="1053" t="str">
        <f t="shared" si="368"/>
        <v>n/a</v>
      </c>
      <c r="AQ627" s="1053" t="str">
        <f t="shared" si="369"/>
        <v>n/a</v>
      </c>
      <c r="AR627" s="1053" t="str">
        <f t="shared" si="370"/>
        <v>n/a</v>
      </c>
      <c r="AS627" s="1053" t="str">
        <f t="shared" si="371"/>
        <v>n/a</v>
      </c>
      <c r="AT627" s="1053" t="str">
        <f t="shared" si="372"/>
        <v>n/a</v>
      </c>
      <c r="AU627" s="1054">
        <f t="shared" si="351"/>
        <v>8.5435992578849689</v>
      </c>
      <c r="AV627" s="1055">
        <f t="shared" si="352"/>
        <v>117.86851254677796</v>
      </c>
    </row>
    <row r="628" spans="1:48" x14ac:dyDescent="0.2">
      <c r="A628" s="487" t="s">
        <v>347</v>
      </c>
      <c r="B628" s="875" t="s">
        <v>348</v>
      </c>
      <c r="C628" s="512">
        <v>1.56</v>
      </c>
      <c r="D628" s="482">
        <v>1.44</v>
      </c>
      <c r="E628" s="616">
        <v>1.32</v>
      </c>
      <c r="F628" s="512">
        <v>1.24</v>
      </c>
      <c r="G628" s="512">
        <v>1.2</v>
      </c>
      <c r="H628" s="512">
        <v>1.1599999999999999</v>
      </c>
      <c r="I628" s="512">
        <v>1.1200000000000001</v>
      </c>
      <c r="J628" s="1008"/>
      <c r="K628" s="512">
        <v>1.08</v>
      </c>
      <c r="L628" s="512">
        <v>1.04</v>
      </c>
      <c r="M628" s="1008"/>
      <c r="N628" s="616">
        <v>1</v>
      </c>
      <c r="O628" s="616">
        <v>0.96</v>
      </c>
      <c r="P628" s="616">
        <v>0.88</v>
      </c>
      <c r="Q628" s="616">
        <v>0.76</v>
      </c>
      <c r="R628" s="616">
        <v>0.68</v>
      </c>
      <c r="S628" s="616">
        <v>0.6</v>
      </c>
      <c r="T628" s="616">
        <v>0.52</v>
      </c>
      <c r="U628" s="616">
        <v>0.44</v>
      </c>
      <c r="V628" s="616">
        <v>0.36</v>
      </c>
      <c r="W628" s="616">
        <v>0.28000000000000003</v>
      </c>
      <c r="X628" s="616">
        <v>0.24</v>
      </c>
      <c r="Y628" s="616">
        <v>0.2</v>
      </c>
      <c r="Z628" s="613">
        <f t="shared" si="350"/>
        <v>18.080000000000002</v>
      </c>
      <c r="AA628" s="1052">
        <f t="shared" si="353"/>
        <v>8.3333333333333481</v>
      </c>
      <c r="AB628" s="1052">
        <f t="shared" si="354"/>
        <v>9.0909090909090828</v>
      </c>
      <c r="AC628" s="1053">
        <f t="shared" si="355"/>
        <v>6.4516129032258229</v>
      </c>
      <c r="AD628" s="1053">
        <f t="shared" si="356"/>
        <v>3.3333333333333437</v>
      </c>
      <c r="AE628" s="1053">
        <f t="shared" si="357"/>
        <v>3.4482758620689724</v>
      </c>
      <c r="AF628" s="1053">
        <f t="shared" si="358"/>
        <v>3.5714285714285587</v>
      </c>
      <c r="AG628" s="1053">
        <f t="shared" si="359"/>
        <v>3.7037037037036979</v>
      </c>
      <c r="AH628" s="1053">
        <f t="shared" si="360"/>
        <v>3.8461538461538547</v>
      </c>
      <c r="AI628" s="1053">
        <f t="shared" si="361"/>
        <v>4.0000000000000036</v>
      </c>
      <c r="AJ628" s="1053">
        <f t="shared" si="362"/>
        <v>4.1666666666666741</v>
      </c>
      <c r="AK628" s="1053">
        <f t="shared" si="363"/>
        <v>9.0909090909090828</v>
      </c>
      <c r="AL628" s="1053">
        <f t="shared" si="364"/>
        <v>15.789473684210531</v>
      </c>
      <c r="AM628" s="1053">
        <f t="shared" si="365"/>
        <v>11.764705882352944</v>
      </c>
      <c r="AN628" s="1053">
        <f t="shared" si="366"/>
        <v>13.333333333333353</v>
      </c>
      <c r="AO628" s="1053">
        <f t="shared" si="367"/>
        <v>15.384615384615374</v>
      </c>
      <c r="AP628" s="1053">
        <f t="shared" si="368"/>
        <v>18.181818181818187</v>
      </c>
      <c r="AQ628" s="1053">
        <f t="shared" si="369"/>
        <v>22.222222222222232</v>
      </c>
      <c r="AR628" s="1053">
        <f t="shared" si="370"/>
        <v>28.571428571428559</v>
      </c>
      <c r="AS628" s="1053">
        <f t="shared" si="371"/>
        <v>16.666666666666675</v>
      </c>
      <c r="AT628" s="1053">
        <f t="shared" si="372"/>
        <v>19.999999999999996</v>
      </c>
      <c r="AU628" s="1054">
        <f t="shared" si="351"/>
        <v>11.047529516419015</v>
      </c>
      <c r="AV628" s="1055">
        <f t="shared" si="352"/>
        <v>7.4470659213561792</v>
      </c>
    </row>
    <row r="629" spans="1:48" x14ac:dyDescent="0.2">
      <c r="A629" s="487" t="s">
        <v>137</v>
      </c>
      <c r="B629" s="875" t="s">
        <v>138</v>
      </c>
      <c r="C629" s="512">
        <v>2.04</v>
      </c>
      <c r="D629" s="482">
        <v>2</v>
      </c>
      <c r="E629" s="616">
        <v>1.96</v>
      </c>
      <c r="F629" s="512">
        <v>1.92</v>
      </c>
      <c r="G629" s="512">
        <v>1.88</v>
      </c>
      <c r="H629" s="512">
        <v>1.84</v>
      </c>
      <c r="I629" s="512">
        <v>1.8</v>
      </c>
      <c r="J629" s="1008"/>
      <c r="K629" s="512">
        <v>1.76</v>
      </c>
      <c r="L629" s="512">
        <v>1.72</v>
      </c>
      <c r="M629" s="1008"/>
      <c r="N629" s="616">
        <v>1.68</v>
      </c>
      <c r="O629" s="616">
        <v>1.64</v>
      </c>
      <c r="P629" s="616">
        <v>1.6</v>
      </c>
      <c r="Q629" s="616">
        <v>1.42</v>
      </c>
      <c r="R629" s="616">
        <v>1.33</v>
      </c>
      <c r="S629" s="616">
        <v>1.29</v>
      </c>
      <c r="T629" s="616">
        <v>1.25</v>
      </c>
      <c r="U629" s="616">
        <v>1.1174999999999999</v>
      </c>
      <c r="V629" s="616">
        <v>1.0625</v>
      </c>
      <c r="W629" s="616">
        <v>1.0225</v>
      </c>
      <c r="X629" s="616">
        <v>1.0049999999999999</v>
      </c>
      <c r="Y629" s="616">
        <v>0.96499999999999997</v>
      </c>
      <c r="Z629" s="613">
        <f t="shared" si="350"/>
        <v>32.302500000000002</v>
      </c>
      <c r="AA629" s="1052">
        <f t="shared" si="353"/>
        <v>2.0000000000000018</v>
      </c>
      <c r="AB629" s="1052">
        <f t="shared" si="354"/>
        <v>2.0408163265306145</v>
      </c>
      <c r="AC629" s="1053">
        <f t="shared" si="355"/>
        <v>2.0833333333333259</v>
      </c>
      <c r="AD629" s="1053">
        <f t="shared" si="356"/>
        <v>2.1276595744680771</v>
      </c>
      <c r="AE629" s="1053">
        <f t="shared" si="357"/>
        <v>2.1739130434782483</v>
      </c>
      <c r="AF629" s="1053">
        <f t="shared" si="358"/>
        <v>2.2222222222222143</v>
      </c>
      <c r="AG629" s="1053">
        <f t="shared" si="359"/>
        <v>2.2727272727272707</v>
      </c>
      <c r="AH629" s="1053">
        <f t="shared" si="360"/>
        <v>2.3255813953488413</v>
      </c>
      <c r="AI629" s="1053">
        <f t="shared" si="361"/>
        <v>2.3809523809523725</v>
      </c>
      <c r="AJ629" s="1053">
        <f t="shared" si="362"/>
        <v>2.4390243902439046</v>
      </c>
      <c r="AK629" s="1053">
        <f t="shared" si="363"/>
        <v>2.4999999999999911</v>
      </c>
      <c r="AL629" s="1053">
        <f t="shared" si="364"/>
        <v>12.676056338028175</v>
      </c>
      <c r="AM629" s="1053">
        <f t="shared" si="365"/>
        <v>6.7669172932330657</v>
      </c>
      <c r="AN629" s="1053">
        <f t="shared" si="366"/>
        <v>3.1007751937984551</v>
      </c>
      <c r="AO629" s="1053">
        <f t="shared" si="367"/>
        <v>3.2000000000000028</v>
      </c>
      <c r="AP629" s="1053">
        <f t="shared" si="368"/>
        <v>11.856823266219241</v>
      </c>
      <c r="AQ629" s="1053">
        <f t="shared" si="369"/>
        <v>5.1764705882352935</v>
      </c>
      <c r="AR629" s="1053">
        <f t="shared" si="370"/>
        <v>3.9119804400977953</v>
      </c>
      <c r="AS629" s="1053">
        <f t="shared" si="371"/>
        <v>1.7412935323383172</v>
      </c>
      <c r="AT629" s="1053">
        <f t="shared" si="372"/>
        <v>4.1450777202072464</v>
      </c>
      <c r="AU629" s="1054">
        <f t="shared" si="351"/>
        <v>3.857081215573122</v>
      </c>
      <c r="AV629" s="1055">
        <f t="shared" si="352"/>
        <v>3.1357198952632666</v>
      </c>
    </row>
    <row r="630" spans="1:48" x14ac:dyDescent="0.2">
      <c r="A630" s="1090" t="s">
        <v>4640</v>
      </c>
      <c r="B630" s="875" t="s">
        <v>4637</v>
      </c>
      <c r="C630" s="512">
        <v>0.125</v>
      </c>
      <c r="D630" s="482">
        <v>0.10500000000000001</v>
      </c>
      <c r="E630" s="616">
        <v>0.1</v>
      </c>
      <c r="F630" s="512">
        <v>7.5000000000000011E-2</v>
      </c>
      <c r="G630" s="567">
        <v>0</v>
      </c>
      <c r="H630" s="567">
        <v>0</v>
      </c>
      <c r="I630" s="567">
        <v>0</v>
      </c>
      <c r="J630" s="1167"/>
      <c r="K630" s="567">
        <v>0</v>
      </c>
      <c r="L630" s="567">
        <v>0</v>
      </c>
      <c r="M630" s="1167"/>
      <c r="N630" s="567">
        <v>0</v>
      </c>
      <c r="O630" s="567">
        <v>0.05</v>
      </c>
      <c r="P630" s="522">
        <v>0.05</v>
      </c>
      <c r="Q630" s="616">
        <v>0.1</v>
      </c>
      <c r="R630" s="522">
        <v>0</v>
      </c>
      <c r="S630" s="522">
        <v>0</v>
      </c>
      <c r="T630" s="522">
        <v>0</v>
      </c>
      <c r="U630" s="522">
        <v>0</v>
      </c>
      <c r="V630" s="522">
        <v>0</v>
      </c>
      <c r="W630" s="522">
        <v>0</v>
      </c>
      <c r="X630" s="522">
        <v>0</v>
      </c>
      <c r="Y630" s="522">
        <v>0</v>
      </c>
      <c r="Z630" s="613">
        <f t="shared" si="350"/>
        <v>0.60499999999999998</v>
      </c>
      <c r="AA630" s="1052">
        <f t="shared" si="353"/>
        <v>19.047619047619047</v>
      </c>
      <c r="AB630" s="1052">
        <f t="shared" si="354"/>
        <v>5.0000000000000044</v>
      </c>
      <c r="AC630" s="1053">
        <f t="shared" si="355"/>
        <v>33.333333333333329</v>
      </c>
      <c r="AD630" s="1053" t="str">
        <f t="shared" si="356"/>
        <v>n/a</v>
      </c>
      <c r="AE630" s="1053" t="str">
        <f t="shared" si="357"/>
        <v>n/a</v>
      </c>
      <c r="AF630" s="1053" t="str">
        <f t="shared" si="358"/>
        <v>n/a</v>
      </c>
      <c r="AG630" s="1053" t="str">
        <f t="shared" si="359"/>
        <v>n/a</v>
      </c>
      <c r="AH630" s="1053" t="str">
        <f t="shared" si="360"/>
        <v>n/a</v>
      </c>
      <c r="AI630" s="1053" t="str">
        <f t="shared" si="361"/>
        <v>n/a</v>
      </c>
      <c r="AJ630" s="1053">
        <f t="shared" si="362"/>
        <v>-100</v>
      </c>
      <c r="AK630" s="1053">
        <f t="shared" si="363"/>
        <v>0</v>
      </c>
      <c r="AL630" s="1053">
        <f t="shared" si="364"/>
        <v>-50</v>
      </c>
      <c r="AM630" s="1053" t="str">
        <f t="shared" si="365"/>
        <v>n/a</v>
      </c>
      <c r="AN630" s="1053" t="str">
        <f t="shared" si="366"/>
        <v>n/a</v>
      </c>
      <c r="AO630" s="1053" t="str">
        <f t="shared" si="367"/>
        <v>n/a</v>
      </c>
      <c r="AP630" s="1053" t="str">
        <f t="shared" si="368"/>
        <v>n/a</v>
      </c>
      <c r="AQ630" s="1053" t="str">
        <f t="shared" si="369"/>
        <v>n/a</v>
      </c>
      <c r="AR630" s="1053" t="str">
        <f t="shared" si="370"/>
        <v>n/a</v>
      </c>
      <c r="AS630" s="1053" t="str">
        <f t="shared" si="371"/>
        <v>n/a</v>
      </c>
      <c r="AT630" s="1053" t="str">
        <f t="shared" si="372"/>
        <v>n/a</v>
      </c>
      <c r="AU630" s="1054">
        <f t="shared" si="351"/>
        <v>-15.436507936507937</v>
      </c>
      <c r="AV630" s="1055">
        <f t="shared" si="352"/>
        <v>50.138225415048538</v>
      </c>
    </row>
    <row r="631" spans="1:48" x14ac:dyDescent="0.2">
      <c r="A631" s="617" t="s">
        <v>1710</v>
      </c>
      <c r="B631" s="875" t="s">
        <v>1711</v>
      </c>
      <c r="C631" s="512">
        <v>0.89</v>
      </c>
      <c r="D631" s="482">
        <v>0.84</v>
      </c>
      <c r="E631" s="616">
        <v>0.8</v>
      </c>
      <c r="F631" s="512">
        <v>0.72</v>
      </c>
      <c r="G631" s="512">
        <v>0.66</v>
      </c>
      <c r="H631" s="512">
        <v>0.6</v>
      </c>
      <c r="I631" s="512">
        <v>0.52</v>
      </c>
      <c r="J631" s="1008"/>
      <c r="K631" s="512">
        <v>0.44</v>
      </c>
      <c r="L631" s="512">
        <v>0.34</v>
      </c>
      <c r="M631" s="1008"/>
      <c r="N631" s="616">
        <v>0.24</v>
      </c>
      <c r="O631" s="612">
        <v>0</v>
      </c>
      <c r="P631" s="612">
        <v>0</v>
      </c>
      <c r="Q631" s="612">
        <v>0</v>
      </c>
      <c r="R631" s="612">
        <v>0</v>
      </c>
      <c r="S631" s="612">
        <v>0</v>
      </c>
      <c r="T631" s="612">
        <v>0</v>
      </c>
      <c r="U631" s="612">
        <v>0</v>
      </c>
      <c r="V631" s="612">
        <v>0</v>
      </c>
      <c r="W631" s="612">
        <v>0</v>
      </c>
      <c r="X631" s="612">
        <v>0</v>
      </c>
      <c r="Y631" s="612">
        <v>0</v>
      </c>
      <c r="Z631" s="613">
        <f t="shared" si="350"/>
        <v>6.05</v>
      </c>
      <c r="AA631" s="1052">
        <f t="shared" si="353"/>
        <v>5.9523809523809534</v>
      </c>
      <c r="AB631" s="1052">
        <f t="shared" si="354"/>
        <v>4.9999999999999822</v>
      </c>
      <c r="AC631" s="1053">
        <f t="shared" si="355"/>
        <v>11.111111111111116</v>
      </c>
      <c r="AD631" s="1053">
        <f t="shared" si="356"/>
        <v>9.0909090909090828</v>
      </c>
      <c r="AE631" s="1053">
        <f t="shared" si="357"/>
        <v>10.000000000000009</v>
      </c>
      <c r="AF631" s="1053">
        <f t="shared" si="358"/>
        <v>15.384615384615374</v>
      </c>
      <c r="AG631" s="1053">
        <f t="shared" si="359"/>
        <v>18.181818181818187</v>
      </c>
      <c r="AH631" s="1053">
        <f t="shared" si="360"/>
        <v>29.411764705882337</v>
      </c>
      <c r="AI631" s="1053">
        <f t="shared" si="361"/>
        <v>41.666666666666671</v>
      </c>
      <c r="AJ631" s="1053" t="str">
        <f t="shared" si="362"/>
        <v>n/a</v>
      </c>
      <c r="AK631" s="1053" t="str">
        <f t="shared" si="363"/>
        <v>n/a</v>
      </c>
      <c r="AL631" s="1053" t="str">
        <f t="shared" si="364"/>
        <v>n/a</v>
      </c>
      <c r="AM631" s="1053" t="str">
        <f t="shared" si="365"/>
        <v>n/a</v>
      </c>
      <c r="AN631" s="1053" t="str">
        <f t="shared" si="366"/>
        <v>n/a</v>
      </c>
      <c r="AO631" s="1053" t="str">
        <f t="shared" si="367"/>
        <v>n/a</v>
      </c>
      <c r="AP631" s="1053" t="str">
        <f t="shared" si="368"/>
        <v>n/a</v>
      </c>
      <c r="AQ631" s="1053" t="str">
        <f t="shared" si="369"/>
        <v>n/a</v>
      </c>
      <c r="AR631" s="1053" t="str">
        <f t="shared" si="370"/>
        <v>n/a</v>
      </c>
      <c r="AS631" s="1053" t="str">
        <f t="shared" si="371"/>
        <v>n/a</v>
      </c>
      <c r="AT631" s="1053" t="str">
        <f t="shared" si="372"/>
        <v>n/a</v>
      </c>
      <c r="AU631" s="1054">
        <f t="shared" si="351"/>
        <v>16.199918454820413</v>
      </c>
      <c r="AV631" s="1055">
        <f t="shared" si="352"/>
        <v>12.109004670564147</v>
      </c>
    </row>
    <row r="632" spans="1:48" s="540" customFormat="1" x14ac:dyDescent="0.2">
      <c r="A632" s="973" t="s">
        <v>1724</v>
      </c>
      <c r="B632" s="863" t="s">
        <v>1725</v>
      </c>
      <c r="C632" s="512">
        <v>0.82</v>
      </c>
      <c r="D632" s="482">
        <v>0.7</v>
      </c>
      <c r="E632" s="503">
        <v>0.66</v>
      </c>
      <c r="F632" s="495">
        <v>0.6</v>
      </c>
      <c r="G632" s="496">
        <v>0.52</v>
      </c>
      <c r="H632" s="495">
        <v>0.44</v>
      </c>
      <c r="I632" s="496">
        <v>0.42</v>
      </c>
      <c r="J632" s="1013"/>
      <c r="K632" s="495">
        <v>0.36</v>
      </c>
      <c r="L632" s="497">
        <v>0.36</v>
      </c>
      <c r="M632" s="1013"/>
      <c r="N632" s="518">
        <v>0.4</v>
      </c>
      <c r="O632" s="518">
        <v>0.52</v>
      </c>
      <c r="P632" s="499">
        <v>0.52</v>
      </c>
      <c r="Q632" s="498">
        <v>0.52</v>
      </c>
      <c r="R632" s="498">
        <v>0.48</v>
      </c>
      <c r="S632" s="498">
        <v>0.45</v>
      </c>
      <c r="T632" s="498">
        <v>0.43</v>
      </c>
      <c r="U632" s="499">
        <v>0.4</v>
      </c>
      <c r="V632" s="499">
        <v>0.4</v>
      </c>
      <c r="W632" s="498">
        <v>0.4</v>
      </c>
      <c r="X632" s="498">
        <v>0.39500000000000002</v>
      </c>
      <c r="Y632" s="498">
        <v>0.35</v>
      </c>
      <c r="Z632" s="613">
        <f t="shared" si="350"/>
        <v>10.145000000000001</v>
      </c>
      <c r="AA632" s="1052">
        <f t="shared" si="353"/>
        <v>17.142857142857149</v>
      </c>
      <c r="AB632" s="1052">
        <f t="shared" si="354"/>
        <v>6.0606060606060552</v>
      </c>
      <c r="AC632" s="1053">
        <f t="shared" si="355"/>
        <v>10.000000000000009</v>
      </c>
      <c r="AD632" s="1053">
        <f t="shared" si="356"/>
        <v>15.384615384615374</v>
      </c>
      <c r="AE632" s="1053">
        <f t="shared" si="357"/>
        <v>18.181818181818187</v>
      </c>
      <c r="AF632" s="1053">
        <f t="shared" si="358"/>
        <v>4.7619047619047672</v>
      </c>
      <c r="AG632" s="1053">
        <f t="shared" si="359"/>
        <v>16.666666666666675</v>
      </c>
      <c r="AH632" s="1053">
        <f t="shared" si="360"/>
        <v>0</v>
      </c>
      <c r="AI632" s="1059">
        <f t="shared" si="361"/>
        <v>-10.000000000000009</v>
      </c>
      <c r="AJ632" s="1060">
        <f t="shared" si="362"/>
        <v>-23.076923076923073</v>
      </c>
      <c r="AK632" s="1059">
        <f t="shared" si="363"/>
        <v>0</v>
      </c>
      <c r="AL632" s="1059">
        <f t="shared" si="364"/>
        <v>0</v>
      </c>
      <c r="AM632" s="1059">
        <f t="shared" si="365"/>
        <v>8.3333333333333481</v>
      </c>
      <c r="AN632" s="1059">
        <f t="shared" si="366"/>
        <v>6.6666666666666652</v>
      </c>
      <c r="AO632" s="1059">
        <f t="shared" si="367"/>
        <v>4.6511627906976827</v>
      </c>
      <c r="AP632" s="1059">
        <f t="shared" si="368"/>
        <v>7.4999999999999956</v>
      </c>
      <c r="AQ632" s="1059">
        <f t="shared" si="369"/>
        <v>0</v>
      </c>
      <c r="AR632" s="1059">
        <f t="shared" si="370"/>
        <v>0</v>
      </c>
      <c r="AS632" s="1059">
        <f t="shared" si="371"/>
        <v>1.2658227848101333</v>
      </c>
      <c r="AT632" s="1059">
        <f t="shared" si="372"/>
        <v>12.857142857142879</v>
      </c>
      <c r="AU632" s="1054">
        <f t="shared" si="351"/>
        <v>4.8197836777097924</v>
      </c>
      <c r="AV632" s="1055">
        <f t="shared" si="352"/>
        <v>9.8004984652408744</v>
      </c>
    </row>
    <row r="633" spans="1:48" s="592" customFormat="1" ht="12" x14ac:dyDescent="0.2">
      <c r="A633" s="896" t="s">
        <v>4455</v>
      </c>
      <c r="B633" s="863" t="s">
        <v>4456</v>
      </c>
      <c r="C633" s="512">
        <v>1.38</v>
      </c>
      <c r="D633" s="482">
        <v>1.24</v>
      </c>
      <c r="E633" s="616">
        <v>1.1000000000000001</v>
      </c>
      <c r="F633" s="512">
        <v>1.06</v>
      </c>
      <c r="G633" s="512">
        <v>1</v>
      </c>
      <c r="H633" s="512">
        <v>0.94</v>
      </c>
      <c r="I633" s="512">
        <v>0.87</v>
      </c>
      <c r="J633" s="1008"/>
      <c r="K633" s="512">
        <v>0.82</v>
      </c>
      <c r="L633" s="514">
        <v>0.8</v>
      </c>
      <c r="M633" s="1008"/>
      <c r="N633" s="612">
        <v>0.8</v>
      </c>
      <c r="O633" s="612">
        <v>1.18</v>
      </c>
      <c r="P633" s="616">
        <v>1.18</v>
      </c>
      <c r="Q633" s="616">
        <v>1.1399999999999999</v>
      </c>
      <c r="R633" s="616">
        <v>1.1000000000000001</v>
      </c>
      <c r="S633" s="612">
        <v>1.06</v>
      </c>
      <c r="T633" s="616">
        <v>1.06</v>
      </c>
      <c r="U633" s="616">
        <v>1</v>
      </c>
      <c r="V633" s="612">
        <v>0.96</v>
      </c>
      <c r="W633" s="616">
        <v>0.96</v>
      </c>
      <c r="X633" s="616">
        <v>0.88</v>
      </c>
      <c r="Y633" s="616">
        <v>0.84</v>
      </c>
      <c r="Z633" s="613">
        <f t="shared" si="350"/>
        <v>21.37</v>
      </c>
      <c r="AA633" s="1052">
        <f t="shared" si="353"/>
        <v>11.290322580645151</v>
      </c>
      <c r="AB633" s="1052">
        <f t="shared" si="354"/>
        <v>12.72727272727272</v>
      </c>
      <c r="AC633" s="1061">
        <f t="shared" si="355"/>
        <v>3.7735849056603765</v>
      </c>
      <c r="AD633" s="1061">
        <f t="shared" si="356"/>
        <v>6.0000000000000053</v>
      </c>
      <c r="AE633" s="1061">
        <f t="shared" si="357"/>
        <v>6.3829787234042534</v>
      </c>
      <c r="AF633" s="1061">
        <f t="shared" si="358"/>
        <v>8.045977011494255</v>
      </c>
      <c r="AG633" s="1061">
        <f t="shared" si="359"/>
        <v>6.0975609756097615</v>
      </c>
      <c r="AH633" s="1061">
        <f t="shared" si="360"/>
        <v>2.4999999999999911</v>
      </c>
      <c r="AI633" s="741">
        <f t="shared" si="361"/>
        <v>0</v>
      </c>
      <c r="AJ633" s="1062">
        <f t="shared" si="362"/>
        <v>-32.203389830508463</v>
      </c>
      <c r="AK633" s="741">
        <f t="shared" si="363"/>
        <v>0</v>
      </c>
      <c r="AL633" s="741">
        <f t="shared" si="364"/>
        <v>3.5087719298245723</v>
      </c>
      <c r="AM633" s="741">
        <f t="shared" si="365"/>
        <v>3.6363636363636154</v>
      </c>
      <c r="AN633" s="741">
        <f t="shared" si="366"/>
        <v>3.7735849056603765</v>
      </c>
      <c r="AO633" s="741">
        <f t="shared" si="367"/>
        <v>0</v>
      </c>
      <c r="AP633" s="741">
        <f t="shared" si="368"/>
        <v>6.0000000000000053</v>
      </c>
      <c r="AQ633" s="741">
        <f t="shared" si="369"/>
        <v>4.1666666666666741</v>
      </c>
      <c r="AR633" s="741">
        <f t="shared" si="370"/>
        <v>0</v>
      </c>
      <c r="AS633" s="741">
        <f t="shared" si="371"/>
        <v>9.0909090909090828</v>
      </c>
      <c r="AT633" s="741">
        <f t="shared" si="372"/>
        <v>4.7619047619047672</v>
      </c>
      <c r="AU633" s="1054">
        <f t="shared" si="351"/>
        <v>2.9776254042453578</v>
      </c>
      <c r="AV633" s="1055">
        <f t="shared" si="352"/>
        <v>9.0227621723958826</v>
      </c>
    </row>
    <row r="634" spans="1:48" s="592" customFormat="1" ht="12" x14ac:dyDescent="0.2">
      <c r="A634" s="895" t="s">
        <v>353</v>
      </c>
      <c r="B634" s="863" t="s">
        <v>354</v>
      </c>
      <c r="C634" s="512">
        <v>0.66</v>
      </c>
      <c r="D634" s="482">
        <v>0.64</v>
      </c>
      <c r="E634" s="616">
        <v>0.62</v>
      </c>
      <c r="F634" s="512">
        <v>0.59199999999999997</v>
      </c>
      <c r="G634" s="512">
        <v>0.56399999999999995</v>
      </c>
      <c r="H634" s="512">
        <v>0.53600000000000003</v>
      </c>
      <c r="I634" s="512">
        <v>0.51</v>
      </c>
      <c r="J634" s="1008"/>
      <c r="K634" s="512">
        <v>0.49</v>
      </c>
      <c r="L634" s="512">
        <v>0.47</v>
      </c>
      <c r="M634" s="1008"/>
      <c r="N634" s="616">
        <v>0.44500000000000001</v>
      </c>
      <c r="O634" s="616">
        <v>0.43</v>
      </c>
      <c r="P634" s="616">
        <v>0.41</v>
      </c>
      <c r="Q634" s="616">
        <v>0.39</v>
      </c>
      <c r="R634" s="616">
        <v>0.37</v>
      </c>
      <c r="S634" s="616">
        <v>0.35</v>
      </c>
      <c r="T634" s="616">
        <v>0.33</v>
      </c>
      <c r="U634" s="616">
        <v>0.31</v>
      </c>
      <c r="V634" s="616">
        <v>0.28999999999999998</v>
      </c>
      <c r="W634" s="616">
        <v>0.27</v>
      </c>
      <c r="X634" s="616">
        <v>0.25</v>
      </c>
      <c r="Y634" s="616">
        <v>0.23</v>
      </c>
      <c r="Z634" s="613">
        <f t="shared" si="350"/>
        <v>9.1569999999999983</v>
      </c>
      <c r="AA634" s="1052">
        <f t="shared" si="353"/>
        <v>3.125</v>
      </c>
      <c r="AB634" s="1052">
        <f t="shared" si="354"/>
        <v>3.2258064516129004</v>
      </c>
      <c r="AC634" s="1061">
        <f t="shared" si="355"/>
        <v>4.7297297297297369</v>
      </c>
      <c r="AD634" s="1061">
        <f t="shared" si="356"/>
        <v>4.9645390070921946</v>
      </c>
      <c r="AE634" s="1061">
        <f t="shared" si="357"/>
        <v>5.2238805970149071</v>
      </c>
      <c r="AF634" s="1061">
        <f t="shared" si="358"/>
        <v>5.0980392156862786</v>
      </c>
      <c r="AG634" s="1061">
        <f t="shared" si="359"/>
        <v>4.081632653061229</v>
      </c>
      <c r="AH634" s="1061">
        <f t="shared" si="360"/>
        <v>4.2553191489361764</v>
      </c>
      <c r="AI634" s="741">
        <f t="shared" si="361"/>
        <v>5.6179775280898792</v>
      </c>
      <c r="AJ634" s="1062">
        <f t="shared" si="362"/>
        <v>3.488372093023262</v>
      </c>
      <c r="AK634" s="741">
        <f t="shared" si="363"/>
        <v>4.8780487804878092</v>
      </c>
      <c r="AL634" s="741">
        <f t="shared" si="364"/>
        <v>5.12820512820511</v>
      </c>
      <c r="AM634" s="741">
        <f t="shared" si="365"/>
        <v>5.4054054054054168</v>
      </c>
      <c r="AN634" s="741">
        <f t="shared" si="366"/>
        <v>5.7142857142857162</v>
      </c>
      <c r="AO634" s="741">
        <f t="shared" si="367"/>
        <v>6.0606060606060552</v>
      </c>
      <c r="AP634" s="741">
        <f t="shared" si="368"/>
        <v>6.4516129032258229</v>
      </c>
      <c r="AQ634" s="741">
        <f t="shared" si="369"/>
        <v>6.8965517241379448</v>
      </c>
      <c r="AR634" s="741">
        <f t="shared" si="370"/>
        <v>7.4074074074073959</v>
      </c>
      <c r="AS634" s="741">
        <f t="shared" si="371"/>
        <v>8.0000000000000071</v>
      </c>
      <c r="AT634" s="741">
        <f t="shared" si="372"/>
        <v>8.6956521739130377</v>
      </c>
      <c r="AU634" s="1054">
        <f t="shared" si="351"/>
        <v>5.4224035860960438</v>
      </c>
      <c r="AV634" s="1055">
        <f t="shared" si="352"/>
        <v>1.5093060160029612</v>
      </c>
    </row>
    <row r="635" spans="1:48" s="592" customFormat="1" ht="12" x14ac:dyDescent="0.2">
      <c r="A635" s="895" t="s">
        <v>1703</v>
      </c>
      <c r="B635" s="863" t="s">
        <v>1704</v>
      </c>
      <c r="C635" s="512">
        <v>1.82</v>
      </c>
      <c r="D635" s="482">
        <v>1.72</v>
      </c>
      <c r="E635" s="616">
        <v>1.5700000000000003</v>
      </c>
      <c r="F635" s="512">
        <v>1.44</v>
      </c>
      <c r="G635" s="512">
        <v>1.28</v>
      </c>
      <c r="H635" s="512">
        <v>1.1200000000000001</v>
      </c>
      <c r="I635" s="512">
        <v>0.96</v>
      </c>
      <c r="J635" s="1008"/>
      <c r="K635" s="512">
        <v>0.81</v>
      </c>
      <c r="L635" s="512">
        <v>0.7</v>
      </c>
      <c r="M635" s="1008"/>
      <c r="N635" s="612">
        <v>0.64</v>
      </c>
      <c r="O635" s="612">
        <v>0.64</v>
      </c>
      <c r="P635" s="616">
        <v>0.57999999999999996</v>
      </c>
      <c r="Q635" s="612">
        <v>0</v>
      </c>
      <c r="R635" s="612">
        <v>0</v>
      </c>
      <c r="S635" s="612">
        <v>0</v>
      </c>
      <c r="T635" s="612">
        <v>0</v>
      </c>
      <c r="U635" s="612">
        <v>0</v>
      </c>
      <c r="V635" s="612">
        <v>0</v>
      </c>
      <c r="W635" s="612">
        <v>0</v>
      </c>
      <c r="X635" s="612">
        <v>0</v>
      </c>
      <c r="Y635" s="612">
        <v>0</v>
      </c>
      <c r="Z635" s="613">
        <f t="shared" si="350"/>
        <v>13.280000000000001</v>
      </c>
      <c r="AA635" s="1052">
        <f t="shared" si="353"/>
        <v>5.8139534883721034</v>
      </c>
      <c r="AB635" s="1052">
        <f t="shared" si="354"/>
        <v>9.5541401273885107</v>
      </c>
      <c r="AC635" s="1061">
        <f t="shared" si="355"/>
        <v>9.0277777777778123</v>
      </c>
      <c r="AD635" s="1061">
        <f t="shared" si="356"/>
        <v>12.5</v>
      </c>
      <c r="AE635" s="1061">
        <f t="shared" si="357"/>
        <v>14.285714285714279</v>
      </c>
      <c r="AF635" s="1061">
        <f t="shared" si="358"/>
        <v>16.666666666666675</v>
      </c>
      <c r="AG635" s="1061">
        <f t="shared" si="359"/>
        <v>18.518518518518512</v>
      </c>
      <c r="AH635" s="1061">
        <f t="shared" si="360"/>
        <v>15.714285714285726</v>
      </c>
      <c r="AI635" s="741">
        <f t="shared" si="361"/>
        <v>9.375</v>
      </c>
      <c r="AJ635" s="1062">
        <f t="shared" si="362"/>
        <v>0</v>
      </c>
      <c r="AK635" s="741">
        <f t="shared" si="363"/>
        <v>10.344827586206918</v>
      </c>
      <c r="AL635" s="741" t="str">
        <f t="shared" si="364"/>
        <v>n/a</v>
      </c>
      <c r="AM635" s="741" t="str">
        <f t="shared" si="365"/>
        <v>n/a</v>
      </c>
      <c r="AN635" s="741" t="str">
        <f t="shared" si="366"/>
        <v>n/a</v>
      </c>
      <c r="AO635" s="741" t="str">
        <f t="shared" si="367"/>
        <v>n/a</v>
      </c>
      <c r="AP635" s="741" t="str">
        <f t="shared" si="368"/>
        <v>n/a</v>
      </c>
      <c r="AQ635" s="741" t="str">
        <f t="shared" si="369"/>
        <v>n/a</v>
      </c>
      <c r="AR635" s="741" t="str">
        <f t="shared" si="370"/>
        <v>n/a</v>
      </c>
      <c r="AS635" s="741" t="str">
        <f t="shared" si="371"/>
        <v>n/a</v>
      </c>
      <c r="AT635" s="741" t="str">
        <f t="shared" si="372"/>
        <v>n/a</v>
      </c>
      <c r="AU635" s="1054">
        <f t="shared" si="351"/>
        <v>11.072807651357321</v>
      </c>
      <c r="AV635" s="1055">
        <f t="shared" si="352"/>
        <v>5.2990230710032149</v>
      </c>
    </row>
    <row r="636" spans="1:48" s="592" customFormat="1" ht="12" x14ac:dyDescent="0.2">
      <c r="A636" s="895" t="s">
        <v>4483</v>
      </c>
      <c r="B636" s="895" t="s">
        <v>4484</v>
      </c>
      <c r="C636" s="512">
        <v>1.71</v>
      </c>
      <c r="D636" s="482">
        <v>1.5149999999999999</v>
      </c>
      <c r="E636" s="616">
        <v>1.26</v>
      </c>
      <c r="F636" s="512">
        <v>1.1499999999999999</v>
      </c>
      <c r="G636" s="512">
        <v>1.05</v>
      </c>
      <c r="H636" s="512">
        <v>0.95</v>
      </c>
      <c r="I636" s="512">
        <v>0.92</v>
      </c>
      <c r="J636" s="1008" t="s">
        <v>90</v>
      </c>
      <c r="K636" s="512">
        <v>0.76</v>
      </c>
      <c r="L636" s="512">
        <v>0.64</v>
      </c>
      <c r="M636" s="1008"/>
      <c r="N636" s="612">
        <v>0.6</v>
      </c>
      <c r="O636" s="612">
        <v>1.24</v>
      </c>
      <c r="P636" s="616">
        <v>1.86</v>
      </c>
      <c r="Q636" s="616">
        <v>1.76</v>
      </c>
      <c r="R636" s="616">
        <v>1.6</v>
      </c>
      <c r="S636" s="616">
        <v>1.46</v>
      </c>
      <c r="T636" s="616">
        <v>1.34</v>
      </c>
      <c r="U636" s="616">
        <v>1.22</v>
      </c>
      <c r="V636" s="616">
        <v>1.1000000000000001</v>
      </c>
      <c r="W636" s="616">
        <v>0.98</v>
      </c>
      <c r="X636" s="616">
        <v>0.86</v>
      </c>
      <c r="Y636" s="616">
        <v>0.75</v>
      </c>
      <c r="Z636" s="613">
        <f t="shared" si="350"/>
        <v>24.725000000000001</v>
      </c>
      <c r="AA636" s="1052">
        <f t="shared" si="353"/>
        <v>12.871287128712883</v>
      </c>
      <c r="AB636" s="1052">
        <f t="shared" si="354"/>
        <v>20.238095238095234</v>
      </c>
      <c r="AC636" s="1061">
        <f t="shared" si="355"/>
        <v>9.5652173913043583</v>
      </c>
      <c r="AD636" s="1061">
        <f t="shared" si="356"/>
        <v>9.5238095238095113</v>
      </c>
      <c r="AE636" s="1061">
        <f t="shared" si="357"/>
        <v>10.526315789473696</v>
      </c>
      <c r="AF636" s="1061">
        <f t="shared" si="358"/>
        <v>3.2608695652173836</v>
      </c>
      <c r="AG636" s="1061">
        <f t="shared" si="359"/>
        <v>21.052631578947366</v>
      </c>
      <c r="AH636" s="1061">
        <f t="shared" si="360"/>
        <v>18.75</v>
      </c>
      <c r="AI636" s="741">
        <f t="shared" si="361"/>
        <v>6.6666666666666652</v>
      </c>
      <c r="AJ636" s="1062">
        <f t="shared" si="362"/>
        <v>-51.612903225806448</v>
      </c>
      <c r="AK636" s="741">
        <f t="shared" si="363"/>
        <v>-33.333333333333336</v>
      </c>
      <c r="AL636" s="741">
        <f t="shared" si="364"/>
        <v>5.6818181818181879</v>
      </c>
      <c r="AM636" s="741">
        <f t="shared" si="365"/>
        <v>9.9999999999999858</v>
      </c>
      <c r="AN636" s="741">
        <f t="shared" si="366"/>
        <v>9.5890410958904262</v>
      </c>
      <c r="AO636" s="741">
        <f t="shared" si="367"/>
        <v>8.9552238805969964</v>
      </c>
      <c r="AP636" s="741">
        <f t="shared" si="368"/>
        <v>9.8360655737705027</v>
      </c>
      <c r="AQ636" s="741">
        <f t="shared" si="369"/>
        <v>10.909090909090891</v>
      </c>
      <c r="AR636" s="741">
        <f t="shared" si="370"/>
        <v>12.244897959183687</v>
      </c>
      <c r="AS636" s="741">
        <f t="shared" si="371"/>
        <v>13.953488372093027</v>
      </c>
      <c r="AT636" s="741">
        <f t="shared" si="372"/>
        <v>14.666666666666671</v>
      </c>
      <c r="AU636" s="1054">
        <f t="shared" si="351"/>
        <v>6.1672474481098849</v>
      </c>
      <c r="AV636" s="1055">
        <f t="shared" si="352"/>
        <v>17.49036049389289</v>
      </c>
    </row>
    <row r="637" spans="1:48" s="592" customFormat="1" x14ac:dyDescent="0.2">
      <c r="A637" s="657" t="s">
        <v>4211</v>
      </c>
      <c r="B637" s="864" t="s">
        <v>3910</v>
      </c>
      <c r="C637" s="512">
        <v>1.04</v>
      </c>
      <c r="D637" s="482">
        <v>0.84</v>
      </c>
      <c r="E637" s="899">
        <v>0.59</v>
      </c>
      <c r="F637" s="899">
        <v>0.45</v>
      </c>
      <c r="G637" s="899">
        <v>0.34</v>
      </c>
      <c r="H637" s="899">
        <v>0.14000000000000001</v>
      </c>
      <c r="I637" s="899">
        <v>0</v>
      </c>
      <c r="J637" s="899"/>
      <c r="K637" s="899">
        <v>0</v>
      </c>
      <c r="L637" s="899">
        <v>0</v>
      </c>
      <c r="M637" s="899"/>
      <c r="N637" s="899">
        <v>0.14000000000000001</v>
      </c>
      <c r="O637" s="899">
        <v>0.28000000000000003</v>
      </c>
      <c r="P637" s="899">
        <v>0.2</v>
      </c>
      <c r="Q637" s="825">
        <v>0</v>
      </c>
      <c r="R637" s="825">
        <v>0</v>
      </c>
      <c r="S637" s="825">
        <v>0</v>
      </c>
      <c r="T637" s="825">
        <v>0</v>
      </c>
      <c r="U637" s="825">
        <v>0</v>
      </c>
      <c r="V637" s="825">
        <v>0</v>
      </c>
      <c r="W637" s="825">
        <v>0</v>
      </c>
      <c r="X637" s="825">
        <v>0</v>
      </c>
      <c r="Y637" s="825">
        <v>0</v>
      </c>
      <c r="Z637" s="613">
        <f t="shared" si="350"/>
        <v>4.0200000000000005</v>
      </c>
      <c r="AA637" s="1052">
        <f t="shared" si="353"/>
        <v>23.809523809523814</v>
      </c>
      <c r="AB637" s="1052">
        <f t="shared" si="354"/>
        <v>42.372881355932201</v>
      </c>
      <c r="AC637" s="1061">
        <f t="shared" si="355"/>
        <v>31.111111111111111</v>
      </c>
      <c r="AD637" s="1061">
        <f t="shared" si="356"/>
        <v>32.352941176470587</v>
      </c>
      <c r="AE637" s="1061">
        <f t="shared" si="357"/>
        <v>142.85714285714283</v>
      </c>
      <c r="AF637" s="1061" t="str">
        <f t="shared" si="358"/>
        <v>n/a</v>
      </c>
      <c r="AG637" s="1061" t="str">
        <f t="shared" si="359"/>
        <v>n/a</v>
      </c>
      <c r="AH637" s="1061" t="str">
        <f t="shared" si="360"/>
        <v>n/a</v>
      </c>
      <c r="AI637" s="741">
        <f t="shared" si="361"/>
        <v>-100</v>
      </c>
      <c r="AJ637" s="1062">
        <f t="shared" si="362"/>
        <v>-50</v>
      </c>
      <c r="AK637" s="741">
        <f t="shared" si="363"/>
        <v>40.000000000000014</v>
      </c>
      <c r="AL637" s="741" t="str">
        <f t="shared" si="364"/>
        <v>n/a</v>
      </c>
      <c r="AM637" s="741" t="str">
        <f t="shared" si="365"/>
        <v>n/a</v>
      </c>
      <c r="AN637" s="741" t="str">
        <f t="shared" si="366"/>
        <v>n/a</v>
      </c>
      <c r="AO637" s="741" t="str">
        <f t="shared" si="367"/>
        <v>n/a</v>
      </c>
      <c r="AP637" s="741" t="str">
        <f t="shared" si="368"/>
        <v>n/a</v>
      </c>
      <c r="AQ637" s="741" t="str">
        <f t="shared" si="369"/>
        <v>n/a</v>
      </c>
      <c r="AR637" s="741" t="str">
        <f t="shared" si="370"/>
        <v>n/a</v>
      </c>
      <c r="AS637" s="741" t="str">
        <f t="shared" si="371"/>
        <v>n/a</v>
      </c>
      <c r="AT637" s="741" t="str">
        <f t="shared" si="372"/>
        <v>n/a</v>
      </c>
      <c r="AU637" s="1054">
        <f t="shared" si="351"/>
        <v>20.31295003877257</v>
      </c>
      <c r="AV637" s="1055">
        <f t="shared" si="352"/>
        <v>71.298371336699262</v>
      </c>
    </row>
    <row r="638" spans="1:48" s="592" customFormat="1" ht="12" x14ac:dyDescent="0.2">
      <c r="A638" s="895" t="s">
        <v>351</v>
      </c>
      <c r="B638" s="863" t="s">
        <v>352</v>
      </c>
      <c r="C638" s="512">
        <v>2.6</v>
      </c>
      <c r="D638" s="482">
        <v>2.52</v>
      </c>
      <c r="E638" s="616">
        <v>2.44</v>
      </c>
      <c r="F638" s="512">
        <v>2.3199999999999998</v>
      </c>
      <c r="G638" s="512">
        <v>2.16</v>
      </c>
      <c r="H638" s="512">
        <v>1.9</v>
      </c>
      <c r="I638" s="512">
        <v>1.58</v>
      </c>
      <c r="J638" s="1008"/>
      <c r="K638" s="512">
        <v>1.32</v>
      </c>
      <c r="L638" s="512">
        <v>1.1000000000000001</v>
      </c>
      <c r="M638" s="1008"/>
      <c r="N638" s="616">
        <v>0.84</v>
      </c>
      <c r="O638" s="616">
        <v>0.66</v>
      </c>
      <c r="P638" s="616">
        <v>0.6</v>
      </c>
      <c r="Q638" s="616">
        <v>0.52</v>
      </c>
      <c r="R638" s="616">
        <v>0.44</v>
      </c>
      <c r="S638" s="616">
        <v>0.36</v>
      </c>
      <c r="T638" s="616">
        <v>0.3</v>
      </c>
      <c r="U638" s="616">
        <v>0.26</v>
      </c>
      <c r="V638" s="616">
        <v>0.24</v>
      </c>
      <c r="W638" s="616">
        <v>0.22</v>
      </c>
      <c r="X638" s="616">
        <v>0.21</v>
      </c>
      <c r="Y638" s="616">
        <v>0.2</v>
      </c>
      <c r="Z638" s="613">
        <f t="shared" si="350"/>
        <v>22.790000000000003</v>
      </c>
      <c r="AA638" s="1052">
        <f t="shared" si="353"/>
        <v>3.1746031746031855</v>
      </c>
      <c r="AB638" s="1052">
        <f t="shared" si="354"/>
        <v>3.2786885245901676</v>
      </c>
      <c r="AC638" s="1061">
        <f t="shared" si="355"/>
        <v>5.1724137931034475</v>
      </c>
      <c r="AD638" s="1061">
        <f t="shared" si="356"/>
        <v>7.4074074074073959</v>
      </c>
      <c r="AE638" s="1061">
        <f t="shared" si="357"/>
        <v>13.684210526315809</v>
      </c>
      <c r="AF638" s="1061">
        <f t="shared" si="358"/>
        <v>20.253164556962023</v>
      </c>
      <c r="AG638" s="1061">
        <f t="shared" si="359"/>
        <v>19.696969696969703</v>
      </c>
      <c r="AH638" s="1061">
        <f t="shared" si="360"/>
        <v>19.999999999999996</v>
      </c>
      <c r="AI638" s="741">
        <f t="shared" si="361"/>
        <v>30.952380952380977</v>
      </c>
      <c r="AJ638" s="1062">
        <f t="shared" si="362"/>
        <v>27.27272727272727</v>
      </c>
      <c r="AK638" s="741">
        <f t="shared" si="363"/>
        <v>10.000000000000009</v>
      </c>
      <c r="AL638" s="741">
        <f t="shared" si="364"/>
        <v>15.384615384615374</v>
      </c>
      <c r="AM638" s="741">
        <f t="shared" si="365"/>
        <v>18.181818181818187</v>
      </c>
      <c r="AN638" s="741">
        <f t="shared" si="366"/>
        <v>22.222222222222232</v>
      </c>
      <c r="AO638" s="741">
        <f t="shared" si="367"/>
        <v>19.999999999999996</v>
      </c>
      <c r="AP638" s="741">
        <f t="shared" si="368"/>
        <v>15.384615384615374</v>
      </c>
      <c r="AQ638" s="741">
        <f t="shared" si="369"/>
        <v>8.3333333333333481</v>
      </c>
      <c r="AR638" s="741">
        <f t="shared" si="370"/>
        <v>9.0909090909090828</v>
      </c>
      <c r="AS638" s="741">
        <f t="shared" si="371"/>
        <v>4.7619047619047672</v>
      </c>
      <c r="AT638" s="741">
        <f t="shared" si="372"/>
        <v>4.9999999999999822</v>
      </c>
      <c r="AU638" s="1054">
        <f t="shared" si="351"/>
        <v>13.962599213223916</v>
      </c>
      <c r="AV638" s="1055">
        <f t="shared" si="352"/>
        <v>8.2340168218870975</v>
      </c>
    </row>
    <row r="639" spans="1:48" x14ac:dyDescent="0.2">
      <c r="A639" s="896" t="s">
        <v>232</v>
      </c>
      <c r="B639" s="863" t="s">
        <v>233</v>
      </c>
      <c r="C639" s="512">
        <v>1.03</v>
      </c>
      <c r="D639" s="482">
        <v>1.02</v>
      </c>
      <c r="E639" s="522">
        <v>1</v>
      </c>
      <c r="F639" s="512">
        <v>0.99</v>
      </c>
      <c r="G639" s="514">
        <v>0.98</v>
      </c>
      <c r="H639" s="512">
        <v>0.97</v>
      </c>
      <c r="I639" s="512">
        <v>0.96</v>
      </c>
      <c r="J639" s="1008"/>
      <c r="K639" s="514">
        <v>0.94</v>
      </c>
      <c r="L639" s="512">
        <v>0.93</v>
      </c>
      <c r="M639" s="1008"/>
      <c r="N639" s="616">
        <v>0.91</v>
      </c>
      <c r="O639" s="612">
        <v>0.9</v>
      </c>
      <c r="P639" s="616">
        <v>0.88</v>
      </c>
      <c r="Q639" s="616">
        <v>0.86</v>
      </c>
      <c r="R639" s="616">
        <v>0.84</v>
      </c>
      <c r="S639" s="616">
        <v>0.8</v>
      </c>
      <c r="T639" s="616">
        <v>0.75</v>
      </c>
      <c r="U639" s="616">
        <v>0.65</v>
      </c>
      <c r="V639" s="616">
        <v>0.6</v>
      </c>
      <c r="W639" s="616">
        <v>0.56000000000000005</v>
      </c>
      <c r="X639" s="616">
        <v>0.51</v>
      </c>
      <c r="Y639" s="616">
        <v>0.19500000000000001</v>
      </c>
      <c r="Z639" s="613">
        <f t="shared" si="350"/>
        <v>17.275000000000002</v>
      </c>
      <c r="AA639" s="1052">
        <f t="shared" si="353"/>
        <v>0.98039215686274161</v>
      </c>
      <c r="AB639" s="1052">
        <f t="shared" si="354"/>
        <v>2.0000000000000018</v>
      </c>
      <c r="AC639" s="1061">
        <f t="shared" si="355"/>
        <v>1.0101010101010166</v>
      </c>
      <c r="AD639" s="1061">
        <f t="shared" si="356"/>
        <v>1.0204081632652962</v>
      </c>
      <c r="AE639" s="1061">
        <f t="shared" si="357"/>
        <v>1.0309278350515427</v>
      </c>
      <c r="AF639" s="1061">
        <f t="shared" si="358"/>
        <v>1.0416666666666741</v>
      </c>
      <c r="AG639" s="1061">
        <f t="shared" si="359"/>
        <v>2.1276595744680771</v>
      </c>
      <c r="AH639" s="1061">
        <f t="shared" si="360"/>
        <v>1.0752688172043001</v>
      </c>
      <c r="AI639" s="741">
        <f t="shared" si="361"/>
        <v>2.19780219780219</v>
      </c>
      <c r="AJ639" s="1062">
        <f t="shared" si="362"/>
        <v>1.1111111111111072</v>
      </c>
      <c r="AK639" s="741">
        <f t="shared" si="363"/>
        <v>2.2727272727272707</v>
      </c>
      <c r="AL639" s="741">
        <f t="shared" si="364"/>
        <v>2.3255813953488413</v>
      </c>
      <c r="AM639" s="741">
        <f t="shared" si="365"/>
        <v>2.3809523809523725</v>
      </c>
      <c r="AN639" s="741">
        <f t="shared" si="366"/>
        <v>4.9999999999999822</v>
      </c>
      <c r="AO639" s="741">
        <f t="shared" si="367"/>
        <v>6.6666666666666652</v>
      </c>
      <c r="AP639" s="741">
        <f t="shared" si="368"/>
        <v>15.384615384615374</v>
      </c>
      <c r="AQ639" s="741">
        <f t="shared" si="369"/>
        <v>8.3333333333333481</v>
      </c>
      <c r="AR639" s="741">
        <f t="shared" si="370"/>
        <v>7.1428571428571397</v>
      </c>
      <c r="AS639" s="741">
        <f t="shared" si="371"/>
        <v>9.8039215686274606</v>
      </c>
      <c r="AT639" s="741">
        <f t="shared" si="372"/>
        <v>161.53846153846155</v>
      </c>
      <c r="AU639" s="1054">
        <f t="shared" si="351"/>
        <v>11.722222710806147</v>
      </c>
      <c r="AV639" s="1055">
        <f t="shared" si="352"/>
        <v>35.471514291569001</v>
      </c>
    </row>
    <row r="640" spans="1:48" x14ac:dyDescent="0.2">
      <c r="A640" s="896" t="s">
        <v>602</v>
      </c>
      <c r="B640" s="863" t="s">
        <v>603</v>
      </c>
      <c r="C640" s="512">
        <v>2.4500000000000002</v>
      </c>
      <c r="D640" s="482">
        <v>2.2200000000000002</v>
      </c>
      <c r="E640" s="616">
        <v>2.04</v>
      </c>
      <c r="F640" s="512">
        <v>1.88</v>
      </c>
      <c r="G640" s="512">
        <v>1.69</v>
      </c>
      <c r="H640" s="512">
        <v>1.52</v>
      </c>
      <c r="I640" s="512">
        <v>1.36</v>
      </c>
      <c r="J640" s="1008"/>
      <c r="K640" s="512">
        <v>1.23</v>
      </c>
      <c r="L640" s="512">
        <v>1.125</v>
      </c>
      <c r="M640" s="1008"/>
      <c r="N640" s="616">
        <v>1</v>
      </c>
      <c r="O640" s="616">
        <v>0.75</v>
      </c>
      <c r="P640" s="616">
        <v>0.45</v>
      </c>
      <c r="Q640" s="616">
        <v>0.4</v>
      </c>
      <c r="R640" s="616">
        <v>0.3</v>
      </c>
      <c r="S640" s="616">
        <v>0.25</v>
      </c>
      <c r="T640" s="612">
        <v>0</v>
      </c>
      <c r="U640" s="612">
        <v>0</v>
      </c>
      <c r="V640" s="612">
        <v>0</v>
      </c>
      <c r="W640" s="612">
        <v>0.25</v>
      </c>
      <c r="X640" s="612">
        <v>0.25</v>
      </c>
      <c r="Y640" s="616">
        <v>0.25</v>
      </c>
      <c r="Z640" s="613">
        <f t="shared" si="350"/>
        <v>19.414999999999999</v>
      </c>
      <c r="AA640" s="1052">
        <f t="shared" si="353"/>
        <v>10.360360360360366</v>
      </c>
      <c r="AB640" s="1052">
        <f t="shared" si="354"/>
        <v>8.8235294117647189</v>
      </c>
      <c r="AC640" s="1061">
        <f t="shared" si="355"/>
        <v>8.5106382978723527</v>
      </c>
      <c r="AD640" s="1061">
        <f t="shared" si="356"/>
        <v>11.242603550295849</v>
      </c>
      <c r="AE640" s="1061">
        <f t="shared" si="357"/>
        <v>11.184210526315773</v>
      </c>
      <c r="AF640" s="1061">
        <f t="shared" si="358"/>
        <v>11.764705882352944</v>
      </c>
      <c r="AG640" s="1061">
        <f t="shared" si="359"/>
        <v>10.569105691056912</v>
      </c>
      <c r="AH640" s="1061">
        <f t="shared" si="360"/>
        <v>9.3333333333333268</v>
      </c>
      <c r="AI640" s="741">
        <f t="shared" si="361"/>
        <v>12.5</v>
      </c>
      <c r="AJ640" s="1062">
        <f t="shared" si="362"/>
        <v>33.333333333333329</v>
      </c>
      <c r="AK640" s="741">
        <f t="shared" si="363"/>
        <v>66.666666666666657</v>
      </c>
      <c r="AL640" s="741">
        <f t="shared" si="364"/>
        <v>12.5</v>
      </c>
      <c r="AM640" s="741">
        <f t="shared" si="365"/>
        <v>33.33333333333335</v>
      </c>
      <c r="AN640" s="741">
        <f t="shared" si="366"/>
        <v>19.999999999999996</v>
      </c>
      <c r="AO640" s="741" t="str">
        <f t="shared" si="367"/>
        <v>n/a</v>
      </c>
      <c r="AP640" s="741" t="str">
        <f t="shared" si="368"/>
        <v>n/a</v>
      </c>
      <c r="AQ640" s="741" t="str">
        <f t="shared" si="369"/>
        <v>n/a</v>
      </c>
      <c r="AR640" s="741">
        <f t="shared" si="370"/>
        <v>-100</v>
      </c>
      <c r="AS640" s="741">
        <f t="shared" si="371"/>
        <v>0</v>
      </c>
      <c r="AT640" s="741">
        <f t="shared" si="372"/>
        <v>0</v>
      </c>
      <c r="AU640" s="1054">
        <f t="shared" si="351"/>
        <v>9.4189306109815032</v>
      </c>
      <c r="AV640" s="1055">
        <f t="shared" si="352"/>
        <v>32.323870014915677</v>
      </c>
    </row>
    <row r="641" spans="1:48" x14ac:dyDescent="0.2">
      <c r="A641" s="895" t="s">
        <v>1714</v>
      </c>
      <c r="B641" s="863" t="s">
        <v>1715</v>
      </c>
      <c r="C641" s="512">
        <v>1.57</v>
      </c>
      <c r="D641" s="482">
        <v>1.5</v>
      </c>
      <c r="E641" s="616">
        <v>1.3599999999999999</v>
      </c>
      <c r="F641" s="512">
        <v>1.26</v>
      </c>
      <c r="G641" s="512">
        <v>1.1100000000000001</v>
      </c>
      <c r="H641" s="512">
        <v>0.96</v>
      </c>
      <c r="I641" s="512">
        <v>0.77</v>
      </c>
      <c r="J641" s="1008"/>
      <c r="K641" s="512">
        <v>0.63</v>
      </c>
      <c r="L641" s="512">
        <v>0.45</v>
      </c>
      <c r="M641" s="1008"/>
      <c r="N641" s="616">
        <v>0.31</v>
      </c>
      <c r="O641" s="612">
        <v>0.28000000000000003</v>
      </c>
      <c r="P641" s="612">
        <v>0.28000000000000003</v>
      </c>
      <c r="Q641" s="616">
        <v>0.28000000000000003</v>
      </c>
      <c r="R641" s="616">
        <v>0.26</v>
      </c>
      <c r="S641" s="616">
        <v>0.14000000000000001</v>
      </c>
      <c r="T641" s="616">
        <v>0.105</v>
      </c>
      <c r="U641" s="616">
        <v>3.5000000000000003E-2</v>
      </c>
      <c r="V641" s="612">
        <v>0.02</v>
      </c>
      <c r="W641" s="612">
        <v>0.02</v>
      </c>
      <c r="X641" s="612">
        <v>0.02</v>
      </c>
      <c r="Y641" s="612">
        <v>0.02</v>
      </c>
      <c r="Z641" s="613">
        <f t="shared" si="350"/>
        <v>11.379999999999997</v>
      </c>
      <c r="AA641" s="1052">
        <f t="shared" si="353"/>
        <v>4.6666666666666634</v>
      </c>
      <c r="AB641" s="1052">
        <f t="shared" si="354"/>
        <v>10.294117647058831</v>
      </c>
      <c r="AC641" s="1061">
        <f t="shared" si="355"/>
        <v>7.9365079365079305</v>
      </c>
      <c r="AD641" s="1061">
        <f t="shared" si="356"/>
        <v>13.513513513513509</v>
      </c>
      <c r="AE641" s="1061">
        <f t="shared" si="357"/>
        <v>15.625000000000021</v>
      </c>
      <c r="AF641" s="1061">
        <f t="shared" si="358"/>
        <v>24.675324675324674</v>
      </c>
      <c r="AG641" s="1061">
        <f t="shared" si="359"/>
        <v>22.222222222222232</v>
      </c>
      <c r="AH641" s="1061">
        <f t="shared" si="360"/>
        <v>39.999999999999993</v>
      </c>
      <c r="AI641" s="741">
        <f t="shared" si="361"/>
        <v>45.161290322580648</v>
      </c>
      <c r="AJ641" s="1062">
        <f t="shared" si="362"/>
        <v>10.714285714285698</v>
      </c>
      <c r="AK641" s="741">
        <f t="shared" si="363"/>
        <v>0</v>
      </c>
      <c r="AL641" s="741">
        <f t="shared" si="364"/>
        <v>0</v>
      </c>
      <c r="AM641" s="741">
        <f t="shared" si="365"/>
        <v>7.6923076923077094</v>
      </c>
      <c r="AN641" s="741">
        <f t="shared" si="366"/>
        <v>85.714285714285694</v>
      </c>
      <c r="AO641" s="741">
        <f t="shared" si="367"/>
        <v>33.33333333333335</v>
      </c>
      <c r="AP641" s="741">
        <f t="shared" si="368"/>
        <v>199.99999999999994</v>
      </c>
      <c r="AQ641" s="741">
        <f t="shared" si="369"/>
        <v>75.000000000000028</v>
      </c>
      <c r="AR641" s="741">
        <f t="shared" si="370"/>
        <v>0</v>
      </c>
      <c r="AS641" s="741">
        <f t="shared" si="371"/>
        <v>0</v>
      </c>
      <c r="AT641" s="741">
        <f t="shared" si="372"/>
        <v>0</v>
      </c>
      <c r="AU641" s="1054">
        <f t="shared" si="351"/>
        <v>29.827442771904352</v>
      </c>
      <c r="AV641" s="1055">
        <f t="shared" si="352"/>
        <v>46.917184583128446</v>
      </c>
    </row>
    <row r="642" spans="1:48" x14ac:dyDescent="0.2">
      <c r="A642" s="896" t="s">
        <v>818</v>
      </c>
      <c r="B642" s="863" t="s">
        <v>819</v>
      </c>
      <c r="C642" s="512">
        <v>2.2599999999999998</v>
      </c>
      <c r="D642" s="482">
        <v>2.1</v>
      </c>
      <c r="E642" s="616">
        <v>1.9</v>
      </c>
      <c r="F642" s="512">
        <v>1.7</v>
      </c>
      <c r="G642" s="512">
        <v>1.56</v>
      </c>
      <c r="H642" s="512">
        <v>1.44</v>
      </c>
      <c r="I642" s="512">
        <v>1.32</v>
      </c>
      <c r="J642" s="1008"/>
      <c r="K642" s="512">
        <v>1.22</v>
      </c>
      <c r="L642" s="512">
        <v>1.08</v>
      </c>
      <c r="M642" s="1008"/>
      <c r="N642" s="616">
        <v>0.87</v>
      </c>
      <c r="O642" s="612">
        <v>0.68</v>
      </c>
      <c r="P642" s="616">
        <v>0.64</v>
      </c>
      <c r="Q642" s="616">
        <v>0.47</v>
      </c>
      <c r="R642" s="616">
        <v>0.36</v>
      </c>
      <c r="S642" s="616">
        <v>0.28000000000000003</v>
      </c>
      <c r="T642" s="616">
        <v>0.22</v>
      </c>
      <c r="U642" s="616">
        <v>0.18</v>
      </c>
      <c r="V642" s="612">
        <v>0.16</v>
      </c>
      <c r="W642" s="612">
        <v>0.16</v>
      </c>
      <c r="X642" s="616">
        <v>0.14000000000000001</v>
      </c>
      <c r="Y642" s="616">
        <v>0.105</v>
      </c>
      <c r="Z642" s="613">
        <f t="shared" si="350"/>
        <v>18.844999999999999</v>
      </c>
      <c r="AA642" s="1052">
        <f t="shared" si="353"/>
        <v>7.6190476190476142</v>
      </c>
      <c r="AB642" s="1052">
        <f t="shared" si="354"/>
        <v>10.526315789473696</v>
      </c>
      <c r="AC642" s="1061">
        <f t="shared" si="355"/>
        <v>11.764705882352944</v>
      </c>
      <c r="AD642" s="1061">
        <f t="shared" si="356"/>
        <v>8.9743589743589638</v>
      </c>
      <c r="AE642" s="1061">
        <f t="shared" si="357"/>
        <v>8.3333333333333481</v>
      </c>
      <c r="AF642" s="1061">
        <f t="shared" si="358"/>
        <v>9.0909090909090828</v>
      </c>
      <c r="AG642" s="1061">
        <f t="shared" si="359"/>
        <v>8.196721311475418</v>
      </c>
      <c r="AH642" s="1061">
        <f t="shared" si="360"/>
        <v>12.962962962962955</v>
      </c>
      <c r="AI642" s="741">
        <f t="shared" si="361"/>
        <v>24.137931034482762</v>
      </c>
      <c r="AJ642" s="1062">
        <f t="shared" si="362"/>
        <v>27.941176470588225</v>
      </c>
      <c r="AK642" s="741">
        <f t="shared" si="363"/>
        <v>6.25</v>
      </c>
      <c r="AL642" s="741">
        <f t="shared" si="364"/>
        <v>36.170212765957466</v>
      </c>
      <c r="AM642" s="741">
        <f t="shared" si="365"/>
        <v>30.555555555555557</v>
      </c>
      <c r="AN642" s="741">
        <f t="shared" si="366"/>
        <v>28.571428571428559</v>
      </c>
      <c r="AO642" s="741">
        <f t="shared" si="367"/>
        <v>27.272727272727295</v>
      </c>
      <c r="AP642" s="741">
        <f t="shared" si="368"/>
        <v>22.222222222222232</v>
      </c>
      <c r="AQ642" s="741">
        <f t="shared" si="369"/>
        <v>12.5</v>
      </c>
      <c r="AR642" s="741">
        <f t="shared" si="370"/>
        <v>0</v>
      </c>
      <c r="AS642" s="741">
        <f t="shared" si="371"/>
        <v>14.285714285714279</v>
      </c>
      <c r="AT642" s="741">
        <f t="shared" si="372"/>
        <v>33.33333333333335</v>
      </c>
      <c r="AU642" s="1054">
        <f t="shared" si="351"/>
        <v>17.035432823796189</v>
      </c>
      <c r="AV642" s="1055">
        <f t="shared" si="352"/>
        <v>10.614614646329445</v>
      </c>
    </row>
    <row r="643" spans="1:48" x14ac:dyDescent="0.2">
      <c r="A643" s="1063" t="s">
        <v>4170</v>
      </c>
      <c r="B643" s="13" t="s">
        <v>3911</v>
      </c>
      <c r="C643" s="1046">
        <v>1.1200000000000001</v>
      </c>
      <c r="D643" s="482">
        <v>1.1100000000000001</v>
      </c>
      <c r="E643" s="13">
        <v>1.07</v>
      </c>
      <c r="F643" s="13">
        <v>1.04</v>
      </c>
      <c r="G643" s="13">
        <v>1.03</v>
      </c>
      <c r="H643" s="13">
        <v>1</v>
      </c>
      <c r="I643" s="13">
        <v>0.92</v>
      </c>
      <c r="J643" s="13"/>
      <c r="K643" s="13">
        <v>0.92</v>
      </c>
      <c r="L643" s="863">
        <v>0.78</v>
      </c>
      <c r="M643" s="863"/>
      <c r="N643" s="863">
        <v>0.53</v>
      </c>
      <c r="O643" s="863">
        <v>0.45</v>
      </c>
      <c r="P643" s="863">
        <v>0.7</v>
      </c>
      <c r="Q643" s="863">
        <v>0.66</v>
      </c>
      <c r="R643" s="863">
        <v>0.62</v>
      </c>
      <c r="S643" s="863">
        <v>0.6</v>
      </c>
      <c r="T643" s="863">
        <v>0.52</v>
      </c>
      <c r="U643" s="863">
        <v>0.52</v>
      </c>
      <c r="V643" s="863">
        <v>0.52</v>
      </c>
      <c r="W643" s="863">
        <v>0.67</v>
      </c>
      <c r="X643" s="863">
        <v>0.72</v>
      </c>
      <c r="Y643" s="863">
        <v>0</v>
      </c>
      <c r="Z643" s="613">
        <f t="shared" si="350"/>
        <v>15.499999999999996</v>
      </c>
      <c r="AA643" s="1052">
        <f t="shared" si="353"/>
        <v>0.9009009009008917</v>
      </c>
      <c r="AB643" s="1052">
        <f t="shared" si="354"/>
        <v>3.7383177570093462</v>
      </c>
      <c r="AC643" s="1061">
        <f t="shared" si="355"/>
        <v>2.8846153846153966</v>
      </c>
      <c r="AD643" s="1061">
        <f t="shared" si="356"/>
        <v>0.97087378640776656</v>
      </c>
      <c r="AE643" s="1061">
        <f t="shared" si="357"/>
        <v>3.0000000000000027</v>
      </c>
      <c r="AF643" s="1061">
        <f t="shared" si="358"/>
        <v>8.6956521739130377</v>
      </c>
      <c r="AG643" s="1061">
        <f t="shared" si="359"/>
        <v>0</v>
      </c>
      <c r="AH643" s="1061">
        <f t="shared" si="360"/>
        <v>17.948717948717952</v>
      </c>
      <c r="AI643" s="741">
        <f t="shared" si="361"/>
        <v>47.169811320754704</v>
      </c>
      <c r="AJ643" s="1062">
        <f t="shared" si="362"/>
        <v>17.777777777777782</v>
      </c>
      <c r="AK643" s="741">
        <f t="shared" si="363"/>
        <v>-35.714285714285708</v>
      </c>
      <c r="AL643" s="741">
        <f t="shared" si="364"/>
        <v>6.0606060606060552</v>
      </c>
      <c r="AM643" s="741">
        <f t="shared" si="365"/>
        <v>6.4516129032258229</v>
      </c>
      <c r="AN643" s="741">
        <f t="shared" si="366"/>
        <v>3.3333333333333437</v>
      </c>
      <c r="AO643" s="741">
        <f t="shared" si="367"/>
        <v>15.384615384615374</v>
      </c>
      <c r="AP643" s="741">
        <f t="shared" si="368"/>
        <v>0</v>
      </c>
      <c r="AQ643" s="741">
        <f t="shared" si="369"/>
        <v>0</v>
      </c>
      <c r="AR643" s="741">
        <f t="shared" si="370"/>
        <v>-22.388059701492537</v>
      </c>
      <c r="AS643" s="741">
        <f t="shared" si="371"/>
        <v>-6.9444444444444304</v>
      </c>
      <c r="AT643" s="741" t="str">
        <f t="shared" si="372"/>
        <v>n/a</v>
      </c>
      <c r="AU643" s="1054">
        <f t="shared" si="351"/>
        <v>3.6457918353502521</v>
      </c>
      <c r="AV643" s="1055">
        <f t="shared" si="352"/>
        <v>16.449299025605626</v>
      </c>
    </row>
    <row r="644" spans="1:48" x14ac:dyDescent="0.2">
      <c r="A644" s="895" t="s">
        <v>358</v>
      </c>
      <c r="B644" s="895" t="s">
        <v>359</v>
      </c>
      <c r="C644" s="512">
        <v>2.02</v>
      </c>
      <c r="D644" s="482">
        <v>1.94</v>
      </c>
      <c r="E644" s="616">
        <v>1.82</v>
      </c>
      <c r="F644" s="512">
        <v>1.77</v>
      </c>
      <c r="G644" s="512">
        <v>1.7</v>
      </c>
      <c r="H644" s="512">
        <v>1.62</v>
      </c>
      <c r="I644" s="512">
        <v>1.54</v>
      </c>
      <c r="J644" s="1008"/>
      <c r="K644" s="512">
        <v>1.46</v>
      </c>
      <c r="L644" s="512">
        <v>1.4</v>
      </c>
      <c r="M644" s="1008"/>
      <c r="N644" s="616">
        <v>1.3290899999999999</v>
      </c>
      <c r="O644" s="612">
        <v>1.2363999999999999</v>
      </c>
      <c r="P644" s="616">
        <v>1.2</v>
      </c>
      <c r="Q644" s="616">
        <v>1.1272</v>
      </c>
      <c r="R644" s="616">
        <v>1.0411999999999999</v>
      </c>
      <c r="S644" s="616">
        <v>0.96910000000000007</v>
      </c>
      <c r="T644" s="612">
        <v>0.90159999999999996</v>
      </c>
      <c r="U644" s="616">
        <v>0.84009999999999996</v>
      </c>
      <c r="V644" s="616">
        <v>0.79239999999999999</v>
      </c>
      <c r="W644" s="616">
        <v>0.75159999999999993</v>
      </c>
      <c r="X644" s="612">
        <v>0.73799999999999999</v>
      </c>
      <c r="Y644" s="616">
        <v>0.7034999999999999</v>
      </c>
      <c r="Z644" s="613">
        <f t="shared" si="350"/>
        <v>26.900189999999995</v>
      </c>
      <c r="AA644" s="1052">
        <f t="shared" si="353"/>
        <v>4.1237113402061931</v>
      </c>
      <c r="AB644" s="1052">
        <f t="shared" si="354"/>
        <v>6.5934065934065922</v>
      </c>
      <c r="AC644" s="1061">
        <f t="shared" si="355"/>
        <v>2.8248587570621542</v>
      </c>
      <c r="AD644" s="1061">
        <f t="shared" si="356"/>
        <v>4.117647058823537</v>
      </c>
      <c r="AE644" s="1061">
        <f t="shared" si="357"/>
        <v>4.9382716049382713</v>
      </c>
      <c r="AF644" s="1061">
        <f t="shared" si="358"/>
        <v>5.1948051948051965</v>
      </c>
      <c r="AG644" s="1061">
        <f t="shared" si="359"/>
        <v>5.4794520547945202</v>
      </c>
      <c r="AH644" s="1061">
        <f t="shared" si="360"/>
        <v>4.2857142857142927</v>
      </c>
      <c r="AI644" s="741">
        <f t="shared" si="361"/>
        <v>5.3352293674619578</v>
      </c>
      <c r="AJ644" s="1062">
        <f t="shared" si="362"/>
        <v>7.4967648010352494</v>
      </c>
      <c r="AK644" s="741">
        <f t="shared" si="363"/>
        <v>3.0333333333333323</v>
      </c>
      <c r="AL644" s="741">
        <f t="shared" si="364"/>
        <v>6.4584811923349861</v>
      </c>
      <c r="AM644" s="741">
        <f t="shared" si="365"/>
        <v>8.2597003457549167</v>
      </c>
      <c r="AN644" s="741">
        <f t="shared" si="366"/>
        <v>7.4398926839335244</v>
      </c>
      <c r="AO644" s="741">
        <f t="shared" si="367"/>
        <v>7.4866903283052455</v>
      </c>
      <c r="AP644" s="741">
        <f t="shared" si="368"/>
        <v>7.3205570765385142</v>
      </c>
      <c r="AQ644" s="741">
        <f t="shared" si="369"/>
        <v>6.0196870267541502</v>
      </c>
      <c r="AR644" s="741">
        <f t="shared" si="370"/>
        <v>5.4284193720063989</v>
      </c>
      <c r="AS644" s="741">
        <f t="shared" si="371"/>
        <v>1.8428184281842785</v>
      </c>
      <c r="AT644" s="741">
        <f t="shared" si="372"/>
        <v>4.9040511727079128</v>
      </c>
      <c r="AU644" s="1054">
        <f t="shared" si="351"/>
        <v>5.4291746009050614</v>
      </c>
      <c r="AV644" s="1055">
        <f t="shared" si="352"/>
        <v>1.741194916060979</v>
      </c>
    </row>
    <row r="645" spans="1:48" x14ac:dyDescent="0.2">
      <c r="A645" s="895" t="s">
        <v>356</v>
      </c>
      <c r="B645" s="863" t="s">
        <v>357</v>
      </c>
      <c r="C645" s="512">
        <v>0.88</v>
      </c>
      <c r="D645" s="482">
        <v>0.85</v>
      </c>
      <c r="E645" s="522">
        <v>0.84</v>
      </c>
      <c r="F645" s="512">
        <v>0.81</v>
      </c>
      <c r="G645" s="514">
        <v>0.8</v>
      </c>
      <c r="H645" s="512">
        <v>0.78</v>
      </c>
      <c r="I645" s="514">
        <v>0.72</v>
      </c>
      <c r="J645" s="1008"/>
      <c r="K645" s="512">
        <v>0.69</v>
      </c>
      <c r="L645" s="514">
        <v>0.68</v>
      </c>
      <c r="M645" s="1008"/>
      <c r="N645" s="616">
        <v>0.59</v>
      </c>
      <c r="O645" s="616">
        <v>0.53</v>
      </c>
      <c r="P645" s="616">
        <v>0.52</v>
      </c>
      <c r="Q645" s="616">
        <v>0.48</v>
      </c>
      <c r="R645" s="616">
        <v>0.46</v>
      </c>
      <c r="S645" s="616">
        <v>0.44</v>
      </c>
      <c r="T645" s="616">
        <v>0.43</v>
      </c>
      <c r="U645" s="616">
        <v>0.42</v>
      </c>
      <c r="V645" s="616">
        <v>0.41</v>
      </c>
      <c r="W645" s="616">
        <v>0.4</v>
      </c>
      <c r="X645" s="616">
        <v>0.39</v>
      </c>
      <c r="Y645" s="616">
        <v>0.38</v>
      </c>
      <c r="Z645" s="613">
        <f t="shared" si="350"/>
        <v>12.5</v>
      </c>
      <c r="AA645" s="1052">
        <f t="shared" si="353"/>
        <v>3.529411764705892</v>
      </c>
      <c r="AB645" s="1052">
        <f t="shared" si="354"/>
        <v>1.1904761904761862</v>
      </c>
      <c r="AC645" s="1061">
        <f t="shared" si="355"/>
        <v>3.7037037037036979</v>
      </c>
      <c r="AD645" s="1061">
        <f t="shared" si="356"/>
        <v>1.2499999999999956</v>
      </c>
      <c r="AE645" s="1061">
        <f t="shared" si="357"/>
        <v>2.5641025641025772</v>
      </c>
      <c r="AF645" s="1061">
        <f t="shared" si="358"/>
        <v>8.3333333333333481</v>
      </c>
      <c r="AG645" s="1061">
        <f t="shared" si="359"/>
        <v>4.3478260869565188</v>
      </c>
      <c r="AH645" s="1061">
        <f t="shared" si="360"/>
        <v>1.4705882352941124</v>
      </c>
      <c r="AI645" s="741">
        <f t="shared" si="361"/>
        <v>15.254237288135597</v>
      </c>
      <c r="AJ645" s="1062">
        <f t="shared" si="362"/>
        <v>11.32075471698113</v>
      </c>
      <c r="AK645" s="741">
        <f t="shared" si="363"/>
        <v>1.9230769230769162</v>
      </c>
      <c r="AL645" s="741">
        <f t="shared" si="364"/>
        <v>8.3333333333333481</v>
      </c>
      <c r="AM645" s="741">
        <f t="shared" si="365"/>
        <v>4.3478260869565188</v>
      </c>
      <c r="AN645" s="741">
        <f t="shared" si="366"/>
        <v>4.5454545454545414</v>
      </c>
      <c r="AO645" s="741">
        <f t="shared" si="367"/>
        <v>2.3255813953488413</v>
      </c>
      <c r="AP645" s="741">
        <f t="shared" si="368"/>
        <v>2.3809523809523725</v>
      </c>
      <c r="AQ645" s="741">
        <f t="shared" si="369"/>
        <v>2.4390243902439046</v>
      </c>
      <c r="AR645" s="741">
        <f t="shared" si="370"/>
        <v>2.4999999999999911</v>
      </c>
      <c r="AS645" s="741">
        <f t="shared" si="371"/>
        <v>2.5641025641025772</v>
      </c>
      <c r="AT645" s="741">
        <f t="shared" si="372"/>
        <v>2.6315789473684292</v>
      </c>
      <c r="AU645" s="1054">
        <f t="shared" si="351"/>
        <v>4.3477682225263257</v>
      </c>
      <c r="AV645" s="1055">
        <f t="shared" si="352"/>
        <v>3.6886170063018993</v>
      </c>
    </row>
    <row r="646" spans="1:48" x14ac:dyDescent="0.2">
      <c r="A646" s="973" t="s">
        <v>1720</v>
      </c>
      <c r="B646" s="863" t="s">
        <v>1721</v>
      </c>
      <c r="C646" s="512">
        <v>0.68</v>
      </c>
      <c r="D646" s="482">
        <v>0.6</v>
      </c>
      <c r="E646" s="616">
        <v>0.54</v>
      </c>
      <c r="F646" s="512">
        <v>0.5</v>
      </c>
      <c r="G646" s="512">
        <v>0.46</v>
      </c>
      <c r="H646" s="512">
        <v>0.42</v>
      </c>
      <c r="I646" s="512">
        <v>0.37</v>
      </c>
      <c r="J646" s="1008"/>
      <c r="K646" s="512">
        <v>0.31534000000000001</v>
      </c>
      <c r="L646" s="514">
        <v>0.31068000000000001</v>
      </c>
      <c r="M646" s="1008"/>
      <c r="N646" s="514">
        <v>0.31068000000000001</v>
      </c>
      <c r="O646" s="514">
        <v>0.31068000000000001</v>
      </c>
      <c r="P646" s="514">
        <v>0.31068000000000001</v>
      </c>
      <c r="Q646" s="514">
        <v>0.31068000000000001</v>
      </c>
      <c r="R646" s="616">
        <v>0.51456000000000002</v>
      </c>
      <c r="S646" s="616">
        <v>0.12254</v>
      </c>
      <c r="T646" s="616">
        <v>6.2839999999999993E-2</v>
      </c>
      <c r="U646" s="616">
        <v>3.1419999999999997E-2</v>
      </c>
      <c r="V646" s="612">
        <v>0</v>
      </c>
      <c r="W646" s="612">
        <v>0</v>
      </c>
      <c r="X646" s="612">
        <v>0</v>
      </c>
      <c r="Y646" s="612">
        <v>0</v>
      </c>
      <c r="Z646" s="613">
        <f t="shared" si="350"/>
        <v>6.1700999999999979</v>
      </c>
      <c r="AA646" s="1052">
        <f t="shared" si="353"/>
        <v>13.333333333333353</v>
      </c>
      <c r="AB646" s="1052">
        <f t="shared" si="354"/>
        <v>11.111111111111093</v>
      </c>
      <c r="AC646" s="1061">
        <f t="shared" si="355"/>
        <v>8.0000000000000071</v>
      </c>
      <c r="AD646" s="1061">
        <f t="shared" si="356"/>
        <v>8.6956521739130377</v>
      </c>
      <c r="AE646" s="1061">
        <f t="shared" si="357"/>
        <v>9.5238095238095344</v>
      </c>
      <c r="AF646" s="1061">
        <f t="shared" si="358"/>
        <v>13.513513513513509</v>
      </c>
      <c r="AG646" s="1061">
        <f t="shared" si="359"/>
        <v>17.333671592566759</v>
      </c>
      <c r="AH646" s="1061">
        <f t="shared" si="360"/>
        <v>1.4999356250804619</v>
      </c>
      <c r="AI646" s="741">
        <f t="shared" si="361"/>
        <v>0</v>
      </c>
      <c r="AJ646" s="1062">
        <f t="shared" si="362"/>
        <v>0</v>
      </c>
      <c r="AK646" s="741">
        <f t="shared" si="363"/>
        <v>0</v>
      </c>
      <c r="AL646" s="741">
        <f t="shared" si="364"/>
        <v>0</v>
      </c>
      <c r="AM646" s="741">
        <f t="shared" si="365"/>
        <v>-39.622201492537314</v>
      </c>
      <c r="AN646" s="741">
        <f t="shared" si="366"/>
        <v>319.91186551330185</v>
      </c>
      <c r="AO646" s="741">
        <f t="shared" si="367"/>
        <v>95.003182686187145</v>
      </c>
      <c r="AP646" s="741">
        <f t="shared" si="368"/>
        <v>100</v>
      </c>
      <c r="AQ646" s="741" t="str">
        <f t="shared" si="369"/>
        <v>n/a</v>
      </c>
      <c r="AR646" s="741" t="str">
        <f t="shared" si="370"/>
        <v>n/a</v>
      </c>
      <c r="AS646" s="741" t="str">
        <f t="shared" si="371"/>
        <v>n/a</v>
      </c>
      <c r="AT646" s="741" t="str">
        <f t="shared" si="372"/>
        <v>n/a</v>
      </c>
      <c r="AU646" s="1054">
        <f t="shared" si="351"/>
        <v>34.89399209876747</v>
      </c>
      <c r="AV646" s="1055">
        <f t="shared" si="352"/>
        <v>83.456394690926118</v>
      </c>
    </row>
    <row r="647" spans="1:48" x14ac:dyDescent="0.2">
      <c r="A647" s="871" t="s">
        <v>810</v>
      </c>
      <c r="B647" s="875" t="s">
        <v>811</v>
      </c>
      <c r="C647" s="512">
        <v>1.75</v>
      </c>
      <c r="D647" s="482">
        <v>1.05</v>
      </c>
      <c r="E647" s="616">
        <v>0.35</v>
      </c>
      <c r="F647" s="512">
        <v>0.31</v>
      </c>
      <c r="G647" s="512">
        <v>0.28999999999999998</v>
      </c>
      <c r="H647" s="512">
        <v>0.27</v>
      </c>
      <c r="I647" s="512">
        <v>0.25</v>
      </c>
      <c r="J647" s="1008" t="s">
        <v>90</v>
      </c>
      <c r="K647" s="512">
        <v>0.23</v>
      </c>
      <c r="L647" s="512">
        <v>0.21</v>
      </c>
      <c r="M647" s="1008"/>
      <c r="N647" s="616">
        <v>0.2</v>
      </c>
      <c r="O647" s="616">
        <v>0.19</v>
      </c>
      <c r="P647" s="616">
        <v>0.18</v>
      </c>
      <c r="Q647" s="616">
        <v>0.16</v>
      </c>
      <c r="R647" s="616">
        <v>0.13</v>
      </c>
      <c r="S647" s="616">
        <v>0.11</v>
      </c>
      <c r="T647" s="616">
        <v>0.1</v>
      </c>
      <c r="U647" s="612">
        <v>0.08</v>
      </c>
      <c r="V647" s="612">
        <v>0.08</v>
      </c>
      <c r="W647" s="612">
        <v>0.08</v>
      </c>
      <c r="X647" s="612">
        <v>0.08</v>
      </c>
      <c r="Y647" s="612">
        <v>0.08</v>
      </c>
      <c r="Z647" s="613">
        <f t="shared" ref="Z647:Z710" si="373">SUM(C647:Y647)</f>
        <v>6.1800000000000006</v>
      </c>
      <c r="AA647" s="1052">
        <f t="shared" si="353"/>
        <v>66.666666666666657</v>
      </c>
      <c r="AB647" s="1052">
        <f t="shared" si="354"/>
        <v>200.00000000000006</v>
      </c>
      <c r="AC647" s="1061">
        <f t="shared" si="355"/>
        <v>12.903225806451601</v>
      </c>
      <c r="AD647" s="1061">
        <f t="shared" si="356"/>
        <v>6.8965517241379448</v>
      </c>
      <c r="AE647" s="1061">
        <f t="shared" si="357"/>
        <v>7.4074074074073959</v>
      </c>
      <c r="AF647" s="1061">
        <f t="shared" si="358"/>
        <v>8.0000000000000071</v>
      </c>
      <c r="AG647" s="1061">
        <f t="shared" si="359"/>
        <v>8.6956521739130377</v>
      </c>
      <c r="AH647" s="1061">
        <f t="shared" si="360"/>
        <v>9.5238095238095344</v>
      </c>
      <c r="AI647" s="741">
        <f t="shared" si="361"/>
        <v>4.9999999999999822</v>
      </c>
      <c r="AJ647" s="1062">
        <f t="shared" si="362"/>
        <v>5.2631578947368363</v>
      </c>
      <c r="AK647" s="741">
        <f t="shared" si="363"/>
        <v>5.555555555555558</v>
      </c>
      <c r="AL647" s="741">
        <f t="shared" si="364"/>
        <v>12.5</v>
      </c>
      <c r="AM647" s="741">
        <f t="shared" si="365"/>
        <v>23.076923076923084</v>
      </c>
      <c r="AN647" s="741">
        <f t="shared" si="366"/>
        <v>18.181818181818187</v>
      </c>
      <c r="AO647" s="741">
        <f t="shared" si="367"/>
        <v>9.9999999999999858</v>
      </c>
      <c r="AP647" s="741">
        <f t="shared" si="368"/>
        <v>25</v>
      </c>
      <c r="AQ647" s="741">
        <f t="shared" si="369"/>
        <v>0</v>
      </c>
      <c r="AR647" s="741">
        <f t="shared" si="370"/>
        <v>0</v>
      </c>
      <c r="AS647" s="741">
        <f t="shared" si="371"/>
        <v>0</v>
      </c>
      <c r="AT647" s="741">
        <f t="shared" si="372"/>
        <v>0</v>
      </c>
      <c r="AU647" s="1054">
        <f t="shared" ref="AU647:AU710" si="374">AVERAGE(AA647:AT647)</f>
        <v>21.233538400570996</v>
      </c>
      <c r="AV647" s="1055">
        <f t="shared" ref="AV647:AV710" si="375">STDEV(AA647:AT647)</f>
        <v>44.576582219399924</v>
      </c>
    </row>
    <row r="648" spans="1:48" x14ac:dyDescent="0.2">
      <c r="A648" s="863" t="s">
        <v>360</v>
      </c>
      <c r="B648" s="875" t="s">
        <v>361</v>
      </c>
      <c r="C648" s="512">
        <v>0.357379</v>
      </c>
      <c r="D648" s="482">
        <v>0.34696955415213493</v>
      </c>
      <c r="E648" s="616">
        <v>0.3393345272881515</v>
      </c>
      <c r="F648" s="512">
        <v>0.32465316730839261</v>
      </c>
      <c r="G648" s="512">
        <v>0.29794507412629018</v>
      </c>
      <c r="H648" s="512">
        <v>0.26604362382069652</v>
      </c>
      <c r="I648" s="512">
        <v>0.25829478040844323</v>
      </c>
      <c r="J648" s="1008">
        <v>0</v>
      </c>
      <c r="K648" s="512">
        <v>0.25077163146450798</v>
      </c>
      <c r="L648" s="512">
        <v>0.24525335434996057</v>
      </c>
      <c r="M648" s="1008">
        <v>0</v>
      </c>
      <c r="N648" s="616">
        <v>0.23811005276695199</v>
      </c>
      <c r="O648" s="616">
        <v>0.23117480851160388</v>
      </c>
      <c r="P648" s="616">
        <v>0.22444156166175097</v>
      </c>
      <c r="Q648" s="616">
        <v>0.21790442879781646</v>
      </c>
      <c r="R648" s="616">
        <v>0.21155769786195808</v>
      </c>
      <c r="S648" s="616">
        <v>0.20539582316694924</v>
      </c>
      <c r="T648" s="616">
        <v>0.19941342055043609</v>
      </c>
      <c r="U648" s="616">
        <v>0.19360526267032641</v>
      </c>
      <c r="V648" s="616">
        <v>0.18796627443721026</v>
      </c>
      <c r="W648" s="616">
        <v>0.18249152857981557</v>
      </c>
      <c r="X648" s="616">
        <v>0.17717624133962662</v>
      </c>
      <c r="Y648" s="616">
        <v>0.17201576829089935</v>
      </c>
      <c r="Z648" s="613">
        <f t="shared" si="373"/>
        <v>5.1278975815539214</v>
      </c>
      <c r="AA648" s="1052">
        <f t="shared" si="353"/>
        <v>3.0001035316490343</v>
      </c>
      <c r="AB648" s="1052">
        <f t="shared" si="354"/>
        <v>2.2499999999999964</v>
      </c>
      <c r="AC648" s="1061">
        <f t="shared" si="355"/>
        <v>4.5221674876847473</v>
      </c>
      <c r="AD648" s="1061">
        <f t="shared" si="356"/>
        <v>8.9640995946728363</v>
      </c>
      <c r="AE648" s="1061">
        <f t="shared" si="357"/>
        <v>11.991059904932744</v>
      </c>
      <c r="AF648" s="1061">
        <f t="shared" si="358"/>
        <v>3.0000000000000027</v>
      </c>
      <c r="AG648" s="1061">
        <f t="shared" si="359"/>
        <v>3.0000000000000027</v>
      </c>
      <c r="AH648" s="1061">
        <f t="shared" si="360"/>
        <v>2.2500312500000286</v>
      </c>
      <c r="AI648" s="741">
        <f t="shared" si="361"/>
        <v>3.0000000000000027</v>
      </c>
      <c r="AJ648" s="1062">
        <f t="shared" si="362"/>
        <v>3.0000000000000027</v>
      </c>
      <c r="AK648" s="741">
        <f t="shared" si="363"/>
        <v>3.0000000000001581</v>
      </c>
      <c r="AL648" s="741">
        <f t="shared" si="364"/>
        <v>3.0000000000000027</v>
      </c>
      <c r="AM648" s="741">
        <f t="shared" si="365"/>
        <v>2.999999999999825</v>
      </c>
      <c r="AN648" s="741">
        <f t="shared" si="366"/>
        <v>3.0000000000001803</v>
      </c>
      <c r="AO648" s="741">
        <f t="shared" si="367"/>
        <v>3.0000000000000249</v>
      </c>
      <c r="AP648" s="741">
        <f t="shared" si="368"/>
        <v>2.9999999999999361</v>
      </c>
      <c r="AQ648" s="741">
        <f t="shared" si="369"/>
        <v>2.9999999999999138</v>
      </c>
      <c r="AR648" s="741">
        <f t="shared" si="370"/>
        <v>3.0000000000001137</v>
      </c>
      <c r="AS648" s="741">
        <f t="shared" si="371"/>
        <v>3.0000000000000915</v>
      </c>
      <c r="AT648" s="741">
        <f t="shared" si="372"/>
        <v>3.0000000000001581</v>
      </c>
      <c r="AU648" s="1054">
        <f t="shared" si="374"/>
        <v>3.748873088446989</v>
      </c>
      <c r="AV648" s="1055">
        <f t="shared" si="375"/>
        <v>2.3911610385633439</v>
      </c>
    </row>
    <row r="649" spans="1:48" x14ac:dyDescent="0.2">
      <c r="A649" s="863" t="s">
        <v>815</v>
      </c>
      <c r="B649" s="875" t="s">
        <v>816</v>
      </c>
      <c r="C649" s="512">
        <v>1.44</v>
      </c>
      <c r="D649" s="482">
        <v>1.385</v>
      </c>
      <c r="E649" s="616">
        <v>1.38</v>
      </c>
      <c r="F649" s="512">
        <v>1.36</v>
      </c>
      <c r="G649" s="512">
        <v>1.34</v>
      </c>
      <c r="H649" s="512">
        <v>1.32</v>
      </c>
      <c r="I649" s="512">
        <v>1.3</v>
      </c>
      <c r="J649" s="1008"/>
      <c r="K649" s="512">
        <v>1.28</v>
      </c>
      <c r="L649" s="512">
        <v>1.24</v>
      </c>
      <c r="M649" s="1008"/>
      <c r="N649" s="616">
        <v>1.1599999999999999</v>
      </c>
      <c r="O649" s="616">
        <v>1.1200000000000001</v>
      </c>
      <c r="P649" s="616">
        <v>1.08</v>
      </c>
      <c r="Q649" s="616">
        <v>0.98</v>
      </c>
      <c r="R649" s="616">
        <v>0.88</v>
      </c>
      <c r="S649" s="616">
        <v>0.79</v>
      </c>
      <c r="T649" s="616">
        <v>0.755</v>
      </c>
      <c r="U649" s="616">
        <v>0.72499999999999998</v>
      </c>
      <c r="V649" s="616">
        <v>0.70499999999999996</v>
      </c>
      <c r="W649" s="612">
        <v>0.7</v>
      </c>
      <c r="X649" s="616">
        <v>0.68500000000000005</v>
      </c>
      <c r="Y649" s="616">
        <v>0.65749999999999997</v>
      </c>
      <c r="Z649" s="613">
        <f t="shared" si="373"/>
        <v>22.282499999999992</v>
      </c>
      <c r="AA649" s="1052">
        <f t="shared" si="353"/>
        <v>3.971119133573997</v>
      </c>
      <c r="AB649" s="1052">
        <f t="shared" si="354"/>
        <v>0.36231884057971175</v>
      </c>
      <c r="AC649" s="1061">
        <f t="shared" si="355"/>
        <v>1.4705882352941124</v>
      </c>
      <c r="AD649" s="1061">
        <f t="shared" si="356"/>
        <v>1.4925373134328401</v>
      </c>
      <c r="AE649" s="1061">
        <f t="shared" si="357"/>
        <v>1.5151515151515138</v>
      </c>
      <c r="AF649" s="1061">
        <f t="shared" si="358"/>
        <v>1.538461538461533</v>
      </c>
      <c r="AG649" s="1061">
        <f t="shared" si="359"/>
        <v>1.5625</v>
      </c>
      <c r="AH649" s="1061">
        <f t="shared" si="360"/>
        <v>3.2258064516129004</v>
      </c>
      <c r="AI649" s="741">
        <f t="shared" si="361"/>
        <v>6.8965517241379448</v>
      </c>
      <c r="AJ649" s="1062">
        <f t="shared" si="362"/>
        <v>3.5714285714285587</v>
      </c>
      <c r="AK649" s="741">
        <f t="shared" si="363"/>
        <v>3.7037037037036979</v>
      </c>
      <c r="AL649" s="741">
        <f t="shared" si="364"/>
        <v>10.204081632653072</v>
      </c>
      <c r="AM649" s="741">
        <f t="shared" si="365"/>
        <v>11.363636363636353</v>
      </c>
      <c r="AN649" s="741">
        <f t="shared" si="366"/>
        <v>11.392405063291132</v>
      </c>
      <c r="AO649" s="741">
        <f t="shared" si="367"/>
        <v>4.635761589403975</v>
      </c>
      <c r="AP649" s="741">
        <f t="shared" si="368"/>
        <v>4.1379310344827669</v>
      </c>
      <c r="AQ649" s="741">
        <f t="shared" si="369"/>
        <v>2.8368794326241176</v>
      </c>
      <c r="AR649" s="741">
        <f t="shared" si="370"/>
        <v>0.71428571428571175</v>
      </c>
      <c r="AS649" s="741">
        <f t="shared" si="371"/>
        <v>2.1897810218977964</v>
      </c>
      <c r="AT649" s="741">
        <f t="shared" si="372"/>
        <v>4.1825095057034245</v>
      </c>
      <c r="AU649" s="1054">
        <f t="shared" si="374"/>
        <v>4.0483719192677574</v>
      </c>
      <c r="AV649" s="1055">
        <f t="shared" si="375"/>
        <v>3.3760110913966352</v>
      </c>
    </row>
    <row r="650" spans="1:48" x14ac:dyDescent="0.2">
      <c r="A650" s="880" t="s">
        <v>1728</v>
      </c>
      <c r="B650" s="875" t="s">
        <v>1729</v>
      </c>
      <c r="C650" s="512">
        <v>0.64</v>
      </c>
      <c r="D650" s="482">
        <v>0.52</v>
      </c>
      <c r="E650" s="616">
        <v>0.48</v>
      </c>
      <c r="F650" s="514">
        <v>0.44</v>
      </c>
      <c r="G650" s="512">
        <v>0.42</v>
      </c>
      <c r="H650" s="512">
        <v>0.35</v>
      </c>
      <c r="I650" s="512">
        <v>0.25</v>
      </c>
      <c r="J650" s="1008"/>
      <c r="K650" s="512">
        <v>0.2</v>
      </c>
      <c r="L650" s="512">
        <v>0.17</v>
      </c>
      <c r="M650" s="1008"/>
      <c r="N650" s="612">
        <v>0.16</v>
      </c>
      <c r="O650" s="616">
        <v>0.16</v>
      </c>
      <c r="P650" s="616">
        <v>0.15</v>
      </c>
      <c r="Q650" s="616">
        <v>0.125</v>
      </c>
      <c r="R650" s="616">
        <v>0.10668</v>
      </c>
      <c r="S650" s="616">
        <v>8.3339999999999997E-2</v>
      </c>
      <c r="T650" s="612">
        <v>0.08</v>
      </c>
      <c r="U650" s="612">
        <v>0.08</v>
      </c>
      <c r="V650" s="612">
        <v>0.12</v>
      </c>
      <c r="W650" s="612">
        <v>0.24</v>
      </c>
      <c r="X650" s="616">
        <v>0.24</v>
      </c>
      <c r="Y650" s="616">
        <v>0.23000999999999999</v>
      </c>
      <c r="Z650" s="613">
        <f t="shared" si="373"/>
        <v>5.2450300000000007</v>
      </c>
      <c r="AA650" s="1052">
        <f t="shared" si="353"/>
        <v>23.076923076923084</v>
      </c>
      <c r="AB650" s="1052">
        <f t="shared" si="354"/>
        <v>8.3333333333333481</v>
      </c>
      <c r="AC650" s="1061">
        <f t="shared" si="355"/>
        <v>9.0909090909090828</v>
      </c>
      <c r="AD650" s="1061">
        <f t="shared" si="356"/>
        <v>4.7619047619047672</v>
      </c>
      <c r="AE650" s="1061">
        <f t="shared" si="357"/>
        <v>19.999999999999996</v>
      </c>
      <c r="AF650" s="1061">
        <f t="shared" si="358"/>
        <v>39.999999999999993</v>
      </c>
      <c r="AG650" s="1061">
        <f t="shared" si="359"/>
        <v>25</v>
      </c>
      <c r="AH650" s="1061">
        <f t="shared" si="360"/>
        <v>17.647058823529417</v>
      </c>
      <c r="AI650" s="741">
        <f t="shared" si="361"/>
        <v>6.25</v>
      </c>
      <c r="AJ650" s="1062">
        <f t="shared" si="362"/>
        <v>0</v>
      </c>
      <c r="AK650" s="741">
        <f t="shared" si="363"/>
        <v>6.6666666666666652</v>
      </c>
      <c r="AL650" s="741">
        <f t="shared" si="364"/>
        <v>19.999999999999996</v>
      </c>
      <c r="AM650" s="741">
        <f t="shared" si="365"/>
        <v>17.172853393325838</v>
      </c>
      <c r="AN650" s="741">
        <f t="shared" si="366"/>
        <v>28.005759539236852</v>
      </c>
      <c r="AO650" s="741">
        <f t="shared" si="367"/>
        <v>4.1749999999999954</v>
      </c>
      <c r="AP650" s="741">
        <f t="shared" si="368"/>
        <v>0</v>
      </c>
      <c r="AQ650" s="741">
        <f t="shared" si="369"/>
        <v>-33.333333333333329</v>
      </c>
      <c r="AR650" s="741">
        <f t="shared" si="370"/>
        <v>-50</v>
      </c>
      <c r="AS650" s="741">
        <f t="shared" si="371"/>
        <v>0</v>
      </c>
      <c r="AT650" s="741">
        <f t="shared" si="372"/>
        <v>4.343289422199037</v>
      </c>
      <c r="AU650" s="1054">
        <f t="shared" si="374"/>
        <v>7.5595182387347348</v>
      </c>
      <c r="AV650" s="1055">
        <f t="shared" si="375"/>
        <v>20.14544986877068</v>
      </c>
    </row>
    <row r="651" spans="1:48" x14ac:dyDescent="0.2">
      <c r="A651" s="871" t="s">
        <v>1708</v>
      </c>
      <c r="B651" s="875" t="s">
        <v>1709</v>
      </c>
      <c r="C651" s="512">
        <v>0.99</v>
      </c>
      <c r="D651" s="482">
        <v>0.9</v>
      </c>
      <c r="E651" s="616">
        <v>0.82000000000000006</v>
      </c>
      <c r="F651" s="512">
        <v>0.76</v>
      </c>
      <c r="G651" s="512">
        <v>0.64</v>
      </c>
      <c r="H651" s="512">
        <v>0.54</v>
      </c>
      <c r="I651" s="512">
        <v>0.5</v>
      </c>
      <c r="J651" s="1008"/>
      <c r="K651" s="512">
        <v>0.44</v>
      </c>
      <c r="L651" s="512">
        <v>0.3</v>
      </c>
      <c r="M651" s="1008"/>
      <c r="N651" s="612">
        <v>0</v>
      </c>
      <c r="O651" s="612">
        <v>0</v>
      </c>
      <c r="P651" s="612">
        <v>0</v>
      </c>
      <c r="Q651" s="612">
        <v>0</v>
      </c>
      <c r="R651" s="612">
        <v>0</v>
      </c>
      <c r="S651" s="612">
        <v>0</v>
      </c>
      <c r="T651" s="612">
        <v>0</v>
      </c>
      <c r="U651" s="612">
        <v>0</v>
      </c>
      <c r="V651" s="612">
        <v>0</v>
      </c>
      <c r="W651" s="612">
        <v>0</v>
      </c>
      <c r="X651" s="612">
        <v>0</v>
      </c>
      <c r="Y651" s="612">
        <v>0</v>
      </c>
      <c r="Z651" s="613">
        <f t="shared" si="373"/>
        <v>5.89</v>
      </c>
      <c r="AA651" s="1052">
        <f t="shared" si="353"/>
        <v>9.9999999999999858</v>
      </c>
      <c r="AB651" s="1052">
        <f t="shared" si="354"/>
        <v>9.7560975609755971</v>
      </c>
      <c r="AC651" s="1061">
        <f t="shared" si="355"/>
        <v>7.8947368421052655</v>
      </c>
      <c r="AD651" s="1061">
        <f t="shared" si="356"/>
        <v>18.75</v>
      </c>
      <c r="AE651" s="1061">
        <f t="shared" si="357"/>
        <v>18.518518518518512</v>
      </c>
      <c r="AF651" s="1061">
        <f t="shared" si="358"/>
        <v>8.0000000000000071</v>
      </c>
      <c r="AG651" s="1061">
        <f t="shared" si="359"/>
        <v>13.636363636363647</v>
      </c>
      <c r="AH651" s="1061">
        <f t="shared" si="360"/>
        <v>46.666666666666679</v>
      </c>
      <c r="AI651" s="741" t="str">
        <f t="shared" si="361"/>
        <v>n/a</v>
      </c>
      <c r="AJ651" s="1062" t="str">
        <f t="shared" si="362"/>
        <v>n/a</v>
      </c>
      <c r="AK651" s="741" t="str">
        <f t="shared" si="363"/>
        <v>n/a</v>
      </c>
      <c r="AL651" s="741" t="str">
        <f t="shared" si="364"/>
        <v>n/a</v>
      </c>
      <c r="AM651" s="741" t="str">
        <f t="shared" si="365"/>
        <v>n/a</v>
      </c>
      <c r="AN651" s="741" t="str">
        <f t="shared" si="366"/>
        <v>n/a</v>
      </c>
      <c r="AO651" s="741" t="str">
        <f t="shared" si="367"/>
        <v>n/a</v>
      </c>
      <c r="AP651" s="741" t="str">
        <f t="shared" si="368"/>
        <v>n/a</v>
      </c>
      <c r="AQ651" s="741" t="str">
        <f t="shared" si="369"/>
        <v>n/a</v>
      </c>
      <c r="AR651" s="741" t="str">
        <f t="shared" si="370"/>
        <v>n/a</v>
      </c>
      <c r="AS651" s="741" t="str">
        <f t="shared" si="371"/>
        <v>n/a</v>
      </c>
      <c r="AT651" s="741" t="str">
        <f t="shared" si="372"/>
        <v>n/a</v>
      </c>
      <c r="AU651" s="1054">
        <f t="shared" si="374"/>
        <v>16.652797903078714</v>
      </c>
      <c r="AV651" s="1055">
        <f t="shared" si="375"/>
        <v>12.879713309479806</v>
      </c>
    </row>
    <row r="652" spans="1:48" x14ac:dyDescent="0.2">
      <c r="A652" s="871" t="s">
        <v>349</v>
      </c>
      <c r="B652" s="875" t="s">
        <v>350</v>
      </c>
      <c r="C652" s="512">
        <v>3.04</v>
      </c>
      <c r="D652" s="482">
        <v>2.8</v>
      </c>
      <c r="E652" s="616">
        <v>2.2799999999999998</v>
      </c>
      <c r="F652" s="512">
        <v>2.16</v>
      </c>
      <c r="G652" s="512">
        <v>2.08</v>
      </c>
      <c r="H652" s="512">
        <v>1.76</v>
      </c>
      <c r="I652" s="512">
        <v>1.52</v>
      </c>
      <c r="J652" s="1008"/>
      <c r="K652" s="512">
        <v>1.36</v>
      </c>
      <c r="L652" s="512">
        <v>1.24</v>
      </c>
      <c r="M652" s="1008"/>
      <c r="N652" s="616">
        <v>1.08</v>
      </c>
      <c r="O652" s="616">
        <v>1</v>
      </c>
      <c r="P652" s="616">
        <v>0.96</v>
      </c>
      <c r="Q652" s="616">
        <v>0.68</v>
      </c>
      <c r="R652" s="616">
        <v>0.56000000000000005</v>
      </c>
      <c r="S652" s="616">
        <v>0.46</v>
      </c>
      <c r="T652" s="616">
        <v>0.38</v>
      </c>
      <c r="U652" s="616">
        <v>0.34</v>
      </c>
      <c r="V652" s="616">
        <v>0.32</v>
      </c>
      <c r="W652" s="616">
        <v>0.3</v>
      </c>
      <c r="X652" s="616">
        <v>0.26</v>
      </c>
      <c r="Y652" s="616">
        <v>0.2</v>
      </c>
      <c r="Z652" s="613">
        <f t="shared" si="373"/>
        <v>24.78</v>
      </c>
      <c r="AA652" s="1052">
        <f t="shared" si="353"/>
        <v>8.5714285714285854</v>
      </c>
      <c r="AB652" s="1052">
        <f t="shared" si="354"/>
        <v>22.807017543859654</v>
      </c>
      <c r="AC652" s="1061">
        <f t="shared" si="355"/>
        <v>5.5555555555555358</v>
      </c>
      <c r="AD652" s="1061">
        <f t="shared" si="356"/>
        <v>3.8461538461538547</v>
      </c>
      <c r="AE652" s="1061">
        <f t="shared" si="357"/>
        <v>18.181818181818187</v>
      </c>
      <c r="AF652" s="1061">
        <f t="shared" si="358"/>
        <v>15.789473684210531</v>
      </c>
      <c r="AG652" s="1061">
        <f t="shared" si="359"/>
        <v>11.764705882352944</v>
      </c>
      <c r="AH652" s="1061">
        <f t="shared" si="360"/>
        <v>9.6774193548387224</v>
      </c>
      <c r="AI652" s="741">
        <f t="shared" si="361"/>
        <v>14.814814814814813</v>
      </c>
      <c r="AJ652" s="1062">
        <f t="shared" si="362"/>
        <v>8.0000000000000071</v>
      </c>
      <c r="AK652" s="741">
        <f t="shared" si="363"/>
        <v>4.1666666666666741</v>
      </c>
      <c r="AL652" s="741">
        <f t="shared" si="364"/>
        <v>41.176470588235283</v>
      </c>
      <c r="AM652" s="741">
        <f t="shared" si="365"/>
        <v>21.42857142857142</v>
      </c>
      <c r="AN652" s="741">
        <f t="shared" si="366"/>
        <v>21.739130434782616</v>
      </c>
      <c r="AO652" s="741">
        <f t="shared" si="367"/>
        <v>21.052631578947366</v>
      </c>
      <c r="AP652" s="741">
        <f t="shared" si="368"/>
        <v>11.764705882352944</v>
      </c>
      <c r="AQ652" s="741">
        <f t="shared" si="369"/>
        <v>6.25</v>
      </c>
      <c r="AR652" s="741">
        <f t="shared" si="370"/>
        <v>6.6666666666666652</v>
      </c>
      <c r="AS652" s="741">
        <f t="shared" si="371"/>
        <v>15.384615384615374</v>
      </c>
      <c r="AT652" s="741">
        <f t="shared" si="372"/>
        <v>30.000000000000004</v>
      </c>
      <c r="AU652" s="1054">
        <f t="shared" si="374"/>
        <v>14.93189230329356</v>
      </c>
      <c r="AV652" s="1055">
        <f t="shared" si="375"/>
        <v>9.5198825205654209</v>
      </c>
    </row>
    <row r="653" spans="1:48" x14ac:dyDescent="0.2">
      <c r="A653" s="871" t="s">
        <v>1730</v>
      </c>
      <c r="B653" s="875" t="s">
        <v>1731</v>
      </c>
      <c r="C653" s="512">
        <v>1</v>
      </c>
      <c r="D653" s="482">
        <v>0.88</v>
      </c>
      <c r="E653" s="616">
        <v>0.8</v>
      </c>
      <c r="F653" s="512">
        <v>0.72</v>
      </c>
      <c r="G653" s="512">
        <v>0.6</v>
      </c>
      <c r="H653" s="512">
        <v>0.4</v>
      </c>
      <c r="I653" s="512">
        <v>0.1</v>
      </c>
      <c r="J653" s="1008"/>
      <c r="K653" s="514">
        <v>0</v>
      </c>
      <c r="L653" s="514">
        <v>0</v>
      </c>
      <c r="M653" s="1008"/>
      <c r="N653" s="612">
        <v>0</v>
      </c>
      <c r="O653" s="612">
        <v>0</v>
      </c>
      <c r="P653" s="612">
        <v>0</v>
      </c>
      <c r="Q653" s="612">
        <v>0</v>
      </c>
      <c r="R653" s="612">
        <v>0</v>
      </c>
      <c r="S653" s="612">
        <v>0</v>
      </c>
      <c r="T653" s="612">
        <v>0</v>
      </c>
      <c r="U653" s="612">
        <v>0</v>
      </c>
      <c r="V653" s="612">
        <v>0</v>
      </c>
      <c r="W653" s="612">
        <v>0</v>
      </c>
      <c r="X653" s="612">
        <v>0</v>
      </c>
      <c r="Y653" s="612">
        <v>0</v>
      </c>
      <c r="Z653" s="613">
        <f t="shared" si="373"/>
        <v>4.4999999999999991</v>
      </c>
      <c r="AA653" s="1052">
        <f t="shared" si="353"/>
        <v>13.636363636363647</v>
      </c>
      <c r="AB653" s="1052">
        <f t="shared" si="354"/>
        <v>9.9999999999999858</v>
      </c>
      <c r="AC653" s="1061">
        <f t="shared" si="355"/>
        <v>11.111111111111116</v>
      </c>
      <c r="AD653" s="1061">
        <f t="shared" si="356"/>
        <v>19.999999999999996</v>
      </c>
      <c r="AE653" s="1061">
        <f t="shared" si="357"/>
        <v>49.999999999999979</v>
      </c>
      <c r="AF653" s="1061">
        <f t="shared" si="358"/>
        <v>300</v>
      </c>
      <c r="AG653" s="1061" t="str">
        <f t="shared" si="359"/>
        <v>n/a</v>
      </c>
      <c r="AH653" s="1061" t="str">
        <f t="shared" si="360"/>
        <v>n/a</v>
      </c>
      <c r="AI653" s="741" t="str">
        <f t="shared" si="361"/>
        <v>n/a</v>
      </c>
      <c r="AJ653" s="1062" t="str">
        <f t="shared" si="362"/>
        <v>n/a</v>
      </c>
      <c r="AK653" s="741" t="str">
        <f t="shared" si="363"/>
        <v>n/a</v>
      </c>
      <c r="AL653" s="741" t="str">
        <f t="shared" si="364"/>
        <v>n/a</v>
      </c>
      <c r="AM653" s="741" t="str">
        <f t="shared" si="365"/>
        <v>n/a</v>
      </c>
      <c r="AN653" s="741" t="str">
        <f t="shared" si="366"/>
        <v>n/a</v>
      </c>
      <c r="AO653" s="741" t="str">
        <f t="shared" si="367"/>
        <v>n/a</v>
      </c>
      <c r="AP653" s="741" t="str">
        <f t="shared" si="368"/>
        <v>n/a</v>
      </c>
      <c r="AQ653" s="741" t="str">
        <f t="shared" si="369"/>
        <v>n/a</v>
      </c>
      <c r="AR653" s="741" t="str">
        <f t="shared" si="370"/>
        <v>n/a</v>
      </c>
      <c r="AS653" s="741" t="str">
        <f t="shared" si="371"/>
        <v>n/a</v>
      </c>
      <c r="AT653" s="741" t="str">
        <f t="shared" si="372"/>
        <v>n/a</v>
      </c>
      <c r="AU653" s="1054">
        <f t="shared" si="374"/>
        <v>67.457912457912457</v>
      </c>
      <c r="AV653" s="1055">
        <f t="shared" si="375"/>
        <v>114.89646424870551</v>
      </c>
    </row>
    <row r="654" spans="1:48" x14ac:dyDescent="0.2">
      <c r="A654" s="871" t="s">
        <v>826</v>
      </c>
      <c r="B654" s="875" t="s">
        <v>827</v>
      </c>
      <c r="C654" s="512">
        <v>3.23</v>
      </c>
      <c r="D654" s="482">
        <v>3.03</v>
      </c>
      <c r="E654" s="616">
        <v>2.83</v>
      </c>
      <c r="F654" s="512">
        <v>2.62</v>
      </c>
      <c r="G654" s="512">
        <v>2.38</v>
      </c>
      <c r="H654" s="512">
        <v>2.15</v>
      </c>
      <c r="I654" s="512">
        <v>1.96</v>
      </c>
      <c r="J654" s="1008"/>
      <c r="K654" s="512">
        <v>1.79</v>
      </c>
      <c r="L654" s="512">
        <v>1.59</v>
      </c>
      <c r="M654" s="1008"/>
      <c r="N654" s="616">
        <v>1.41</v>
      </c>
      <c r="O654" s="616">
        <v>1.23</v>
      </c>
      <c r="P654" s="616">
        <v>1.19</v>
      </c>
      <c r="Q654" s="616">
        <v>1.1299999999999999</v>
      </c>
      <c r="R654" s="616">
        <v>1.01</v>
      </c>
      <c r="S654" s="616">
        <v>0.91</v>
      </c>
      <c r="T654" s="612">
        <v>0.87</v>
      </c>
      <c r="U654" s="612">
        <v>1.1599999999999999</v>
      </c>
      <c r="V654" s="616">
        <v>1.1599999999999999</v>
      </c>
      <c r="W654" s="616">
        <v>1.1200000000000001</v>
      </c>
      <c r="X654" s="616">
        <v>1.08</v>
      </c>
      <c r="Y654" s="616">
        <v>1.04</v>
      </c>
      <c r="Z654" s="613">
        <f t="shared" si="373"/>
        <v>34.89</v>
      </c>
      <c r="AA654" s="1052">
        <f t="shared" si="353"/>
        <v>6.6006600660066139</v>
      </c>
      <c r="AB654" s="1052">
        <f t="shared" si="354"/>
        <v>7.0671378091872628</v>
      </c>
      <c r="AC654" s="1061">
        <f t="shared" si="355"/>
        <v>8.0152671755725269</v>
      </c>
      <c r="AD654" s="1061">
        <f t="shared" si="356"/>
        <v>10.084033613445387</v>
      </c>
      <c r="AE654" s="1061">
        <f t="shared" si="357"/>
        <v>10.697674418604652</v>
      </c>
      <c r="AF654" s="1061">
        <f t="shared" si="358"/>
        <v>9.6938775510204032</v>
      </c>
      <c r="AG654" s="1061">
        <f t="shared" si="359"/>
        <v>9.4972067039106101</v>
      </c>
      <c r="AH654" s="1061">
        <f t="shared" si="360"/>
        <v>12.578616352201255</v>
      </c>
      <c r="AI654" s="741">
        <f t="shared" si="361"/>
        <v>12.765957446808528</v>
      </c>
      <c r="AJ654" s="1062">
        <f t="shared" si="362"/>
        <v>14.634146341463406</v>
      </c>
      <c r="AK654" s="741">
        <f t="shared" si="363"/>
        <v>3.3613445378151363</v>
      </c>
      <c r="AL654" s="741">
        <f t="shared" si="364"/>
        <v>5.3097345132743445</v>
      </c>
      <c r="AM654" s="741">
        <f t="shared" si="365"/>
        <v>11.88118811881187</v>
      </c>
      <c r="AN654" s="741">
        <f t="shared" si="366"/>
        <v>10.989010989010994</v>
      </c>
      <c r="AO654" s="741">
        <f t="shared" si="367"/>
        <v>4.5977011494252817</v>
      </c>
      <c r="AP654" s="741">
        <f t="shared" si="368"/>
        <v>-25</v>
      </c>
      <c r="AQ654" s="741">
        <f t="shared" si="369"/>
        <v>0</v>
      </c>
      <c r="AR654" s="741">
        <f t="shared" si="370"/>
        <v>3.5714285714285587</v>
      </c>
      <c r="AS654" s="741">
        <f t="shared" si="371"/>
        <v>3.7037037037036979</v>
      </c>
      <c r="AT654" s="741">
        <f t="shared" si="372"/>
        <v>3.8461538461538547</v>
      </c>
      <c r="AU654" s="1054">
        <f t="shared" si="374"/>
        <v>6.1947421453922198</v>
      </c>
      <c r="AV654" s="1055">
        <f t="shared" si="375"/>
        <v>8.3184130251232844</v>
      </c>
    </row>
    <row r="655" spans="1:48" x14ac:dyDescent="0.2">
      <c r="A655" s="871" t="s">
        <v>1716</v>
      </c>
      <c r="B655" s="863" t="s">
        <v>1717</v>
      </c>
      <c r="C655" s="512">
        <v>0.6</v>
      </c>
      <c r="D655" s="616">
        <v>0.52</v>
      </c>
      <c r="E655" s="616">
        <v>0.44</v>
      </c>
      <c r="F655" s="512">
        <v>0.34</v>
      </c>
      <c r="G655" s="512">
        <v>0.26</v>
      </c>
      <c r="H655" s="512">
        <v>0.18</v>
      </c>
      <c r="I655" s="512">
        <v>0.12</v>
      </c>
      <c r="J655" s="1008"/>
      <c r="K655" s="514">
        <v>0</v>
      </c>
      <c r="L655" s="514">
        <v>0</v>
      </c>
      <c r="M655" s="1008"/>
      <c r="N655" s="612">
        <v>0.01</v>
      </c>
      <c r="O655" s="612">
        <v>0.31</v>
      </c>
      <c r="P655" s="616">
        <v>0.44</v>
      </c>
      <c r="Q655" s="616">
        <v>0.38</v>
      </c>
      <c r="R655" s="616">
        <v>0.34</v>
      </c>
      <c r="S655" s="616">
        <v>0.31</v>
      </c>
      <c r="T655" s="616">
        <v>0.28999999999999998</v>
      </c>
      <c r="U655" s="616">
        <v>0.26</v>
      </c>
      <c r="V655" s="616">
        <v>0.23</v>
      </c>
      <c r="W655" s="616">
        <v>0.21</v>
      </c>
      <c r="X655" s="616">
        <v>0.185</v>
      </c>
      <c r="Y655" s="616">
        <v>0.14499999999999999</v>
      </c>
      <c r="Z655" s="613">
        <f t="shared" si="373"/>
        <v>5.5699999999999994</v>
      </c>
      <c r="AA655" s="1052">
        <f t="shared" si="353"/>
        <v>15.384615384615374</v>
      </c>
      <c r="AB655" s="1052">
        <f t="shared" si="354"/>
        <v>18.181818181818187</v>
      </c>
      <c r="AC655" s="1061">
        <f t="shared" si="355"/>
        <v>29.411764705882337</v>
      </c>
      <c r="AD655" s="1061">
        <f t="shared" si="356"/>
        <v>30.76923076923077</v>
      </c>
      <c r="AE655" s="1061">
        <f t="shared" si="357"/>
        <v>44.444444444444464</v>
      </c>
      <c r="AF655" s="1061">
        <f t="shared" si="358"/>
        <v>50</v>
      </c>
      <c r="AG655" s="1061" t="str">
        <f t="shared" si="359"/>
        <v>n/a</v>
      </c>
      <c r="AH655" s="1061" t="str">
        <f t="shared" si="360"/>
        <v>n/a</v>
      </c>
      <c r="AI655" s="741">
        <f t="shared" si="361"/>
        <v>-100</v>
      </c>
      <c r="AJ655" s="1062">
        <f t="shared" si="362"/>
        <v>-96.774193548387103</v>
      </c>
      <c r="AK655" s="741">
        <f t="shared" si="363"/>
        <v>-29.54545454545454</v>
      </c>
      <c r="AL655" s="741">
        <f t="shared" si="364"/>
        <v>15.789473684210531</v>
      </c>
      <c r="AM655" s="741">
        <f t="shared" si="365"/>
        <v>11.764705882352944</v>
      </c>
      <c r="AN655" s="741">
        <f t="shared" si="366"/>
        <v>9.6774193548387224</v>
      </c>
      <c r="AO655" s="741">
        <f t="shared" si="367"/>
        <v>6.8965517241379448</v>
      </c>
      <c r="AP655" s="741">
        <f t="shared" si="368"/>
        <v>11.538461538461519</v>
      </c>
      <c r="AQ655" s="741">
        <f t="shared" si="369"/>
        <v>13.043478260869556</v>
      </c>
      <c r="AR655" s="741">
        <f t="shared" si="370"/>
        <v>9.5238095238095344</v>
      </c>
      <c r="AS655" s="741">
        <f t="shared" si="371"/>
        <v>13.513513513513509</v>
      </c>
      <c r="AT655" s="741">
        <f t="shared" si="372"/>
        <v>27.586206896551737</v>
      </c>
      <c r="AU655" s="1054">
        <f t="shared" si="374"/>
        <v>4.5114358761608599</v>
      </c>
      <c r="AV655" s="1055">
        <f t="shared" si="375"/>
        <v>41.011268427304714</v>
      </c>
    </row>
    <row r="656" spans="1:48" x14ac:dyDescent="0.2">
      <c r="A656" s="863" t="s">
        <v>1722</v>
      </c>
      <c r="B656" s="863" t="s">
        <v>1723</v>
      </c>
      <c r="C656" s="512">
        <v>1.36</v>
      </c>
      <c r="D656" s="616">
        <v>1.2</v>
      </c>
      <c r="E656" s="616">
        <v>1.05</v>
      </c>
      <c r="F656" s="512">
        <v>0.92</v>
      </c>
      <c r="G656" s="512">
        <v>0.76</v>
      </c>
      <c r="H656" s="512">
        <v>0.61</v>
      </c>
      <c r="I656" s="512">
        <v>0.49</v>
      </c>
      <c r="J656" s="1008"/>
      <c r="K656" s="512">
        <v>0.36</v>
      </c>
      <c r="L656" s="512">
        <v>0.215</v>
      </c>
      <c r="M656" s="1008"/>
      <c r="N656" s="616">
        <v>0.14000000000000001</v>
      </c>
      <c r="O656" s="612">
        <v>0</v>
      </c>
      <c r="P656" s="612">
        <v>0</v>
      </c>
      <c r="Q656" s="612">
        <v>0</v>
      </c>
      <c r="R656" s="612">
        <v>0</v>
      </c>
      <c r="S656" s="612">
        <v>0</v>
      </c>
      <c r="T656" s="612">
        <v>0</v>
      </c>
      <c r="U656" s="612">
        <v>0</v>
      </c>
      <c r="V656" s="612">
        <v>0</v>
      </c>
      <c r="W656" s="612">
        <v>0</v>
      </c>
      <c r="X656" s="612">
        <v>0</v>
      </c>
      <c r="Y656" s="612">
        <v>0</v>
      </c>
      <c r="Z656" s="613">
        <f t="shared" si="373"/>
        <v>7.1050000000000004</v>
      </c>
      <c r="AA656" s="1052">
        <f t="shared" si="353"/>
        <v>13.333333333333353</v>
      </c>
      <c r="AB656" s="1052">
        <f t="shared" si="354"/>
        <v>14.285714285714279</v>
      </c>
      <c r="AC656" s="1061">
        <f t="shared" si="355"/>
        <v>14.130434782608692</v>
      </c>
      <c r="AD656" s="1061">
        <f t="shared" si="356"/>
        <v>21.052631578947366</v>
      </c>
      <c r="AE656" s="1061">
        <f t="shared" si="357"/>
        <v>24.590163934426236</v>
      </c>
      <c r="AF656" s="1061">
        <f t="shared" si="358"/>
        <v>24.489795918367353</v>
      </c>
      <c r="AG656" s="1061">
        <f t="shared" si="359"/>
        <v>36.111111111111114</v>
      </c>
      <c r="AH656" s="1061">
        <f t="shared" si="360"/>
        <v>67.441860465116264</v>
      </c>
      <c r="AI656" s="741">
        <f t="shared" si="361"/>
        <v>53.571428571428555</v>
      </c>
      <c r="AJ656" s="1062" t="str">
        <f t="shared" si="362"/>
        <v>n/a</v>
      </c>
      <c r="AK656" s="741" t="str">
        <f t="shared" si="363"/>
        <v>n/a</v>
      </c>
      <c r="AL656" s="741" t="str">
        <f t="shared" si="364"/>
        <v>n/a</v>
      </c>
      <c r="AM656" s="741" t="str">
        <f t="shared" si="365"/>
        <v>n/a</v>
      </c>
      <c r="AN656" s="741" t="str">
        <f t="shared" si="366"/>
        <v>n/a</v>
      </c>
      <c r="AO656" s="741" t="str">
        <f t="shared" si="367"/>
        <v>n/a</v>
      </c>
      <c r="AP656" s="741" t="str">
        <f t="shared" si="368"/>
        <v>n/a</v>
      </c>
      <c r="AQ656" s="741" t="str">
        <f t="shared" si="369"/>
        <v>n/a</v>
      </c>
      <c r="AR656" s="741" t="str">
        <f t="shared" si="370"/>
        <v>n/a</v>
      </c>
      <c r="AS656" s="741" t="str">
        <f t="shared" si="371"/>
        <v>n/a</v>
      </c>
      <c r="AT656" s="741" t="str">
        <f t="shared" si="372"/>
        <v>n/a</v>
      </c>
      <c r="AU656" s="1054">
        <f t="shared" si="374"/>
        <v>29.889608220117022</v>
      </c>
      <c r="AV656" s="1055">
        <f t="shared" si="375"/>
        <v>19.075458357240858</v>
      </c>
    </row>
    <row r="657" spans="1:48" x14ac:dyDescent="0.2">
      <c r="A657" s="871" t="s">
        <v>1736</v>
      </c>
      <c r="B657" s="863" t="s">
        <v>1737</v>
      </c>
      <c r="C657" s="512">
        <v>1.5449999999999999</v>
      </c>
      <c r="D657" s="616">
        <v>1.2749999999999999</v>
      </c>
      <c r="E657" s="616">
        <v>0.97499999999999998</v>
      </c>
      <c r="F657" s="512">
        <v>0.6</v>
      </c>
      <c r="G657" s="512">
        <v>0.45</v>
      </c>
      <c r="H657" s="512">
        <v>0.32500000000000001</v>
      </c>
      <c r="I657" s="512">
        <v>0.22500000000000001</v>
      </c>
      <c r="J657" s="1008"/>
      <c r="K657" s="512">
        <v>0.17</v>
      </c>
      <c r="L657" s="514">
        <v>0.16</v>
      </c>
      <c r="M657" s="1008"/>
      <c r="N657" s="612">
        <v>0.16</v>
      </c>
      <c r="O657" s="612">
        <v>0.16</v>
      </c>
      <c r="P657" s="612">
        <v>0.16</v>
      </c>
      <c r="Q657" s="612">
        <v>0.16</v>
      </c>
      <c r="R657" s="612">
        <v>0.16</v>
      </c>
      <c r="S657" s="612">
        <v>0.16</v>
      </c>
      <c r="T657" s="612">
        <v>0.16</v>
      </c>
      <c r="U657" s="612">
        <v>0.16</v>
      </c>
      <c r="V657" s="612">
        <v>0.16</v>
      </c>
      <c r="W657" s="612">
        <v>0.16</v>
      </c>
      <c r="X657" s="616">
        <v>0.16</v>
      </c>
      <c r="Y657" s="616">
        <v>0.13</v>
      </c>
      <c r="Z657" s="613">
        <f t="shared" si="373"/>
        <v>7.6150000000000011</v>
      </c>
      <c r="AA657" s="1052">
        <f t="shared" si="353"/>
        <v>21.176470588235308</v>
      </c>
      <c r="AB657" s="1052">
        <f t="shared" si="354"/>
        <v>30.76923076923077</v>
      </c>
      <c r="AC657" s="1061">
        <f t="shared" si="355"/>
        <v>62.5</v>
      </c>
      <c r="AD657" s="1061">
        <f t="shared" si="356"/>
        <v>33.333333333333329</v>
      </c>
      <c r="AE657" s="1061">
        <f t="shared" si="357"/>
        <v>38.46153846153846</v>
      </c>
      <c r="AF657" s="1061">
        <f t="shared" si="358"/>
        <v>44.444444444444443</v>
      </c>
      <c r="AG657" s="1061">
        <f t="shared" si="359"/>
        <v>32.352941176470587</v>
      </c>
      <c r="AH657" s="1061">
        <f t="shared" si="360"/>
        <v>6.25</v>
      </c>
      <c r="AI657" s="741">
        <f t="shared" si="361"/>
        <v>0</v>
      </c>
      <c r="AJ657" s="1062">
        <f t="shared" si="362"/>
        <v>0</v>
      </c>
      <c r="AK657" s="741">
        <f t="shared" si="363"/>
        <v>0</v>
      </c>
      <c r="AL657" s="741">
        <f t="shared" si="364"/>
        <v>0</v>
      </c>
      <c r="AM657" s="741">
        <f t="shared" si="365"/>
        <v>0</v>
      </c>
      <c r="AN657" s="741">
        <f t="shared" si="366"/>
        <v>0</v>
      </c>
      <c r="AO657" s="741">
        <f t="shared" si="367"/>
        <v>0</v>
      </c>
      <c r="AP657" s="741">
        <f t="shared" si="368"/>
        <v>0</v>
      </c>
      <c r="AQ657" s="741">
        <f t="shared" si="369"/>
        <v>0</v>
      </c>
      <c r="AR657" s="741">
        <f t="shared" si="370"/>
        <v>0</v>
      </c>
      <c r="AS657" s="741">
        <f t="shared" si="371"/>
        <v>0</v>
      </c>
      <c r="AT657" s="741">
        <f t="shared" si="372"/>
        <v>23.076923076923084</v>
      </c>
      <c r="AU657" s="1054">
        <f t="shared" si="374"/>
        <v>14.6182440925088</v>
      </c>
      <c r="AV657" s="1055">
        <f t="shared" si="375"/>
        <v>19.482254593836785</v>
      </c>
    </row>
    <row r="658" spans="1:48" x14ac:dyDescent="0.2">
      <c r="A658" s="863" t="s">
        <v>1718</v>
      </c>
      <c r="B658" s="863" t="s">
        <v>1719</v>
      </c>
      <c r="C658" s="512">
        <v>0.9</v>
      </c>
      <c r="D658" s="616">
        <v>0.8</v>
      </c>
      <c r="E658" s="616">
        <v>0.70000000000000007</v>
      </c>
      <c r="F658" s="512">
        <v>0.6</v>
      </c>
      <c r="G658" s="512">
        <v>0.5</v>
      </c>
      <c r="H658" s="512">
        <v>0.4</v>
      </c>
      <c r="I658" s="512">
        <v>0.28000000000000003</v>
      </c>
      <c r="J658" s="1008"/>
      <c r="K658" s="512">
        <v>0.22</v>
      </c>
      <c r="L658" s="512">
        <v>0.2</v>
      </c>
      <c r="M658" s="1008"/>
      <c r="N658" s="616">
        <v>0.18</v>
      </c>
      <c r="O658" s="612">
        <v>0.15</v>
      </c>
      <c r="P658" s="616">
        <v>0.15</v>
      </c>
      <c r="Q658" s="616">
        <v>0.12</v>
      </c>
      <c r="R658" s="616">
        <v>0.09</v>
      </c>
      <c r="S658" s="616">
        <v>0.06</v>
      </c>
      <c r="T658" s="612">
        <v>0.03</v>
      </c>
      <c r="U658" s="612">
        <v>0.03</v>
      </c>
      <c r="V658" s="612">
        <v>0.03</v>
      </c>
      <c r="W658" s="612">
        <v>0.03</v>
      </c>
      <c r="X658" s="612">
        <v>0.03</v>
      </c>
      <c r="Y658" s="612">
        <v>0.03</v>
      </c>
      <c r="Z658" s="613">
        <f t="shared" si="373"/>
        <v>5.530000000000002</v>
      </c>
      <c r="AA658" s="1052">
        <f t="shared" si="353"/>
        <v>12.5</v>
      </c>
      <c r="AB658" s="1052">
        <f t="shared" si="354"/>
        <v>14.285714285714279</v>
      </c>
      <c r="AC658" s="1061">
        <f t="shared" si="355"/>
        <v>16.666666666666675</v>
      </c>
      <c r="AD658" s="1061">
        <f t="shared" si="356"/>
        <v>19.999999999999996</v>
      </c>
      <c r="AE658" s="1061">
        <f t="shared" si="357"/>
        <v>25</v>
      </c>
      <c r="AF658" s="1061">
        <f t="shared" si="358"/>
        <v>42.857142857142861</v>
      </c>
      <c r="AG658" s="1061">
        <f t="shared" si="359"/>
        <v>27.272727272727295</v>
      </c>
      <c r="AH658" s="1061">
        <f t="shared" si="360"/>
        <v>9.9999999999999858</v>
      </c>
      <c r="AI658" s="741">
        <f t="shared" si="361"/>
        <v>11.111111111111116</v>
      </c>
      <c r="AJ658" s="1062">
        <f t="shared" si="362"/>
        <v>19.999999999999996</v>
      </c>
      <c r="AK658" s="741">
        <f t="shared" si="363"/>
        <v>0</v>
      </c>
      <c r="AL658" s="741">
        <f t="shared" si="364"/>
        <v>25</v>
      </c>
      <c r="AM658" s="741">
        <f t="shared" si="365"/>
        <v>33.333333333333329</v>
      </c>
      <c r="AN658" s="741">
        <f t="shared" si="366"/>
        <v>50</v>
      </c>
      <c r="AO658" s="741">
        <f t="shared" si="367"/>
        <v>100</v>
      </c>
      <c r="AP658" s="741">
        <f t="shared" si="368"/>
        <v>0</v>
      </c>
      <c r="AQ658" s="741">
        <f t="shared" si="369"/>
        <v>0</v>
      </c>
      <c r="AR658" s="741">
        <f t="shared" si="370"/>
        <v>0</v>
      </c>
      <c r="AS658" s="741">
        <f t="shared" si="371"/>
        <v>0</v>
      </c>
      <c r="AT658" s="741">
        <f t="shared" si="372"/>
        <v>0</v>
      </c>
      <c r="AU658" s="1054">
        <f t="shared" si="374"/>
        <v>20.401334776334778</v>
      </c>
      <c r="AV658" s="1055">
        <f t="shared" si="375"/>
        <v>23.818308355365037</v>
      </c>
    </row>
    <row r="659" spans="1:48" x14ac:dyDescent="0.2">
      <c r="A659" s="863" t="s">
        <v>4096</v>
      </c>
      <c r="B659" s="13" t="s">
        <v>4097</v>
      </c>
      <c r="C659" s="1046">
        <v>0.62</v>
      </c>
      <c r="D659" s="837">
        <v>0.55000000000000004</v>
      </c>
      <c r="E659" s="616">
        <v>0.47</v>
      </c>
      <c r="F659" s="616">
        <v>0.38500000000000001</v>
      </c>
      <c r="G659" s="616">
        <v>0.36</v>
      </c>
      <c r="H659" s="514">
        <v>0</v>
      </c>
      <c r="I659" s="514">
        <v>0</v>
      </c>
      <c r="J659" s="1008"/>
      <c r="K659" s="514">
        <v>0</v>
      </c>
      <c r="L659" s="514">
        <v>0</v>
      </c>
      <c r="M659" s="1008"/>
      <c r="N659" s="612">
        <v>0</v>
      </c>
      <c r="O659" s="612">
        <v>0</v>
      </c>
      <c r="P659" s="612">
        <v>0</v>
      </c>
      <c r="Q659" s="612">
        <v>0</v>
      </c>
      <c r="R659" s="612">
        <v>0</v>
      </c>
      <c r="S659" s="612">
        <v>0</v>
      </c>
      <c r="T659" s="612">
        <v>0</v>
      </c>
      <c r="U659" s="612">
        <v>0</v>
      </c>
      <c r="V659" s="612">
        <v>0</v>
      </c>
      <c r="W659" s="612">
        <v>0</v>
      </c>
      <c r="X659" s="612">
        <v>0</v>
      </c>
      <c r="Y659" s="612">
        <v>0</v>
      </c>
      <c r="Z659" s="613">
        <f t="shared" si="373"/>
        <v>2.3849999999999998</v>
      </c>
      <c r="AA659" s="1052">
        <f t="shared" si="353"/>
        <v>12.72727272727272</v>
      </c>
      <c r="AB659" s="1052">
        <f t="shared" si="354"/>
        <v>17.021276595744705</v>
      </c>
      <c r="AC659" s="1061">
        <f t="shared" si="355"/>
        <v>22.077922077922075</v>
      </c>
      <c r="AD659" s="1061">
        <f t="shared" si="356"/>
        <v>6.944444444444442</v>
      </c>
      <c r="AE659" s="1061" t="str">
        <f t="shared" si="357"/>
        <v>n/a</v>
      </c>
      <c r="AF659" s="1061" t="str">
        <f t="shared" si="358"/>
        <v>n/a</v>
      </c>
      <c r="AG659" s="1061" t="str">
        <f t="shared" si="359"/>
        <v>n/a</v>
      </c>
      <c r="AH659" s="1061" t="str">
        <f t="shared" si="360"/>
        <v>n/a</v>
      </c>
      <c r="AI659" s="741" t="str">
        <f t="shared" si="361"/>
        <v>n/a</v>
      </c>
      <c r="AJ659" s="1062" t="str">
        <f t="shared" si="362"/>
        <v>n/a</v>
      </c>
      <c r="AK659" s="741" t="str">
        <f t="shared" si="363"/>
        <v>n/a</v>
      </c>
      <c r="AL659" s="741" t="str">
        <f t="shared" si="364"/>
        <v>n/a</v>
      </c>
      <c r="AM659" s="741" t="str">
        <f t="shared" si="365"/>
        <v>n/a</v>
      </c>
      <c r="AN659" s="741" t="str">
        <f t="shared" si="366"/>
        <v>n/a</v>
      </c>
      <c r="AO659" s="741" t="str">
        <f t="shared" si="367"/>
        <v>n/a</v>
      </c>
      <c r="AP659" s="741" t="str">
        <f t="shared" si="368"/>
        <v>n/a</v>
      </c>
      <c r="AQ659" s="741" t="str">
        <f t="shared" si="369"/>
        <v>n/a</v>
      </c>
      <c r="AR659" s="741" t="str">
        <f t="shared" si="370"/>
        <v>n/a</v>
      </c>
      <c r="AS659" s="741" t="str">
        <f t="shared" si="371"/>
        <v>n/a</v>
      </c>
      <c r="AT659" s="741" t="str">
        <f t="shared" si="372"/>
        <v>n/a</v>
      </c>
      <c r="AU659" s="1054">
        <f t="shared" si="374"/>
        <v>14.692728961345985</v>
      </c>
      <c r="AV659" s="1055">
        <f t="shared" si="375"/>
        <v>6.4255257273289983</v>
      </c>
    </row>
    <row r="660" spans="1:48" x14ac:dyDescent="0.2">
      <c r="A660" s="704" t="s">
        <v>3908</v>
      </c>
      <c r="B660" s="13" t="s">
        <v>3909</v>
      </c>
      <c r="C660" s="1046">
        <v>0.56999999999999995</v>
      </c>
      <c r="D660" s="616">
        <v>0.46</v>
      </c>
      <c r="E660" s="13">
        <v>0.39</v>
      </c>
      <c r="F660" s="13">
        <v>0.35</v>
      </c>
      <c r="G660" s="13">
        <v>0.31</v>
      </c>
      <c r="H660" s="13">
        <v>0.21</v>
      </c>
      <c r="I660" s="514">
        <v>0</v>
      </c>
      <c r="J660" s="13"/>
      <c r="K660" s="514">
        <v>0</v>
      </c>
      <c r="L660" s="514">
        <v>0</v>
      </c>
      <c r="M660" s="863"/>
      <c r="N660" s="612">
        <v>0</v>
      </c>
      <c r="O660" s="612">
        <v>0</v>
      </c>
      <c r="P660" s="612">
        <v>0</v>
      </c>
      <c r="Q660" s="612">
        <v>0</v>
      </c>
      <c r="R660" s="612">
        <v>0</v>
      </c>
      <c r="S660" s="612">
        <v>0</v>
      </c>
      <c r="T660" s="612">
        <v>0</v>
      </c>
      <c r="U660" s="612">
        <v>0</v>
      </c>
      <c r="V660" s="612">
        <v>0</v>
      </c>
      <c r="W660" s="612">
        <v>0</v>
      </c>
      <c r="X660" s="612">
        <v>0</v>
      </c>
      <c r="Y660" s="612">
        <v>0</v>
      </c>
      <c r="Z660" s="613">
        <f t="shared" si="373"/>
        <v>2.29</v>
      </c>
      <c r="AA660" s="1052">
        <f t="shared" si="353"/>
        <v>23.913043478260843</v>
      </c>
      <c r="AB660" s="1052">
        <f t="shared" si="354"/>
        <v>17.948717948717952</v>
      </c>
      <c r="AC660" s="1061">
        <f t="shared" si="355"/>
        <v>11.428571428571432</v>
      </c>
      <c r="AD660" s="1061">
        <f t="shared" si="356"/>
        <v>12.903225806451601</v>
      </c>
      <c r="AE660" s="1061">
        <f t="shared" si="357"/>
        <v>47.619047619047628</v>
      </c>
      <c r="AF660" s="1061" t="str">
        <f t="shared" si="358"/>
        <v>n/a</v>
      </c>
      <c r="AG660" s="1061" t="str">
        <f t="shared" si="359"/>
        <v>n/a</v>
      </c>
      <c r="AH660" s="1061" t="str">
        <f t="shared" si="360"/>
        <v>n/a</v>
      </c>
      <c r="AI660" s="741" t="str">
        <f t="shared" si="361"/>
        <v>n/a</v>
      </c>
      <c r="AJ660" s="1062" t="str">
        <f t="shared" si="362"/>
        <v>n/a</v>
      </c>
      <c r="AK660" s="741" t="str">
        <f t="shared" si="363"/>
        <v>n/a</v>
      </c>
      <c r="AL660" s="741" t="str">
        <f t="shared" si="364"/>
        <v>n/a</v>
      </c>
      <c r="AM660" s="741" t="str">
        <f t="shared" si="365"/>
        <v>n/a</v>
      </c>
      <c r="AN660" s="741" t="str">
        <f t="shared" si="366"/>
        <v>n/a</v>
      </c>
      <c r="AO660" s="741" t="str">
        <f t="shared" si="367"/>
        <v>n/a</v>
      </c>
      <c r="AP660" s="741" t="str">
        <f t="shared" si="368"/>
        <v>n/a</v>
      </c>
      <c r="AQ660" s="741" t="str">
        <f t="shared" si="369"/>
        <v>n/a</v>
      </c>
      <c r="AR660" s="741" t="str">
        <f t="shared" si="370"/>
        <v>n/a</v>
      </c>
      <c r="AS660" s="741" t="str">
        <f t="shared" si="371"/>
        <v>n/a</v>
      </c>
      <c r="AT660" s="741" t="str">
        <f t="shared" si="372"/>
        <v>n/a</v>
      </c>
      <c r="AU660" s="1054">
        <f t="shared" si="374"/>
        <v>22.76252125620989</v>
      </c>
      <c r="AV660" s="1055">
        <f t="shared" si="375"/>
        <v>14.73098292676147</v>
      </c>
    </row>
    <row r="661" spans="1:48" x14ac:dyDescent="0.2">
      <c r="A661" s="871" t="s">
        <v>807</v>
      </c>
      <c r="B661" s="863" t="s">
        <v>808</v>
      </c>
      <c r="C661" s="512">
        <v>3.21</v>
      </c>
      <c r="D661" s="616">
        <v>2.63</v>
      </c>
      <c r="E661" s="616">
        <v>2.12</v>
      </c>
      <c r="F661" s="512">
        <v>1.64</v>
      </c>
      <c r="G661" s="512">
        <v>1.4</v>
      </c>
      <c r="H661" s="512">
        <v>1.24</v>
      </c>
      <c r="I661" s="512">
        <v>1.07</v>
      </c>
      <c r="J661" s="1008"/>
      <c r="K661" s="512">
        <v>0.71</v>
      </c>
      <c r="L661" s="512">
        <v>0.56000000000000005</v>
      </c>
      <c r="M661" s="1008"/>
      <c r="N661" s="616">
        <v>0.49</v>
      </c>
      <c r="O661" s="616">
        <v>0.45</v>
      </c>
      <c r="P661" s="616">
        <v>0.41</v>
      </c>
      <c r="Q661" s="616">
        <v>0.3</v>
      </c>
      <c r="R661" s="616">
        <v>0.13</v>
      </c>
      <c r="S661" s="616">
        <v>0.105</v>
      </c>
      <c r="T661" s="616">
        <v>8.8999999999999996E-2</v>
      </c>
      <c r="U661" s="612">
        <v>8.5000000000000006E-2</v>
      </c>
      <c r="V661" s="612">
        <v>8.5000000000000006E-2</v>
      </c>
      <c r="W661" s="612">
        <v>8.5000000000000006E-2</v>
      </c>
      <c r="X661" s="612">
        <v>8.5000000000000006E-2</v>
      </c>
      <c r="Y661" s="612">
        <v>8.5000000000000006E-2</v>
      </c>
      <c r="Z661" s="613">
        <f t="shared" si="373"/>
        <v>16.979000000000003</v>
      </c>
      <c r="AA661" s="1052">
        <f t="shared" si="353"/>
        <v>22.05323193916351</v>
      </c>
      <c r="AB661" s="1052">
        <f t="shared" si="354"/>
        <v>24.056603773584897</v>
      </c>
      <c r="AC661" s="1061">
        <f t="shared" si="355"/>
        <v>29.268292682926834</v>
      </c>
      <c r="AD661" s="1061">
        <f t="shared" si="356"/>
        <v>17.142857142857149</v>
      </c>
      <c r="AE661" s="1061">
        <f t="shared" si="357"/>
        <v>12.903225806451601</v>
      </c>
      <c r="AF661" s="1061">
        <f t="shared" si="358"/>
        <v>15.887850467289709</v>
      </c>
      <c r="AG661" s="1061">
        <f t="shared" si="359"/>
        <v>50.704225352112701</v>
      </c>
      <c r="AH661" s="1061">
        <f t="shared" si="360"/>
        <v>26.785714285714256</v>
      </c>
      <c r="AI661" s="741">
        <f t="shared" si="361"/>
        <v>14.285714285714302</v>
      </c>
      <c r="AJ661" s="1062">
        <f t="shared" si="362"/>
        <v>8.8888888888888786</v>
      </c>
      <c r="AK661" s="741">
        <f t="shared" si="363"/>
        <v>9.7560975609756184</v>
      </c>
      <c r="AL661" s="741">
        <f t="shared" si="364"/>
        <v>36.666666666666671</v>
      </c>
      <c r="AM661" s="741">
        <f t="shared" si="365"/>
        <v>130.76923076923075</v>
      </c>
      <c r="AN661" s="741">
        <f t="shared" si="366"/>
        <v>23.809523809523814</v>
      </c>
      <c r="AO661" s="741">
        <f t="shared" si="367"/>
        <v>17.977528089887642</v>
      </c>
      <c r="AP661" s="741">
        <f t="shared" si="368"/>
        <v>4.7058823529411598</v>
      </c>
      <c r="AQ661" s="741">
        <f t="shared" si="369"/>
        <v>0</v>
      </c>
      <c r="AR661" s="741">
        <f t="shared" si="370"/>
        <v>0</v>
      </c>
      <c r="AS661" s="741">
        <f t="shared" si="371"/>
        <v>0</v>
      </c>
      <c r="AT661" s="741">
        <f t="shared" si="372"/>
        <v>0</v>
      </c>
      <c r="AU661" s="1054">
        <f t="shared" si="374"/>
        <v>22.283076693696479</v>
      </c>
      <c r="AV661" s="1055">
        <f t="shared" si="375"/>
        <v>28.771072302538713</v>
      </c>
    </row>
    <row r="662" spans="1:48" x14ac:dyDescent="0.2">
      <c r="A662" s="871" t="s">
        <v>1726</v>
      </c>
      <c r="B662" s="863" t="s">
        <v>1727</v>
      </c>
      <c r="C662" s="512">
        <v>1.22</v>
      </c>
      <c r="D662" s="616">
        <v>1.1100000000000001</v>
      </c>
      <c r="E662" s="616">
        <v>1</v>
      </c>
      <c r="F662" s="512">
        <v>0.9</v>
      </c>
      <c r="G662" s="512">
        <v>0.8</v>
      </c>
      <c r="H662" s="512">
        <v>0.65</v>
      </c>
      <c r="I662" s="512">
        <v>0.53</v>
      </c>
      <c r="J662" s="1008"/>
      <c r="K662" s="512">
        <v>0.4</v>
      </c>
      <c r="L662" s="514">
        <v>0</v>
      </c>
      <c r="M662" s="1008"/>
      <c r="N662" s="612">
        <v>0</v>
      </c>
      <c r="O662" s="612">
        <v>0</v>
      </c>
      <c r="P662" s="612">
        <v>0</v>
      </c>
      <c r="Q662" s="612">
        <v>0</v>
      </c>
      <c r="R662" s="612">
        <v>0</v>
      </c>
      <c r="S662" s="612">
        <v>0</v>
      </c>
      <c r="T662" s="612">
        <v>0</v>
      </c>
      <c r="U662" s="612">
        <v>0</v>
      </c>
      <c r="V662" s="612">
        <v>0</v>
      </c>
      <c r="W662" s="612">
        <v>0</v>
      </c>
      <c r="X662" s="612">
        <v>0</v>
      </c>
      <c r="Y662" s="612">
        <v>0</v>
      </c>
      <c r="Z662" s="613">
        <f t="shared" si="373"/>
        <v>6.6100000000000012</v>
      </c>
      <c r="AA662" s="1052">
        <f t="shared" si="353"/>
        <v>9.9099099099098975</v>
      </c>
      <c r="AB662" s="1052">
        <f t="shared" si="354"/>
        <v>11.000000000000011</v>
      </c>
      <c r="AC662" s="1061">
        <f t="shared" si="355"/>
        <v>11.111111111111116</v>
      </c>
      <c r="AD662" s="1061">
        <f t="shared" si="356"/>
        <v>12.5</v>
      </c>
      <c r="AE662" s="1061">
        <f t="shared" si="357"/>
        <v>23.076923076923084</v>
      </c>
      <c r="AF662" s="1061">
        <f t="shared" si="358"/>
        <v>22.641509433962259</v>
      </c>
      <c r="AG662" s="1061">
        <f t="shared" si="359"/>
        <v>32.499999999999993</v>
      </c>
      <c r="AH662" s="1061" t="str">
        <f t="shared" si="360"/>
        <v>n/a</v>
      </c>
      <c r="AI662" s="741" t="str">
        <f t="shared" si="361"/>
        <v>n/a</v>
      </c>
      <c r="AJ662" s="1062" t="str">
        <f t="shared" si="362"/>
        <v>n/a</v>
      </c>
      <c r="AK662" s="741" t="str">
        <f t="shared" si="363"/>
        <v>n/a</v>
      </c>
      <c r="AL662" s="741" t="str">
        <f t="shared" si="364"/>
        <v>n/a</v>
      </c>
      <c r="AM662" s="741" t="str">
        <f t="shared" si="365"/>
        <v>n/a</v>
      </c>
      <c r="AN662" s="741" t="str">
        <f t="shared" si="366"/>
        <v>n/a</v>
      </c>
      <c r="AO662" s="741" t="str">
        <f t="shared" si="367"/>
        <v>n/a</v>
      </c>
      <c r="AP662" s="741" t="str">
        <f t="shared" si="368"/>
        <v>n/a</v>
      </c>
      <c r="AQ662" s="741" t="str">
        <f t="shared" si="369"/>
        <v>n/a</v>
      </c>
      <c r="AR662" s="741" t="str">
        <f t="shared" si="370"/>
        <v>n/a</v>
      </c>
      <c r="AS662" s="741" t="str">
        <f t="shared" si="371"/>
        <v>n/a</v>
      </c>
      <c r="AT662" s="741" t="str">
        <f t="shared" si="372"/>
        <v>n/a</v>
      </c>
      <c r="AU662" s="1054">
        <f t="shared" si="374"/>
        <v>17.534207647415194</v>
      </c>
      <c r="AV662" s="1055">
        <f t="shared" si="375"/>
        <v>8.6429775727051013</v>
      </c>
    </row>
    <row r="663" spans="1:48" x14ac:dyDescent="0.2">
      <c r="A663" s="871" t="s">
        <v>169</v>
      </c>
      <c r="B663" s="863" t="s">
        <v>170</v>
      </c>
      <c r="C663" s="512">
        <v>1</v>
      </c>
      <c r="D663" s="616">
        <v>0.99</v>
      </c>
      <c r="E663" s="616">
        <v>0.98</v>
      </c>
      <c r="F663" s="512">
        <v>0.97</v>
      </c>
      <c r="G663" s="512">
        <v>0.96</v>
      </c>
      <c r="H663" s="512">
        <v>0.95</v>
      </c>
      <c r="I663" s="512">
        <v>0.94</v>
      </c>
      <c r="J663" s="1008"/>
      <c r="K663" s="512">
        <v>0.93</v>
      </c>
      <c r="L663" s="514">
        <v>0.92</v>
      </c>
      <c r="M663" s="1008"/>
      <c r="N663" s="612">
        <v>0.91</v>
      </c>
      <c r="O663" s="612">
        <v>0.9</v>
      </c>
      <c r="P663" s="612">
        <v>0.85</v>
      </c>
      <c r="Q663" s="612">
        <v>0.8</v>
      </c>
      <c r="R663" s="612">
        <v>0.75</v>
      </c>
      <c r="S663" s="612">
        <v>0.7</v>
      </c>
      <c r="T663" s="612">
        <v>0.65</v>
      </c>
      <c r="U663" s="612">
        <v>0.6</v>
      </c>
      <c r="V663" s="612">
        <v>0.4</v>
      </c>
      <c r="W663" s="612">
        <v>0.37</v>
      </c>
      <c r="X663" s="612">
        <v>0.34</v>
      </c>
      <c r="Y663" s="612">
        <v>0.3</v>
      </c>
      <c r="Z663" s="613">
        <f t="shared" si="373"/>
        <v>16.209999999999997</v>
      </c>
      <c r="AA663" s="1052">
        <f t="shared" si="353"/>
        <v>1.0101010101010166</v>
      </c>
      <c r="AB663" s="1052">
        <f t="shared" si="354"/>
        <v>1.0204081632652962</v>
      </c>
      <c r="AC663" s="1061">
        <f t="shared" si="355"/>
        <v>1.0309278350515427</v>
      </c>
      <c r="AD663" s="1061">
        <f t="shared" si="356"/>
        <v>1.0416666666666741</v>
      </c>
      <c r="AE663" s="1061">
        <f t="shared" si="357"/>
        <v>1.0526315789473717</v>
      </c>
      <c r="AF663" s="1061">
        <f t="shared" si="358"/>
        <v>1.0638297872340496</v>
      </c>
      <c r="AG663" s="1061">
        <f t="shared" si="359"/>
        <v>1.0752688172043001</v>
      </c>
      <c r="AH663" s="1061">
        <f t="shared" si="360"/>
        <v>1.0869565217391353</v>
      </c>
      <c r="AI663" s="741">
        <f t="shared" si="361"/>
        <v>1.098901098901095</v>
      </c>
      <c r="AJ663" s="1062">
        <f t="shared" si="362"/>
        <v>1.1111111111111072</v>
      </c>
      <c r="AK663" s="741">
        <f t="shared" si="363"/>
        <v>5.8823529411764719</v>
      </c>
      <c r="AL663" s="741">
        <f t="shared" si="364"/>
        <v>6.25</v>
      </c>
      <c r="AM663" s="741">
        <f t="shared" si="365"/>
        <v>6.6666666666666652</v>
      </c>
      <c r="AN663" s="741">
        <f t="shared" si="366"/>
        <v>7.1428571428571397</v>
      </c>
      <c r="AO663" s="741">
        <f t="shared" si="367"/>
        <v>7.6923076923076872</v>
      </c>
      <c r="AP663" s="741">
        <f t="shared" si="368"/>
        <v>8.3333333333333481</v>
      </c>
      <c r="AQ663" s="741">
        <f t="shared" si="369"/>
        <v>49.999999999999979</v>
      </c>
      <c r="AR663" s="741">
        <f t="shared" si="370"/>
        <v>8.1081081081081141</v>
      </c>
      <c r="AS663" s="741">
        <f t="shared" si="371"/>
        <v>8.8235294117646959</v>
      </c>
      <c r="AT663" s="741">
        <f t="shared" si="372"/>
        <v>13.333333333333353</v>
      </c>
      <c r="AU663" s="1054">
        <f t="shared" si="374"/>
        <v>6.6412145609884519</v>
      </c>
      <c r="AV663" s="1055">
        <f t="shared" si="375"/>
        <v>10.877871634575589</v>
      </c>
    </row>
    <row r="664" spans="1:48" x14ac:dyDescent="0.2">
      <c r="A664" s="871" t="s">
        <v>2913</v>
      </c>
      <c r="B664" s="863" t="s">
        <v>2914</v>
      </c>
      <c r="C664" s="512">
        <v>0.54500000000000004</v>
      </c>
      <c r="D664" s="616">
        <v>0.52</v>
      </c>
      <c r="E664" s="616">
        <v>0.46</v>
      </c>
      <c r="F664" s="512">
        <v>0.42</v>
      </c>
      <c r="G664" s="512">
        <v>0.37</v>
      </c>
      <c r="H664" s="512">
        <v>0.33</v>
      </c>
      <c r="I664" s="567">
        <v>0.28999999999999998</v>
      </c>
      <c r="J664" s="1008"/>
      <c r="K664" s="514">
        <v>0.42</v>
      </c>
      <c r="L664" s="514">
        <v>0.56000000000000005</v>
      </c>
      <c r="M664" s="1008"/>
      <c r="N664" s="612">
        <v>0.56000000000000005</v>
      </c>
      <c r="O664" s="616">
        <v>0.56000000000000005</v>
      </c>
      <c r="P664" s="616">
        <v>0.54</v>
      </c>
      <c r="Q664" s="522">
        <v>0.52</v>
      </c>
      <c r="R664" s="522">
        <v>0.52</v>
      </c>
      <c r="S664" s="522">
        <v>0.52</v>
      </c>
      <c r="T664" s="522">
        <v>0.52</v>
      </c>
      <c r="U664" s="522">
        <v>0.52</v>
      </c>
      <c r="V664" s="522">
        <v>0.52</v>
      </c>
      <c r="W664" s="522">
        <v>0.52</v>
      </c>
      <c r="X664" s="522">
        <v>0.52</v>
      </c>
      <c r="Y664" s="616">
        <v>0.52</v>
      </c>
      <c r="Z664" s="613">
        <f t="shared" si="373"/>
        <v>10.254999999999997</v>
      </c>
      <c r="AA664" s="1052">
        <f t="shared" si="353"/>
        <v>4.8076923076923128</v>
      </c>
      <c r="AB664" s="1052">
        <f t="shared" si="354"/>
        <v>13.043478260869556</v>
      </c>
      <c r="AC664" s="1061">
        <f t="shared" si="355"/>
        <v>9.5238095238095344</v>
      </c>
      <c r="AD664" s="1061">
        <f t="shared" si="356"/>
        <v>13.513513513513509</v>
      </c>
      <c r="AE664" s="1061">
        <f t="shared" si="357"/>
        <v>12.12121212121211</v>
      </c>
      <c r="AF664" s="1061">
        <f t="shared" si="358"/>
        <v>13.793103448275868</v>
      </c>
      <c r="AG664" s="1061">
        <f t="shared" si="359"/>
        <v>-30.952380952380953</v>
      </c>
      <c r="AH664" s="1061">
        <f t="shared" si="360"/>
        <v>-25.000000000000011</v>
      </c>
      <c r="AI664" s="741">
        <f t="shared" si="361"/>
        <v>0</v>
      </c>
      <c r="AJ664" s="1062">
        <f t="shared" si="362"/>
        <v>0</v>
      </c>
      <c r="AK664" s="741">
        <f t="shared" si="363"/>
        <v>3.7037037037036979</v>
      </c>
      <c r="AL664" s="741">
        <f t="shared" si="364"/>
        <v>3.8461538461538547</v>
      </c>
      <c r="AM664" s="741">
        <f t="shared" si="365"/>
        <v>0</v>
      </c>
      <c r="AN664" s="741">
        <f t="shared" si="366"/>
        <v>0</v>
      </c>
      <c r="AO664" s="741">
        <f t="shared" si="367"/>
        <v>0</v>
      </c>
      <c r="AP664" s="741">
        <f t="shared" si="368"/>
        <v>0</v>
      </c>
      <c r="AQ664" s="741">
        <f t="shared" si="369"/>
        <v>0</v>
      </c>
      <c r="AR664" s="741">
        <f t="shared" si="370"/>
        <v>0</v>
      </c>
      <c r="AS664" s="741">
        <f t="shared" si="371"/>
        <v>0</v>
      </c>
      <c r="AT664" s="741">
        <f t="shared" si="372"/>
        <v>0</v>
      </c>
      <c r="AU664" s="1054">
        <f t="shared" si="374"/>
        <v>0.92001428864247392</v>
      </c>
      <c r="AV664" s="1055">
        <f t="shared" si="375"/>
        <v>11.23521108213745</v>
      </c>
    </row>
    <row r="665" spans="1:48" x14ac:dyDescent="0.2">
      <c r="A665" s="863" t="s">
        <v>367</v>
      </c>
      <c r="B665" s="863" t="s">
        <v>368</v>
      </c>
      <c r="C665" s="512">
        <v>1.36</v>
      </c>
      <c r="D665" s="616">
        <v>1.36</v>
      </c>
      <c r="E665" s="522">
        <v>1.32</v>
      </c>
      <c r="F665" s="512">
        <v>1.32</v>
      </c>
      <c r="G665" s="514">
        <v>1.28</v>
      </c>
      <c r="H665" s="512">
        <v>1.28</v>
      </c>
      <c r="I665" s="512">
        <v>1.25</v>
      </c>
      <c r="J665" s="1008"/>
      <c r="K665" s="512">
        <v>1.24</v>
      </c>
      <c r="L665" s="514">
        <v>1.2</v>
      </c>
      <c r="M665" s="1008"/>
      <c r="N665" s="616">
        <v>1.2</v>
      </c>
      <c r="O665" s="612">
        <v>1.1599999999999999</v>
      </c>
      <c r="P665" s="616">
        <v>1.1599999999999999</v>
      </c>
      <c r="Q665" s="616">
        <v>1.1200000000000001</v>
      </c>
      <c r="R665" s="616">
        <v>1.08</v>
      </c>
      <c r="S665" s="612">
        <v>1.04</v>
      </c>
      <c r="T665" s="616">
        <v>1.01</v>
      </c>
      <c r="U665" s="616">
        <v>1</v>
      </c>
      <c r="V665" s="616">
        <v>0.93</v>
      </c>
      <c r="W665" s="616">
        <v>0.89</v>
      </c>
      <c r="X665" s="616">
        <v>0.84</v>
      </c>
      <c r="Y665" s="616">
        <v>0.81</v>
      </c>
      <c r="Z665" s="613">
        <f t="shared" si="373"/>
        <v>23.849999999999998</v>
      </c>
      <c r="AA665" s="1052">
        <f t="shared" si="353"/>
        <v>0</v>
      </c>
      <c r="AB665" s="1052">
        <f t="shared" si="354"/>
        <v>3.0303030303030276</v>
      </c>
      <c r="AC665" s="1061">
        <f t="shared" si="355"/>
        <v>0</v>
      </c>
      <c r="AD665" s="1061">
        <f t="shared" si="356"/>
        <v>3.125</v>
      </c>
      <c r="AE665" s="1061">
        <f t="shared" si="357"/>
        <v>0</v>
      </c>
      <c r="AF665" s="1061">
        <f t="shared" si="358"/>
        <v>2.4000000000000021</v>
      </c>
      <c r="AG665" s="1061">
        <f t="shared" si="359"/>
        <v>0.80645161290322509</v>
      </c>
      <c r="AH665" s="1061">
        <f t="shared" si="360"/>
        <v>3.3333333333333437</v>
      </c>
      <c r="AI665" s="741">
        <f t="shared" si="361"/>
        <v>0</v>
      </c>
      <c r="AJ665" s="1062">
        <f t="shared" si="362"/>
        <v>3.4482758620689724</v>
      </c>
      <c r="AK665" s="741">
        <f t="shared" si="363"/>
        <v>0</v>
      </c>
      <c r="AL665" s="741">
        <f t="shared" si="364"/>
        <v>3.5714285714285587</v>
      </c>
      <c r="AM665" s="741">
        <f t="shared" si="365"/>
        <v>3.7037037037036979</v>
      </c>
      <c r="AN665" s="741">
        <f t="shared" si="366"/>
        <v>3.8461538461538547</v>
      </c>
      <c r="AO665" s="741">
        <f t="shared" si="367"/>
        <v>2.9702970297029729</v>
      </c>
      <c r="AP665" s="741">
        <f t="shared" si="368"/>
        <v>1.0000000000000009</v>
      </c>
      <c r="AQ665" s="741">
        <f t="shared" si="369"/>
        <v>7.5268817204301008</v>
      </c>
      <c r="AR665" s="741">
        <f t="shared" si="370"/>
        <v>4.4943820224719211</v>
      </c>
      <c r="AS665" s="741">
        <f t="shared" si="371"/>
        <v>5.9523809523809534</v>
      </c>
      <c r="AT665" s="741">
        <f t="shared" si="372"/>
        <v>3.7037037037036979</v>
      </c>
      <c r="AU665" s="1054">
        <f t="shared" si="374"/>
        <v>2.6456147694292165</v>
      </c>
      <c r="AV665" s="1055">
        <f t="shared" si="375"/>
        <v>2.1208818718186082</v>
      </c>
    </row>
    <row r="666" spans="1:48" x14ac:dyDescent="0.2">
      <c r="A666" s="871" t="s">
        <v>3912</v>
      </c>
      <c r="B666" s="863" t="s">
        <v>3913</v>
      </c>
      <c r="C666" s="512">
        <v>0.66</v>
      </c>
      <c r="D666" s="616">
        <v>0.52</v>
      </c>
      <c r="E666" s="616">
        <v>0.36</v>
      </c>
      <c r="F666" s="512">
        <v>0.28000000000000003</v>
      </c>
      <c r="G666" s="512">
        <v>0.21</v>
      </c>
      <c r="H666" s="512">
        <v>0.06</v>
      </c>
      <c r="I666" s="567">
        <v>0</v>
      </c>
      <c r="J666" s="1008"/>
      <c r="K666" s="514">
        <v>0</v>
      </c>
      <c r="L666" s="514">
        <v>0</v>
      </c>
      <c r="M666" s="1008"/>
      <c r="N666" s="612">
        <v>0</v>
      </c>
      <c r="O666" s="612">
        <v>0</v>
      </c>
      <c r="P666" s="612">
        <v>0.27</v>
      </c>
      <c r="Q666" s="616">
        <v>0.35</v>
      </c>
      <c r="R666" s="616">
        <v>0.31</v>
      </c>
      <c r="S666" s="616">
        <v>0.27</v>
      </c>
      <c r="T666" s="616">
        <v>0.23</v>
      </c>
      <c r="U666" s="616">
        <v>0.19166666666666665</v>
      </c>
      <c r="V666" s="616">
        <v>0.16666666666666666</v>
      </c>
      <c r="W666" s="522">
        <v>0</v>
      </c>
      <c r="X666" s="522">
        <v>0</v>
      </c>
      <c r="Y666" s="522">
        <v>0</v>
      </c>
      <c r="Z666" s="613">
        <f t="shared" si="373"/>
        <v>3.8783333333333334</v>
      </c>
      <c r="AA666" s="1052">
        <f t="shared" si="353"/>
        <v>26.923076923076916</v>
      </c>
      <c r="AB666" s="1052">
        <f t="shared" si="354"/>
        <v>44.444444444444464</v>
      </c>
      <c r="AC666" s="1061">
        <f t="shared" si="355"/>
        <v>28.571428571428559</v>
      </c>
      <c r="AD666" s="1061">
        <f t="shared" si="356"/>
        <v>33.33333333333335</v>
      </c>
      <c r="AE666" s="1061">
        <f t="shared" si="357"/>
        <v>250</v>
      </c>
      <c r="AF666" s="1061" t="str">
        <f t="shared" si="358"/>
        <v>n/a</v>
      </c>
      <c r="AG666" s="1061" t="str">
        <f t="shared" si="359"/>
        <v>n/a</v>
      </c>
      <c r="AH666" s="1061" t="str">
        <f t="shared" si="360"/>
        <v>n/a</v>
      </c>
      <c r="AI666" s="741" t="str">
        <f t="shared" si="361"/>
        <v>n/a</v>
      </c>
      <c r="AJ666" s="1062" t="str">
        <f t="shared" si="362"/>
        <v>n/a</v>
      </c>
      <c r="AK666" s="741">
        <f t="shared" si="363"/>
        <v>-100</v>
      </c>
      <c r="AL666" s="741">
        <f t="shared" si="364"/>
        <v>-22.857142857142843</v>
      </c>
      <c r="AM666" s="741">
        <f t="shared" si="365"/>
        <v>12.903225806451601</v>
      </c>
      <c r="AN666" s="741">
        <f t="shared" si="366"/>
        <v>14.814814814814813</v>
      </c>
      <c r="AO666" s="741">
        <f t="shared" si="367"/>
        <v>17.391304347826097</v>
      </c>
      <c r="AP666" s="741">
        <f t="shared" si="368"/>
        <v>20.000000000000018</v>
      </c>
      <c r="AQ666" s="741">
        <f t="shared" si="369"/>
        <v>14.999999999999991</v>
      </c>
      <c r="AR666" s="741" t="str">
        <f t="shared" si="370"/>
        <v>n/a</v>
      </c>
      <c r="AS666" s="741" t="str">
        <f t="shared" si="371"/>
        <v>n/a</v>
      </c>
      <c r="AT666" s="741" t="str">
        <f t="shared" si="372"/>
        <v>n/a</v>
      </c>
      <c r="AU666" s="1054">
        <f t="shared" si="374"/>
        <v>28.377040448686085</v>
      </c>
      <c r="AV666" s="1055">
        <f t="shared" si="375"/>
        <v>79.372768217677248</v>
      </c>
    </row>
    <row r="667" spans="1:48" x14ac:dyDescent="0.2">
      <c r="A667" s="863" t="s">
        <v>1740</v>
      </c>
      <c r="B667" s="863" t="s">
        <v>1741</v>
      </c>
      <c r="C667" s="512">
        <v>1.35</v>
      </c>
      <c r="D667" s="616">
        <v>1.2775000000000001</v>
      </c>
      <c r="E667" s="616">
        <v>1.2249999999999999</v>
      </c>
      <c r="F667" s="512">
        <v>1.1625000000000001</v>
      </c>
      <c r="G667" s="512">
        <v>1.0925</v>
      </c>
      <c r="H667" s="512">
        <v>1.0149999999999999</v>
      </c>
      <c r="I667" s="512">
        <v>0.92500000000000004</v>
      </c>
      <c r="J667" s="1008"/>
      <c r="K667" s="512">
        <v>0.875</v>
      </c>
      <c r="L667" s="512">
        <v>0.77</v>
      </c>
      <c r="M667" s="1008"/>
      <c r="N667" s="612">
        <v>0.72499999999999998</v>
      </c>
      <c r="O667" s="612">
        <v>0.96499999999999997</v>
      </c>
      <c r="P667" s="616">
        <v>1.32</v>
      </c>
      <c r="Q667" s="616">
        <v>1.3025</v>
      </c>
      <c r="R667" s="616">
        <v>1.2375</v>
      </c>
      <c r="S667" s="616">
        <v>1.1924999999999999</v>
      </c>
      <c r="T667" s="616">
        <v>1.1625000000000001</v>
      </c>
      <c r="U667" s="616">
        <v>1.1325000000000001</v>
      </c>
      <c r="V667" s="616">
        <v>1.1025</v>
      </c>
      <c r="W667" s="616">
        <v>1.0774999999999999</v>
      </c>
      <c r="X667" s="616">
        <v>1.0674999999999999</v>
      </c>
      <c r="Y667" s="616">
        <v>1.0565</v>
      </c>
      <c r="Z667" s="613">
        <f t="shared" si="373"/>
        <v>23.034000000000002</v>
      </c>
      <c r="AA667" s="1052">
        <f t="shared" si="353"/>
        <v>5.6751467710371761</v>
      </c>
      <c r="AB667" s="1052">
        <f t="shared" si="354"/>
        <v>4.2857142857142927</v>
      </c>
      <c r="AC667" s="1061">
        <f t="shared" si="355"/>
        <v>5.3763440860214784</v>
      </c>
      <c r="AD667" s="1061">
        <f t="shared" si="356"/>
        <v>6.4073226544622441</v>
      </c>
      <c r="AE667" s="1061">
        <f t="shared" si="357"/>
        <v>7.6354679802955738</v>
      </c>
      <c r="AF667" s="1061">
        <f t="shared" si="358"/>
        <v>9.7297297297297192</v>
      </c>
      <c r="AG667" s="1061">
        <f t="shared" si="359"/>
        <v>5.7142857142857162</v>
      </c>
      <c r="AH667" s="1061">
        <f t="shared" si="360"/>
        <v>13.636363636363624</v>
      </c>
      <c r="AI667" s="741">
        <f t="shared" si="361"/>
        <v>6.2068965517241503</v>
      </c>
      <c r="AJ667" s="1062">
        <f t="shared" si="362"/>
        <v>-24.870466321243523</v>
      </c>
      <c r="AK667" s="741">
        <f t="shared" si="363"/>
        <v>-26.893939393939405</v>
      </c>
      <c r="AL667" s="741">
        <f t="shared" si="364"/>
        <v>1.343570057581589</v>
      </c>
      <c r="AM667" s="741">
        <f t="shared" si="365"/>
        <v>5.2525252525252419</v>
      </c>
      <c r="AN667" s="741">
        <f t="shared" si="366"/>
        <v>3.7735849056603987</v>
      </c>
      <c r="AO667" s="741">
        <f t="shared" si="367"/>
        <v>2.580645161290307</v>
      </c>
      <c r="AP667" s="741">
        <f t="shared" si="368"/>
        <v>2.6490066225165476</v>
      </c>
      <c r="AQ667" s="741">
        <f t="shared" si="369"/>
        <v>2.7210884353741527</v>
      </c>
      <c r="AR667" s="741">
        <f t="shared" si="370"/>
        <v>2.3201856148491906</v>
      </c>
      <c r="AS667" s="741">
        <f t="shared" si="371"/>
        <v>0.93676814988290502</v>
      </c>
      <c r="AT667" s="741">
        <f t="shared" si="372"/>
        <v>1.0411736867013577</v>
      </c>
      <c r="AU667" s="1054">
        <f t="shared" si="374"/>
        <v>1.7760706790416372</v>
      </c>
      <c r="AV667" s="1055">
        <f t="shared" si="375"/>
        <v>9.9510019323162524</v>
      </c>
    </row>
    <row r="668" spans="1:48" x14ac:dyDescent="0.2">
      <c r="A668" s="871" t="s">
        <v>1748</v>
      </c>
      <c r="B668" s="863" t="s">
        <v>1749</v>
      </c>
      <c r="C668" s="512">
        <v>1.3</v>
      </c>
      <c r="D668" s="616">
        <v>1.21</v>
      </c>
      <c r="E668" s="616">
        <v>1.0900000000000001</v>
      </c>
      <c r="F668" s="512">
        <v>0.97</v>
      </c>
      <c r="G668" s="512">
        <v>0.86</v>
      </c>
      <c r="H668" s="512">
        <v>0.78</v>
      </c>
      <c r="I668" s="512">
        <v>0.69</v>
      </c>
      <c r="J668" s="1008"/>
      <c r="K668" s="514">
        <v>0.6</v>
      </c>
      <c r="L668" s="514">
        <v>0.6</v>
      </c>
      <c r="M668" s="1008"/>
      <c r="N668" s="612">
        <v>0.6</v>
      </c>
      <c r="O668" s="612">
        <v>0.6</v>
      </c>
      <c r="P668" s="616">
        <v>0.6</v>
      </c>
      <c r="Q668" s="616">
        <v>0.55500000000000005</v>
      </c>
      <c r="R668" s="616">
        <v>0.495</v>
      </c>
      <c r="S668" s="612">
        <v>0.48</v>
      </c>
      <c r="T668" s="616">
        <v>0.8</v>
      </c>
      <c r="U668" s="616">
        <v>0.75</v>
      </c>
      <c r="V668" s="612">
        <v>0.72</v>
      </c>
      <c r="W668" s="616">
        <v>0.72</v>
      </c>
      <c r="X668" s="616">
        <v>0.7</v>
      </c>
      <c r="Y668" s="612">
        <v>0.68</v>
      </c>
      <c r="Z668" s="613">
        <f t="shared" si="373"/>
        <v>15.799999999999999</v>
      </c>
      <c r="AA668" s="1052">
        <f t="shared" si="353"/>
        <v>7.4380165289256173</v>
      </c>
      <c r="AB668" s="1052">
        <f t="shared" si="354"/>
        <v>11.009174311926584</v>
      </c>
      <c r="AC668" s="1061">
        <f t="shared" si="355"/>
        <v>12.371134020618557</v>
      </c>
      <c r="AD668" s="1061">
        <f t="shared" si="356"/>
        <v>12.790697674418606</v>
      </c>
      <c r="AE668" s="1061">
        <f t="shared" si="357"/>
        <v>10.256410256410241</v>
      </c>
      <c r="AF668" s="1061">
        <f t="shared" si="358"/>
        <v>13.043478260869579</v>
      </c>
      <c r="AG668" s="1061">
        <f t="shared" si="359"/>
        <v>14.999999999999991</v>
      </c>
      <c r="AH668" s="1061">
        <f t="shared" si="360"/>
        <v>0</v>
      </c>
      <c r="AI668" s="741">
        <f t="shared" si="361"/>
        <v>0</v>
      </c>
      <c r="AJ668" s="1062">
        <f t="shared" si="362"/>
        <v>0</v>
      </c>
      <c r="AK668" s="741">
        <f t="shared" si="363"/>
        <v>0</v>
      </c>
      <c r="AL668" s="741">
        <f t="shared" si="364"/>
        <v>8.108108108108091</v>
      </c>
      <c r="AM668" s="741">
        <f t="shared" si="365"/>
        <v>12.121212121212132</v>
      </c>
      <c r="AN668" s="741">
        <f t="shared" si="366"/>
        <v>3.125</v>
      </c>
      <c r="AO668" s="741">
        <f t="shared" si="367"/>
        <v>-40</v>
      </c>
      <c r="AP668" s="741">
        <f t="shared" si="368"/>
        <v>6.6666666666666652</v>
      </c>
      <c r="AQ668" s="741">
        <f t="shared" si="369"/>
        <v>4.1666666666666741</v>
      </c>
      <c r="AR668" s="741">
        <f t="shared" si="370"/>
        <v>0</v>
      </c>
      <c r="AS668" s="741">
        <f t="shared" si="371"/>
        <v>2.8571428571428692</v>
      </c>
      <c r="AT668" s="741">
        <f t="shared" si="372"/>
        <v>2.9411764705882248</v>
      </c>
      <c r="AU668" s="1054">
        <f t="shared" si="374"/>
        <v>4.0947441971776914</v>
      </c>
      <c r="AV668" s="1055">
        <f t="shared" si="375"/>
        <v>11.605830553343736</v>
      </c>
    </row>
    <row r="669" spans="1:48" x14ac:dyDescent="0.2">
      <c r="A669" s="863" t="s">
        <v>1754</v>
      </c>
      <c r="B669" s="863" t="s">
        <v>1755</v>
      </c>
      <c r="C669" s="512">
        <v>0.4</v>
      </c>
      <c r="D669" s="616">
        <v>0.36</v>
      </c>
      <c r="E669" s="616">
        <v>0.32</v>
      </c>
      <c r="F669" s="512">
        <v>0.28999999999999998</v>
      </c>
      <c r="G669" s="512">
        <v>0.27333333333333332</v>
      </c>
      <c r="H669" s="512">
        <v>0.20333333333333334</v>
      </c>
      <c r="I669" s="512">
        <v>0.13666666666666666</v>
      </c>
      <c r="J669" s="1008"/>
      <c r="K669" s="514">
        <v>0.13333333333333333</v>
      </c>
      <c r="L669" s="514">
        <v>0.13333333333333333</v>
      </c>
      <c r="M669" s="1008"/>
      <c r="N669" s="616">
        <v>0.13333333333333333</v>
      </c>
      <c r="O669" s="616">
        <v>8.666666666666667E-2</v>
      </c>
      <c r="P669" s="616">
        <v>0.04</v>
      </c>
      <c r="Q669" s="616">
        <v>3.8333333333333337E-2</v>
      </c>
      <c r="R669" s="616">
        <v>3.6666666666666667E-2</v>
      </c>
      <c r="S669" s="616">
        <v>3.5000000000000003E-2</v>
      </c>
      <c r="T669" s="616">
        <v>3.3333333333333333E-2</v>
      </c>
      <c r="U669" s="616">
        <v>3.1666666666666669E-2</v>
      </c>
      <c r="V669" s="616">
        <v>0.03</v>
      </c>
      <c r="W669" s="616">
        <v>2.8333333333333335E-2</v>
      </c>
      <c r="X669" s="616">
        <v>2.6666666666666668E-2</v>
      </c>
      <c r="Y669" s="616">
        <v>1.2666666666666666E-2</v>
      </c>
      <c r="Z669" s="613">
        <f t="shared" si="373"/>
        <v>2.7826666666666675</v>
      </c>
      <c r="AA669" s="1052">
        <f t="shared" si="353"/>
        <v>11.111111111111116</v>
      </c>
      <c r="AB669" s="1052">
        <f t="shared" si="354"/>
        <v>12.5</v>
      </c>
      <c r="AC669" s="1061">
        <f t="shared" si="355"/>
        <v>10.344827586206918</v>
      </c>
      <c r="AD669" s="1061">
        <f t="shared" si="356"/>
        <v>6.0975609756097615</v>
      </c>
      <c r="AE669" s="1061">
        <f t="shared" si="357"/>
        <v>34.426229508196712</v>
      </c>
      <c r="AF669" s="1061">
        <f t="shared" si="358"/>
        <v>48.780487804878071</v>
      </c>
      <c r="AG669" s="1061">
        <f t="shared" si="359"/>
        <v>2.4999999999999911</v>
      </c>
      <c r="AH669" s="1061">
        <f t="shared" si="360"/>
        <v>0</v>
      </c>
      <c r="AI669" s="741">
        <f t="shared" si="361"/>
        <v>0</v>
      </c>
      <c r="AJ669" s="1062">
        <f t="shared" si="362"/>
        <v>53.846153846153832</v>
      </c>
      <c r="AK669" s="741">
        <f t="shared" si="363"/>
        <v>116.66666666666666</v>
      </c>
      <c r="AL669" s="741">
        <f t="shared" si="364"/>
        <v>4.3478260869565188</v>
      </c>
      <c r="AM669" s="741">
        <f t="shared" si="365"/>
        <v>4.5454545454545636</v>
      </c>
      <c r="AN669" s="741">
        <f t="shared" si="366"/>
        <v>4.761904761904745</v>
      </c>
      <c r="AO669" s="741">
        <f t="shared" si="367"/>
        <v>5.0000000000000044</v>
      </c>
      <c r="AP669" s="741">
        <f t="shared" si="368"/>
        <v>5.2631578947368363</v>
      </c>
      <c r="AQ669" s="741">
        <f t="shared" si="369"/>
        <v>5.555555555555558</v>
      </c>
      <c r="AR669" s="741">
        <f t="shared" si="370"/>
        <v>5.8823529411764497</v>
      </c>
      <c r="AS669" s="741">
        <f t="shared" si="371"/>
        <v>6.25</v>
      </c>
      <c r="AT669" s="741">
        <f t="shared" si="372"/>
        <v>110.52631578947371</v>
      </c>
      <c r="AU669" s="1054">
        <f t="shared" si="374"/>
        <v>22.420280253704071</v>
      </c>
      <c r="AV669" s="1055">
        <f t="shared" si="375"/>
        <v>34.707446797467412</v>
      </c>
    </row>
    <row r="670" spans="1:48" x14ac:dyDescent="0.2">
      <c r="A670" s="871" t="s">
        <v>363</v>
      </c>
      <c r="B670" s="863" t="s">
        <v>364</v>
      </c>
      <c r="C670" s="512">
        <v>1.145</v>
      </c>
      <c r="D670" s="616">
        <v>1.02</v>
      </c>
      <c r="E670" s="616">
        <v>0.97499999999999998</v>
      </c>
      <c r="F670" s="512">
        <v>0.93</v>
      </c>
      <c r="G670" s="512">
        <v>0.88833333333333342</v>
      </c>
      <c r="H670" s="512">
        <v>0.80666666666666664</v>
      </c>
      <c r="I670" s="512">
        <v>0.73666666666666669</v>
      </c>
      <c r="J670" s="1008"/>
      <c r="K670" s="512">
        <v>0.70666666666666667</v>
      </c>
      <c r="L670" s="512">
        <v>0.68</v>
      </c>
      <c r="M670" s="1008"/>
      <c r="N670" s="616">
        <v>0.6</v>
      </c>
      <c r="O670" s="616">
        <v>0.52333333333333332</v>
      </c>
      <c r="P670" s="616">
        <v>0.5033333333333333</v>
      </c>
      <c r="Q670" s="616">
        <v>0.48166666666666669</v>
      </c>
      <c r="R670" s="616">
        <v>0.46</v>
      </c>
      <c r="S670" s="616">
        <v>0.43333333333333335</v>
      </c>
      <c r="T670" s="616">
        <v>0.39833333333333337</v>
      </c>
      <c r="U670" s="616">
        <v>0.37666666666666665</v>
      </c>
      <c r="V670" s="616">
        <v>0.36110666666666669</v>
      </c>
      <c r="W670" s="616">
        <v>0.35</v>
      </c>
      <c r="X670" s="616">
        <v>0.33889333333333332</v>
      </c>
      <c r="Y670" s="616">
        <v>0.32667333333333332</v>
      </c>
      <c r="Z670" s="613">
        <f t="shared" si="373"/>
        <v>13.041673333333335</v>
      </c>
      <c r="AA670" s="1052">
        <f t="shared" si="353"/>
        <v>12.254901960784315</v>
      </c>
      <c r="AB670" s="1052">
        <f t="shared" si="354"/>
        <v>4.6153846153846212</v>
      </c>
      <c r="AC670" s="1061">
        <f t="shared" si="355"/>
        <v>4.8387096774193505</v>
      </c>
      <c r="AD670" s="1061">
        <f t="shared" si="356"/>
        <v>4.6904315196998114</v>
      </c>
      <c r="AE670" s="1061">
        <f t="shared" si="357"/>
        <v>10.123966942148765</v>
      </c>
      <c r="AF670" s="1061">
        <f t="shared" si="358"/>
        <v>9.5022624434389016</v>
      </c>
      <c r="AG670" s="1061">
        <f t="shared" si="359"/>
        <v>4.2452830188679291</v>
      </c>
      <c r="AH670" s="1061">
        <f t="shared" si="360"/>
        <v>3.9215686274509665</v>
      </c>
      <c r="AI670" s="741">
        <f t="shared" si="361"/>
        <v>13.333333333333353</v>
      </c>
      <c r="AJ670" s="1062">
        <f t="shared" si="362"/>
        <v>14.649681528662416</v>
      </c>
      <c r="AK670" s="741">
        <f t="shared" si="363"/>
        <v>3.9735099337748325</v>
      </c>
      <c r="AL670" s="741">
        <f t="shared" si="364"/>
        <v>4.4982698961937517</v>
      </c>
      <c r="AM670" s="741">
        <f t="shared" si="365"/>
        <v>4.7101449275362306</v>
      </c>
      <c r="AN670" s="741">
        <f t="shared" si="366"/>
        <v>6.1538461538461542</v>
      </c>
      <c r="AO670" s="741">
        <f t="shared" si="367"/>
        <v>8.786610878661083</v>
      </c>
      <c r="AP670" s="741">
        <f t="shared" si="368"/>
        <v>5.752212389380551</v>
      </c>
      <c r="AQ670" s="741">
        <f t="shared" si="369"/>
        <v>4.3089761104752045</v>
      </c>
      <c r="AR670" s="741">
        <f t="shared" si="370"/>
        <v>3.1733333333333391</v>
      </c>
      <c r="AS670" s="741">
        <f t="shared" si="371"/>
        <v>3.2773340677499263</v>
      </c>
      <c r="AT670" s="741">
        <f t="shared" si="372"/>
        <v>3.7407399848982781</v>
      </c>
      <c r="AU670" s="1054">
        <f t="shared" si="374"/>
        <v>6.5275250671519895</v>
      </c>
      <c r="AV670" s="1055">
        <f t="shared" si="375"/>
        <v>3.5765913829840383</v>
      </c>
    </row>
    <row r="671" spans="1:48" x14ac:dyDescent="0.2">
      <c r="A671" s="871" t="s">
        <v>372</v>
      </c>
      <c r="B671" s="863" t="s">
        <v>373</v>
      </c>
      <c r="C671" s="512">
        <v>2.72</v>
      </c>
      <c r="D671" s="616">
        <v>2.68</v>
      </c>
      <c r="E671" s="616">
        <v>2.645</v>
      </c>
      <c r="F671" s="512">
        <v>2.6124999999999998</v>
      </c>
      <c r="G671" s="512">
        <v>2.56</v>
      </c>
      <c r="H671" s="512">
        <v>2.52</v>
      </c>
      <c r="I671" s="512">
        <v>2.4900000000000002</v>
      </c>
      <c r="J671" s="1008"/>
      <c r="K671" s="512">
        <v>2.4500000000000002</v>
      </c>
      <c r="L671" s="512">
        <v>2.4249999999999998</v>
      </c>
      <c r="M671" s="1008"/>
      <c r="N671" s="616">
        <v>2.415</v>
      </c>
      <c r="O671" s="616">
        <v>2.38</v>
      </c>
      <c r="P671" s="616">
        <v>2.34</v>
      </c>
      <c r="Q671" s="616">
        <v>2.2999999999999998</v>
      </c>
      <c r="R671" s="616">
        <v>2.2599999999999998</v>
      </c>
      <c r="S671" s="616">
        <v>2.1749999999999998</v>
      </c>
      <c r="T671" s="616">
        <v>2</v>
      </c>
      <c r="U671" s="616">
        <v>1.96</v>
      </c>
      <c r="V671" s="616">
        <v>1.92</v>
      </c>
      <c r="W671" s="616">
        <v>1.88</v>
      </c>
      <c r="X671" s="616">
        <v>1.84</v>
      </c>
      <c r="Y671" s="616">
        <v>1.81</v>
      </c>
      <c r="Z671" s="613">
        <f t="shared" si="373"/>
        <v>48.3825</v>
      </c>
      <c r="AA671" s="1052">
        <f t="shared" si="353"/>
        <v>1.4925373134328401</v>
      </c>
      <c r="AB671" s="1052">
        <f t="shared" si="354"/>
        <v>1.3232514177693888</v>
      </c>
      <c r="AC671" s="1061">
        <f t="shared" si="355"/>
        <v>1.2440191387559807</v>
      </c>
      <c r="AD671" s="1061">
        <f t="shared" si="356"/>
        <v>2.05078125</v>
      </c>
      <c r="AE671" s="1061">
        <f t="shared" si="357"/>
        <v>1.5873015873015817</v>
      </c>
      <c r="AF671" s="1061">
        <f t="shared" si="358"/>
        <v>1.2048192771084265</v>
      </c>
      <c r="AG671" s="1061">
        <f t="shared" si="359"/>
        <v>1.6326530612244872</v>
      </c>
      <c r="AH671" s="1061">
        <f t="shared" si="360"/>
        <v>1.0309278350515649</v>
      </c>
      <c r="AI671" s="741">
        <f t="shared" si="361"/>
        <v>0.41407867494822614</v>
      </c>
      <c r="AJ671" s="1062">
        <f t="shared" si="362"/>
        <v>1.4705882352941346</v>
      </c>
      <c r="AK671" s="741">
        <f t="shared" si="363"/>
        <v>1.7094017094017033</v>
      </c>
      <c r="AL671" s="741">
        <f t="shared" si="364"/>
        <v>1.7391304347826209</v>
      </c>
      <c r="AM671" s="741">
        <f t="shared" si="365"/>
        <v>1.7699115044247815</v>
      </c>
      <c r="AN671" s="741">
        <f t="shared" si="366"/>
        <v>3.9080459770114873</v>
      </c>
      <c r="AO671" s="741">
        <f t="shared" si="367"/>
        <v>8.7499999999999911</v>
      </c>
      <c r="AP671" s="741">
        <f t="shared" si="368"/>
        <v>2.0408163265306145</v>
      </c>
      <c r="AQ671" s="741">
        <f t="shared" si="369"/>
        <v>2.0833333333333259</v>
      </c>
      <c r="AR671" s="741">
        <f t="shared" si="370"/>
        <v>2.1276595744680771</v>
      </c>
      <c r="AS671" s="741">
        <f t="shared" si="371"/>
        <v>2.1739130434782483</v>
      </c>
      <c r="AT671" s="741">
        <f t="shared" si="372"/>
        <v>1.6574585635359185</v>
      </c>
      <c r="AU671" s="1054">
        <f t="shared" si="374"/>
        <v>2.0705314128926702</v>
      </c>
      <c r="AV671" s="1055">
        <f t="shared" si="375"/>
        <v>1.7082349725396448</v>
      </c>
    </row>
    <row r="672" spans="1:48" x14ac:dyDescent="0.2">
      <c r="A672" s="871" t="s">
        <v>365</v>
      </c>
      <c r="B672" s="863" t="s">
        <v>366</v>
      </c>
      <c r="C672" s="512">
        <v>1.2</v>
      </c>
      <c r="D672" s="616">
        <v>1.145</v>
      </c>
      <c r="E672" s="616">
        <v>1.02</v>
      </c>
      <c r="F672" s="512">
        <v>0.98</v>
      </c>
      <c r="G672" s="512">
        <v>0.94</v>
      </c>
      <c r="H672" s="512">
        <v>0.9</v>
      </c>
      <c r="I672" s="512">
        <v>0.86</v>
      </c>
      <c r="J672" s="1008" t="s">
        <v>90</v>
      </c>
      <c r="K672" s="512">
        <v>0.82</v>
      </c>
      <c r="L672" s="512">
        <v>0.78</v>
      </c>
      <c r="M672" s="1008"/>
      <c r="N672" s="616">
        <v>0.74</v>
      </c>
      <c r="O672" s="616">
        <v>0.7</v>
      </c>
      <c r="P672" s="616">
        <v>0.63</v>
      </c>
      <c r="Q672" s="616">
        <v>0.55000000000000004</v>
      </c>
      <c r="R672" s="616">
        <v>0.51</v>
      </c>
      <c r="S672" s="616">
        <v>0.44</v>
      </c>
      <c r="T672" s="616">
        <v>0.42</v>
      </c>
      <c r="U672" s="616">
        <v>0.4</v>
      </c>
      <c r="V672" s="616">
        <v>0.39529999999999998</v>
      </c>
      <c r="W672" s="612">
        <v>0.38119999999999998</v>
      </c>
      <c r="X672" s="616">
        <v>0.3725</v>
      </c>
      <c r="Y672" s="612">
        <v>0.34639999999999999</v>
      </c>
      <c r="Z672" s="613">
        <f t="shared" si="373"/>
        <v>14.530400000000002</v>
      </c>
      <c r="AA672" s="1052">
        <f t="shared" si="353"/>
        <v>4.8034934497816595</v>
      </c>
      <c r="AB672" s="1052">
        <f t="shared" si="354"/>
        <v>12.254901960784315</v>
      </c>
      <c r="AC672" s="1061">
        <f t="shared" si="355"/>
        <v>4.081632653061229</v>
      </c>
      <c r="AD672" s="1061">
        <f t="shared" si="356"/>
        <v>4.2553191489361764</v>
      </c>
      <c r="AE672" s="1061">
        <f t="shared" si="357"/>
        <v>4.4444444444444287</v>
      </c>
      <c r="AF672" s="1061">
        <f t="shared" si="358"/>
        <v>4.6511627906976827</v>
      </c>
      <c r="AG672" s="1061">
        <f t="shared" si="359"/>
        <v>4.8780487804878092</v>
      </c>
      <c r="AH672" s="1061">
        <f t="shared" si="360"/>
        <v>5.12820512820511</v>
      </c>
      <c r="AI672" s="741">
        <f t="shared" si="361"/>
        <v>5.4054054054054168</v>
      </c>
      <c r="AJ672" s="1062">
        <f t="shared" si="362"/>
        <v>5.7142857142857162</v>
      </c>
      <c r="AK672" s="741">
        <f t="shared" si="363"/>
        <v>11.111111111111093</v>
      </c>
      <c r="AL672" s="741">
        <f t="shared" si="364"/>
        <v>14.545454545454529</v>
      </c>
      <c r="AM672" s="741">
        <f t="shared" si="365"/>
        <v>7.8431372549019773</v>
      </c>
      <c r="AN672" s="741">
        <f t="shared" si="366"/>
        <v>15.909090909090917</v>
      </c>
      <c r="AO672" s="741">
        <f t="shared" si="367"/>
        <v>4.7619047619047672</v>
      </c>
      <c r="AP672" s="741">
        <f t="shared" si="368"/>
        <v>4.9999999999999822</v>
      </c>
      <c r="AQ672" s="741">
        <f t="shared" si="369"/>
        <v>1.1889704022261638</v>
      </c>
      <c r="AR672" s="741">
        <f t="shared" si="370"/>
        <v>3.6988457502623362</v>
      </c>
      <c r="AS672" s="741">
        <f t="shared" si="371"/>
        <v>2.3355704697986646</v>
      </c>
      <c r="AT672" s="741">
        <f t="shared" si="372"/>
        <v>7.5346420323325614</v>
      </c>
      <c r="AU672" s="1054">
        <f t="shared" si="374"/>
        <v>6.4772813356586267</v>
      </c>
      <c r="AV672" s="1055">
        <f t="shared" si="375"/>
        <v>3.9530765292460108</v>
      </c>
    </row>
    <row r="673" spans="1:48" x14ac:dyDescent="0.2">
      <c r="A673" s="880" t="s">
        <v>1744</v>
      </c>
      <c r="B673" s="863" t="s">
        <v>1745</v>
      </c>
      <c r="C673" s="512">
        <v>1.24</v>
      </c>
      <c r="D673" s="616">
        <v>1.2</v>
      </c>
      <c r="E673" s="616">
        <v>1.1599999999999999</v>
      </c>
      <c r="F673" s="512">
        <v>1.1100000000000001</v>
      </c>
      <c r="G673" s="512">
        <v>1.08</v>
      </c>
      <c r="H673" s="512">
        <v>1.04</v>
      </c>
      <c r="I673" s="512">
        <v>1.01</v>
      </c>
      <c r="J673" s="1008"/>
      <c r="K673" s="514">
        <v>1</v>
      </c>
      <c r="L673" s="514">
        <v>1</v>
      </c>
      <c r="M673" s="1008"/>
      <c r="N673" s="612">
        <v>1</v>
      </c>
      <c r="O673" s="612">
        <v>1.03</v>
      </c>
      <c r="P673" s="612">
        <v>1.1200000000000001</v>
      </c>
      <c r="Q673" s="616">
        <v>1.1200000000000001</v>
      </c>
      <c r="R673" s="616">
        <v>1.06</v>
      </c>
      <c r="S673" s="616">
        <v>0.98</v>
      </c>
      <c r="T673" s="616">
        <v>0.9</v>
      </c>
      <c r="U673" s="616">
        <v>0.82</v>
      </c>
      <c r="V673" s="616">
        <v>0.76001000000000007</v>
      </c>
      <c r="W673" s="616">
        <v>0.70666000000000007</v>
      </c>
      <c r="X673" s="616">
        <v>0.17333000000000001</v>
      </c>
      <c r="Y673" s="612">
        <v>0</v>
      </c>
      <c r="Z673" s="613">
        <f t="shared" si="373"/>
        <v>19.509999999999998</v>
      </c>
      <c r="AA673" s="1052">
        <f t="shared" si="353"/>
        <v>3.3333333333333437</v>
      </c>
      <c r="AB673" s="1052">
        <f t="shared" si="354"/>
        <v>3.4482758620689724</v>
      </c>
      <c r="AC673" s="1061">
        <f t="shared" si="355"/>
        <v>4.5045045045044807</v>
      </c>
      <c r="AD673" s="1061">
        <f t="shared" si="356"/>
        <v>2.7777777777777901</v>
      </c>
      <c r="AE673" s="1061">
        <f t="shared" si="357"/>
        <v>3.8461538461538547</v>
      </c>
      <c r="AF673" s="1061">
        <f t="shared" si="358"/>
        <v>2.9702970297029729</v>
      </c>
      <c r="AG673" s="1061">
        <f t="shared" si="359"/>
        <v>1.0000000000000009</v>
      </c>
      <c r="AH673" s="1061">
        <f t="shared" si="360"/>
        <v>0</v>
      </c>
      <c r="AI673" s="741">
        <f t="shared" si="361"/>
        <v>0</v>
      </c>
      <c r="AJ673" s="1062">
        <f t="shared" si="362"/>
        <v>-2.9126213592232997</v>
      </c>
      <c r="AK673" s="741">
        <f t="shared" si="363"/>
        <v>-8.03571428571429</v>
      </c>
      <c r="AL673" s="741">
        <f t="shared" si="364"/>
        <v>0</v>
      </c>
      <c r="AM673" s="741">
        <f t="shared" si="365"/>
        <v>5.6603773584905648</v>
      </c>
      <c r="AN673" s="741">
        <f t="shared" si="366"/>
        <v>8.163265306122458</v>
      </c>
      <c r="AO673" s="741">
        <f t="shared" si="367"/>
        <v>8.8888888888888786</v>
      </c>
      <c r="AP673" s="741">
        <f t="shared" si="368"/>
        <v>9.7560975609756184</v>
      </c>
      <c r="AQ673" s="741">
        <f t="shared" si="369"/>
        <v>7.8933171931948154</v>
      </c>
      <c r="AR673" s="741">
        <f t="shared" si="370"/>
        <v>7.549599524523809</v>
      </c>
      <c r="AS673" s="741">
        <f t="shared" si="371"/>
        <v>307.69630185195871</v>
      </c>
      <c r="AT673" s="741" t="str">
        <f t="shared" si="372"/>
        <v>n/a</v>
      </c>
      <c r="AU673" s="1054">
        <f t="shared" si="374"/>
        <v>19.291571283829406</v>
      </c>
      <c r="AV673" s="1055">
        <f t="shared" si="375"/>
        <v>69.978861042199341</v>
      </c>
    </row>
    <row r="674" spans="1:48" x14ac:dyDescent="0.2">
      <c r="A674" s="863" t="s">
        <v>1752</v>
      </c>
      <c r="B674" s="863" t="s">
        <v>1753</v>
      </c>
      <c r="C674" s="512">
        <v>4.9800000000000004</v>
      </c>
      <c r="D674" s="616">
        <v>3.45</v>
      </c>
      <c r="E674" s="616">
        <v>2.875</v>
      </c>
      <c r="F674" s="512">
        <v>2.375</v>
      </c>
      <c r="G674" s="512">
        <v>1.875</v>
      </c>
      <c r="H674" s="512">
        <v>1.405</v>
      </c>
      <c r="I674" s="512">
        <v>1.0525</v>
      </c>
      <c r="J674" s="1008"/>
      <c r="K674" s="512">
        <v>0.8</v>
      </c>
      <c r="L674" s="512">
        <v>0.61250000000000004</v>
      </c>
      <c r="M674" s="1008"/>
      <c r="N674" s="616">
        <v>0.40500000000000003</v>
      </c>
      <c r="O674" s="612">
        <v>0.03</v>
      </c>
      <c r="P674" s="612">
        <v>0.03</v>
      </c>
      <c r="Q674" s="612">
        <v>0.03</v>
      </c>
      <c r="R674" s="616">
        <v>0.03</v>
      </c>
      <c r="S674" s="612">
        <v>1.4999999999999999E-2</v>
      </c>
      <c r="T674" s="616">
        <v>1.4999999999999999E-2</v>
      </c>
      <c r="U674" s="612">
        <v>7.4999999999999997E-3</v>
      </c>
      <c r="V674" s="612">
        <v>7.4999999999999997E-3</v>
      </c>
      <c r="W674" s="616">
        <v>7.4999999999999997E-3</v>
      </c>
      <c r="X674" s="612">
        <v>3.7499999999999999E-3</v>
      </c>
      <c r="Y674" s="616">
        <v>0.01</v>
      </c>
      <c r="Z674" s="613">
        <f t="shared" si="373"/>
        <v>20.01625000000001</v>
      </c>
      <c r="AA674" s="1052">
        <f t="shared" si="353"/>
        <v>44.34782608695653</v>
      </c>
      <c r="AB674" s="1052">
        <f t="shared" si="354"/>
        <v>19.999999999999996</v>
      </c>
      <c r="AC674" s="1061">
        <f t="shared" si="355"/>
        <v>21.052631578947366</v>
      </c>
      <c r="AD674" s="1061">
        <f t="shared" si="356"/>
        <v>26.666666666666661</v>
      </c>
      <c r="AE674" s="1061">
        <f t="shared" si="357"/>
        <v>33.451957295373667</v>
      </c>
      <c r="AF674" s="1061">
        <f t="shared" si="358"/>
        <v>33.4916864608076</v>
      </c>
      <c r="AG674" s="1061">
        <f t="shared" si="359"/>
        <v>31.562499999999982</v>
      </c>
      <c r="AH674" s="1061">
        <f t="shared" si="360"/>
        <v>30.612244897959172</v>
      </c>
      <c r="AI674" s="741">
        <f t="shared" si="361"/>
        <v>51.23456790123457</v>
      </c>
      <c r="AJ674" s="1062">
        <f t="shared" si="362"/>
        <v>1250.0000000000002</v>
      </c>
      <c r="AK674" s="741">
        <f t="shared" si="363"/>
        <v>0</v>
      </c>
      <c r="AL674" s="741">
        <f t="shared" si="364"/>
        <v>0</v>
      </c>
      <c r="AM674" s="741">
        <f t="shared" si="365"/>
        <v>0</v>
      </c>
      <c r="AN674" s="741">
        <f t="shared" si="366"/>
        <v>100</v>
      </c>
      <c r="AO674" s="741">
        <f t="shared" si="367"/>
        <v>0</v>
      </c>
      <c r="AP674" s="741">
        <f t="shared" si="368"/>
        <v>100</v>
      </c>
      <c r="AQ674" s="741">
        <f t="shared" si="369"/>
        <v>0</v>
      </c>
      <c r="AR674" s="741">
        <f t="shared" si="370"/>
        <v>0</v>
      </c>
      <c r="AS674" s="741">
        <f t="shared" si="371"/>
        <v>100</v>
      </c>
      <c r="AT674" s="741">
        <f t="shared" si="372"/>
        <v>-62.5</v>
      </c>
      <c r="AU674" s="1054">
        <f t="shared" si="374"/>
        <v>88.996004044397296</v>
      </c>
      <c r="AV674" s="1055">
        <f t="shared" si="375"/>
        <v>276.09309430827011</v>
      </c>
    </row>
    <row r="675" spans="1:48" x14ac:dyDescent="0.2">
      <c r="A675" s="863" t="s">
        <v>1756</v>
      </c>
      <c r="B675" s="863" t="s">
        <v>1757</v>
      </c>
      <c r="C675" s="512">
        <v>1.0900000000000001</v>
      </c>
      <c r="D675" s="616">
        <v>0.98</v>
      </c>
      <c r="E675" s="616">
        <v>0.8600000000000001</v>
      </c>
      <c r="F675" s="512">
        <v>0.77</v>
      </c>
      <c r="G675" s="512">
        <v>0.7</v>
      </c>
      <c r="H675" s="512">
        <v>0.62</v>
      </c>
      <c r="I675" s="512">
        <v>0.55000000000000004</v>
      </c>
      <c r="J675" s="1008"/>
      <c r="K675" s="512">
        <v>0.47</v>
      </c>
      <c r="L675" s="512">
        <v>0.39500000000000002</v>
      </c>
      <c r="M675" s="1008"/>
      <c r="N675" s="616">
        <v>0.35</v>
      </c>
      <c r="O675" s="616">
        <v>0.315</v>
      </c>
      <c r="P675" s="612">
        <v>0.3</v>
      </c>
      <c r="Q675" s="612">
        <v>0.3</v>
      </c>
      <c r="R675" s="612">
        <v>0.3</v>
      </c>
      <c r="S675" s="612">
        <v>0.3</v>
      </c>
      <c r="T675" s="612">
        <v>0.3</v>
      </c>
      <c r="U675" s="612">
        <v>0.3725</v>
      </c>
      <c r="V675" s="612">
        <v>0.59</v>
      </c>
      <c r="W675" s="612">
        <v>0.59</v>
      </c>
      <c r="X675" s="612">
        <v>0.59</v>
      </c>
      <c r="Y675" s="612">
        <v>0.59</v>
      </c>
      <c r="Z675" s="613">
        <f t="shared" si="373"/>
        <v>11.332500000000001</v>
      </c>
      <c r="AA675" s="1052">
        <f t="shared" si="353"/>
        <v>11.22448979591837</v>
      </c>
      <c r="AB675" s="1052">
        <f t="shared" si="354"/>
        <v>13.953488372093004</v>
      </c>
      <c r="AC675" s="1061">
        <f t="shared" si="355"/>
        <v>11.688311688311703</v>
      </c>
      <c r="AD675" s="1061">
        <f t="shared" si="356"/>
        <v>10.000000000000009</v>
      </c>
      <c r="AE675" s="1061">
        <f t="shared" si="357"/>
        <v>12.903225806451601</v>
      </c>
      <c r="AF675" s="1061">
        <f t="shared" si="358"/>
        <v>12.72727272727272</v>
      </c>
      <c r="AG675" s="1061">
        <f t="shared" si="359"/>
        <v>17.021276595744705</v>
      </c>
      <c r="AH675" s="1061">
        <f t="shared" si="360"/>
        <v>18.98734177215189</v>
      </c>
      <c r="AI675" s="741">
        <f t="shared" si="361"/>
        <v>12.857142857142879</v>
      </c>
      <c r="AJ675" s="1062">
        <f t="shared" si="362"/>
        <v>11.111111111111093</v>
      </c>
      <c r="AK675" s="741">
        <f t="shared" si="363"/>
        <v>5.0000000000000044</v>
      </c>
      <c r="AL675" s="741">
        <f t="shared" si="364"/>
        <v>0</v>
      </c>
      <c r="AM675" s="741">
        <f t="shared" si="365"/>
        <v>0</v>
      </c>
      <c r="AN675" s="741">
        <f t="shared" si="366"/>
        <v>0</v>
      </c>
      <c r="AO675" s="741">
        <f t="shared" si="367"/>
        <v>0</v>
      </c>
      <c r="AP675" s="741">
        <f t="shared" si="368"/>
        <v>-19.463087248322154</v>
      </c>
      <c r="AQ675" s="741">
        <f t="shared" si="369"/>
        <v>-36.864406779661017</v>
      </c>
      <c r="AR675" s="741">
        <f t="shared" si="370"/>
        <v>0</v>
      </c>
      <c r="AS675" s="741">
        <f t="shared" si="371"/>
        <v>0</v>
      </c>
      <c r="AT675" s="741">
        <f t="shared" si="372"/>
        <v>0</v>
      </c>
      <c r="AU675" s="1054">
        <f t="shared" si="374"/>
        <v>4.0573083349107408</v>
      </c>
      <c r="AV675" s="1055">
        <f t="shared" si="375"/>
        <v>13.095498417784588</v>
      </c>
    </row>
    <row r="676" spans="1:48" x14ac:dyDescent="0.2">
      <c r="A676" s="871" t="s">
        <v>828</v>
      </c>
      <c r="B676" s="863" t="s">
        <v>829</v>
      </c>
      <c r="C676" s="512">
        <v>3.7</v>
      </c>
      <c r="D676" s="616">
        <v>3.06</v>
      </c>
      <c r="E676" s="616">
        <v>2.48</v>
      </c>
      <c r="F676" s="512">
        <v>2.2549999999999999</v>
      </c>
      <c r="G676" s="512">
        <v>2.2000000000000002</v>
      </c>
      <c r="H676" s="512">
        <v>1.8049999999999999</v>
      </c>
      <c r="I676" s="512">
        <v>1.48</v>
      </c>
      <c r="J676" s="1008"/>
      <c r="K676" s="512">
        <v>1.2450000000000001</v>
      </c>
      <c r="L676" s="512">
        <v>0.96499999999999997</v>
      </c>
      <c r="M676" s="1008"/>
      <c r="N676" s="616">
        <v>0.6</v>
      </c>
      <c r="O676" s="612">
        <v>0.54</v>
      </c>
      <c r="P676" s="616">
        <v>0.46500000000000002</v>
      </c>
      <c r="Q676" s="616">
        <v>0.33750000000000002</v>
      </c>
      <c r="R676" s="612">
        <v>0.3</v>
      </c>
      <c r="S676" s="612">
        <v>0.3</v>
      </c>
      <c r="T676" s="616">
        <v>0.3</v>
      </c>
      <c r="U676" s="616">
        <v>0.23</v>
      </c>
      <c r="V676" s="612">
        <v>0.2</v>
      </c>
      <c r="W676" s="612">
        <v>0.2</v>
      </c>
      <c r="X676" s="612">
        <v>0.2</v>
      </c>
      <c r="Y676" s="612">
        <v>0.2</v>
      </c>
      <c r="Z676" s="613">
        <f t="shared" si="373"/>
        <v>23.0625</v>
      </c>
      <c r="AA676" s="1052">
        <f t="shared" si="353"/>
        <v>20.915032679738577</v>
      </c>
      <c r="AB676" s="1052">
        <f t="shared" si="354"/>
        <v>23.387096774193552</v>
      </c>
      <c r="AC676" s="1061">
        <f t="shared" si="355"/>
        <v>9.9778270509977887</v>
      </c>
      <c r="AD676" s="1061">
        <f t="shared" si="356"/>
        <v>2.4999999999999911</v>
      </c>
      <c r="AE676" s="1061">
        <f t="shared" si="357"/>
        <v>21.883656509695303</v>
      </c>
      <c r="AF676" s="1061">
        <f t="shared" si="358"/>
        <v>21.959459459459453</v>
      </c>
      <c r="AG676" s="1061">
        <f t="shared" si="359"/>
        <v>18.875502008032118</v>
      </c>
      <c r="AH676" s="1061">
        <f t="shared" si="360"/>
        <v>29.015544041450791</v>
      </c>
      <c r="AI676" s="741">
        <f t="shared" si="361"/>
        <v>60.833333333333343</v>
      </c>
      <c r="AJ676" s="1062">
        <f t="shared" si="362"/>
        <v>11.111111111111093</v>
      </c>
      <c r="AK676" s="741">
        <f t="shared" si="363"/>
        <v>16.129032258064523</v>
      </c>
      <c r="AL676" s="741">
        <f t="shared" si="364"/>
        <v>37.777777777777779</v>
      </c>
      <c r="AM676" s="741">
        <f t="shared" si="365"/>
        <v>12.500000000000021</v>
      </c>
      <c r="AN676" s="741">
        <f t="shared" si="366"/>
        <v>0</v>
      </c>
      <c r="AO676" s="741">
        <f t="shared" si="367"/>
        <v>0</v>
      </c>
      <c r="AP676" s="741">
        <f t="shared" si="368"/>
        <v>30.434782608695631</v>
      </c>
      <c r="AQ676" s="741">
        <f t="shared" si="369"/>
        <v>14.999999999999991</v>
      </c>
      <c r="AR676" s="741">
        <f t="shared" si="370"/>
        <v>0</v>
      </c>
      <c r="AS676" s="741">
        <f t="shared" si="371"/>
        <v>0</v>
      </c>
      <c r="AT676" s="741">
        <f t="shared" si="372"/>
        <v>0</v>
      </c>
      <c r="AU676" s="1054">
        <f t="shared" si="374"/>
        <v>16.615007780627497</v>
      </c>
      <c r="AV676" s="1055">
        <f t="shared" si="375"/>
        <v>15.470369480926545</v>
      </c>
    </row>
    <row r="677" spans="1:48" x14ac:dyDescent="0.2">
      <c r="A677" s="871" t="s">
        <v>3914</v>
      </c>
      <c r="B677" s="863" t="s">
        <v>3915</v>
      </c>
      <c r="C677" s="512">
        <v>0.31</v>
      </c>
      <c r="D677" s="616">
        <v>0.27</v>
      </c>
      <c r="E677" s="616">
        <v>0.23</v>
      </c>
      <c r="F677" s="512">
        <v>0.18</v>
      </c>
      <c r="G677" s="512">
        <v>0.14000000000000001</v>
      </c>
      <c r="H677" s="512">
        <v>0.1</v>
      </c>
      <c r="I677" s="512">
        <v>0.03</v>
      </c>
      <c r="J677" s="1008"/>
      <c r="K677" s="514">
        <v>0</v>
      </c>
      <c r="L677" s="514">
        <v>0</v>
      </c>
      <c r="M677" s="1008"/>
      <c r="N677" s="612">
        <v>0</v>
      </c>
      <c r="O677" s="522">
        <v>0</v>
      </c>
      <c r="P677" s="522">
        <v>0.15</v>
      </c>
      <c r="Q677" s="616">
        <v>0.2</v>
      </c>
      <c r="R677" s="616">
        <v>0.19996</v>
      </c>
      <c r="S677" s="616">
        <v>0.18</v>
      </c>
      <c r="T677" s="616">
        <v>0.15004000000000001</v>
      </c>
      <c r="U677" s="616">
        <v>2.998E-2</v>
      </c>
      <c r="V677" s="522">
        <v>0</v>
      </c>
      <c r="W677" s="522">
        <v>0</v>
      </c>
      <c r="X677" s="522">
        <v>0</v>
      </c>
      <c r="Y677" s="616">
        <v>0.2296</v>
      </c>
      <c r="Z677" s="613">
        <f t="shared" si="373"/>
        <v>2.3995799999999998</v>
      </c>
      <c r="AA677" s="1052">
        <f t="shared" si="353"/>
        <v>14.814814814814813</v>
      </c>
      <c r="AB677" s="1052">
        <f t="shared" si="354"/>
        <v>17.391304347826097</v>
      </c>
      <c r="AC677" s="1061">
        <f t="shared" si="355"/>
        <v>27.777777777777789</v>
      </c>
      <c r="AD677" s="1061">
        <f t="shared" si="356"/>
        <v>28.571428571428559</v>
      </c>
      <c r="AE677" s="1061">
        <f t="shared" si="357"/>
        <v>40.000000000000014</v>
      </c>
      <c r="AF677" s="1061">
        <f t="shared" si="358"/>
        <v>233.33333333333334</v>
      </c>
      <c r="AG677" s="1061" t="str">
        <f t="shared" si="359"/>
        <v>n/a</v>
      </c>
      <c r="AH677" s="1061" t="str">
        <f t="shared" si="360"/>
        <v>n/a</v>
      </c>
      <c r="AI677" s="741" t="str">
        <f t="shared" si="361"/>
        <v>n/a</v>
      </c>
      <c r="AJ677" s="1062" t="str">
        <f t="shared" si="362"/>
        <v>n/a</v>
      </c>
      <c r="AK677" s="741">
        <f t="shared" si="363"/>
        <v>-100</v>
      </c>
      <c r="AL677" s="741">
        <f t="shared" si="364"/>
        <v>-25.000000000000011</v>
      </c>
      <c r="AM677" s="741">
        <f t="shared" si="365"/>
        <v>2.000400080015563E-2</v>
      </c>
      <c r="AN677" s="741">
        <f t="shared" si="366"/>
        <v>11.088888888888881</v>
      </c>
      <c r="AO677" s="741">
        <f t="shared" si="367"/>
        <v>19.968008531058381</v>
      </c>
      <c r="AP677" s="741">
        <f t="shared" si="368"/>
        <v>400.46697798532358</v>
      </c>
      <c r="AQ677" s="741" t="str">
        <f t="shared" si="369"/>
        <v>n/a</v>
      </c>
      <c r="AR677" s="741" t="str">
        <f t="shared" si="370"/>
        <v>n/a</v>
      </c>
      <c r="AS677" s="741" t="str">
        <f t="shared" si="371"/>
        <v>n/a</v>
      </c>
      <c r="AT677" s="741">
        <f t="shared" si="372"/>
        <v>-100</v>
      </c>
      <c r="AU677" s="1054">
        <f t="shared" si="374"/>
        <v>43.725579865480888</v>
      </c>
      <c r="AV677" s="1055">
        <f t="shared" si="375"/>
        <v>133.79703392550269</v>
      </c>
    </row>
    <row r="678" spans="1:48" x14ac:dyDescent="0.2">
      <c r="A678" s="863" t="s">
        <v>1750</v>
      </c>
      <c r="B678" s="863" t="s">
        <v>1751</v>
      </c>
      <c r="C678" s="512">
        <v>3.84</v>
      </c>
      <c r="D678" s="616">
        <v>3.64</v>
      </c>
      <c r="E678" s="616">
        <v>3.32</v>
      </c>
      <c r="F678" s="512">
        <v>3.12</v>
      </c>
      <c r="G678" s="512">
        <v>2.92</v>
      </c>
      <c r="H678" s="512">
        <v>2.68</v>
      </c>
      <c r="I678" s="512">
        <v>2.48</v>
      </c>
      <c r="J678" s="1008"/>
      <c r="K678" s="512">
        <v>2.2799999999999998</v>
      </c>
      <c r="L678" s="512">
        <v>2.08</v>
      </c>
      <c r="M678" s="1008"/>
      <c r="N678" s="616">
        <v>1.88</v>
      </c>
      <c r="O678" s="612">
        <v>1.8</v>
      </c>
      <c r="P678" s="616">
        <v>1.8</v>
      </c>
      <c r="Q678" s="616">
        <v>1.68</v>
      </c>
      <c r="R678" s="616">
        <v>1.52</v>
      </c>
      <c r="S678" s="616">
        <v>1.32</v>
      </c>
      <c r="T678" s="616">
        <v>1.1200000000000001</v>
      </c>
      <c r="U678" s="616">
        <v>0.92</v>
      </c>
      <c r="V678" s="612">
        <v>0.76</v>
      </c>
      <c r="W678" s="616">
        <v>0.76</v>
      </c>
      <c r="X678" s="616">
        <v>0.68</v>
      </c>
      <c r="Y678" s="616">
        <v>0.3</v>
      </c>
      <c r="Z678" s="613">
        <f t="shared" si="373"/>
        <v>40.900000000000006</v>
      </c>
      <c r="AA678" s="1052">
        <f t="shared" si="353"/>
        <v>5.4945054945054972</v>
      </c>
      <c r="AB678" s="1052">
        <f t="shared" si="354"/>
        <v>9.6385542168674796</v>
      </c>
      <c r="AC678" s="1061">
        <f t="shared" si="355"/>
        <v>6.4102564102564097</v>
      </c>
      <c r="AD678" s="1061">
        <f t="shared" si="356"/>
        <v>6.8493150684931559</v>
      </c>
      <c r="AE678" s="1061">
        <f t="shared" si="357"/>
        <v>8.9552238805969964</v>
      </c>
      <c r="AF678" s="1061">
        <f t="shared" si="358"/>
        <v>8.064516129032274</v>
      </c>
      <c r="AG678" s="1061">
        <f t="shared" si="359"/>
        <v>8.7719298245614077</v>
      </c>
      <c r="AH678" s="1061">
        <f t="shared" si="360"/>
        <v>9.6153846153846025</v>
      </c>
      <c r="AI678" s="741">
        <f t="shared" si="361"/>
        <v>10.638297872340431</v>
      </c>
      <c r="AJ678" s="1062">
        <f t="shared" si="362"/>
        <v>4.4444444444444287</v>
      </c>
      <c r="AK678" s="741">
        <f t="shared" si="363"/>
        <v>0</v>
      </c>
      <c r="AL678" s="741">
        <f t="shared" si="364"/>
        <v>7.1428571428571397</v>
      </c>
      <c r="AM678" s="741">
        <f t="shared" si="365"/>
        <v>10.526315789473673</v>
      </c>
      <c r="AN678" s="741">
        <f t="shared" si="366"/>
        <v>15.151515151515138</v>
      </c>
      <c r="AO678" s="741">
        <f t="shared" si="367"/>
        <v>17.857142857142861</v>
      </c>
      <c r="AP678" s="741">
        <f t="shared" si="368"/>
        <v>21.739130434782616</v>
      </c>
      <c r="AQ678" s="741">
        <f t="shared" si="369"/>
        <v>21.052631578947366</v>
      </c>
      <c r="AR678" s="741">
        <f t="shared" si="370"/>
        <v>0</v>
      </c>
      <c r="AS678" s="741">
        <f t="shared" si="371"/>
        <v>11.764705882352944</v>
      </c>
      <c r="AT678" s="741">
        <f t="shared" si="372"/>
        <v>126.6666666666667</v>
      </c>
      <c r="AU678" s="1054">
        <f t="shared" si="374"/>
        <v>15.539169673011056</v>
      </c>
      <c r="AV678" s="1055">
        <f t="shared" si="375"/>
        <v>26.791855369878409</v>
      </c>
    </row>
    <row r="679" spans="1:48" x14ac:dyDescent="0.2">
      <c r="A679" s="871" t="s">
        <v>1738</v>
      </c>
      <c r="B679" s="863" t="s">
        <v>1739</v>
      </c>
      <c r="C679" s="512">
        <v>1.53</v>
      </c>
      <c r="D679" s="616">
        <v>1.27</v>
      </c>
      <c r="E679" s="616">
        <v>1.1400000000000001</v>
      </c>
      <c r="F679" s="512">
        <v>1.0449999999999999</v>
      </c>
      <c r="G679" s="512">
        <v>1</v>
      </c>
      <c r="H679" s="512">
        <v>0.95</v>
      </c>
      <c r="I679" s="512">
        <v>0.85</v>
      </c>
      <c r="J679" s="1008"/>
      <c r="K679" s="512">
        <v>0.71</v>
      </c>
      <c r="L679" s="512">
        <v>0.42499999999999999</v>
      </c>
      <c r="M679" s="1008"/>
      <c r="N679" s="612">
        <v>0.2</v>
      </c>
      <c r="O679" s="612">
        <v>0.57499999999999996</v>
      </c>
      <c r="P679" s="616">
        <v>1.7</v>
      </c>
      <c r="Q679" s="616">
        <v>1.6</v>
      </c>
      <c r="R679" s="616">
        <v>1.32</v>
      </c>
      <c r="S679" s="616">
        <v>1.2</v>
      </c>
      <c r="T679" s="616">
        <v>0.96</v>
      </c>
      <c r="U679" s="616">
        <v>0.81</v>
      </c>
      <c r="V679" s="616">
        <v>0.76249999999999996</v>
      </c>
      <c r="W679" s="616">
        <v>0.73250000000000004</v>
      </c>
      <c r="X679" s="616">
        <v>0.66415000000000002</v>
      </c>
      <c r="Y679" s="616">
        <v>0.60079000000000005</v>
      </c>
      <c r="Z679" s="613">
        <f t="shared" si="373"/>
        <v>20.044939999999997</v>
      </c>
      <c r="AA679" s="1052">
        <f t="shared" si="353"/>
        <v>20.472440944881896</v>
      </c>
      <c r="AB679" s="1052">
        <f t="shared" si="354"/>
        <v>11.403508771929815</v>
      </c>
      <c r="AC679" s="1061">
        <f t="shared" si="355"/>
        <v>9.0909090909091042</v>
      </c>
      <c r="AD679" s="1061">
        <f t="shared" si="356"/>
        <v>4.4999999999999929</v>
      </c>
      <c r="AE679" s="1061">
        <f t="shared" si="357"/>
        <v>5.2631578947368363</v>
      </c>
      <c r="AF679" s="1061">
        <f t="shared" si="358"/>
        <v>11.764705882352944</v>
      </c>
      <c r="AG679" s="1061">
        <f t="shared" si="359"/>
        <v>19.718309859154925</v>
      </c>
      <c r="AH679" s="1061">
        <f t="shared" si="360"/>
        <v>67.058823529411768</v>
      </c>
      <c r="AI679" s="741">
        <f t="shared" si="361"/>
        <v>112.5</v>
      </c>
      <c r="AJ679" s="1062">
        <f t="shared" si="362"/>
        <v>-65.217391304347828</v>
      </c>
      <c r="AK679" s="741">
        <f t="shared" si="363"/>
        <v>-66.176470588235304</v>
      </c>
      <c r="AL679" s="741">
        <f t="shared" si="364"/>
        <v>6.25</v>
      </c>
      <c r="AM679" s="741">
        <f t="shared" si="365"/>
        <v>21.212121212121215</v>
      </c>
      <c r="AN679" s="741">
        <f t="shared" si="366"/>
        <v>10.000000000000009</v>
      </c>
      <c r="AO679" s="741">
        <f t="shared" si="367"/>
        <v>25</v>
      </c>
      <c r="AP679" s="741">
        <f t="shared" si="368"/>
        <v>18.518518518518512</v>
      </c>
      <c r="AQ679" s="741">
        <f t="shared" si="369"/>
        <v>6.2295081967213228</v>
      </c>
      <c r="AR679" s="741">
        <f t="shared" si="370"/>
        <v>4.0955631399317349</v>
      </c>
      <c r="AS679" s="741">
        <f t="shared" si="371"/>
        <v>10.291349845667398</v>
      </c>
      <c r="AT679" s="741">
        <f t="shared" si="372"/>
        <v>10.546114282860897</v>
      </c>
      <c r="AU679" s="1054">
        <f t="shared" si="374"/>
        <v>12.126058463830761</v>
      </c>
      <c r="AV679" s="1055">
        <f t="shared" si="375"/>
        <v>36.907840141342412</v>
      </c>
    </row>
    <row r="680" spans="1:48" x14ac:dyDescent="0.2">
      <c r="A680" s="871" t="s">
        <v>1758</v>
      </c>
      <c r="B680" s="863" t="s">
        <v>1759</v>
      </c>
      <c r="C680" s="512">
        <v>1.1399999999999999</v>
      </c>
      <c r="D680" s="616">
        <v>0.92</v>
      </c>
      <c r="E680" s="616">
        <v>0.77000000000000013</v>
      </c>
      <c r="F680" s="512">
        <v>0.66</v>
      </c>
      <c r="G680" s="512">
        <v>0.6</v>
      </c>
      <c r="H680" s="512">
        <v>0.48</v>
      </c>
      <c r="I680" s="512">
        <v>0.4</v>
      </c>
      <c r="J680" s="1008"/>
      <c r="K680" s="512">
        <v>0.36</v>
      </c>
      <c r="L680" s="512">
        <v>0.32</v>
      </c>
      <c r="M680" s="1008"/>
      <c r="N680" s="612">
        <v>0</v>
      </c>
      <c r="O680" s="612">
        <v>0</v>
      </c>
      <c r="P680" s="612">
        <v>0</v>
      </c>
      <c r="Q680" s="612">
        <v>0</v>
      </c>
      <c r="R680" s="612">
        <v>0</v>
      </c>
      <c r="S680" s="612">
        <v>0</v>
      </c>
      <c r="T680" s="612">
        <v>0</v>
      </c>
      <c r="U680" s="612">
        <v>0</v>
      </c>
      <c r="V680" s="612">
        <v>0</v>
      </c>
      <c r="W680" s="612">
        <v>0</v>
      </c>
      <c r="X680" s="612">
        <v>0</v>
      </c>
      <c r="Y680" s="612">
        <v>0</v>
      </c>
      <c r="Z680" s="613">
        <f t="shared" si="373"/>
        <v>5.6500000000000012</v>
      </c>
      <c r="AA680" s="1052">
        <f t="shared" si="353"/>
        <v>23.913043478260843</v>
      </c>
      <c r="AB680" s="1052">
        <f t="shared" si="354"/>
        <v>19.480519480519476</v>
      </c>
      <c r="AC680" s="1061">
        <f t="shared" si="355"/>
        <v>16.666666666666675</v>
      </c>
      <c r="AD680" s="1061">
        <f t="shared" si="356"/>
        <v>10.000000000000009</v>
      </c>
      <c r="AE680" s="1061">
        <f t="shared" si="357"/>
        <v>25</v>
      </c>
      <c r="AF680" s="1061">
        <f t="shared" si="358"/>
        <v>19.999999999999996</v>
      </c>
      <c r="AG680" s="1061">
        <f t="shared" si="359"/>
        <v>11.111111111111116</v>
      </c>
      <c r="AH680" s="1061">
        <f t="shared" si="360"/>
        <v>12.5</v>
      </c>
      <c r="AI680" s="741" t="str">
        <f t="shared" si="361"/>
        <v>n/a</v>
      </c>
      <c r="AJ680" s="1062" t="str">
        <f t="shared" si="362"/>
        <v>n/a</v>
      </c>
      <c r="AK680" s="741" t="str">
        <f t="shared" si="363"/>
        <v>n/a</v>
      </c>
      <c r="AL680" s="741" t="str">
        <f t="shared" si="364"/>
        <v>n/a</v>
      </c>
      <c r="AM680" s="741" t="str">
        <f t="shared" si="365"/>
        <v>n/a</v>
      </c>
      <c r="AN680" s="741" t="str">
        <f t="shared" si="366"/>
        <v>n/a</v>
      </c>
      <c r="AO680" s="741" t="str">
        <f t="shared" si="367"/>
        <v>n/a</v>
      </c>
      <c r="AP680" s="741" t="str">
        <f t="shared" si="368"/>
        <v>n/a</v>
      </c>
      <c r="AQ680" s="741" t="str">
        <f t="shared" si="369"/>
        <v>n/a</v>
      </c>
      <c r="AR680" s="741" t="str">
        <f t="shared" si="370"/>
        <v>n/a</v>
      </c>
      <c r="AS680" s="741" t="str">
        <f t="shared" si="371"/>
        <v>n/a</v>
      </c>
      <c r="AT680" s="741" t="str">
        <f t="shared" si="372"/>
        <v>n/a</v>
      </c>
      <c r="AU680" s="1054">
        <f t="shared" si="374"/>
        <v>17.333917592069767</v>
      </c>
      <c r="AV680" s="1055">
        <f t="shared" si="375"/>
        <v>5.733252166291475</v>
      </c>
    </row>
    <row r="681" spans="1:48" x14ac:dyDescent="0.2">
      <c r="A681" s="880" t="s">
        <v>4032</v>
      </c>
      <c r="B681" s="863" t="s">
        <v>4033</v>
      </c>
      <c r="C681" s="512">
        <v>1.48</v>
      </c>
      <c r="D681" s="616">
        <v>1.46</v>
      </c>
      <c r="E681" s="616">
        <v>1.44</v>
      </c>
      <c r="F681" s="512">
        <v>1.42</v>
      </c>
      <c r="G681" s="512">
        <v>1.4</v>
      </c>
      <c r="H681" s="567">
        <v>1.38</v>
      </c>
      <c r="I681" s="567">
        <v>1.38</v>
      </c>
      <c r="J681" s="1008"/>
      <c r="K681" s="514">
        <v>1.38</v>
      </c>
      <c r="L681" s="514">
        <v>1.38</v>
      </c>
      <c r="M681" s="1008"/>
      <c r="N681" s="612">
        <v>1.38</v>
      </c>
      <c r="O681" s="612">
        <v>1.38</v>
      </c>
      <c r="P681" s="612">
        <v>1.38</v>
      </c>
      <c r="Q681" s="612">
        <v>1.38</v>
      </c>
      <c r="R681" s="612">
        <v>1.38</v>
      </c>
      <c r="S681" s="612">
        <v>1.38</v>
      </c>
      <c r="T681" s="612">
        <v>1.38</v>
      </c>
      <c r="U681" s="612">
        <v>1.38</v>
      </c>
      <c r="V681" s="612">
        <v>1.38</v>
      </c>
      <c r="W681" s="612">
        <v>1.38</v>
      </c>
      <c r="X681" s="612">
        <v>1.38</v>
      </c>
      <c r="Y681" s="612">
        <v>1.38</v>
      </c>
      <c r="Z681" s="613">
        <f t="shared" si="373"/>
        <v>29.279999999999983</v>
      </c>
      <c r="AA681" s="1052">
        <f t="shared" si="353"/>
        <v>1.3698630136986356</v>
      </c>
      <c r="AB681" s="1052">
        <f t="shared" si="354"/>
        <v>1.388888888888884</v>
      </c>
      <c r="AC681" s="1061">
        <f t="shared" si="355"/>
        <v>1.4084507042253502</v>
      </c>
      <c r="AD681" s="1061">
        <f t="shared" si="356"/>
        <v>1.4285714285714235</v>
      </c>
      <c r="AE681" s="1061">
        <f t="shared" si="357"/>
        <v>1.449275362318847</v>
      </c>
      <c r="AF681" s="1061">
        <f t="shared" si="358"/>
        <v>0</v>
      </c>
      <c r="AG681" s="1061">
        <f t="shared" si="359"/>
        <v>0</v>
      </c>
      <c r="AH681" s="1061">
        <f t="shared" si="360"/>
        <v>0</v>
      </c>
      <c r="AI681" s="741">
        <f t="shared" si="361"/>
        <v>0</v>
      </c>
      <c r="AJ681" s="1062">
        <f t="shared" si="362"/>
        <v>0</v>
      </c>
      <c r="AK681" s="741">
        <f t="shared" si="363"/>
        <v>0</v>
      </c>
      <c r="AL681" s="741">
        <f t="shared" si="364"/>
        <v>0</v>
      </c>
      <c r="AM681" s="741">
        <f t="shared" si="365"/>
        <v>0</v>
      </c>
      <c r="AN681" s="741">
        <f t="shared" si="366"/>
        <v>0</v>
      </c>
      <c r="AO681" s="741">
        <f t="shared" si="367"/>
        <v>0</v>
      </c>
      <c r="AP681" s="741">
        <f t="shared" si="368"/>
        <v>0</v>
      </c>
      <c r="AQ681" s="741">
        <f t="shared" si="369"/>
        <v>0</v>
      </c>
      <c r="AR681" s="741">
        <f t="shared" si="370"/>
        <v>0</v>
      </c>
      <c r="AS681" s="741">
        <f t="shared" si="371"/>
        <v>0</v>
      </c>
      <c r="AT681" s="741">
        <f t="shared" si="372"/>
        <v>0</v>
      </c>
      <c r="AU681" s="1054">
        <f t="shared" si="374"/>
        <v>0.35225246988515702</v>
      </c>
      <c r="AV681" s="1055">
        <f t="shared" si="375"/>
        <v>0.62613474923376411</v>
      </c>
    </row>
    <row r="682" spans="1:48" x14ac:dyDescent="0.2">
      <c r="A682" s="871" t="s">
        <v>834</v>
      </c>
      <c r="B682" s="863" t="s">
        <v>835</v>
      </c>
      <c r="C682" s="512">
        <v>1.1000000000000001</v>
      </c>
      <c r="D682" s="616">
        <v>1.08</v>
      </c>
      <c r="E682" s="616">
        <v>1.06</v>
      </c>
      <c r="F682" s="512">
        <v>1.0449999999999999</v>
      </c>
      <c r="G682" s="512">
        <v>1.0249999999999999</v>
      </c>
      <c r="H682" s="512">
        <v>1.0049999999999999</v>
      </c>
      <c r="I682" s="512">
        <v>0.98499999999999999</v>
      </c>
      <c r="J682" s="1008"/>
      <c r="K682" s="512">
        <v>0.96499999999999997</v>
      </c>
      <c r="L682" s="512">
        <v>0.94499999999999995</v>
      </c>
      <c r="M682" s="1008"/>
      <c r="N682" s="612">
        <v>0.94</v>
      </c>
      <c r="O682" s="616">
        <v>0.92500000000000004</v>
      </c>
      <c r="P682" s="616">
        <v>0.90500000000000003</v>
      </c>
      <c r="Q682" s="616">
        <v>0.88500000000000001</v>
      </c>
      <c r="R682" s="616">
        <v>0.78</v>
      </c>
      <c r="S682" s="616">
        <v>0.63</v>
      </c>
      <c r="T682" s="616">
        <v>0.45</v>
      </c>
      <c r="U682" s="612">
        <v>0</v>
      </c>
      <c r="V682" s="612">
        <v>0</v>
      </c>
      <c r="W682" s="612">
        <v>0</v>
      </c>
      <c r="X682" s="612">
        <v>0</v>
      </c>
      <c r="Y682" s="612">
        <v>0</v>
      </c>
      <c r="Z682" s="613">
        <f t="shared" si="373"/>
        <v>14.725</v>
      </c>
      <c r="AA682" s="1052">
        <f t="shared" si="353"/>
        <v>1.8518518518518601</v>
      </c>
      <c r="AB682" s="1052">
        <f t="shared" si="354"/>
        <v>1.8867924528301883</v>
      </c>
      <c r="AC682" s="1061">
        <f t="shared" si="355"/>
        <v>1.4354066985646119</v>
      </c>
      <c r="AD682" s="1061">
        <f t="shared" si="356"/>
        <v>1.9512195121951237</v>
      </c>
      <c r="AE682" s="1061">
        <f t="shared" si="357"/>
        <v>1.990049751243772</v>
      </c>
      <c r="AF682" s="1061">
        <f t="shared" si="358"/>
        <v>2.0304568527918621</v>
      </c>
      <c r="AG682" s="1061">
        <f t="shared" si="359"/>
        <v>2.0725388601036343</v>
      </c>
      <c r="AH682" s="1061">
        <f t="shared" si="360"/>
        <v>2.1164021164021163</v>
      </c>
      <c r="AI682" s="741">
        <f t="shared" si="361"/>
        <v>0.53191489361701372</v>
      </c>
      <c r="AJ682" s="1062">
        <f t="shared" si="362"/>
        <v>1.6216216216216051</v>
      </c>
      <c r="AK682" s="741">
        <f t="shared" si="363"/>
        <v>2.2099447513812098</v>
      </c>
      <c r="AL682" s="741">
        <f t="shared" si="364"/>
        <v>2.2598870056497189</v>
      </c>
      <c r="AM682" s="741">
        <f t="shared" si="365"/>
        <v>13.461538461538458</v>
      </c>
      <c r="AN682" s="741">
        <f t="shared" si="366"/>
        <v>23.809523809523814</v>
      </c>
      <c r="AO682" s="741">
        <f t="shared" si="367"/>
        <v>39.999999999999993</v>
      </c>
      <c r="AP682" s="741" t="str">
        <f t="shared" si="368"/>
        <v>n/a</v>
      </c>
      <c r="AQ682" s="741" t="str">
        <f t="shared" si="369"/>
        <v>n/a</v>
      </c>
      <c r="AR682" s="741" t="str">
        <f t="shared" si="370"/>
        <v>n/a</v>
      </c>
      <c r="AS682" s="741" t="str">
        <f t="shared" si="371"/>
        <v>n/a</v>
      </c>
      <c r="AT682" s="741" t="str">
        <f t="shared" si="372"/>
        <v>n/a</v>
      </c>
      <c r="AU682" s="1054">
        <f t="shared" si="374"/>
        <v>6.6152765759543319</v>
      </c>
      <c r="AV682" s="1055">
        <f t="shared" si="375"/>
        <v>11.130063321816978</v>
      </c>
    </row>
    <row r="683" spans="1:48" x14ac:dyDescent="0.2">
      <c r="A683" s="863" t="s">
        <v>370</v>
      </c>
      <c r="B683" s="863" t="s">
        <v>371</v>
      </c>
      <c r="C683" s="512">
        <v>3.02</v>
      </c>
      <c r="D683" s="616">
        <v>2.6</v>
      </c>
      <c r="E683" s="616">
        <v>2.16</v>
      </c>
      <c r="F683" s="512">
        <v>2.12</v>
      </c>
      <c r="G683" s="512">
        <v>2.08</v>
      </c>
      <c r="H683" s="512">
        <v>2.04</v>
      </c>
      <c r="I683" s="512">
        <v>2</v>
      </c>
      <c r="J683" s="1008"/>
      <c r="K683" s="512">
        <v>1.96</v>
      </c>
      <c r="L683" s="512">
        <v>1.92</v>
      </c>
      <c r="M683" s="1008"/>
      <c r="N683" s="616">
        <v>1.88</v>
      </c>
      <c r="O683" s="616">
        <v>1.84</v>
      </c>
      <c r="P683" s="616">
        <v>1.8</v>
      </c>
      <c r="Q683" s="616">
        <v>1.76</v>
      </c>
      <c r="R683" s="616">
        <v>1.72</v>
      </c>
      <c r="S683" s="616">
        <v>1.68</v>
      </c>
      <c r="T683" s="616">
        <v>1.56</v>
      </c>
      <c r="U683" s="616">
        <v>1.44</v>
      </c>
      <c r="V683" s="616">
        <v>1.36</v>
      </c>
      <c r="W683" s="616">
        <v>1.28</v>
      </c>
      <c r="X683" s="616">
        <v>1.24</v>
      </c>
      <c r="Y683" s="616">
        <v>1.2</v>
      </c>
      <c r="Z683" s="613">
        <f t="shared" si="373"/>
        <v>38.660000000000004</v>
      </c>
      <c r="AA683" s="1052">
        <f t="shared" si="353"/>
        <v>16.153846153846139</v>
      </c>
      <c r="AB683" s="1052">
        <f t="shared" si="354"/>
        <v>20.370370370370374</v>
      </c>
      <c r="AC683" s="1061">
        <f t="shared" si="355"/>
        <v>1.8867924528301883</v>
      </c>
      <c r="AD683" s="1061">
        <f t="shared" si="356"/>
        <v>1.9230769230769162</v>
      </c>
      <c r="AE683" s="1061">
        <f t="shared" si="357"/>
        <v>1.9607843137254832</v>
      </c>
      <c r="AF683" s="1061">
        <f t="shared" si="358"/>
        <v>2.0000000000000018</v>
      </c>
      <c r="AG683" s="1061">
        <f t="shared" si="359"/>
        <v>2.0408163265306145</v>
      </c>
      <c r="AH683" s="1061">
        <f t="shared" si="360"/>
        <v>2.0833333333333259</v>
      </c>
      <c r="AI683" s="741">
        <f t="shared" si="361"/>
        <v>2.1276595744680771</v>
      </c>
      <c r="AJ683" s="1062">
        <f t="shared" si="362"/>
        <v>2.1739130434782483</v>
      </c>
      <c r="AK683" s="741">
        <f t="shared" si="363"/>
        <v>2.2222222222222143</v>
      </c>
      <c r="AL683" s="741">
        <f t="shared" si="364"/>
        <v>2.2727272727272707</v>
      </c>
      <c r="AM683" s="741">
        <f t="shared" si="365"/>
        <v>2.3255813953488413</v>
      </c>
      <c r="AN683" s="741">
        <f t="shared" si="366"/>
        <v>2.3809523809523725</v>
      </c>
      <c r="AO683" s="741">
        <f t="shared" si="367"/>
        <v>7.6923076923076872</v>
      </c>
      <c r="AP683" s="741">
        <f t="shared" si="368"/>
        <v>8.3333333333333481</v>
      </c>
      <c r="AQ683" s="741">
        <f t="shared" si="369"/>
        <v>5.8823529411764497</v>
      </c>
      <c r="AR683" s="741">
        <f t="shared" si="370"/>
        <v>6.25</v>
      </c>
      <c r="AS683" s="741">
        <f t="shared" si="371"/>
        <v>3.2258064516129004</v>
      </c>
      <c r="AT683" s="741">
        <f t="shared" si="372"/>
        <v>3.3333333333333437</v>
      </c>
      <c r="AU683" s="1054">
        <f t="shared" si="374"/>
        <v>4.8319604757336894</v>
      </c>
      <c r="AV683" s="1055">
        <f t="shared" si="375"/>
        <v>5.0616265447429498</v>
      </c>
    </row>
    <row r="684" spans="1:48" x14ac:dyDescent="0.2">
      <c r="A684" s="863" t="s">
        <v>840</v>
      </c>
      <c r="B684" s="863" t="s">
        <v>841</v>
      </c>
      <c r="C684" s="512">
        <v>1.05</v>
      </c>
      <c r="D684" s="616">
        <v>0.88</v>
      </c>
      <c r="E684" s="616">
        <v>0.69</v>
      </c>
      <c r="F684" s="512">
        <v>0.58499999999999996</v>
      </c>
      <c r="G684" s="512">
        <v>0.5</v>
      </c>
      <c r="H684" s="512">
        <v>0.42</v>
      </c>
      <c r="I684" s="512">
        <v>0.34749999999999998</v>
      </c>
      <c r="J684" s="1008"/>
      <c r="K684" s="512">
        <v>0.2475</v>
      </c>
      <c r="L684" s="512">
        <v>0.16750000000000001</v>
      </c>
      <c r="M684" s="1008"/>
      <c r="N684" s="616">
        <v>0.13125000000000001</v>
      </c>
      <c r="O684" s="616">
        <v>0.11</v>
      </c>
      <c r="P684" s="616">
        <v>5.2499999999999998E-2</v>
      </c>
      <c r="Q684" s="612">
        <v>0</v>
      </c>
      <c r="R684" s="612">
        <v>0</v>
      </c>
      <c r="S684" s="612">
        <v>0</v>
      </c>
      <c r="T684" s="612">
        <v>0</v>
      </c>
      <c r="U684" s="612">
        <v>0</v>
      </c>
      <c r="V684" s="612">
        <v>0</v>
      </c>
      <c r="W684" s="612">
        <v>0</v>
      </c>
      <c r="X684" s="612">
        <v>0</v>
      </c>
      <c r="Y684" s="612">
        <v>0</v>
      </c>
      <c r="Z684" s="613">
        <f t="shared" si="373"/>
        <v>5.1812500000000004</v>
      </c>
      <c r="AA684" s="1052">
        <f t="shared" si="353"/>
        <v>19.318181818181813</v>
      </c>
      <c r="AB684" s="1052">
        <f t="shared" si="354"/>
        <v>27.536231884057983</v>
      </c>
      <c r="AC684" s="1061">
        <f t="shared" si="355"/>
        <v>17.948717948717952</v>
      </c>
      <c r="AD684" s="1061">
        <f t="shared" si="356"/>
        <v>16.999999999999993</v>
      </c>
      <c r="AE684" s="1061">
        <f t="shared" si="357"/>
        <v>19.047619047619047</v>
      </c>
      <c r="AF684" s="1061">
        <f t="shared" si="358"/>
        <v>20.863309352517987</v>
      </c>
      <c r="AG684" s="1061">
        <f t="shared" si="359"/>
        <v>40.404040404040401</v>
      </c>
      <c r="AH684" s="1061">
        <f t="shared" si="360"/>
        <v>47.761194029850728</v>
      </c>
      <c r="AI684" s="741">
        <f t="shared" si="361"/>
        <v>27.619047619047631</v>
      </c>
      <c r="AJ684" s="1062">
        <f t="shared" si="362"/>
        <v>19.318181818181813</v>
      </c>
      <c r="AK684" s="741">
        <f t="shared" si="363"/>
        <v>109.52380952380953</v>
      </c>
      <c r="AL684" s="741" t="str">
        <f t="shared" si="364"/>
        <v>n/a</v>
      </c>
      <c r="AM684" s="741" t="str">
        <f t="shared" si="365"/>
        <v>n/a</v>
      </c>
      <c r="AN684" s="741" t="str">
        <f t="shared" si="366"/>
        <v>n/a</v>
      </c>
      <c r="AO684" s="741" t="str">
        <f t="shared" si="367"/>
        <v>n/a</v>
      </c>
      <c r="AP684" s="741" t="str">
        <f t="shared" si="368"/>
        <v>n/a</v>
      </c>
      <c r="AQ684" s="741" t="str">
        <f t="shared" si="369"/>
        <v>n/a</v>
      </c>
      <c r="AR684" s="741" t="str">
        <f t="shared" si="370"/>
        <v>n/a</v>
      </c>
      <c r="AS684" s="741" t="str">
        <f t="shared" si="371"/>
        <v>n/a</v>
      </c>
      <c r="AT684" s="741" t="str">
        <f t="shared" si="372"/>
        <v>n/a</v>
      </c>
      <c r="AU684" s="1054">
        <f t="shared" si="374"/>
        <v>33.303666676911348</v>
      </c>
      <c r="AV684" s="1055">
        <f t="shared" si="375"/>
        <v>27.1758950784373</v>
      </c>
    </row>
    <row r="685" spans="1:48" x14ac:dyDescent="0.2">
      <c r="A685" s="863" t="s">
        <v>4137</v>
      </c>
      <c r="B685" s="863" t="s">
        <v>4138</v>
      </c>
      <c r="C685" s="512">
        <v>0.79</v>
      </c>
      <c r="D685" s="616">
        <v>0.75</v>
      </c>
      <c r="E685" s="997">
        <v>0.71000000000000008</v>
      </c>
      <c r="F685" s="997">
        <v>0.67</v>
      </c>
      <c r="G685" s="997">
        <v>0.62</v>
      </c>
      <c r="H685" s="1032">
        <v>0.6</v>
      </c>
      <c r="I685" s="1032">
        <v>0.6</v>
      </c>
      <c r="J685" s="1032"/>
      <c r="K685" s="1032">
        <v>0.6</v>
      </c>
      <c r="L685" s="997">
        <v>0.8</v>
      </c>
      <c r="M685" s="997"/>
      <c r="N685" s="1032">
        <v>0.4</v>
      </c>
      <c r="O685" s="1032">
        <v>1.1000000000000001</v>
      </c>
      <c r="P685" s="997">
        <v>1.4</v>
      </c>
      <c r="Q685" s="997">
        <v>1.2</v>
      </c>
      <c r="R685" s="997">
        <v>1.05</v>
      </c>
      <c r="S685" s="997">
        <v>1</v>
      </c>
      <c r="T685" s="997">
        <v>1</v>
      </c>
      <c r="U685" s="997">
        <v>1</v>
      </c>
      <c r="V685" s="997">
        <v>1</v>
      </c>
      <c r="W685" s="997">
        <v>1</v>
      </c>
      <c r="X685" s="997">
        <v>1</v>
      </c>
      <c r="Y685" s="997">
        <v>1</v>
      </c>
      <c r="Z685" s="613">
        <f t="shared" si="373"/>
        <v>18.29</v>
      </c>
      <c r="AA685" s="1052">
        <f t="shared" si="353"/>
        <v>5.3333333333333455</v>
      </c>
      <c r="AB685" s="1052">
        <f t="shared" si="354"/>
        <v>5.6338028169014009</v>
      </c>
      <c r="AC685" s="1061">
        <f t="shared" si="355"/>
        <v>5.9701492537313383</v>
      </c>
      <c r="AD685" s="1061">
        <f t="shared" si="356"/>
        <v>8.064516129032274</v>
      </c>
      <c r="AE685" s="1061">
        <f t="shared" si="357"/>
        <v>3.3333333333333437</v>
      </c>
      <c r="AF685" s="1061">
        <f t="shared" si="358"/>
        <v>0</v>
      </c>
      <c r="AG685" s="1061">
        <f t="shared" si="359"/>
        <v>0</v>
      </c>
      <c r="AH685" s="1061">
        <f t="shared" si="360"/>
        <v>-25.000000000000011</v>
      </c>
      <c r="AI685" s="741">
        <f t="shared" si="361"/>
        <v>100</v>
      </c>
      <c r="AJ685" s="1062">
        <f t="shared" si="362"/>
        <v>-63.636363636363633</v>
      </c>
      <c r="AK685" s="741">
        <f t="shared" si="363"/>
        <v>-21.42857142857142</v>
      </c>
      <c r="AL685" s="741">
        <f t="shared" si="364"/>
        <v>16.666666666666675</v>
      </c>
      <c r="AM685" s="741">
        <f t="shared" si="365"/>
        <v>14.285714285714279</v>
      </c>
      <c r="AN685" s="741">
        <f t="shared" si="366"/>
        <v>5.0000000000000044</v>
      </c>
      <c r="AO685" s="741">
        <f t="shared" si="367"/>
        <v>0</v>
      </c>
      <c r="AP685" s="741">
        <f t="shared" si="368"/>
        <v>0</v>
      </c>
      <c r="AQ685" s="741">
        <f t="shared" si="369"/>
        <v>0</v>
      </c>
      <c r="AR685" s="741">
        <f t="shared" si="370"/>
        <v>0</v>
      </c>
      <c r="AS685" s="741">
        <f t="shared" si="371"/>
        <v>0</v>
      </c>
      <c r="AT685" s="741">
        <f t="shared" si="372"/>
        <v>0</v>
      </c>
      <c r="AU685" s="1054">
        <f t="shared" si="374"/>
        <v>2.7111290376888797</v>
      </c>
      <c r="AV685" s="1055">
        <f t="shared" si="375"/>
        <v>28.71419953137276</v>
      </c>
    </row>
    <row r="686" spans="1:48" x14ac:dyDescent="0.2">
      <c r="A686" s="863" t="s">
        <v>376</v>
      </c>
      <c r="B686" s="863" t="s">
        <v>377</v>
      </c>
      <c r="C686" s="512">
        <v>1.9</v>
      </c>
      <c r="D686" s="616">
        <v>1.7788235294117647</v>
      </c>
      <c r="E686" s="616">
        <v>1.6188235294117648</v>
      </c>
      <c r="F686" s="512">
        <v>1.44</v>
      </c>
      <c r="G686" s="512">
        <v>1.2517647058823531</v>
      </c>
      <c r="H686" s="512">
        <v>1.0423529411764705</v>
      </c>
      <c r="I686" s="512">
        <v>0.86117647058823532</v>
      </c>
      <c r="J686" s="1008">
        <v>0</v>
      </c>
      <c r="K686" s="512">
        <v>0.71294117647058819</v>
      </c>
      <c r="L686" s="512">
        <v>0.61411764705882355</v>
      </c>
      <c r="M686" s="1008">
        <v>0</v>
      </c>
      <c r="N686" s="616">
        <v>0.57176470588235295</v>
      </c>
      <c r="O686" s="616">
        <v>0.55764705882352938</v>
      </c>
      <c r="P686" s="616">
        <v>0.54823529411764704</v>
      </c>
      <c r="Q686" s="616">
        <v>0.52470588235294113</v>
      </c>
      <c r="R686" s="616">
        <v>0.45647058823529413</v>
      </c>
      <c r="S686" s="616">
        <v>0.25882352941176473</v>
      </c>
      <c r="T686" s="616">
        <v>0.24705882352941178</v>
      </c>
      <c r="U686" s="616">
        <v>0.23764705882352941</v>
      </c>
      <c r="V686" s="616">
        <v>0.22823529411764706</v>
      </c>
      <c r="W686" s="616">
        <v>0.21882352941176472</v>
      </c>
      <c r="X686" s="616">
        <v>0.20941176470588235</v>
      </c>
      <c r="Y686" s="616">
        <v>0.19999999999999998</v>
      </c>
      <c r="Z686" s="613">
        <f t="shared" si="373"/>
        <v>15.47882352941177</v>
      </c>
      <c r="AA686" s="1052">
        <f t="shared" si="353"/>
        <v>6.8121693121693028</v>
      </c>
      <c r="AB686" s="1052">
        <f t="shared" si="354"/>
        <v>9.8837209302325526</v>
      </c>
      <c r="AC686" s="1061">
        <f t="shared" si="355"/>
        <v>12.418300653594772</v>
      </c>
      <c r="AD686" s="1061">
        <f t="shared" si="356"/>
        <v>15.037593984962383</v>
      </c>
      <c r="AE686" s="1061">
        <f t="shared" si="357"/>
        <v>20.090293453724641</v>
      </c>
      <c r="AF686" s="1061">
        <f t="shared" si="358"/>
        <v>21.038251366120207</v>
      </c>
      <c r="AG686" s="1061">
        <f t="shared" si="359"/>
        <v>20.792079207920811</v>
      </c>
      <c r="AH686" s="1061">
        <f t="shared" si="360"/>
        <v>16.091954022988485</v>
      </c>
      <c r="AI686" s="741">
        <f t="shared" si="361"/>
        <v>7.4074074074074181</v>
      </c>
      <c r="AJ686" s="1062">
        <f t="shared" si="362"/>
        <v>2.5316455696202667</v>
      </c>
      <c r="AK686" s="741">
        <f t="shared" si="363"/>
        <v>1.716738197424883</v>
      </c>
      <c r="AL686" s="741">
        <f t="shared" si="364"/>
        <v>4.484304932735439</v>
      </c>
      <c r="AM686" s="741">
        <f t="shared" si="365"/>
        <v>14.948453608247414</v>
      </c>
      <c r="AN686" s="741">
        <f t="shared" si="366"/>
        <v>76.363636363636346</v>
      </c>
      <c r="AO686" s="741">
        <f t="shared" si="367"/>
        <v>4.7619047619047672</v>
      </c>
      <c r="AP686" s="741">
        <f t="shared" si="368"/>
        <v>3.9603960396039639</v>
      </c>
      <c r="AQ686" s="741">
        <f t="shared" si="369"/>
        <v>4.1237113402061709</v>
      </c>
      <c r="AR686" s="741">
        <f t="shared" si="370"/>
        <v>4.3010752688172005</v>
      </c>
      <c r="AS686" s="741">
        <f t="shared" si="371"/>
        <v>4.4943820224719211</v>
      </c>
      <c r="AT686" s="741">
        <f t="shared" si="372"/>
        <v>4.705882352941182</v>
      </c>
      <c r="AU686" s="1054">
        <f t="shared" si="374"/>
        <v>12.798195039836505</v>
      </c>
      <c r="AV686" s="1055">
        <f t="shared" si="375"/>
        <v>16.289254412021545</v>
      </c>
    </row>
    <row r="687" spans="1:48" x14ac:dyDescent="0.2">
      <c r="A687" s="863" t="s">
        <v>1762</v>
      </c>
      <c r="B687" s="863" t="s">
        <v>1763</v>
      </c>
      <c r="C687" s="512">
        <v>3.6</v>
      </c>
      <c r="D687" s="616">
        <v>3.2</v>
      </c>
      <c r="E687" s="616">
        <v>2.8</v>
      </c>
      <c r="F687" s="512">
        <v>2.4</v>
      </c>
      <c r="G687" s="512">
        <v>1.7</v>
      </c>
      <c r="H687" s="512">
        <v>1.05</v>
      </c>
      <c r="I687" s="512">
        <v>0.83282</v>
      </c>
      <c r="J687" s="1008"/>
      <c r="K687" s="512">
        <v>0.59414</v>
      </c>
      <c r="L687" s="512">
        <v>0.27421000000000001</v>
      </c>
      <c r="M687" s="1008"/>
      <c r="N687" s="612">
        <v>0.18279999999999999</v>
      </c>
      <c r="O687" s="616">
        <v>0.54844000000000004</v>
      </c>
      <c r="P687" s="616">
        <v>0.52102000000000004</v>
      </c>
      <c r="Q687" s="616">
        <v>0.43875999999999998</v>
      </c>
      <c r="R687" s="616">
        <v>0.27422999999999997</v>
      </c>
      <c r="S687" s="616">
        <v>0.17366000000000001</v>
      </c>
      <c r="T687" s="616">
        <v>0.13253999999999999</v>
      </c>
      <c r="U687" s="616">
        <v>9.597E-2</v>
      </c>
      <c r="V687" s="616">
        <v>9.1399999999999995E-2</v>
      </c>
      <c r="W687" s="616">
        <v>7.7689999999999995E-2</v>
      </c>
      <c r="X687" s="612">
        <v>7.3120000000000004E-2</v>
      </c>
      <c r="Y687" s="612">
        <v>7.3120000000000004E-2</v>
      </c>
      <c r="Z687" s="613">
        <f t="shared" si="373"/>
        <v>19.13392</v>
      </c>
      <c r="AA687" s="1052">
        <f t="shared" si="353"/>
        <v>12.5</v>
      </c>
      <c r="AB687" s="1052">
        <f t="shared" si="354"/>
        <v>14.285714285714302</v>
      </c>
      <c r="AC687" s="1061">
        <f t="shared" si="355"/>
        <v>16.666666666666675</v>
      </c>
      <c r="AD687" s="1061">
        <f t="shared" si="356"/>
        <v>41.176470588235304</v>
      </c>
      <c r="AE687" s="1061">
        <f t="shared" si="357"/>
        <v>61.904761904761884</v>
      </c>
      <c r="AF687" s="1061">
        <f t="shared" si="358"/>
        <v>26.077663840926025</v>
      </c>
      <c r="AG687" s="1061">
        <f t="shared" si="359"/>
        <v>40.172349951189943</v>
      </c>
      <c r="AH687" s="1061">
        <f t="shared" si="360"/>
        <v>116.67335254002404</v>
      </c>
      <c r="AI687" s="741">
        <f t="shared" si="361"/>
        <v>50.005470459518619</v>
      </c>
      <c r="AJ687" s="1062">
        <f t="shared" si="362"/>
        <v>-66.66909780468238</v>
      </c>
      <c r="AK687" s="741">
        <f t="shared" si="363"/>
        <v>5.2627538290276776</v>
      </c>
      <c r="AL687" s="741">
        <f t="shared" si="364"/>
        <v>18.748290637250452</v>
      </c>
      <c r="AM687" s="741">
        <f t="shared" si="365"/>
        <v>59.997082740765052</v>
      </c>
      <c r="AN687" s="741">
        <f t="shared" si="366"/>
        <v>57.912011977427127</v>
      </c>
      <c r="AO687" s="741">
        <f t="shared" si="367"/>
        <v>31.024596348272237</v>
      </c>
      <c r="AP687" s="741">
        <f t="shared" si="368"/>
        <v>38.105658018130661</v>
      </c>
      <c r="AQ687" s="741">
        <f t="shared" si="369"/>
        <v>5.0000000000000044</v>
      </c>
      <c r="AR687" s="741">
        <f t="shared" si="370"/>
        <v>17.647058823529417</v>
      </c>
      <c r="AS687" s="741">
        <f t="shared" si="371"/>
        <v>6.2499999999999778</v>
      </c>
      <c r="AT687" s="741">
        <f t="shared" si="372"/>
        <v>0</v>
      </c>
      <c r="AU687" s="1054">
        <f t="shared" si="374"/>
        <v>27.637040240337853</v>
      </c>
      <c r="AV687" s="1055">
        <f t="shared" si="375"/>
        <v>35.440263996020974</v>
      </c>
    </row>
    <row r="688" spans="1:48" x14ac:dyDescent="0.2">
      <c r="A688" s="863" t="s">
        <v>2946</v>
      </c>
      <c r="B688" s="863" t="s">
        <v>2947</v>
      </c>
      <c r="C688" s="512">
        <v>1.24</v>
      </c>
      <c r="D688" s="616">
        <v>1.1200000000000001</v>
      </c>
      <c r="E688" s="616">
        <v>1</v>
      </c>
      <c r="F688" s="512">
        <v>0.8</v>
      </c>
      <c r="G688" s="512">
        <v>0.4</v>
      </c>
      <c r="H688" s="512">
        <v>0.22</v>
      </c>
      <c r="I688" s="567">
        <v>0.04</v>
      </c>
      <c r="J688" s="1008"/>
      <c r="K688" s="514">
        <v>0.04</v>
      </c>
      <c r="L688" s="514">
        <v>0.76</v>
      </c>
      <c r="M688" s="1008"/>
      <c r="N688" s="522">
        <v>1</v>
      </c>
      <c r="O688" s="522">
        <v>1.48</v>
      </c>
      <c r="P688" s="616">
        <v>1.96</v>
      </c>
      <c r="Q688" s="616">
        <v>1.84</v>
      </c>
      <c r="R688" s="616">
        <v>1.48</v>
      </c>
      <c r="S688" s="616">
        <v>1.1599999999999999</v>
      </c>
      <c r="T688" s="616">
        <v>1.04</v>
      </c>
      <c r="U688" s="616">
        <v>0.98</v>
      </c>
      <c r="V688" s="616">
        <v>0.94</v>
      </c>
      <c r="W688" s="616">
        <v>0.9</v>
      </c>
      <c r="X688" s="616">
        <v>0.84</v>
      </c>
      <c r="Y688" s="616">
        <v>0.78</v>
      </c>
      <c r="Z688" s="613">
        <f t="shared" si="373"/>
        <v>20.02</v>
      </c>
      <c r="AA688" s="1052">
        <f t="shared" si="353"/>
        <v>10.714285714285698</v>
      </c>
      <c r="AB688" s="1052">
        <f t="shared" si="354"/>
        <v>12.000000000000011</v>
      </c>
      <c r="AC688" s="1061">
        <f t="shared" si="355"/>
        <v>25</v>
      </c>
      <c r="AD688" s="1061">
        <f t="shared" si="356"/>
        <v>100</v>
      </c>
      <c r="AE688" s="1061">
        <f t="shared" si="357"/>
        <v>81.818181818181841</v>
      </c>
      <c r="AF688" s="1061">
        <f t="shared" si="358"/>
        <v>450</v>
      </c>
      <c r="AG688" s="1061">
        <f t="shared" si="359"/>
        <v>0</v>
      </c>
      <c r="AH688" s="1061">
        <f t="shared" si="360"/>
        <v>-94.736842105263165</v>
      </c>
      <c r="AI688" s="741">
        <f t="shared" si="361"/>
        <v>-24</v>
      </c>
      <c r="AJ688" s="1062">
        <f t="shared" si="362"/>
        <v>-32.432432432432435</v>
      </c>
      <c r="AK688" s="741">
        <f t="shared" si="363"/>
        <v>-24.489795918367353</v>
      </c>
      <c r="AL688" s="741">
        <f t="shared" si="364"/>
        <v>6.5217391304347672</v>
      </c>
      <c r="AM688" s="741">
        <f t="shared" si="365"/>
        <v>24.324324324324319</v>
      </c>
      <c r="AN688" s="741">
        <f t="shared" si="366"/>
        <v>27.586206896551737</v>
      </c>
      <c r="AO688" s="741">
        <f t="shared" si="367"/>
        <v>11.538461538461519</v>
      </c>
      <c r="AP688" s="741">
        <f t="shared" si="368"/>
        <v>6.1224489795918435</v>
      </c>
      <c r="AQ688" s="741">
        <f t="shared" si="369"/>
        <v>4.2553191489361764</v>
      </c>
      <c r="AR688" s="741">
        <f t="shared" si="370"/>
        <v>4.4444444444444287</v>
      </c>
      <c r="AS688" s="741">
        <f t="shared" si="371"/>
        <v>7.1428571428571397</v>
      </c>
      <c r="AT688" s="741">
        <f t="shared" si="372"/>
        <v>7.6923076923076872</v>
      </c>
      <c r="AU688" s="1054">
        <f t="shared" si="374"/>
        <v>30.175075318715717</v>
      </c>
      <c r="AV688" s="1055">
        <f t="shared" si="375"/>
        <v>106.32221814886442</v>
      </c>
    </row>
    <row r="689" spans="1:48" x14ac:dyDescent="0.2">
      <c r="A689" s="871" t="s">
        <v>842</v>
      </c>
      <c r="B689" s="863" t="s">
        <v>843</v>
      </c>
      <c r="C689" s="512">
        <v>0.34</v>
      </c>
      <c r="D689" s="616">
        <v>0.3</v>
      </c>
      <c r="E689" s="616">
        <v>0.26</v>
      </c>
      <c r="F689" s="512">
        <v>0.23</v>
      </c>
      <c r="G689" s="512">
        <v>0.21</v>
      </c>
      <c r="H689" s="512">
        <v>0.19</v>
      </c>
      <c r="I689" s="512">
        <v>0.17</v>
      </c>
      <c r="J689" s="1008"/>
      <c r="K689" s="512">
        <v>0.15</v>
      </c>
      <c r="L689" s="512">
        <v>0.13</v>
      </c>
      <c r="M689" s="1008"/>
      <c r="N689" s="616">
        <v>0.11</v>
      </c>
      <c r="O689" s="616">
        <v>9.5000000000000001E-2</v>
      </c>
      <c r="P689" s="616">
        <v>8.5000000000000006E-2</v>
      </c>
      <c r="Q689" s="616">
        <v>7.4999999999999997E-2</v>
      </c>
      <c r="R689" s="616">
        <v>6.5000000000000002E-2</v>
      </c>
      <c r="S689" s="616">
        <v>5.5E-2</v>
      </c>
      <c r="T689" s="616">
        <v>4.4999999999999998E-2</v>
      </c>
      <c r="U689" s="612">
        <v>0.04</v>
      </c>
      <c r="V689" s="612">
        <v>0.04</v>
      </c>
      <c r="W689" s="616">
        <v>0.04</v>
      </c>
      <c r="X689" s="616">
        <v>3.875E-2</v>
      </c>
      <c r="Y689" s="616">
        <v>3.5000000000000003E-2</v>
      </c>
      <c r="Z689" s="613">
        <f t="shared" si="373"/>
        <v>2.7037500000000003</v>
      </c>
      <c r="AA689" s="1052">
        <f t="shared" ref="AA689:AA731" si="376">IF(ISERROR((C689/D689-1)*100),"n/a",(C689/D689-1)*100)</f>
        <v>13.333333333333353</v>
      </c>
      <c r="AB689" s="1052">
        <f t="shared" ref="AB689:AB731" si="377">IF(ISERROR((D689/E689-1)*100),"n/a",(D689/E689-1)*100)</f>
        <v>15.384615384615374</v>
      </c>
      <c r="AC689" s="1061">
        <f t="shared" ref="AC689:AC731" si="378">IF(ISERROR((E689/F689-1)*100),"n/a",(E689/F689-1)*100)</f>
        <v>13.043478260869556</v>
      </c>
      <c r="AD689" s="1061">
        <f t="shared" ref="AD689:AD731" si="379">IF(ISERROR((F689/G689-1)*100),"n/a",(F689/G689-1)*100)</f>
        <v>9.5238095238095344</v>
      </c>
      <c r="AE689" s="1061">
        <f t="shared" ref="AE689:AE731" si="380">IF(ISERROR((G689/H689-1)*100),"n/a",(G689/H689-1)*100)</f>
        <v>10.526315789473673</v>
      </c>
      <c r="AF689" s="1061">
        <f t="shared" ref="AF689:AF731" si="381">IF(ISERROR((H689/I689-1)*100),"n/a",(H689/I689-1)*100)</f>
        <v>11.764705882352944</v>
      </c>
      <c r="AG689" s="1061">
        <f t="shared" ref="AG689:AG731" si="382">IF(ISERROR((I689/K689-1)*100),"n/a",(I689/K689-1)*100)</f>
        <v>13.333333333333353</v>
      </c>
      <c r="AH689" s="1061">
        <f t="shared" ref="AH689:AH731" si="383">IF(ISERROR((K689/L689-1)*100),"n/a",(K689/L689-1)*100)</f>
        <v>15.384615384615374</v>
      </c>
      <c r="AI689" s="741">
        <f t="shared" ref="AI689:AI731" si="384">IF(ISERROR((L689/N689-1)*100),"n/a",(L689/N689-1)*100)</f>
        <v>18.181818181818187</v>
      </c>
      <c r="AJ689" s="1062">
        <f t="shared" ref="AJ689:AJ731" si="385">IF(ISERROR((N689/O689-1)*100),"n/a",(N689/O689-1)*100)</f>
        <v>15.789473684210531</v>
      </c>
      <c r="AK689" s="741">
        <f t="shared" ref="AK689:AK731" si="386">IF(ISERROR((O689/P689-1)*100),"n/a",(O689/P689-1)*100)</f>
        <v>11.764705882352944</v>
      </c>
      <c r="AL689" s="741">
        <f t="shared" ref="AL689:AL731" si="387">IF(ISERROR((P689/Q689-1)*100),"n/a",(P689/Q689-1)*100)</f>
        <v>13.333333333333353</v>
      </c>
      <c r="AM689" s="741">
        <f t="shared" ref="AM689:AM731" si="388">IF(ISERROR((Q689/R689-1)*100),"n/a",(Q689/R689-1)*100)</f>
        <v>15.384615384615374</v>
      </c>
      <c r="AN689" s="741">
        <f t="shared" ref="AN689:AN731" si="389">IF(ISERROR((R689/S689-1)*100),"n/a",(R689/S689-1)*100)</f>
        <v>18.181818181818187</v>
      </c>
      <c r="AO689" s="741">
        <f t="shared" ref="AO689:AO731" si="390">IF(ISERROR((S689/T689-1)*100),"n/a",(S689/T689-1)*100)</f>
        <v>22.222222222222232</v>
      </c>
      <c r="AP689" s="741">
        <f t="shared" ref="AP689:AP731" si="391">IF(ISERROR((T689/U689-1)*100),"n/a",(T689/U689-1)*100)</f>
        <v>12.5</v>
      </c>
      <c r="AQ689" s="741">
        <f t="shared" ref="AQ689:AQ731" si="392">IF(ISERROR((U689/V689-1)*100),"n/a",(U689/V689-1)*100)</f>
        <v>0</v>
      </c>
      <c r="AR689" s="741">
        <f t="shared" ref="AR689:AR731" si="393">IF(ISERROR((V689/W689-1)*100),"n/a",(V689/W689-1)*100)</f>
        <v>0</v>
      </c>
      <c r="AS689" s="741">
        <f t="shared" ref="AS689:AS731" si="394">IF(ISERROR((W689/X689-1)*100),"n/a",(W689/X689-1)*100)</f>
        <v>3.2258064516129004</v>
      </c>
      <c r="AT689" s="741">
        <f t="shared" ref="AT689:AT731" si="395">IF(ISERROR((X689/Y689-1)*100),"n/a",(X689/Y689-1)*100)</f>
        <v>10.714285714285698</v>
      </c>
      <c r="AU689" s="1054">
        <f t="shared" si="374"/>
        <v>12.179614296433629</v>
      </c>
      <c r="AV689" s="1055">
        <f t="shared" si="375"/>
        <v>5.6695448297725388</v>
      </c>
    </row>
    <row r="690" spans="1:48" x14ac:dyDescent="0.2">
      <c r="A690" s="881" t="s">
        <v>4639</v>
      </c>
      <c r="B690" s="863" t="s">
        <v>4636</v>
      </c>
      <c r="C690" s="512">
        <v>0.43099999999999999</v>
      </c>
      <c r="D690" s="616">
        <v>0.32950000000000002</v>
      </c>
      <c r="E690" s="616">
        <v>0.22149999999999997</v>
      </c>
      <c r="F690" s="512">
        <v>4.9000000000000002E-2</v>
      </c>
      <c r="G690" s="567">
        <v>0</v>
      </c>
      <c r="H690" s="567">
        <v>0</v>
      </c>
      <c r="I690" s="567">
        <v>0</v>
      </c>
      <c r="J690" s="1167"/>
      <c r="K690" s="567">
        <v>0</v>
      </c>
      <c r="L690" s="567">
        <v>0</v>
      </c>
      <c r="M690" s="1167"/>
      <c r="N690" s="567">
        <v>0</v>
      </c>
      <c r="O690" s="567">
        <v>0</v>
      </c>
      <c r="P690" s="522">
        <v>0</v>
      </c>
      <c r="Q690" s="522">
        <v>0</v>
      </c>
      <c r="R690" s="522">
        <v>0</v>
      </c>
      <c r="S690" s="522">
        <v>0</v>
      </c>
      <c r="T690" s="522">
        <v>0</v>
      </c>
      <c r="U690" s="522">
        <v>0</v>
      </c>
      <c r="V690" s="522">
        <v>0</v>
      </c>
      <c r="W690" s="522">
        <v>0</v>
      </c>
      <c r="X690" s="522">
        <v>0</v>
      </c>
      <c r="Y690" s="522">
        <v>0</v>
      </c>
      <c r="Z690" s="613">
        <f t="shared" si="373"/>
        <v>1.0309999999999999</v>
      </c>
      <c r="AA690" s="1052">
        <f t="shared" si="376"/>
        <v>30.804248861911976</v>
      </c>
      <c r="AB690" s="1052">
        <f t="shared" si="377"/>
        <v>48.75846501128671</v>
      </c>
      <c r="AC690" s="1061">
        <f t="shared" si="378"/>
        <v>352.04081632653049</v>
      </c>
      <c r="AD690" s="1061" t="str">
        <f t="shared" si="379"/>
        <v>n/a</v>
      </c>
      <c r="AE690" s="1061" t="str">
        <f t="shared" si="380"/>
        <v>n/a</v>
      </c>
      <c r="AF690" s="1061" t="str">
        <f t="shared" si="381"/>
        <v>n/a</v>
      </c>
      <c r="AG690" s="1061" t="str">
        <f t="shared" si="382"/>
        <v>n/a</v>
      </c>
      <c r="AH690" s="1061" t="str">
        <f t="shared" si="383"/>
        <v>n/a</v>
      </c>
      <c r="AI690" s="741" t="str">
        <f t="shared" si="384"/>
        <v>n/a</v>
      </c>
      <c r="AJ690" s="1062" t="str">
        <f t="shared" si="385"/>
        <v>n/a</v>
      </c>
      <c r="AK690" s="741" t="str">
        <f t="shared" si="386"/>
        <v>n/a</v>
      </c>
      <c r="AL690" s="741" t="str">
        <f t="shared" si="387"/>
        <v>n/a</v>
      </c>
      <c r="AM690" s="741" t="str">
        <f t="shared" si="388"/>
        <v>n/a</v>
      </c>
      <c r="AN690" s="741" t="str">
        <f t="shared" si="389"/>
        <v>n/a</v>
      </c>
      <c r="AO690" s="741" t="str">
        <f t="shared" si="390"/>
        <v>n/a</v>
      </c>
      <c r="AP690" s="741" t="str">
        <f t="shared" si="391"/>
        <v>n/a</v>
      </c>
      <c r="AQ690" s="741" t="str">
        <f t="shared" si="392"/>
        <v>n/a</v>
      </c>
      <c r="AR690" s="741" t="str">
        <f t="shared" si="393"/>
        <v>n/a</v>
      </c>
      <c r="AS690" s="741" t="str">
        <f t="shared" si="394"/>
        <v>n/a</v>
      </c>
      <c r="AT690" s="741" t="str">
        <f t="shared" si="395"/>
        <v>n/a</v>
      </c>
      <c r="AU690" s="1054">
        <f t="shared" si="374"/>
        <v>143.86784339990973</v>
      </c>
      <c r="AV690" s="1055">
        <f t="shared" si="375"/>
        <v>180.50644991859795</v>
      </c>
    </row>
    <row r="691" spans="1:48" x14ac:dyDescent="0.2">
      <c r="A691" s="871" t="s">
        <v>838</v>
      </c>
      <c r="B691" s="863" t="s">
        <v>839</v>
      </c>
      <c r="C691" s="512">
        <v>2.4224999999999999</v>
      </c>
      <c r="D691" s="616">
        <v>2.3725000000000001</v>
      </c>
      <c r="E691" s="616">
        <v>2.3224999999999998</v>
      </c>
      <c r="F691" s="512">
        <v>2.2725</v>
      </c>
      <c r="G691" s="512">
        <v>2.2149999999999999</v>
      </c>
      <c r="H691" s="512">
        <v>2.14</v>
      </c>
      <c r="I691" s="512">
        <v>2.0750000000000002</v>
      </c>
      <c r="J691" s="1008"/>
      <c r="K691" s="512">
        <v>2.0150000000000001</v>
      </c>
      <c r="L691" s="512">
        <v>1.9624999999999999</v>
      </c>
      <c r="M691" s="1008"/>
      <c r="N691" s="616">
        <v>1.9125000000000001</v>
      </c>
      <c r="O691" s="616">
        <v>1.855</v>
      </c>
      <c r="P691" s="616">
        <v>1.75</v>
      </c>
      <c r="Q691" s="616">
        <v>1.645</v>
      </c>
      <c r="R691" s="612">
        <v>1.62</v>
      </c>
      <c r="S691" s="616">
        <v>1.6</v>
      </c>
      <c r="T691" s="612">
        <v>1.54</v>
      </c>
      <c r="U691" s="612">
        <v>1.54</v>
      </c>
      <c r="V691" s="612">
        <v>1.54</v>
      </c>
      <c r="W691" s="612">
        <v>1.54</v>
      </c>
      <c r="X691" s="612">
        <v>1.54</v>
      </c>
      <c r="Y691" s="612">
        <v>1.54</v>
      </c>
      <c r="Z691" s="613">
        <f t="shared" si="373"/>
        <v>39.42</v>
      </c>
      <c r="AA691" s="1052">
        <f t="shared" si="376"/>
        <v>2.1074815595363505</v>
      </c>
      <c r="AB691" s="1052">
        <f t="shared" si="377"/>
        <v>2.1528525296017342</v>
      </c>
      <c r="AC691" s="1061">
        <f t="shared" si="378"/>
        <v>2.2002200220021972</v>
      </c>
      <c r="AD691" s="1061">
        <f t="shared" si="379"/>
        <v>2.5959367945823875</v>
      </c>
      <c r="AE691" s="1061">
        <f t="shared" si="380"/>
        <v>3.5046728971962482</v>
      </c>
      <c r="AF691" s="1061">
        <f t="shared" si="381"/>
        <v>3.1325301204819356</v>
      </c>
      <c r="AG691" s="1061">
        <f t="shared" si="382"/>
        <v>2.977667493796532</v>
      </c>
      <c r="AH691" s="1061">
        <f t="shared" si="383"/>
        <v>2.6751592356688114</v>
      </c>
      <c r="AI691" s="741">
        <f t="shared" si="384"/>
        <v>2.614379084967311</v>
      </c>
      <c r="AJ691" s="1062">
        <f t="shared" si="385"/>
        <v>3.0997304582210283</v>
      </c>
      <c r="AK691" s="741">
        <f t="shared" si="386"/>
        <v>6.0000000000000053</v>
      </c>
      <c r="AL691" s="741">
        <f t="shared" si="387"/>
        <v>6.3829787234042534</v>
      </c>
      <c r="AM691" s="741">
        <f t="shared" si="388"/>
        <v>1.5432098765431945</v>
      </c>
      <c r="AN691" s="741">
        <f t="shared" si="389"/>
        <v>1.2499999999999956</v>
      </c>
      <c r="AO691" s="741">
        <f t="shared" si="390"/>
        <v>3.8961038961039085</v>
      </c>
      <c r="AP691" s="741">
        <f t="shared" si="391"/>
        <v>0</v>
      </c>
      <c r="AQ691" s="741">
        <f t="shared" si="392"/>
        <v>0</v>
      </c>
      <c r="AR691" s="741">
        <f t="shared" si="393"/>
        <v>0</v>
      </c>
      <c r="AS691" s="741">
        <f t="shared" si="394"/>
        <v>0</v>
      </c>
      <c r="AT691" s="741">
        <f t="shared" si="395"/>
        <v>0</v>
      </c>
      <c r="AU691" s="1054">
        <f t="shared" si="374"/>
        <v>2.3066461346052947</v>
      </c>
      <c r="AV691" s="1055">
        <f t="shared" si="375"/>
        <v>1.84493025142764</v>
      </c>
    </row>
    <row r="692" spans="1:48" x14ac:dyDescent="0.2">
      <c r="A692" s="863" t="s">
        <v>387</v>
      </c>
      <c r="B692" s="863" t="s">
        <v>388</v>
      </c>
      <c r="C692" s="512">
        <v>1.63</v>
      </c>
      <c r="D692" s="616">
        <v>1.6</v>
      </c>
      <c r="E692" s="616">
        <v>1.5699999999999998</v>
      </c>
      <c r="F692" s="514">
        <v>1.56</v>
      </c>
      <c r="G692" s="512">
        <v>1.53</v>
      </c>
      <c r="H692" s="514">
        <v>1.52</v>
      </c>
      <c r="I692" s="512">
        <v>1.49</v>
      </c>
      <c r="J692" s="1008"/>
      <c r="K692" s="514">
        <v>1.48</v>
      </c>
      <c r="L692" s="512">
        <v>1.45</v>
      </c>
      <c r="M692" s="1008"/>
      <c r="N692" s="616">
        <v>1.44</v>
      </c>
      <c r="O692" s="616">
        <v>1.41</v>
      </c>
      <c r="P692" s="616">
        <v>1.39</v>
      </c>
      <c r="Q692" s="612">
        <v>1.36</v>
      </c>
      <c r="R692" s="616">
        <v>1.3</v>
      </c>
      <c r="S692" s="616">
        <v>1.22</v>
      </c>
      <c r="T692" s="616">
        <v>1.1000000000000001</v>
      </c>
      <c r="U692" s="616">
        <v>1</v>
      </c>
      <c r="V692" s="616">
        <v>0.9</v>
      </c>
      <c r="W692" s="616">
        <v>0.82</v>
      </c>
      <c r="X692" s="616">
        <v>0.74</v>
      </c>
      <c r="Y692" s="616">
        <v>0.66</v>
      </c>
      <c r="Z692" s="613">
        <f t="shared" si="373"/>
        <v>27.169999999999998</v>
      </c>
      <c r="AA692" s="1052">
        <f t="shared" si="376"/>
        <v>1.8749999999999822</v>
      </c>
      <c r="AB692" s="1052">
        <f t="shared" si="377"/>
        <v>1.9108280254777288</v>
      </c>
      <c r="AC692" s="1061">
        <f t="shared" si="378"/>
        <v>0.64102564102561654</v>
      </c>
      <c r="AD692" s="1061">
        <f t="shared" si="379"/>
        <v>1.9607843137254832</v>
      </c>
      <c r="AE692" s="1061">
        <f t="shared" si="380"/>
        <v>0.65789473684210176</v>
      </c>
      <c r="AF692" s="1061">
        <f t="shared" si="381"/>
        <v>2.0134228187919545</v>
      </c>
      <c r="AG692" s="1061">
        <f t="shared" si="382"/>
        <v>0.67567567567567988</v>
      </c>
      <c r="AH692" s="1061">
        <f t="shared" si="383"/>
        <v>2.0689655172413834</v>
      </c>
      <c r="AI692" s="741">
        <f t="shared" si="384"/>
        <v>0.69444444444444198</v>
      </c>
      <c r="AJ692" s="1062">
        <f t="shared" si="385"/>
        <v>2.1276595744680771</v>
      </c>
      <c r="AK692" s="741">
        <f t="shared" si="386"/>
        <v>1.4388489208633004</v>
      </c>
      <c r="AL692" s="741">
        <f t="shared" si="387"/>
        <v>2.2058823529411686</v>
      </c>
      <c r="AM692" s="741">
        <f t="shared" si="388"/>
        <v>4.6153846153846212</v>
      </c>
      <c r="AN692" s="741">
        <f t="shared" si="389"/>
        <v>6.5573770491803351</v>
      </c>
      <c r="AO692" s="741">
        <f t="shared" si="390"/>
        <v>10.909090909090891</v>
      </c>
      <c r="AP692" s="741">
        <f t="shared" si="391"/>
        <v>10.000000000000009</v>
      </c>
      <c r="AQ692" s="741">
        <f t="shared" si="392"/>
        <v>11.111111111111116</v>
      </c>
      <c r="AR692" s="741">
        <f t="shared" si="393"/>
        <v>9.7560975609756184</v>
      </c>
      <c r="AS692" s="741">
        <f t="shared" si="394"/>
        <v>10.810810810810811</v>
      </c>
      <c r="AT692" s="741">
        <f t="shared" si="395"/>
        <v>12.12121212121211</v>
      </c>
      <c r="AU692" s="1054">
        <f t="shared" si="374"/>
        <v>4.7075758099631209</v>
      </c>
      <c r="AV692" s="1055">
        <f t="shared" si="375"/>
        <v>4.3232005614022722</v>
      </c>
    </row>
    <row r="693" spans="1:48" x14ac:dyDescent="0.2">
      <c r="A693" s="863" t="s">
        <v>1771</v>
      </c>
      <c r="B693" s="863" t="s">
        <v>1772</v>
      </c>
      <c r="C693" s="512">
        <v>0.82</v>
      </c>
      <c r="D693" s="616">
        <v>0.7</v>
      </c>
      <c r="E693" s="616">
        <v>0.6</v>
      </c>
      <c r="F693" s="512">
        <v>0.56000000000000005</v>
      </c>
      <c r="G693" s="512">
        <v>0.52</v>
      </c>
      <c r="H693" s="512">
        <v>0.42</v>
      </c>
      <c r="I693" s="512">
        <v>0.36</v>
      </c>
      <c r="J693" s="1008"/>
      <c r="K693" s="512">
        <v>0.32</v>
      </c>
      <c r="L693" s="512">
        <v>0.24</v>
      </c>
      <c r="M693" s="1008"/>
      <c r="N693" s="612">
        <v>0.2</v>
      </c>
      <c r="O693" s="612">
        <v>0.2</v>
      </c>
      <c r="P693" s="616">
        <v>0.84</v>
      </c>
      <c r="Q693" s="616">
        <v>0.83</v>
      </c>
      <c r="R693" s="616">
        <v>0.81</v>
      </c>
      <c r="S693" s="616">
        <v>0.77272999999999992</v>
      </c>
      <c r="T693" s="616">
        <v>0.74546000000000001</v>
      </c>
      <c r="U693" s="616">
        <v>0.70924000000000009</v>
      </c>
      <c r="V693" s="616">
        <v>0.67344000000000004</v>
      </c>
      <c r="W693" s="616">
        <v>0.64066000000000001</v>
      </c>
      <c r="X693" s="616">
        <v>0.60850000000000004</v>
      </c>
      <c r="Y693" s="616">
        <v>0.55769000000000002</v>
      </c>
      <c r="Z693" s="613">
        <f t="shared" si="373"/>
        <v>12.127719999999997</v>
      </c>
      <c r="AA693" s="1052">
        <f t="shared" si="376"/>
        <v>17.142857142857149</v>
      </c>
      <c r="AB693" s="1052">
        <f t="shared" si="377"/>
        <v>16.666666666666675</v>
      </c>
      <c r="AC693" s="1061">
        <f t="shared" si="378"/>
        <v>7.1428571428571397</v>
      </c>
      <c r="AD693" s="1061">
        <f t="shared" si="379"/>
        <v>7.6923076923077094</v>
      </c>
      <c r="AE693" s="1061">
        <f t="shared" si="380"/>
        <v>23.809523809523814</v>
      </c>
      <c r="AF693" s="1061">
        <f t="shared" si="381"/>
        <v>16.666666666666675</v>
      </c>
      <c r="AG693" s="1061">
        <f t="shared" si="382"/>
        <v>12.5</v>
      </c>
      <c r="AH693" s="1061">
        <f t="shared" si="383"/>
        <v>33.33333333333335</v>
      </c>
      <c r="AI693" s="741">
        <f t="shared" si="384"/>
        <v>19.999999999999996</v>
      </c>
      <c r="AJ693" s="1062">
        <f t="shared" si="385"/>
        <v>0</v>
      </c>
      <c r="AK693" s="741">
        <f t="shared" si="386"/>
        <v>-76.19047619047619</v>
      </c>
      <c r="AL693" s="741">
        <f t="shared" si="387"/>
        <v>1.2048192771084265</v>
      </c>
      <c r="AM693" s="741">
        <f t="shared" si="388"/>
        <v>2.4691358024691246</v>
      </c>
      <c r="AN693" s="741">
        <f t="shared" si="389"/>
        <v>4.8231594476725537</v>
      </c>
      <c r="AO693" s="741">
        <f t="shared" si="390"/>
        <v>3.6581439648002423</v>
      </c>
      <c r="AP693" s="741">
        <f t="shared" si="391"/>
        <v>5.1068749647509959</v>
      </c>
      <c r="AQ693" s="741">
        <f t="shared" si="392"/>
        <v>5.3159895462105089</v>
      </c>
      <c r="AR693" s="741">
        <f t="shared" si="393"/>
        <v>5.1165985077888498</v>
      </c>
      <c r="AS693" s="741">
        <f t="shared" si="394"/>
        <v>5.2851273623664596</v>
      </c>
      <c r="AT693" s="741">
        <f t="shared" si="395"/>
        <v>9.1107963205365081</v>
      </c>
      <c r="AU693" s="1054">
        <f t="shared" si="374"/>
        <v>6.0427190728719991</v>
      </c>
      <c r="AV693" s="1055">
        <f t="shared" si="375"/>
        <v>21.156349074508064</v>
      </c>
    </row>
    <row r="694" spans="1:48" x14ac:dyDescent="0.2">
      <c r="A694" s="871" t="s">
        <v>1773</v>
      </c>
      <c r="B694" s="863" t="s">
        <v>1774</v>
      </c>
      <c r="C694" s="512">
        <v>1.96</v>
      </c>
      <c r="D694" s="616">
        <v>1.68</v>
      </c>
      <c r="E694" s="616">
        <v>1.54</v>
      </c>
      <c r="F694" s="512">
        <v>1.46</v>
      </c>
      <c r="G694" s="512">
        <v>1.34</v>
      </c>
      <c r="H694" s="512">
        <v>1.17</v>
      </c>
      <c r="I694" s="512">
        <v>1</v>
      </c>
      <c r="J694" s="1008"/>
      <c r="K694" s="512">
        <v>0.92</v>
      </c>
      <c r="L694" s="512">
        <v>0.87</v>
      </c>
      <c r="M694" s="1008"/>
      <c r="N694" s="612">
        <v>0.84</v>
      </c>
      <c r="O694" s="616">
        <v>0.84</v>
      </c>
      <c r="P694" s="616">
        <v>0.82</v>
      </c>
      <c r="Q694" s="616">
        <v>0.79</v>
      </c>
      <c r="R694" s="616">
        <v>0.75</v>
      </c>
      <c r="S694" s="616">
        <v>0.71</v>
      </c>
      <c r="T694" s="616">
        <v>0.67</v>
      </c>
      <c r="U694" s="616">
        <v>0.6</v>
      </c>
      <c r="V694" s="616">
        <v>0.55000000000000004</v>
      </c>
      <c r="W694" s="616">
        <v>0.51</v>
      </c>
      <c r="X694" s="616">
        <v>0.47</v>
      </c>
      <c r="Y694" s="616">
        <v>0.43</v>
      </c>
      <c r="Z694" s="613">
        <f t="shared" si="373"/>
        <v>19.920000000000002</v>
      </c>
      <c r="AA694" s="1052">
        <f t="shared" si="376"/>
        <v>16.666666666666675</v>
      </c>
      <c r="AB694" s="1052">
        <f t="shared" si="377"/>
        <v>9.0909090909090828</v>
      </c>
      <c r="AC694" s="1061">
        <f t="shared" si="378"/>
        <v>5.4794520547945202</v>
      </c>
      <c r="AD694" s="1061">
        <f t="shared" si="379"/>
        <v>8.9552238805969964</v>
      </c>
      <c r="AE694" s="1061">
        <f t="shared" si="380"/>
        <v>14.529914529914546</v>
      </c>
      <c r="AF694" s="1061">
        <f t="shared" si="381"/>
        <v>16.999999999999993</v>
      </c>
      <c r="AG694" s="1061">
        <f t="shared" si="382"/>
        <v>8.6956521739130377</v>
      </c>
      <c r="AH694" s="1061">
        <f t="shared" si="383"/>
        <v>5.7471264367816133</v>
      </c>
      <c r="AI694" s="741">
        <f t="shared" si="384"/>
        <v>3.5714285714285809</v>
      </c>
      <c r="AJ694" s="1062">
        <f t="shared" si="385"/>
        <v>0</v>
      </c>
      <c r="AK694" s="741">
        <f t="shared" si="386"/>
        <v>2.4390243902439046</v>
      </c>
      <c r="AL694" s="741">
        <f t="shared" si="387"/>
        <v>3.7974683544303778</v>
      </c>
      <c r="AM694" s="741">
        <f t="shared" si="388"/>
        <v>5.3333333333333455</v>
      </c>
      <c r="AN694" s="741">
        <f t="shared" si="389"/>
        <v>5.6338028169014231</v>
      </c>
      <c r="AO694" s="741">
        <f t="shared" si="390"/>
        <v>5.9701492537313383</v>
      </c>
      <c r="AP694" s="741">
        <f t="shared" si="391"/>
        <v>11.66666666666667</v>
      </c>
      <c r="AQ694" s="741">
        <f t="shared" si="392"/>
        <v>9.0909090909090828</v>
      </c>
      <c r="AR694" s="741">
        <f t="shared" si="393"/>
        <v>7.8431372549019773</v>
      </c>
      <c r="AS694" s="741">
        <f t="shared" si="394"/>
        <v>8.5106382978723527</v>
      </c>
      <c r="AT694" s="741">
        <f t="shared" si="395"/>
        <v>9.302325581395344</v>
      </c>
      <c r="AU694" s="1054">
        <f t="shared" si="374"/>
        <v>7.9661914222695431</v>
      </c>
      <c r="AV694" s="1055">
        <f t="shared" si="375"/>
        <v>4.4626361132485144</v>
      </c>
    </row>
    <row r="695" spans="1:48" x14ac:dyDescent="0.2">
      <c r="A695" s="871" t="s">
        <v>383</v>
      </c>
      <c r="B695" s="863" t="s">
        <v>384</v>
      </c>
      <c r="C695" s="512">
        <v>1.7949999999999999</v>
      </c>
      <c r="D695" s="616">
        <v>1.68</v>
      </c>
      <c r="E695" s="616">
        <v>1.55</v>
      </c>
      <c r="F695" s="512">
        <v>1.47</v>
      </c>
      <c r="G695" s="512">
        <v>1.395</v>
      </c>
      <c r="H695" s="512">
        <v>1.3049999999999999</v>
      </c>
      <c r="I695" s="512">
        <v>1.18</v>
      </c>
      <c r="J695" s="1008"/>
      <c r="K695" s="512">
        <v>1</v>
      </c>
      <c r="L695" s="512">
        <v>0.8</v>
      </c>
      <c r="M695" s="1008"/>
      <c r="N695" s="616">
        <v>0.625</v>
      </c>
      <c r="O695" s="616">
        <v>0.5</v>
      </c>
      <c r="P695" s="616">
        <v>0.41499999999999998</v>
      </c>
      <c r="Q695" s="616">
        <v>0.34499999999999997</v>
      </c>
      <c r="R695" s="616">
        <v>0.28499999999999998</v>
      </c>
      <c r="S695" s="616">
        <v>0.23499999999999999</v>
      </c>
      <c r="T695" s="616">
        <v>0.19125</v>
      </c>
      <c r="U695" s="616">
        <v>0.16125</v>
      </c>
      <c r="V695" s="616">
        <v>0.14624999999999999</v>
      </c>
      <c r="W695" s="616">
        <v>0.14124999999999999</v>
      </c>
      <c r="X695" s="616">
        <v>0.13625000000000001</v>
      </c>
      <c r="Y695" s="616">
        <v>0.13125000000000001</v>
      </c>
      <c r="Z695" s="613">
        <f t="shared" si="373"/>
        <v>15.487499999999999</v>
      </c>
      <c r="AA695" s="1052">
        <f t="shared" si="376"/>
        <v>6.8452380952380931</v>
      </c>
      <c r="AB695" s="1052">
        <f t="shared" si="377"/>
        <v>8.3870967741935374</v>
      </c>
      <c r="AC695" s="1061">
        <f t="shared" si="378"/>
        <v>5.4421768707483054</v>
      </c>
      <c r="AD695" s="1061">
        <f t="shared" si="379"/>
        <v>5.3763440860215006</v>
      </c>
      <c r="AE695" s="1061">
        <f t="shared" si="380"/>
        <v>6.8965517241379448</v>
      </c>
      <c r="AF695" s="1061">
        <f t="shared" si="381"/>
        <v>10.593220338983045</v>
      </c>
      <c r="AG695" s="1061">
        <f t="shared" si="382"/>
        <v>17.999999999999993</v>
      </c>
      <c r="AH695" s="1061">
        <f t="shared" si="383"/>
        <v>25</v>
      </c>
      <c r="AI695" s="741">
        <f t="shared" si="384"/>
        <v>28.000000000000004</v>
      </c>
      <c r="AJ695" s="1062">
        <f t="shared" si="385"/>
        <v>25</v>
      </c>
      <c r="AK695" s="741">
        <f t="shared" si="386"/>
        <v>20.481927710843383</v>
      </c>
      <c r="AL695" s="741">
        <f t="shared" si="387"/>
        <v>20.289855072463769</v>
      </c>
      <c r="AM695" s="741">
        <f t="shared" si="388"/>
        <v>21.052631578947366</v>
      </c>
      <c r="AN695" s="741">
        <f t="shared" si="389"/>
        <v>21.276595744680836</v>
      </c>
      <c r="AO695" s="741">
        <f t="shared" si="390"/>
        <v>22.875816993464039</v>
      </c>
      <c r="AP695" s="741">
        <f t="shared" si="391"/>
        <v>18.604651162790688</v>
      </c>
      <c r="AQ695" s="741">
        <f t="shared" si="392"/>
        <v>10.256410256410264</v>
      </c>
      <c r="AR695" s="741">
        <f t="shared" si="393"/>
        <v>3.539823008849563</v>
      </c>
      <c r="AS695" s="741">
        <f t="shared" si="394"/>
        <v>3.6697247706421798</v>
      </c>
      <c r="AT695" s="741">
        <f t="shared" si="395"/>
        <v>3.8095238095238182</v>
      </c>
      <c r="AU695" s="1054">
        <f t="shared" si="374"/>
        <v>14.269879399896917</v>
      </c>
      <c r="AV695" s="1055">
        <f t="shared" si="375"/>
        <v>8.4702163183652512</v>
      </c>
    </row>
    <row r="696" spans="1:48" x14ac:dyDescent="0.2">
      <c r="A696" s="863" t="s">
        <v>1781</v>
      </c>
      <c r="B696" s="863" t="s">
        <v>1782</v>
      </c>
      <c r="C696" s="512">
        <v>1.53</v>
      </c>
      <c r="D696" s="616">
        <v>1.25</v>
      </c>
      <c r="E696" s="616">
        <v>1.03</v>
      </c>
      <c r="F696" s="512">
        <v>0.98</v>
      </c>
      <c r="G696" s="512">
        <v>0.89</v>
      </c>
      <c r="H696" s="512">
        <v>0.75</v>
      </c>
      <c r="I696" s="512">
        <v>0.55000000000000004</v>
      </c>
      <c r="J696" s="1008"/>
      <c r="K696" s="512">
        <v>0.35</v>
      </c>
      <c r="L696" s="512">
        <v>0.16</v>
      </c>
      <c r="M696" s="1008"/>
      <c r="N696" s="612">
        <v>0.04</v>
      </c>
      <c r="O696" s="612">
        <v>0.04</v>
      </c>
      <c r="P696" s="616">
        <v>1.2</v>
      </c>
      <c r="Q696" s="616">
        <v>1.17</v>
      </c>
      <c r="R696" s="616">
        <v>1.06</v>
      </c>
      <c r="S696" s="616">
        <v>0.98</v>
      </c>
      <c r="T696" s="616">
        <v>0.9</v>
      </c>
      <c r="U696" s="616">
        <v>0.82</v>
      </c>
      <c r="V696" s="616">
        <v>0.74</v>
      </c>
      <c r="W696" s="616">
        <v>0.67</v>
      </c>
      <c r="X696" s="616">
        <v>0.62</v>
      </c>
      <c r="Y696" s="616">
        <v>0.47</v>
      </c>
      <c r="Z696" s="613">
        <f t="shared" si="373"/>
        <v>16.2</v>
      </c>
      <c r="AA696" s="1052">
        <f t="shared" si="376"/>
        <v>22.4</v>
      </c>
      <c r="AB696" s="1052">
        <f t="shared" si="377"/>
        <v>21.359223300970864</v>
      </c>
      <c r="AC696" s="1061">
        <f t="shared" si="378"/>
        <v>5.1020408163265252</v>
      </c>
      <c r="AD696" s="1061">
        <f t="shared" si="379"/>
        <v>10.1123595505618</v>
      </c>
      <c r="AE696" s="1061">
        <f t="shared" si="380"/>
        <v>18.666666666666675</v>
      </c>
      <c r="AF696" s="1061">
        <f t="shared" si="381"/>
        <v>36.363636363636353</v>
      </c>
      <c r="AG696" s="1061">
        <f t="shared" si="382"/>
        <v>57.14285714285716</v>
      </c>
      <c r="AH696" s="1061">
        <f t="shared" si="383"/>
        <v>118.75</v>
      </c>
      <c r="AI696" s="741">
        <f t="shared" si="384"/>
        <v>300</v>
      </c>
      <c r="AJ696" s="1062">
        <f t="shared" si="385"/>
        <v>0</v>
      </c>
      <c r="AK696" s="741">
        <f t="shared" si="386"/>
        <v>-96.666666666666671</v>
      </c>
      <c r="AL696" s="741">
        <f t="shared" si="387"/>
        <v>2.5641025641025772</v>
      </c>
      <c r="AM696" s="741">
        <f t="shared" si="388"/>
        <v>10.377358490566024</v>
      </c>
      <c r="AN696" s="741">
        <f t="shared" si="389"/>
        <v>8.163265306122458</v>
      </c>
      <c r="AO696" s="741">
        <f t="shared" si="390"/>
        <v>8.8888888888888786</v>
      </c>
      <c r="AP696" s="741">
        <f t="shared" si="391"/>
        <v>9.7560975609756184</v>
      </c>
      <c r="AQ696" s="741">
        <f t="shared" si="392"/>
        <v>10.810810810810811</v>
      </c>
      <c r="AR696" s="741">
        <f t="shared" si="393"/>
        <v>10.447761194029837</v>
      </c>
      <c r="AS696" s="741">
        <f t="shared" si="394"/>
        <v>8.064516129032274</v>
      </c>
      <c r="AT696" s="741">
        <f t="shared" si="395"/>
        <v>31.914893617021288</v>
      </c>
      <c r="AU696" s="1054">
        <f t="shared" si="374"/>
        <v>29.710890586795131</v>
      </c>
      <c r="AV696" s="1055">
        <f t="shared" si="375"/>
        <v>73.798559857649934</v>
      </c>
    </row>
    <row r="697" spans="1:48" x14ac:dyDescent="0.2">
      <c r="A697" s="871" t="s">
        <v>1775</v>
      </c>
      <c r="B697" s="863" t="s">
        <v>1776</v>
      </c>
      <c r="C697" s="512">
        <v>0.66500000000000004</v>
      </c>
      <c r="D697" s="616">
        <v>0.57999999999999996</v>
      </c>
      <c r="E697" s="616">
        <v>0.5</v>
      </c>
      <c r="F697" s="512">
        <v>0.41</v>
      </c>
      <c r="G697" s="512">
        <v>0.35666666666666669</v>
      </c>
      <c r="H697" s="512">
        <v>0.31666666666666665</v>
      </c>
      <c r="I697" s="512">
        <v>0.27666666666666667</v>
      </c>
      <c r="J697" s="1008"/>
      <c r="K697" s="512">
        <v>0.24666666666666667</v>
      </c>
      <c r="L697" s="512">
        <v>0.21</v>
      </c>
      <c r="M697" s="1008"/>
      <c r="N697" s="616">
        <v>5.0219999999999994E-2</v>
      </c>
      <c r="O697" s="612">
        <v>0</v>
      </c>
      <c r="P697" s="612">
        <v>0</v>
      </c>
      <c r="Q697" s="612">
        <v>0</v>
      </c>
      <c r="R697" s="612">
        <v>0</v>
      </c>
      <c r="S697" s="612">
        <v>0</v>
      </c>
      <c r="T697" s="612">
        <v>0</v>
      </c>
      <c r="U697" s="612">
        <v>0</v>
      </c>
      <c r="V697" s="612">
        <v>0</v>
      </c>
      <c r="W697" s="612">
        <v>0</v>
      </c>
      <c r="X697" s="612">
        <v>0</v>
      </c>
      <c r="Y697" s="612">
        <v>0</v>
      </c>
      <c r="Z697" s="613">
        <f t="shared" si="373"/>
        <v>3.6118866666666665</v>
      </c>
      <c r="AA697" s="1052">
        <f t="shared" si="376"/>
        <v>14.655172413793128</v>
      </c>
      <c r="AB697" s="1052">
        <f t="shared" si="377"/>
        <v>15.999999999999993</v>
      </c>
      <c r="AC697" s="1061">
        <f t="shared" si="378"/>
        <v>21.95121951219512</v>
      </c>
      <c r="AD697" s="1061">
        <f t="shared" si="379"/>
        <v>14.953271028037364</v>
      </c>
      <c r="AE697" s="1061">
        <f t="shared" si="380"/>
        <v>12.631578947368439</v>
      </c>
      <c r="AF697" s="1061">
        <f t="shared" si="381"/>
        <v>14.457831325301207</v>
      </c>
      <c r="AG697" s="1061">
        <f t="shared" si="382"/>
        <v>12.162162162162172</v>
      </c>
      <c r="AH697" s="1061">
        <f t="shared" si="383"/>
        <v>17.460317460317466</v>
      </c>
      <c r="AI697" s="741">
        <f t="shared" si="384"/>
        <v>318.16009557945046</v>
      </c>
      <c r="AJ697" s="1062" t="str">
        <f t="shared" si="385"/>
        <v>n/a</v>
      </c>
      <c r="AK697" s="741" t="str">
        <f t="shared" si="386"/>
        <v>n/a</v>
      </c>
      <c r="AL697" s="741" t="str">
        <f t="shared" si="387"/>
        <v>n/a</v>
      </c>
      <c r="AM697" s="741" t="str">
        <f t="shared" si="388"/>
        <v>n/a</v>
      </c>
      <c r="AN697" s="741" t="str">
        <f t="shared" si="389"/>
        <v>n/a</v>
      </c>
      <c r="AO697" s="741" t="str">
        <f t="shared" si="390"/>
        <v>n/a</v>
      </c>
      <c r="AP697" s="741" t="str">
        <f t="shared" si="391"/>
        <v>n/a</v>
      </c>
      <c r="AQ697" s="741" t="str">
        <f t="shared" si="392"/>
        <v>n/a</v>
      </c>
      <c r="AR697" s="741" t="str">
        <f t="shared" si="393"/>
        <v>n/a</v>
      </c>
      <c r="AS697" s="741" t="str">
        <f t="shared" si="394"/>
        <v>n/a</v>
      </c>
      <c r="AT697" s="741" t="str">
        <f t="shared" si="395"/>
        <v>n/a</v>
      </c>
      <c r="AU697" s="1054">
        <f t="shared" si="374"/>
        <v>49.159072047625038</v>
      </c>
      <c r="AV697" s="1055">
        <f t="shared" si="375"/>
        <v>100.91699195159698</v>
      </c>
    </row>
    <row r="698" spans="1:48" x14ac:dyDescent="0.2">
      <c r="A698" s="863" t="s">
        <v>1779</v>
      </c>
      <c r="B698" s="863" t="s">
        <v>1780</v>
      </c>
      <c r="C698" s="512">
        <v>2.44</v>
      </c>
      <c r="D698" s="616">
        <v>2.16</v>
      </c>
      <c r="E698" s="616">
        <v>1.96</v>
      </c>
      <c r="F698" s="512">
        <v>1.68</v>
      </c>
      <c r="G698" s="512">
        <v>1.52</v>
      </c>
      <c r="H698" s="512">
        <v>1.36</v>
      </c>
      <c r="I698" s="512">
        <v>1.24</v>
      </c>
      <c r="J698" s="1008"/>
      <c r="K698" s="512">
        <v>1.1599999999999999</v>
      </c>
      <c r="L698" s="514">
        <v>1.08</v>
      </c>
      <c r="M698" s="1008"/>
      <c r="N698" s="616">
        <v>1.02</v>
      </c>
      <c r="O698" s="612">
        <v>1</v>
      </c>
      <c r="P698" s="612">
        <v>1</v>
      </c>
      <c r="Q698" s="616">
        <v>1</v>
      </c>
      <c r="R698" s="612">
        <v>0.88</v>
      </c>
      <c r="S698" s="616">
        <v>0.86</v>
      </c>
      <c r="T698" s="612">
        <v>0.8</v>
      </c>
      <c r="U698" s="612">
        <v>0.8</v>
      </c>
      <c r="V698" s="612">
        <v>0.94</v>
      </c>
      <c r="W698" s="612">
        <v>1.1299999999999999</v>
      </c>
      <c r="X698" s="612">
        <v>1.28</v>
      </c>
      <c r="Y698" s="612">
        <v>1.28</v>
      </c>
      <c r="Z698" s="613">
        <f t="shared" si="373"/>
        <v>26.59</v>
      </c>
      <c r="AA698" s="1052">
        <f t="shared" si="376"/>
        <v>12.962962962962955</v>
      </c>
      <c r="AB698" s="1052">
        <f t="shared" si="377"/>
        <v>10.204081632653072</v>
      </c>
      <c r="AC698" s="1061">
        <f t="shared" si="378"/>
        <v>16.666666666666675</v>
      </c>
      <c r="AD698" s="1061">
        <f t="shared" si="379"/>
        <v>10.526315789473673</v>
      </c>
      <c r="AE698" s="1061">
        <f t="shared" si="380"/>
        <v>11.764705882352944</v>
      </c>
      <c r="AF698" s="1061">
        <f t="shared" si="381"/>
        <v>9.6774193548387224</v>
      </c>
      <c r="AG698" s="1061">
        <f t="shared" si="382"/>
        <v>6.8965517241379448</v>
      </c>
      <c r="AH698" s="1061">
        <f t="shared" si="383"/>
        <v>7.4074074074073959</v>
      </c>
      <c r="AI698" s="741">
        <f t="shared" si="384"/>
        <v>5.8823529411764719</v>
      </c>
      <c r="AJ698" s="1062">
        <f t="shared" si="385"/>
        <v>2.0000000000000018</v>
      </c>
      <c r="AK698" s="741">
        <f t="shared" si="386"/>
        <v>0</v>
      </c>
      <c r="AL698" s="741">
        <f t="shared" si="387"/>
        <v>0</v>
      </c>
      <c r="AM698" s="741">
        <f t="shared" si="388"/>
        <v>13.636363636363647</v>
      </c>
      <c r="AN698" s="741">
        <f t="shared" si="389"/>
        <v>2.3255813953488413</v>
      </c>
      <c r="AO698" s="741">
        <f t="shared" si="390"/>
        <v>7.4999999999999956</v>
      </c>
      <c r="AP698" s="741">
        <f t="shared" si="391"/>
        <v>0</v>
      </c>
      <c r="AQ698" s="741">
        <f t="shared" si="392"/>
        <v>-14.893617021276583</v>
      </c>
      <c r="AR698" s="741">
        <f t="shared" si="393"/>
        <v>-16.814159292035392</v>
      </c>
      <c r="AS698" s="741">
        <f t="shared" si="394"/>
        <v>-11.718750000000011</v>
      </c>
      <c r="AT698" s="741">
        <f t="shared" si="395"/>
        <v>0</v>
      </c>
      <c r="AU698" s="1054">
        <f t="shared" si="374"/>
        <v>3.7011941540035189</v>
      </c>
      <c r="AV698" s="1055">
        <f t="shared" si="375"/>
        <v>9.3170319132323272</v>
      </c>
    </row>
    <row r="699" spans="1:48" x14ac:dyDescent="0.2">
      <c r="A699" s="880" t="s">
        <v>4029</v>
      </c>
      <c r="B699" s="863" t="s">
        <v>4028</v>
      </c>
      <c r="C699" s="512">
        <v>1.02</v>
      </c>
      <c r="D699" s="616">
        <v>0.94</v>
      </c>
      <c r="E699" s="616">
        <v>0.82</v>
      </c>
      <c r="F699" s="567">
        <v>0.8</v>
      </c>
      <c r="G699" s="512">
        <v>0.76500000000000001</v>
      </c>
      <c r="H699" s="567">
        <v>0.76</v>
      </c>
      <c r="I699" s="512">
        <v>0.745</v>
      </c>
      <c r="J699" s="1008"/>
      <c r="K699" s="512">
        <v>0.65500000000000003</v>
      </c>
      <c r="L699" s="512">
        <v>0.56999999999999995</v>
      </c>
      <c r="M699" s="1008"/>
      <c r="N699" s="612">
        <v>0.5</v>
      </c>
      <c r="O699" s="612">
        <v>0.5</v>
      </c>
      <c r="P699" s="612">
        <v>0.5</v>
      </c>
      <c r="Q699" s="616">
        <v>0.25</v>
      </c>
      <c r="R699" s="522">
        <v>0</v>
      </c>
      <c r="S699" s="522">
        <v>0</v>
      </c>
      <c r="T699" s="522">
        <v>0</v>
      </c>
      <c r="U699" s="522">
        <v>0</v>
      </c>
      <c r="V699" s="522">
        <v>0</v>
      </c>
      <c r="W699" s="522">
        <v>0</v>
      </c>
      <c r="X699" s="612">
        <v>0</v>
      </c>
      <c r="Y699" s="612">
        <v>0</v>
      </c>
      <c r="Z699" s="613">
        <f t="shared" si="373"/>
        <v>8.8249999999999993</v>
      </c>
      <c r="AA699" s="1052">
        <f t="shared" si="376"/>
        <v>8.5106382978723527</v>
      </c>
      <c r="AB699" s="1052">
        <f t="shared" si="377"/>
        <v>14.634146341463406</v>
      </c>
      <c r="AC699" s="1061">
        <f t="shared" si="378"/>
        <v>2.4999999999999911</v>
      </c>
      <c r="AD699" s="1061">
        <f t="shared" si="379"/>
        <v>4.5751633986928164</v>
      </c>
      <c r="AE699" s="1061">
        <f t="shared" si="380"/>
        <v>0.65789473684210176</v>
      </c>
      <c r="AF699" s="1061">
        <f t="shared" si="381"/>
        <v>2.0134228187919545</v>
      </c>
      <c r="AG699" s="1061">
        <f t="shared" si="382"/>
        <v>13.740458015267176</v>
      </c>
      <c r="AH699" s="1061">
        <f t="shared" si="383"/>
        <v>14.91228070175441</v>
      </c>
      <c r="AI699" s="741">
        <f t="shared" si="384"/>
        <v>13.999999999999989</v>
      </c>
      <c r="AJ699" s="1062">
        <f t="shared" si="385"/>
        <v>0</v>
      </c>
      <c r="AK699" s="741">
        <f t="shared" si="386"/>
        <v>0</v>
      </c>
      <c r="AL699" s="741">
        <f t="shared" si="387"/>
        <v>100</v>
      </c>
      <c r="AM699" s="741" t="str">
        <f t="shared" si="388"/>
        <v>n/a</v>
      </c>
      <c r="AN699" s="741" t="str">
        <f t="shared" si="389"/>
        <v>n/a</v>
      </c>
      <c r="AO699" s="741" t="str">
        <f t="shared" si="390"/>
        <v>n/a</v>
      </c>
      <c r="AP699" s="741" t="str">
        <f t="shared" si="391"/>
        <v>n/a</v>
      </c>
      <c r="AQ699" s="741" t="str">
        <f t="shared" si="392"/>
        <v>n/a</v>
      </c>
      <c r="AR699" s="741" t="str">
        <f t="shared" si="393"/>
        <v>n/a</v>
      </c>
      <c r="AS699" s="741" t="str">
        <f t="shared" si="394"/>
        <v>n/a</v>
      </c>
      <c r="AT699" s="741" t="str">
        <f t="shared" si="395"/>
        <v>n/a</v>
      </c>
      <c r="AU699" s="1054">
        <f t="shared" si="374"/>
        <v>14.628667025890351</v>
      </c>
      <c r="AV699" s="1055">
        <f t="shared" si="375"/>
        <v>27.563908442978786</v>
      </c>
    </row>
    <row r="700" spans="1:48" x14ac:dyDescent="0.2">
      <c r="A700" s="871" t="s">
        <v>849</v>
      </c>
      <c r="B700" s="863" t="s">
        <v>850</v>
      </c>
      <c r="C700" s="512">
        <v>2.36</v>
      </c>
      <c r="D700" s="616">
        <v>2.21</v>
      </c>
      <c r="E700" s="616">
        <v>2.08</v>
      </c>
      <c r="F700" s="512">
        <v>1.98</v>
      </c>
      <c r="G700" s="512">
        <v>1.7428805999999999</v>
      </c>
      <c r="H700" s="512">
        <v>1.56</v>
      </c>
      <c r="I700" s="512">
        <v>1.4450000000000001</v>
      </c>
      <c r="J700" s="1008"/>
      <c r="K700" s="512">
        <v>1.2</v>
      </c>
      <c r="L700" s="512">
        <v>1.04</v>
      </c>
      <c r="M700" s="1008"/>
      <c r="N700" s="616">
        <v>0.8</v>
      </c>
      <c r="O700" s="616">
        <v>0.67500000000000004</v>
      </c>
      <c r="P700" s="616">
        <v>0.54</v>
      </c>
      <c r="Q700" s="616">
        <v>0.5</v>
      </c>
      <c r="R700" s="616">
        <v>0.46</v>
      </c>
      <c r="S700" s="616">
        <v>0.44</v>
      </c>
      <c r="T700" s="616">
        <v>0.41499999999999998</v>
      </c>
      <c r="U700" s="612">
        <v>0.4</v>
      </c>
      <c r="V700" s="612">
        <v>0.4</v>
      </c>
      <c r="W700" s="612">
        <v>0.4</v>
      </c>
      <c r="X700" s="612">
        <v>0.68500000000000005</v>
      </c>
      <c r="Y700" s="612">
        <v>0.78</v>
      </c>
      <c r="Z700" s="613">
        <f t="shared" si="373"/>
        <v>22.112880599999997</v>
      </c>
      <c r="AA700" s="1052">
        <f t="shared" si="376"/>
        <v>6.7873303167420795</v>
      </c>
      <c r="AB700" s="1052">
        <f t="shared" si="377"/>
        <v>6.25</v>
      </c>
      <c r="AC700" s="1061">
        <f t="shared" si="378"/>
        <v>5.0505050505050608</v>
      </c>
      <c r="AD700" s="1061">
        <f t="shared" si="379"/>
        <v>13.605028365110039</v>
      </c>
      <c r="AE700" s="1061">
        <f t="shared" si="380"/>
        <v>11.723115384615369</v>
      </c>
      <c r="AF700" s="1061">
        <f t="shared" si="381"/>
        <v>7.9584775086505077</v>
      </c>
      <c r="AG700" s="1061">
        <f t="shared" si="382"/>
        <v>20.416666666666682</v>
      </c>
      <c r="AH700" s="1061">
        <f t="shared" si="383"/>
        <v>15.384615384615374</v>
      </c>
      <c r="AI700" s="741">
        <f t="shared" si="384"/>
        <v>30.000000000000004</v>
      </c>
      <c r="AJ700" s="1062">
        <f t="shared" si="385"/>
        <v>18.518518518518512</v>
      </c>
      <c r="AK700" s="741">
        <f t="shared" si="386"/>
        <v>25</v>
      </c>
      <c r="AL700" s="741">
        <f t="shared" si="387"/>
        <v>8.0000000000000071</v>
      </c>
      <c r="AM700" s="741">
        <f t="shared" si="388"/>
        <v>8.6956521739130377</v>
      </c>
      <c r="AN700" s="741">
        <f t="shared" si="389"/>
        <v>4.5454545454545414</v>
      </c>
      <c r="AO700" s="741">
        <f t="shared" si="390"/>
        <v>6.024096385542177</v>
      </c>
      <c r="AP700" s="741">
        <f t="shared" si="391"/>
        <v>3.7499999999999867</v>
      </c>
      <c r="AQ700" s="741">
        <f t="shared" si="392"/>
        <v>0</v>
      </c>
      <c r="AR700" s="741">
        <f t="shared" si="393"/>
        <v>0</v>
      </c>
      <c r="AS700" s="741">
        <f t="shared" si="394"/>
        <v>-41.605839416058402</v>
      </c>
      <c r="AT700" s="741">
        <f t="shared" si="395"/>
        <v>-12.179487179487181</v>
      </c>
      <c r="AU700" s="1054">
        <f t="shared" si="374"/>
        <v>6.8962066852393891</v>
      </c>
      <c r="AV700" s="1055">
        <f t="shared" si="375"/>
        <v>14.791224203797379</v>
      </c>
    </row>
    <row r="701" spans="1:48" x14ac:dyDescent="0.2">
      <c r="A701" s="863" t="s">
        <v>389</v>
      </c>
      <c r="B701" s="863" t="s">
        <v>390</v>
      </c>
      <c r="C701" s="512">
        <v>0.94</v>
      </c>
      <c r="D701" s="616">
        <v>0.9</v>
      </c>
      <c r="E701" s="616">
        <v>0.87</v>
      </c>
      <c r="F701" s="512">
        <v>0.83</v>
      </c>
      <c r="G701" s="512">
        <v>0.79</v>
      </c>
      <c r="H701" s="512">
        <v>0.75</v>
      </c>
      <c r="I701" s="512">
        <v>0.7</v>
      </c>
      <c r="J701" s="1008" t="s">
        <v>90</v>
      </c>
      <c r="K701" s="512">
        <v>0.66</v>
      </c>
      <c r="L701" s="514">
        <v>0.64</v>
      </c>
      <c r="M701" s="1008"/>
      <c r="N701" s="616">
        <v>0.62</v>
      </c>
      <c r="O701" s="616">
        <v>0.57999999999999996</v>
      </c>
      <c r="P701" s="616">
        <v>0.5</v>
      </c>
      <c r="Q701" s="616">
        <v>0.4</v>
      </c>
      <c r="R701" s="616">
        <v>0.34</v>
      </c>
      <c r="S701" s="616">
        <v>0.25</v>
      </c>
      <c r="T701" s="616">
        <v>0.21</v>
      </c>
      <c r="U701" s="616">
        <v>0.18</v>
      </c>
      <c r="V701" s="616">
        <v>0.16667000000000001</v>
      </c>
      <c r="W701" s="616">
        <v>0.15332999999999999</v>
      </c>
      <c r="X701" s="616">
        <v>0.14000000000000001</v>
      </c>
      <c r="Y701" s="616">
        <v>0.12667</v>
      </c>
      <c r="Z701" s="613">
        <f t="shared" si="373"/>
        <v>10.746670000000002</v>
      </c>
      <c r="AA701" s="1052">
        <f t="shared" si="376"/>
        <v>4.4444444444444287</v>
      </c>
      <c r="AB701" s="1052">
        <f t="shared" si="377"/>
        <v>3.4482758620689724</v>
      </c>
      <c r="AC701" s="1061">
        <f t="shared" si="378"/>
        <v>4.8192771084337505</v>
      </c>
      <c r="AD701" s="1061">
        <f t="shared" si="379"/>
        <v>5.0632911392404889</v>
      </c>
      <c r="AE701" s="1061">
        <f t="shared" si="380"/>
        <v>5.3333333333333455</v>
      </c>
      <c r="AF701" s="1061">
        <f t="shared" si="381"/>
        <v>7.1428571428571397</v>
      </c>
      <c r="AG701" s="1061">
        <f t="shared" si="382"/>
        <v>6.0606060606060552</v>
      </c>
      <c r="AH701" s="1061">
        <f t="shared" si="383"/>
        <v>3.125</v>
      </c>
      <c r="AI701" s="741">
        <f t="shared" si="384"/>
        <v>3.2258064516129004</v>
      </c>
      <c r="AJ701" s="1062">
        <f t="shared" si="385"/>
        <v>6.8965517241379448</v>
      </c>
      <c r="AK701" s="741">
        <f t="shared" si="386"/>
        <v>15.999999999999993</v>
      </c>
      <c r="AL701" s="741">
        <f t="shared" si="387"/>
        <v>25</v>
      </c>
      <c r="AM701" s="741">
        <f t="shared" si="388"/>
        <v>17.647058823529417</v>
      </c>
      <c r="AN701" s="741">
        <f t="shared" si="389"/>
        <v>36.000000000000007</v>
      </c>
      <c r="AO701" s="741">
        <f t="shared" si="390"/>
        <v>19.047619047619047</v>
      </c>
      <c r="AP701" s="741">
        <f t="shared" si="391"/>
        <v>16.666666666666675</v>
      </c>
      <c r="AQ701" s="741">
        <f t="shared" si="392"/>
        <v>7.9978400431991226</v>
      </c>
      <c r="AR701" s="741">
        <f t="shared" si="393"/>
        <v>8.7001891345464202</v>
      </c>
      <c r="AS701" s="741">
        <f t="shared" si="394"/>
        <v>9.5214285714285474</v>
      </c>
      <c r="AT701" s="741">
        <f t="shared" si="395"/>
        <v>10.523407278755826</v>
      </c>
      <c r="AU701" s="1054">
        <f t="shared" si="374"/>
        <v>10.833182641624003</v>
      </c>
      <c r="AV701" s="1055">
        <f t="shared" si="375"/>
        <v>8.545067794689972</v>
      </c>
    </row>
    <row r="702" spans="1:48" x14ac:dyDescent="0.2">
      <c r="A702" s="863" t="s">
        <v>1800</v>
      </c>
      <c r="B702" s="863" t="s">
        <v>1801</v>
      </c>
      <c r="C702" s="512">
        <v>4.75</v>
      </c>
      <c r="D702" s="616">
        <v>4.55</v>
      </c>
      <c r="E702" s="616">
        <v>4.3000000000000007</v>
      </c>
      <c r="F702" s="512">
        <v>3.9</v>
      </c>
      <c r="G702" s="512">
        <v>3.45</v>
      </c>
      <c r="H702" s="512">
        <v>2.875</v>
      </c>
      <c r="I702" s="512">
        <v>2.375</v>
      </c>
      <c r="J702" s="1008"/>
      <c r="K702" s="514">
        <v>2</v>
      </c>
      <c r="L702" s="512">
        <v>1.93</v>
      </c>
      <c r="M702" s="1008"/>
      <c r="N702" s="612">
        <v>1.72</v>
      </c>
      <c r="O702" s="612">
        <v>1.72</v>
      </c>
      <c r="P702" s="612">
        <v>1.72</v>
      </c>
      <c r="Q702" s="612">
        <v>1.72</v>
      </c>
      <c r="R702" s="612">
        <v>1.72</v>
      </c>
      <c r="S702" s="612">
        <v>1.72</v>
      </c>
      <c r="T702" s="616">
        <v>1.72</v>
      </c>
      <c r="U702" s="612">
        <v>1.36</v>
      </c>
      <c r="V702" s="612">
        <v>1.36</v>
      </c>
      <c r="W702" s="612">
        <v>1.36</v>
      </c>
      <c r="X702" s="612">
        <v>1.36</v>
      </c>
      <c r="Y702" s="612">
        <v>1.36</v>
      </c>
      <c r="Z702" s="613">
        <f t="shared" si="373"/>
        <v>48.969999999999992</v>
      </c>
      <c r="AA702" s="1052">
        <f t="shared" si="376"/>
        <v>4.3956043956044022</v>
      </c>
      <c r="AB702" s="1052">
        <f t="shared" si="377"/>
        <v>5.8139534883720811</v>
      </c>
      <c r="AC702" s="1061">
        <f t="shared" si="378"/>
        <v>10.256410256410287</v>
      </c>
      <c r="AD702" s="1061">
        <f t="shared" si="379"/>
        <v>13.043478260869556</v>
      </c>
      <c r="AE702" s="1061">
        <f t="shared" si="380"/>
        <v>19.999999999999996</v>
      </c>
      <c r="AF702" s="1061">
        <f t="shared" si="381"/>
        <v>21.052631578947366</v>
      </c>
      <c r="AG702" s="1061">
        <f t="shared" si="382"/>
        <v>18.75</v>
      </c>
      <c r="AH702" s="1061">
        <f t="shared" si="383"/>
        <v>3.62694300518136</v>
      </c>
      <c r="AI702" s="741">
        <f t="shared" si="384"/>
        <v>12.209302325581394</v>
      </c>
      <c r="AJ702" s="1062">
        <f t="shared" si="385"/>
        <v>0</v>
      </c>
      <c r="AK702" s="741">
        <f t="shared" si="386"/>
        <v>0</v>
      </c>
      <c r="AL702" s="741">
        <f t="shared" si="387"/>
        <v>0</v>
      </c>
      <c r="AM702" s="741">
        <f t="shared" si="388"/>
        <v>0</v>
      </c>
      <c r="AN702" s="741">
        <f t="shared" si="389"/>
        <v>0</v>
      </c>
      <c r="AO702" s="741">
        <f t="shared" si="390"/>
        <v>0</v>
      </c>
      <c r="AP702" s="741">
        <f t="shared" si="391"/>
        <v>26.470588235294112</v>
      </c>
      <c r="AQ702" s="741">
        <f t="shared" si="392"/>
        <v>0</v>
      </c>
      <c r="AR702" s="741">
        <f t="shared" si="393"/>
        <v>0</v>
      </c>
      <c r="AS702" s="741">
        <f t="shared" si="394"/>
        <v>0</v>
      </c>
      <c r="AT702" s="741">
        <f t="shared" si="395"/>
        <v>0</v>
      </c>
      <c r="AU702" s="1054">
        <f t="shared" si="374"/>
        <v>6.7809455773130285</v>
      </c>
      <c r="AV702" s="1055">
        <f t="shared" si="375"/>
        <v>8.7854989013572116</v>
      </c>
    </row>
    <row r="703" spans="1:48" x14ac:dyDescent="0.2">
      <c r="A703" s="871" t="s">
        <v>855</v>
      </c>
      <c r="B703" s="863" t="s">
        <v>856</v>
      </c>
      <c r="C703" s="512">
        <v>1.0249999999999999</v>
      </c>
      <c r="D703" s="616">
        <v>0.92</v>
      </c>
      <c r="E703" s="616">
        <v>0.80119999999999991</v>
      </c>
      <c r="F703" s="512">
        <v>0.74419999999999997</v>
      </c>
      <c r="G703" s="512">
        <v>0.69300000000000006</v>
      </c>
      <c r="H703" s="512">
        <v>0.58200000000000007</v>
      </c>
      <c r="I703" s="512">
        <v>0.41249999999999998</v>
      </c>
      <c r="J703" s="1008"/>
      <c r="K703" s="512">
        <v>0.26124999999999998</v>
      </c>
      <c r="L703" s="512">
        <v>0.13724999999999998</v>
      </c>
      <c r="M703" s="1008"/>
      <c r="N703" s="616">
        <v>0.121</v>
      </c>
      <c r="O703" s="616">
        <v>0.11</v>
      </c>
      <c r="P703" s="616">
        <v>0.10249999999999999</v>
      </c>
      <c r="Q703" s="616">
        <v>0.09</v>
      </c>
      <c r="R703" s="616">
        <v>6.7500000000000004E-2</v>
      </c>
      <c r="S703" s="616">
        <v>4.8500000000000001E-2</v>
      </c>
      <c r="T703" s="616">
        <v>0.01</v>
      </c>
      <c r="U703" s="612">
        <v>0</v>
      </c>
      <c r="V703" s="612">
        <v>0</v>
      </c>
      <c r="W703" s="612">
        <v>0</v>
      </c>
      <c r="X703" s="612">
        <v>0</v>
      </c>
      <c r="Y703" s="612">
        <v>0</v>
      </c>
      <c r="Z703" s="613">
        <f t="shared" si="373"/>
        <v>6.1258999999999997</v>
      </c>
      <c r="AA703" s="1052">
        <f t="shared" si="376"/>
        <v>11.413043478260864</v>
      </c>
      <c r="AB703" s="1052">
        <f t="shared" si="377"/>
        <v>14.827758362456333</v>
      </c>
      <c r="AC703" s="1061">
        <f t="shared" si="378"/>
        <v>7.6592313894114472</v>
      </c>
      <c r="AD703" s="1061">
        <f t="shared" si="379"/>
        <v>7.388167388167366</v>
      </c>
      <c r="AE703" s="1061">
        <f t="shared" si="380"/>
        <v>19.072164948453608</v>
      </c>
      <c r="AF703" s="1061">
        <f t="shared" si="381"/>
        <v>41.090909090909108</v>
      </c>
      <c r="AG703" s="1061">
        <f t="shared" si="382"/>
        <v>57.894736842105267</v>
      </c>
      <c r="AH703" s="1061">
        <f t="shared" si="383"/>
        <v>90.34608378870675</v>
      </c>
      <c r="AI703" s="741">
        <f t="shared" si="384"/>
        <v>13.429752066115697</v>
      </c>
      <c r="AJ703" s="1062">
        <f t="shared" si="385"/>
        <v>9.9999999999999858</v>
      </c>
      <c r="AK703" s="741">
        <f t="shared" si="386"/>
        <v>7.3170731707317138</v>
      </c>
      <c r="AL703" s="741">
        <f t="shared" si="387"/>
        <v>13.888888888888884</v>
      </c>
      <c r="AM703" s="741">
        <f t="shared" si="388"/>
        <v>33.333333333333329</v>
      </c>
      <c r="AN703" s="741">
        <f t="shared" si="389"/>
        <v>39.175257731958759</v>
      </c>
      <c r="AO703" s="741">
        <f t="shared" si="390"/>
        <v>384.99999999999994</v>
      </c>
      <c r="AP703" s="741" t="str">
        <f t="shared" si="391"/>
        <v>n/a</v>
      </c>
      <c r="AQ703" s="741" t="str">
        <f t="shared" si="392"/>
        <v>n/a</v>
      </c>
      <c r="AR703" s="741" t="str">
        <f t="shared" si="393"/>
        <v>n/a</v>
      </c>
      <c r="AS703" s="741" t="str">
        <f t="shared" si="394"/>
        <v>n/a</v>
      </c>
      <c r="AT703" s="741" t="str">
        <f t="shared" si="395"/>
        <v>n/a</v>
      </c>
      <c r="AU703" s="1054">
        <f t="shared" si="374"/>
        <v>50.122426698633262</v>
      </c>
      <c r="AV703" s="1055">
        <f t="shared" si="375"/>
        <v>95.522450842729995</v>
      </c>
    </row>
    <row r="704" spans="1:48" x14ac:dyDescent="0.2">
      <c r="A704" s="871" t="s">
        <v>3920</v>
      </c>
      <c r="B704" s="863" t="s">
        <v>3921</v>
      </c>
      <c r="C704" s="512">
        <v>1.8005</v>
      </c>
      <c r="D704" s="616">
        <v>1.6133999999999999</v>
      </c>
      <c r="E704" s="616">
        <v>1.4404999999999999</v>
      </c>
      <c r="F704" s="512">
        <v>1.286</v>
      </c>
      <c r="G704" s="512">
        <v>1.1483000000000001</v>
      </c>
      <c r="H704" s="512">
        <v>0.1704</v>
      </c>
      <c r="I704" s="567">
        <v>0</v>
      </c>
      <c r="J704" s="1008"/>
      <c r="K704" s="514">
        <v>0</v>
      </c>
      <c r="L704" s="567">
        <v>0</v>
      </c>
      <c r="M704" s="1008"/>
      <c r="N704" s="522">
        <v>0</v>
      </c>
      <c r="O704" s="522">
        <v>0</v>
      </c>
      <c r="P704" s="612">
        <v>0</v>
      </c>
      <c r="Q704" s="612">
        <v>0</v>
      </c>
      <c r="R704" s="612">
        <v>0</v>
      </c>
      <c r="S704" s="612">
        <v>0</v>
      </c>
      <c r="T704" s="612">
        <v>0</v>
      </c>
      <c r="U704" s="612">
        <v>0</v>
      </c>
      <c r="V704" s="612">
        <v>0</v>
      </c>
      <c r="W704" s="612">
        <v>0</v>
      </c>
      <c r="X704" s="612">
        <v>0</v>
      </c>
      <c r="Y704" s="612">
        <v>0</v>
      </c>
      <c r="Z704" s="613">
        <f t="shared" si="373"/>
        <v>7.4590999999999994</v>
      </c>
      <c r="AA704" s="1052">
        <f t="shared" si="376"/>
        <v>11.596628238502538</v>
      </c>
      <c r="AB704" s="1052">
        <f t="shared" si="377"/>
        <v>12.002776813606397</v>
      </c>
      <c r="AC704" s="1061">
        <f t="shared" si="378"/>
        <v>12.013996889580092</v>
      </c>
      <c r="AD704" s="1061">
        <f t="shared" si="379"/>
        <v>11.991639815379251</v>
      </c>
      <c r="AE704" s="1061">
        <f t="shared" si="380"/>
        <v>573.88497652582168</v>
      </c>
      <c r="AF704" s="1061" t="str">
        <f t="shared" si="381"/>
        <v>n/a</v>
      </c>
      <c r="AG704" s="1061" t="str">
        <f t="shared" si="382"/>
        <v>n/a</v>
      </c>
      <c r="AH704" s="1061" t="str">
        <f t="shared" si="383"/>
        <v>n/a</v>
      </c>
      <c r="AI704" s="741" t="str">
        <f t="shared" si="384"/>
        <v>n/a</v>
      </c>
      <c r="AJ704" s="1062" t="str">
        <f t="shared" si="385"/>
        <v>n/a</v>
      </c>
      <c r="AK704" s="741" t="str">
        <f t="shared" si="386"/>
        <v>n/a</v>
      </c>
      <c r="AL704" s="741" t="str">
        <f t="shared" si="387"/>
        <v>n/a</v>
      </c>
      <c r="AM704" s="741" t="str">
        <f t="shared" si="388"/>
        <v>n/a</v>
      </c>
      <c r="AN704" s="741" t="str">
        <f t="shared" si="389"/>
        <v>n/a</v>
      </c>
      <c r="AO704" s="741" t="str">
        <f t="shared" si="390"/>
        <v>n/a</v>
      </c>
      <c r="AP704" s="741" t="str">
        <f t="shared" si="391"/>
        <v>n/a</v>
      </c>
      <c r="AQ704" s="741" t="str">
        <f t="shared" si="392"/>
        <v>n/a</v>
      </c>
      <c r="AR704" s="741" t="str">
        <f t="shared" si="393"/>
        <v>n/a</v>
      </c>
      <c r="AS704" s="741" t="str">
        <f t="shared" si="394"/>
        <v>n/a</v>
      </c>
      <c r="AT704" s="741" t="str">
        <f t="shared" si="395"/>
        <v>n/a</v>
      </c>
      <c r="AU704" s="1054">
        <f t="shared" si="374"/>
        <v>124.298003656578</v>
      </c>
      <c r="AV704" s="1055">
        <f t="shared" si="375"/>
        <v>251.32681994837591</v>
      </c>
    </row>
    <row r="705" spans="1:48" x14ac:dyDescent="0.2">
      <c r="A705" s="881" t="s">
        <v>1805</v>
      </c>
      <c r="B705" s="863" t="s">
        <v>1806</v>
      </c>
      <c r="C705" s="512">
        <v>2.5499999999999998</v>
      </c>
      <c r="D705" s="616">
        <v>2.33</v>
      </c>
      <c r="E705" s="616">
        <v>2.0700000000000003</v>
      </c>
      <c r="F705" s="512">
        <v>1.75</v>
      </c>
      <c r="G705" s="512">
        <v>1.23</v>
      </c>
      <c r="H705" s="512">
        <v>1.18</v>
      </c>
      <c r="I705" s="512">
        <v>1.1100000000000001</v>
      </c>
      <c r="J705" s="1008"/>
      <c r="K705" s="512">
        <v>1.07</v>
      </c>
      <c r="L705" s="514">
        <v>1.04</v>
      </c>
      <c r="M705" s="1008"/>
      <c r="N705" s="612">
        <v>1.04</v>
      </c>
      <c r="O705" s="612">
        <v>1.04</v>
      </c>
      <c r="P705" s="616">
        <v>1.03</v>
      </c>
      <c r="Q705" s="616">
        <v>0.98499999999999999</v>
      </c>
      <c r="R705" s="616">
        <v>0.92</v>
      </c>
      <c r="S705" s="616">
        <v>0.83250000000000002</v>
      </c>
      <c r="T705" s="616">
        <v>0.7</v>
      </c>
      <c r="U705" s="616">
        <v>0.41249999999999998</v>
      </c>
      <c r="V705" s="612">
        <v>0</v>
      </c>
      <c r="W705" s="612">
        <v>0</v>
      </c>
      <c r="X705" s="612">
        <v>0</v>
      </c>
      <c r="Y705" s="612">
        <v>0</v>
      </c>
      <c r="Z705" s="613">
        <f t="shared" si="373"/>
        <v>21.29</v>
      </c>
      <c r="AA705" s="1052">
        <f t="shared" si="376"/>
        <v>9.4420600858368999</v>
      </c>
      <c r="AB705" s="1052">
        <f t="shared" si="377"/>
        <v>12.56038647342994</v>
      </c>
      <c r="AC705" s="1061">
        <f t="shared" si="378"/>
        <v>18.285714285714306</v>
      </c>
      <c r="AD705" s="1061">
        <f t="shared" si="379"/>
        <v>42.276422764227647</v>
      </c>
      <c r="AE705" s="1061">
        <f t="shared" si="380"/>
        <v>4.2372881355932313</v>
      </c>
      <c r="AF705" s="1061">
        <f t="shared" si="381"/>
        <v>6.3063063063062863</v>
      </c>
      <c r="AG705" s="1061">
        <f t="shared" si="382"/>
        <v>3.7383177570093462</v>
      </c>
      <c r="AH705" s="1061">
        <f t="shared" si="383"/>
        <v>2.8846153846153966</v>
      </c>
      <c r="AI705" s="741">
        <f t="shared" si="384"/>
        <v>0</v>
      </c>
      <c r="AJ705" s="1062">
        <f t="shared" si="385"/>
        <v>0</v>
      </c>
      <c r="AK705" s="741">
        <f t="shared" si="386"/>
        <v>0.97087378640776656</v>
      </c>
      <c r="AL705" s="741">
        <f t="shared" si="387"/>
        <v>4.5685279187817285</v>
      </c>
      <c r="AM705" s="741">
        <f t="shared" si="388"/>
        <v>7.0652173913043459</v>
      </c>
      <c r="AN705" s="741">
        <f t="shared" si="389"/>
        <v>10.510510510510507</v>
      </c>
      <c r="AO705" s="741">
        <f t="shared" si="390"/>
        <v>18.928571428571427</v>
      </c>
      <c r="AP705" s="741">
        <f t="shared" si="391"/>
        <v>69.696969696969703</v>
      </c>
      <c r="AQ705" s="741" t="str">
        <f t="shared" si="392"/>
        <v>n/a</v>
      </c>
      <c r="AR705" s="741" t="str">
        <f t="shared" si="393"/>
        <v>n/a</v>
      </c>
      <c r="AS705" s="741" t="str">
        <f t="shared" si="394"/>
        <v>n/a</v>
      </c>
      <c r="AT705" s="741" t="str">
        <f t="shared" si="395"/>
        <v>n/a</v>
      </c>
      <c r="AU705" s="1054">
        <f t="shared" si="374"/>
        <v>13.216986370329906</v>
      </c>
      <c r="AV705" s="1055">
        <f t="shared" si="375"/>
        <v>18.351639571312258</v>
      </c>
    </row>
    <row r="706" spans="1:48" x14ac:dyDescent="0.2">
      <c r="A706" s="871" t="s">
        <v>761</v>
      </c>
      <c r="B706" s="863" t="s">
        <v>848</v>
      </c>
      <c r="C706" s="512">
        <v>2.0499999999999998</v>
      </c>
      <c r="D706" s="616">
        <v>1.86</v>
      </c>
      <c r="E706" s="616">
        <v>1.7</v>
      </c>
      <c r="F706" s="512">
        <v>1.64</v>
      </c>
      <c r="G706" s="512">
        <v>1.54</v>
      </c>
      <c r="H706" s="512">
        <v>1.5</v>
      </c>
      <c r="I706" s="512">
        <v>1.46</v>
      </c>
      <c r="J706" s="1008"/>
      <c r="K706" s="512">
        <v>1.42</v>
      </c>
      <c r="L706" s="512">
        <v>1.36</v>
      </c>
      <c r="M706" s="1008"/>
      <c r="N706" s="616">
        <v>1.26</v>
      </c>
      <c r="O706" s="616">
        <v>1.1599999999999999</v>
      </c>
      <c r="P706" s="616">
        <v>1.08</v>
      </c>
      <c r="Q706" s="616">
        <v>0.96</v>
      </c>
      <c r="R706" s="616">
        <v>0.88</v>
      </c>
      <c r="S706" s="616">
        <v>0.8</v>
      </c>
      <c r="T706" s="616">
        <v>0.75</v>
      </c>
      <c r="U706" s="612">
        <v>0.01</v>
      </c>
      <c r="V706" s="612">
        <v>0.01</v>
      </c>
      <c r="W706" s="612">
        <v>0.01</v>
      </c>
      <c r="X706" s="612">
        <v>0.01</v>
      </c>
      <c r="Y706" s="612">
        <v>0.01</v>
      </c>
      <c r="Z706" s="613">
        <f t="shared" si="373"/>
        <v>21.47000000000001</v>
      </c>
      <c r="AA706" s="1052">
        <f t="shared" si="376"/>
        <v>10.215053763440851</v>
      </c>
      <c r="AB706" s="1052">
        <f t="shared" si="377"/>
        <v>9.4117647058823639</v>
      </c>
      <c r="AC706" s="1061">
        <f t="shared" si="378"/>
        <v>3.6585365853658569</v>
      </c>
      <c r="AD706" s="1061">
        <f t="shared" si="379"/>
        <v>6.4935064935064846</v>
      </c>
      <c r="AE706" s="1061">
        <f t="shared" si="380"/>
        <v>2.6666666666666616</v>
      </c>
      <c r="AF706" s="1061">
        <f t="shared" si="381"/>
        <v>2.7397260273972712</v>
      </c>
      <c r="AG706" s="1061">
        <f t="shared" si="382"/>
        <v>2.8169014084507005</v>
      </c>
      <c r="AH706" s="1061">
        <f t="shared" si="383"/>
        <v>4.4117647058823373</v>
      </c>
      <c r="AI706" s="741">
        <f t="shared" si="384"/>
        <v>7.9365079365079527</v>
      </c>
      <c r="AJ706" s="1062">
        <f t="shared" si="385"/>
        <v>8.6206896551724199</v>
      </c>
      <c r="AK706" s="741">
        <f t="shared" si="386"/>
        <v>7.4074074074073959</v>
      </c>
      <c r="AL706" s="741">
        <f t="shared" si="387"/>
        <v>12.500000000000021</v>
      </c>
      <c r="AM706" s="741">
        <f t="shared" si="388"/>
        <v>9.0909090909090828</v>
      </c>
      <c r="AN706" s="741">
        <f t="shared" si="389"/>
        <v>9.9999999999999858</v>
      </c>
      <c r="AO706" s="741">
        <f t="shared" si="390"/>
        <v>6.6666666666666652</v>
      </c>
      <c r="AP706" s="741">
        <f t="shared" si="391"/>
        <v>7400</v>
      </c>
      <c r="AQ706" s="741">
        <f t="shared" si="392"/>
        <v>0</v>
      </c>
      <c r="AR706" s="741">
        <f t="shared" si="393"/>
        <v>0</v>
      </c>
      <c r="AS706" s="741">
        <f t="shared" si="394"/>
        <v>0</v>
      </c>
      <c r="AT706" s="741">
        <f t="shared" si="395"/>
        <v>0</v>
      </c>
      <c r="AU706" s="1054">
        <f t="shared" si="374"/>
        <v>375.23180505566279</v>
      </c>
      <c r="AV706" s="1055">
        <f t="shared" si="375"/>
        <v>1653.4634759174096</v>
      </c>
    </row>
    <row r="707" spans="1:48" x14ac:dyDescent="0.2">
      <c r="A707" s="863" t="s">
        <v>1802</v>
      </c>
      <c r="B707" s="863" t="s">
        <v>1803</v>
      </c>
      <c r="C707" s="512">
        <v>0.4</v>
      </c>
      <c r="D707" s="616">
        <v>0.32</v>
      </c>
      <c r="E707" s="616">
        <v>0.31</v>
      </c>
      <c r="F707" s="512">
        <v>0.28000000000000003</v>
      </c>
      <c r="G707" s="512">
        <v>0.27</v>
      </c>
      <c r="H707" s="512">
        <v>0.26</v>
      </c>
      <c r="I707" s="512">
        <v>0.25</v>
      </c>
      <c r="J707" s="1008"/>
      <c r="K707" s="512">
        <v>0.2</v>
      </c>
      <c r="L707" s="512">
        <v>0.15</v>
      </c>
      <c r="M707" s="1008"/>
      <c r="N707" s="612">
        <v>0</v>
      </c>
      <c r="O707" s="612">
        <v>0</v>
      </c>
      <c r="P707" s="612">
        <v>0</v>
      </c>
      <c r="Q707" s="612">
        <v>0</v>
      </c>
      <c r="R707" s="612">
        <v>0</v>
      </c>
      <c r="S707" s="612">
        <v>0</v>
      </c>
      <c r="T707" s="612">
        <v>0</v>
      </c>
      <c r="U707" s="612">
        <v>0</v>
      </c>
      <c r="V707" s="612">
        <v>0</v>
      </c>
      <c r="W707" s="612">
        <v>0</v>
      </c>
      <c r="X707" s="612">
        <v>0</v>
      </c>
      <c r="Y707" s="612">
        <v>0</v>
      </c>
      <c r="Z707" s="613">
        <f t="shared" si="373"/>
        <v>2.44</v>
      </c>
      <c r="AA707" s="1052">
        <f t="shared" si="376"/>
        <v>25</v>
      </c>
      <c r="AB707" s="1052">
        <f t="shared" si="377"/>
        <v>3.2258064516129004</v>
      </c>
      <c r="AC707" s="1061">
        <f t="shared" si="378"/>
        <v>10.714285714285698</v>
      </c>
      <c r="AD707" s="1061">
        <f t="shared" si="379"/>
        <v>3.7037037037036979</v>
      </c>
      <c r="AE707" s="1061">
        <f t="shared" si="380"/>
        <v>3.8461538461538547</v>
      </c>
      <c r="AF707" s="1061">
        <f t="shared" si="381"/>
        <v>4.0000000000000036</v>
      </c>
      <c r="AG707" s="1061">
        <f t="shared" si="382"/>
        <v>25</v>
      </c>
      <c r="AH707" s="1061">
        <f t="shared" si="383"/>
        <v>33.33333333333335</v>
      </c>
      <c r="AI707" s="741" t="str">
        <f t="shared" si="384"/>
        <v>n/a</v>
      </c>
      <c r="AJ707" s="1062" t="str">
        <f t="shared" si="385"/>
        <v>n/a</v>
      </c>
      <c r="AK707" s="741" t="str">
        <f t="shared" si="386"/>
        <v>n/a</v>
      </c>
      <c r="AL707" s="741" t="str">
        <f t="shared" si="387"/>
        <v>n/a</v>
      </c>
      <c r="AM707" s="741" t="str">
        <f t="shared" si="388"/>
        <v>n/a</v>
      </c>
      <c r="AN707" s="741" t="str">
        <f t="shared" si="389"/>
        <v>n/a</v>
      </c>
      <c r="AO707" s="741" t="str">
        <f t="shared" si="390"/>
        <v>n/a</v>
      </c>
      <c r="AP707" s="741" t="str">
        <f t="shared" si="391"/>
        <v>n/a</v>
      </c>
      <c r="AQ707" s="741" t="str">
        <f t="shared" si="392"/>
        <v>n/a</v>
      </c>
      <c r="AR707" s="741" t="str">
        <f t="shared" si="393"/>
        <v>n/a</v>
      </c>
      <c r="AS707" s="741" t="str">
        <f t="shared" si="394"/>
        <v>n/a</v>
      </c>
      <c r="AT707" s="741" t="str">
        <f t="shared" si="395"/>
        <v>n/a</v>
      </c>
      <c r="AU707" s="1054">
        <f t="shared" si="374"/>
        <v>13.602910381136187</v>
      </c>
      <c r="AV707" s="1055">
        <f t="shared" si="375"/>
        <v>12.250421628761876</v>
      </c>
    </row>
    <row r="708" spans="1:48" x14ac:dyDescent="0.2">
      <c r="A708" s="704" t="s">
        <v>3786</v>
      </c>
      <c r="B708" s="13" t="s">
        <v>3787</v>
      </c>
      <c r="C708" s="1046">
        <v>0.35</v>
      </c>
      <c r="D708" s="616">
        <v>0.31</v>
      </c>
      <c r="E708" s="13">
        <v>0.27</v>
      </c>
      <c r="F708" s="13">
        <v>0.22</v>
      </c>
      <c r="G708" s="13">
        <v>0.19</v>
      </c>
      <c r="H708" s="13">
        <v>0.04</v>
      </c>
      <c r="I708" s="514">
        <v>0</v>
      </c>
      <c r="J708" s="13"/>
      <c r="K708" s="514">
        <v>0</v>
      </c>
      <c r="L708" s="514">
        <v>0</v>
      </c>
      <c r="M708" s="863"/>
      <c r="N708" s="612">
        <v>0</v>
      </c>
      <c r="O708" s="612">
        <v>0</v>
      </c>
      <c r="P708" s="612">
        <v>0</v>
      </c>
      <c r="Q708" s="612">
        <v>0</v>
      </c>
      <c r="R708" s="612">
        <v>0</v>
      </c>
      <c r="S708" s="612">
        <v>0</v>
      </c>
      <c r="T708" s="612">
        <v>0</v>
      </c>
      <c r="U708" s="612">
        <v>0</v>
      </c>
      <c r="V708" s="612">
        <v>0</v>
      </c>
      <c r="W708" s="612">
        <v>0</v>
      </c>
      <c r="X708" s="612">
        <v>0</v>
      </c>
      <c r="Y708" s="612">
        <v>0</v>
      </c>
      <c r="Z708" s="613">
        <f t="shared" si="373"/>
        <v>1.38</v>
      </c>
      <c r="AA708" s="1052">
        <f t="shared" si="376"/>
        <v>12.903225806451601</v>
      </c>
      <c r="AB708" s="1052">
        <f t="shared" si="377"/>
        <v>14.814814814814813</v>
      </c>
      <c r="AC708" s="1061">
        <f t="shared" si="378"/>
        <v>22.72727272727273</v>
      </c>
      <c r="AD708" s="1061">
        <f t="shared" si="379"/>
        <v>15.789473684210531</v>
      </c>
      <c r="AE708" s="1061">
        <f t="shared" si="380"/>
        <v>375</v>
      </c>
      <c r="AF708" s="1061" t="str">
        <f t="shared" si="381"/>
        <v>n/a</v>
      </c>
      <c r="AG708" s="1061" t="str">
        <f t="shared" si="382"/>
        <v>n/a</v>
      </c>
      <c r="AH708" s="1061" t="str">
        <f t="shared" si="383"/>
        <v>n/a</v>
      </c>
      <c r="AI708" s="741" t="str">
        <f t="shared" si="384"/>
        <v>n/a</v>
      </c>
      <c r="AJ708" s="1062" t="str">
        <f t="shared" si="385"/>
        <v>n/a</v>
      </c>
      <c r="AK708" s="741" t="str">
        <f t="shared" si="386"/>
        <v>n/a</v>
      </c>
      <c r="AL708" s="741" t="str">
        <f t="shared" si="387"/>
        <v>n/a</v>
      </c>
      <c r="AM708" s="741" t="str">
        <f t="shared" si="388"/>
        <v>n/a</v>
      </c>
      <c r="AN708" s="741" t="str">
        <f t="shared" si="389"/>
        <v>n/a</v>
      </c>
      <c r="AO708" s="741" t="str">
        <f t="shared" si="390"/>
        <v>n/a</v>
      </c>
      <c r="AP708" s="741" t="str">
        <f t="shared" si="391"/>
        <v>n/a</v>
      </c>
      <c r="AQ708" s="741" t="str">
        <f t="shared" si="392"/>
        <v>n/a</v>
      </c>
      <c r="AR708" s="741" t="str">
        <f t="shared" si="393"/>
        <v>n/a</v>
      </c>
      <c r="AS708" s="741" t="str">
        <f t="shared" si="394"/>
        <v>n/a</v>
      </c>
      <c r="AT708" s="741" t="str">
        <f t="shared" si="395"/>
        <v>n/a</v>
      </c>
      <c r="AU708" s="1054">
        <f t="shared" si="374"/>
        <v>88.246957406549939</v>
      </c>
      <c r="AV708" s="1055">
        <f t="shared" si="375"/>
        <v>160.34274299253968</v>
      </c>
    </row>
    <row r="709" spans="1:48" x14ac:dyDescent="0.2">
      <c r="A709" s="863" t="s">
        <v>4043</v>
      </c>
      <c r="B709" s="863" t="s">
        <v>382</v>
      </c>
      <c r="C709" s="512">
        <v>2.11</v>
      </c>
      <c r="D709" s="616">
        <v>2.0699999999999998</v>
      </c>
      <c r="E709" s="616">
        <v>2.0300000000000002</v>
      </c>
      <c r="F709" s="512">
        <v>1.99</v>
      </c>
      <c r="G709" s="512">
        <v>1.95</v>
      </c>
      <c r="H709" s="512">
        <v>1.91</v>
      </c>
      <c r="I709" s="512">
        <v>1.8075000000000001</v>
      </c>
      <c r="J709" s="1008"/>
      <c r="K709" s="512">
        <v>1.5575000000000001</v>
      </c>
      <c r="L709" s="512">
        <v>1.3975</v>
      </c>
      <c r="M709" s="1008"/>
      <c r="N709" s="616">
        <v>1.18</v>
      </c>
      <c r="O709" s="616">
        <v>1.0549999999999999</v>
      </c>
      <c r="P709" s="616">
        <v>0.9325</v>
      </c>
      <c r="Q709" s="616">
        <v>0.82750000000000001</v>
      </c>
      <c r="R709" s="616">
        <v>0.65249999999999997</v>
      </c>
      <c r="S709" s="616">
        <v>0.57999999999999996</v>
      </c>
      <c r="T709" s="616">
        <v>0.48</v>
      </c>
      <c r="U709" s="616">
        <v>0.34499999999999997</v>
      </c>
      <c r="V709" s="616">
        <v>0.29499999999999998</v>
      </c>
      <c r="W709" s="616">
        <v>0.27</v>
      </c>
      <c r="X709" s="616">
        <v>0.23</v>
      </c>
      <c r="Y709" s="616">
        <v>0.2</v>
      </c>
      <c r="Z709" s="613">
        <f t="shared" si="373"/>
        <v>23.87</v>
      </c>
      <c r="AA709" s="1052">
        <f t="shared" si="376"/>
        <v>1.9323671497584627</v>
      </c>
      <c r="AB709" s="1052">
        <f t="shared" si="377"/>
        <v>1.97044334975367</v>
      </c>
      <c r="AC709" s="1061">
        <f t="shared" si="378"/>
        <v>2.0100502512562901</v>
      </c>
      <c r="AD709" s="1061">
        <f t="shared" si="379"/>
        <v>2.051282051282044</v>
      </c>
      <c r="AE709" s="1061">
        <f t="shared" si="380"/>
        <v>2.0942408376963373</v>
      </c>
      <c r="AF709" s="1061">
        <f t="shared" si="381"/>
        <v>5.6708160442600075</v>
      </c>
      <c r="AG709" s="1061">
        <f t="shared" si="382"/>
        <v>16.0513643659711</v>
      </c>
      <c r="AH709" s="1061">
        <f t="shared" si="383"/>
        <v>11.449016100178898</v>
      </c>
      <c r="AI709" s="741">
        <f t="shared" si="384"/>
        <v>18.432203389830516</v>
      </c>
      <c r="AJ709" s="1062">
        <f t="shared" si="385"/>
        <v>11.848341232227488</v>
      </c>
      <c r="AK709" s="741">
        <f t="shared" si="386"/>
        <v>13.136729222520094</v>
      </c>
      <c r="AL709" s="741">
        <f t="shared" si="387"/>
        <v>12.688821752265866</v>
      </c>
      <c r="AM709" s="741">
        <f t="shared" si="388"/>
        <v>26.819923371647512</v>
      </c>
      <c r="AN709" s="741">
        <f t="shared" si="389"/>
        <v>12.5</v>
      </c>
      <c r="AO709" s="741">
        <f t="shared" si="390"/>
        <v>20.833333333333325</v>
      </c>
      <c r="AP709" s="741">
        <f t="shared" si="391"/>
        <v>39.130434782608688</v>
      </c>
      <c r="AQ709" s="741">
        <f t="shared" si="392"/>
        <v>16.949152542372879</v>
      </c>
      <c r="AR709" s="741">
        <f t="shared" si="393"/>
        <v>9.259259259259256</v>
      </c>
      <c r="AS709" s="741">
        <f t="shared" si="394"/>
        <v>17.391304347826097</v>
      </c>
      <c r="AT709" s="741">
        <f t="shared" si="395"/>
        <v>14.999999999999991</v>
      </c>
      <c r="AU709" s="1054">
        <f t="shared" si="374"/>
        <v>12.860954169202424</v>
      </c>
      <c r="AV709" s="1055">
        <f t="shared" si="375"/>
        <v>9.4256186518606775</v>
      </c>
    </row>
    <row r="710" spans="1:48" x14ac:dyDescent="0.2">
      <c r="A710" s="880" t="s">
        <v>1809</v>
      </c>
      <c r="B710" s="863" t="s">
        <v>1810</v>
      </c>
      <c r="C710" s="512">
        <v>0.9</v>
      </c>
      <c r="D710" s="616">
        <v>0.88</v>
      </c>
      <c r="E710" s="616">
        <v>0.82000000000000006</v>
      </c>
      <c r="F710" s="512">
        <v>0.78</v>
      </c>
      <c r="G710" s="512">
        <v>0.74</v>
      </c>
      <c r="H710" s="512">
        <v>0.66</v>
      </c>
      <c r="I710" s="512">
        <v>0.56000000000000005</v>
      </c>
      <c r="J710" s="1008"/>
      <c r="K710" s="512">
        <v>0.5</v>
      </c>
      <c r="L710" s="512">
        <v>0.44</v>
      </c>
      <c r="M710" s="1008"/>
      <c r="N710" s="612">
        <v>0.4</v>
      </c>
      <c r="O710" s="612">
        <v>0.47</v>
      </c>
      <c r="P710" s="612">
        <v>0.68</v>
      </c>
      <c r="Q710" s="612">
        <v>0.68</v>
      </c>
      <c r="R710" s="612">
        <v>0.68</v>
      </c>
      <c r="S710" s="616">
        <v>0.68</v>
      </c>
      <c r="T710" s="612">
        <v>0.64</v>
      </c>
      <c r="U710" s="612">
        <v>0.64</v>
      </c>
      <c r="V710" s="612">
        <v>0.64</v>
      </c>
      <c r="W710" s="616">
        <v>0.64</v>
      </c>
      <c r="X710" s="616">
        <v>0.63</v>
      </c>
      <c r="Y710" s="616">
        <v>0.59</v>
      </c>
      <c r="Z710" s="613">
        <f t="shared" si="373"/>
        <v>13.650000000000002</v>
      </c>
      <c r="AA710" s="1052">
        <f t="shared" si="376"/>
        <v>2.2727272727272707</v>
      </c>
      <c r="AB710" s="1052">
        <f t="shared" si="377"/>
        <v>7.3170731707316916</v>
      </c>
      <c r="AC710" s="1061">
        <f t="shared" si="378"/>
        <v>5.1282051282051322</v>
      </c>
      <c r="AD710" s="1061">
        <f t="shared" si="379"/>
        <v>5.4054054054054168</v>
      </c>
      <c r="AE710" s="1061">
        <f t="shared" si="380"/>
        <v>12.12121212121211</v>
      </c>
      <c r="AF710" s="1061">
        <f t="shared" si="381"/>
        <v>17.857142857142861</v>
      </c>
      <c r="AG710" s="1061">
        <f t="shared" si="382"/>
        <v>12.000000000000011</v>
      </c>
      <c r="AH710" s="1061">
        <f t="shared" si="383"/>
        <v>13.636363636363647</v>
      </c>
      <c r="AI710" s="741">
        <f t="shared" si="384"/>
        <v>9.9999999999999858</v>
      </c>
      <c r="AJ710" s="1062">
        <f t="shared" si="385"/>
        <v>-14.893617021276583</v>
      </c>
      <c r="AK710" s="741">
        <f t="shared" si="386"/>
        <v>-30.882352941176482</v>
      </c>
      <c r="AL710" s="741">
        <f t="shared" si="387"/>
        <v>0</v>
      </c>
      <c r="AM710" s="741">
        <f t="shared" si="388"/>
        <v>0</v>
      </c>
      <c r="AN710" s="741">
        <f t="shared" si="389"/>
        <v>0</v>
      </c>
      <c r="AO710" s="741">
        <f t="shared" si="390"/>
        <v>6.25</v>
      </c>
      <c r="AP710" s="741">
        <f t="shared" si="391"/>
        <v>0</v>
      </c>
      <c r="AQ710" s="741">
        <f t="shared" si="392"/>
        <v>0</v>
      </c>
      <c r="AR710" s="741">
        <f t="shared" si="393"/>
        <v>0</v>
      </c>
      <c r="AS710" s="741">
        <f t="shared" si="394"/>
        <v>1.5873015873015817</v>
      </c>
      <c r="AT710" s="741">
        <f t="shared" si="395"/>
        <v>6.7796610169491567</v>
      </c>
      <c r="AU710" s="1054">
        <f t="shared" si="374"/>
        <v>2.7289561116792909</v>
      </c>
      <c r="AV710" s="1055">
        <f t="shared" si="375"/>
        <v>10.573339968775862</v>
      </c>
    </row>
    <row r="711" spans="1:48" x14ac:dyDescent="0.2">
      <c r="A711" s="871" t="s">
        <v>844</v>
      </c>
      <c r="B711" s="863" t="s">
        <v>845</v>
      </c>
      <c r="C711" s="512">
        <v>4.1319999999999997</v>
      </c>
      <c r="D711" s="616">
        <v>4.07</v>
      </c>
      <c r="E711" s="616">
        <v>4.0199999999999996</v>
      </c>
      <c r="F711" s="512">
        <v>3.94</v>
      </c>
      <c r="G711" s="512">
        <v>3.8269999999999995</v>
      </c>
      <c r="H711" s="512">
        <v>3.6150000000000002</v>
      </c>
      <c r="I711" s="512">
        <v>3.18</v>
      </c>
      <c r="J711" s="1008"/>
      <c r="K711" s="512">
        <v>2.3450000000000002</v>
      </c>
      <c r="L711" s="512">
        <v>2.1320000000000001</v>
      </c>
      <c r="M711" s="1008"/>
      <c r="N711" s="616">
        <v>2.02</v>
      </c>
      <c r="O711" s="616">
        <v>1.988</v>
      </c>
      <c r="P711" s="616">
        <v>1.9379999999999999</v>
      </c>
      <c r="Q711" s="616">
        <v>1.859</v>
      </c>
      <c r="R711" s="616">
        <v>1.8120000000000001</v>
      </c>
      <c r="S711" s="616">
        <v>1.78</v>
      </c>
      <c r="T711" s="616">
        <v>1.7489999999999999</v>
      </c>
      <c r="U711" s="616">
        <v>1.73</v>
      </c>
      <c r="V711" s="616">
        <v>1.714</v>
      </c>
      <c r="W711" s="616">
        <v>1.696</v>
      </c>
      <c r="X711" s="616">
        <v>1.6850000000000001</v>
      </c>
      <c r="Y711" s="616">
        <v>1.665</v>
      </c>
      <c r="Z711" s="613">
        <f t="shared" ref="Z711:Z774" si="396">SUM(C711:Y711)</f>
        <v>52.896999999999998</v>
      </c>
      <c r="AA711" s="1052">
        <f t="shared" si="376"/>
        <v>1.5233415233415037</v>
      </c>
      <c r="AB711" s="1052">
        <f t="shared" si="377"/>
        <v>1.2437810945273853</v>
      </c>
      <c r="AC711" s="1061">
        <f t="shared" si="378"/>
        <v>2.0304568527918621</v>
      </c>
      <c r="AD711" s="1061">
        <f t="shared" si="379"/>
        <v>2.9527044682519099</v>
      </c>
      <c r="AE711" s="1061">
        <f t="shared" si="380"/>
        <v>5.86445366528352</v>
      </c>
      <c r="AF711" s="1061">
        <f t="shared" si="381"/>
        <v>13.67924528301887</v>
      </c>
      <c r="AG711" s="1061">
        <f t="shared" si="382"/>
        <v>35.607675906183367</v>
      </c>
      <c r="AH711" s="1061">
        <f t="shared" si="383"/>
        <v>9.9906191369605999</v>
      </c>
      <c r="AI711" s="741">
        <f t="shared" si="384"/>
        <v>5.5445544554455495</v>
      </c>
      <c r="AJ711" s="1062">
        <f t="shared" si="385"/>
        <v>1.6096579476861272</v>
      </c>
      <c r="AK711" s="741">
        <f t="shared" si="386"/>
        <v>2.5799793601651189</v>
      </c>
      <c r="AL711" s="741">
        <f t="shared" si="387"/>
        <v>4.2495965572888705</v>
      </c>
      <c r="AM711" s="741">
        <f t="shared" si="388"/>
        <v>2.5938189845474469</v>
      </c>
      <c r="AN711" s="741">
        <f t="shared" si="389"/>
        <v>1.7977528089887729</v>
      </c>
      <c r="AO711" s="741">
        <f t="shared" si="390"/>
        <v>1.7724413950829021</v>
      </c>
      <c r="AP711" s="741">
        <f t="shared" si="391"/>
        <v>1.0982658959537428</v>
      </c>
      <c r="AQ711" s="741">
        <f t="shared" si="392"/>
        <v>0.9334889148191472</v>
      </c>
      <c r="AR711" s="741">
        <f t="shared" si="393"/>
        <v>1.0613207547169878</v>
      </c>
      <c r="AS711" s="741">
        <f t="shared" si="394"/>
        <v>0.65281899109792541</v>
      </c>
      <c r="AT711" s="741">
        <f t="shared" si="395"/>
        <v>1.2012012012011963</v>
      </c>
      <c r="AU711" s="1054">
        <f t="shared" ref="AU711:AU774" si="397">AVERAGE(AA711:AT711)</f>
        <v>4.899358759867642</v>
      </c>
      <c r="AV711" s="1055">
        <f t="shared" ref="AV711:AV731" si="398">STDEV(AA711:AT711)</f>
        <v>7.9541115911428815</v>
      </c>
    </row>
    <row r="712" spans="1:48" x14ac:dyDescent="0.2">
      <c r="A712" s="863" t="s">
        <v>846</v>
      </c>
      <c r="B712" s="863" t="s">
        <v>847</v>
      </c>
      <c r="C712" s="512">
        <v>0.43</v>
      </c>
      <c r="D712" s="616">
        <v>0.39333333333333331</v>
      </c>
      <c r="E712" s="616">
        <v>0.3666666666666667</v>
      </c>
      <c r="F712" s="512">
        <v>0.34</v>
      </c>
      <c r="G712" s="512">
        <v>0.3133333333333333</v>
      </c>
      <c r="H712" s="512">
        <v>0.28666666666666668</v>
      </c>
      <c r="I712" s="512">
        <v>0.25333333333333335</v>
      </c>
      <c r="J712" s="1008">
        <v>0</v>
      </c>
      <c r="K712" s="512">
        <v>0.22666666666666668</v>
      </c>
      <c r="L712" s="512">
        <v>0.19999999999999998</v>
      </c>
      <c r="M712" s="1008">
        <v>0</v>
      </c>
      <c r="N712" s="616">
        <v>0.18000000000000002</v>
      </c>
      <c r="O712" s="612">
        <v>0.16</v>
      </c>
      <c r="P712" s="616">
        <v>0.15333333333333335</v>
      </c>
      <c r="Q712" s="616">
        <v>0.13333333333333333</v>
      </c>
      <c r="R712" s="616">
        <v>0.10666666666666667</v>
      </c>
      <c r="S712" s="616">
        <v>8.8880000000000001E-2</v>
      </c>
      <c r="T712" s="616">
        <v>8.2959999999999992E-2</v>
      </c>
      <c r="U712" s="616">
        <v>8.0986666666666665E-2</v>
      </c>
      <c r="V712" s="616">
        <v>6.9800000000000015E-2</v>
      </c>
      <c r="W712" s="612">
        <v>6.8479999999999999E-2</v>
      </c>
      <c r="X712" s="612">
        <v>6.8479999999999999E-2</v>
      </c>
      <c r="Y712" s="616">
        <v>6.8479999999999999E-2</v>
      </c>
      <c r="Z712" s="613">
        <f t="shared" si="396"/>
        <v>4.0713999999999997</v>
      </c>
      <c r="AA712" s="1052">
        <f t="shared" si="376"/>
        <v>9.322033898305083</v>
      </c>
      <c r="AB712" s="1052">
        <f t="shared" si="377"/>
        <v>7.2727272727272529</v>
      </c>
      <c r="AC712" s="1061">
        <f t="shared" si="378"/>
        <v>7.8431372549019551</v>
      </c>
      <c r="AD712" s="1061">
        <f t="shared" si="379"/>
        <v>8.5106382978723527</v>
      </c>
      <c r="AE712" s="1061">
        <f t="shared" si="380"/>
        <v>9.302325581395321</v>
      </c>
      <c r="AF712" s="1061">
        <f t="shared" si="381"/>
        <v>13.157894736842103</v>
      </c>
      <c r="AG712" s="1061">
        <f t="shared" si="382"/>
        <v>11.764705882352944</v>
      </c>
      <c r="AH712" s="1061">
        <f t="shared" si="383"/>
        <v>13.333333333333353</v>
      </c>
      <c r="AI712" s="741">
        <f t="shared" si="384"/>
        <v>11.111111111111093</v>
      </c>
      <c r="AJ712" s="1062">
        <f t="shared" si="385"/>
        <v>12.5</v>
      </c>
      <c r="AK712" s="741">
        <f t="shared" si="386"/>
        <v>4.3478260869565188</v>
      </c>
      <c r="AL712" s="741">
        <f t="shared" si="387"/>
        <v>15.000000000000014</v>
      </c>
      <c r="AM712" s="741">
        <f t="shared" si="388"/>
        <v>25</v>
      </c>
      <c r="AN712" s="741">
        <f t="shared" si="389"/>
        <v>20.012001200120011</v>
      </c>
      <c r="AO712" s="741">
        <f t="shared" si="390"/>
        <v>7.1359691417550719</v>
      </c>
      <c r="AP712" s="741">
        <f t="shared" si="391"/>
        <v>2.4366150806717002</v>
      </c>
      <c r="AQ712" s="741">
        <f t="shared" si="392"/>
        <v>16.026743075453641</v>
      </c>
      <c r="AR712" s="741">
        <f t="shared" si="393"/>
        <v>1.9275700934579643</v>
      </c>
      <c r="AS712" s="741">
        <f t="shared" si="394"/>
        <v>0</v>
      </c>
      <c r="AT712" s="741">
        <f t="shared" si="395"/>
        <v>0</v>
      </c>
      <c r="AU712" s="1054">
        <f t="shared" si="397"/>
        <v>9.8002316023628211</v>
      </c>
      <c r="AV712" s="1055">
        <f t="shared" si="398"/>
        <v>6.4694388228968895</v>
      </c>
    </row>
    <row r="713" spans="1:48" x14ac:dyDescent="0.2">
      <c r="A713" s="863" t="s">
        <v>1789</v>
      </c>
      <c r="B713" s="863" t="s">
        <v>1790</v>
      </c>
      <c r="C713" s="512">
        <v>1.22</v>
      </c>
      <c r="D713" s="616">
        <v>1.1299999999999999</v>
      </c>
      <c r="E713" s="616">
        <v>1.02</v>
      </c>
      <c r="F713" s="512">
        <v>0.95</v>
      </c>
      <c r="G713" s="512">
        <v>0.91</v>
      </c>
      <c r="H713" s="512">
        <v>0.86</v>
      </c>
      <c r="I713" s="512">
        <v>0.76</v>
      </c>
      <c r="J713" s="1008"/>
      <c r="K713" s="512">
        <v>0.68</v>
      </c>
      <c r="L713" s="512">
        <v>0.6</v>
      </c>
      <c r="M713" s="1008"/>
      <c r="N713" s="612">
        <v>0.56000000000000005</v>
      </c>
      <c r="O713" s="612">
        <v>0.98</v>
      </c>
      <c r="P713" s="616">
        <v>1.115</v>
      </c>
      <c r="Q713" s="616">
        <v>1.0900000000000001</v>
      </c>
      <c r="R713" s="616">
        <v>1.0549999999999999</v>
      </c>
      <c r="S713" s="616">
        <v>1.03</v>
      </c>
      <c r="T713" s="616">
        <v>0.99</v>
      </c>
      <c r="U713" s="616">
        <v>0.95499999999999996</v>
      </c>
      <c r="V713" s="616">
        <v>0.93</v>
      </c>
      <c r="W713" s="616">
        <v>0.91500000000000004</v>
      </c>
      <c r="X713" s="616">
        <v>0.89</v>
      </c>
      <c r="Y713" s="616">
        <v>0.87</v>
      </c>
      <c r="Z713" s="613">
        <f t="shared" si="396"/>
        <v>19.510000000000002</v>
      </c>
      <c r="AA713" s="1052">
        <f t="shared" si="376"/>
        <v>7.9646017699115168</v>
      </c>
      <c r="AB713" s="1052">
        <f t="shared" si="377"/>
        <v>10.784313725490179</v>
      </c>
      <c r="AC713" s="1061">
        <f t="shared" si="378"/>
        <v>7.3684210526315796</v>
      </c>
      <c r="AD713" s="1061">
        <f t="shared" si="379"/>
        <v>4.39560439560438</v>
      </c>
      <c r="AE713" s="1061">
        <f t="shared" si="380"/>
        <v>5.8139534883721034</v>
      </c>
      <c r="AF713" s="1061">
        <f t="shared" si="381"/>
        <v>13.157894736842103</v>
      </c>
      <c r="AG713" s="1061">
        <f t="shared" si="382"/>
        <v>11.764705882352944</v>
      </c>
      <c r="AH713" s="1061">
        <f t="shared" si="383"/>
        <v>13.333333333333353</v>
      </c>
      <c r="AI713" s="741">
        <f t="shared" si="384"/>
        <v>7.1428571428571397</v>
      </c>
      <c r="AJ713" s="1062">
        <f t="shared" si="385"/>
        <v>-42.857142857142847</v>
      </c>
      <c r="AK713" s="741">
        <f t="shared" si="386"/>
        <v>-12.107623318385652</v>
      </c>
      <c r="AL713" s="741">
        <f t="shared" si="387"/>
        <v>2.2935779816513735</v>
      </c>
      <c r="AM713" s="741">
        <f t="shared" si="388"/>
        <v>3.3175355450237198</v>
      </c>
      <c r="AN713" s="741">
        <f t="shared" si="389"/>
        <v>2.4271844660194164</v>
      </c>
      <c r="AO713" s="741">
        <f t="shared" si="390"/>
        <v>4.0404040404040442</v>
      </c>
      <c r="AP713" s="741">
        <f t="shared" si="391"/>
        <v>3.6649214659685958</v>
      </c>
      <c r="AQ713" s="741">
        <f t="shared" si="392"/>
        <v>2.6881720430107503</v>
      </c>
      <c r="AR713" s="741">
        <f t="shared" si="393"/>
        <v>1.6393442622950838</v>
      </c>
      <c r="AS713" s="741">
        <f t="shared" si="394"/>
        <v>2.8089887640449396</v>
      </c>
      <c r="AT713" s="741">
        <f t="shared" si="395"/>
        <v>2.2988505747126409</v>
      </c>
      <c r="AU713" s="1054">
        <f t="shared" si="397"/>
        <v>2.5969949247498683</v>
      </c>
      <c r="AV713" s="1055">
        <f t="shared" si="398"/>
        <v>12.032707016485643</v>
      </c>
    </row>
    <row r="714" spans="1:48" x14ac:dyDescent="0.2">
      <c r="A714" s="863" t="s">
        <v>3000</v>
      </c>
      <c r="B714" s="863" t="s">
        <v>3001</v>
      </c>
      <c r="C714" s="512">
        <v>0.47</v>
      </c>
      <c r="D714" s="616">
        <v>0.42</v>
      </c>
      <c r="E714" s="616">
        <v>0.3</v>
      </c>
      <c r="F714" s="512">
        <v>0.25</v>
      </c>
      <c r="G714" s="512">
        <v>0.21</v>
      </c>
      <c r="H714" s="512">
        <v>0.17</v>
      </c>
      <c r="I714" s="567">
        <v>0.16</v>
      </c>
      <c r="J714" s="1008"/>
      <c r="K714" s="514">
        <v>0.16</v>
      </c>
      <c r="L714" s="514">
        <v>0.16</v>
      </c>
      <c r="M714" s="1008"/>
      <c r="N714" s="612">
        <v>0.16</v>
      </c>
      <c r="O714" s="616">
        <v>0.16</v>
      </c>
      <c r="P714" s="616">
        <v>0.14000000000000001</v>
      </c>
      <c r="Q714" s="616">
        <v>0.12666666666666668</v>
      </c>
      <c r="R714" s="616">
        <v>0.10333333333333333</v>
      </c>
      <c r="S714" s="616">
        <v>9.0000000000000011E-2</v>
      </c>
      <c r="T714" s="616">
        <v>7.6666666666666675E-2</v>
      </c>
      <c r="U714" s="616">
        <v>6.6666666666666666E-2</v>
      </c>
      <c r="V714" s="616">
        <v>6.3333333333333339E-2</v>
      </c>
      <c r="W714" s="616">
        <v>5.3333333333333337E-2</v>
      </c>
      <c r="X714" s="616">
        <v>4.9999999999999996E-2</v>
      </c>
      <c r="Y714" s="616">
        <v>0.04</v>
      </c>
      <c r="Z714" s="613">
        <f t="shared" si="396"/>
        <v>3.43</v>
      </c>
      <c r="AA714" s="1052">
        <f t="shared" si="376"/>
        <v>11.904761904761907</v>
      </c>
      <c r="AB714" s="1052">
        <f t="shared" si="377"/>
        <v>39.999999999999993</v>
      </c>
      <c r="AC714" s="1061">
        <f t="shared" si="378"/>
        <v>19.999999999999996</v>
      </c>
      <c r="AD714" s="1061">
        <f t="shared" si="379"/>
        <v>19.047619047619047</v>
      </c>
      <c r="AE714" s="1061">
        <f t="shared" si="380"/>
        <v>23.529411764705866</v>
      </c>
      <c r="AF714" s="1061">
        <f t="shared" si="381"/>
        <v>6.25</v>
      </c>
      <c r="AG714" s="1061">
        <f t="shared" si="382"/>
        <v>0</v>
      </c>
      <c r="AH714" s="1061">
        <f t="shared" si="383"/>
        <v>0</v>
      </c>
      <c r="AI714" s="741">
        <f t="shared" si="384"/>
        <v>0</v>
      </c>
      <c r="AJ714" s="1062">
        <f t="shared" si="385"/>
        <v>0</v>
      </c>
      <c r="AK714" s="741">
        <f t="shared" si="386"/>
        <v>14.285714285714279</v>
      </c>
      <c r="AL714" s="741">
        <f t="shared" si="387"/>
        <v>10.526315789473696</v>
      </c>
      <c r="AM714" s="741">
        <f t="shared" si="388"/>
        <v>22.580645161290324</v>
      </c>
      <c r="AN714" s="741">
        <f t="shared" si="389"/>
        <v>14.814814814814792</v>
      </c>
      <c r="AO714" s="741">
        <f t="shared" si="390"/>
        <v>17.391304347826097</v>
      </c>
      <c r="AP714" s="741">
        <f t="shared" si="391"/>
        <v>15.000000000000014</v>
      </c>
      <c r="AQ714" s="741">
        <f t="shared" si="392"/>
        <v>5.2631578947368363</v>
      </c>
      <c r="AR714" s="741">
        <f t="shared" si="393"/>
        <v>18.75</v>
      </c>
      <c r="AS714" s="741">
        <f t="shared" si="394"/>
        <v>6.6666666666666874</v>
      </c>
      <c r="AT714" s="741">
        <f t="shared" si="395"/>
        <v>24.999999999999979</v>
      </c>
      <c r="AU714" s="1054">
        <f t="shared" si="397"/>
        <v>13.550520583880475</v>
      </c>
      <c r="AV714" s="1055">
        <f t="shared" si="398"/>
        <v>10.375358399745528</v>
      </c>
    </row>
    <row r="715" spans="1:48" x14ac:dyDescent="0.2">
      <c r="A715" s="863" t="s">
        <v>859</v>
      </c>
      <c r="B715" s="863" t="s">
        <v>860</v>
      </c>
      <c r="C715" s="512">
        <v>1.87</v>
      </c>
      <c r="D715" s="616">
        <v>1.68</v>
      </c>
      <c r="E715" s="616">
        <v>1.54</v>
      </c>
      <c r="F715" s="512">
        <v>1.46</v>
      </c>
      <c r="G715" s="512">
        <v>1.38</v>
      </c>
      <c r="H715" s="512">
        <v>1.3</v>
      </c>
      <c r="I715" s="512">
        <v>1.1499999999999999</v>
      </c>
      <c r="J715" s="1008"/>
      <c r="K715" s="512">
        <v>0.88</v>
      </c>
      <c r="L715" s="512">
        <v>0.66</v>
      </c>
      <c r="M715" s="1008"/>
      <c r="N715" s="616">
        <v>0.55000000000000004</v>
      </c>
      <c r="O715" s="616">
        <v>0.48</v>
      </c>
      <c r="P715" s="616">
        <v>0.47499999999999998</v>
      </c>
      <c r="Q715" s="616">
        <v>0.44500000000000001</v>
      </c>
      <c r="R715" s="616">
        <v>0.3</v>
      </c>
      <c r="S715" s="612">
        <v>0</v>
      </c>
      <c r="T715" s="612">
        <v>0</v>
      </c>
      <c r="U715" s="612">
        <v>0</v>
      </c>
      <c r="V715" s="612">
        <v>0</v>
      </c>
      <c r="W715" s="612">
        <v>0</v>
      </c>
      <c r="X715" s="612">
        <v>0</v>
      </c>
      <c r="Y715" s="612">
        <v>0</v>
      </c>
      <c r="Z715" s="613">
        <f t="shared" si="396"/>
        <v>14.170000000000003</v>
      </c>
      <c r="AA715" s="1052">
        <f t="shared" si="376"/>
        <v>11.309523809523814</v>
      </c>
      <c r="AB715" s="1052">
        <f t="shared" si="377"/>
        <v>9.0909090909090828</v>
      </c>
      <c r="AC715" s="1061">
        <f t="shared" si="378"/>
        <v>5.4794520547945202</v>
      </c>
      <c r="AD715" s="1061">
        <f t="shared" si="379"/>
        <v>5.7971014492753659</v>
      </c>
      <c r="AE715" s="1061">
        <f t="shared" si="380"/>
        <v>6.153846153846132</v>
      </c>
      <c r="AF715" s="1061">
        <f t="shared" si="381"/>
        <v>13.043478260869579</v>
      </c>
      <c r="AG715" s="1061">
        <f t="shared" si="382"/>
        <v>30.681818181818166</v>
      </c>
      <c r="AH715" s="1061">
        <f t="shared" si="383"/>
        <v>33.333333333333329</v>
      </c>
      <c r="AI715" s="741">
        <f t="shared" si="384"/>
        <v>19.999999999999996</v>
      </c>
      <c r="AJ715" s="1062">
        <f t="shared" si="385"/>
        <v>14.583333333333348</v>
      </c>
      <c r="AK715" s="741">
        <f t="shared" si="386"/>
        <v>1.0526315789473717</v>
      </c>
      <c r="AL715" s="741">
        <f t="shared" si="387"/>
        <v>6.7415730337078594</v>
      </c>
      <c r="AM715" s="741">
        <f t="shared" si="388"/>
        <v>48.333333333333343</v>
      </c>
      <c r="AN715" s="741" t="str">
        <f t="shared" si="389"/>
        <v>n/a</v>
      </c>
      <c r="AO715" s="741" t="str">
        <f t="shared" si="390"/>
        <v>n/a</v>
      </c>
      <c r="AP715" s="741" t="str">
        <f t="shared" si="391"/>
        <v>n/a</v>
      </c>
      <c r="AQ715" s="741" t="str">
        <f t="shared" si="392"/>
        <v>n/a</v>
      </c>
      <c r="AR715" s="741" t="str">
        <f t="shared" si="393"/>
        <v>n/a</v>
      </c>
      <c r="AS715" s="741" t="str">
        <f t="shared" si="394"/>
        <v>n/a</v>
      </c>
      <c r="AT715" s="741" t="str">
        <f t="shared" si="395"/>
        <v>n/a</v>
      </c>
      <c r="AU715" s="1054">
        <f t="shared" si="397"/>
        <v>15.815410277976298</v>
      </c>
      <c r="AV715" s="1055">
        <f t="shared" si="398"/>
        <v>13.779078028102015</v>
      </c>
    </row>
    <row r="716" spans="1:48" x14ac:dyDescent="0.2">
      <c r="A716" s="871" t="s">
        <v>2962</v>
      </c>
      <c r="B716" s="863" t="s">
        <v>2963</v>
      </c>
      <c r="C716" s="512">
        <v>6.4</v>
      </c>
      <c r="D716" s="616">
        <v>5.6</v>
      </c>
      <c r="E716" s="616">
        <v>4.5999999999999996</v>
      </c>
      <c r="F716" s="512">
        <v>3.8</v>
      </c>
      <c r="G716" s="512">
        <v>2.8</v>
      </c>
      <c r="H716" s="512">
        <v>2</v>
      </c>
      <c r="I716" s="567">
        <v>1.1499999999999999</v>
      </c>
      <c r="J716" s="1008"/>
      <c r="K716" s="512">
        <v>2.48</v>
      </c>
      <c r="L716" s="512">
        <v>2.23</v>
      </c>
      <c r="M716" s="1008"/>
      <c r="N716" s="616">
        <v>2.12</v>
      </c>
      <c r="O716" s="616">
        <v>1.89</v>
      </c>
      <c r="P716" s="616">
        <v>1.75</v>
      </c>
      <c r="Q716" s="616">
        <v>1.31</v>
      </c>
      <c r="R716" s="616">
        <v>0.95</v>
      </c>
      <c r="S716" s="616">
        <v>0.62</v>
      </c>
      <c r="T716" s="616">
        <v>0.38</v>
      </c>
      <c r="U716" s="616">
        <v>0.2</v>
      </c>
      <c r="V716" s="616">
        <v>0.115</v>
      </c>
      <c r="W716" s="612">
        <v>0.1</v>
      </c>
      <c r="X716" s="612">
        <v>0.1</v>
      </c>
      <c r="Y716" s="616">
        <v>0.1</v>
      </c>
      <c r="Z716" s="613">
        <f t="shared" si="396"/>
        <v>40.695000000000014</v>
      </c>
      <c r="AA716" s="1052">
        <f t="shared" si="376"/>
        <v>14.285714285714302</v>
      </c>
      <c r="AB716" s="1052">
        <f t="shared" si="377"/>
        <v>21.739130434782616</v>
      </c>
      <c r="AC716" s="1061">
        <f t="shared" si="378"/>
        <v>21.052631578947366</v>
      </c>
      <c r="AD716" s="1061">
        <f t="shared" si="379"/>
        <v>35.714285714285722</v>
      </c>
      <c r="AE716" s="1061">
        <f t="shared" si="380"/>
        <v>39.999999999999993</v>
      </c>
      <c r="AF716" s="1061">
        <f t="shared" si="381"/>
        <v>73.913043478260889</v>
      </c>
      <c r="AG716" s="1061">
        <f t="shared" si="382"/>
        <v>-53.629032258064527</v>
      </c>
      <c r="AH716" s="1061">
        <f t="shared" si="383"/>
        <v>11.210762331838575</v>
      </c>
      <c r="AI716" s="741">
        <f t="shared" si="384"/>
        <v>5.1886792452830122</v>
      </c>
      <c r="AJ716" s="1062">
        <f t="shared" si="385"/>
        <v>12.169312169312185</v>
      </c>
      <c r="AK716" s="741">
        <f t="shared" si="386"/>
        <v>7.9999999999999849</v>
      </c>
      <c r="AL716" s="741">
        <f t="shared" si="387"/>
        <v>33.587786259541971</v>
      </c>
      <c r="AM716" s="741">
        <f t="shared" si="388"/>
        <v>37.894736842105267</v>
      </c>
      <c r="AN716" s="741">
        <f t="shared" si="389"/>
        <v>53.225806451612897</v>
      </c>
      <c r="AO716" s="741">
        <f t="shared" si="390"/>
        <v>63.157894736842103</v>
      </c>
      <c r="AP716" s="741">
        <f t="shared" si="391"/>
        <v>89.999999999999986</v>
      </c>
      <c r="AQ716" s="741">
        <f t="shared" si="392"/>
        <v>73.91304347826086</v>
      </c>
      <c r="AR716" s="741">
        <f t="shared" si="393"/>
        <v>14.999999999999991</v>
      </c>
      <c r="AS716" s="741">
        <f t="shared" si="394"/>
        <v>0</v>
      </c>
      <c r="AT716" s="741">
        <f t="shared" si="395"/>
        <v>0</v>
      </c>
      <c r="AU716" s="1054">
        <f t="shared" si="397"/>
        <v>27.821189737436164</v>
      </c>
      <c r="AV716" s="1055">
        <f t="shared" si="398"/>
        <v>32.76159850837076</v>
      </c>
    </row>
    <row r="717" spans="1:48" x14ac:dyDescent="0.2">
      <c r="A717" s="871" t="s">
        <v>385</v>
      </c>
      <c r="B717" s="863" t="s">
        <v>386</v>
      </c>
      <c r="C717" s="512">
        <v>0.61</v>
      </c>
      <c r="D717" s="616">
        <v>0.56999999999999995</v>
      </c>
      <c r="E717" s="616">
        <v>0.53</v>
      </c>
      <c r="F717" s="512">
        <v>0.49</v>
      </c>
      <c r="G717" s="512">
        <v>0.45</v>
      </c>
      <c r="H717" s="512">
        <v>0.41</v>
      </c>
      <c r="I717" s="512">
        <v>0.38500000000000001</v>
      </c>
      <c r="J717" s="1008"/>
      <c r="K717" s="512">
        <v>0.36499999999999999</v>
      </c>
      <c r="L717" s="512">
        <v>0.34499999999999997</v>
      </c>
      <c r="M717" s="1008"/>
      <c r="N717" s="616">
        <v>0.32500000000000001</v>
      </c>
      <c r="O717" s="616">
        <v>0.30499999999999999</v>
      </c>
      <c r="P717" s="616">
        <v>0.28499999999999998</v>
      </c>
      <c r="Q717" s="616">
        <v>0.26500000000000001</v>
      </c>
      <c r="R717" s="616">
        <v>0.245</v>
      </c>
      <c r="S717" s="616">
        <v>0.22500000000000001</v>
      </c>
      <c r="T717" s="616">
        <v>0.21249999999999999</v>
      </c>
      <c r="U717" s="616">
        <v>0.20250000000000001</v>
      </c>
      <c r="V717" s="612">
        <v>0.19</v>
      </c>
      <c r="W717" s="616">
        <v>0.1825</v>
      </c>
      <c r="X717" s="616">
        <v>0.17249999999999999</v>
      </c>
      <c r="Y717" s="616">
        <v>0.16250000000000001</v>
      </c>
      <c r="Z717" s="613">
        <f t="shared" si="396"/>
        <v>6.9275000000000002</v>
      </c>
      <c r="AA717" s="1052">
        <f t="shared" si="376"/>
        <v>7.0175438596491224</v>
      </c>
      <c r="AB717" s="1052">
        <f t="shared" si="377"/>
        <v>7.5471698113207308</v>
      </c>
      <c r="AC717" s="1061">
        <f t="shared" si="378"/>
        <v>8.163265306122458</v>
      </c>
      <c r="AD717" s="1061">
        <f t="shared" si="379"/>
        <v>8.8888888888888786</v>
      </c>
      <c r="AE717" s="1061">
        <f t="shared" si="380"/>
        <v>9.7560975609756184</v>
      </c>
      <c r="AF717" s="1061">
        <f t="shared" si="381"/>
        <v>6.4935064935064846</v>
      </c>
      <c r="AG717" s="1061">
        <f t="shared" si="382"/>
        <v>5.4794520547945202</v>
      </c>
      <c r="AH717" s="1061">
        <f t="shared" si="383"/>
        <v>5.7971014492753659</v>
      </c>
      <c r="AI717" s="741">
        <f t="shared" si="384"/>
        <v>6.153846153846132</v>
      </c>
      <c r="AJ717" s="1062">
        <f t="shared" si="385"/>
        <v>6.5573770491803351</v>
      </c>
      <c r="AK717" s="741">
        <f t="shared" si="386"/>
        <v>7.0175438596491224</v>
      </c>
      <c r="AL717" s="741">
        <f t="shared" si="387"/>
        <v>7.5471698113207308</v>
      </c>
      <c r="AM717" s="741">
        <f t="shared" si="388"/>
        <v>8.163265306122458</v>
      </c>
      <c r="AN717" s="741">
        <f t="shared" si="389"/>
        <v>8.8888888888888786</v>
      </c>
      <c r="AO717" s="741">
        <f t="shared" si="390"/>
        <v>5.8823529411764719</v>
      </c>
      <c r="AP717" s="741">
        <f t="shared" si="391"/>
        <v>4.9382716049382713</v>
      </c>
      <c r="AQ717" s="741">
        <f t="shared" si="392"/>
        <v>6.578947368421062</v>
      </c>
      <c r="AR717" s="741">
        <f t="shared" si="393"/>
        <v>4.1095890410958846</v>
      </c>
      <c r="AS717" s="741">
        <f t="shared" si="394"/>
        <v>5.7971014492753659</v>
      </c>
      <c r="AT717" s="741">
        <f t="shared" si="395"/>
        <v>6.153846153846132</v>
      </c>
      <c r="AU717" s="1054">
        <f t="shared" si="397"/>
        <v>6.8465612526147028</v>
      </c>
      <c r="AV717" s="1055">
        <f t="shared" si="398"/>
        <v>1.4269733121702237</v>
      </c>
    </row>
    <row r="718" spans="1:48" x14ac:dyDescent="0.2">
      <c r="A718" s="863" t="s">
        <v>1791</v>
      </c>
      <c r="B718" s="863" t="s">
        <v>1792</v>
      </c>
      <c r="C718" s="512">
        <v>0.83</v>
      </c>
      <c r="D718" s="616">
        <v>0.78</v>
      </c>
      <c r="E718" s="616">
        <v>0.71000000000000008</v>
      </c>
      <c r="F718" s="512">
        <v>0.67</v>
      </c>
      <c r="G718" s="512">
        <v>0.62</v>
      </c>
      <c r="H718" s="512">
        <v>0.49</v>
      </c>
      <c r="I718" s="512">
        <v>0.42</v>
      </c>
      <c r="J718" s="1008"/>
      <c r="K718" s="512">
        <v>0.36</v>
      </c>
      <c r="L718" s="512">
        <v>0.22</v>
      </c>
      <c r="M718" s="1008"/>
      <c r="N718" s="612">
        <v>0.05</v>
      </c>
      <c r="O718" s="612">
        <v>0.09</v>
      </c>
      <c r="P718" s="612">
        <v>0.64</v>
      </c>
      <c r="Q718" s="612">
        <v>0.64</v>
      </c>
      <c r="R718" s="612">
        <v>0.64</v>
      </c>
      <c r="S718" s="616">
        <v>0.64</v>
      </c>
      <c r="T718" s="616">
        <v>0.62475999999999998</v>
      </c>
      <c r="U718" s="616">
        <v>0.60951999999999995</v>
      </c>
      <c r="V718" s="616">
        <v>0.6</v>
      </c>
      <c r="W718" s="616">
        <v>0.14285999999999999</v>
      </c>
      <c r="X718" s="612">
        <v>0</v>
      </c>
      <c r="Y718" s="612">
        <v>0</v>
      </c>
      <c r="Z718" s="613">
        <f t="shared" si="396"/>
        <v>9.7771399999999975</v>
      </c>
      <c r="AA718" s="1052">
        <f t="shared" si="376"/>
        <v>6.4102564102564097</v>
      </c>
      <c r="AB718" s="1052">
        <f t="shared" si="377"/>
        <v>9.8591549295774517</v>
      </c>
      <c r="AC718" s="1061">
        <f t="shared" si="378"/>
        <v>5.9701492537313383</v>
      </c>
      <c r="AD718" s="1061">
        <f t="shared" si="379"/>
        <v>8.064516129032274</v>
      </c>
      <c r="AE718" s="1061">
        <f t="shared" si="380"/>
        <v>26.530612244897966</v>
      </c>
      <c r="AF718" s="1061">
        <f t="shared" si="381"/>
        <v>16.666666666666675</v>
      </c>
      <c r="AG718" s="1061">
        <f t="shared" si="382"/>
        <v>16.666666666666675</v>
      </c>
      <c r="AH718" s="1061">
        <f t="shared" si="383"/>
        <v>63.636363636363626</v>
      </c>
      <c r="AI718" s="741">
        <f t="shared" si="384"/>
        <v>339.99999999999994</v>
      </c>
      <c r="AJ718" s="1062">
        <f t="shared" si="385"/>
        <v>-44.444444444444443</v>
      </c>
      <c r="AK718" s="741">
        <f t="shared" si="386"/>
        <v>-85.9375</v>
      </c>
      <c r="AL718" s="741">
        <f t="shared" si="387"/>
        <v>0</v>
      </c>
      <c r="AM718" s="741">
        <f t="shared" si="388"/>
        <v>0</v>
      </c>
      <c r="AN718" s="741">
        <f t="shared" si="389"/>
        <v>0</v>
      </c>
      <c r="AO718" s="741">
        <f t="shared" si="390"/>
        <v>2.4393367052948367</v>
      </c>
      <c r="AP718" s="741">
        <f t="shared" si="391"/>
        <v>2.5003281270508104</v>
      </c>
      <c r="AQ718" s="741">
        <f t="shared" si="392"/>
        <v>1.5866666666666696</v>
      </c>
      <c r="AR718" s="741">
        <f t="shared" si="393"/>
        <v>319.99160016799664</v>
      </c>
      <c r="AS718" s="741" t="str">
        <f t="shared" si="394"/>
        <v>n/a</v>
      </c>
      <c r="AT718" s="741" t="str">
        <f t="shared" si="395"/>
        <v>n/a</v>
      </c>
      <c r="AU718" s="1054">
        <f t="shared" si="397"/>
        <v>38.330020731097605</v>
      </c>
      <c r="AV718" s="1055">
        <f t="shared" si="398"/>
        <v>110.20634832239328</v>
      </c>
    </row>
    <row r="719" spans="1:48" x14ac:dyDescent="0.2">
      <c r="A719" s="871" t="s">
        <v>1766</v>
      </c>
      <c r="B719" s="863" t="s">
        <v>1767</v>
      </c>
      <c r="C719" s="512">
        <v>7</v>
      </c>
      <c r="D719" s="616">
        <v>4.5999999999999996</v>
      </c>
      <c r="E719" s="616">
        <v>3.36</v>
      </c>
      <c r="F719" s="512">
        <v>3</v>
      </c>
      <c r="G719" s="512">
        <v>2.72</v>
      </c>
      <c r="H719" s="512">
        <v>2.4</v>
      </c>
      <c r="I719" s="512">
        <v>1.6</v>
      </c>
      <c r="J719" s="1008"/>
      <c r="K719" s="512">
        <v>0.4</v>
      </c>
      <c r="L719" s="514">
        <v>0</v>
      </c>
      <c r="M719" s="1008"/>
      <c r="N719" s="612">
        <v>0</v>
      </c>
      <c r="O719" s="612">
        <v>0</v>
      </c>
      <c r="P719" s="612">
        <v>0</v>
      </c>
      <c r="Q719" s="612">
        <v>0</v>
      </c>
      <c r="R719" s="612">
        <v>0</v>
      </c>
      <c r="S719" s="612">
        <v>0</v>
      </c>
      <c r="T719" s="612">
        <v>0</v>
      </c>
      <c r="U719" s="612">
        <v>0</v>
      </c>
      <c r="V719" s="612">
        <v>0</v>
      </c>
      <c r="W719" s="612">
        <v>0</v>
      </c>
      <c r="X719" s="612">
        <v>0</v>
      </c>
      <c r="Y719" s="612">
        <v>0</v>
      </c>
      <c r="Z719" s="613">
        <f t="shared" si="396"/>
        <v>25.08</v>
      </c>
      <c r="AA719" s="1052">
        <f t="shared" si="376"/>
        <v>52.173913043478272</v>
      </c>
      <c r="AB719" s="1052">
        <f t="shared" si="377"/>
        <v>36.904761904761905</v>
      </c>
      <c r="AC719" s="1061">
        <f t="shared" si="378"/>
        <v>11.999999999999989</v>
      </c>
      <c r="AD719" s="1061">
        <f t="shared" si="379"/>
        <v>10.294117647058808</v>
      </c>
      <c r="AE719" s="1061">
        <f t="shared" si="380"/>
        <v>13.333333333333353</v>
      </c>
      <c r="AF719" s="1061">
        <f t="shared" si="381"/>
        <v>49.999999999999979</v>
      </c>
      <c r="AG719" s="1061">
        <f t="shared" si="382"/>
        <v>300</v>
      </c>
      <c r="AH719" s="1061" t="str">
        <f t="shared" si="383"/>
        <v>n/a</v>
      </c>
      <c r="AI719" s="741" t="str">
        <f t="shared" si="384"/>
        <v>n/a</v>
      </c>
      <c r="AJ719" s="1062" t="str">
        <f t="shared" si="385"/>
        <v>n/a</v>
      </c>
      <c r="AK719" s="741" t="str">
        <f t="shared" si="386"/>
        <v>n/a</v>
      </c>
      <c r="AL719" s="741" t="str">
        <f t="shared" si="387"/>
        <v>n/a</v>
      </c>
      <c r="AM719" s="741" t="str">
        <f t="shared" si="388"/>
        <v>n/a</v>
      </c>
      <c r="AN719" s="741" t="str">
        <f t="shared" si="389"/>
        <v>n/a</v>
      </c>
      <c r="AO719" s="741" t="str">
        <f t="shared" si="390"/>
        <v>n/a</v>
      </c>
      <c r="AP719" s="741" t="str">
        <f t="shared" si="391"/>
        <v>n/a</v>
      </c>
      <c r="AQ719" s="741" t="str">
        <f t="shared" si="392"/>
        <v>n/a</v>
      </c>
      <c r="AR719" s="741" t="str">
        <f t="shared" si="393"/>
        <v>n/a</v>
      </c>
      <c r="AS719" s="741" t="str">
        <f t="shared" si="394"/>
        <v>n/a</v>
      </c>
      <c r="AT719" s="741" t="str">
        <f t="shared" si="395"/>
        <v>n/a</v>
      </c>
      <c r="AU719" s="1054">
        <f t="shared" si="397"/>
        <v>67.815160846947478</v>
      </c>
      <c r="AV719" s="1055">
        <f t="shared" si="398"/>
        <v>103.93872634437348</v>
      </c>
    </row>
    <row r="720" spans="1:48" x14ac:dyDescent="0.2">
      <c r="A720" s="871" t="s">
        <v>3922</v>
      </c>
      <c r="B720" s="863" t="s">
        <v>3923</v>
      </c>
      <c r="C720" s="512">
        <v>1</v>
      </c>
      <c r="D720" s="616">
        <v>0.76</v>
      </c>
      <c r="E720" s="616">
        <v>0.56000000000000005</v>
      </c>
      <c r="F720" s="512">
        <v>0.48</v>
      </c>
      <c r="G720" s="512">
        <v>0.44</v>
      </c>
      <c r="H720" s="512">
        <v>0.4</v>
      </c>
      <c r="I720" s="567">
        <v>0.18</v>
      </c>
      <c r="J720" s="1008"/>
      <c r="K720" s="514">
        <v>0.18</v>
      </c>
      <c r="L720" s="514">
        <v>0.18</v>
      </c>
      <c r="M720" s="1008"/>
      <c r="N720" s="612">
        <v>0.18</v>
      </c>
      <c r="O720" s="612">
        <v>0.27</v>
      </c>
      <c r="P720" s="616">
        <v>0.36</v>
      </c>
      <c r="Q720" s="616">
        <v>0.32</v>
      </c>
      <c r="R720" s="616">
        <v>0.28000000000000003</v>
      </c>
      <c r="S720" s="616">
        <v>0.24</v>
      </c>
      <c r="T720" s="616">
        <v>0.2</v>
      </c>
      <c r="U720" s="616">
        <v>0.16</v>
      </c>
      <c r="V720" s="616">
        <v>0.12</v>
      </c>
      <c r="W720" s="616">
        <v>9.3340000000000006E-2</v>
      </c>
      <c r="X720" s="616">
        <v>0.05</v>
      </c>
      <c r="Y720" s="522">
        <v>0</v>
      </c>
      <c r="Z720" s="613">
        <f t="shared" si="396"/>
        <v>6.4533400000000007</v>
      </c>
      <c r="AA720" s="1052">
        <f t="shared" si="376"/>
        <v>31.578947368421062</v>
      </c>
      <c r="AB720" s="1052">
        <f t="shared" si="377"/>
        <v>35.714285714285701</v>
      </c>
      <c r="AC720" s="1061">
        <f t="shared" si="378"/>
        <v>16.666666666666675</v>
      </c>
      <c r="AD720" s="1061">
        <f t="shared" si="379"/>
        <v>9.0909090909090828</v>
      </c>
      <c r="AE720" s="1061">
        <f t="shared" si="380"/>
        <v>9.9999999999999858</v>
      </c>
      <c r="AF720" s="1061">
        <f t="shared" si="381"/>
        <v>122.22222222222223</v>
      </c>
      <c r="AG720" s="1061">
        <f t="shared" si="382"/>
        <v>0</v>
      </c>
      <c r="AH720" s="1061">
        <f t="shared" si="383"/>
        <v>0</v>
      </c>
      <c r="AI720" s="741">
        <f t="shared" si="384"/>
        <v>0</v>
      </c>
      <c r="AJ720" s="1062">
        <f t="shared" si="385"/>
        <v>-33.333333333333336</v>
      </c>
      <c r="AK720" s="741">
        <f t="shared" si="386"/>
        <v>-24.999999999999989</v>
      </c>
      <c r="AL720" s="741">
        <f t="shared" si="387"/>
        <v>12.5</v>
      </c>
      <c r="AM720" s="741">
        <f t="shared" si="388"/>
        <v>14.285714285714279</v>
      </c>
      <c r="AN720" s="741">
        <f t="shared" si="389"/>
        <v>16.666666666666675</v>
      </c>
      <c r="AO720" s="741">
        <f t="shared" si="390"/>
        <v>19.999999999999996</v>
      </c>
      <c r="AP720" s="741">
        <f t="shared" si="391"/>
        <v>25</v>
      </c>
      <c r="AQ720" s="741">
        <f t="shared" si="392"/>
        <v>33.33333333333335</v>
      </c>
      <c r="AR720" s="741">
        <f t="shared" si="393"/>
        <v>28.562245553888999</v>
      </c>
      <c r="AS720" s="741">
        <f t="shared" si="394"/>
        <v>86.68</v>
      </c>
      <c r="AT720" s="741" t="str">
        <f t="shared" si="395"/>
        <v>n/a</v>
      </c>
      <c r="AU720" s="1054">
        <f t="shared" si="397"/>
        <v>21.261455661514457</v>
      </c>
      <c r="AV720" s="1055">
        <f t="shared" si="398"/>
        <v>34.898304316847799</v>
      </c>
    </row>
    <row r="721" spans="1:48" x14ac:dyDescent="0.2">
      <c r="A721" s="871" t="s">
        <v>4559</v>
      </c>
      <c r="B721" s="863" t="s">
        <v>4558</v>
      </c>
      <c r="C721" s="512">
        <v>0.90659999999999996</v>
      </c>
      <c r="D721" s="616">
        <v>0.84799999999999998</v>
      </c>
      <c r="E721" s="616">
        <v>0.79200000000000004</v>
      </c>
      <c r="F721" s="512">
        <v>0.73859999999999992</v>
      </c>
      <c r="G721" s="512">
        <v>0.68599999999999994</v>
      </c>
      <c r="H721" s="512">
        <v>0.63400000000000012</v>
      </c>
      <c r="I721" s="512">
        <v>0.58399999999999996</v>
      </c>
      <c r="J721" s="1008"/>
      <c r="K721" s="512">
        <v>0.53600000000000003</v>
      </c>
      <c r="L721" s="512">
        <v>0.504</v>
      </c>
      <c r="M721" s="1008"/>
      <c r="N721" s="616">
        <v>0.47199999999999998</v>
      </c>
      <c r="O721" s="616">
        <v>0.44</v>
      </c>
      <c r="P721" s="616">
        <v>0.40800000000000003</v>
      </c>
      <c r="Q721" s="616">
        <v>0.38400000000000001</v>
      </c>
      <c r="R721" s="616">
        <v>0.35504000000000002</v>
      </c>
      <c r="S721" s="616">
        <v>0.31952000000000003</v>
      </c>
      <c r="T721" s="616">
        <v>0.29399999999999998</v>
      </c>
      <c r="U721" s="616">
        <v>0.27360000000000001</v>
      </c>
      <c r="V721" s="616">
        <v>0.25800000000000001</v>
      </c>
      <c r="W721" s="616">
        <v>0.24216000000000004</v>
      </c>
      <c r="X721" s="616">
        <v>0.22544</v>
      </c>
      <c r="Y721" s="616">
        <v>0.20432000000000003</v>
      </c>
      <c r="Z721" s="613">
        <f t="shared" si="396"/>
        <v>10.10528</v>
      </c>
      <c r="AA721" s="1052">
        <f t="shared" si="376"/>
        <v>6.9103773584905603</v>
      </c>
      <c r="AB721" s="1052">
        <f t="shared" si="377"/>
        <v>7.0707070707070718</v>
      </c>
      <c r="AC721" s="1061">
        <f t="shared" si="378"/>
        <v>7.2298943948009953</v>
      </c>
      <c r="AD721" s="1061">
        <f t="shared" si="379"/>
        <v>7.6676384839650114</v>
      </c>
      <c r="AE721" s="1061">
        <f t="shared" si="380"/>
        <v>8.2018927444794656</v>
      </c>
      <c r="AF721" s="1061">
        <f t="shared" si="381"/>
        <v>8.5616438356164615</v>
      </c>
      <c r="AG721" s="1061">
        <f t="shared" si="382"/>
        <v>8.9552238805969964</v>
      </c>
      <c r="AH721" s="1061">
        <f t="shared" si="383"/>
        <v>6.3492063492063489</v>
      </c>
      <c r="AI721" s="741">
        <f t="shared" si="384"/>
        <v>6.7796610169491567</v>
      </c>
      <c r="AJ721" s="1062">
        <f t="shared" si="385"/>
        <v>7.2727272727272751</v>
      </c>
      <c r="AK721" s="741">
        <f t="shared" si="386"/>
        <v>7.8431372549019551</v>
      </c>
      <c r="AL721" s="741">
        <f t="shared" si="387"/>
        <v>6.25</v>
      </c>
      <c r="AM721" s="741">
        <f t="shared" si="388"/>
        <v>8.1568273997296039</v>
      </c>
      <c r="AN721" s="741">
        <f t="shared" si="389"/>
        <v>11.116675012518783</v>
      </c>
      <c r="AO721" s="741">
        <f t="shared" si="390"/>
        <v>8.6802721088435462</v>
      </c>
      <c r="AP721" s="741">
        <f t="shared" si="391"/>
        <v>7.4561403508771829</v>
      </c>
      <c r="AQ721" s="741">
        <f t="shared" si="392"/>
        <v>6.0465116279069697</v>
      </c>
      <c r="AR721" s="741">
        <f t="shared" si="393"/>
        <v>6.5411298315163346</v>
      </c>
      <c r="AS721" s="741">
        <f t="shared" si="394"/>
        <v>7.4166075230660322</v>
      </c>
      <c r="AT721" s="741">
        <f t="shared" si="395"/>
        <v>10.33672670321064</v>
      </c>
      <c r="AU721" s="1054">
        <f t="shared" si="397"/>
        <v>7.7421500110055206</v>
      </c>
      <c r="AV721" s="1055">
        <f t="shared" si="398"/>
        <v>1.3132034317183376</v>
      </c>
    </row>
    <row r="722" spans="1:48" x14ac:dyDescent="0.2">
      <c r="A722" s="871" t="s">
        <v>1777</v>
      </c>
      <c r="B722" s="863" t="s">
        <v>1778</v>
      </c>
      <c r="C722" s="512">
        <v>0.9</v>
      </c>
      <c r="D722" s="616">
        <v>0.82</v>
      </c>
      <c r="E722" s="616">
        <v>0.75</v>
      </c>
      <c r="F722" s="512">
        <v>0.71</v>
      </c>
      <c r="G722" s="512">
        <v>0.66</v>
      </c>
      <c r="H722" s="512">
        <v>0.57999999999999996</v>
      </c>
      <c r="I722" s="512">
        <v>0.5</v>
      </c>
      <c r="J722" s="1008"/>
      <c r="K722" s="514">
        <v>0.44</v>
      </c>
      <c r="L722" s="514">
        <v>0.44</v>
      </c>
      <c r="M722" s="1008"/>
      <c r="N722" s="612">
        <v>0.44</v>
      </c>
      <c r="O722" s="612">
        <v>0.44</v>
      </c>
      <c r="P722" s="616">
        <v>0.44</v>
      </c>
      <c r="Q722" s="616">
        <v>0.4</v>
      </c>
      <c r="R722" s="616">
        <v>0.36</v>
      </c>
      <c r="S722" s="616">
        <v>0.32</v>
      </c>
      <c r="T722" s="616">
        <v>0.28000000000000003</v>
      </c>
      <c r="U722" s="612">
        <v>0.24</v>
      </c>
      <c r="V722" s="612">
        <v>0.24</v>
      </c>
      <c r="W722" s="612">
        <v>0.24</v>
      </c>
      <c r="X722" s="612">
        <v>0.26800000000000002</v>
      </c>
      <c r="Y722" s="612">
        <v>0.35199999999999998</v>
      </c>
      <c r="Z722" s="613">
        <f t="shared" si="396"/>
        <v>9.8200000000000038</v>
      </c>
      <c r="AA722" s="1052">
        <f t="shared" si="376"/>
        <v>9.7560975609756184</v>
      </c>
      <c r="AB722" s="1052">
        <f t="shared" si="377"/>
        <v>9.3333333333333268</v>
      </c>
      <c r="AC722" s="1061">
        <f t="shared" si="378"/>
        <v>5.6338028169014231</v>
      </c>
      <c r="AD722" s="1061">
        <f t="shared" si="379"/>
        <v>7.575757575757569</v>
      </c>
      <c r="AE722" s="1061">
        <f t="shared" si="380"/>
        <v>13.793103448275868</v>
      </c>
      <c r="AF722" s="1061">
        <f t="shared" si="381"/>
        <v>15.999999999999993</v>
      </c>
      <c r="AG722" s="1061">
        <f t="shared" si="382"/>
        <v>13.636363636363647</v>
      </c>
      <c r="AH722" s="1061">
        <f t="shared" si="383"/>
        <v>0</v>
      </c>
      <c r="AI722" s="741">
        <f t="shared" si="384"/>
        <v>0</v>
      </c>
      <c r="AJ722" s="1062">
        <f t="shared" si="385"/>
        <v>0</v>
      </c>
      <c r="AK722" s="741">
        <f t="shared" si="386"/>
        <v>0</v>
      </c>
      <c r="AL722" s="741">
        <f t="shared" si="387"/>
        <v>9.9999999999999858</v>
      </c>
      <c r="AM722" s="741">
        <f t="shared" si="388"/>
        <v>11.111111111111116</v>
      </c>
      <c r="AN722" s="741">
        <f t="shared" si="389"/>
        <v>12.5</v>
      </c>
      <c r="AO722" s="741">
        <f t="shared" si="390"/>
        <v>14.285714285714279</v>
      </c>
      <c r="AP722" s="741">
        <f t="shared" si="391"/>
        <v>16.666666666666675</v>
      </c>
      <c r="AQ722" s="741">
        <f t="shared" si="392"/>
        <v>0</v>
      </c>
      <c r="AR722" s="741">
        <f t="shared" si="393"/>
        <v>0</v>
      </c>
      <c r="AS722" s="741">
        <f t="shared" si="394"/>
        <v>-10.447761194029859</v>
      </c>
      <c r="AT722" s="741">
        <f t="shared" si="395"/>
        <v>-23.863636363636353</v>
      </c>
      <c r="AU722" s="1054">
        <f t="shared" si="397"/>
        <v>5.299027643871665</v>
      </c>
      <c r="AV722" s="1055">
        <f t="shared" si="398"/>
        <v>9.9531155643850049</v>
      </c>
    </row>
    <row r="723" spans="1:48" x14ac:dyDescent="0.2">
      <c r="A723" s="592" t="s">
        <v>2975</v>
      </c>
      <c r="B723" s="592" t="s">
        <v>2976</v>
      </c>
      <c r="C723" s="1047">
        <v>0.8</v>
      </c>
      <c r="D723" s="997">
        <v>0.76</v>
      </c>
      <c r="E723" s="997">
        <v>0.7</v>
      </c>
      <c r="F723" s="997">
        <v>0.64</v>
      </c>
      <c r="G723" s="997">
        <v>0.62</v>
      </c>
      <c r="H723" s="1032">
        <v>0.5</v>
      </c>
      <c r="I723" s="997">
        <v>0.5</v>
      </c>
      <c r="J723" s="997"/>
      <c r="K723" s="997">
        <v>0.42499999999999999</v>
      </c>
      <c r="L723" s="997">
        <v>0.31</v>
      </c>
      <c r="M723" s="997"/>
      <c r="N723" s="997">
        <v>0.25</v>
      </c>
      <c r="O723" s="997">
        <v>0.06</v>
      </c>
      <c r="P723" s="1032">
        <v>0.04</v>
      </c>
      <c r="Q723" s="997">
        <v>0.04</v>
      </c>
      <c r="R723" s="997">
        <v>0.01</v>
      </c>
      <c r="S723" s="612">
        <v>0</v>
      </c>
      <c r="T723" s="612">
        <v>0</v>
      </c>
      <c r="U723" s="612">
        <v>0</v>
      </c>
      <c r="V723" s="612">
        <v>0</v>
      </c>
      <c r="W723" s="612">
        <v>0</v>
      </c>
      <c r="X723" s="612">
        <v>0</v>
      </c>
      <c r="Y723" s="612">
        <v>0</v>
      </c>
      <c r="Z723" s="613">
        <f t="shared" si="396"/>
        <v>5.6549999999999985</v>
      </c>
      <c r="AA723" s="1052">
        <f t="shared" si="376"/>
        <v>5.2631578947368363</v>
      </c>
      <c r="AB723" s="1052">
        <f t="shared" si="377"/>
        <v>8.5714285714285854</v>
      </c>
      <c r="AC723" s="1061">
        <f t="shared" si="378"/>
        <v>9.375</v>
      </c>
      <c r="AD723" s="1061">
        <f t="shared" si="379"/>
        <v>3.2258064516129004</v>
      </c>
      <c r="AE723" s="1061">
        <f t="shared" si="380"/>
        <v>24</v>
      </c>
      <c r="AF723" s="1061">
        <f t="shared" si="381"/>
        <v>0</v>
      </c>
      <c r="AG723" s="1061">
        <f t="shared" si="382"/>
        <v>17.647058823529417</v>
      </c>
      <c r="AH723" s="1061">
        <f t="shared" si="383"/>
        <v>37.096774193548377</v>
      </c>
      <c r="AI723" s="741">
        <f t="shared" si="384"/>
        <v>24</v>
      </c>
      <c r="AJ723" s="1062">
        <f t="shared" si="385"/>
        <v>316.66666666666669</v>
      </c>
      <c r="AK723" s="741">
        <f t="shared" si="386"/>
        <v>50</v>
      </c>
      <c r="AL723" s="741">
        <f t="shared" si="387"/>
        <v>0</v>
      </c>
      <c r="AM723" s="741">
        <f t="shared" si="388"/>
        <v>300</v>
      </c>
      <c r="AN723" s="741" t="str">
        <f t="shared" si="389"/>
        <v>n/a</v>
      </c>
      <c r="AO723" s="741" t="str">
        <f t="shared" si="390"/>
        <v>n/a</v>
      </c>
      <c r="AP723" s="741" t="str">
        <f t="shared" si="391"/>
        <v>n/a</v>
      </c>
      <c r="AQ723" s="741" t="str">
        <f t="shared" si="392"/>
        <v>n/a</v>
      </c>
      <c r="AR723" s="741" t="str">
        <f t="shared" si="393"/>
        <v>n/a</v>
      </c>
      <c r="AS723" s="741" t="str">
        <f t="shared" si="394"/>
        <v>n/a</v>
      </c>
      <c r="AT723" s="741" t="str">
        <f t="shared" si="395"/>
        <v>n/a</v>
      </c>
      <c r="AU723" s="1054">
        <f t="shared" si="397"/>
        <v>61.218914815501755</v>
      </c>
      <c r="AV723" s="1055">
        <f t="shared" si="398"/>
        <v>110.71585699591159</v>
      </c>
    </row>
    <row r="724" spans="1:48" x14ac:dyDescent="0.2">
      <c r="A724" s="863" t="s">
        <v>861</v>
      </c>
      <c r="B724" s="863" t="s">
        <v>862</v>
      </c>
      <c r="C724" s="512">
        <v>1.595</v>
      </c>
      <c r="D724" s="616">
        <v>1.5</v>
      </c>
      <c r="E724" s="616">
        <v>1.4200000000000002</v>
      </c>
      <c r="F724" s="512">
        <v>1.34</v>
      </c>
      <c r="G724" s="512">
        <v>1.26</v>
      </c>
      <c r="H724" s="512">
        <v>1.18</v>
      </c>
      <c r="I724" s="512">
        <v>1.1000000000000001</v>
      </c>
      <c r="J724" s="1008"/>
      <c r="K724" s="512">
        <v>1.06</v>
      </c>
      <c r="L724" s="512">
        <v>1.0249999999999999</v>
      </c>
      <c r="M724" s="1008"/>
      <c r="N724" s="616">
        <v>0.995</v>
      </c>
      <c r="O724" s="616">
        <v>0.96499999999999997</v>
      </c>
      <c r="P724" s="616">
        <v>0.93500000000000005</v>
      </c>
      <c r="Q724" s="616">
        <v>0.90500000000000003</v>
      </c>
      <c r="R724" s="616">
        <v>0.875</v>
      </c>
      <c r="S724" s="616">
        <v>0.84499999999999997</v>
      </c>
      <c r="T724" s="616">
        <v>0.79</v>
      </c>
      <c r="U724" s="612">
        <v>0.75</v>
      </c>
      <c r="V724" s="612">
        <v>1.3125</v>
      </c>
      <c r="W724" s="616">
        <v>1.5</v>
      </c>
      <c r="X724" s="612">
        <v>1.3105</v>
      </c>
      <c r="Y724" s="616">
        <v>1.44</v>
      </c>
      <c r="Z724" s="613">
        <f t="shared" si="396"/>
        <v>24.103000000000002</v>
      </c>
      <c r="AA724" s="1052">
        <f t="shared" si="376"/>
        <v>6.3333333333333242</v>
      </c>
      <c r="AB724" s="1052">
        <f t="shared" si="377"/>
        <v>5.6338028169014009</v>
      </c>
      <c r="AC724" s="1061">
        <f t="shared" si="378"/>
        <v>5.9701492537313383</v>
      </c>
      <c r="AD724" s="1061">
        <f t="shared" si="379"/>
        <v>6.3492063492063489</v>
      </c>
      <c r="AE724" s="1061">
        <f t="shared" si="380"/>
        <v>6.7796610169491567</v>
      </c>
      <c r="AF724" s="1061">
        <f t="shared" si="381"/>
        <v>7.2727272727272529</v>
      </c>
      <c r="AG724" s="1061">
        <f t="shared" si="382"/>
        <v>3.7735849056603765</v>
      </c>
      <c r="AH724" s="1061">
        <f t="shared" si="383"/>
        <v>3.4146341463414887</v>
      </c>
      <c r="AI724" s="741">
        <f t="shared" si="384"/>
        <v>3.015075376884413</v>
      </c>
      <c r="AJ724" s="1062">
        <f t="shared" si="385"/>
        <v>3.1088082901554515</v>
      </c>
      <c r="AK724" s="741">
        <f t="shared" si="386"/>
        <v>3.2085561497326109</v>
      </c>
      <c r="AL724" s="741">
        <f t="shared" si="387"/>
        <v>3.3149171270718369</v>
      </c>
      <c r="AM724" s="741">
        <f t="shared" si="388"/>
        <v>3.4285714285714253</v>
      </c>
      <c r="AN724" s="741">
        <f t="shared" si="389"/>
        <v>3.5502958579881616</v>
      </c>
      <c r="AO724" s="741">
        <f t="shared" si="390"/>
        <v>6.9620253164556889</v>
      </c>
      <c r="AP724" s="741">
        <f t="shared" si="391"/>
        <v>5.3333333333333455</v>
      </c>
      <c r="AQ724" s="741">
        <f t="shared" si="392"/>
        <v>-42.857142857142861</v>
      </c>
      <c r="AR724" s="741">
        <f t="shared" si="393"/>
        <v>-12.5</v>
      </c>
      <c r="AS724" s="741">
        <f t="shared" si="394"/>
        <v>14.460129721480342</v>
      </c>
      <c r="AT724" s="741">
        <f t="shared" si="395"/>
        <v>-8.9930555555555518</v>
      </c>
      <c r="AU724" s="1054">
        <f t="shared" si="397"/>
        <v>1.3779306641912779</v>
      </c>
      <c r="AV724" s="1055">
        <f t="shared" si="398"/>
        <v>11.829615020691987</v>
      </c>
    </row>
    <row r="725" spans="1:48" x14ac:dyDescent="0.2">
      <c r="A725" s="863" t="s">
        <v>863</v>
      </c>
      <c r="B725" s="863" t="s">
        <v>864</v>
      </c>
      <c r="C725" s="512">
        <v>1.47</v>
      </c>
      <c r="D725" s="616">
        <v>1.43</v>
      </c>
      <c r="E725" s="616">
        <v>1.38</v>
      </c>
      <c r="F725" s="512">
        <v>1.3</v>
      </c>
      <c r="G725" s="512">
        <v>1.22</v>
      </c>
      <c r="H725" s="512">
        <v>1.08</v>
      </c>
      <c r="I725" s="512">
        <v>0.97</v>
      </c>
      <c r="J725" s="1008"/>
      <c r="K725" s="512">
        <v>0.85</v>
      </c>
      <c r="L725" s="512">
        <v>0.73</v>
      </c>
      <c r="M725" s="1008"/>
      <c r="N725" s="612">
        <v>0.64</v>
      </c>
      <c r="O725" s="616">
        <v>0.57999999999999996</v>
      </c>
      <c r="P725" s="616">
        <v>0.54</v>
      </c>
      <c r="Q725" s="616">
        <v>0.45</v>
      </c>
      <c r="R725" s="616">
        <v>0.34</v>
      </c>
      <c r="S725" s="616">
        <v>0.26</v>
      </c>
      <c r="T725" s="616">
        <v>0.15</v>
      </c>
      <c r="U725" s="612">
        <v>0</v>
      </c>
      <c r="V725" s="612">
        <v>0</v>
      </c>
      <c r="W725" s="612">
        <v>0</v>
      </c>
      <c r="X725" s="612">
        <v>0</v>
      </c>
      <c r="Y725" s="612">
        <v>0</v>
      </c>
      <c r="Z725" s="613">
        <f t="shared" si="396"/>
        <v>13.39</v>
      </c>
      <c r="AA725" s="1052">
        <f t="shared" si="376"/>
        <v>2.7972027972027913</v>
      </c>
      <c r="AB725" s="1052">
        <f t="shared" si="377"/>
        <v>3.6231884057970953</v>
      </c>
      <c r="AC725" s="1061">
        <f t="shared" si="378"/>
        <v>6.153846153846132</v>
      </c>
      <c r="AD725" s="1061">
        <f t="shared" si="379"/>
        <v>6.5573770491803351</v>
      </c>
      <c r="AE725" s="1061">
        <f t="shared" si="380"/>
        <v>12.962962962962955</v>
      </c>
      <c r="AF725" s="1061">
        <f t="shared" si="381"/>
        <v>11.340206185567014</v>
      </c>
      <c r="AG725" s="1061">
        <f t="shared" si="382"/>
        <v>14.117647058823524</v>
      </c>
      <c r="AH725" s="1061">
        <f t="shared" si="383"/>
        <v>16.43835616438356</v>
      </c>
      <c r="AI725" s="741">
        <f t="shared" si="384"/>
        <v>14.0625</v>
      </c>
      <c r="AJ725" s="1062">
        <f t="shared" si="385"/>
        <v>10.344827586206918</v>
      </c>
      <c r="AK725" s="741">
        <f t="shared" si="386"/>
        <v>7.4074074074073959</v>
      </c>
      <c r="AL725" s="741">
        <f t="shared" si="387"/>
        <v>19.999999999999996</v>
      </c>
      <c r="AM725" s="741">
        <f t="shared" si="388"/>
        <v>32.352941176470587</v>
      </c>
      <c r="AN725" s="741">
        <f t="shared" si="389"/>
        <v>30.76923076923077</v>
      </c>
      <c r="AO725" s="741">
        <f t="shared" si="390"/>
        <v>73.333333333333343</v>
      </c>
      <c r="AP725" s="741" t="str">
        <f t="shared" si="391"/>
        <v>n/a</v>
      </c>
      <c r="AQ725" s="741" t="str">
        <f t="shared" si="392"/>
        <v>n/a</v>
      </c>
      <c r="AR725" s="741" t="str">
        <f t="shared" si="393"/>
        <v>n/a</v>
      </c>
      <c r="AS725" s="741" t="str">
        <f t="shared" si="394"/>
        <v>n/a</v>
      </c>
      <c r="AT725" s="741" t="str">
        <f t="shared" si="395"/>
        <v>n/a</v>
      </c>
      <c r="AU725" s="1054">
        <f t="shared" si="397"/>
        <v>17.484068470027491</v>
      </c>
      <c r="AV725" s="1055">
        <f t="shared" si="398"/>
        <v>17.75522556517317</v>
      </c>
    </row>
    <row r="726" spans="1:48" x14ac:dyDescent="0.2">
      <c r="A726" s="863" t="s">
        <v>224</v>
      </c>
      <c r="B726" s="863" t="s">
        <v>225</v>
      </c>
      <c r="C726" s="512">
        <v>3.43</v>
      </c>
      <c r="D726" s="616">
        <v>3.23</v>
      </c>
      <c r="E726" s="616">
        <v>3.06</v>
      </c>
      <c r="F726" s="512">
        <v>2.98</v>
      </c>
      <c r="G726" s="512">
        <v>2.88</v>
      </c>
      <c r="H726" s="512">
        <v>2.7</v>
      </c>
      <c r="I726" s="512">
        <v>2.46</v>
      </c>
      <c r="J726" s="1008"/>
      <c r="K726" s="512">
        <v>2.1800000000000002</v>
      </c>
      <c r="L726" s="512">
        <v>1.85</v>
      </c>
      <c r="M726" s="1008"/>
      <c r="N726" s="616">
        <v>1.74</v>
      </c>
      <c r="O726" s="616">
        <v>1.66</v>
      </c>
      <c r="P726" s="616">
        <v>1.55</v>
      </c>
      <c r="Q726" s="616">
        <v>1.37</v>
      </c>
      <c r="R726" s="616">
        <v>1.28</v>
      </c>
      <c r="S726" s="616">
        <v>1.1399999999999999</v>
      </c>
      <c r="T726" s="616">
        <v>1.06</v>
      </c>
      <c r="U726" s="616">
        <v>0.98</v>
      </c>
      <c r="V726" s="612">
        <v>0.92</v>
      </c>
      <c r="W726" s="616">
        <v>0.91</v>
      </c>
      <c r="X726" s="612">
        <v>0.88</v>
      </c>
      <c r="Y726" s="616">
        <v>0.83499999999999996</v>
      </c>
      <c r="Z726" s="613">
        <f t="shared" si="396"/>
        <v>39.095000000000006</v>
      </c>
      <c r="AA726" s="1052">
        <f t="shared" si="376"/>
        <v>6.1919504643962897</v>
      </c>
      <c r="AB726" s="1052">
        <f t="shared" si="377"/>
        <v>5.555555555555558</v>
      </c>
      <c r="AC726" s="1061">
        <f t="shared" si="378"/>
        <v>2.6845637583892579</v>
      </c>
      <c r="AD726" s="1061">
        <f t="shared" si="379"/>
        <v>3.4722222222222321</v>
      </c>
      <c r="AE726" s="1061">
        <f t="shared" si="380"/>
        <v>6.6666666666666652</v>
      </c>
      <c r="AF726" s="1061">
        <f t="shared" si="381"/>
        <v>9.7560975609756184</v>
      </c>
      <c r="AG726" s="1061">
        <f t="shared" si="382"/>
        <v>12.844036697247695</v>
      </c>
      <c r="AH726" s="1061">
        <f t="shared" si="383"/>
        <v>17.837837837837832</v>
      </c>
      <c r="AI726" s="741">
        <f t="shared" si="384"/>
        <v>6.321839080459779</v>
      </c>
      <c r="AJ726" s="1062">
        <f t="shared" si="385"/>
        <v>4.8192771084337505</v>
      </c>
      <c r="AK726" s="741">
        <f t="shared" si="386"/>
        <v>7.0967741935483719</v>
      </c>
      <c r="AL726" s="741">
        <f t="shared" si="387"/>
        <v>13.138686131386844</v>
      </c>
      <c r="AM726" s="741">
        <f t="shared" si="388"/>
        <v>7.03125</v>
      </c>
      <c r="AN726" s="741">
        <f t="shared" si="389"/>
        <v>12.28070175438598</v>
      </c>
      <c r="AO726" s="741">
        <f t="shared" si="390"/>
        <v>7.5471698113207308</v>
      </c>
      <c r="AP726" s="741">
        <f t="shared" si="391"/>
        <v>8.163265306122458</v>
      </c>
      <c r="AQ726" s="741">
        <f t="shared" si="392"/>
        <v>6.5217391304347672</v>
      </c>
      <c r="AR726" s="741">
        <f t="shared" si="393"/>
        <v>1.098901098901095</v>
      </c>
      <c r="AS726" s="741">
        <f t="shared" si="394"/>
        <v>3.4090909090909172</v>
      </c>
      <c r="AT726" s="741">
        <f t="shared" si="395"/>
        <v>5.3892215568862367</v>
      </c>
      <c r="AU726" s="1054">
        <f t="shared" si="397"/>
        <v>7.391342342213103</v>
      </c>
      <c r="AV726" s="1055">
        <f t="shared" si="398"/>
        <v>4.059114920400102</v>
      </c>
    </row>
    <row r="727" spans="1:48" x14ac:dyDescent="0.2">
      <c r="A727" s="871" t="s">
        <v>1109</v>
      </c>
      <c r="B727" s="863" t="s">
        <v>1110</v>
      </c>
      <c r="C727" s="512">
        <v>0.375</v>
      </c>
      <c r="D727" s="522">
        <v>0.35</v>
      </c>
      <c r="E727" s="616">
        <v>0.33999999999999997</v>
      </c>
      <c r="F727" s="512">
        <v>0.30499999999999999</v>
      </c>
      <c r="G727" s="512">
        <v>0.28375</v>
      </c>
      <c r="H727" s="512">
        <v>0.26124999999999998</v>
      </c>
      <c r="I727" s="512">
        <v>0.24249999999999999</v>
      </c>
      <c r="J727" s="1008"/>
      <c r="K727" s="512">
        <v>0.22</v>
      </c>
      <c r="L727" s="514">
        <v>0.2</v>
      </c>
      <c r="M727" s="1008"/>
      <c r="N727" s="612">
        <v>0.2</v>
      </c>
      <c r="O727" s="616">
        <v>0.2</v>
      </c>
      <c r="P727" s="616">
        <v>0.18</v>
      </c>
      <c r="Q727" s="612">
        <v>0.16</v>
      </c>
      <c r="R727" s="616">
        <v>0.245</v>
      </c>
      <c r="S727" s="616">
        <v>0.24</v>
      </c>
      <c r="T727" s="616">
        <v>0.21</v>
      </c>
      <c r="U727" s="612">
        <v>0.184</v>
      </c>
      <c r="V727" s="612">
        <v>0.20669999999999999</v>
      </c>
      <c r="W727" s="616">
        <v>0.27479999999999999</v>
      </c>
      <c r="X727" s="616">
        <v>0.25</v>
      </c>
      <c r="Y727" s="616">
        <v>0.2248</v>
      </c>
      <c r="Z727" s="613">
        <f t="shared" si="396"/>
        <v>5.1528000000000009</v>
      </c>
      <c r="AA727" s="1052">
        <f t="shared" si="376"/>
        <v>7.1428571428571397</v>
      </c>
      <c r="AB727" s="1052">
        <f t="shared" si="377"/>
        <v>2.941176470588247</v>
      </c>
      <c r="AC727" s="1061">
        <f t="shared" si="378"/>
        <v>11.475409836065564</v>
      </c>
      <c r="AD727" s="1061">
        <f t="shared" si="379"/>
        <v>7.4889867841409608</v>
      </c>
      <c r="AE727" s="1061">
        <f t="shared" si="380"/>
        <v>8.6124401913875595</v>
      </c>
      <c r="AF727" s="1061">
        <f t="shared" si="381"/>
        <v>7.7319587628865927</v>
      </c>
      <c r="AG727" s="1061">
        <f t="shared" si="382"/>
        <v>10.22727272727273</v>
      </c>
      <c r="AH727" s="1061">
        <f t="shared" si="383"/>
        <v>9.9999999999999858</v>
      </c>
      <c r="AI727" s="741">
        <f t="shared" si="384"/>
        <v>0</v>
      </c>
      <c r="AJ727" s="1062">
        <f t="shared" si="385"/>
        <v>0</v>
      </c>
      <c r="AK727" s="741">
        <f t="shared" si="386"/>
        <v>11.111111111111116</v>
      </c>
      <c r="AL727" s="741">
        <f t="shared" si="387"/>
        <v>12.5</v>
      </c>
      <c r="AM727" s="741">
        <f t="shared" si="388"/>
        <v>-34.6938775510204</v>
      </c>
      <c r="AN727" s="741">
        <f t="shared" si="389"/>
        <v>2.0833333333333259</v>
      </c>
      <c r="AO727" s="741">
        <f t="shared" si="390"/>
        <v>14.285714285714279</v>
      </c>
      <c r="AP727" s="741">
        <f t="shared" si="391"/>
        <v>14.130434782608692</v>
      </c>
      <c r="AQ727" s="741">
        <f t="shared" si="392"/>
        <v>-10.982099661344947</v>
      </c>
      <c r="AR727" s="741">
        <f t="shared" si="393"/>
        <v>-24.781659388646283</v>
      </c>
      <c r="AS727" s="741">
        <f t="shared" si="394"/>
        <v>9.9199999999999946</v>
      </c>
      <c r="AT727" s="741">
        <f t="shared" si="395"/>
        <v>11.209964412811392</v>
      </c>
      <c r="AU727" s="1054">
        <f t="shared" si="397"/>
        <v>3.5201511619882977</v>
      </c>
      <c r="AV727" s="1055">
        <f t="shared" si="398"/>
        <v>12.954243160316498</v>
      </c>
    </row>
    <row r="728" spans="1:48" x14ac:dyDescent="0.2">
      <c r="A728" s="880" t="s">
        <v>1816</v>
      </c>
      <c r="B728" s="863" t="s">
        <v>1817</v>
      </c>
      <c r="C728" s="512">
        <v>0.96</v>
      </c>
      <c r="D728" s="616">
        <v>0.84</v>
      </c>
      <c r="E728" s="616">
        <v>0.72</v>
      </c>
      <c r="F728" s="512">
        <v>0.61960000000000004</v>
      </c>
      <c r="G728" s="512">
        <v>0.56320000000000003</v>
      </c>
      <c r="H728" s="512">
        <v>0.51200000000000001</v>
      </c>
      <c r="I728" s="512">
        <v>0.46400000000000002</v>
      </c>
      <c r="J728" s="1008"/>
      <c r="K728" s="512">
        <v>0.40400000000000003</v>
      </c>
      <c r="L728" s="512">
        <v>0.10100000000000001</v>
      </c>
      <c r="M728" s="1008"/>
      <c r="N728" s="612">
        <v>0</v>
      </c>
      <c r="O728" s="612">
        <v>0</v>
      </c>
      <c r="P728" s="612">
        <v>0</v>
      </c>
      <c r="Q728" s="612">
        <v>0</v>
      </c>
      <c r="R728" s="612">
        <v>0</v>
      </c>
      <c r="S728" s="612">
        <v>0</v>
      </c>
      <c r="T728" s="612">
        <v>0</v>
      </c>
      <c r="U728" s="612">
        <v>0</v>
      </c>
      <c r="V728" s="612">
        <v>0</v>
      </c>
      <c r="W728" s="612">
        <v>0</v>
      </c>
      <c r="X728" s="612">
        <v>0</v>
      </c>
      <c r="Y728" s="612">
        <v>0</v>
      </c>
      <c r="Z728" s="613">
        <f t="shared" si="396"/>
        <v>5.1838000000000006</v>
      </c>
      <c r="AA728" s="1052">
        <f t="shared" si="376"/>
        <v>14.285714285714279</v>
      </c>
      <c r="AB728" s="1052">
        <f t="shared" si="377"/>
        <v>16.666666666666675</v>
      </c>
      <c r="AC728" s="1061">
        <f t="shared" si="378"/>
        <v>16.204002582311162</v>
      </c>
      <c r="AD728" s="1061">
        <f t="shared" si="379"/>
        <v>10.014204545454541</v>
      </c>
      <c r="AE728" s="1061">
        <f t="shared" si="380"/>
        <v>10.000000000000009</v>
      </c>
      <c r="AF728" s="1061">
        <f t="shared" si="381"/>
        <v>10.344827586206895</v>
      </c>
      <c r="AG728" s="1061">
        <f t="shared" si="382"/>
        <v>14.851485148514843</v>
      </c>
      <c r="AH728" s="1061">
        <f t="shared" si="383"/>
        <v>300</v>
      </c>
      <c r="AI728" s="741" t="str">
        <f t="shared" si="384"/>
        <v>n/a</v>
      </c>
      <c r="AJ728" s="1062" t="str">
        <f t="shared" si="385"/>
        <v>n/a</v>
      </c>
      <c r="AK728" s="741" t="str">
        <f t="shared" si="386"/>
        <v>n/a</v>
      </c>
      <c r="AL728" s="741" t="str">
        <f t="shared" si="387"/>
        <v>n/a</v>
      </c>
      <c r="AM728" s="741" t="str">
        <f t="shared" si="388"/>
        <v>n/a</v>
      </c>
      <c r="AN728" s="741" t="str">
        <f t="shared" si="389"/>
        <v>n/a</v>
      </c>
      <c r="AO728" s="741" t="str">
        <f t="shared" si="390"/>
        <v>n/a</v>
      </c>
      <c r="AP728" s="741" t="str">
        <f t="shared" si="391"/>
        <v>n/a</v>
      </c>
      <c r="AQ728" s="741" t="str">
        <f t="shared" si="392"/>
        <v>n/a</v>
      </c>
      <c r="AR728" s="741" t="str">
        <f t="shared" si="393"/>
        <v>n/a</v>
      </c>
      <c r="AS728" s="741" t="str">
        <f t="shared" si="394"/>
        <v>n/a</v>
      </c>
      <c r="AT728" s="741" t="str">
        <f t="shared" si="395"/>
        <v>n/a</v>
      </c>
      <c r="AU728" s="1054">
        <f t="shared" si="397"/>
        <v>49.045862601858552</v>
      </c>
      <c r="AV728" s="1055">
        <f t="shared" si="398"/>
        <v>101.43845591210071</v>
      </c>
    </row>
    <row r="729" spans="1:48" x14ac:dyDescent="0.2">
      <c r="A729" s="871" t="s">
        <v>865</v>
      </c>
      <c r="B729" s="863" t="s">
        <v>866</v>
      </c>
      <c r="C729" s="512">
        <v>0.69320000000000004</v>
      </c>
      <c r="D729" s="616">
        <v>0.66639999999999999</v>
      </c>
      <c r="E729" s="616">
        <v>0.64080000000000004</v>
      </c>
      <c r="F729" s="512">
        <v>0.622</v>
      </c>
      <c r="G729" s="512">
        <v>0.59799999999999998</v>
      </c>
      <c r="H729" s="512">
        <v>0.57240000000000002</v>
      </c>
      <c r="I729" s="512">
        <v>0.55320000000000003</v>
      </c>
      <c r="J729" s="1008"/>
      <c r="K729" s="512">
        <v>0.53439999999999999</v>
      </c>
      <c r="L729" s="512">
        <v>0.52400000000000002</v>
      </c>
      <c r="M729" s="512"/>
      <c r="N729" s="616">
        <v>0.51200000000000001</v>
      </c>
      <c r="O729" s="616">
        <v>0.504</v>
      </c>
      <c r="P729" s="616">
        <v>0.48399999999999999</v>
      </c>
      <c r="Q729" s="616">
        <v>0.47199999999999998</v>
      </c>
      <c r="R729" s="616">
        <v>0.44800000000000001</v>
      </c>
      <c r="S729" s="616">
        <v>0.41599999999999998</v>
      </c>
      <c r="T729" s="616">
        <v>0.38667000000000001</v>
      </c>
      <c r="U729" s="616">
        <v>0.36</v>
      </c>
      <c r="V729" s="616">
        <v>0.34666999999999998</v>
      </c>
      <c r="W729" s="616">
        <v>0.33333000000000002</v>
      </c>
      <c r="X729" s="616">
        <v>0.32</v>
      </c>
      <c r="Y729" s="616">
        <v>0.30667</v>
      </c>
      <c r="Z729" s="613">
        <f t="shared" si="396"/>
        <v>10.29374</v>
      </c>
      <c r="AA729" s="1052">
        <f t="shared" si="376"/>
        <v>4.0216086434573972</v>
      </c>
      <c r="AB729" s="1052">
        <f t="shared" si="377"/>
        <v>3.995006242197241</v>
      </c>
      <c r="AC729" s="1061">
        <f t="shared" si="378"/>
        <v>3.0225080385852143</v>
      </c>
      <c r="AD729" s="1061">
        <f t="shared" si="379"/>
        <v>4.013377926421402</v>
      </c>
      <c r="AE729" s="1061">
        <f t="shared" si="380"/>
        <v>4.4723969252270956</v>
      </c>
      <c r="AF729" s="1061">
        <f t="shared" si="381"/>
        <v>3.4707158351410028</v>
      </c>
      <c r="AG729" s="1061">
        <f t="shared" si="382"/>
        <v>3.5179640718562943</v>
      </c>
      <c r="AH729" s="1061">
        <f t="shared" si="383"/>
        <v>1.984732824427482</v>
      </c>
      <c r="AI729" s="741">
        <f t="shared" si="384"/>
        <v>2.34375</v>
      </c>
      <c r="AJ729" s="1062">
        <f t="shared" si="385"/>
        <v>1.5873015873015817</v>
      </c>
      <c r="AK729" s="741">
        <f t="shared" si="386"/>
        <v>4.1322314049586861</v>
      </c>
      <c r="AL729" s="741">
        <f t="shared" si="387"/>
        <v>2.5423728813559254</v>
      </c>
      <c r="AM729" s="741">
        <f t="shared" si="388"/>
        <v>5.3571428571428603</v>
      </c>
      <c r="AN729" s="741">
        <f t="shared" si="389"/>
        <v>7.6923076923077094</v>
      </c>
      <c r="AO729" s="741">
        <f t="shared" si="390"/>
        <v>7.5852794372462284</v>
      </c>
      <c r="AP729" s="741">
        <f t="shared" si="391"/>
        <v>7.4083333333333501</v>
      </c>
      <c r="AQ729" s="741">
        <f t="shared" si="392"/>
        <v>3.8451553350448586</v>
      </c>
      <c r="AR729" s="741">
        <f t="shared" si="393"/>
        <v>4.0020400204001882</v>
      </c>
      <c r="AS729" s="741">
        <f t="shared" si="394"/>
        <v>4.165624999999995</v>
      </c>
      <c r="AT729" s="741">
        <f t="shared" si="395"/>
        <v>4.3466918837838708</v>
      </c>
      <c r="AU729" s="1054">
        <f t="shared" si="397"/>
        <v>4.1753270970094194</v>
      </c>
      <c r="AV729" s="1055">
        <f t="shared" si="398"/>
        <v>1.7162124107263617</v>
      </c>
    </row>
    <row r="730" spans="1:48" x14ac:dyDescent="0.2">
      <c r="A730" s="881" t="s">
        <v>1826</v>
      </c>
      <c r="B730" s="863" t="s">
        <v>1827</v>
      </c>
      <c r="C730" s="512">
        <v>1.28</v>
      </c>
      <c r="D730" s="616">
        <v>1.04</v>
      </c>
      <c r="E730" s="616">
        <v>0.44</v>
      </c>
      <c r="F730" s="512">
        <v>0.28000000000000003</v>
      </c>
      <c r="G730" s="512">
        <v>0.22</v>
      </c>
      <c r="H730" s="514">
        <v>0.16</v>
      </c>
      <c r="I730" s="512">
        <v>0.13</v>
      </c>
      <c r="J730" s="1008"/>
      <c r="K730" s="514">
        <v>0.04</v>
      </c>
      <c r="L730" s="514">
        <v>0.04</v>
      </c>
      <c r="M730" s="1008"/>
      <c r="N730" s="612">
        <v>0.04</v>
      </c>
      <c r="O730" s="612">
        <v>0.1</v>
      </c>
      <c r="P730" s="612">
        <v>1.61</v>
      </c>
      <c r="Q730" s="616">
        <v>1.68</v>
      </c>
      <c r="R730" s="616">
        <v>1.47</v>
      </c>
      <c r="S730" s="612">
        <v>1.44</v>
      </c>
      <c r="T730" s="616">
        <v>1.26</v>
      </c>
      <c r="U730" s="616">
        <v>1.04</v>
      </c>
      <c r="V730" s="612">
        <v>0.8</v>
      </c>
      <c r="W730" s="616">
        <v>0.8</v>
      </c>
      <c r="X730" s="616">
        <v>0.745</v>
      </c>
      <c r="Y730" s="616">
        <v>0.57499999999999996</v>
      </c>
      <c r="Z730" s="613">
        <f t="shared" si="396"/>
        <v>15.19</v>
      </c>
      <c r="AA730" s="1052">
        <f t="shared" si="376"/>
        <v>23.076923076923084</v>
      </c>
      <c r="AB730" s="1052">
        <f t="shared" si="377"/>
        <v>136.36363636363637</v>
      </c>
      <c r="AC730" s="1061">
        <f t="shared" si="378"/>
        <v>57.142857142857139</v>
      </c>
      <c r="AD730" s="1061">
        <f t="shared" si="379"/>
        <v>27.272727272727295</v>
      </c>
      <c r="AE730" s="1061">
        <f t="shared" si="380"/>
        <v>37.5</v>
      </c>
      <c r="AF730" s="1061">
        <f t="shared" si="381"/>
        <v>23.076923076923084</v>
      </c>
      <c r="AG730" s="1061">
        <f t="shared" si="382"/>
        <v>225</v>
      </c>
      <c r="AH730" s="1061">
        <f t="shared" si="383"/>
        <v>0</v>
      </c>
      <c r="AI730" s="741">
        <f t="shared" si="384"/>
        <v>0</v>
      </c>
      <c r="AJ730" s="1062">
        <f t="shared" si="385"/>
        <v>-60.000000000000007</v>
      </c>
      <c r="AK730" s="741">
        <f t="shared" si="386"/>
        <v>-93.788819875776397</v>
      </c>
      <c r="AL730" s="741">
        <f t="shared" si="387"/>
        <v>-4.1666666666666519</v>
      </c>
      <c r="AM730" s="741">
        <f t="shared" si="388"/>
        <v>14.285714285714279</v>
      </c>
      <c r="AN730" s="741">
        <f t="shared" si="389"/>
        <v>2.0833333333333259</v>
      </c>
      <c r="AO730" s="741">
        <f t="shared" si="390"/>
        <v>14.285714285714279</v>
      </c>
      <c r="AP730" s="741">
        <f t="shared" si="391"/>
        <v>21.153846153846146</v>
      </c>
      <c r="AQ730" s="741">
        <f t="shared" si="392"/>
        <v>30.000000000000004</v>
      </c>
      <c r="AR730" s="741">
        <f t="shared" si="393"/>
        <v>0</v>
      </c>
      <c r="AS730" s="741">
        <f t="shared" si="394"/>
        <v>7.3825503355704702</v>
      </c>
      <c r="AT730" s="741">
        <f t="shared" si="395"/>
        <v>29.565217391304355</v>
      </c>
      <c r="AU730" s="1054">
        <f t="shared" si="397"/>
        <v>24.511697808805341</v>
      </c>
      <c r="AV730" s="1055">
        <f t="shared" si="398"/>
        <v>64.394474260111451</v>
      </c>
    </row>
    <row r="731" spans="1:48" x14ac:dyDescent="0.2">
      <c r="A731" s="880" t="s">
        <v>1828</v>
      </c>
      <c r="B731" s="863" t="s">
        <v>1829</v>
      </c>
      <c r="C731" s="512">
        <v>0.65600000000000003</v>
      </c>
      <c r="D731" s="616">
        <v>0.504</v>
      </c>
      <c r="E731" s="616">
        <v>0.42</v>
      </c>
      <c r="F731" s="512">
        <v>0.38</v>
      </c>
      <c r="G731" s="512">
        <v>0.33200000000000002</v>
      </c>
      <c r="H731" s="512">
        <v>0.28799999999999998</v>
      </c>
      <c r="I731" s="512">
        <v>0.13</v>
      </c>
      <c r="J731" s="1008"/>
      <c r="K731" s="514">
        <v>0</v>
      </c>
      <c r="L731" s="514">
        <v>0</v>
      </c>
      <c r="M731" s="1008"/>
      <c r="N731" s="612">
        <v>0</v>
      </c>
      <c r="O731" s="612">
        <v>0</v>
      </c>
      <c r="P731" s="612">
        <v>0</v>
      </c>
      <c r="Q731" s="612">
        <v>0</v>
      </c>
      <c r="R731" s="612">
        <v>0</v>
      </c>
      <c r="S731" s="612">
        <v>0</v>
      </c>
      <c r="T731" s="612">
        <v>0</v>
      </c>
      <c r="U731" s="612">
        <v>0</v>
      </c>
      <c r="V731" s="612">
        <v>0</v>
      </c>
      <c r="W731" s="612">
        <v>0</v>
      </c>
      <c r="X731" s="612">
        <v>0</v>
      </c>
      <c r="Y731" s="612">
        <v>0</v>
      </c>
      <c r="Z731" s="613">
        <f t="shared" si="396"/>
        <v>2.7099999999999995</v>
      </c>
      <c r="AA731" s="1052">
        <f t="shared" si="376"/>
        <v>30.158730158730162</v>
      </c>
      <c r="AB731" s="1052">
        <f t="shared" si="377"/>
        <v>19.999999999999996</v>
      </c>
      <c r="AC731" s="1061">
        <f t="shared" si="378"/>
        <v>10.526315789473673</v>
      </c>
      <c r="AD731" s="1061">
        <f t="shared" si="379"/>
        <v>14.457831325301207</v>
      </c>
      <c r="AE731" s="1061">
        <f t="shared" si="380"/>
        <v>15.277777777777789</v>
      </c>
      <c r="AF731" s="1061">
        <f t="shared" si="381"/>
        <v>121.5384615384615</v>
      </c>
      <c r="AG731" s="1061" t="str">
        <f t="shared" si="382"/>
        <v>n/a</v>
      </c>
      <c r="AH731" s="1061" t="str">
        <f t="shared" si="383"/>
        <v>n/a</v>
      </c>
      <c r="AI731" s="741" t="str">
        <f t="shared" si="384"/>
        <v>n/a</v>
      </c>
      <c r="AJ731" s="1062" t="str">
        <f t="shared" si="385"/>
        <v>n/a</v>
      </c>
      <c r="AK731" s="741" t="str">
        <f t="shared" si="386"/>
        <v>n/a</v>
      </c>
      <c r="AL731" s="741" t="str">
        <f t="shared" si="387"/>
        <v>n/a</v>
      </c>
      <c r="AM731" s="741" t="str">
        <f t="shared" si="388"/>
        <v>n/a</v>
      </c>
      <c r="AN731" s="741" t="str">
        <f t="shared" si="389"/>
        <v>n/a</v>
      </c>
      <c r="AO731" s="741" t="str">
        <f t="shared" si="390"/>
        <v>n/a</v>
      </c>
      <c r="AP731" s="741" t="str">
        <f t="shared" si="391"/>
        <v>n/a</v>
      </c>
      <c r="AQ731" s="741" t="str">
        <f t="shared" si="392"/>
        <v>n/a</v>
      </c>
      <c r="AR731" s="741" t="str">
        <f t="shared" si="393"/>
        <v>n/a</v>
      </c>
      <c r="AS731" s="741" t="str">
        <f t="shared" si="394"/>
        <v>n/a</v>
      </c>
      <c r="AT731" s="741" t="str">
        <f t="shared" si="395"/>
        <v>n/a</v>
      </c>
      <c r="AU731" s="1054">
        <f t="shared" si="397"/>
        <v>35.326519431624057</v>
      </c>
      <c r="AV731" s="1055">
        <f t="shared" si="398"/>
        <v>42.770577483974797</v>
      </c>
    </row>
    <row r="734" spans="1:48" x14ac:dyDescent="0.2">
      <c r="D734" s="1048"/>
      <c r="E734" s="1048"/>
      <c r="F734" s="1048"/>
      <c r="G734" s="1048"/>
      <c r="H734" s="1048"/>
      <c r="I734" s="1048"/>
      <c r="J734" s="1048"/>
      <c r="K734" s="1048"/>
      <c r="L734" s="1048"/>
      <c r="M734" s="1048"/>
      <c r="N734" s="1048"/>
      <c r="O734" s="1048"/>
      <c r="P734" s="1048"/>
      <c r="Q734" s="1048"/>
      <c r="R734" s="1048"/>
      <c r="S734" s="1048"/>
      <c r="T734" s="1048"/>
      <c r="U734" s="1048"/>
      <c r="V734" s="1048"/>
      <c r="W734" s="1048"/>
      <c r="X734" s="1048"/>
      <c r="Y734" s="1048"/>
    </row>
  </sheetData>
  <sheetProtection selectLockedCells="1" selectUnlockedCells="1"/>
  <conditionalFormatting sqref="A382 A400 A435 A462 A507 A524 A544 A576 A573:A574">
    <cfRule type="cellIs" dxfId="4" priority="78" stopIfTrue="1" operator="lessThan">
      <formula>2</formula>
    </cfRule>
  </conditionalFormatting>
  <pageMargins left="0.2" right="0.2" top="0.44027777777777777" bottom="0.45" header="0.51180555555555551" footer="0.51180555555555551"/>
  <pageSetup firstPageNumber="0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56"/>
  <sheetViews>
    <sheetView workbookViewId="0">
      <pane xSplit="2" ySplit="5" topLeftCell="C6" activePane="bottomRight" state="frozen"/>
      <selection pane="topRight" activeCell="C1" sqref="C1"/>
      <selection pane="bottomLeft" activeCell="A19" sqref="A19"/>
      <selection pane="bottomRight"/>
    </sheetView>
  </sheetViews>
  <sheetFormatPr defaultColWidth="8.85546875" defaultRowHeight="12.75" x14ac:dyDescent="0.2"/>
  <cols>
    <col min="1" max="1" width="19.5703125" customWidth="1"/>
    <col min="2" max="2" width="6" customWidth="1"/>
    <col min="4" max="4" width="15.7109375" customWidth="1"/>
    <col min="5" max="5" width="3.7109375" bestFit="1" customWidth="1"/>
    <col min="6" max="6" width="4.42578125" bestFit="1" customWidth="1"/>
    <col min="7" max="7" width="3.140625" customWidth="1"/>
    <col min="8" max="8" width="4.5703125" customWidth="1"/>
    <col min="9" max="9" width="7" customWidth="1"/>
    <col min="10" max="10" width="5.140625" customWidth="1"/>
    <col min="11" max="11" width="8.28515625" customWidth="1"/>
    <col min="12" max="12" width="7.85546875" customWidth="1"/>
    <col min="13" max="13" width="8.7109375" bestFit="1" customWidth="1"/>
    <col min="14" max="14" width="4.85546875" customWidth="1"/>
    <col min="15" max="15" width="7.85546875" bestFit="1" customWidth="1"/>
    <col min="16" max="17" width="8.85546875" style="445"/>
    <col min="18" max="18" width="6" customWidth="1"/>
    <col min="19" max="20" width="6.5703125" customWidth="1"/>
    <col min="21" max="21" width="5.85546875" customWidth="1"/>
    <col min="22" max="22" width="7.7109375" customWidth="1"/>
    <col min="23" max="23" width="8.42578125" customWidth="1"/>
    <col min="25" max="25" width="12.42578125" customWidth="1"/>
    <col min="26" max="26" width="6.85546875" customWidth="1"/>
    <col min="27" max="27" width="6.28515625" customWidth="1"/>
    <col min="28" max="28" width="5.7109375" bestFit="1" customWidth="1"/>
    <col min="29" max="29" width="5" bestFit="1" customWidth="1"/>
    <col min="30" max="30" width="7.140625" bestFit="1" customWidth="1"/>
    <col min="31" max="31" width="6.5703125" bestFit="1" customWidth="1"/>
    <col min="32" max="32" width="6" bestFit="1" customWidth="1"/>
    <col min="33" max="33" width="6.5703125" bestFit="1" customWidth="1"/>
    <col min="34" max="34" width="7.28515625" bestFit="1" customWidth="1"/>
    <col min="35" max="35" width="6.85546875" bestFit="1" customWidth="1"/>
    <col min="36" max="36" width="6" bestFit="1" customWidth="1"/>
    <col min="37" max="37" width="5.7109375" bestFit="1" customWidth="1"/>
    <col min="38" max="38" width="7.7109375" customWidth="1"/>
    <col min="39" max="39" width="7" customWidth="1"/>
    <col min="40" max="40" width="6.7109375" customWidth="1"/>
    <col min="41" max="42" width="8.85546875" style="804"/>
    <col min="43" max="43" width="7.85546875" style="804" customWidth="1"/>
    <col min="44" max="50" width="6.28515625" style="796" customWidth="1"/>
  </cols>
  <sheetData>
    <row r="1" spans="1:59" x14ac:dyDescent="0.2">
      <c r="A1" s="131" t="s">
        <v>1832</v>
      </c>
      <c r="B1" s="132"/>
    </row>
    <row r="2" spans="1:59" ht="76.5" x14ac:dyDescent="0.2">
      <c r="A2" s="578" t="s">
        <v>4162</v>
      </c>
      <c r="B2" s="133"/>
    </row>
    <row r="3" spans="1:59" s="634" customFormat="1" ht="12.75" customHeight="1" x14ac:dyDescent="0.2">
      <c r="A3" s="787"/>
      <c r="B3" s="788"/>
      <c r="C3" s="30"/>
      <c r="D3" s="788"/>
      <c r="E3" s="789"/>
      <c r="F3" s="789"/>
      <c r="G3" s="788"/>
      <c r="H3" s="788"/>
      <c r="I3" s="788"/>
      <c r="J3" s="788"/>
      <c r="K3" s="13"/>
      <c r="L3" s="790"/>
      <c r="M3" s="786"/>
      <c r="N3" s="13"/>
      <c r="O3" s="207"/>
      <c r="P3" s="822"/>
      <c r="Q3" s="822"/>
      <c r="R3" s="13"/>
      <c r="S3" s="572" t="s">
        <v>4394</v>
      </c>
      <c r="T3" s="574"/>
      <c r="U3" s="574"/>
      <c r="V3" s="12"/>
      <c r="W3" s="12"/>
      <c r="Y3" s="13"/>
      <c r="Z3" s="791"/>
      <c r="AA3" s="13"/>
      <c r="AB3" s="13"/>
      <c r="AC3" s="570"/>
      <c r="AD3" s="570"/>
      <c r="AE3" s="570"/>
      <c r="AF3" s="570"/>
      <c r="AG3" s="570"/>
      <c r="AH3" s="570"/>
      <c r="AI3" s="570"/>
      <c r="AJ3" s="570"/>
      <c r="AK3" s="570"/>
      <c r="AM3" s="573"/>
      <c r="AN3" s="573"/>
      <c r="AO3" s="805"/>
      <c r="AP3" s="806"/>
      <c r="AQ3" s="807"/>
      <c r="AR3" s="224" t="s">
        <v>5</v>
      </c>
      <c r="AS3" s="797"/>
      <c r="AU3" s="797"/>
      <c r="AV3" s="798"/>
      <c r="AW3" s="1215" t="s">
        <v>19</v>
      </c>
      <c r="AX3" s="1215"/>
      <c r="AY3" s="13"/>
      <c r="AZ3" s="1211" t="s">
        <v>20</v>
      </c>
      <c r="BA3" s="1212"/>
      <c r="BB3" s="1212"/>
      <c r="BC3" s="1213"/>
    </row>
    <row r="4" spans="1:59" s="540" customFormat="1" ht="12.75" customHeight="1" x14ac:dyDescent="0.2">
      <c r="A4" s="618" t="s">
        <v>21</v>
      </c>
      <c r="B4" s="508" t="s">
        <v>22</v>
      </c>
      <c r="C4" s="553"/>
      <c r="D4" s="618"/>
      <c r="E4" s="696" t="s">
        <v>23</v>
      </c>
      <c r="F4" s="696" t="s">
        <v>24</v>
      </c>
      <c r="G4" s="695" t="s">
        <v>25</v>
      </c>
      <c r="H4" s="553"/>
      <c r="I4" s="697">
        <f>'All CCC'!I5</f>
        <v>44165</v>
      </c>
      <c r="J4" s="508" t="s">
        <v>26</v>
      </c>
      <c r="K4" s="508" t="s">
        <v>4197</v>
      </c>
      <c r="L4" s="600" t="s">
        <v>4155</v>
      </c>
      <c r="M4" s="553"/>
      <c r="N4" s="618" t="s">
        <v>28</v>
      </c>
      <c r="O4" s="508" t="s">
        <v>4198</v>
      </c>
      <c r="P4" s="1210" t="s">
        <v>4202</v>
      </c>
      <c r="Q4" s="1210"/>
      <c r="R4" s="508" t="s">
        <v>27</v>
      </c>
      <c r="S4" s="648" t="s">
        <v>42</v>
      </c>
      <c r="T4" s="648" t="s">
        <v>42</v>
      </c>
      <c r="U4" s="648" t="s">
        <v>42</v>
      </c>
      <c r="V4" s="648" t="s">
        <v>42</v>
      </c>
      <c r="W4" s="648" t="s">
        <v>41</v>
      </c>
      <c r="X4" s="648" t="s">
        <v>36</v>
      </c>
      <c r="Y4" s="698" t="s">
        <v>29</v>
      </c>
      <c r="Z4" s="508" t="s">
        <v>30</v>
      </c>
      <c r="AA4" s="508" t="s">
        <v>32</v>
      </c>
      <c r="AB4" s="508" t="s">
        <v>33</v>
      </c>
      <c r="AC4" s="682" t="s">
        <v>32</v>
      </c>
      <c r="AD4" s="682"/>
      <c r="AE4" s="682" t="s">
        <v>32</v>
      </c>
      <c r="AF4" s="682" t="s">
        <v>35</v>
      </c>
      <c r="AG4" s="682" t="s">
        <v>32</v>
      </c>
      <c r="AH4" s="682" t="s">
        <v>32</v>
      </c>
      <c r="AI4" s="682" t="s">
        <v>4177</v>
      </c>
      <c r="AJ4" s="682" t="s">
        <v>36</v>
      </c>
      <c r="AK4" s="682" t="s">
        <v>4178</v>
      </c>
      <c r="AL4" s="682" t="s">
        <v>38</v>
      </c>
      <c r="AM4" s="682" t="s">
        <v>39</v>
      </c>
      <c r="AN4" s="682" t="s">
        <v>40</v>
      </c>
      <c r="AO4" s="629" t="s">
        <v>47</v>
      </c>
      <c r="AP4" s="629" t="s">
        <v>48</v>
      </c>
      <c r="AQ4" s="741" t="s">
        <v>31</v>
      </c>
      <c r="AR4" s="799" t="s">
        <v>49</v>
      </c>
      <c r="AS4" s="800"/>
      <c r="AT4" s="801"/>
      <c r="AU4" s="801"/>
      <c r="AV4" s="801"/>
      <c r="AW4" s="1214" t="s">
        <v>50</v>
      </c>
      <c r="AX4" s="1214"/>
      <c r="AY4" s="699" t="s">
        <v>51</v>
      </c>
      <c r="AZ4" s="750" t="s">
        <v>52</v>
      </c>
      <c r="BA4" s="700" t="s">
        <v>52</v>
      </c>
      <c r="BB4" s="700" t="s">
        <v>53</v>
      </c>
      <c r="BC4" s="751" t="s">
        <v>54</v>
      </c>
      <c r="BD4" s="605"/>
      <c r="BE4" s="553" t="s">
        <v>4267</v>
      </c>
      <c r="BF4" s="553" t="s">
        <v>4269</v>
      </c>
      <c r="BG4" s="624" t="s">
        <v>32</v>
      </c>
    </row>
    <row r="5" spans="1:59" s="593" customFormat="1" ht="12.75" customHeight="1" thickBot="1" x14ac:dyDescent="0.25">
      <c r="A5" s="632" t="s">
        <v>55</v>
      </c>
      <c r="B5" s="641" t="s">
        <v>56</v>
      </c>
      <c r="C5" s="641" t="s">
        <v>95</v>
      </c>
      <c r="D5" s="641" t="s">
        <v>57</v>
      </c>
      <c r="E5" s="792" t="s">
        <v>58</v>
      </c>
      <c r="F5" s="792" t="s">
        <v>59</v>
      </c>
      <c r="G5" s="590" t="s">
        <v>60</v>
      </c>
      <c r="H5" s="590" t="s">
        <v>61</v>
      </c>
      <c r="I5" s="641" t="s">
        <v>62</v>
      </c>
      <c r="J5" s="641" t="s">
        <v>63</v>
      </c>
      <c r="K5" s="641" t="s">
        <v>71</v>
      </c>
      <c r="L5" s="639" t="s">
        <v>4156</v>
      </c>
      <c r="M5" s="590" t="s">
        <v>4199</v>
      </c>
      <c r="N5" s="793" t="s">
        <v>69</v>
      </c>
      <c r="O5" s="641" t="s">
        <v>72</v>
      </c>
      <c r="P5" s="823" t="s">
        <v>67</v>
      </c>
      <c r="Q5" s="823" t="s">
        <v>68</v>
      </c>
      <c r="R5" s="641" t="s">
        <v>66</v>
      </c>
      <c r="S5" s="712" t="s">
        <v>87</v>
      </c>
      <c r="T5" s="712" t="s">
        <v>88</v>
      </c>
      <c r="U5" s="712" t="s">
        <v>51</v>
      </c>
      <c r="V5" s="712" t="s">
        <v>89</v>
      </c>
      <c r="W5" s="712" t="s">
        <v>86</v>
      </c>
      <c r="X5" s="712" t="s">
        <v>85</v>
      </c>
      <c r="Y5" s="632" t="s">
        <v>1849</v>
      </c>
      <c r="Z5" s="641" t="s">
        <v>72</v>
      </c>
      <c r="AA5" s="641" t="s">
        <v>74</v>
      </c>
      <c r="AB5" s="641" t="s">
        <v>75</v>
      </c>
      <c r="AC5" s="683" t="s">
        <v>76</v>
      </c>
      <c r="AD5" s="683" t="s">
        <v>34</v>
      </c>
      <c r="AE5" s="683" t="s">
        <v>77</v>
      </c>
      <c r="AF5" s="683" t="s">
        <v>78</v>
      </c>
      <c r="AG5" s="683" t="s">
        <v>79</v>
      </c>
      <c r="AH5" s="683" t="s">
        <v>80</v>
      </c>
      <c r="AI5" s="683" t="s">
        <v>80</v>
      </c>
      <c r="AJ5" s="683" t="s">
        <v>80</v>
      </c>
      <c r="AK5" s="683" t="s">
        <v>80</v>
      </c>
      <c r="AL5" s="683" t="s">
        <v>82</v>
      </c>
      <c r="AM5" s="683" t="s">
        <v>83</v>
      </c>
      <c r="AN5" s="683" t="s">
        <v>84</v>
      </c>
      <c r="AO5" s="808" t="s">
        <v>96</v>
      </c>
      <c r="AP5" s="808" t="s">
        <v>97</v>
      </c>
      <c r="AQ5" s="809" t="s">
        <v>73</v>
      </c>
      <c r="AR5" s="803">
        <v>2019</v>
      </c>
      <c r="AS5" s="803">
        <v>2020</v>
      </c>
      <c r="AT5" s="803">
        <v>2021</v>
      </c>
      <c r="AU5" s="803">
        <v>2022</v>
      </c>
      <c r="AV5" s="803">
        <v>2023</v>
      </c>
      <c r="AW5" s="802" t="s">
        <v>98</v>
      </c>
      <c r="AX5" s="802" t="s">
        <v>99</v>
      </c>
      <c r="AY5" s="794" t="s">
        <v>100</v>
      </c>
      <c r="AZ5" s="810" t="s">
        <v>101</v>
      </c>
      <c r="BA5" s="795" t="s">
        <v>102</v>
      </c>
      <c r="BB5" s="795" t="s">
        <v>103</v>
      </c>
      <c r="BC5" s="811" t="s">
        <v>103</v>
      </c>
      <c r="BD5" s="897" t="s">
        <v>4265</v>
      </c>
      <c r="BE5" s="710" t="s">
        <v>4268</v>
      </c>
      <c r="BF5" s="710" t="s">
        <v>4270</v>
      </c>
      <c r="BG5" s="814" t="s">
        <v>4386</v>
      </c>
    </row>
    <row r="6" spans="1:59" ht="11.25" customHeight="1" x14ac:dyDescent="0.2">
      <c r="A6" s="576" t="str">
        <f>IF($B6="","",INDEX('All CCC'!A$7:A$826,MATCH(WatchList!$B6,'All CCC'!$B$7:$B$826,0)))</f>
        <v>3M Company</v>
      </c>
      <c r="B6" s="36" t="s">
        <v>110</v>
      </c>
      <c r="C6" s="889" t="str">
        <f>IF($B6="","",INDEX('All CCC'!C$7:C$826,MATCH(WatchList!$B6,'All CCC'!$B$7:$B$826,0)))</f>
        <v>Industrials</v>
      </c>
      <c r="D6" s="889" t="str">
        <f>IF($B6="","",INDEX('All CCC'!D$7:D$826,MATCH(WatchList!$B6,'All CCC'!$B$7:$B$826,0)))</f>
        <v>Industrial Conglomerates</v>
      </c>
      <c r="E6" s="889">
        <f>IF($B6="","",INDEX('All CCC'!E$7:E$826,MATCH(WatchList!$B6,'All CCC'!$B$7:$B$826,0)))</f>
        <v>62</v>
      </c>
      <c r="F6" s="889">
        <f>IF($B6="","",INDEX('All CCC'!F$7:F$826,MATCH(WatchList!$B6,'All CCC'!$B$7:$B$826,0)))</f>
        <v>8</v>
      </c>
      <c r="G6" s="889" t="str">
        <f>IF($B6="","",INDEX('All CCC'!G$7:G$826,MATCH(WatchList!$B6,'All CCC'!$B$7:$B$826,0)))</f>
        <v>N</v>
      </c>
      <c r="H6" s="889" t="str">
        <f>IF($B6="","",INDEX('All CCC'!H$7:H$826,MATCH(WatchList!$B6,'All CCC'!$B$7:$B$826,0)))</f>
        <v>N</v>
      </c>
      <c r="I6" s="889">
        <f>IF($B6="","",INDEX('All CCC'!I$7:I$826,MATCH(WatchList!$B6,'All CCC'!$B$7:$B$826,0)))</f>
        <v>172.73</v>
      </c>
      <c r="J6" s="889">
        <f>IF($B6="","",INDEX('All CCC'!J$7:J$826,MATCH(WatchList!$B6,'All CCC'!$B$7:$B$826,0)))</f>
        <v>3.4041567764719503</v>
      </c>
      <c r="K6" s="889">
        <f>IF($B6="","",INDEX('All CCC'!K$7:K$826,MATCH(WatchList!$B6,'All CCC'!$B$7:$B$826,0)))</f>
        <v>1.47</v>
      </c>
      <c r="L6" s="889">
        <f>IF($B6="","",INDEX('All CCC'!L$7:L$826,MATCH(WatchList!$B6,'All CCC'!$B$7:$B$826,0)))</f>
        <v>4</v>
      </c>
      <c r="M6" s="889">
        <f>IF($B6="","",INDEX('All CCC'!M$7:M$826,MATCH(WatchList!$B6,'All CCC'!$B$7:$B$826,0)))</f>
        <v>5.88</v>
      </c>
      <c r="N6" s="889" t="str">
        <f>IF($B6="","",INDEX('All CCC'!N$7:N$826,MATCH(WatchList!$B6,'All CCC'!$B$7:$B$826,0)))</f>
        <v>C12</v>
      </c>
      <c r="O6" s="889">
        <f>IF($B6="","",INDEX('All CCC'!O$7:O$826,MATCH(WatchList!$B6,'All CCC'!$B$7:$B$826,0)))</f>
        <v>1.44</v>
      </c>
      <c r="P6" s="890">
        <f>IF($B6="","",INDEX('All CCC'!P$7:P$826,MATCH(WatchList!$B6,'All CCC'!$B$7:$B$826,0)))</f>
        <v>43874</v>
      </c>
      <c r="Q6" s="890">
        <f>IF($B6="","",INDEX('All CCC'!Q$7:Q$826,MATCH(WatchList!$B6,'All CCC'!$B$7:$B$826,0)))</f>
        <v>43902</v>
      </c>
      <c r="R6" s="889">
        <f>IF($B6="","",INDEX('All CCC'!R$7:R$826,MATCH(WatchList!$B6,'All CCC'!$B$7:$B$826,0)))</f>
        <v>2.0833333333333353</v>
      </c>
      <c r="S6" s="889">
        <f>IF($B6="","",INDEX('All CCC'!S$7:S$826,MATCH(WatchList!$B6,'All CCC'!$B$7:$B$826,0)))</f>
        <v>5.8823529411764497</v>
      </c>
      <c r="T6" s="889">
        <f>IF($B6="","",INDEX('All CCC'!T$7:T$826,MATCH(WatchList!$B6,'All CCC'!$B$7:$B$826,0)))</f>
        <v>9.0636022289195104</v>
      </c>
      <c r="U6" s="889">
        <f>IF($B6="","",INDEX('All CCC'!U$7:U$826,MATCH(WatchList!$B6,'All CCC'!$B$7:$B$826,0)))</f>
        <v>10.98883056567086</v>
      </c>
      <c r="V6" s="889">
        <f>IF($B6="","",INDEX('All CCC'!V$7:V$826,MATCH(WatchList!$B6,'All CCC'!$B$7:$B$826,0)))</f>
        <v>10.937718880294355</v>
      </c>
      <c r="W6" s="889">
        <f>IF($B6="","",INDEX('All CCC'!W$7:W$826,MATCH(WatchList!$B6,'All CCC'!$B$7:$B$826,0)))</f>
        <v>1.0046729748621157</v>
      </c>
      <c r="X6" s="889">
        <f>IF($B6="","",INDEX('All CCC'!X$7:X$826,MATCH(WatchList!$B6,'All CCC'!$B$7:$B$826,0)))</f>
        <v>12.20981173963429</v>
      </c>
      <c r="Y6" s="889">
        <f>IF($B6="","",INDEX('All CCC'!Y$7:Y$826,MATCH(WatchList!$B6,'All CCC'!$B$7:$B$826,0)))</f>
        <v>0</v>
      </c>
      <c r="Z6" s="889">
        <f>IF($B6="","",INDEX('All CCC'!Z$7:Z$826,MATCH(WatchList!$B6,'All CCC'!$B$7:$B$826,0)))</f>
        <v>68.933177022274322</v>
      </c>
      <c r="AA6" s="889">
        <f>IF($B6="","",INDEX('All CCC'!AA$7:AA$826,MATCH(WatchList!$B6,'All CCC'!$B$7:$B$826,0)))</f>
        <v>20.24970691676436</v>
      </c>
      <c r="AB6" s="889">
        <f>IF($B6="","",INDEX('All CCC'!AB$7:AB$826,MATCH(WatchList!$B6,'All CCC'!$B$7:$B$826,0)))</f>
        <v>12</v>
      </c>
      <c r="AC6" s="889">
        <f>IF($B6="","",INDEX('All CCC'!AC$7:AC$826,MATCH(WatchList!$B6,'All CCC'!$B$7:$B$826,0)))</f>
        <v>8.5299999999999994</v>
      </c>
      <c r="AD6" s="889">
        <f>IF($B6="","",INDEX('All CCC'!AD$7:AD$826,MATCH(WatchList!$B6,'All CCC'!$B$7:$B$826,0)))</f>
        <v>5.66</v>
      </c>
      <c r="AE6" s="889">
        <f>IF($B6="","",INDEX('All CCC'!AE$7:AE$826,MATCH(WatchList!$B6,'All CCC'!$B$7:$B$826,0)))</f>
        <v>3.22</v>
      </c>
      <c r="AF6" s="889">
        <f>IF($B6="","",INDEX('All CCC'!AF$7:AF$826,MATCH(WatchList!$B6,'All CCC'!$B$7:$B$826,0)))</f>
        <v>8.6</v>
      </c>
      <c r="AG6" s="889">
        <f>IF($B6="","",INDEX('All CCC'!AG$7:AG$826,MATCH(WatchList!$B6,'All CCC'!$B$7:$B$826,0)))</f>
        <v>46.2</v>
      </c>
      <c r="AH6" s="889">
        <f>IF($B6="","",INDEX('All CCC'!AH$7:AH$826,MATCH(WatchList!$B6,'All CCC'!$B$7:$B$826,0)))</f>
        <v>-14.899999999999999</v>
      </c>
      <c r="AI6" s="889">
        <f>IF($B6="","",INDEX('All CCC'!AI$7:AI$826,MATCH(WatchList!$B6,'All CCC'!$B$7:$B$826,0)))</f>
        <v>10.040000000000001</v>
      </c>
      <c r="AJ6" s="889">
        <f>IF($B6="","",INDEX('All CCC'!AJ$7:AJ$826,MATCH(WatchList!$B6,'All CCC'!$B$7:$B$826,0)))</f>
        <v>0.89999999999999991</v>
      </c>
      <c r="AK6" s="889">
        <f>IF($B6="","",INDEX('All CCC'!AK$7:AK$826,MATCH(WatchList!$B6,'All CCC'!$B$7:$B$826,0)))</f>
        <v>3.66</v>
      </c>
      <c r="AL6" s="889">
        <f>IF($B6="","",INDEX('All CCC'!AL$7:AL$826,MATCH(WatchList!$B6,'All CCC'!$B$7:$B$826,0)))</f>
        <v>102170</v>
      </c>
      <c r="AM6" s="889">
        <f>IF($B6="","",INDEX('All CCC'!AM$7:AM$826,MATCH(WatchList!$B6,'All CCC'!$B$7:$B$826,0)))</f>
        <v>0.19</v>
      </c>
      <c r="AN6" s="889">
        <f>IF($B6="","",INDEX('All CCC'!AN$7:AN$826,MATCH(WatchList!$B6,'All CCC'!$B$7:$B$826,0)))</f>
        <v>1.65</v>
      </c>
      <c r="AO6" s="889">
        <f>IF($B6="","",INDEX('All CCC'!AO$7:AO$826,MATCH(WatchList!$B6,'All CCC'!$B$7:$B$826,0)))</f>
        <v>-5.8567195746215504</v>
      </c>
      <c r="AP6" s="889">
        <f>IF($B6="","",INDEX('All CCC'!AP$7:AP$826,MATCH(WatchList!$B6,'All CCC'!$B$7:$B$826,0)))</f>
        <v>14.39298734214281</v>
      </c>
      <c r="AQ6" s="889">
        <f>IF($B6="","",INDEX('All CCC'!AQ$7:AQ$826,MATCH(WatchList!$B6,'All CCC'!$B$7:$B$826,0)))</f>
        <v>178.20654156713096</v>
      </c>
      <c r="AR6" s="889">
        <f>IF($B6="","",INDEX('All CCC'!AR$7:AR$826,MATCH(WatchList!$B6,'All CCC'!$B$7:$B$826,0)))</f>
        <v>5.8175999999999997</v>
      </c>
      <c r="AS6" s="889">
        <f>IF($B6="","",INDEX('All CCC'!AS$7:AS$826,MATCH(WatchList!$B6,'All CCC'!$B$7:$B$826,0)))</f>
        <v>6.3993599999999997</v>
      </c>
      <c r="AT6" s="889">
        <f>IF($B6="","",INDEX('All CCC'!AT$7:AT$826,MATCH(WatchList!$B6,'All CCC'!$B$7:$B$826,0)))</f>
        <v>6.6335765759999994</v>
      </c>
      <c r="AU6" s="889">
        <f>IF($B6="","",INDEX('All CCC'!AU$7:AU$826,MATCH(WatchList!$B6,'All CCC'!$B$7:$B$826,0)))</f>
        <v>6.8763654786815991</v>
      </c>
      <c r="AV6" s="889">
        <f>IF($B6="","",INDEX('All CCC'!AV$7:AV$826,MATCH(WatchList!$B6,'All CCC'!$B$7:$B$826,0)))</f>
        <v>7.1280404552013454</v>
      </c>
      <c r="AW6" s="889">
        <f>IF($B6="","",INDEX('All CCC'!AW$7:AW$826,MATCH(WatchList!$B6,'All CCC'!$B$7:$B$826,0)))</f>
        <v>32.854942509882946</v>
      </c>
      <c r="AX6" s="889">
        <f>IF($B6="","",INDEX('All CCC'!AX$7:AX$826,MATCH(WatchList!$B6,'All CCC'!$B$7:$B$826,0)))</f>
        <v>19.020982174424216</v>
      </c>
      <c r="AY6" s="889">
        <f>IF($B6="","",INDEX('All CCC'!AY$7:AY$826,MATCH(WatchList!$B6,'All CCC'!$B$7:$B$826,0)))</f>
        <v>0.95</v>
      </c>
      <c r="AZ6" s="889">
        <f>IF($B6="","",INDEX('All CCC'!AZ$7:AZ$826,MATCH(WatchList!$B6,'All CCC'!$B$7:$B$826,0)))</f>
        <v>51.459999999999994</v>
      </c>
      <c r="BA6" s="889">
        <f>IF($B6="","",INDEX('All CCC'!BA$7:BA$826,MATCH(WatchList!$B6,'All CCC'!$B$7:$B$826,0)))</f>
        <v>-5.38</v>
      </c>
      <c r="BB6" s="889">
        <f>IF($B6="","",INDEX('All CCC'!BB$7:BB$826,MATCH(WatchList!$B6,'All CCC'!$B$7:$B$826,0)))</f>
        <v>3.7699999999999996</v>
      </c>
      <c r="BC6" s="889">
        <f>IF($B6="","",INDEX('All CCC'!BC$7:BC$826,MATCH(WatchList!$B6,'All CCC'!$B$7:$B$826,0)))</f>
        <v>10.48</v>
      </c>
      <c r="BD6" s="889">
        <f>IF($B6="","",INDEX('All CCC'!BD$7:BD$826,MATCH(WatchList!$B6,'All CCC'!$B$7:$B$826,0)))</f>
        <v>0</v>
      </c>
      <c r="BE6" s="889">
        <f>IF($B6="","",INDEX('All CCC'!BE$7:BE$826,MATCH(WatchList!$B6,'All CCC'!$B$7:$B$826,0)))</f>
        <v>1959</v>
      </c>
      <c r="BF6" s="889">
        <f>IF($B6="","",INDEX('All CCC'!BF$7:BF$826,MATCH(WatchList!$B6,'All CCC'!$B$7:$B$826,0)))</f>
        <v>7</v>
      </c>
      <c r="BG6" s="889">
        <f>IF($B6="","",INDEX('All CCC'!BG$7:BG$826,MATCH(WatchList!$B6,'All CCC'!$B$7:$B$826,0)))</f>
        <v>10.9</v>
      </c>
    </row>
    <row r="7" spans="1:59" ht="11.25" customHeight="1" x14ac:dyDescent="0.2">
      <c r="A7" s="576" t="str">
        <f>IF($B7="","",INDEX('All CCC'!A$7:A$826,MATCH(WatchList!$B7,'All CCC'!$B$7:$B$826,0)))</f>
        <v/>
      </c>
      <c r="B7" s="36"/>
      <c r="C7" s="889" t="str">
        <f>IF($B7="","",INDEX('All CCC'!C$7:C$826,MATCH(WatchList!$B7,'All CCC'!$B$7:$B$826,0)))</f>
        <v/>
      </c>
      <c r="D7" s="889" t="str">
        <f>IF($B7="","",INDEX('All CCC'!D$7:D$826,MATCH(WatchList!$B7,'All CCC'!$B$7:$B$826,0)))</f>
        <v/>
      </c>
      <c r="E7" s="889" t="str">
        <f>IF($B7="","",INDEX('All CCC'!E$7:E$826,MATCH(WatchList!$B7,'All CCC'!$B$7:$B$826,0)))</f>
        <v/>
      </c>
      <c r="F7" s="889" t="str">
        <f>IF($B7="","",INDEX('All CCC'!F$7:F$826,MATCH(WatchList!$B7,'All CCC'!$B$7:$B$826,0)))</f>
        <v/>
      </c>
      <c r="G7" s="889" t="str">
        <f>IF($B7="","",INDEX('All CCC'!G$7:G$826,MATCH(WatchList!$B7,'All CCC'!$B$7:$B$826,0)))</f>
        <v/>
      </c>
      <c r="H7" s="889" t="str">
        <f>IF($B7="","",INDEX('All CCC'!H$7:H$826,MATCH(WatchList!$B7,'All CCC'!$B$7:$B$826,0)))</f>
        <v/>
      </c>
      <c r="I7" s="889" t="str">
        <f>IF($B7="","",INDEX('All CCC'!I$7:I$826,MATCH(WatchList!$B7,'All CCC'!$B$7:$B$826,0)))</f>
        <v/>
      </c>
      <c r="J7" s="889" t="str">
        <f>IF($B7="","",INDEX('All CCC'!J$7:J$826,MATCH(WatchList!$B7,'All CCC'!$B$7:$B$826,0)))</f>
        <v/>
      </c>
      <c r="K7" s="889" t="str">
        <f>IF($B7="","",INDEX('All CCC'!K$7:K$826,MATCH(WatchList!$B7,'All CCC'!$B$7:$B$826,0)))</f>
        <v/>
      </c>
      <c r="L7" s="889" t="str">
        <f>IF($B7="","",INDEX('All CCC'!L$7:L$826,MATCH(WatchList!$B7,'All CCC'!$B$7:$B$826,0)))</f>
        <v/>
      </c>
      <c r="M7" s="889" t="str">
        <f>IF($B7="","",INDEX('All CCC'!M$7:M$826,MATCH(WatchList!$B7,'All CCC'!$B$7:$B$826,0)))</f>
        <v/>
      </c>
      <c r="N7" s="889" t="str">
        <f>IF($B7="","",INDEX('All CCC'!N$7:N$826,MATCH(WatchList!$B7,'All CCC'!$B$7:$B$826,0)))</f>
        <v/>
      </c>
      <c r="O7" s="889" t="str">
        <f>IF($B7="","",INDEX('All CCC'!O$7:O$826,MATCH(WatchList!$B7,'All CCC'!$B$7:$B$826,0)))</f>
        <v/>
      </c>
      <c r="P7" s="890" t="str">
        <f>IF($B7="","",INDEX('All CCC'!P$7:P$826,MATCH(WatchList!$B7,'All CCC'!$B$7:$B$826,0)))</f>
        <v/>
      </c>
      <c r="Q7" s="890" t="str">
        <f>IF($B7="","",INDEX('All CCC'!Q$7:Q$826,MATCH(WatchList!$B7,'All CCC'!$B$7:$B$826,0)))</f>
        <v/>
      </c>
      <c r="R7" s="889" t="str">
        <f>IF($B7="","",INDEX('All CCC'!R$7:R$826,MATCH(WatchList!$B7,'All CCC'!$B$7:$B$826,0)))</f>
        <v/>
      </c>
      <c r="S7" s="889" t="str">
        <f>IF($B7="","",INDEX('All CCC'!S$7:S$826,MATCH(WatchList!$B7,'All CCC'!$B$7:$B$826,0)))</f>
        <v/>
      </c>
      <c r="T7" s="889" t="str">
        <f>IF($B7="","",INDEX('All CCC'!T$7:T$826,MATCH(WatchList!$B7,'All CCC'!$B$7:$B$826,0)))</f>
        <v/>
      </c>
      <c r="U7" s="889" t="str">
        <f>IF($B7="","",INDEX('All CCC'!U$7:U$826,MATCH(WatchList!$B7,'All CCC'!$B$7:$B$826,0)))</f>
        <v/>
      </c>
      <c r="V7" s="889" t="str">
        <f>IF($B7="","",INDEX('All CCC'!V$7:V$826,MATCH(WatchList!$B7,'All CCC'!$B$7:$B$826,0)))</f>
        <v/>
      </c>
      <c r="W7" s="889" t="str">
        <f>IF($B7="","",INDEX('All CCC'!W$7:W$826,MATCH(WatchList!$B7,'All CCC'!$B$7:$B$826,0)))</f>
        <v/>
      </c>
      <c r="X7" s="889" t="str">
        <f>IF($B7="","",INDEX('All CCC'!X$7:X$826,MATCH(WatchList!$B7,'All CCC'!$B$7:$B$826,0)))</f>
        <v/>
      </c>
      <c r="Y7" s="889" t="str">
        <f>IF($B7="","",INDEX('All CCC'!Y$7:Y$826,MATCH(WatchList!$B7,'All CCC'!$B$7:$B$826,0)))</f>
        <v/>
      </c>
      <c r="Z7" s="889" t="str">
        <f>IF($B7="","",INDEX('All CCC'!Z$7:Z$826,MATCH(WatchList!$B7,'All CCC'!$B$7:$B$826,0)))</f>
        <v/>
      </c>
      <c r="AA7" s="889" t="str">
        <f>IF($B7="","",INDEX('All CCC'!AA$7:AA$826,MATCH(WatchList!$B7,'All CCC'!$B$7:$B$826,0)))</f>
        <v/>
      </c>
      <c r="AB7" s="889" t="str">
        <f>IF($B7="","",INDEX('All CCC'!AB$7:AB$826,MATCH(WatchList!$B7,'All CCC'!$B$7:$B$826,0)))</f>
        <v/>
      </c>
      <c r="AC7" s="889" t="str">
        <f>IF($B7="","",INDEX('All CCC'!AC$7:AC$826,MATCH(WatchList!$B7,'All CCC'!$B$7:$B$826,0)))</f>
        <v/>
      </c>
      <c r="AD7" s="889" t="str">
        <f>IF($B7="","",INDEX('All CCC'!AD$7:AD$826,MATCH(WatchList!$B7,'All CCC'!$B$7:$B$826,0)))</f>
        <v/>
      </c>
      <c r="AE7" s="889" t="str">
        <f>IF($B7="","",INDEX('All CCC'!AE$7:AE$826,MATCH(WatchList!$B7,'All CCC'!$B$7:$B$826,0)))</f>
        <v/>
      </c>
      <c r="AF7" s="889" t="str">
        <f>IF($B7="","",INDEX('All CCC'!AF$7:AF$826,MATCH(WatchList!$B7,'All CCC'!$B$7:$B$826,0)))</f>
        <v/>
      </c>
      <c r="AG7" s="889" t="str">
        <f>IF($B7="","",INDEX('All CCC'!AG$7:AG$826,MATCH(WatchList!$B7,'All CCC'!$B$7:$B$826,0)))</f>
        <v/>
      </c>
      <c r="AH7" s="889" t="str">
        <f>IF($B7="","",INDEX('All CCC'!AH$7:AH$826,MATCH(WatchList!$B7,'All CCC'!$B$7:$B$826,0)))</f>
        <v/>
      </c>
      <c r="AI7" s="889" t="str">
        <f>IF($B7="","",INDEX('All CCC'!AI$7:AI$826,MATCH(WatchList!$B7,'All CCC'!$B$7:$B$826,0)))</f>
        <v/>
      </c>
      <c r="AJ7" s="889" t="str">
        <f>IF($B7="","",INDEX('All CCC'!AJ$7:AJ$826,MATCH(WatchList!$B7,'All CCC'!$B$7:$B$826,0)))</f>
        <v/>
      </c>
      <c r="AK7" s="889" t="str">
        <f>IF($B7="","",INDEX('All CCC'!AK$7:AK$826,MATCH(WatchList!$B7,'All CCC'!$B$7:$B$826,0)))</f>
        <v/>
      </c>
      <c r="AL7" s="889" t="str">
        <f>IF($B7="","",INDEX('All CCC'!AL$7:AL$826,MATCH(WatchList!$B7,'All CCC'!$B$7:$B$826,0)))</f>
        <v/>
      </c>
      <c r="AM7" s="889" t="str">
        <f>IF($B7="","",INDEX('All CCC'!AM$7:AM$826,MATCH(WatchList!$B7,'All CCC'!$B$7:$B$826,0)))</f>
        <v/>
      </c>
      <c r="AN7" s="889" t="str">
        <f>IF($B7="","",INDEX('All CCC'!AN$7:AN$826,MATCH(WatchList!$B7,'All CCC'!$B$7:$B$826,0)))</f>
        <v/>
      </c>
      <c r="AO7" s="889" t="str">
        <f>IF($B7="","",INDEX('All CCC'!AO$7:AO$826,MATCH(WatchList!$B7,'All CCC'!$B$7:$B$826,0)))</f>
        <v/>
      </c>
      <c r="AP7" s="889" t="str">
        <f>IF($B7="","",INDEX('All CCC'!AP$7:AP$826,MATCH(WatchList!$B7,'All CCC'!$B$7:$B$826,0)))</f>
        <v/>
      </c>
      <c r="AQ7" s="889" t="str">
        <f>IF($B7="","",INDEX('All CCC'!AQ$7:AQ$826,MATCH(WatchList!$B7,'All CCC'!$B$7:$B$826,0)))</f>
        <v/>
      </c>
      <c r="AR7" s="889" t="str">
        <f>IF($B7="","",INDEX('All CCC'!AR$7:AR$826,MATCH(WatchList!$B7,'All CCC'!$B$7:$B$826,0)))</f>
        <v/>
      </c>
      <c r="AS7" s="889" t="str">
        <f>IF($B7="","",INDEX('All CCC'!AS$7:AS$826,MATCH(WatchList!$B7,'All CCC'!$B$7:$B$826,0)))</f>
        <v/>
      </c>
      <c r="AT7" s="889" t="str">
        <f>IF($B7="","",INDEX('All CCC'!AT$7:AT$826,MATCH(WatchList!$B7,'All CCC'!$B$7:$B$826,0)))</f>
        <v/>
      </c>
      <c r="AU7" s="889" t="str">
        <f>IF($B7="","",INDEX('All CCC'!AU$7:AU$826,MATCH(WatchList!$B7,'All CCC'!$B$7:$B$826,0)))</f>
        <v/>
      </c>
      <c r="AV7" s="889" t="str">
        <f>IF($B7="","",INDEX('All CCC'!AV$7:AV$826,MATCH(WatchList!$B7,'All CCC'!$B$7:$B$826,0)))</f>
        <v/>
      </c>
      <c r="AW7" s="889" t="str">
        <f>IF($B7="","",INDEX('All CCC'!AW$7:AW$826,MATCH(WatchList!$B7,'All CCC'!$B$7:$B$826,0)))</f>
        <v/>
      </c>
      <c r="AX7" s="889" t="str">
        <f>IF($B7="","",INDEX('All CCC'!AX$7:AX$826,MATCH(WatchList!$B7,'All CCC'!$B$7:$B$826,0)))</f>
        <v/>
      </c>
      <c r="AY7" s="889" t="str">
        <f>IF($B7="","",INDEX('All CCC'!AY$7:AY$826,MATCH(WatchList!$B7,'All CCC'!$B$7:$B$826,0)))</f>
        <v/>
      </c>
      <c r="AZ7" s="889" t="str">
        <f>IF($B7="","",INDEX('All CCC'!AZ$7:AZ$826,MATCH(WatchList!$B7,'All CCC'!$B$7:$B$826,0)))</f>
        <v/>
      </c>
      <c r="BA7" s="889" t="str">
        <f>IF($B7="","",INDEX('All CCC'!BA$7:BA$826,MATCH(WatchList!$B7,'All CCC'!$B$7:$B$826,0)))</f>
        <v/>
      </c>
      <c r="BB7" s="889" t="str">
        <f>IF($B7="","",INDEX('All CCC'!BB$7:BB$826,MATCH(WatchList!$B7,'All CCC'!$B$7:$B$826,0)))</f>
        <v/>
      </c>
      <c r="BC7" s="889" t="str">
        <f>IF($B7="","",INDEX('All CCC'!BC$7:BC$826,MATCH(WatchList!$B7,'All CCC'!$B$7:$B$826,0)))</f>
        <v/>
      </c>
      <c r="BD7" s="889" t="str">
        <f>IF($B7="","",INDEX('All CCC'!BD$7:BD$826,MATCH(WatchList!$B7,'All CCC'!$B$7:$B$826,0)))</f>
        <v/>
      </c>
      <c r="BE7" s="889" t="str">
        <f>IF($B7="","",INDEX('All CCC'!BE$7:BE$826,MATCH(WatchList!$B7,'All CCC'!$B$7:$B$826,0)))</f>
        <v/>
      </c>
      <c r="BF7" s="889" t="str">
        <f>IF($B7="","",INDEX('All CCC'!BF$7:BF$826,MATCH(WatchList!$B7,'All CCC'!$B$7:$B$826,0)))</f>
        <v/>
      </c>
      <c r="BG7" s="889" t="str">
        <f>IF($B7="","",INDEX('All CCC'!BG$7:BG$826,MATCH(WatchList!$B7,'All CCC'!$B$7:$B$826,0)))</f>
        <v/>
      </c>
    </row>
    <row r="8" spans="1:59" s="864" customFormat="1" ht="11.25" customHeight="1" x14ac:dyDescent="0.2">
      <c r="A8" s="576" t="str">
        <f>IF($B8="","",INDEX('All CCC'!A$7:A$826,MATCH(WatchList!$B8,'All CCC'!$B$7:$B$826,0)))</f>
        <v/>
      </c>
      <c r="B8" s="36"/>
      <c r="C8" s="889" t="str">
        <f>IF($B8="","",INDEX('All CCC'!C$7:C$826,MATCH(WatchList!$B8,'All CCC'!$B$7:$B$826,0)))</f>
        <v/>
      </c>
      <c r="D8" s="889" t="str">
        <f>IF($B8="","",INDEX('All CCC'!D$7:D$826,MATCH(WatchList!$B8,'All CCC'!$B$7:$B$826,0)))</f>
        <v/>
      </c>
      <c r="E8" s="889" t="str">
        <f>IF($B8="","",INDEX('All CCC'!E$7:E$826,MATCH(WatchList!$B8,'All CCC'!$B$7:$B$826,0)))</f>
        <v/>
      </c>
      <c r="F8" s="889" t="str">
        <f>IF($B8="","",INDEX('All CCC'!F$7:F$826,MATCH(WatchList!$B8,'All CCC'!$B$7:$B$826,0)))</f>
        <v/>
      </c>
      <c r="G8" s="889" t="str">
        <f>IF($B8="","",INDEX('All CCC'!G$7:G$826,MATCH(WatchList!$B8,'All CCC'!$B$7:$B$826,0)))</f>
        <v/>
      </c>
      <c r="H8" s="889" t="str">
        <f>IF($B8="","",INDEX('All CCC'!H$7:H$826,MATCH(WatchList!$B8,'All CCC'!$B$7:$B$826,0)))</f>
        <v/>
      </c>
      <c r="I8" s="889" t="str">
        <f>IF($B8="","",INDEX('All CCC'!I$7:I$826,MATCH(WatchList!$B8,'All CCC'!$B$7:$B$826,0)))</f>
        <v/>
      </c>
      <c r="J8" s="889" t="str">
        <f>IF($B8="","",INDEX('All CCC'!J$7:J$826,MATCH(WatchList!$B8,'All CCC'!$B$7:$B$826,0)))</f>
        <v/>
      </c>
      <c r="K8" s="889" t="str">
        <f>IF($B8="","",INDEX('All CCC'!K$7:K$826,MATCH(WatchList!$B8,'All CCC'!$B$7:$B$826,0)))</f>
        <v/>
      </c>
      <c r="L8" s="889" t="str">
        <f>IF($B8="","",INDEX('All CCC'!L$7:L$826,MATCH(WatchList!$B8,'All CCC'!$B$7:$B$826,0)))</f>
        <v/>
      </c>
      <c r="M8" s="889" t="str">
        <f>IF($B8="","",INDEX('All CCC'!M$7:M$826,MATCH(WatchList!$B8,'All CCC'!$B$7:$B$826,0)))</f>
        <v/>
      </c>
      <c r="N8" s="889" t="str">
        <f>IF($B8="","",INDEX('All CCC'!N$7:N$826,MATCH(WatchList!$B8,'All CCC'!$B$7:$B$826,0)))</f>
        <v/>
      </c>
      <c r="O8" s="889" t="str">
        <f>IF($B8="","",INDEX('All CCC'!O$7:O$826,MATCH(WatchList!$B8,'All CCC'!$B$7:$B$826,0)))</f>
        <v/>
      </c>
      <c r="P8" s="890" t="str">
        <f>IF($B8="","",INDEX('All CCC'!P$7:P$826,MATCH(WatchList!$B8,'All CCC'!$B$7:$B$826,0)))</f>
        <v/>
      </c>
      <c r="Q8" s="890" t="str">
        <f>IF($B8="","",INDEX('All CCC'!Q$7:Q$826,MATCH(WatchList!$B8,'All CCC'!$B$7:$B$826,0)))</f>
        <v/>
      </c>
      <c r="R8" s="889" t="str">
        <f>IF($B8="","",INDEX('All CCC'!R$7:R$826,MATCH(WatchList!$B8,'All CCC'!$B$7:$B$826,0)))</f>
        <v/>
      </c>
      <c r="S8" s="889" t="str">
        <f>IF($B8="","",INDEX('All CCC'!S$7:S$826,MATCH(WatchList!$B8,'All CCC'!$B$7:$B$826,0)))</f>
        <v/>
      </c>
      <c r="T8" s="889" t="str">
        <f>IF($B8="","",INDEX('All CCC'!T$7:T$826,MATCH(WatchList!$B8,'All CCC'!$B$7:$B$826,0)))</f>
        <v/>
      </c>
      <c r="U8" s="889" t="str">
        <f>IF($B8="","",INDEX('All CCC'!U$7:U$826,MATCH(WatchList!$B8,'All CCC'!$B$7:$B$826,0)))</f>
        <v/>
      </c>
      <c r="V8" s="889" t="str">
        <f>IF($B8="","",INDEX('All CCC'!V$7:V$826,MATCH(WatchList!$B8,'All CCC'!$B$7:$B$826,0)))</f>
        <v/>
      </c>
      <c r="W8" s="889" t="str">
        <f>IF($B8="","",INDEX('All CCC'!W$7:W$826,MATCH(WatchList!$B8,'All CCC'!$B$7:$B$826,0)))</f>
        <v/>
      </c>
      <c r="X8" s="889" t="str">
        <f>IF($B8="","",INDEX('All CCC'!X$7:X$826,MATCH(WatchList!$B8,'All CCC'!$B$7:$B$826,0)))</f>
        <v/>
      </c>
      <c r="Y8" s="889" t="str">
        <f>IF($B8="","",INDEX('All CCC'!Y$7:Y$826,MATCH(WatchList!$B8,'All CCC'!$B$7:$B$826,0)))</f>
        <v/>
      </c>
      <c r="Z8" s="889" t="str">
        <f>IF($B8="","",INDEX('All CCC'!Z$7:Z$826,MATCH(WatchList!$B8,'All CCC'!$B$7:$B$826,0)))</f>
        <v/>
      </c>
      <c r="AA8" s="889" t="str">
        <f>IF($B8="","",INDEX('All CCC'!AA$7:AA$826,MATCH(WatchList!$B8,'All CCC'!$B$7:$B$826,0)))</f>
        <v/>
      </c>
      <c r="AB8" s="889" t="str">
        <f>IF($B8="","",INDEX('All CCC'!AB$7:AB$826,MATCH(WatchList!$B8,'All CCC'!$B$7:$B$826,0)))</f>
        <v/>
      </c>
      <c r="AC8" s="889" t="str">
        <f>IF($B8="","",INDEX('All CCC'!AC$7:AC$826,MATCH(WatchList!$B8,'All CCC'!$B$7:$B$826,0)))</f>
        <v/>
      </c>
      <c r="AD8" s="889" t="str">
        <f>IF($B8="","",INDEX('All CCC'!AD$7:AD$826,MATCH(WatchList!$B8,'All CCC'!$B$7:$B$826,0)))</f>
        <v/>
      </c>
      <c r="AE8" s="889" t="str">
        <f>IF($B8="","",INDEX('All CCC'!AE$7:AE$826,MATCH(WatchList!$B8,'All CCC'!$B$7:$B$826,0)))</f>
        <v/>
      </c>
      <c r="AF8" s="889" t="str">
        <f>IF($B8="","",INDEX('All CCC'!AF$7:AF$826,MATCH(WatchList!$B8,'All CCC'!$B$7:$B$826,0)))</f>
        <v/>
      </c>
      <c r="AG8" s="889" t="str">
        <f>IF($B8="","",INDEX('All CCC'!AG$7:AG$826,MATCH(WatchList!$B8,'All CCC'!$B$7:$B$826,0)))</f>
        <v/>
      </c>
      <c r="AH8" s="889" t="str">
        <f>IF($B8="","",INDEX('All CCC'!AH$7:AH$826,MATCH(WatchList!$B8,'All CCC'!$B$7:$B$826,0)))</f>
        <v/>
      </c>
      <c r="AI8" s="889" t="str">
        <f>IF($B8="","",INDEX('All CCC'!AI$7:AI$826,MATCH(WatchList!$B8,'All CCC'!$B$7:$B$826,0)))</f>
        <v/>
      </c>
      <c r="AJ8" s="889" t="str">
        <f>IF($B8="","",INDEX('All CCC'!AJ$7:AJ$826,MATCH(WatchList!$B8,'All CCC'!$B$7:$B$826,0)))</f>
        <v/>
      </c>
      <c r="AK8" s="889" t="str">
        <f>IF($B8="","",INDEX('All CCC'!AK$7:AK$826,MATCH(WatchList!$B8,'All CCC'!$B$7:$B$826,0)))</f>
        <v/>
      </c>
      <c r="AL8" s="889" t="str">
        <f>IF($B8="","",INDEX('All CCC'!AL$7:AL$826,MATCH(WatchList!$B8,'All CCC'!$B$7:$B$826,0)))</f>
        <v/>
      </c>
      <c r="AM8" s="889" t="str">
        <f>IF($B8="","",INDEX('All CCC'!AM$7:AM$826,MATCH(WatchList!$B8,'All CCC'!$B$7:$B$826,0)))</f>
        <v/>
      </c>
      <c r="AN8" s="889" t="str">
        <f>IF($B8="","",INDEX('All CCC'!AN$7:AN$826,MATCH(WatchList!$B8,'All CCC'!$B$7:$B$826,0)))</f>
        <v/>
      </c>
      <c r="AO8" s="889" t="str">
        <f>IF($B8="","",INDEX('All CCC'!AO$7:AO$826,MATCH(WatchList!$B8,'All CCC'!$B$7:$B$826,0)))</f>
        <v/>
      </c>
      <c r="AP8" s="889" t="str">
        <f>IF($B8="","",INDEX('All CCC'!AP$7:AP$826,MATCH(WatchList!$B8,'All CCC'!$B$7:$B$826,0)))</f>
        <v/>
      </c>
      <c r="AQ8" s="889" t="str">
        <f>IF($B8="","",INDEX('All CCC'!AQ$7:AQ$826,MATCH(WatchList!$B8,'All CCC'!$B$7:$B$826,0)))</f>
        <v/>
      </c>
      <c r="AR8" s="889" t="str">
        <f>IF($B8="","",INDEX('All CCC'!AR$7:AR$826,MATCH(WatchList!$B8,'All CCC'!$B$7:$B$826,0)))</f>
        <v/>
      </c>
      <c r="AS8" s="889" t="str">
        <f>IF($B8="","",INDEX('All CCC'!AS$7:AS$826,MATCH(WatchList!$B8,'All CCC'!$B$7:$B$826,0)))</f>
        <v/>
      </c>
      <c r="AT8" s="889" t="str">
        <f>IF($B8="","",INDEX('All CCC'!AT$7:AT$826,MATCH(WatchList!$B8,'All CCC'!$B$7:$B$826,0)))</f>
        <v/>
      </c>
      <c r="AU8" s="889" t="str">
        <f>IF($B8="","",INDEX('All CCC'!AU$7:AU$826,MATCH(WatchList!$B8,'All CCC'!$B$7:$B$826,0)))</f>
        <v/>
      </c>
      <c r="AV8" s="889" t="str">
        <f>IF($B8="","",INDEX('All CCC'!AV$7:AV$826,MATCH(WatchList!$B8,'All CCC'!$B$7:$B$826,0)))</f>
        <v/>
      </c>
      <c r="AW8" s="889" t="str">
        <f>IF($B8="","",INDEX('All CCC'!AW$7:AW$826,MATCH(WatchList!$B8,'All CCC'!$B$7:$B$826,0)))</f>
        <v/>
      </c>
      <c r="AX8" s="889" t="str">
        <f>IF($B8="","",INDEX('All CCC'!AX$7:AX$826,MATCH(WatchList!$B8,'All CCC'!$B$7:$B$826,0)))</f>
        <v/>
      </c>
      <c r="AY8" s="889" t="str">
        <f>IF($B8="","",INDEX('All CCC'!AY$7:AY$826,MATCH(WatchList!$B8,'All CCC'!$B$7:$B$826,0)))</f>
        <v/>
      </c>
      <c r="AZ8" s="889" t="str">
        <f>IF($B8="","",INDEX('All CCC'!AZ$7:AZ$826,MATCH(WatchList!$B8,'All CCC'!$B$7:$B$826,0)))</f>
        <v/>
      </c>
      <c r="BA8" s="889" t="str">
        <f>IF($B8="","",INDEX('All CCC'!BA$7:BA$826,MATCH(WatchList!$B8,'All CCC'!$B$7:$B$826,0)))</f>
        <v/>
      </c>
      <c r="BB8" s="889" t="str">
        <f>IF($B8="","",INDEX('All CCC'!BB$7:BB$826,MATCH(WatchList!$B8,'All CCC'!$B$7:$B$826,0)))</f>
        <v/>
      </c>
      <c r="BC8" s="889" t="str">
        <f>IF($B8="","",INDEX('All CCC'!BC$7:BC$826,MATCH(WatchList!$B8,'All CCC'!$B$7:$B$826,0)))</f>
        <v/>
      </c>
      <c r="BD8" s="889" t="str">
        <f>IF($B8="","",INDEX('All CCC'!BD$7:BD$826,MATCH(WatchList!$B8,'All CCC'!$B$7:$B$826,0)))</f>
        <v/>
      </c>
      <c r="BE8" s="889" t="str">
        <f>IF($B8="","",INDEX('All CCC'!BE$7:BE$826,MATCH(WatchList!$B8,'All CCC'!$B$7:$B$826,0)))</f>
        <v/>
      </c>
      <c r="BF8" s="889" t="str">
        <f>IF($B8="","",INDEX('All CCC'!BF$7:BF$826,MATCH(WatchList!$B8,'All CCC'!$B$7:$B$826,0)))</f>
        <v/>
      </c>
      <c r="BG8" s="889" t="str">
        <f>IF($B8="","",INDEX('All CCC'!BG$7:BG$826,MATCH(WatchList!$B8,'All CCC'!$B$7:$B$826,0)))</f>
        <v/>
      </c>
    </row>
    <row r="9" spans="1:59" ht="11.25" customHeight="1" x14ac:dyDescent="0.2">
      <c r="A9" s="576" t="str">
        <f>IF($B9="","",INDEX('All CCC'!A$7:A$826,MATCH(WatchList!$B9,'All CCC'!$B$7:$B$826,0)))</f>
        <v/>
      </c>
      <c r="B9" s="36"/>
      <c r="C9" s="889" t="str">
        <f>IF($B9="","",INDEX('All CCC'!C$7:C$826,MATCH(WatchList!$B9,'All CCC'!$B$7:$B$826,0)))</f>
        <v/>
      </c>
      <c r="D9" s="889" t="str">
        <f>IF($B9="","",INDEX('All CCC'!D$7:D$826,MATCH(WatchList!$B9,'All CCC'!$B$7:$B$826,0)))</f>
        <v/>
      </c>
      <c r="E9" s="889" t="str">
        <f>IF($B9="","",INDEX('All CCC'!E$7:E$826,MATCH(WatchList!$B9,'All CCC'!$B$7:$B$826,0)))</f>
        <v/>
      </c>
      <c r="F9" s="889" t="str">
        <f>IF($B9="","",INDEX('All CCC'!F$7:F$826,MATCH(WatchList!$B9,'All CCC'!$B$7:$B$826,0)))</f>
        <v/>
      </c>
      <c r="G9" s="889" t="str">
        <f>IF($B9="","",INDEX('All CCC'!G$7:G$826,MATCH(WatchList!$B9,'All CCC'!$B$7:$B$826,0)))</f>
        <v/>
      </c>
      <c r="H9" s="889" t="str">
        <f>IF($B9="","",INDEX('All CCC'!H$7:H$826,MATCH(WatchList!$B9,'All CCC'!$B$7:$B$826,0)))</f>
        <v/>
      </c>
      <c r="I9" s="889" t="str">
        <f>IF($B9="","",INDEX('All CCC'!I$7:I$826,MATCH(WatchList!$B9,'All CCC'!$B$7:$B$826,0)))</f>
        <v/>
      </c>
      <c r="J9" s="889" t="str">
        <f>IF($B9="","",INDEX('All CCC'!J$7:J$826,MATCH(WatchList!$B9,'All CCC'!$B$7:$B$826,0)))</f>
        <v/>
      </c>
      <c r="K9" s="889" t="str">
        <f>IF($B9="","",INDEX('All CCC'!K$7:K$826,MATCH(WatchList!$B9,'All CCC'!$B$7:$B$826,0)))</f>
        <v/>
      </c>
      <c r="L9" s="889" t="str">
        <f>IF($B9="","",INDEX('All CCC'!L$7:L$826,MATCH(WatchList!$B9,'All CCC'!$B$7:$B$826,0)))</f>
        <v/>
      </c>
      <c r="M9" s="889" t="str">
        <f>IF($B9="","",INDEX('All CCC'!M$7:M$826,MATCH(WatchList!$B9,'All CCC'!$B$7:$B$826,0)))</f>
        <v/>
      </c>
      <c r="N9" s="889" t="str">
        <f>IF($B9="","",INDEX('All CCC'!N$7:N$826,MATCH(WatchList!$B9,'All CCC'!$B$7:$B$826,0)))</f>
        <v/>
      </c>
      <c r="O9" s="889" t="str">
        <f>IF($B9="","",INDEX('All CCC'!O$7:O$826,MATCH(WatchList!$B9,'All CCC'!$B$7:$B$826,0)))</f>
        <v/>
      </c>
      <c r="P9" s="890" t="str">
        <f>IF($B9="","",INDEX('All CCC'!P$7:P$826,MATCH(WatchList!$B9,'All CCC'!$B$7:$B$826,0)))</f>
        <v/>
      </c>
      <c r="Q9" s="890" t="str">
        <f>IF($B9="","",INDEX('All CCC'!Q$7:Q$826,MATCH(WatchList!$B9,'All CCC'!$B$7:$B$826,0)))</f>
        <v/>
      </c>
      <c r="R9" s="889" t="str">
        <f>IF($B9="","",INDEX('All CCC'!R$7:R$826,MATCH(WatchList!$B9,'All CCC'!$B$7:$B$826,0)))</f>
        <v/>
      </c>
      <c r="S9" s="889" t="str">
        <f>IF($B9="","",INDEX('All CCC'!S$7:S$826,MATCH(WatchList!$B9,'All CCC'!$B$7:$B$826,0)))</f>
        <v/>
      </c>
      <c r="T9" s="889" t="str">
        <f>IF($B9="","",INDEX('All CCC'!T$7:T$826,MATCH(WatchList!$B9,'All CCC'!$B$7:$B$826,0)))</f>
        <v/>
      </c>
      <c r="U9" s="889" t="str">
        <f>IF($B9="","",INDEX('All CCC'!U$7:U$826,MATCH(WatchList!$B9,'All CCC'!$B$7:$B$826,0)))</f>
        <v/>
      </c>
      <c r="V9" s="889" t="str">
        <f>IF($B9="","",INDEX('All CCC'!V$7:V$826,MATCH(WatchList!$B9,'All CCC'!$B$7:$B$826,0)))</f>
        <v/>
      </c>
      <c r="W9" s="889" t="str">
        <f>IF($B9="","",INDEX('All CCC'!W$7:W$826,MATCH(WatchList!$B9,'All CCC'!$B$7:$B$826,0)))</f>
        <v/>
      </c>
      <c r="X9" s="889" t="str">
        <f>IF($B9="","",INDEX('All CCC'!X$7:X$826,MATCH(WatchList!$B9,'All CCC'!$B$7:$B$826,0)))</f>
        <v/>
      </c>
      <c r="Y9" s="889" t="str">
        <f>IF($B9="","",INDEX('All CCC'!Y$7:Y$826,MATCH(WatchList!$B9,'All CCC'!$B$7:$B$826,0)))</f>
        <v/>
      </c>
      <c r="Z9" s="889" t="str">
        <f>IF($B9="","",INDEX('All CCC'!Z$7:Z$826,MATCH(WatchList!$B9,'All CCC'!$B$7:$B$826,0)))</f>
        <v/>
      </c>
      <c r="AA9" s="889" t="str">
        <f>IF($B9="","",INDEX('All CCC'!AA$7:AA$826,MATCH(WatchList!$B9,'All CCC'!$B$7:$B$826,0)))</f>
        <v/>
      </c>
      <c r="AB9" s="889" t="str">
        <f>IF($B9="","",INDEX('All CCC'!AB$7:AB$826,MATCH(WatchList!$B9,'All CCC'!$B$7:$B$826,0)))</f>
        <v/>
      </c>
      <c r="AC9" s="889" t="str">
        <f>IF($B9="","",INDEX('All CCC'!AC$7:AC$826,MATCH(WatchList!$B9,'All CCC'!$B$7:$B$826,0)))</f>
        <v/>
      </c>
      <c r="AD9" s="889" t="str">
        <f>IF($B9="","",INDEX('All CCC'!AD$7:AD$826,MATCH(WatchList!$B9,'All CCC'!$B$7:$B$826,0)))</f>
        <v/>
      </c>
      <c r="AE9" s="889" t="str">
        <f>IF($B9="","",INDEX('All CCC'!AE$7:AE$826,MATCH(WatchList!$B9,'All CCC'!$B$7:$B$826,0)))</f>
        <v/>
      </c>
      <c r="AF9" s="889" t="str">
        <f>IF($B9="","",INDEX('All CCC'!AF$7:AF$826,MATCH(WatchList!$B9,'All CCC'!$B$7:$B$826,0)))</f>
        <v/>
      </c>
      <c r="AG9" s="889" t="str">
        <f>IF($B9="","",INDEX('All CCC'!AG$7:AG$826,MATCH(WatchList!$B9,'All CCC'!$B$7:$B$826,0)))</f>
        <v/>
      </c>
      <c r="AH9" s="889" t="str">
        <f>IF($B9="","",INDEX('All CCC'!AH$7:AH$826,MATCH(WatchList!$B9,'All CCC'!$B$7:$B$826,0)))</f>
        <v/>
      </c>
      <c r="AI9" s="889" t="str">
        <f>IF($B9="","",INDEX('All CCC'!AI$7:AI$826,MATCH(WatchList!$B9,'All CCC'!$B$7:$B$826,0)))</f>
        <v/>
      </c>
      <c r="AJ9" s="889" t="str">
        <f>IF($B9="","",INDEX('All CCC'!AJ$7:AJ$826,MATCH(WatchList!$B9,'All CCC'!$B$7:$B$826,0)))</f>
        <v/>
      </c>
      <c r="AK9" s="889" t="str">
        <f>IF($B9="","",INDEX('All CCC'!AK$7:AK$826,MATCH(WatchList!$B9,'All CCC'!$B$7:$B$826,0)))</f>
        <v/>
      </c>
      <c r="AL9" s="889" t="str">
        <f>IF($B9="","",INDEX('All CCC'!AL$7:AL$826,MATCH(WatchList!$B9,'All CCC'!$B$7:$B$826,0)))</f>
        <v/>
      </c>
      <c r="AM9" s="889" t="str">
        <f>IF($B9="","",INDEX('All CCC'!AM$7:AM$826,MATCH(WatchList!$B9,'All CCC'!$B$7:$B$826,0)))</f>
        <v/>
      </c>
      <c r="AN9" s="889" t="str">
        <f>IF($B9="","",INDEX('All CCC'!AN$7:AN$826,MATCH(WatchList!$B9,'All CCC'!$B$7:$B$826,0)))</f>
        <v/>
      </c>
      <c r="AO9" s="889" t="str">
        <f>IF($B9="","",INDEX('All CCC'!AO$7:AO$826,MATCH(WatchList!$B9,'All CCC'!$B$7:$B$826,0)))</f>
        <v/>
      </c>
      <c r="AP9" s="889" t="str">
        <f>IF($B9="","",INDEX('All CCC'!AP$7:AP$826,MATCH(WatchList!$B9,'All CCC'!$B$7:$B$826,0)))</f>
        <v/>
      </c>
      <c r="AQ9" s="889" t="str">
        <f>IF($B9="","",INDEX('All CCC'!AQ$7:AQ$826,MATCH(WatchList!$B9,'All CCC'!$B$7:$B$826,0)))</f>
        <v/>
      </c>
      <c r="AR9" s="889" t="str">
        <f>IF($B9="","",INDEX('All CCC'!AR$7:AR$826,MATCH(WatchList!$B9,'All CCC'!$B$7:$B$826,0)))</f>
        <v/>
      </c>
      <c r="AS9" s="889" t="str">
        <f>IF($B9="","",INDEX('All CCC'!AS$7:AS$826,MATCH(WatchList!$B9,'All CCC'!$B$7:$B$826,0)))</f>
        <v/>
      </c>
      <c r="AT9" s="889" t="str">
        <f>IF($B9="","",INDEX('All CCC'!AT$7:AT$826,MATCH(WatchList!$B9,'All CCC'!$B$7:$B$826,0)))</f>
        <v/>
      </c>
      <c r="AU9" s="889" t="str">
        <f>IF($B9="","",INDEX('All CCC'!AU$7:AU$826,MATCH(WatchList!$B9,'All CCC'!$B$7:$B$826,0)))</f>
        <v/>
      </c>
      <c r="AV9" s="889" t="str">
        <f>IF($B9="","",INDEX('All CCC'!AV$7:AV$826,MATCH(WatchList!$B9,'All CCC'!$B$7:$B$826,0)))</f>
        <v/>
      </c>
      <c r="AW9" s="889" t="str">
        <f>IF($B9="","",INDEX('All CCC'!AW$7:AW$826,MATCH(WatchList!$B9,'All CCC'!$B$7:$B$826,0)))</f>
        <v/>
      </c>
      <c r="AX9" s="889" t="str">
        <f>IF($B9="","",INDEX('All CCC'!AX$7:AX$826,MATCH(WatchList!$B9,'All CCC'!$B$7:$B$826,0)))</f>
        <v/>
      </c>
      <c r="AY9" s="889" t="str">
        <f>IF($B9="","",INDEX('All CCC'!AY$7:AY$826,MATCH(WatchList!$B9,'All CCC'!$B$7:$B$826,0)))</f>
        <v/>
      </c>
      <c r="AZ9" s="889" t="str">
        <f>IF($B9="","",INDEX('All CCC'!AZ$7:AZ$826,MATCH(WatchList!$B9,'All CCC'!$B$7:$B$826,0)))</f>
        <v/>
      </c>
      <c r="BA9" s="889" t="str">
        <f>IF($B9="","",INDEX('All CCC'!BA$7:BA$826,MATCH(WatchList!$B9,'All CCC'!$B$7:$B$826,0)))</f>
        <v/>
      </c>
      <c r="BB9" s="889" t="str">
        <f>IF($B9="","",INDEX('All CCC'!BB$7:BB$826,MATCH(WatchList!$B9,'All CCC'!$B$7:$B$826,0)))</f>
        <v/>
      </c>
      <c r="BC9" s="889" t="str">
        <f>IF($B9="","",INDEX('All CCC'!BC$7:BC$826,MATCH(WatchList!$B9,'All CCC'!$B$7:$B$826,0)))</f>
        <v/>
      </c>
      <c r="BD9" s="889" t="str">
        <f>IF($B9="","",INDEX('All CCC'!BD$7:BD$826,MATCH(WatchList!$B9,'All CCC'!$B$7:$B$826,0)))</f>
        <v/>
      </c>
      <c r="BE9" s="889" t="str">
        <f>IF($B9="","",INDEX('All CCC'!BE$7:BE$826,MATCH(WatchList!$B9,'All CCC'!$B$7:$B$826,0)))</f>
        <v/>
      </c>
      <c r="BF9" s="889" t="str">
        <f>IF($B9="","",INDEX('All CCC'!BF$7:BF$826,MATCH(WatchList!$B9,'All CCC'!$B$7:$B$826,0)))</f>
        <v/>
      </c>
      <c r="BG9" s="889" t="str">
        <f>IF($B9="","",INDEX('All CCC'!BG$7:BG$826,MATCH(WatchList!$B9,'All CCC'!$B$7:$B$826,0)))</f>
        <v/>
      </c>
    </row>
    <row r="10" spans="1:59" ht="11.25" customHeight="1" x14ac:dyDescent="0.2">
      <c r="A10" s="576" t="str">
        <f>IF($B10="","",INDEX('All CCC'!A$7:A$826,MATCH(WatchList!$B10,'All CCC'!$B$7:$B$826,0)))</f>
        <v/>
      </c>
      <c r="B10" s="36"/>
      <c r="C10" s="889" t="str">
        <f>IF($B10="","",INDEX('All CCC'!C$7:C$826,MATCH(WatchList!$B10,'All CCC'!$B$7:$B$826,0)))</f>
        <v/>
      </c>
      <c r="D10" s="889" t="str">
        <f>IF($B10="","",INDEX('All CCC'!D$7:D$826,MATCH(WatchList!$B10,'All CCC'!$B$7:$B$826,0)))</f>
        <v/>
      </c>
      <c r="E10" s="889" t="str">
        <f>IF($B10="","",INDEX('All CCC'!E$7:E$826,MATCH(WatchList!$B10,'All CCC'!$B$7:$B$826,0)))</f>
        <v/>
      </c>
      <c r="F10" s="889" t="str">
        <f>IF($B10="","",INDEX('All CCC'!F$7:F$826,MATCH(WatchList!$B10,'All CCC'!$B$7:$B$826,0)))</f>
        <v/>
      </c>
      <c r="G10" s="889" t="str">
        <f>IF($B10="","",INDEX('All CCC'!G$7:G$826,MATCH(WatchList!$B10,'All CCC'!$B$7:$B$826,0)))</f>
        <v/>
      </c>
      <c r="H10" s="889" t="str">
        <f>IF($B10="","",INDEX('All CCC'!H$7:H$826,MATCH(WatchList!$B10,'All CCC'!$B$7:$B$826,0)))</f>
        <v/>
      </c>
      <c r="I10" s="889" t="str">
        <f>IF($B10="","",INDEX('All CCC'!I$7:I$826,MATCH(WatchList!$B10,'All CCC'!$B$7:$B$826,0)))</f>
        <v/>
      </c>
      <c r="J10" s="889" t="str">
        <f>IF($B10="","",INDEX('All CCC'!J$7:J$826,MATCH(WatchList!$B10,'All CCC'!$B$7:$B$826,0)))</f>
        <v/>
      </c>
      <c r="K10" s="889" t="str">
        <f>IF($B10="","",INDEX('All CCC'!K$7:K$826,MATCH(WatchList!$B10,'All CCC'!$B$7:$B$826,0)))</f>
        <v/>
      </c>
      <c r="L10" s="889" t="str">
        <f>IF($B10="","",INDEX('All CCC'!L$7:L$826,MATCH(WatchList!$B10,'All CCC'!$B$7:$B$826,0)))</f>
        <v/>
      </c>
      <c r="M10" s="889" t="str">
        <f>IF($B10="","",INDEX('All CCC'!M$7:M$826,MATCH(WatchList!$B10,'All CCC'!$B$7:$B$826,0)))</f>
        <v/>
      </c>
      <c r="N10" s="889" t="str">
        <f>IF($B10="","",INDEX('All CCC'!N$7:N$826,MATCH(WatchList!$B10,'All CCC'!$B$7:$B$826,0)))</f>
        <v/>
      </c>
      <c r="O10" s="889" t="str">
        <f>IF($B10="","",INDEX('All CCC'!O$7:O$826,MATCH(WatchList!$B10,'All CCC'!$B$7:$B$826,0)))</f>
        <v/>
      </c>
      <c r="P10" s="890" t="str">
        <f>IF($B10="","",INDEX('All CCC'!P$7:P$826,MATCH(WatchList!$B10,'All CCC'!$B$7:$B$826,0)))</f>
        <v/>
      </c>
      <c r="Q10" s="890" t="str">
        <f>IF($B10="","",INDEX('All CCC'!Q$7:Q$826,MATCH(WatchList!$B10,'All CCC'!$B$7:$B$826,0)))</f>
        <v/>
      </c>
      <c r="R10" s="889" t="str">
        <f>IF($B10="","",INDEX('All CCC'!R$7:R$826,MATCH(WatchList!$B10,'All CCC'!$B$7:$B$826,0)))</f>
        <v/>
      </c>
      <c r="S10" s="889" t="str">
        <f>IF($B10="","",INDEX('All CCC'!S$7:S$826,MATCH(WatchList!$B10,'All CCC'!$B$7:$B$826,0)))</f>
        <v/>
      </c>
      <c r="T10" s="889" t="str">
        <f>IF($B10="","",INDEX('All CCC'!T$7:T$826,MATCH(WatchList!$B10,'All CCC'!$B$7:$B$826,0)))</f>
        <v/>
      </c>
      <c r="U10" s="889" t="str">
        <f>IF($B10="","",INDEX('All CCC'!U$7:U$826,MATCH(WatchList!$B10,'All CCC'!$B$7:$B$826,0)))</f>
        <v/>
      </c>
      <c r="V10" s="889" t="str">
        <f>IF($B10="","",INDEX('All CCC'!V$7:V$826,MATCH(WatchList!$B10,'All CCC'!$B$7:$B$826,0)))</f>
        <v/>
      </c>
      <c r="W10" s="889" t="str">
        <f>IF($B10="","",INDEX('All CCC'!W$7:W$826,MATCH(WatchList!$B10,'All CCC'!$B$7:$B$826,0)))</f>
        <v/>
      </c>
      <c r="X10" s="889" t="str">
        <f>IF($B10="","",INDEX('All CCC'!X$7:X$826,MATCH(WatchList!$B10,'All CCC'!$B$7:$B$826,0)))</f>
        <v/>
      </c>
      <c r="Y10" s="889" t="str">
        <f>IF($B10="","",INDEX('All CCC'!Y$7:Y$826,MATCH(WatchList!$B10,'All CCC'!$B$7:$B$826,0)))</f>
        <v/>
      </c>
      <c r="Z10" s="889" t="str">
        <f>IF($B10="","",INDEX('All CCC'!Z$7:Z$826,MATCH(WatchList!$B10,'All CCC'!$B$7:$B$826,0)))</f>
        <v/>
      </c>
      <c r="AA10" s="889" t="str">
        <f>IF($B10="","",INDEX('All CCC'!AA$7:AA$826,MATCH(WatchList!$B10,'All CCC'!$B$7:$B$826,0)))</f>
        <v/>
      </c>
      <c r="AB10" s="889" t="str">
        <f>IF($B10="","",INDEX('All CCC'!AB$7:AB$826,MATCH(WatchList!$B10,'All CCC'!$B$7:$B$826,0)))</f>
        <v/>
      </c>
      <c r="AC10" s="889" t="str">
        <f>IF($B10="","",INDEX('All CCC'!AC$7:AC$826,MATCH(WatchList!$B10,'All CCC'!$B$7:$B$826,0)))</f>
        <v/>
      </c>
      <c r="AD10" s="889" t="str">
        <f>IF($B10="","",INDEX('All CCC'!AD$7:AD$826,MATCH(WatchList!$B10,'All CCC'!$B$7:$B$826,0)))</f>
        <v/>
      </c>
      <c r="AE10" s="889" t="str">
        <f>IF($B10="","",INDEX('All CCC'!AE$7:AE$826,MATCH(WatchList!$B10,'All CCC'!$B$7:$B$826,0)))</f>
        <v/>
      </c>
      <c r="AF10" s="889" t="str">
        <f>IF($B10="","",INDEX('All CCC'!AF$7:AF$826,MATCH(WatchList!$B10,'All CCC'!$B$7:$B$826,0)))</f>
        <v/>
      </c>
      <c r="AG10" s="889" t="str">
        <f>IF($B10="","",INDEX('All CCC'!AG$7:AG$826,MATCH(WatchList!$B10,'All CCC'!$B$7:$B$826,0)))</f>
        <v/>
      </c>
      <c r="AH10" s="889" t="str">
        <f>IF($B10="","",INDEX('All CCC'!AH$7:AH$826,MATCH(WatchList!$B10,'All CCC'!$B$7:$B$826,0)))</f>
        <v/>
      </c>
      <c r="AI10" s="889" t="str">
        <f>IF($B10="","",INDEX('All CCC'!AI$7:AI$826,MATCH(WatchList!$B10,'All CCC'!$B$7:$B$826,0)))</f>
        <v/>
      </c>
      <c r="AJ10" s="889" t="str">
        <f>IF($B10="","",INDEX('All CCC'!AJ$7:AJ$826,MATCH(WatchList!$B10,'All CCC'!$B$7:$B$826,0)))</f>
        <v/>
      </c>
      <c r="AK10" s="889" t="str">
        <f>IF($B10="","",INDEX('All CCC'!AK$7:AK$826,MATCH(WatchList!$B10,'All CCC'!$B$7:$B$826,0)))</f>
        <v/>
      </c>
      <c r="AL10" s="889" t="str">
        <f>IF($B10="","",INDEX('All CCC'!AL$7:AL$826,MATCH(WatchList!$B10,'All CCC'!$B$7:$B$826,0)))</f>
        <v/>
      </c>
      <c r="AM10" s="889" t="str">
        <f>IF($B10="","",INDEX('All CCC'!AM$7:AM$826,MATCH(WatchList!$B10,'All CCC'!$B$7:$B$826,0)))</f>
        <v/>
      </c>
      <c r="AN10" s="889" t="str">
        <f>IF($B10="","",INDEX('All CCC'!AN$7:AN$826,MATCH(WatchList!$B10,'All CCC'!$B$7:$B$826,0)))</f>
        <v/>
      </c>
      <c r="AO10" s="889" t="str">
        <f>IF($B10="","",INDEX('All CCC'!AO$7:AO$826,MATCH(WatchList!$B10,'All CCC'!$B$7:$B$826,0)))</f>
        <v/>
      </c>
      <c r="AP10" s="889" t="str">
        <f>IF($B10="","",INDEX('All CCC'!AP$7:AP$826,MATCH(WatchList!$B10,'All CCC'!$B$7:$B$826,0)))</f>
        <v/>
      </c>
      <c r="AQ10" s="889" t="str">
        <f>IF($B10="","",INDEX('All CCC'!AQ$7:AQ$826,MATCH(WatchList!$B10,'All CCC'!$B$7:$B$826,0)))</f>
        <v/>
      </c>
      <c r="AR10" s="889" t="str">
        <f>IF($B10="","",INDEX('All CCC'!AR$7:AR$826,MATCH(WatchList!$B10,'All CCC'!$B$7:$B$826,0)))</f>
        <v/>
      </c>
      <c r="AS10" s="889" t="str">
        <f>IF($B10="","",INDEX('All CCC'!AS$7:AS$826,MATCH(WatchList!$B10,'All CCC'!$B$7:$B$826,0)))</f>
        <v/>
      </c>
      <c r="AT10" s="889" t="str">
        <f>IF($B10="","",INDEX('All CCC'!AT$7:AT$826,MATCH(WatchList!$B10,'All CCC'!$B$7:$B$826,0)))</f>
        <v/>
      </c>
      <c r="AU10" s="889" t="str">
        <f>IF($B10="","",INDEX('All CCC'!AU$7:AU$826,MATCH(WatchList!$B10,'All CCC'!$B$7:$B$826,0)))</f>
        <v/>
      </c>
      <c r="AV10" s="889" t="str">
        <f>IF($B10="","",INDEX('All CCC'!AV$7:AV$826,MATCH(WatchList!$B10,'All CCC'!$B$7:$B$826,0)))</f>
        <v/>
      </c>
      <c r="AW10" s="889" t="str">
        <f>IF($B10="","",INDEX('All CCC'!AW$7:AW$826,MATCH(WatchList!$B10,'All CCC'!$B$7:$B$826,0)))</f>
        <v/>
      </c>
      <c r="AX10" s="889" t="str">
        <f>IF($B10="","",INDEX('All CCC'!AX$7:AX$826,MATCH(WatchList!$B10,'All CCC'!$B$7:$B$826,0)))</f>
        <v/>
      </c>
      <c r="AY10" s="889" t="str">
        <f>IF($B10="","",INDEX('All CCC'!AY$7:AY$826,MATCH(WatchList!$B10,'All CCC'!$B$7:$B$826,0)))</f>
        <v/>
      </c>
      <c r="AZ10" s="889" t="str">
        <f>IF($B10="","",INDEX('All CCC'!AZ$7:AZ$826,MATCH(WatchList!$B10,'All CCC'!$B$7:$B$826,0)))</f>
        <v/>
      </c>
      <c r="BA10" s="889" t="str">
        <f>IF($B10="","",INDEX('All CCC'!BA$7:BA$826,MATCH(WatchList!$B10,'All CCC'!$B$7:$B$826,0)))</f>
        <v/>
      </c>
      <c r="BB10" s="889" t="str">
        <f>IF($B10="","",INDEX('All CCC'!BB$7:BB$826,MATCH(WatchList!$B10,'All CCC'!$B$7:$B$826,0)))</f>
        <v/>
      </c>
      <c r="BC10" s="889" t="str">
        <f>IF($B10="","",INDEX('All CCC'!BC$7:BC$826,MATCH(WatchList!$B10,'All CCC'!$B$7:$B$826,0)))</f>
        <v/>
      </c>
      <c r="BD10" s="889" t="str">
        <f>IF($B10="","",INDEX('All CCC'!BD$7:BD$826,MATCH(WatchList!$B10,'All CCC'!$B$7:$B$826,0)))</f>
        <v/>
      </c>
      <c r="BE10" s="889" t="str">
        <f>IF($B10="","",INDEX('All CCC'!BE$7:BE$826,MATCH(WatchList!$B10,'All CCC'!$B$7:$B$826,0)))</f>
        <v/>
      </c>
      <c r="BF10" s="889" t="str">
        <f>IF($B10="","",INDEX('All CCC'!BF$7:BF$826,MATCH(WatchList!$B10,'All CCC'!$B$7:$B$826,0)))</f>
        <v/>
      </c>
      <c r="BG10" s="889" t="str">
        <f>IF($B10="","",INDEX('All CCC'!BG$7:BG$826,MATCH(WatchList!$B10,'All CCC'!$B$7:$B$826,0)))</f>
        <v/>
      </c>
    </row>
    <row r="11" spans="1:59" ht="11.25" customHeight="1" x14ac:dyDescent="0.2">
      <c r="A11" s="576" t="str">
        <f>IF($B11="","",INDEX('All CCC'!A$7:A$826,MATCH(WatchList!$B11,'All CCC'!$B$7:$B$826,0)))</f>
        <v/>
      </c>
      <c r="B11" s="36"/>
      <c r="C11" s="889" t="str">
        <f>IF($B11="","",INDEX('All CCC'!C$7:C$826,MATCH(WatchList!$B11,'All CCC'!$B$7:$B$826,0)))</f>
        <v/>
      </c>
      <c r="D11" s="889" t="str">
        <f>IF($B11="","",INDEX('All CCC'!D$7:D$826,MATCH(WatchList!$B11,'All CCC'!$B$7:$B$826,0)))</f>
        <v/>
      </c>
      <c r="E11" s="889" t="str">
        <f>IF($B11="","",INDEX('All CCC'!E$7:E$826,MATCH(WatchList!$B11,'All CCC'!$B$7:$B$826,0)))</f>
        <v/>
      </c>
      <c r="F11" s="889" t="str">
        <f>IF($B11="","",INDEX('All CCC'!F$7:F$826,MATCH(WatchList!$B11,'All CCC'!$B$7:$B$826,0)))</f>
        <v/>
      </c>
      <c r="G11" s="889" t="str">
        <f>IF($B11="","",INDEX('All CCC'!G$7:G$826,MATCH(WatchList!$B11,'All CCC'!$B$7:$B$826,0)))</f>
        <v/>
      </c>
      <c r="H11" s="889" t="str">
        <f>IF($B11="","",INDEX('All CCC'!H$7:H$826,MATCH(WatchList!$B11,'All CCC'!$B$7:$B$826,0)))</f>
        <v/>
      </c>
      <c r="I11" s="889" t="str">
        <f>IF($B11="","",INDEX('All CCC'!I$7:I$826,MATCH(WatchList!$B11,'All CCC'!$B$7:$B$826,0)))</f>
        <v/>
      </c>
      <c r="J11" s="889" t="str">
        <f>IF($B11="","",INDEX('All CCC'!J$7:J$826,MATCH(WatchList!$B11,'All CCC'!$B$7:$B$826,0)))</f>
        <v/>
      </c>
      <c r="K11" s="889" t="str">
        <f>IF($B11="","",INDEX('All CCC'!K$7:K$826,MATCH(WatchList!$B11,'All CCC'!$B$7:$B$826,0)))</f>
        <v/>
      </c>
      <c r="L11" s="889" t="str">
        <f>IF($B11="","",INDEX('All CCC'!L$7:L$826,MATCH(WatchList!$B11,'All CCC'!$B$7:$B$826,0)))</f>
        <v/>
      </c>
      <c r="M11" s="889" t="str">
        <f>IF($B11="","",INDEX('All CCC'!M$7:M$826,MATCH(WatchList!$B11,'All CCC'!$B$7:$B$826,0)))</f>
        <v/>
      </c>
      <c r="N11" s="889" t="str">
        <f>IF($B11="","",INDEX('All CCC'!N$7:N$826,MATCH(WatchList!$B11,'All CCC'!$B$7:$B$826,0)))</f>
        <v/>
      </c>
      <c r="O11" s="889" t="str">
        <f>IF($B11="","",INDEX('All CCC'!O$7:O$826,MATCH(WatchList!$B11,'All CCC'!$B$7:$B$826,0)))</f>
        <v/>
      </c>
      <c r="P11" s="890" t="str">
        <f>IF($B11="","",INDEX('All CCC'!P$7:P$826,MATCH(WatchList!$B11,'All CCC'!$B$7:$B$826,0)))</f>
        <v/>
      </c>
      <c r="Q11" s="890" t="str">
        <f>IF($B11="","",INDEX('All CCC'!Q$7:Q$826,MATCH(WatchList!$B11,'All CCC'!$B$7:$B$826,0)))</f>
        <v/>
      </c>
      <c r="R11" s="889" t="str">
        <f>IF($B11="","",INDEX('All CCC'!R$7:R$826,MATCH(WatchList!$B11,'All CCC'!$B$7:$B$826,0)))</f>
        <v/>
      </c>
      <c r="S11" s="889" t="str">
        <f>IF($B11="","",INDEX('All CCC'!S$7:S$826,MATCH(WatchList!$B11,'All CCC'!$B$7:$B$826,0)))</f>
        <v/>
      </c>
      <c r="T11" s="889" t="str">
        <f>IF($B11="","",INDEX('All CCC'!T$7:T$826,MATCH(WatchList!$B11,'All CCC'!$B$7:$B$826,0)))</f>
        <v/>
      </c>
      <c r="U11" s="889" t="str">
        <f>IF($B11="","",INDEX('All CCC'!U$7:U$826,MATCH(WatchList!$B11,'All CCC'!$B$7:$B$826,0)))</f>
        <v/>
      </c>
      <c r="V11" s="889" t="str">
        <f>IF($B11="","",INDEX('All CCC'!V$7:V$826,MATCH(WatchList!$B11,'All CCC'!$B$7:$B$826,0)))</f>
        <v/>
      </c>
      <c r="W11" s="889" t="str">
        <f>IF($B11="","",INDEX('All CCC'!W$7:W$826,MATCH(WatchList!$B11,'All CCC'!$B$7:$B$826,0)))</f>
        <v/>
      </c>
      <c r="X11" s="889" t="str">
        <f>IF($B11="","",INDEX('All CCC'!X$7:X$826,MATCH(WatchList!$B11,'All CCC'!$B$7:$B$826,0)))</f>
        <v/>
      </c>
      <c r="Y11" s="889" t="str">
        <f>IF($B11="","",INDEX('All CCC'!Y$7:Y$826,MATCH(WatchList!$B11,'All CCC'!$B$7:$B$826,0)))</f>
        <v/>
      </c>
      <c r="Z11" s="889" t="str">
        <f>IF($B11="","",INDEX('All CCC'!Z$7:Z$826,MATCH(WatchList!$B11,'All CCC'!$B$7:$B$826,0)))</f>
        <v/>
      </c>
      <c r="AA11" s="889" t="str">
        <f>IF($B11="","",INDEX('All CCC'!AA$7:AA$826,MATCH(WatchList!$B11,'All CCC'!$B$7:$B$826,0)))</f>
        <v/>
      </c>
      <c r="AB11" s="889" t="str">
        <f>IF($B11="","",INDEX('All CCC'!AB$7:AB$826,MATCH(WatchList!$B11,'All CCC'!$B$7:$B$826,0)))</f>
        <v/>
      </c>
      <c r="AC11" s="889" t="str">
        <f>IF($B11="","",INDEX('All CCC'!AC$7:AC$826,MATCH(WatchList!$B11,'All CCC'!$B$7:$B$826,0)))</f>
        <v/>
      </c>
      <c r="AD11" s="889" t="str">
        <f>IF($B11="","",INDEX('All CCC'!AD$7:AD$826,MATCH(WatchList!$B11,'All CCC'!$B$7:$B$826,0)))</f>
        <v/>
      </c>
      <c r="AE11" s="889" t="str">
        <f>IF($B11="","",INDEX('All CCC'!AE$7:AE$826,MATCH(WatchList!$B11,'All CCC'!$B$7:$B$826,0)))</f>
        <v/>
      </c>
      <c r="AF11" s="889" t="str">
        <f>IF($B11="","",INDEX('All CCC'!AF$7:AF$826,MATCH(WatchList!$B11,'All CCC'!$B$7:$B$826,0)))</f>
        <v/>
      </c>
      <c r="AG11" s="889" t="str">
        <f>IF($B11="","",INDEX('All CCC'!AG$7:AG$826,MATCH(WatchList!$B11,'All CCC'!$B$7:$B$826,0)))</f>
        <v/>
      </c>
      <c r="AH11" s="889" t="str">
        <f>IF($B11="","",INDEX('All CCC'!AH$7:AH$826,MATCH(WatchList!$B11,'All CCC'!$B$7:$B$826,0)))</f>
        <v/>
      </c>
      <c r="AI11" s="889" t="str">
        <f>IF($B11="","",INDEX('All CCC'!AI$7:AI$826,MATCH(WatchList!$B11,'All CCC'!$B$7:$B$826,0)))</f>
        <v/>
      </c>
      <c r="AJ11" s="889" t="str">
        <f>IF($B11="","",INDEX('All CCC'!AJ$7:AJ$826,MATCH(WatchList!$B11,'All CCC'!$B$7:$B$826,0)))</f>
        <v/>
      </c>
      <c r="AK11" s="889" t="str">
        <f>IF($B11="","",INDEX('All CCC'!AK$7:AK$826,MATCH(WatchList!$B11,'All CCC'!$B$7:$B$826,0)))</f>
        <v/>
      </c>
      <c r="AL11" s="889" t="str">
        <f>IF($B11="","",INDEX('All CCC'!AL$7:AL$826,MATCH(WatchList!$B11,'All CCC'!$B$7:$B$826,0)))</f>
        <v/>
      </c>
      <c r="AM11" s="889" t="str">
        <f>IF($B11="","",INDEX('All CCC'!AM$7:AM$826,MATCH(WatchList!$B11,'All CCC'!$B$7:$B$826,0)))</f>
        <v/>
      </c>
      <c r="AN11" s="889" t="str">
        <f>IF($B11="","",INDEX('All CCC'!AN$7:AN$826,MATCH(WatchList!$B11,'All CCC'!$B$7:$B$826,0)))</f>
        <v/>
      </c>
      <c r="AO11" s="889" t="str">
        <f>IF($B11="","",INDEX('All CCC'!AO$7:AO$826,MATCH(WatchList!$B11,'All CCC'!$B$7:$B$826,0)))</f>
        <v/>
      </c>
      <c r="AP11" s="889" t="str">
        <f>IF($B11="","",INDEX('All CCC'!AP$7:AP$826,MATCH(WatchList!$B11,'All CCC'!$B$7:$B$826,0)))</f>
        <v/>
      </c>
      <c r="AQ11" s="889" t="str">
        <f>IF($B11="","",INDEX('All CCC'!AQ$7:AQ$826,MATCH(WatchList!$B11,'All CCC'!$B$7:$B$826,0)))</f>
        <v/>
      </c>
      <c r="AR11" s="889" t="str">
        <f>IF($B11="","",INDEX('All CCC'!AR$7:AR$826,MATCH(WatchList!$B11,'All CCC'!$B$7:$B$826,0)))</f>
        <v/>
      </c>
      <c r="AS11" s="889" t="str">
        <f>IF($B11="","",INDEX('All CCC'!AS$7:AS$826,MATCH(WatchList!$B11,'All CCC'!$B$7:$B$826,0)))</f>
        <v/>
      </c>
      <c r="AT11" s="889" t="str">
        <f>IF($B11="","",INDEX('All CCC'!AT$7:AT$826,MATCH(WatchList!$B11,'All CCC'!$B$7:$B$826,0)))</f>
        <v/>
      </c>
      <c r="AU11" s="889" t="str">
        <f>IF($B11="","",INDEX('All CCC'!AU$7:AU$826,MATCH(WatchList!$B11,'All CCC'!$B$7:$B$826,0)))</f>
        <v/>
      </c>
      <c r="AV11" s="889" t="str">
        <f>IF($B11="","",INDEX('All CCC'!AV$7:AV$826,MATCH(WatchList!$B11,'All CCC'!$B$7:$B$826,0)))</f>
        <v/>
      </c>
      <c r="AW11" s="889" t="str">
        <f>IF($B11="","",INDEX('All CCC'!AW$7:AW$826,MATCH(WatchList!$B11,'All CCC'!$B$7:$B$826,0)))</f>
        <v/>
      </c>
      <c r="AX11" s="889" t="str">
        <f>IF($B11="","",INDEX('All CCC'!AX$7:AX$826,MATCH(WatchList!$B11,'All CCC'!$B$7:$B$826,0)))</f>
        <v/>
      </c>
      <c r="AY11" s="889" t="str">
        <f>IF($B11="","",INDEX('All CCC'!AY$7:AY$826,MATCH(WatchList!$B11,'All CCC'!$B$7:$B$826,0)))</f>
        <v/>
      </c>
      <c r="AZ11" s="889" t="str">
        <f>IF($B11="","",INDEX('All CCC'!AZ$7:AZ$826,MATCH(WatchList!$B11,'All CCC'!$B$7:$B$826,0)))</f>
        <v/>
      </c>
      <c r="BA11" s="889" t="str">
        <f>IF($B11="","",INDEX('All CCC'!BA$7:BA$826,MATCH(WatchList!$B11,'All CCC'!$B$7:$B$826,0)))</f>
        <v/>
      </c>
      <c r="BB11" s="889" t="str">
        <f>IF($B11="","",INDEX('All CCC'!BB$7:BB$826,MATCH(WatchList!$B11,'All CCC'!$B$7:$B$826,0)))</f>
        <v/>
      </c>
      <c r="BC11" s="889" t="str">
        <f>IF($B11="","",INDEX('All CCC'!BC$7:BC$826,MATCH(WatchList!$B11,'All CCC'!$B$7:$B$826,0)))</f>
        <v/>
      </c>
      <c r="BD11" s="889" t="str">
        <f>IF($B11="","",INDEX('All CCC'!BD$7:BD$826,MATCH(WatchList!$B11,'All CCC'!$B$7:$B$826,0)))</f>
        <v/>
      </c>
      <c r="BE11" s="889" t="str">
        <f>IF($B11="","",INDEX('All CCC'!BE$7:BE$826,MATCH(WatchList!$B11,'All CCC'!$B$7:$B$826,0)))</f>
        <v/>
      </c>
      <c r="BF11" s="889" t="str">
        <f>IF($B11="","",INDEX('All CCC'!BF$7:BF$826,MATCH(WatchList!$B11,'All CCC'!$B$7:$B$826,0)))</f>
        <v/>
      </c>
      <c r="BG11" s="889" t="str">
        <f>IF($B11="","",INDEX('All CCC'!BG$7:BG$826,MATCH(WatchList!$B11,'All CCC'!$B$7:$B$826,0)))</f>
        <v/>
      </c>
    </row>
    <row r="12" spans="1:59" ht="11.25" customHeight="1" x14ac:dyDescent="0.2">
      <c r="A12" s="576" t="str">
        <f>IF($B12="","",INDEX('All CCC'!A$7:A$826,MATCH(WatchList!$B12,'All CCC'!$B$7:$B$826,0)))</f>
        <v/>
      </c>
      <c r="B12" s="36"/>
      <c r="C12" s="889" t="str">
        <f>IF($B12="","",INDEX('All CCC'!C$7:C$826,MATCH(WatchList!$B12,'All CCC'!$B$7:$B$826,0)))</f>
        <v/>
      </c>
      <c r="D12" s="889" t="str">
        <f>IF($B12="","",INDEX('All CCC'!D$7:D$826,MATCH(WatchList!$B12,'All CCC'!$B$7:$B$826,0)))</f>
        <v/>
      </c>
      <c r="E12" s="889" t="str">
        <f>IF($B12="","",INDEX('All CCC'!E$7:E$826,MATCH(WatchList!$B12,'All CCC'!$B$7:$B$826,0)))</f>
        <v/>
      </c>
      <c r="F12" s="889" t="str">
        <f>IF($B12="","",INDEX('All CCC'!F$7:F$826,MATCH(WatchList!$B12,'All CCC'!$B$7:$B$826,0)))</f>
        <v/>
      </c>
      <c r="G12" s="889" t="str">
        <f>IF($B12="","",INDEX('All CCC'!G$7:G$826,MATCH(WatchList!$B12,'All CCC'!$B$7:$B$826,0)))</f>
        <v/>
      </c>
      <c r="H12" s="889" t="str">
        <f>IF($B12="","",INDEX('All CCC'!H$7:H$826,MATCH(WatchList!$B12,'All CCC'!$B$7:$B$826,0)))</f>
        <v/>
      </c>
      <c r="I12" s="889" t="str">
        <f>IF($B12="","",INDEX('All CCC'!I$7:I$826,MATCH(WatchList!$B12,'All CCC'!$B$7:$B$826,0)))</f>
        <v/>
      </c>
      <c r="J12" s="889" t="str">
        <f>IF($B12="","",INDEX('All CCC'!J$7:J$826,MATCH(WatchList!$B12,'All CCC'!$B$7:$B$826,0)))</f>
        <v/>
      </c>
      <c r="K12" s="889" t="str">
        <f>IF($B12="","",INDEX('All CCC'!K$7:K$826,MATCH(WatchList!$B12,'All CCC'!$B$7:$B$826,0)))</f>
        <v/>
      </c>
      <c r="L12" s="889" t="str">
        <f>IF($B12="","",INDEX('All CCC'!L$7:L$826,MATCH(WatchList!$B12,'All CCC'!$B$7:$B$826,0)))</f>
        <v/>
      </c>
      <c r="M12" s="889" t="str">
        <f>IF($B12="","",INDEX('All CCC'!M$7:M$826,MATCH(WatchList!$B12,'All CCC'!$B$7:$B$826,0)))</f>
        <v/>
      </c>
      <c r="N12" s="889" t="str">
        <f>IF($B12="","",INDEX('All CCC'!N$7:N$826,MATCH(WatchList!$B12,'All CCC'!$B$7:$B$826,0)))</f>
        <v/>
      </c>
      <c r="O12" s="889" t="str">
        <f>IF($B12="","",INDEX('All CCC'!O$7:O$826,MATCH(WatchList!$B12,'All CCC'!$B$7:$B$826,0)))</f>
        <v/>
      </c>
      <c r="P12" s="890" t="str">
        <f>IF($B12="","",INDEX('All CCC'!P$7:P$826,MATCH(WatchList!$B12,'All CCC'!$B$7:$B$826,0)))</f>
        <v/>
      </c>
      <c r="Q12" s="890" t="str">
        <f>IF($B12="","",INDEX('All CCC'!Q$7:Q$826,MATCH(WatchList!$B12,'All CCC'!$B$7:$B$826,0)))</f>
        <v/>
      </c>
      <c r="R12" s="889" t="str">
        <f>IF($B12="","",INDEX('All CCC'!R$7:R$826,MATCH(WatchList!$B12,'All CCC'!$B$7:$B$826,0)))</f>
        <v/>
      </c>
      <c r="S12" s="889" t="str">
        <f>IF($B12="","",INDEX('All CCC'!S$7:S$826,MATCH(WatchList!$B12,'All CCC'!$B$7:$B$826,0)))</f>
        <v/>
      </c>
      <c r="T12" s="889" t="str">
        <f>IF($B12="","",INDEX('All CCC'!T$7:T$826,MATCH(WatchList!$B12,'All CCC'!$B$7:$B$826,0)))</f>
        <v/>
      </c>
      <c r="U12" s="889" t="str">
        <f>IF($B12="","",INDEX('All CCC'!U$7:U$826,MATCH(WatchList!$B12,'All CCC'!$B$7:$B$826,0)))</f>
        <v/>
      </c>
      <c r="V12" s="889" t="str">
        <f>IF($B12="","",INDEX('All CCC'!V$7:V$826,MATCH(WatchList!$B12,'All CCC'!$B$7:$B$826,0)))</f>
        <v/>
      </c>
      <c r="W12" s="889" t="str">
        <f>IF($B12="","",INDEX('All CCC'!W$7:W$826,MATCH(WatchList!$B12,'All CCC'!$B$7:$B$826,0)))</f>
        <v/>
      </c>
      <c r="X12" s="889" t="str">
        <f>IF($B12="","",INDEX('All CCC'!X$7:X$826,MATCH(WatchList!$B12,'All CCC'!$B$7:$B$826,0)))</f>
        <v/>
      </c>
      <c r="Y12" s="889" t="str">
        <f>IF($B12="","",INDEX('All CCC'!Y$7:Y$826,MATCH(WatchList!$B12,'All CCC'!$B$7:$B$826,0)))</f>
        <v/>
      </c>
      <c r="Z12" s="889" t="str">
        <f>IF($B12="","",INDEX('All CCC'!Z$7:Z$826,MATCH(WatchList!$B12,'All CCC'!$B$7:$B$826,0)))</f>
        <v/>
      </c>
      <c r="AA12" s="889" t="str">
        <f>IF($B12="","",INDEX('All CCC'!AA$7:AA$826,MATCH(WatchList!$B12,'All CCC'!$B$7:$B$826,0)))</f>
        <v/>
      </c>
      <c r="AB12" s="889" t="str">
        <f>IF($B12="","",INDEX('All CCC'!AB$7:AB$826,MATCH(WatchList!$B12,'All CCC'!$B$7:$B$826,0)))</f>
        <v/>
      </c>
      <c r="AC12" s="889" t="str">
        <f>IF($B12="","",INDEX('All CCC'!AC$7:AC$826,MATCH(WatchList!$B12,'All CCC'!$B$7:$B$826,0)))</f>
        <v/>
      </c>
      <c r="AD12" s="889" t="str">
        <f>IF($B12="","",INDEX('All CCC'!AD$7:AD$826,MATCH(WatchList!$B12,'All CCC'!$B$7:$B$826,0)))</f>
        <v/>
      </c>
      <c r="AE12" s="889" t="str">
        <f>IF($B12="","",INDEX('All CCC'!AE$7:AE$826,MATCH(WatchList!$B12,'All CCC'!$B$7:$B$826,0)))</f>
        <v/>
      </c>
      <c r="AF12" s="889" t="str">
        <f>IF($B12="","",INDEX('All CCC'!AF$7:AF$826,MATCH(WatchList!$B12,'All CCC'!$B$7:$B$826,0)))</f>
        <v/>
      </c>
      <c r="AG12" s="889" t="str">
        <f>IF($B12="","",INDEX('All CCC'!AG$7:AG$826,MATCH(WatchList!$B12,'All CCC'!$B$7:$B$826,0)))</f>
        <v/>
      </c>
      <c r="AH12" s="889" t="str">
        <f>IF($B12="","",INDEX('All CCC'!AH$7:AH$826,MATCH(WatchList!$B12,'All CCC'!$B$7:$B$826,0)))</f>
        <v/>
      </c>
      <c r="AI12" s="889" t="str">
        <f>IF($B12="","",INDEX('All CCC'!AI$7:AI$826,MATCH(WatchList!$B12,'All CCC'!$B$7:$B$826,0)))</f>
        <v/>
      </c>
      <c r="AJ12" s="889" t="str">
        <f>IF($B12="","",INDEX('All CCC'!AJ$7:AJ$826,MATCH(WatchList!$B12,'All CCC'!$B$7:$B$826,0)))</f>
        <v/>
      </c>
      <c r="AK12" s="889" t="str">
        <f>IF($B12="","",INDEX('All CCC'!AK$7:AK$826,MATCH(WatchList!$B12,'All CCC'!$B$7:$B$826,0)))</f>
        <v/>
      </c>
      <c r="AL12" s="889" t="str">
        <f>IF($B12="","",INDEX('All CCC'!AL$7:AL$826,MATCH(WatchList!$B12,'All CCC'!$B$7:$B$826,0)))</f>
        <v/>
      </c>
      <c r="AM12" s="889" t="str">
        <f>IF($B12="","",INDEX('All CCC'!AM$7:AM$826,MATCH(WatchList!$B12,'All CCC'!$B$7:$B$826,0)))</f>
        <v/>
      </c>
      <c r="AN12" s="889" t="str">
        <f>IF($B12="","",INDEX('All CCC'!AN$7:AN$826,MATCH(WatchList!$B12,'All CCC'!$B$7:$B$826,0)))</f>
        <v/>
      </c>
      <c r="AO12" s="889" t="str">
        <f>IF($B12="","",INDEX('All CCC'!AO$7:AO$826,MATCH(WatchList!$B12,'All CCC'!$B$7:$B$826,0)))</f>
        <v/>
      </c>
      <c r="AP12" s="889" t="str">
        <f>IF($B12="","",INDEX('All CCC'!AP$7:AP$826,MATCH(WatchList!$B12,'All CCC'!$B$7:$B$826,0)))</f>
        <v/>
      </c>
      <c r="AQ12" s="889" t="str">
        <f>IF($B12="","",INDEX('All CCC'!AQ$7:AQ$826,MATCH(WatchList!$B12,'All CCC'!$B$7:$B$826,0)))</f>
        <v/>
      </c>
      <c r="AR12" s="889" t="str">
        <f>IF($B12="","",INDEX('All CCC'!AR$7:AR$826,MATCH(WatchList!$B12,'All CCC'!$B$7:$B$826,0)))</f>
        <v/>
      </c>
      <c r="AS12" s="889" t="str">
        <f>IF($B12="","",INDEX('All CCC'!AS$7:AS$826,MATCH(WatchList!$B12,'All CCC'!$B$7:$B$826,0)))</f>
        <v/>
      </c>
      <c r="AT12" s="889" t="str">
        <f>IF($B12="","",INDEX('All CCC'!AT$7:AT$826,MATCH(WatchList!$B12,'All CCC'!$B$7:$B$826,0)))</f>
        <v/>
      </c>
      <c r="AU12" s="889" t="str">
        <f>IF($B12="","",INDEX('All CCC'!AU$7:AU$826,MATCH(WatchList!$B12,'All CCC'!$B$7:$B$826,0)))</f>
        <v/>
      </c>
      <c r="AV12" s="889" t="str">
        <f>IF($B12="","",INDEX('All CCC'!AV$7:AV$826,MATCH(WatchList!$B12,'All CCC'!$B$7:$B$826,0)))</f>
        <v/>
      </c>
      <c r="AW12" s="889" t="str">
        <f>IF($B12="","",INDEX('All CCC'!AW$7:AW$826,MATCH(WatchList!$B12,'All CCC'!$B$7:$B$826,0)))</f>
        <v/>
      </c>
      <c r="AX12" s="889" t="str">
        <f>IF($B12="","",INDEX('All CCC'!AX$7:AX$826,MATCH(WatchList!$B12,'All CCC'!$B$7:$B$826,0)))</f>
        <v/>
      </c>
      <c r="AY12" s="889" t="str">
        <f>IF($B12="","",INDEX('All CCC'!AY$7:AY$826,MATCH(WatchList!$B12,'All CCC'!$B$7:$B$826,0)))</f>
        <v/>
      </c>
      <c r="AZ12" s="889" t="str">
        <f>IF($B12="","",INDEX('All CCC'!AZ$7:AZ$826,MATCH(WatchList!$B12,'All CCC'!$B$7:$B$826,0)))</f>
        <v/>
      </c>
      <c r="BA12" s="889" t="str">
        <f>IF($B12="","",INDEX('All CCC'!BA$7:BA$826,MATCH(WatchList!$B12,'All CCC'!$B$7:$B$826,0)))</f>
        <v/>
      </c>
      <c r="BB12" s="889" t="str">
        <f>IF($B12="","",INDEX('All CCC'!BB$7:BB$826,MATCH(WatchList!$B12,'All CCC'!$B$7:$B$826,0)))</f>
        <v/>
      </c>
      <c r="BC12" s="889" t="str">
        <f>IF($B12="","",INDEX('All CCC'!BC$7:BC$826,MATCH(WatchList!$B12,'All CCC'!$B$7:$B$826,0)))</f>
        <v/>
      </c>
      <c r="BD12" s="889" t="str">
        <f>IF($B12="","",INDEX('All CCC'!BD$7:BD$826,MATCH(WatchList!$B12,'All CCC'!$B$7:$B$826,0)))</f>
        <v/>
      </c>
      <c r="BE12" s="889" t="str">
        <f>IF($B12="","",INDEX('All CCC'!BE$7:BE$826,MATCH(WatchList!$B12,'All CCC'!$B$7:$B$826,0)))</f>
        <v/>
      </c>
      <c r="BF12" s="889" t="str">
        <f>IF($B12="","",INDEX('All CCC'!BF$7:BF$826,MATCH(WatchList!$B12,'All CCC'!$B$7:$B$826,0)))</f>
        <v/>
      </c>
      <c r="BG12" s="889" t="str">
        <f>IF($B12="","",INDEX('All CCC'!BG$7:BG$826,MATCH(WatchList!$B12,'All CCC'!$B$7:$B$826,0)))</f>
        <v/>
      </c>
    </row>
    <row r="13" spans="1:59" ht="11.25" customHeight="1" x14ac:dyDescent="0.2">
      <c r="A13" s="576" t="str">
        <f>IF($B13="","",INDEX('All CCC'!A$7:A$826,MATCH(WatchList!$B13,'All CCC'!$B$7:$B$826,0)))</f>
        <v/>
      </c>
      <c r="B13" s="36"/>
      <c r="C13" s="889" t="str">
        <f>IF($B13="","",INDEX('All CCC'!C$7:C$826,MATCH(WatchList!$B13,'All CCC'!$B$7:$B$826,0)))</f>
        <v/>
      </c>
      <c r="D13" s="889" t="str">
        <f>IF($B13="","",INDEX('All CCC'!D$7:D$826,MATCH(WatchList!$B13,'All CCC'!$B$7:$B$826,0)))</f>
        <v/>
      </c>
      <c r="E13" s="889" t="str">
        <f>IF($B13="","",INDEX('All CCC'!E$7:E$826,MATCH(WatchList!$B13,'All CCC'!$B$7:$B$826,0)))</f>
        <v/>
      </c>
      <c r="F13" s="889" t="str">
        <f>IF($B13="","",INDEX('All CCC'!F$7:F$826,MATCH(WatchList!$B13,'All CCC'!$B$7:$B$826,0)))</f>
        <v/>
      </c>
      <c r="G13" s="889" t="str">
        <f>IF($B13="","",INDEX('All CCC'!G$7:G$826,MATCH(WatchList!$B13,'All CCC'!$B$7:$B$826,0)))</f>
        <v/>
      </c>
      <c r="H13" s="889" t="str">
        <f>IF($B13="","",INDEX('All CCC'!H$7:H$826,MATCH(WatchList!$B13,'All CCC'!$B$7:$B$826,0)))</f>
        <v/>
      </c>
      <c r="I13" s="889" t="str">
        <f>IF($B13="","",INDEX('All CCC'!I$7:I$826,MATCH(WatchList!$B13,'All CCC'!$B$7:$B$826,0)))</f>
        <v/>
      </c>
      <c r="J13" s="889" t="str">
        <f>IF($B13="","",INDEX('All CCC'!J$7:J$826,MATCH(WatchList!$B13,'All CCC'!$B$7:$B$826,0)))</f>
        <v/>
      </c>
      <c r="K13" s="889" t="str">
        <f>IF($B13="","",INDEX('All CCC'!K$7:K$826,MATCH(WatchList!$B13,'All CCC'!$B$7:$B$826,0)))</f>
        <v/>
      </c>
      <c r="L13" s="889" t="str">
        <f>IF($B13="","",INDEX('All CCC'!L$7:L$826,MATCH(WatchList!$B13,'All CCC'!$B$7:$B$826,0)))</f>
        <v/>
      </c>
      <c r="M13" s="889" t="str">
        <f>IF($B13="","",INDEX('All CCC'!M$7:M$826,MATCH(WatchList!$B13,'All CCC'!$B$7:$B$826,0)))</f>
        <v/>
      </c>
      <c r="N13" s="889" t="str">
        <f>IF($B13="","",INDEX('All CCC'!N$7:N$826,MATCH(WatchList!$B13,'All CCC'!$B$7:$B$826,0)))</f>
        <v/>
      </c>
      <c r="O13" s="889" t="str">
        <f>IF($B13="","",INDEX('All CCC'!O$7:O$826,MATCH(WatchList!$B13,'All CCC'!$B$7:$B$826,0)))</f>
        <v/>
      </c>
      <c r="P13" s="890" t="str">
        <f>IF($B13="","",INDEX('All CCC'!P$7:P$826,MATCH(WatchList!$B13,'All CCC'!$B$7:$B$826,0)))</f>
        <v/>
      </c>
      <c r="Q13" s="890" t="str">
        <f>IF($B13="","",INDEX('All CCC'!Q$7:Q$826,MATCH(WatchList!$B13,'All CCC'!$B$7:$B$826,0)))</f>
        <v/>
      </c>
      <c r="R13" s="889" t="str">
        <f>IF($B13="","",INDEX('All CCC'!R$7:R$826,MATCH(WatchList!$B13,'All CCC'!$B$7:$B$826,0)))</f>
        <v/>
      </c>
      <c r="S13" s="889" t="str">
        <f>IF($B13="","",INDEX('All CCC'!S$7:S$826,MATCH(WatchList!$B13,'All CCC'!$B$7:$B$826,0)))</f>
        <v/>
      </c>
      <c r="T13" s="889" t="str">
        <f>IF($B13="","",INDEX('All CCC'!T$7:T$826,MATCH(WatchList!$B13,'All CCC'!$B$7:$B$826,0)))</f>
        <v/>
      </c>
      <c r="U13" s="889" t="str">
        <f>IF($B13="","",INDEX('All CCC'!U$7:U$826,MATCH(WatchList!$B13,'All CCC'!$B$7:$B$826,0)))</f>
        <v/>
      </c>
      <c r="V13" s="889" t="str">
        <f>IF($B13="","",INDEX('All CCC'!V$7:V$826,MATCH(WatchList!$B13,'All CCC'!$B$7:$B$826,0)))</f>
        <v/>
      </c>
      <c r="W13" s="889" t="str">
        <f>IF($B13="","",INDEX('All CCC'!W$7:W$826,MATCH(WatchList!$B13,'All CCC'!$B$7:$B$826,0)))</f>
        <v/>
      </c>
      <c r="X13" s="889" t="str">
        <f>IF($B13="","",INDEX('All CCC'!X$7:X$826,MATCH(WatchList!$B13,'All CCC'!$B$7:$B$826,0)))</f>
        <v/>
      </c>
      <c r="Y13" s="889" t="str">
        <f>IF($B13="","",INDEX('All CCC'!Y$7:Y$826,MATCH(WatchList!$B13,'All CCC'!$B$7:$B$826,0)))</f>
        <v/>
      </c>
      <c r="Z13" s="889" t="str">
        <f>IF($B13="","",INDEX('All CCC'!Z$7:Z$826,MATCH(WatchList!$B13,'All CCC'!$B$7:$B$826,0)))</f>
        <v/>
      </c>
      <c r="AA13" s="889" t="str">
        <f>IF($B13="","",INDEX('All CCC'!AA$7:AA$826,MATCH(WatchList!$B13,'All CCC'!$B$7:$B$826,0)))</f>
        <v/>
      </c>
      <c r="AB13" s="889" t="str">
        <f>IF($B13="","",INDEX('All CCC'!AB$7:AB$826,MATCH(WatchList!$B13,'All CCC'!$B$7:$B$826,0)))</f>
        <v/>
      </c>
      <c r="AC13" s="889" t="str">
        <f>IF($B13="","",INDEX('All CCC'!AC$7:AC$826,MATCH(WatchList!$B13,'All CCC'!$B$7:$B$826,0)))</f>
        <v/>
      </c>
      <c r="AD13" s="889" t="str">
        <f>IF($B13="","",INDEX('All CCC'!AD$7:AD$826,MATCH(WatchList!$B13,'All CCC'!$B$7:$B$826,0)))</f>
        <v/>
      </c>
      <c r="AE13" s="889" t="str">
        <f>IF($B13="","",INDEX('All CCC'!AE$7:AE$826,MATCH(WatchList!$B13,'All CCC'!$B$7:$B$826,0)))</f>
        <v/>
      </c>
      <c r="AF13" s="889" t="str">
        <f>IF($B13="","",INDEX('All CCC'!AF$7:AF$826,MATCH(WatchList!$B13,'All CCC'!$B$7:$B$826,0)))</f>
        <v/>
      </c>
      <c r="AG13" s="889" t="str">
        <f>IF($B13="","",INDEX('All CCC'!AG$7:AG$826,MATCH(WatchList!$B13,'All CCC'!$B$7:$B$826,0)))</f>
        <v/>
      </c>
      <c r="AH13" s="889" t="str">
        <f>IF($B13="","",INDEX('All CCC'!AH$7:AH$826,MATCH(WatchList!$B13,'All CCC'!$B$7:$B$826,0)))</f>
        <v/>
      </c>
      <c r="AI13" s="889" t="str">
        <f>IF($B13="","",INDEX('All CCC'!AI$7:AI$826,MATCH(WatchList!$B13,'All CCC'!$B$7:$B$826,0)))</f>
        <v/>
      </c>
      <c r="AJ13" s="889" t="str">
        <f>IF($B13="","",INDEX('All CCC'!AJ$7:AJ$826,MATCH(WatchList!$B13,'All CCC'!$B$7:$B$826,0)))</f>
        <v/>
      </c>
      <c r="AK13" s="889" t="str">
        <f>IF($B13="","",INDEX('All CCC'!AK$7:AK$826,MATCH(WatchList!$B13,'All CCC'!$B$7:$B$826,0)))</f>
        <v/>
      </c>
      <c r="AL13" s="889" t="str">
        <f>IF($B13="","",INDEX('All CCC'!AL$7:AL$826,MATCH(WatchList!$B13,'All CCC'!$B$7:$B$826,0)))</f>
        <v/>
      </c>
      <c r="AM13" s="889" t="str">
        <f>IF($B13="","",INDEX('All CCC'!AM$7:AM$826,MATCH(WatchList!$B13,'All CCC'!$B$7:$B$826,0)))</f>
        <v/>
      </c>
      <c r="AN13" s="889" t="str">
        <f>IF($B13="","",INDEX('All CCC'!AN$7:AN$826,MATCH(WatchList!$B13,'All CCC'!$B$7:$B$826,0)))</f>
        <v/>
      </c>
      <c r="AO13" s="889" t="str">
        <f>IF($B13="","",INDEX('All CCC'!AO$7:AO$826,MATCH(WatchList!$B13,'All CCC'!$B$7:$B$826,0)))</f>
        <v/>
      </c>
      <c r="AP13" s="889" t="str">
        <f>IF($B13="","",INDEX('All CCC'!AP$7:AP$826,MATCH(WatchList!$B13,'All CCC'!$B$7:$B$826,0)))</f>
        <v/>
      </c>
      <c r="AQ13" s="889" t="str">
        <f>IF($B13="","",INDEX('All CCC'!AQ$7:AQ$826,MATCH(WatchList!$B13,'All CCC'!$B$7:$B$826,0)))</f>
        <v/>
      </c>
      <c r="AR13" s="889" t="str">
        <f>IF($B13="","",INDEX('All CCC'!AR$7:AR$826,MATCH(WatchList!$B13,'All CCC'!$B$7:$B$826,0)))</f>
        <v/>
      </c>
      <c r="AS13" s="889" t="str">
        <f>IF($B13="","",INDEX('All CCC'!AS$7:AS$826,MATCH(WatchList!$B13,'All CCC'!$B$7:$B$826,0)))</f>
        <v/>
      </c>
      <c r="AT13" s="889" t="str">
        <f>IF($B13="","",INDEX('All CCC'!AT$7:AT$826,MATCH(WatchList!$B13,'All CCC'!$B$7:$B$826,0)))</f>
        <v/>
      </c>
      <c r="AU13" s="889" t="str">
        <f>IF($B13="","",INDEX('All CCC'!AU$7:AU$826,MATCH(WatchList!$B13,'All CCC'!$B$7:$B$826,0)))</f>
        <v/>
      </c>
      <c r="AV13" s="889" t="str">
        <f>IF($B13="","",INDEX('All CCC'!AV$7:AV$826,MATCH(WatchList!$B13,'All CCC'!$B$7:$B$826,0)))</f>
        <v/>
      </c>
      <c r="AW13" s="889" t="str">
        <f>IF($B13="","",INDEX('All CCC'!AW$7:AW$826,MATCH(WatchList!$B13,'All CCC'!$B$7:$B$826,0)))</f>
        <v/>
      </c>
      <c r="AX13" s="889" t="str">
        <f>IF($B13="","",INDEX('All CCC'!AX$7:AX$826,MATCH(WatchList!$B13,'All CCC'!$B$7:$B$826,0)))</f>
        <v/>
      </c>
      <c r="AY13" s="889" t="str">
        <f>IF($B13="","",INDEX('All CCC'!AY$7:AY$826,MATCH(WatchList!$B13,'All CCC'!$B$7:$B$826,0)))</f>
        <v/>
      </c>
      <c r="AZ13" s="889" t="str">
        <f>IF($B13="","",INDEX('All CCC'!AZ$7:AZ$826,MATCH(WatchList!$B13,'All CCC'!$B$7:$B$826,0)))</f>
        <v/>
      </c>
      <c r="BA13" s="889" t="str">
        <f>IF($B13="","",INDEX('All CCC'!BA$7:BA$826,MATCH(WatchList!$B13,'All CCC'!$B$7:$B$826,0)))</f>
        <v/>
      </c>
      <c r="BB13" s="889" t="str">
        <f>IF($B13="","",INDEX('All CCC'!BB$7:BB$826,MATCH(WatchList!$B13,'All CCC'!$B$7:$B$826,0)))</f>
        <v/>
      </c>
      <c r="BC13" s="889" t="str">
        <f>IF($B13="","",INDEX('All CCC'!BC$7:BC$826,MATCH(WatchList!$B13,'All CCC'!$B$7:$B$826,0)))</f>
        <v/>
      </c>
      <c r="BD13" s="889" t="str">
        <f>IF($B13="","",INDEX('All CCC'!BD$7:BD$826,MATCH(WatchList!$B13,'All CCC'!$B$7:$B$826,0)))</f>
        <v/>
      </c>
      <c r="BE13" s="889" t="str">
        <f>IF($B13="","",INDEX('All CCC'!BE$7:BE$826,MATCH(WatchList!$B13,'All CCC'!$B$7:$B$826,0)))</f>
        <v/>
      </c>
      <c r="BF13" s="889" t="str">
        <f>IF($B13="","",INDEX('All CCC'!BF$7:BF$826,MATCH(WatchList!$B13,'All CCC'!$B$7:$B$826,0)))</f>
        <v/>
      </c>
      <c r="BG13" s="889" t="str">
        <f>IF($B13="","",INDEX('All CCC'!BG$7:BG$826,MATCH(WatchList!$B13,'All CCC'!$B$7:$B$826,0)))</f>
        <v/>
      </c>
    </row>
    <row r="14" spans="1:59" ht="11.25" customHeight="1" x14ac:dyDescent="0.2">
      <c r="A14" s="576" t="str">
        <f>IF($B14="","",INDEX('All CCC'!A$7:A$826,MATCH(WatchList!$B14,'All CCC'!$B$7:$B$826,0)))</f>
        <v/>
      </c>
      <c r="B14" s="36"/>
      <c r="C14" s="889" t="str">
        <f>IF($B14="","",INDEX('All CCC'!C$7:C$826,MATCH(WatchList!$B14,'All CCC'!$B$7:$B$826,0)))</f>
        <v/>
      </c>
      <c r="D14" s="889" t="str">
        <f>IF($B14="","",INDEX('All CCC'!D$7:D$826,MATCH(WatchList!$B14,'All CCC'!$B$7:$B$826,0)))</f>
        <v/>
      </c>
      <c r="E14" s="889" t="str">
        <f>IF($B14="","",INDEX('All CCC'!E$7:E$826,MATCH(WatchList!$B14,'All CCC'!$B$7:$B$826,0)))</f>
        <v/>
      </c>
      <c r="F14" s="889" t="str">
        <f>IF($B14="","",INDEX('All CCC'!F$7:F$826,MATCH(WatchList!$B14,'All CCC'!$B$7:$B$826,0)))</f>
        <v/>
      </c>
      <c r="G14" s="889" t="str">
        <f>IF($B14="","",INDEX('All CCC'!G$7:G$826,MATCH(WatchList!$B14,'All CCC'!$B$7:$B$826,0)))</f>
        <v/>
      </c>
      <c r="H14" s="889" t="str">
        <f>IF($B14="","",INDEX('All CCC'!H$7:H$826,MATCH(WatchList!$B14,'All CCC'!$B$7:$B$826,0)))</f>
        <v/>
      </c>
      <c r="I14" s="889" t="str">
        <f>IF($B14="","",INDEX('All CCC'!I$7:I$826,MATCH(WatchList!$B14,'All CCC'!$B$7:$B$826,0)))</f>
        <v/>
      </c>
      <c r="J14" s="889" t="str">
        <f>IF($B14="","",INDEX('All CCC'!J$7:J$826,MATCH(WatchList!$B14,'All CCC'!$B$7:$B$826,0)))</f>
        <v/>
      </c>
      <c r="K14" s="889" t="str">
        <f>IF($B14="","",INDEX('All CCC'!K$7:K$826,MATCH(WatchList!$B14,'All CCC'!$B$7:$B$826,0)))</f>
        <v/>
      </c>
      <c r="L14" s="889" t="str">
        <f>IF($B14="","",INDEX('All CCC'!L$7:L$826,MATCH(WatchList!$B14,'All CCC'!$B$7:$B$826,0)))</f>
        <v/>
      </c>
      <c r="M14" s="889" t="str">
        <f>IF($B14="","",INDEX('All CCC'!M$7:M$826,MATCH(WatchList!$B14,'All CCC'!$B$7:$B$826,0)))</f>
        <v/>
      </c>
      <c r="N14" s="889" t="str">
        <f>IF($B14="","",INDEX('All CCC'!N$7:N$826,MATCH(WatchList!$B14,'All CCC'!$B$7:$B$826,0)))</f>
        <v/>
      </c>
      <c r="O14" s="889" t="str">
        <f>IF($B14="","",INDEX('All CCC'!O$7:O$826,MATCH(WatchList!$B14,'All CCC'!$B$7:$B$826,0)))</f>
        <v/>
      </c>
      <c r="P14" s="890" t="str">
        <f>IF($B14="","",INDEX('All CCC'!P$7:P$826,MATCH(WatchList!$B14,'All CCC'!$B$7:$B$826,0)))</f>
        <v/>
      </c>
      <c r="Q14" s="890" t="str">
        <f>IF($B14="","",INDEX('All CCC'!Q$7:Q$826,MATCH(WatchList!$B14,'All CCC'!$B$7:$B$826,0)))</f>
        <v/>
      </c>
      <c r="R14" s="889" t="str">
        <f>IF($B14="","",INDEX('All CCC'!R$7:R$826,MATCH(WatchList!$B14,'All CCC'!$B$7:$B$826,0)))</f>
        <v/>
      </c>
      <c r="S14" s="889" t="str">
        <f>IF($B14="","",INDEX('All CCC'!S$7:S$826,MATCH(WatchList!$B14,'All CCC'!$B$7:$B$826,0)))</f>
        <v/>
      </c>
      <c r="T14" s="889" t="str">
        <f>IF($B14="","",INDEX('All CCC'!T$7:T$826,MATCH(WatchList!$B14,'All CCC'!$B$7:$B$826,0)))</f>
        <v/>
      </c>
      <c r="U14" s="889" t="str">
        <f>IF($B14="","",INDEX('All CCC'!U$7:U$826,MATCH(WatchList!$B14,'All CCC'!$B$7:$B$826,0)))</f>
        <v/>
      </c>
      <c r="V14" s="889" t="str">
        <f>IF($B14="","",INDEX('All CCC'!V$7:V$826,MATCH(WatchList!$B14,'All CCC'!$B$7:$B$826,0)))</f>
        <v/>
      </c>
      <c r="W14" s="889" t="str">
        <f>IF($B14="","",INDEX('All CCC'!W$7:W$826,MATCH(WatchList!$B14,'All CCC'!$B$7:$B$826,0)))</f>
        <v/>
      </c>
      <c r="X14" s="889" t="str">
        <f>IF($B14="","",INDEX('All CCC'!X$7:X$826,MATCH(WatchList!$B14,'All CCC'!$B$7:$B$826,0)))</f>
        <v/>
      </c>
      <c r="Y14" s="889" t="str">
        <f>IF($B14="","",INDEX('All CCC'!Y$7:Y$826,MATCH(WatchList!$B14,'All CCC'!$B$7:$B$826,0)))</f>
        <v/>
      </c>
      <c r="Z14" s="889" t="str">
        <f>IF($B14="","",INDEX('All CCC'!Z$7:Z$826,MATCH(WatchList!$B14,'All CCC'!$B$7:$B$826,0)))</f>
        <v/>
      </c>
      <c r="AA14" s="889" t="str">
        <f>IF($B14="","",INDEX('All CCC'!AA$7:AA$826,MATCH(WatchList!$B14,'All CCC'!$B$7:$B$826,0)))</f>
        <v/>
      </c>
      <c r="AB14" s="889" t="str">
        <f>IF($B14="","",INDEX('All CCC'!AB$7:AB$826,MATCH(WatchList!$B14,'All CCC'!$B$7:$B$826,0)))</f>
        <v/>
      </c>
      <c r="AC14" s="889" t="str">
        <f>IF($B14="","",INDEX('All CCC'!AC$7:AC$826,MATCH(WatchList!$B14,'All CCC'!$B$7:$B$826,0)))</f>
        <v/>
      </c>
      <c r="AD14" s="889" t="str">
        <f>IF($B14="","",INDEX('All CCC'!AD$7:AD$826,MATCH(WatchList!$B14,'All CCC'!$B$7:$B$826,0)))</f>
        <v/>
      </c>
      <c r="AE14" s="889" t="str">
        <f>IF($B14="","",INDEX('All CCC'!AE$7:AE$826,MATCH(WatchList!$B14,'All CCC'!$B$7:$B$826,0)))</f>
        <v/>
      </c>
      <c r="AF14" s="889" t="str">
        <f>IF($B14="","",INDEX('All CCC'!AF$7:AF$826,MATCH(WatchList!$B14,'All CCC'!$B$7:$B$826,0)))</f>
        <v/>
      </c>
      <c r="AG14" s="889" t="str">
        <f>IF($B14="","",INDEX('All CCC'!AG$7:AG$826,MATCH(WatchList!$B14,'All CCC'!$B$7:$B$826,0)))</f>
        <v/>
      </c>
      <c r="AH14" s="889" t="str">
        <f>IF($B14="","",INDEX('All CCC'!AH$7:AH$826,MATCH(WatchList!$B14,'All CCC'!$B$7:$B$826,0)))</f>
        <v/>
      </c>
      <c r="AI14" s="889" t="str">
        <f>IF($B14="","",INDEX('All CCC'!AI$7:AI$826,MATCH(WatchList!$B14,'All CCC'!$B$7:$B$826,0)))</f>
        <v/>
      </c>
      <c r="AJ14" s="889" t="str">
        <f>IF($B14="","",INDEX('All CCC'!AJ$7:AJ$826,MATCH(WatchList!$B14,'All CCC'!$B$7:$B$826,0)))</f>
        <v/>
      </c>
      <c r="AK14" s="889" t="str">
        <f>IF($B14="","",INDEX('All CCC'!AK$7:AK$826,MATCH(WatchList!$B14,'All CCC'!$B$7:$B$826,0)))</f>
        <v/>
      </c>
      <c r="AL14" s="889" t="str">
        <f>IF($B14="","",INDEX('All CCC'!AL$7:AL$826,MATCH(WatchList!$B14,'All CCC'!$B$7:$B$826,0)))</f>
        <v/>
      </c>
      <c r="AM14" s="889" t="str">
        <f>IF($B14="","",INDEX('All CCC'!AM$7:AM$826,MATCH(WatchList!$B14,'All CCC'!$B$7:$B$826,0)))</f>
        <v/>
      </c>
      <c r="AN14" s="889" t="str">
        <f>IF($B14="","",INDEX('All CCC'!AN$7:AN$826,MATCH(WatchList!$B14,'All CCC'!$B$7:$B$826,0)))</f>
        <v/>
      </c>
      <c r="AO14" s="889" t="str">
        <f>IF($B14="","",INDEX('All CCC'!AO$7:AO$826,MATCH(WatchList!$B14,'All CCC'!$B$7:$B$826,0)))</f>
        <v/>
      </c>
      <c r="AP14" s="889" t="str">
        <f>IF($B14="","",INDEX('All CCC'!AP$7:AP$826,MATCH(WatchList!$B14,'All CCC'!$B$7:$B$826,0)))</f>
        <v/>
      </c>
      <c r="AQ14" s="889" t="str">
        <f>IF($B14="","",INDEX('All CCC'!AQ$7:AQ$826,MATCH(WatchList!$B14,'All CCC'!$B$7:$B$826,0)))</f>
        <v/>
      </c>
      <c r="AR14" s="889" t="str">
        <f>IF($B14="","",INDEX('All CCC'!AR$7:AR$826,MATCH(WatchList!$B14,'All CCC'!$B$7:$B$826,0)))</f>
        <v/>
      </c>
      <c r="AS14" s="889" t="str">
        <f>IF($B14="","",INDEX('All CCC'!AS$7:AS$826,MATCH(WatchList!$B14,'All CCC'!$B$7:$B$826,0)))</f>
        <v/>
      </c>
      <c r="AT14" s="889" t="str">
        <f>IF($B14="","",INDEX('All CCC'!AT$7:AT$826,MATCH(WatchList!$B14,'All CCC'!$B$7:$B$826,0)))</f>
        <v/>
      </c>
      <c r="AU14" s="889" t="str">
        <f>IF($B14="","",INDEX('All CCC'!AU$7:AU$826,MATCH(WatchList!$B14,'All CCC'!$B$7:$B$826,0)))</f>
        <v/>
      </c>
      <c r="AV14" s="889" t="str">
        <f>IF($B14="","",INDEX('All CCC'!AV$7:AV$826,MATCH(WatchList!$B14,'All CCC'!$B$7:$B$826,0)))</f>
        <v/>
      </c>
      <c r="AW14" s="889" t="str">
        <f>IF($B14="","",INDEX('All CCC'!AW$7:AW$826,MATCH(WatchList!$B14,'All CCC'!$B$7:$B$826,0)))</f>
        <v/>
      </c>
      <c r="AX14" s="889" t="str">
        <f>IF($B14="","",INDEX('All CCC'!AX$7:AX$826,MATCH(WatchList!$B14,'All CCC'!$B$7:$B$826,0)))</f>
        <v/>
      </c>
      <c r="AY14" s="889" t="str">
        <f>IF($B14="","",INDEX('All CCC'!AY$7:AY$826,MATCH(WatchList!$B14,'All CCC'!$B$7:$B$826,0)))</f>
        <v/>
      </c>
      <c r="AZ14" s="889" t="str">
        <f>IF($B14="","",INDEX('All CCC'!AZ$7:AZ$826,MATCH(WatchList!$B14,'All CCC'!$B$7:$B$826,0)))</f>
        <v/>
      </c>
      <c r="BA14" s="889" t="str">
        <f>IF($B14="","",INDEX('All CCC'!BA$7:BA$826,MATCH(WatchList!$B14,'All CCC'!$B$7:$B$826,0)))</f>
        <v/>
      </c>
      <c r="BB14" s="889" t="str">
        <f>IF($B14="","",INDEX('All CCC'!BB$7:BB$826,MATCH(WatchList!$B14,'All CCC'!$B$7:$B$826,0)))</f>
        <v/>
      </c>
      <c r="BC14" s="889" t="str">
        <f>IF($B14="","",INDEX('All CCC'!BC$7:BC$826,MATCH(WatchList!$B14,'All CCC'!$B$7:$B$826,0)))</f>
        <v/>
      </c>
      <c r="BD14" s="889" t="str">
        <f>IF($B14="","",INDEX('All CCC'!BD$7:BD$826,MATCH(WatchList!$B14,'All CCC'!$B$7:$B$826,0)))</f>
        <v/>
      </c>
      <c r="BE14" s="889" t="str">
        <f>IF($B14="","",INDEX('All CCC'!BE$7:BE$826,MATCH(WatchList!$B14,'All CCC'!$B$7:$B$826,0)))</f>
        <v/>
      </c>
      <c r="BF14" s="889" t="str">
        <f>IF($B14="","",INDEX('All CCC'!BF$7:BF$826,MATCH(WatchList!$B14,'All CCC'!$B$7:$B$826,0)))</f>
        <v/>
      </c>
      <c r="BG14" s="889" t="str">
        <f>IF($B14="","",INDEX('All CCC'!BG$7:BG$826,MATCH(WatchList!$B14,'All CCC'!$B$7:$B$826,0)))</f>
        <v/>
      </c>
    </row>
    <row r="15" spans="1:59" ht="11.25" customHeight="1" x14ac:dyDescent="0.2">
      <c r="A15" s="576" t="str">
        <f>IF($B15="","",INDEX('All CCC'!A$7:A$826,MATCH(WatchList!$B15,'All CCC'!$B$7:$B$826,0)))</f>
        <v/>
      </c>
      <c r="B15" s="36"/>
      <c r="C15" s="889" t="str">
        <f>IF($B15="","",INDEX('All CCC'!C$7:C$826,MATCH(WatchList!$B15,'All CCC'!$B$7:$B$826,0)))</f>
        <v/>
      </c>
      <c r="D15" s="889" t="str">
        <f>IF($B15="","",INDEX('All CCC'!D$7:D$826,MATCH(WatchList!$B15,'All CCC'!$B$7:$B$826,0)))</f>
        <v/>
      </c>
      <c r="E15" s="889" t="str">
        <f>IF($B15="","",INDEX('All CCC'!E$7:E$826,MATCH(WatchList!$B15,'All CCC'!$B$7:$B$826,0)))</f>
        <v/>
      </c>
      <c r="F15" s="889" t="str">
        <f>IF($B15="","",INDEX('All CCC'!F$7:F$826,MATCH(WatchList!$B15,'All CCC'!$B$7:$B$826,0)))</f>
        <v/>
      </c>
      <c r="G15" s="889" t="str">
        <f>IF($B15="","",INDEX('All CCC'!G$7:G$826,MATCH(WatchList!$B15,'All CCC'!$B$7:$B$826,0)))</f>
        <v/>
      </c>
      <c r="H15" s="889" t="str">
        <f>IF($B15="","",INDEX('All CCC'!H$7:H$826,MATCH(WatchList!$B15,'All CCC'!$B$7:$B$826,0)))</f>
        <v/>
      </c>
      <c r="I15" s="889" t="str">
        <f>IF($B15="","",INDEX('All CCC'!I$7:I$826,MATCH(WatchList!$B15,'All CCC'!$B$7:$B$826,0)))</f>
        <v/>
      </c>
      <c r="J15" s="889" t="str">
        <f>IF($B15="","",INDEX('All CCC'!J$7:J$826,MATCH(WatchList!$B15,'All CCC'!$B$7:$B$826,0)))</f>
        <v/>
      </c>
      <c r="K15" s="889" t="str">
        <f>IF($B15="","",INDEX('All CCC'!K$7:K$826,MATCH(WatchList!$B15,'All CCC'!$B$7:$B$826,0)))</f>
        <v/>
      </c>
      <c r="L15" s="889" t="str">
        <f>IF($B15="","",INDEX('All CCC'!L$7:L$826,MATCH(WatchList!$B15,'All CCC'!$B$7:$B$826,0)))</f>
        <v/>
      </c>
      <c r="M15" s="889" t="str">
        <f>IF($B15="","",INDEX('All CCC'!M$7:M$826,MATCH(WatchList!$B15,'All CCC'!$B$7:$B$826,0)))</f>
        <v/>
      </c>
      <c r="N15" s="889" t="str">
        <f>IF($B15="","",INDEX('All CCC'!N$7:N$826,MATCH(WatchList!$B15,'All CCC'!$B$7:$B$826,0)))</f>
        <v/>
      </c>
      <c r="O15" s="889" t="str">
        <f>IF($B15="","",INDEX('All CCC'!O$7:O$826,MATCH(WatchList!$B15,'All CCC'!$B$7:$B$826,0)))</f>
        <v/>
      </c>
      <c r="P15" s="890" t="str">
        <f>IF($B15="","",INDEX('All CCC'!P$7:P$826,MATCH(WatchList!$B15,'All CCC'!$B$7:$B$826,0)))</f>
        <v/>
      </c>
      <c r="Q15" s="890" t="str">
        <f>IF($B15="","",INDEX('All CCC'!Q$7:Q$826,MATCH(WatchList!$B15,'All CCC'!$B$7:$B$826,0)))</f>
        <v/>
      </c>
      <c r="R15" s="889" t="str">
        <f>IF($B15="","",INDEX('All CCC'!R$7:R$826,MATCH(WatchList!$B15,'All CCC'!$B$7:$B$826,0)))</f>
        <v/>
      </c>
      <c r="S15" s="889" t="str">
        <f>IF($B15="","",INDEX('All CCC'!S$7:S$826,MATCH(WatchList!$B15,'All CCC'!$B$7:$B$826,0)))</f>
        <v/>
      </c>
      <c r="T15" s="889" t="str">
        <f>IF($B15="","",INDEX('All CCC'!T$7:T$826,MATCH(WatchList!$B15,'All CCC'!$B$7:$B$826,0)))</f>
        <v/>
      </c>
      <c r="U15" s="889" t="str">
        <f>IF($B15="","",INDEX('All CCC'!U$7:U$826,MATCH(WatchList!$B15,'All CCC'!$B$7:$B$826,0)))</f>
        <v/>
      </c>
      <c r="V15" s="889" t="str">
        <f>IF($B15="","",INDEX('All CCC'!V$7:V$826,MATCH(WatchList!$B15,'All CCC'!$B$7:$B$826,0)))</f>
        <v/>
      </c>
      <c r="W15" s="889" t="str">
        <f>IF($B15="","",INDEX('All CCC'!W$7:W$826,MATCH(WatchList!$B15,'All CCC'!$B$7:$B$826,0)))</f>
        <v/>
      </c>
      <c r="X15" s="889" t="str">
        <f>IF($B15="","",INDEX('All CCC'!X$7:X$826,MATCH(WatchList!$B15,'All CCC'!$B$7:$B$826,0)))</f>
        <v/>
      </c>
      <c r="Y15" s="889" t="str">
        <f>IF($B15="","",INDEX('All CCC'!Y$7:Y$826,MATCH(WatchList!$B15,'All CCC'!$B$7:$B$826,0)))</f>
        <v/>
      </c>
      <c r="Z15" s="889" t="str">
        <f>IF($B15="","",INDEX('All CCC'!Z$7:Z$826,MATCH(WatchList!$B15,'All CCC'!$B$7:$B$826,0)))</f>
        <v/>
      </c>
      <c r="AA15" s="889" t="str">
        <f>IF($B15="","",INDEX('All CCC'!AA$7:AA$826,MATCH(WatchList!$B15,'All CCC'!$B$7:$B$826,0)))</f>
        <v/>
      </c>
      <c r="AB15" s="889" t="str">
        <f>IF($B15="","",INDEX('All CCC'!AB$7:AB$826,MATCH(WatchList!$B15,'All CCC'!$B$7:$B$826,0)))</f>
        <v/>
      </c>
      <c r="AC15" s="889" t="str">
        <f>IF($B15="","",INDEX('All CCC'!AC$7:AC$826,MATCH(WatchList!$B15,'All CCC'!$B$7:$B$826,0)))</f>
        <v/>
      </c>
      <c r="AD15" s="889" t="str">
        <f>IF($B15="","",INDEX('All CCC'!AD$7:AD$826,MATCH(WatchList!$B15,'All CCC'!$B$7:$B$826,0)))</f>
        <v/>
      </c>
      <c r="AE15" s="889" t="str">
        <f>IF($B15="","",INDEX('All CCC'!AE$7:AE$826,MATCH(WatchList!$B15,'All CCC'!$B$7:$B$826,0)))</f>
        <v/>
      </c>
      <c r="AF15" s="889" t="str">
        <f>IF($B15="","",INDEX('All CCC'!AF$7:AF$826,MATCH(WatchList!$B15,'All CCC'!$B$7:$B$826,0)))</f>
        <v/>
      </c>
      <c r="AG15" s="889" t="str">
        <f>IF($B15="","",INDEX('All CCC'!AG$7:AG$826,MATCH(WatchList!$B15,'All CCC'!$B$7:$B$826,0)))</f>
        <v/>
      </c>
      <c r="AH15" s="889" t="str">
        <f>IF($B15="","",INDEX('All CCC'!AH$7:AH$826,MATCH(WatchList!$B15,'All CCC'!$B$7:$B$826,0)))</f>
        <v/>
      </c>
      <c r="AI15" s="889" t="str">
        <f>IF($B15="","",INDEX('All CCC'!AI$7:AI$826,MATCH(WatchList!$B15,'All CCC'!$B$7:$B$826,0)))</f>
        <v/>
      </c>
      <c r="AJ15" s="889" t="str">
        <f>IF($B15="","",INDEX('All CCC'!AJ$7:AJ$826,MATCH(WatchList!$B15,'All CCC'!$B$7:$B$826,0)))</f>
        <v/>
      </c>
      <c r="AK15" s="889" t="str">
        <f>IF($B15="","",INDEX('All CCC'!AK$7:AK$826,MATCH(WatchList!$B15,'All CCC'!$B$7:$B$826,0)))</f>
        <v/>
      </c>
      <c r="AL15" s="889" t="str">
        <f>IF($B15="","",INDEX('All CCC'!AL$7:AL$826,MATCH(WatchList!$B15,'All CCC'!$B$7:$B$826,0)))</f>
        <v/>
      </c>
      <c r="AM15" s="889" t="str">
        <f>IF($B15="","",INDEX('All CCC'!AM$7:AM$826,MATCH(WatchList!$B15,'All CCC'!$B$7:$B$826,0)))</f>
        <v/>
      </c>
      <c r="AN15" s="889" t="str">
        <f>IF($B15="","",INDEX('All CCC'!AN$7:AN$826,MATCH(WatchList!$B15,'All CCC'!$B$7:$B$826,0)))</f>
        <v/>
      </c>
      <c r="AO15" s="889" t="str">
        <f>IF($B15="","",INDEX('All CCC'!AO$7:AO$826,MATCH(WatchList!$B15,'All CCC'!$B$7:$B$826,0)))</f>
        <v/>
      </c>
      <c r="AP15" s="889" t="str">
        <f>IF($B15="","",INDEX('All CCC'!AP$7:AP$826,MATCH(WatchList!$B15,'All CCC'!$B$7:$B$826,0)))</f>
        <v/>
      </c>
      <c r="AQ15" s="889" t="str">
        <f>IF($B15="","",INDEX('All CCC'!AQ$7:AQ$826,MATCH(WatchList!$B15,'All CCC'!$B$7:$B$826,0)))</f>
        <v/>
      </c>
      <c r="AR15" s="889" t="str">
        <f>IF($B15="","",INDEX('All CCC'!AR$7:AR$826,MATCH(WatchList!$B15,'All CCC'!$B$7:$B$826,0)))</f>
        <v/>
      </c>
      <c r="AS15" s="889" t="str">
        <f>IF($B15="","",INDEX('All CCC'!AS$7:AS$826,MATCH(WatchList!$B15,'All CCC'!$B$7:$B$826,0)))</f>
        <v/>
      </c>
      <c r="AT15" s="889" t="str">
        <f>IF($B15="","",INDEX('All CCC'!AT$7:AT$826,MATCH(WatchList!$B15,'All CCC'!$B$7:$B$826,0)))</f>
        <v/>
      </c>
      <c r="AU15" s="889" t="str">
        <f>IF($B15="","",INDEX('All CCC'!AU$7:AU$826,MATCH(WatchList!$B15,'All CCC'!$B$7:$B$826,0)))</f>
        <v/>
      </c>
      <c r="AV15" s="889" t="str">
        <f>IF($B15="","",INDEX('All CCC'!AV$7:AV$826,MATCH(WatchList!$B15,'All CCC'!$B$7:$B$826,0)))</f>
        <v/>
      </c>
      <c r="AW15" s="889" t="str">
        <f>IF($B15="","",INDEX('All CCC'!AW$7:AW$826,MATCH(WatchList!$B15,'All CCC'!$B$7:$B$826,0)))</f>
        <v/>
      </c>
      <c r="AX15" s="889" t="str">
        <f>IF($B15="","",INDEX('All CCC'!AX$7:AX$826,MATCH(WatchList!$B15,'All CCC'!$B$7:$B$826,0)))</f>
        <v/>
      </c>
      <c r="AY15" s="889" t="str">
        <f>IF($B15="","",INDEX('All CCC'!AY$7:AY$826,MATCH(WatchList!$B15,'All CCC'!$B$7:$B$826,0)))</f>
        <v/>
      </c>
      <c r="AZ15" s="889" t="str">
        <f>IF($B15="","",INDEX('All CCC'!AZ$7:AZ$826,MATCH(WatchList!$B15,'All CCC'!$B$7:$B$826,0)))</f>
        <v/>
      </c>
      <c r="BA15" s="889" t="str">
        <f>IF($B15="","",INDEX('All CCC'!BA$7:BA$826,MATCH(WatchList!$B15,'All CCC'!$B$7:$B$826,0)))</f>
        <v/>
      </c>
      <c r="BB15" s="889" t="str">
        <f>IF($B15="","",INDEX('All CCC'!BB$7:BB$826,MATCH(WatchList!$B15,'All CCC'!$B$7:$B$826,0)))</f>
        <v/>
      </c>
      <c r="BC15" s="889" t="str">
        <f>IF($B15="","",INDEX('All CCC'!BC$7:BC$826,MATCH(WatchList!$B15,'All CCC'!$B$7:$B$826,0)))</f>
        <v/>
      </c>
      <c r="BD15" s="889" t="str">
        <f>IF($B15="","",INDEX('All CCC'!BD$7:BD$826,MATCH(WatchList!$B15,'All CCC'!$B$7:$B$826,0)))</f>
        <v/>
      </c>
      <c r="BE15" s="889" t="str">
        <f>IF($B15="","",INDEX('All CCC'!BE$7:BE$826,MATCH(WatchList!$B15,'All CCC'!$B$7:$B$826,0)))</f>
        <v/>
      </c>
      <c r="BF15" s="889" t="str">
        <f>IF($B15="","",INDEX('All CCC'!BF$7:BF$826,MATCH(WatchList!$B15,'All CCC'!$B$7:$B$826,0)))</f>
        <v/>
      </c>
      <c r="BG15" s="889" t="str">
        <f>IF($B15="","",INDEX('All CCC'!BG$7:BG$826,MATCH(WatchList!$B15,'All CCC'!$B$7:$B$826,0)))</f>
        <v/>
      </c>
    </row>
    <row r="16" spans="1:59" ht="11.25" customHeight="1" x14ac:dyDescent="0.2">
      <c r="A16" s="576" t="str">
        <f>IF($B16="","",INDEX('All CCC'!A$7:A$826,MATCH(WatchList!$B16,'All CCC'!$B$7:$B$826,0)))</f>
        <v/>
      </c>
      <c r="B16" s="36"/>
      <c r="C16" s="889" t="str">
        <f>IF($B16="","",INDEX('All CCC'!C$7:C$826,MATCH(WatchList!$B16,'All CCC'!$B$7:$B$826,0)))</f>
        <v/>
      </c>
      <c r="D16" s="889" t="str">
        <f>IF($B16="","",INDEX('All CCC'!D$7:D$826,MATCH(WatchList!$B16,'All CCC'!$B$7:$B$826,0)))</f>
        <v/>
      </c>
      <c r="E16" s="889" t="str">
        <f>IF($B16="","",INDEX('All CCC'!E$7:E$826,MATCH(WatchList!$B16,'All CCC'!$B$7:$B$826,0)))</f>
        <v/>
      </c>
      <c r="F16" s="889" t="str">
        <f>IF($B16="","",INDEX('All CCC'!F$7:F$826,MATCH(WatchList!$B16,'All CCC'!$B$7:$B$826,0)))</f>
        <v/>
      </c>
      <c r="G16" s="889" t="str">
        <f>IF($B16="","",INDEX('All CCC'!G$7:G$826,MATCH(WatchList!$B16,'All CCC'!$B$7:$B$826,0)))</f>
        <v/>
      </c>
      <c r="H16" s="889" t="str">
        <f>IF($B16="","",INDEX('All CCC'!H$7:H$826,MATCH(WatchList!$B16,'All CCC'!$B$7:$B$826,0)))</f>
        <v/>
      </c>
      <c r="I16" s="889" t="str">
        <f>IF($B16="","",INDEX('All CCC'!I$7:I$826,MATCH(WatchList!$B16,'All CCC'!$B$7:$B$826,0)))</f>
        <v/>
      </c>
      <c r="J16" s="889" t="str">
        <f>IF($B16="","",INDEX('All CCC'!J$7:J$826,MATCH(WatchList!$B16,'All CCC'!$B$7:$B$826,0)))</f>
        <v/>
      </c>
      <c r="K16" s="889" t="str">
        <f>IF($B16="","",INDEX('All CCC'!K$7:K$826,MATCH(WatchList!$B16,'All CCC'!$B$7:$B$826,0)))</f>
        <v/>
      </c>
      <c r="L16" s="889" t="str">
        <f>IF($B16="","",INDEX('All CCC'!L$7:L$826,MATCH(WatchList!$B16,'All CCC'!$B$7:$B$826,0)))</f>
        <v/>
      </c>
      <c r="M16" s="889" t="str">
        <f>IF($B16="","",INDEX('All CCC'!M$7:M$826,MATCH(WatchList!$B16,'All CCC'!$B$7:$B$826,0)))</f>
        <v/>
      </c>
      <c r="N16" s="889" t="str">
        <f>IF($B16="","",INDEX('All CCC'!N$7:N$826,MATCH(WatchList!$B16,'All CCC'!$B$7:$B$826,0)))</f>
        <v/>
      </c>
      <c r="O16" s="889" t="str">
        <f>IF($B16="","",INDEX('All CCC'!O$7:O$826,MATCH(WatchList!$B16,'All CCC'!$B$7:$B$826,0)))</f>
        <v/>
      </c>
      <c r="P16" s="890" t="str">
        <f>IF($B16="","",INDEX('All CCC'!P$7:P$826,MATCH(WatchList!$B16,'All CCC'!$B$7:$B$826,0)))</f>
        <v/>
      </c>
      <c r="Q16" s="890" t="str">
        <f>IF($B16="","",INDEX('All CCC'!Q$7:Q$826,MATCH(WatchList!$B16,'All CCC'!$B$7:$B$826,0)))</f>
        <v/>
      </c>
      <c r="R16" s="889" t="str">
        <f>IF($B16="","",INDEX('All CCC'!R$7:R$826,MATCH(WatchList!$B16,'All CCC'!$B$7:$B$826,0)))</f>
        <v/>
      </c>
      <c r="S16" s="889" t="str">
        <f>IF($B16="","",INDEX('All CCC'!S$7:S$826,MATCH(WatchList!$B16,'All CCC'!$B$7:$B$826,0)))</f>
        <v/>
      </c>
      <c r="T16" s="889" t="str">
        <f>IF($B16="","",INDEX('All CCC'!T$7:T$826,MATCH(WatchList!$B16,'All CCC'!$B$7:$B$826,0)))</f>
        <v/>
      </c>
      <c r="U16" s="889" t="str">
        <f>IF($B16="","",INDEX('All CCC'!U$7:U$826,MATCH(WatchList!$B16,'All CCC'!$B$7:$B$826,0)))</f>
        <v/>
      </c>
      <c r="V16" s="889" t="str">
        <f>IF($B16="","",INDEX('All CCC'!V$7:V$826,MATCH(WatchList!$B16,'All CCC'!$B$7:$B$826,0)))</f>
        <v/>
      </c>
      <c r="W16" s="889" t="str">
        <f>IF($B16="","",INDEX('All CCC'!W$7:W$826,MATCH(WatchList!$B16,'All CCC'!$B$7:$B$826,0)))</f>
        <v/>
      </c>
      <c r="X16" s="889" t="str">
        <f>IF($B16="","",INDEX('All CCC'!X$7:X$826,MATCH(WatchList!$B16,'All CCC'!$B$7:$B$826,0)))</f>
        <v/>
      </c>
      <c r="Y16" s="889" t="str">
        <f>IF($B16="","",INDEX('All CCC'!Y$7:Y$826,MATCH(WatchList!$B16,'All CCC'!$B$7:$B$826,0)))</f>
        <v/>
      </c>
      <c r="Z16" s="889" t="str">
        <f>IF($B16="","",INDEX('All CCC'!Z$7:Z$826,MATCH(WatchList!$B16,'All CCC'!$B$7:$B$826,0)))</f>
        <v/>
      </c>
      <c r="AA16" s="889" t="str">
        <f>IF($B16="","",INDEX('All CCC'!AA$7:AA$826,MATCH(WatchList!$B16,'All CCC'!$B$7:$B$826,0)))</f>
        <v/>
      </c>
      <c r="AB16" s="889" t="str">
        <f>IF($B16="","",INDEX('All CCC'!AB$7:AB$826,MATCH(WatchList!$B16,'All CCC'!$B$7:$B$826,0)))</f>
        <v/>
      </c>
      <c r="AC16" s="889" t="str">
        <f>IF($B16="","",INDEX('All CCC'!AC$7:AC$826,MATCH(WatchList!$B16,'All CCC'!$B$7:$B$826,0)))</f>
        <v/>
      </c>
      <c r="AD16" s="889" t="str">
        <f>IF($B16="","",INDEX('All CCC'!AD$7:AD$826,MATCH(WatchList!$B16,'All CCC'!$B$7:$B$826,0)))</f>
        <v/>
      </c>
      <c r="AE16" s="889" t="str">
        <f>IF($B16="","",INDEX('All CCC'!AE$7:AE$826,MATCH(WatchList!$B16,'All CCC'!$B$7:$B$826,0)))</f>
        <v/>
      </c>
      <c r="AF16" s="889" t="str">
        <f>IF($B16="","",INDEX('All CCC'!AF$7:AF$826,MATCH(WatchList!$B16,'All CCC'!$B$7:$B$826,0)))</f>
        <v/>
      </c>
      <c r="AG16" s="889" t="str">
        <f>IF($B16="","",INDEX('All CCC'!AG$7:AG$826,MATCH(WatchList!$B16,'All CCC'!$B$7:$B$826,0)))</f>
        <v/>
      </c>
      <c r="AH16" s="889" t="str">
        <f>IF($B16="","",INDEX('All CCC'!AH$7:AH$826,MATCH(WatchList!$B16,'All CCC'!$B$7:$B$826,0)))</f>
        <v/>
      </c>
      <c r="AI16" s="889" t="str">
        <f>IF($B16="","",INDEX('All CCC'!AI$7:AI$826,MATCH(WatchList!$B16,'All CCC'!$B$7:$B$826,0)))</f>
        <v/>
      </c>
      <c r="AJ16" s="889" t="str">
        <f>IF($B16="","",INDEX('All CCC'!AJ$7:AJ$826,MATCH(WatchList!$B16,'All CCC'!$B$7:$B$826,0)))</f>
        <v/>
      </c>
      <c r="AK16" s="889" t="str">
        <f>IF($B16="","",INDEX('All CCC'!AK$7:AK$826,MATCH(WatchList!$B16,'All CCC'!$B$7:$B$826,0)))</f>
        <v/>
      </c>
      <c r="AL16" s="889" t="str">
        <f>IF($B16="","",INDEX('All CCC'!AL$7:AL$826,MATCH(WatchList!$B16,'All CCC'!$B$7:$B$826,0)))</f>
        <v/>
      </c>
      <c r="AM16" s="889" t="str">
        <f>IF($B16="","",INDEX('All CCC'!AM$7:AM$826,MATCH(WatchList!$B16,'All CCC'!$B$7:$B$826,0)))</f>
        <v/>
      </c>
      <c r="AN16" s="889" t="str">
        <f>IF($B16="","",INDEX('All CCC'!AN$7:AN$826,MATCH(WatchList!$B16,'All CCC'!$B$7:$B$826,0)))</f>
        <v/>
      </c>
      <c r="AO16" s="889" t="str">
        <f>IF($B16="","",INDEX('All CCC'!AO$7:AO$826,MATCH(WatchList!$B16,'All CCC'!$B$7:$B$826,0)))</f>
        <v/>
      </c>
      <c r="AP16" s="889" t="str">
        <f>IF($B16="","",INDEX('All CCC'!AP$7:AP$826,MATCH(WatchList!$B16,'All CCC'!$B$7:$B$826,0)))</f>
        <v/>
      </c>
      <c r="AQ16" s="889" t="str">
        <f>IF($B16="","",INDEX('All CCC'!AQ$7:AQ$826,MATCH(WatchList!$B16,'All CCC'!$B$7:$B$826,0)))</f>
        <v/>
      </c>
      <c r="AR16" s="889" t="str">
        <f>IF($B16="","",INDEX('All CCC'!AR$7:AR$826,MATCH(WatchList!$B16,'All CCC'!$B$7:$B$826,0)))</f>
        <v/>
      </c>
      <c r="AS16" s="889" t="str">
        <f>IF($B16="","",INDEX('All CCC'!AS$7:AS$826,MATCH(WatchList!$B16,'All CCC'!$B$7:$B$826,0)))</f>
        <v/>
      </c>
      <c r="AT16" s="889" t="str">
        <f>IF($B16="","",INDEX('All CCC'!AT$7:AT$826,MATCH(WatchList!$B16,'All CCC'!$B$7:$B$826,0)))</f>
        <v/>
      </c>
      <c r="AU16" s="889" t="str">
        <f>IF($B16="","",INDEX('All CCC'!AU$7:AU$826,MATCH(WatchList!$B16,'All CCC'!$B$7:$B$826,0)))</f>
        <v/>
      </c>
      <c r="AV16" s="889" t="str">
        <f>IF($B16="","",INDEX('All CCC'!AV$7:AV$826,MATCH(WatchList!$B16,'All CCC'!$B$7:$B$826,0)))</f>
        <v/>
      </c>
      <c r="AW16" s="889" t="str">
        <f>IF($B16="","",INDEX('All CCC'!AW$7:AW$826,MATCH(WatchList!$B16,'All CCC'!$B$7:$B$826,0)))</f>
        <v/>
      </c>
      <c r="AX16" s="889" t="str">
        <f>IF($B16="","",INDEX('All CCC'!AX$7:AX$826,MATCH(WatchList!$B16,'All CCC'!$B$7:$B$826,0)))</f>
        <v/>
      </c>
      <c r="AY16" s="889" t="str">
        <f>IF($B16="","",INDEX('All CCC'!AY$7:AY$826,MATCH(WatchList!$B16,'All CCC'!$B$7:$B$826,0)))</f>
        <v/>
      </c>
      <c r="AZ16" s="889" t="str">
        <f>IF($B16="","",INDEX('All CCC'!AZ$7:AZ$826,MATCH(WatchList!$B16,'All CCC'!$B$7:$B$826,0)))</f>
        <v/>
      </c>
      <c r="BA16" s="889" t="str">
        <f>IF($B16="","",INDEX('All CCC'!BA$7:BA$826,MATCH(WatchList!$B16,'All CCC'!$B$7:$B$826,0)))</f>
        <v/>
      </c>
      <c r="BB16" s="889" t="str">
        <f>IF($B16="","",INDEX('All CCC'!BB$7:BB$826,MATCH(WatchList!$B16,'All CCC'!$B$7:$B$826,0)))</f>
        <v/>
      </c>
      <c r="BC16" s="889" t="str">
        <f>IF($B16="","",INDEX('All CCC'!BC$7:BC$826,MATCH(WatchList!$B16,'All CCC'!$B$7:$B$826,0)))</f>
        <v/>
      </c>
      <c r="BD16" s="889" t="str">
        <f>IF($B16="","",INDEX('All CCC'!BD$7:BD$826,MATCH(WatchList!$B16,'All CCC'!$B$7:$B$826,0)))</f>
        <v/>
      </c>
      <c r="BE16" s="889" t="str">
        <f>IF($B16="","",INDEX('All CCC'!BE$7:BE$826,MATCH(WatchList!$B16,'All CCC'!$B$7:$B$826,0)))</f>
        <v/>
      </c>
      <c r="BF16" s="889" t="str">
        <f>IF($B16="","",INDEX('All CCC'!BF$7:BF$826,MATCH(WatchList!$B16,'All CCC'!$B$7:$B$826,0)))</f>
        <v/>
      </c>
      <c r="BG16" s="889" t="str">
        <f>IF($B16="","",INDEX('All CCC'!BG$7:BG$826,MATCH(WatchList!$B16,'All CCC'!$B$7:$B$826,0)))</f>
        <v/>
      </c>
    </row>
    <row r="17" spans="1:59" ht="11.25" customHeight="1" x14ac:dyDescent="0.2">
      <c r="A17" s="576" t="str">
        <f>IF($B17="","",INDEX('All CCC'!A$7:A$826,MATCH(WatchList!$B17,'All CCC'!$B$7:$B$826,0)))</f>
        <v/>
      </c>
      <c r="B17" s="36"/>
      <c r="C17" s="889" t="str">
        <f>IF($B17="","",INDEX('All CCC'!C$7:C$826,MATCH(WatchList!$B17,'All CCC'!$B$7:$B$826,0)))</f>
        <v/>
      </c>
      <c r="D17" s="889" t="str">
        <f>IF($B17="","",INDEX('All CCC'!D$7:D$826,MATCH(WatchList!$B17,'All CCC'!$B$7:$B$826,0)))</f>
        <v/>
      </c>
      <c r="E17" s="889" t="str">
        <f>IF($B17="","",INDEX('All CCC'!E$7:E$826,MATCH(WatchList!$B17,'All CCC'!$B$7:$B$826,0)))</f>
        <v/>
      </c>
      <c r="F17" s="889" t="str">
        <f>IF($B17="","",INDEX('All CCC'!F$7:F$826,MATCH(WatchList!$B17,'All CCC'!$B$7:$B$826,0)))</f>
        <v/>
      </c>
      <c r="G17" s="889" t="str">
        <f>IF($B17="","",INDEX('All CCC'!G$7:G$826,MATCH(WatchList!$B17,'All CCC'!$B$7:$B$826,0)))</f>
        <v/>
      </c>
      <c r="H17" s="889" t="str">
        <f>IF($B17="","",INDEX('All CCC'!H$7:H$826,MATCH(WatchList!$B17,'All CCC'!$B$7:$B$826,0)))</f>
        <v/>
      </c>
      <c r="I17" s="889" t="str">
        <f>IF($B17="","",INDEX('All CCC'!I$7:I$826,MATCH(WatchList!$B17,'All CCC'!$B$7:$B$826,0)))</f>
        <v/>
      </c>
      <c r="J17" s="889" t="str">
        <f>IF($B17="","",INDEX('All CCC'!J$7:J$826,MATCH(WatchList!$B17,'All CCC'!$B$7:$B$826,0)))</f>
        <v/>
      </c>
      <c r="K17" s="889" t="str">
        <f>IF($B17="","",INDEX('All CCC'!K$7:K$826,MATCH(WatchList!$B17,'All CCC'!$B$7:$B$826,0)))</f>
        <v/>
      </c>
      <c r="L17" s="889" t="str">
        <f>IF($B17="","",INDEX('All CCC'!L$7:L$826,MATCH(WatchList!$B17,'All CCC'!$B$7:$B$826,0)))</f>
        <v/>
      </c>
      <c r="M17" s="889" t="str">
        <f>IF($B17="","",INDEX('All CCC'!M$7:M$826,MATCH(WatchList!$B17,'All CCC'!$B$7:$B$826,0)))</f>
        <v/>
      </c>
      <c r="N17" s="889" t="str">
        <f>IF($B17="","",INDEX('All CCC'!N$7:N$826,MATCH(WatchList!$B17,'All CCC'!$B$7:$B$826,0)))</f>
        <v/>
      </c>
      <c r="O17" s="889" t="str">
        <f>IF($B17="","",INDEX('All CCC'!O$7:O$826,MATCH(WatchList!$B17,'All CCC'!$B$7:$B$826,0)))</f>
        <v/>
      </c>
      <c r="P17" s="890" t="str">
        <f>IF($B17="","",INDEX('All CCC'!P$7:P$826,MATCH(WatchList!$B17,'All CCC'!$B$7:$B$826,0)))</f>
        <v/>
      </c>
      <c r="Q17" s="890" t="str">
        <f>IF($B17="","",INDEX('All CCC'!Q$7:Q$826,MATCH(WatchList!$B17,'All CCC'!$B$7:$B$826,0)))</f>
        <v/>
      </c>
      <c r="R17" s="889" t="str">
        <f>IF($B17="","",INDEX('All CCC'!R$7:R$826,MATCH(WatchList!$B17,'All CCC'!$B$7:$B$826,0)))</f>
        <v/>
      </c>
      <c r="S17" s="889" t="str">
        <f>IF($B17="","",INDEX('All CCC'!S$7:S$826,MATCH(WatchList!$B17,'All CCC'!$B$7:$B$826,0)))</f>
        <v/>
      </c>
      <c r="T17" s="889" t="str">
        <f>IF($B17="","",INDEX('All CCC'!T$7:T$826,MATCH(WatchList!$B17,'All CCC'!$B$7:$B$826,0)))</f>
        <v/>
      </c>
      <c r="U17" s="889" t="str">
        <f>IF($B17="","",INDEX('All CCC'!U$7:U$826,MATCH(WatchList!$B17,'All CCC'!$B$7:$B$826,0)))</f>
        <v/>
      </c>
      <c r="V17" s="889" t="str">
        <f>IF($B17="","",INDEX('All CCC'!V$7:V$826,MATCH(WatchList!$B17,'All CCC'!$B$7:$B$826,0)))</f>
        <v/>
      </c>
      <c r="W17" s="889" t="str">
        <f>IF($B17="","",INDEX('All CCC'!W$7:W$826,MATCH(WatchList!$B17,'All CCC'!$B$7:$B$826,0)))</f>
        <v/>
      </c>
      <c r="X17" s="889" t="str">
        <f>IF($B17="","",INDEX('All CCC'!X$7:X$826,MATCH(WatchList!$B17,'All CCC'!$B$7:$B$826,0)))</f>
        <v/>
      </c>
      <c r="Y17" s="889" t="str">
        <f>IF($B17="","",INDEX('All CCC'!Y$7:Y$826,MATCH(WatchList!$B17,'All CCC'!$B$7:$B$826,0)))</f>
        <v/>
      </c>
      <c r="Z17" s="889" t="str">
        <f>IF($B17="","",INDEX('All CCC'!Z$7:Z$826,MATCH(WatchList!$B17,'All CCC'!$B$7:$B$826,0)))</f>
        <v/>
      </c>
      <c r="AA17" s="889" t="str">
        <f>IF($B17="","",INDEX('All CCC'!AA$7:AA$826,MATCH(WatchList!$B17,'All CCC'!$B$7:$B$826,0)))</f>
        <v/>
      </c>
      <c r="AB17" s="889" t="str">
        <f>IF($B17="","",INDEX('All CCC'!AB$7:AB$826,MATCH(WatchList!$B17,'All CCC'!$B$7:$B$826,0)))</f>
        <v/>
      </c>
      <c r="AC17" s="889" t="str">
        <f>IF($B17="","",INDEX('All CCC'!AC$7:AC$826,MATCH(WatchList!$B17,'All CCC'!$B$7:$B$826,0)))</f>
        <v/>
      </c>
      <c r="AD17" s="889" t="str">
        <f>IF($B17="","",INDEX('All CCC'!AD$7:AD$826,MATCH(WatchList!$B17,'All CCC'!$B$7:$B$826,0)))</f>
        <v/>
      </c>
      <c r="AE17" s="889" t="str">
        <f>IF($B17="","",INDEX('All CCC'!AE$7:AE$826,MATCH(WatchList!$B17,'All CCC'!$B$7:$B$826,0)))</f>
        <v/>
      </c>
      <c r="AF17" s="889" t="str">
        <f>IF($B17="","",INDEX('All CCC'!AF$7:AF$826,MATCH(WatchList!$B17,'All CCC'!$B$7:$B$826,0)))</f>
        <v/>
      </c>
      <c r="AG17" s="889" t="str">
        <f>IF($B17="","",INDEX('All CCC'!AG$7:AG$826,MATCH(WatchList!$B17,'All CCC'!$B$7:$B$826,0)))</f>
        <v/>
      </c>
      <c r="AH17" s="889" t="str">
        <f>IF($B17="","",INDEX('All CCC'!AH$7:AH$826,MATCH(WatchList!$B17,'All CCC'!$B$7:$B$826,0)))</f>
        <v/>
      </c>
      <c r="AI17" s="889" t="str">
        <f>IF($B17="","",INDEX('All CCC'!AI$7:AI$826,MATCH(WatchList!$B17,'All CCC'!$B$7:$B$826,0)))</f>
        <v/>
      </c>
      <c r="AJ17" s="889" t="str">
        <f>IF($B17="","",INDEX('All CCC'!AJ$7:AJ$826,MATCH(WatchList!$B17,'All CCC'!$B$7:$B$826,0)))</f>
        <v/>
      </c>
      <c r="AK17" s="889" t="str">
        <f>IF($B17="","",INDEX('All CCC'!AK$7:AK$826,MATCH(WatchList!$B17,'All CCC'!$B$7:$B$826,0)))</f>
        <v/>
      </c>
      <c r="AL17" s="889" t="str">
        <f>IF($B17="","",INDEX('All CCC'!AL$7:AL$826,MATCH(WatchList!$B17,'All CCC'!$B$7:$B$826,0)))</f>
        <v/>
      </c>
      <c r="AM17" s="889" t="str">
        <f>IF($B17="","",INDEX('All CCC'!AM$7:AM$826,MATCH(WatchList!$B17,'All CCC'!$B$7:$B$826,0)))</f>
        <v/>
      </c>
      <c r="AN17" s="889" t="str">
        <f>IF($B17="","",INDEX('All CCC'!AN$7:AN$826,MATCH(WatchList!$B17,'All CCC'!$B$7:$B$826,0)))</f>
        <v/>
      </c>
      <c r="AO17" s="889" t="str">
        <f>IF($B17="","",INDEX('All CCC'!AO$7:AO$826,MATCH(WatchList!$B17,'All CCC'!$B$7:$B$826,0)))</f>
        <v/>
      </c>
      <c r="AP17" s="889" t="str">
        <f>IF($B17="","",INDEX('All CCC'!AP$7:AP$826,MATCH(WatchList!$B17,'All CCC'!$B$7:$B$826,0)))</f>
        <v/>
      </c>
      <c r="AQ17" s="889" t="str">
        <f>IF($B17="","",INDEX('All CCC'!AQ$7:AQ$826,MATCH(WatchList!$B17,'All CCC'!$B$7:$B$826,0)))</f>
        <v/>
      </c>
      <c r="AR17" s="889" t="str">
        <f>IF($B17="","",INDEX('All CCC'!AR$7:AR$826,MATCH(WatchList!$B17,'All CCC'!$B$7:$B$826,0)))</f>
        <v/>
      </c>
      <c r="AS17" s="889" t="str">
        <f>IF($B17="","",INDEX('All CCC'!AS$7:AS$826,MATCH(WatchList!$B17,'All CCC'!$B$7:$B$826,0)))</f>
        <v/>
      </c>
      <c r="AT17" s="889" t="str">
        <f>IF($B17="","",INDEX('All CCC'!AT$7:AT$826,MATCH(WatchList!$B17,'All CCC'!$B$7:$B$826,0)))</f>
        <v/>
      </c>
      <c r="AU17" s="889" t="str">
        <f>IF($B17="","",INDEX('All CCC'!AU$7:AU$826,MATCH(WatchList!$B17,'All CCC'!$B$7:$B$826,0)))</f>
        <v/>
      </c>
      <c r="AV17" s="889" t="str">
        <f>IF($B17="","",INDEX('All CCC'!AV$7:AV$826,MATCH(WatchList!$B17,'All CCC'!$B$7:$B$826,0)))</f>
        <v/>
      </c>
      <c r="AW17" s="889" t="str">
        <f>IF($B17="","",INDEX('All CCC'!AW$7:AW$826,MATCH(WatchList!$B17,'All CCC'!$B$7:$B$826,0)))</f>
        <v/>
      </c>
      <c r="AX17" s="889" t="str">
        <f>IF($B17="","",INDEX('All CCC'!AX$7:AX$826,MATCH(WatchList!$B17,'All CCC'!$B$7:$B$826,0)))</f>
        <v/>
      </c>
      <c r="AY17" s="889" t="str">
        <f>IF($B17="","",INDEX('All CCC'!AY$7:AY$826,MATCH(WatchList!$B17,'All CCC'!$B$7:$B$826,0)))</f>
        <v/>
      </c>
      <c r="AZ17" s="889" t="str">
        <f>IF($B17="","",INDEX('All CCC'!AZ$7:AZ$826,MATCH(WatchList!$B17,'All CCC'!$B$7:$B$826,0)))</f>
        <v/>
      </c>
      <c r="BA17" s="889" t="str">
        <f>IF($B17="","",INDEX('All CCC'!BA$7:BA$826,MATCH(WatchList!$B17,'All CCC'!$B$7:$B$826,0)))</f>
        <v/>
      </c>
      <c r="BB17" s="889" t="str">
        <f>IF($B17="","",INDEX('All CCC'!BB$7:BB$826,MATCH(WatchList!$B17,'All CCC'!$B$7:$B$826,0)))</f>
        <v/>
      </c>
      <c r="BC17" s="889" t="str">
        <f>IF($B17="","",INDEX('All CCC'!BC$7:BC$826,MATCH(WatchList!$B17,'All CCC'!$B$7:$B$826,0)))</f>
        <v/>
      </c>
      <c r="BD17" s="889" t="str">
        <f>IF($B17="","",INDEX('All CCC'!BD$7:BD$826,MATCH(WatchList!$B17,'All CCC'!$B$7:$B$826,0)))</f>
        <v/>
      </c>
      <c r="BE17" s="889" t="str">
        <f>IF($B17="","",INDEX('All CCC'!BE$7:BE$826,MATCH(WatchList!$B17,'All CCC'!$B$7:$B$826,0)))</f>
        <v/>
      </c>
      <c r="BF17" s="889" t="str">
        <f>IF($B17="","",INDEX('All CCC'!BF$7:BF$826,MATCH(WatchList!$B17,'All CCC'!$B$7:$B$826,0)))</f>
        <v/>
      </c>
      <c r="BG17" s="889" t="str">
        <f>IF($B17="","",INDEX('All CCC'!BG$7:BG$826,MATCH(WatchList!$B17,'All CCC'!$B$7:$B$826,0)))</f>
        <v/>
      </c>
    </row>
    <row r="18" spans="1:59" ht="11.25" customHeight="1" x14ac:dyDescent="0.2">
      <c r="A18" s="576" t="str">
        <f>IF($B18="","",INDEX('All CCC'!A$7:A$826,MATCH(WatchList!$B18,'All CCC'!$B$7:$B$826,0)))</f>
        <v/>
      </c>
      <c r="B18" s="36"/>
      <c r="C18" s="889" t="str">
        <f>IF($B18="","",INDEX('All CCC'!C$7:C$826,MATCH(WatchList!$B18,'All CCC'!$B$7:$B$826,0)))</f>
        <v/>
      </c>
      <c r="D18" s="889" t="str">
        <f>IF($B18="","",INDEX('All CCC'!D$7:D$826,MATCH(WatchList!$B18,'All CCC'!$B$7:$B$826,0)))</f>
        <v/>
      </c>
      <c r="E18" s="889" t="str">
        <f>IF($B18="","",INDEX('All CCC'!E$7:E$826,MATCH(WatchList!$B18,'All CCC'!$B$7:$B$826,0)))</f>
        <v/>
      </c>
      <c r="F18" s="889" t="str">
        <f>IF($B18="","",INDEX('All CCC'!F$7:F$826,MATCH(WatchList!$B18,'All CCC'!$B$7:$B$826,0)))</f>
        <v/>
      </c>
      <c r="G18" s="889" t="str">
        <f>IF($B18="","",INDEX('All CCC'!G$7:G$826,MATCH(WatchList!$B18,'All CCC'!$B$7:$B$826,0)))</f>
        <v/>
      </c>
      <c r="H18" s="889" t="str">
        <f>IF($B18="","",INDEX('All CCC'!H$7:H$826,MATCH(WatchList!$B18,'All CCC'!$B$7:$B$826,0)))</f>
        <v/>
      </c>
      <c r="I18" s="889" t="str">
        <f>IF($B18="","",INDEX('All CCC'!I$7:I$826,MATCH(WatchList!$B18,'All CCC'!$B$7:$B$826,0)))</f>
        <v/>
      </c>
      <c r="J18" s="889" t="str">
        <f>IF($B18="","",INDEX('All CCC'!J$7:J$826,MATCH(WatchList!$B18,'All CCC'!$B$7:$B$826,0)))</f>
        <v/>
      </c>
      <c r="K18" s="889" t="str">
        <f>IF($B18="","",INDEX('All CCC'!K$7:K$826,MATCH(WatchList!$B18,'All CCC'!$B$7:$B$826,0)))</f>
        <v/>
      </c>
      <c r="L18" s="889" t="str">
        <f>IF($B18="","",INDEX('All CCC'!L$7:L$826,MATCH(WatchList!$B18,'All CCC'!$B$7:$B$826,0)))</f>
        <v/>
      </c>
      <c r="M18" s="889" t="str">
        <f>IF($B18="","",INDEX('All CCC'!M$7:M$826,MATCH(WatchList!$B18,'All CCC'!$B$7:$B$826,0)))</f>
        <v/>
      </c>
      <c r="N18" s="889" t="str">
        <f>IF($B18="","",INDEX('All CCC'!N$7:N$826,MATCH(WatchList!$B18,'All CCC'!$B$7:$B$826,0)))</f>
        <v/>
      </c>
      <c r="O18" s="889" t="str">
        <f>IF($B18="","",INDEX('All CCC'!O$7:O$826,MATCH(WatchList!$B18,'All CCC'!$B$7:$B$826,0)))</f>
        <v/>
      </c>
      <c r="P18" s="890" t="str">
        <f>IF($B18="","",INDEX('All CCC'!P$7:P$826,MATCH(WatchList!$B18,'All CCC'!$B$7:$B$826,0)))</f>
        <v/>
      </c>
      <c r="Q18" s="890" t="str">
        <f>IF($B18="","",INDEX('All CCC'!Q$7:Q$826,MATCH(WatchList!$B18,'All CCC'!$B$7:$B$826,0)))</f>
        <v/>
      </c>
      <c r="R18" s="889" t="str">
        <f>IF($B18="","",INDEX('All CCC'!R$7:R$826,MATCH(WatchList!$B18,'All CCC'!$B$7:$B$826,0)))</f>
        <v/>
      </c>
      <c r="S18" s="889" t="str">
        <f>IF($B18="","",INDEX('All CCC'!S$7:S$826,MATCH(WatchList!$B18,'All CCC'!$B$7:$B$826,0)))</f>
        <v/>
      </c>
      <c r="T18" s="889" t="str">
        <f>IF($B18="","",INDEX('All CCC'!T$7:T$826,MATCH(WatchList!$B18,'All CCC'!$B$7:$B$826,0)))</f>
        <v/>
      </c>
      <c r="U18" s="889" t="str">
        <f>IF($B18="","",INDEX('All CCC'!U$7:U$826,MATCH(WatchList!$B18,'All CCC'!$B$7:$B$826,0)))</f>
        <v/>
      </c>
      <c r="V18" s="889" t="str">
        <f>IF($B18="","",INDEX('All CCC'!V$7:V$826,MATCH(WatchList!$B18,'All CCC'!$B$7:$B$826,0)))</f>
        <v/>
      </c>
      <c r="W18" s="889" t="str">
        <f>IF($B18="","",INDEX('All CCC'!W$7:W$826,MATCH(WatchList!$B18,'All CCC'!$B$7:$B$826,0)))</f>
        <v/>
      </c>
      <c r="X18" s="889" t="str">
        <f>IF($B18="","",INDEX('All CCC'!X$7:X$826,MATCH(WatchList!$B18,'All CCC'!$B$7:$B$826,0)))</f>
        <v/>
      </c>
      <c r="Y18" s="889" t="str">
        <f>IF($B18="","",INDEX('All CCC'!Y$7:Y$826,MATCH(WatchList!$B18,'All CCC'!$B$7:$B$826,0)))</f>
        <v/>
      </c>
      <c r="Z18" s="889" t="str">
        <f>IF($B18="","",INDEX('All CCC'!Z$7:Z$826,MATCH(WatchList!$B18,'All CCC'!$B$7:$B$826,0)))</f>
        <v/>
      </c>
      <c r="AA18" s="889" t="str">
        <f>IF($B18="","",INDEX('All CCC'!AA$7:AA$826,MATCH(WatchList!$B18,'All CCC'!$B$7:$B$826,0)))</f>
        <v/>
      </c>
      <c r="AB18" s="889" t="str">
        <f>IF($B18="","",INDEX('All CCC'!AB$7:AB$826,MATCH(WatchList!$B18,'All CCC'!$B$7:$B$826,0)))</f>
        <v/>
      </c>
      <c r="AC18" s="889" t="str">
        <f>IF($B18="","",INDEX('All CCC'!AC$7:AC$826,MATCH(WatchList!$B18,'All CCC'!$B$7:$B$826,0)))</f>
        <v/>
      </c>
      <c r="AD18" s="889" t="str">
        <f>IF($B18="","",INDEX('All CCC'!AD$7:AD$826,MATCH(WatchList!$B18,'All CCC'!$B$7:$B$826,0)))</f>
        <v/>
      </c>
      <c r="AE18" s="889" t="str">
        <f>IF($B18="","",INDEX('All CCC'!AE$7:AE$826,MATCH(WatchList!$B18,'All CCC'!$B$7:$B$826,0)))</f>
        <v/>
      </c>
      <c r="AF18" s="889" t="str">
        <f>IF($B18="","",INDEX('All CCC'!AF$7:AF$826,MATCH(WatchList!$B18,'All CCC'!$B$7:$B$826,0)))</f>
        <v/>
      </c>
      <c r="AG18" s="889" t="str">
        <f>IF($B18="","",INDEX('All CCC'!AG$7:AG$826,MATCH(WatchList!$B18,'All CCC'!$B$7:$B$826,0)))</f>
        <v/>
      </c>
      <c r="AH18" s="889" t="str">
        <f>IF($B18="","",INDEX('All CCC'!AH$7:AH$826,MATCH(WatchList!$B18,'All CCC'!$B$7:$B$826,0)))</f>
        <v/>
      </c>
      <c r="AI18" s="889" t="str">
        <f>IF($B18="","",INDEX('All CCC'!AI$7:AI$826,MATCH(WatchList!$B18,'All CCC'!$B$7:$B$826,0)))</f>
        <v/>
      </c>
      <c r="AJ18" s="889" t="str">
        <f>IF($B18="","",INDEX('All CCC'!AJ$7:AJ$826,MATCH(WatchList!$B18,'All CCC'!$B$7:$B$826,0)))</f>
        <v/>
      </c>
      <c r="AK18" s="889" t="str">
        <f>IF($B18="","",INDEX('All CCC'!AK$7:AK$826,MATCH(WatchList!$B18,'All CCC'!$B$7:$B$826,0)))</f>
        <v/>
      </c>
      <c r="AL18" s="889" t="str">
        <f>IF($B18="","",INDEX('All CCC'!AL$7:AL$826,MATCH(WatchList!$B18,'All CCC'!$B$7:$B$826,0)))</f>
        <v/>
      </c>
      <c r="AM18" s="889" t="str">
        <f>IF($B18="","",INDEX('All CCC'!AM$7:AM$826,MATCH(WatchList!$B18,'All CCC'!$B$7:$B$826,0)))</f>
        <v/>
      </c>
      <c r="AN18" s="889" t="str">
        <f>IF($B18="","",INDEX('All CCC'!AN$7:AN$826,MATCH(WatchList!$B18,'All CCC'!$B$7:$B$826,0)))</f>
        <v/>
      </c>
      <c r="AO18" s="889" t="str">
        <f>IF($B18="","",INDEX('All CCC'!AO$7:AO$826,MATCH(WatchList!$B18,'All CCC'!$B$7:$B$826,0)))</f>
        <v/>
      </c>
      <c r="AP18" s="889" t="str">
        <f>IF($B18="","",INDEX('All CCC'!AP$7:AP$826,MATCH(WatchList!$B18,'All CCC'!$B$7:$B$826,0)))</f>
        <v/>
      </c>
      <c r="AQ18" s="889" t="str">
        <f>IF($B18="","",INDEX('All CCC'!AQ$7:AQ$826,MATCH(WatchList!$B18,'All CCC'!$B$7:$B$826,0)))</f>
        <v/>
      </c>
      <c r="AR18" s="889" t="str">
        <f>IF($B18="","",INDEX('All CCC'!AR$7:AR$826,MATCH(WatchList!$B18,'All CCC'!$B$7:$B$826,0)))</f>
        <v/>
      </c>
      <c r="AS18" s="889" t="str">
        <f>IF($B18="","",INDEX('All CCC'!AS$7:AS$826,MATCH(WatchList!$B18,'All CCC'!$B$7:$B$826,0)))</f>
        <v/>
      </c>
      <c r="AT18" s="889" t="str">
        <f>IF($B18="","",INDEX('All CCC'!AT$7:AT$826,MATCH(WatchList!$B18,'All CCC'!$B$7:$B$826,0)))</f>
        <v/>
      </c>
      <c r="AU18" s="889" t="str">
        <f>IF($B18="","",INDEX('All CCC'!AU$7:AU$826,MATCH(WatchList!$B18,'All CCC'!$B$7:$B$826,0)))</f>
        <v/>
      </c>
      <c r="AV18" s="889" t="str">
        <f>IF($B18="","",INDEX('All CCC'!AV$7:AV$826,MATCH(WatchList!$B18,'All CCC'!$B$7:$B$826,0)))</f>
        <v/>
      </c>
      <c r="AW18" s="889" t="str">
        <f>IF($B18="","",INDEX('All CCC'!AW$7:AW$826,MATCH(WatchList!$B18,'All CCC'!$B$7:$B$826,0)))</f>
        <v/>
      </c>
      <c r="AX18" s="889" t="str">
        <f>IF($B18="","",INDEX('All CCC'!AX$7:AX$826,MATCH(WatchList!$B18,'All CCC'!$B$7:$B$826,0)))</f>
        <v/>
      </c>
      <c r="AY18" s="889" t="str">
        <f>IF($B18="","",INDEX('All CCC'!AY$7:AY$826,MATCH(WatchList!$B18,'All CCC'!$B$7:$B$826,0)))</f>
        <v/>
      </c>
      <c r="AZ18" s="889" t="str">
        <f>IF($B18="","",INDEX('All CCC'!AZ$7:AZ$826,MATCH(WatchList!$B18,'All CCC'!$B$7:$B$826,0)))</f>
        <v/>
      </c>
      <c r="BA18" s="889" t="str">
        <f>IF($B18="","",INDEX('All CCC'!BA$7:BA$826,MATCH(WatchList!$B18,'All CCC'!$B$7:$B$826,0)))</f>
        <v/>
      </c>
      <c r="BB18" s="889" t="str">
        <f>IF($B18="","",INDEX('All CCC'!BB$7:BB$826,MATCH(WatchList!$B18,'All CCC'!$B$7:$B$826,0)))</f>
        <v/>
      </c>
      <c r="BC18" s="889" t="str">
        <f>IF($B18="","",INDEX('All CCC'!BC$7:BC$826,MATCH(WatchList!$B18,'All CCC'!$B$7:$B$826,0)))</f>
        <v/>
      </c>
      <c r="BD18" s="889" t="str">
        <f>IF($B18="","",INDEX('All CCC'!BD$7:BD$826,MATCH(WatchList!$B18,'All CCC'!$B$7:$B$826,0)))</f>
        <v/>
      </c>
      <c r="BE18" s="889" t="str">
        <f>IF($B18="","",INDEX('All CCC'!BE$7:BE$826,MATCH(WatchList!$B18,'All CCC'!$B$7:$B$826,0)))</f>
        <v/>
      </c>
      <c r="BF18" s="889" t="str">
        <f>IF($B18="","",INDEX('All CCC'!BF$7:BF$826,MATCH(WatchList!$B18,'All CCC'!$B$7:$B$826,0)))</f>
        <v/>
      </c>
      <c r="BG18" s="889" t="str">
        <f>IF($B18="","",INDEX('All CCC'!BG$7:BG$826,MATCH(WatchList!$B18,'All CCC'!$B$7:$B$826,0)))</f>
        <v/>
      </c>
    </row>
    <row r="19" spans="1:59" ht="11.25" customHeight="1" x14ac:dyDescent="0.2">
      <c r="A19" s="576" t="str">
        <f>IF($B19="","",INDEX('All CCC'!A$7:A$826,MATCH(WatchList!$B19,'All CCC'!$B$7:$B$826,0)))</f>
        <v/>
      </c>
      <c r="B19" s="36"/>
      <c r="C19" s="889" t="str">
        <f>IF($B19="","",INDEX('All CCC'!C$7:C$826,MATCH(WatchList!$B19,'All CCC'!$B$7:$B$826,0)))</f>
        <v/>
      </c>
      <c r="D19" s="889" t="str">
        <f>IF($B19="","",INDEX('All CCC'!D$7:D$826,MATCH(WatchList!$B19,'All CCC'!$B$7:$B$826,0)))</f>
        <v/>
      </c>
      <c r="E19" s="889" t="str">
        <f>IF($B19="","",INDEX('All CCC'!E$7:E$826,MATCH(WatchList!$B19,'All CCC'!$B$7:$B$826,0)))</f>
        <v/>
      </c>
      <c r="F19" s="889" t="str">
        <f>IF($B19="","",INDEX('All CCC'!F$7:F$826,MATCH(WatchList!$B19,'All CCC'!$B$7:$B$826,0)))</f>
        <v/>
      </c>
      <c r="G19" s="889" t="str">
        <f>IF($B19="","",INDEX('All CCC'!G$7:G$826,MATCH(WatchList!$B19,'All CCC'!$B$7:$B$826,0)))</f>
        <v/>
      </c>
      <c r="H19" s="889" t="str">
        <f>IF($B19="","",INDEX('All CCC'!H$7:H$826,MATCH(WatchList!$B19,'All CCC'!$B$7:$B$826,0)))</f>
        <v/>
      </c>
      <c r="I19" s="889" t="str">
        <f>IF($B19="","",INDEX('All CCC'!I$7:I$826,MATCH(WatchList!$B19,'All CCC'!$B$7:$B$826,0)))</f>
        <v/>
      </c>
      <c r="J19" s="889" t="str">
        <f>IF($B19="","",INDEX('All CCC'!J$7:J$826,MATCH(WatchList!$B19,'All CCC'!$B$7:$B$826,0)))</f>
        <v/>
      </c>
      <c r="K19" s="889" t="str">
        <f>IF($B19="","",INDEX('All CCC'!K$7:K$826,MATCH(WatchList!$B19,'All CCC'!$B$7:$B$826,0)))</f>
        <v/>
      </c>
      <c r="L19" s="889" t="str">
        <f>IF($B19="","",INDEX('All CCC'!L$7:L$826,MATCH(WatchList!$B19,'All CCC'!$B$7:$B$826,0)))</f>
        <v/>
      </c>
      <c r="M19" s="889" t="str">
        <f>IF($B19="","",INDEX('All CCC'!M$7:M$826,MATCH(WatchList!$B19,'All CCC'!$B$7:$B$826,0)))</f>
        <v/>
      </c>
      <c r="N19" s="889" t="str">
        <f>IF($B19="","",INDEX('All CCC'!N$7:N$826,MATCH(WatchList!$B19,'All CCC'!$B$7:$B$826,0)))</f>
        <v/>
      </c>
      <c r="O19" s="889" t="str">
        <f>IF($B19="","",INDEX('All CCC'!O$7:O$826,MATCH(WatchList!$B19,'All CCC'!$B$7:$B$826,0)))</f>
        <v/>
      </c>
      <c r="P19" s="890" t="str">
        <f>IF($B19="","",INDEX('All CCC'!P$7:P$826,MATCH(WatchList!$B19,'All CCC'!$B$7:$B$826,0)))</f>
        <v/>
      </c>
      <c r="Q19" s="890" t="str">
        <f>IF($B19="","",INDEX('All CCC'!Q$7:Q$826,MATCH(WatchList!$B19,'All CCC'!$B$7:$B$826,0)))</f>
        <v/>
      </c>
      <c r="R19" s="889" t="str">
        <f>IF($B19="","",INDEX('All CCC'!R$7:R$826,MATCH(WatchList!$B19,'All CCC'!$B$7:$B$826,0)))</f>
        <v/>
      </c>
      <c r="S19" s="889" t="str">
        <f>IF($B19="","",INDEX('All CCC'!S$7:S$826,MATCH(WatchList!$B19,'All CCC'!$B$7:$B$826,0)))</f>
        <v/>
      </c>
      <c r="T19" s="889" t="str">
        <f>IF($B19="","",INDEX('All CCC'!T$7:T$826,MATCH(WatchList!$B19,'All CCC'!$B$7:$B$826,0)))</f>
        <v/>
      </c>
      <c r="U19" s="889" t="str">
        <f>IF($B19="","",INDEX('All CCC'!U$7:U$826,MATCH(WatchList!$B19,'All CCC'!$B$7:$B$826,0)))</f>
        <v/>
      </c>
      <c r="V19" s="889" t="str">
        <f>IF($B19="","",INDEX('All CCC'!V$7:V$826,MATCH(WatchList!$B19,'All CCC'!$B$7:$B$826,0)))</f>
        <v/>
      </c>
      <c r="W19" s="889" t="str">
        <f>IF($B19="","",INDEX('All CCC'!W$7:W$826,MATCH(WatchList!$B19,'All CCC'!$B$7:$B$826,0)))</f>
        <v/>
      </c>
      <c r="X19" s="889" t="str">
        <f>IF($B19="","",INDEX('All CCC'!X$7:X$826,MATCH(WatchList!$B19,'All CCC'!$B$7:$B$826,0)))</f>
        <v/>
      </c>
      <c r="Y19" s="889" t="str">
        <f>IF($B19="","",INDEX('All CCC'!Y$7:Y$826,MATCH(WatchList!$B19,'All CCC'!$B$7:$B$826,0)))</f>
        <v/>
      </c>
      <c r="Z19" s="889" t="str">
        <f>IF($B19="","",INDEX('All CCC'!Z$7:Z$826,MATCH(WatchList!$B19,'All CCC'!$B$7:$B$826,0)))</f>
        <v/>
      </c>
      <c r="AA19" s="889" t="str">
        <f>IF($B19="","",INDEX('All CCC'!AA$7:AA$826,MATCH(WatchList!$B19,'All CCC'!$B$7:$B$826,0)))</f>
        <v/>
      </c>
      <c r="AB19" s="889" t="str">
        <f>IF($B19="","",INDEX('All CCC'!AB$7:AB$826,MATCH(WatchList!$B19,'All CCC'!$B$7:$B$826,0)))</f>
        <v/>
      </c>
      <c r="AC19" s="889" t="str">
        <f>IF($B19="","",INDEX('All CCC'!AC$7:AC$826,MATCH(WatchList!$B19,'All CCC'!$B$7:$B$826,0)))</f>
        <v/>
      </c>
      <c r="AD19" s="889" t="str">
        <f>IF($B19="","",INDEX('All CCC'!AD$7:AD$826,MATCH(WatchList!$B19,'All CCC'!$B$7:$B$826,0)))</f>
        <v/>
      </c>
      <c r="AE19" s="889" t="str">
        <f>IF($B19="","",INDEX('All CCC'!AE$7:AE$826,MATCH(WatchList!$B19,'All CCC'!$B$7:$B$826,0)))</f>
        <v/>
      </c>
      <c r="AF19" s="889" t="str">
        <f>IF($B19="","",INDEX('All CCC'!AF$7:AF$826,MATCH(WatchList!$B19,'All CCC'!$B$7:$B$826,0)))</f>
        <v/>
      </c>
      <c r="AG19" s="889" t="str">
        <f>IF($B19="","",INDEX('All CCC'!AG$7:AG$826,MATCH(WatchList!$B19,'All CCC'!$B$7:$B$826,0)))</f>
        <v/>
      </c>
      <c r="AH19" s="889" t="str">
        <f>IF($B19="","",INDEX('All CCC'!AH$7:AH$826,MATCH(WatchList!$B19,'All CCC'!$B$7:$B$826,0)))</f>
        <v/>
      </c>
      <c r="AI19" s="889" t="str">
        <f>IF($B19="","",INDEX('All CCC'!AI$7:AI$826,MATCH(WatchList!$B19,'All CCC'!$B$7:$B$826,0)))</f>
        <v/>
      </c>
      <c r="AJ19" s="889" t="str">
        <f>IF($B19="","",INDEX('All CCC'!AJ$7:AJ$826,MATCH(WatchList!$B19,'All CCC'!$B$7:$B$826,0)))</f>
        <v/>
      </c>
      <c r="AK19" s="889" t="str">
        <f>IF($B19="","",INDEX('All CCC'!AK$7:AK$826,MATCH(WatchList!$B19,'All CCC'!$B$7:$B$826,0)))</f>
        <v/>
      </c>
      <c r="AL19" s="889" t="str">
        <f>IF($B19="","",INDEX('All CCC'!AL$7:AL$826,MATCH(WatchList!$B19,'All CCC'!$B$7:$B$826,0)))</f>
        <v/>
      </c>
      <c r="AM19" s="889" t="str">
        <f>IF($B19="","",INDEX('All CCC'!AM$7:AM$826,MATCH(WatchList!$B19,'All CCC'!$B$7:$B$826,0)))</f>
        <v/>
      </c>
      <c r="AN19" s="889" t="str">
        <f>IF($B19="","",INDEX('All CCC'!AN$7:AN$826,MATCH(WatchList!$B19,'All CCC'!$B$7:$B$826,0)))</f>
        <v/>
      </c>
      <c r="AO19" s="889" t="str">
        <f>IF($B19="","",INDEX('All CCC'!AO$7:AO$826,MATCH(WatchList!$B19,'All CCC'!$B$7:$B$826,0)))</f>
        <v/>
      </c>
      <c r="AP19" s="889" t="str">
        <f>IF($B19="","",INDEX('All CCC'!AP$7:AP$826,MATCH(WatchList!$B19,'All CCC'!$B$7:$B$826,0)))</f>
        <v/>
      </c>
      <c r="AQ19" s="889" t="str">
        <f>IF($B19="","",INDEX('All CCC'!AQ$7:AQ$826,MATCH(WatchList!$B19,'All CCC'!$B$7:$B$826,0)))</f>
        <v/>
      </c>
      <c r="AR19" s="889" t="str">
        <f>IF($B19="","",INDEX('All CCC'!AR$7:AR$826,MATCH(WatchList!$B19,'All CCC'!$B$7:$B$826,0)))</f>
        <v/>
      </c>
      <c r="AS19" s="889" t="str">
        <f>IF($B19="","",INDEX('All CCC'!AS$7:AS$826,MATCH(WatchList!$B19,'All CCC'!$B$7:$B$826,0)))</f>
        <v/>
      </c>
      <c r="AT19" s="889" t="str">
        <f>IF($B19="","",INDEX('All CCC'!AT$7:AT$826,MATCH(WatchList!$B19,'All CCC'!$B$7:$B$826,0)))</f>
        <v/>
      </c>
      <c r="AU19" s="889" t="str">
        <f>IF($B19="","",INDEX('All CCC'!AU$7:AU$826,MATCH(WatchList!$B19,'All CCC'!$B$7:$B$826,0)))</f>
        <v/>
      </c>
      <c r="AV19" s="889" t="str">
        <f>IF($B19="","",INDEX('All CCC'!AV$7:AV$826,MATCH(WatchList!$B19,'All CCC'!$B$7:$B$826,0)))</f>
        <v/>
      </c>
      <c r="AW19" s="889" t="str">
        <f>IF($B19="","",INDEX('All CCC'!AW$7:AW$826,MATCH(WatchList!$B19,'All CCC'!$B$7:$B$826,0)))</f>
        <v/>
      </c>
      <c r="AX19" s="889" t="str">
        <f>IF($B19="","",INDEX('All CCC'!AX$7:AX$826,MATCH(WatchList!$B19,'All CCC'!$B$7:$B$826,0)))</f>
        <v/>
      </c>
      <c r="AY19" s="889" t="str">
        <f>IF($B19="","",INDEX('All CCC'!AY$7:AY$826,MATCH(WatchList!$B19,'All CCC'!$B$7:$B$826,0)))</f>
        <v/>
      </c>
      <c r="AZ19" s="889" t="str">
        <f>IF($B19="","",INDEX('All CCC'!AZ$7:AZ$826,MATCH(WatchList!$B19,'All CCC'!$B$7:$B$826,0)))</f>
        <v/>
      </c>
      <c r="BA19" s="889" t="str">
        <f>IF($B19="","",INDEX('All CCC'!BA$7:BA$826,MATCH(WatchList!$B19,'All CCC'!$B$7:$B$826,0)))</f>
        <v/>
      </c>
      <c r="BB19" s="889" t="str">
        <f>IF($B19="","",INDEX('All CCC'!BB$7:BB$826,MATCH(WatchList!$B19,'All CCC'!$B$7:$B$826,0)))</f>
        <v/>
      </c>
      <c r="BC19" s="889" t="str">
        <f>IF($B19="","",INDEX('All CCC'!BC$7:BC$826,MATCH(WatchList!$B19,'All CCC'!$B$7:$B$826,0)))</f>
        <v/>
      </c>
      <c r="BD19" s="889" t="str">
        <f>IF($B19="","",INDEX('All CCC'!BD$7:BD$826,MATCH(WatchList!$B19,'All CCC'!$B$7:$B$826,0)))</f>
        <v/>
      </c>
      <c r="BE19" s="889" t="str">
        <f>IF($B19="","",INDEX('All CCC'!BE$7:BE$826,MATCH(WatchList!$B19,'All CCC'!$B$7:$B$826,0)))</f>
        <v/>
      </c>
      <c r="BF19" s="889" t="str">
        <f>IF($B19="","",INDEX('All CCC'!BF$7:BF$826,MATCH(WatchList!$B19,'All CCC'!$B$7:$B$826,0)))</f>
        <v/>
      </c>
      <c r="BG19" s="889" t="str">
        <f>IF($B19="","",INDEX('All CCC'!BG$7:BG$826,MATCH(WatchList!$B19,'All CCC'!$B$7:$B$826,0)))</f>
        <v/>
      </c>
    </row>
    <row r="20" spans="1:59" ht="11.25" customHeight="1" x14ac:dyDescent="0.2">
      <c r="A20" s="576" t="str">
        <f>IF($B20="","",INDEX('All CCC'!A$7:A$826,MATCH(WatchList!$B20,'All CCC'!$B$7:$B$826,0)))</f>
        <v/>
      </c>
      <c r="B20" s="36"/>
      <c r="C20" s="889" t="str">
        <f>IF($B20="","",INDEX('All CCC'!C$7:C$826,MATCH(WatchList!$B20,'All CCC'!$B$7:$B$826,0)))</f>
        <v/>
      </c>
      <c r="D20" s="889" t="str">
        <f>IF($B20="","",INDEX('All CCC'!D$7:D$826,MATCH(WatchList!$B20,'All CCC'!$B$7:$B$826,0)))</f>
        <v/>
      </c>
      <c r="E20" s="889" t="str">
        <f>IF($B20="","",INDEX('All CCC'!E$7:E$826,MATCH(WatchList!$B20,'All CCC'!$B$7:$B$826,0)))</f>
        <v/>
      </c>
      <c r="F20" s="889" t="str">
        <f>IF($B20="","",INDEX('All CCC'!F$7:F$826,MATCH(WatchList!$B20,'All CCC'!$B$7:$B$826,0)))</f>
        <v/>
      </c>
      <c r="G20" s="889" t="str">
        <f>IF($B20="","",INDEX('All CCC'!G$7:G$826,MATCH(WatchList!$B20,'All CCC'!$B$7:$B$826,0)))</f>
        <v/>
      </c>
      <c r="H20" s="889" t="str">
        <f>IF($B20="","",INDEX('All CCC'!H$7:H$826,MATCH(WatchList!$B20,'All CCC'!$B$7:$B$826,0)))</f>
        <v/>
      </c>
      <c r="I20" s="889" t="str">
        <f>IF($B20="","",INDEX('All CCC'!I$7:I$826,MATCH(WatchList!$B20,'All CCC'!$B$7:$B$826,0)))</f>
        <v/>
      </c>
      <c r="J20" s="889" t="str">
        <f>IF($B20="","",INDEX('All CCC'!J$7:J$826,MATCH(WatchList!$B20,'All CCC'!$B$7:$B$826,0)))</f>
        <v/>
      </c>
      <c r="K20" s="889" t="str">
        <f>IF($B20="","",INDEX('All CCC'!K$7:K$826,MATCH(WatchList!$B20,'All CCC'!$B$7:$B$826,0)))</f>
        <v/>
      </c>
      <c r="L20" s="889" t="str">
        <f>IF($B20="","",INDEX('All CCC'!L$7:L$826,MATCH(WatchList!$B20,'All CCC'!$B$7:$B$826,0)))</f>
        <v/>
      </c>
      <c r="M20" s="889" t="str">
        <f>IF($B20="","",INDEX('All CCC'!M$7:M$826,MATCH(WatchList!$B20,'All CCC'!$B$7:$B$826,0)))</f>
        <v/>
      </c>
      <c r="N20" s="889" t="str">
        <f>IF($B20="","",INDEX('All CCC'!N$7:N$826,MATCH(WatchList!$B20,'All CCC'!$B$7:$B$826,0)))</f>
        <v/>
      </c>
      <c r="O20" s="889" t="str">
        <f>IF($B20="","",INDEX('All CCC'!O$7:O$826,MATCH(WatchList!$B20,'All CCC'!$B$7:$B$826,0)))</f>
        <v/>
      </c>
      <c r="P20" s="890" t="str">
        <f>IF($B20="","",INDEX('All CCC'!P$7:P$826,MATCH(WatchList!$B20,'All CCC'!$B$7:$B$826,0)))</f>
        <v/>
      </c>
      <c r="Q20" s="890" t="str">
        <f>IF($B20="","",INDEX('All CCC'!Q$7:Q$826,MATCH(WatchList!$B20,'All CCC'!$B$7:$B$826,0)))</f>
        <v/>
      </c>
      <c r="R20" s="889" t="str">
        <f>IF($B20="","",INDEX('All CCC'!R$7:R$826,MATCH(WatchList!$B20,'All CCC'!$B$7:$B$826,0)))</f>
        <v/>
      </c>
      <c r="S20" s="889" t="str">
        <f>IF($B20="","",INDEX('All CCC'!S$7:S$826,MATCH(WatchList!$B20,'All CCC'!$B$7:$B$826,0)))</f>
        <v/>
      </c>
      <c r="T20" s="889" t="str">
        <f>IF($B20="","",INDEX('All CCC'!T$7:T$826,MATCH(WatchList!$B20,'All CCC'!$B$7:$B$826,0)))</f>
        <v/>
      </c>
      <c r="U20" s="889" t="str">
        <f>IF($B20="","",INDEX('All CCC'!U$7:U$826,MATCH(WatchList!$B20,'All CCC'!$B$7:$B$826,0)))</f>
        <v/>
      </c>
      <c r="V20" s="889" t="str">
        <f>IF($B20="","",INDEX('All CCC'!V$7:V$826,MATCH(WatchList!$B20,'All CCC'!$B$7:$B$826,0)))</f>
        <v/>
      </c>
      <c r="W20" s="889" t="str">
        <f>IF($B20="","",INDEX('All CCC'!W$7:W$826,MATCH(WatchList!$B20,'All CCC'!$B$7:$B$826,0)))</f>
        <v/>
      </c>
      <c r="X20" s="889" t="str">
        <f>IF($B20="","",INDEX('All CCC'!X$7:X$826,MATCH(WatchList!$B20,'All CCC'!$B$7:$B$826,0)))</f>
        <v/>
      </c>
      <c r="Y20" s="889" t="str">
        <f>IF($B20="","",INDEX('All CCC'!Y$7:Y$826,MATCH(WatchList!$B20,'All CCC'!$B$7:$B$826,0)))</f>
        <v/>
      </c>
      <c r="Z20" s="889" t="str">
        <f>IF($B20="","",INDEX('All CCC'!Z$7:Z$826,MATCH(WatchList!$B20,'All CCC'!$B$7:$B$826,0)))</f>
        <v/>
      </c>
      <c r="AA20" s="889" t="str">
        <f>IF($B20="","",INDEX('All CCC'!AA$7:AA$826,MATCH(WatchList!$B20,'All CCC'!$B$7:$B$826,0)))</f>
        <v/>
      </c>
      <c r="AB20" s="889" t="str">
        <f>IF($B20="","",INDEX('All CCC'!AB$7:AB$826,MATCH(WatchList!$B20,'All CCC'!$B$7:$B$826,0)))</f>
        <v/>
      </c>
      <c r="AC20" s="889" t="str">
        <f>IF($B20="","",INDEX('All CCC'!AC$7:AC$826,MATCH(WatchList!$B20,'All CCC'!$B$7:$B$826,0)))</f>
        <v/>
      </c>
      <c r="AD20" s="889" t="str">
        <f>IF($B20="","",INDEX('All CCC'!AD$7:AD$826,MATCH(WatchList!$B20,'All CCC'!$B$7:$B$826,0)))</f>
        <v/>
      </c>
      <c r="AE20" s="889" t="str">
        <f>IF($B20="","",INDEX('All CCC'!AE$7:AE$826,MATCH(WatchList!$B20,'All CCC'!$B$7:$B$826,0)))</f>
        <v/>
      </c>
      <c r="AF20" s="889" t="str">
        <f>IF($B20="","",INDEX('All CCC'!AF$7:AF$826,MATCH(WatchList!$B20,'All CCC'!$B$7:$B$826,0)))</f>
        <v/>
      </c>
      <c r="AG20" s="889" t="str">
        <f>IF($B20="","",INDEX('All CCC'!AG$7:AG$826,MATCH(WatchList!$B20,'All CCC'!$B$7:$B$826,0)))</f>
        <v/>
      </c>
      <c r="AH20" s="889" t="str">
        <f>IF($B20="","",INDEX('All CCC'!AH$7:AH$826,MATCH(WatchList!$B20,'All CCC'!$B$7:$B$826,0)))</f>
        <v/>
      </c>
      <c r="AI20" s="889" t="str">
        <f>IF($B20="","",INDEX('All CCC'!AI$7:AI$826,MATCH(WatchList!$B20,'All CCC'!$B$7:$B$826,0)))</f>
        <v/>
      </c>
      <c r="AJ20" s="889" t="str">
        <f>IF($B20="","",INDEX('All CCC'!AJ$7:AJ$826,MATCH(WatchList!$B20,'All CCC'!$B$7:$B$826,0)))</f>
        <v/>
      </c>
      <c r="AK20" s="889" t="str">
        <f>IF($B20="","",INDEX('All CCC'!AK$7:AK$826,MATCH(WatchList!$B20,'All CCC'!$B$7:$B$826,0)))</f>
        <v/>
      </c>
      <c r="AL20" s="889" t="str">
        <f>IF($B20="","",INDEX('All CCC'!AL$7:AL$826,MATCH(WatchList!$B20,'All CCC'!$B$7:$B$826,0)))</f>
        <v/>
      </c>
      <c r="AM20" s="889" t="str">
        <f>IF($B20="","",INDEX('All CCC'!AM$7:AM$826,MATCH(WatchList!$B20,'All CCC'!$B$7:$B$826,0)))</f>
        <v/>
      </c>
      <c r="AN20" s="889" t="str">
        <f>IF($B20="","",INDEX('All CCC'!AN$7:AN$826,MATCH(WatchList!$B20,'All CCC'!$B$7:$B$826,0)))</f>
        <v/>
      </c>
      <c r="AO20" s="889" t="str">
        <f>IF($B20="","",INDEX('All CCC'!AO$7:AO$826,MATCH(WatchList!$B20,'All CCC'!$B$7:$B$826,0)))</f>
        <v/>
      </c>
      <c r="AP20" s="889" t="str">
        <f>IF($B20="","",INDEX('All CCC'!AP$7:AP$826,MATCH(WatchList!$B20,'All CCC'!$B$7:$B$826,0)))</f>
        <v/>
      </c>
      <c r="AQ20" s="889" t="str">
        <f>IF($B20="","",INDEX('All CCC'!AQ$7:AQ$826,MATCH(WatchList!$B20,'All CCC'!$B$7:$B$826,0)))</f>
        <v/>
      </c>
      <c r="AR20" s="889" t="str">
        <f>IF($B20="","",INDEX('All CCC'!AR$7:AR$826,MATCH(WatchList!$B20,'All CCC'!$B$7:$B$826,0)))</f>
        <v/>
      </c>
      <c r="AS20" s="889" t="str">
        <f>IF($B20="","",INDEX('All CCC'!AS$7:AS$826,MATCH(WatchList!$B20,'All CCC'!$B$7:$B$826,0)))</f>
        <v/>
      </c>
      <c r="AT20" s="889" t="str">
        <f>IF($B20="","",INDEX('All CCC'!AT$7:AT$826,MATCH(WatchList!$B20,'All CCC'!$B$7:$B$826,0)))</f>
        <v/>
      </c>
      <c r="AU20" s="889" t="str">
        <f>IF($B20="","",INDEX('All CCC'!AU$7:AU$826,MATCH(WatchList!$B20,'All CCC'!$B$7:$B$826,0)))</f>
        <v/>
      </c>
      <c r="AV20" s="889" t="str">
        <f>IF($B20="","",INDEX('All CCC'!AV$7:AV$826,MATCH(WatchList!$B20,'All CCC'!$B$7:$B$826,0)))</f>
        <v/>
      </c>
      <c r="AW20" s="889" t="str">
        <f>IF($B20="","",INDEX('All CCC'!AW$7:AW$826,MATCH(WatchList!$B20,'All CCC'!$B$7:$B$826,0)))</f>
        <v/>
      </c>
      <c r="AX20" s="889" t="str">
        <f>IF($B20="","",INDEX('All CCC'!AX$7:AX$826,MATCH(WatchList!$B20,'All CCC'!$B$7:$B$826,0)))</f>
        <v/>
      </c>
      <c r="AY20" s="889" t="str">
        <f>IF($B20="","",INDEX('All CCC'!AY$7:AY$826,MATCH(WatchList!$B20,'All CCC'!$B$7:$B$826,0)))</f>
        <v/>
      </c>
      <c r="AZ20" s="889" t="str">
        <f>IF($B20="","",INDEX('All CCC'!AZ$7:AZ$826,MATCH(WatchList!$B20,'All CCC'!$B$7:$B$826,0)))</f>
        <v/>
      </c>
      <c r="BA20" s="889" t="str">
        <f>IF($B20="","",INDEX('All CCC'!BA$7:BA$826,MATCH(WatchList!$B20,'All CCC'!$B$7:$B$826,0)))</f>
        <v/>
      </c>
      <c r="BB20" s="889" t="str">
        <f>IF($B20="","",INDEX('All CCC'!BB$7:BB$826,MATCH(WatchList!$B20,'All CCC'!$B$7:$B$826,0)))</f>
        <v/>
      </c>
      <c r="BC20" s="889" t="str">
        <f>IF($B20="","",INDEX('All CCC'!BC$7:BC$826,MATCH(WatchList!$B20,'All CCC'!$B$7:$B$826,0)))</f>
        <v/>
      </c>
      <c r="BD20" s="889" t="str">
        <f>IF($B20="","",INDEX('All CCC'!BD$7:BD$826,MATCH(WatchList!$B20,'All CCC'!$B$7:$B$826,0)))</f>
        <v/>
      </c>
      <c r="BE20" s="889" t="str">
        <f>IF($B20="","",INDEX('All CCC'!BE$7:BE$826,MATCH(WatchList!$B20,'All CCC'!$B$7:$B$826,0)))</f>
        <v/>
      </c>
      <c r="BF20" s="889" t="str">
        <f>IF($B20="","",INDEX('All CCC'!BF$7:BF$826,MATCH(WatchList!$B20,'All CCC'!$B$7:$B$826,0)))</f>
        <v/>
      </c>
      <c r="BG20" s="889" t="str">
        <f>IF($B20="","",INDEX('All CCC'!BG$7:BG$826,MATCH(WatchList!$B20,'All CCC'!$B$7:$B$826,0)))</f>
        <v/>
      </c>
    </row>
    <row r="21" spans="1:59" ht="11.45" customHeight="1" x14ac:dyDescent="0.2">
      <c r="A21" s="576" t="str">
        <f>IF($B21="","",INDEX('All CCC'!A$7:A$826,MATCH(WatchList!$B21,'All CCC'!$B$7:$B$826,0)))</f>
        <v/>
      </c>
      <c r="B21" s="36"/>
      <c r="C21" s="889" t="str">
        <f>IF($B21="","",INDEX('All CCC'!C$7:C$826,MATCH(WatchList!$B21,'All CCC'!$B$7:$B$826,0)))</f>
        <v/>
      </c>
      <c r="D21" s="889" t="str">
        <f>IF($B21="","",INDEX('All CCC'!D$7:D$826,MATCH(WatchList!$B21,'All CCC'!$B$7:$B$826,0)))</f>
        <v/>
      </c>
      <c r="E21" s="889" t="str">
        <f>IF($B21="","",INDEX('All CCC'!E$7:E$826,MATCH(WatchList!$B21,'All CCC'!$B$7:$B$826,0)))</f>
        <v/>
      </c>
      <c r="F21" s="889" t="str">
        <f>IF($B21="","",INDEX('All CCC'!F$7:F$826,MATCH(WatchList!$B21,'All CCC'!$B$7:$B$826,0)))</f>
        <v/>
      </c>
      <c r="G21" s="889" t="str">
        <f>IF($B21="","",INDEX('All CCC'!G$7:G$826,MATCH(WatchList!$B21,'All CCC'!$B$7:$B$826,0)))</f>
        <v/>
      </c>
      <c r="H21" s="889" t="str">
        <f>IF($B21="","",INDEX('All CCC'!H$7:H$826,MATCH(WatchList!$B21,'All CCC'!$B$7:$B$826,0)))</f>
        <v/>
      </c>
      <c r="I21" s="889" t="str">
        <f>IF($B21="","",INDEX('All CCC'!I$7:I$826,MATCH(WatchList!$B21,'All CCC'!$B$7:$B$826,0)))</f>
        <v/>
      </c>
      <c r="J21" s="889" t="str">
        <f>IF($B21="","",INDEX('All CCC'!J$7:J$826,MATCH(WatchList!$B21,'All CCC'!$B$7:$B$826,0)))</f>
        <v/>
      </c>
      <c r="K21" s="889" t="str">
        <f>IF($B21="","",INDEX('All CCC'!K$7:K$826,MATCH(WatchList!$B21,'All CCC'!$B$7:$B$826,0)))</f>
        <v/>
      </c>
      <c r="L21" s="889" t="str">
        <f>IF($B21="","",INDEX('All CCC'!L$7:L$826,MATCH(WatchList!$B21,'All CCC'!$B$7:$B$826,0)))</f>
        <v/>
      </c>
      <c r="M21" s="889" t="str">
        <f>IF($B21="","",INDEX('All CCC'!M$7:M$826,MATCH(WatchList!$B21,'All CCC'!$B$7:$B$826,0)))</f>
        <v/>
      </c>
      <c r="N21" s="889" t="str">
        <f>IF($B21="","",INDEX('All CCC'!N$7:N$826,MATCH(WatchList!$B21,'All CCC'!$B$7:$B$826,0)))</f>
        <v/>
      </c>
      <c r="O21" s="889" t="str">
        <f>IF($B21="","",INDEX('All CCC'!O$7:O$826,MATCH(WatchList!$B21,'All CCC'!$B$7:$B$826,0)))</f>
        <v/>
      </c>
      <c r="P21" s="890" t="str">
        <f>IF($B21="","",INDEX('All CCC'!P$7:P$826,MATCH(WatchList!$B21,'All CCC'!$B$7:$B$826,0)))</f>
        <v/>
      </c>
      <c r="Q21" s="890" t="str">
        <f>IF($B21="","",INDEX('All CCC'!Q$7:Q$826,MATCH(WatchList!$B21,'All CCC'!$B$7:$B$826,0)))</f>
        <v/>
      </c>
      <c r="R21" s="889" t="str">
        <f>IF($B21="","",INDEX('All CCC'!R$7:R$826,MATCH(WatchList!$B21,'All CCC'!$B$7:$B$826,0)))</f>
        <v/>
      </c>
      <c r="S21" s="889" t="str">
        <f>IF($B21="","",INDEX('All CCC'!S$7:S$826,MATCH(WatchList!$B21,'All CCC'!$B$7:$B$826,0)))</f>
        <v/>
      </c>
      <c r="T21" s="889" t="str">
        <f>IF($B21="","",INDEX('All CCC'!T$7:T$826,MATCH(WatchList!$B21,'All CCC'!$B$7:$B$826,0)))</f>
        <v/>
      </c>
      <c r="U21" s="889" t="str">
        <f>IF($B21="","",INDEX('All CCC'!U$7:U$826,MATCH(WatchList!$B21,'All CCC'!$B$7:$B$826,0)))</f>
        <v/>
      </c>
      <c r="V21" s="889" t="str">
        <f>IF($B21="","",INDEX('All CCC'!V$7:V$826,MATCH(WatchList!$B21,'All CCC'!$B$7:$B$826,0)))</f>
        <v/>
      </c>
      <c r="W21" s="889" t="str">
        <f>IF($B21="","",INDEX('All CCC'!W$7:W$826,MATCH(WatchList!$B21,'All CCC'!$B$7:$B$826,0)))</f>
        <v/>
      </c>
      <c r="X21" s="889" t="str">
        <f>IF($B21="","",INDEX('All CCC'!X$7:X$826,MATCH(WatchList!$B21,'All CCC'!$B$7:$B$826,0)))</f>
        <v/>
      </c>
      <c r="Y21" s="889" t="str">
        <f>IF($B21="","",INDEX('All CCC'!Y$7:Y$826,MATCH(WatchList!$B21,'All CCC'!$B$7:$B$826,0)))</f>
        <v/>
      </c>
      <c r="Z21" s="889" t="str">
        <f>IF($B21="","",INDEX('All CCC'!Z$7:Z$826,MATCH(WatchList!$B21,'All CCC'!$B$7:$B$826,0)))</f>
        <v/>
      </c>
      <c r="AA21" s="889" t="str">
        <f>IF($B21="","",INDEX('All CCC'!AA$7:AA$826,MATCH(WatchList!$B21,'All CCC'!$B$7:$B$826,0)))</f>
        <v/>
      </c>
      <c r="AB21" s="889" t="str">
        <f>IF($B21="","",INDEX('All CCC'!AB$7:AB$826,MATCH(WatchList!$B21,'All CCC'!$B$7:$B$826,0)))</f>
        <v/>
      </c>
      <c r="AC21" s="889" t="str">
        <f>IF($B21="","",INDEX('All CCC'!AC$7:AC$826,MATCH(WatchList!$B21,'All CCC'!$B$7:$B$826,0)))</f>
        <v/>
      </c>
      <c r="AD21" s="889" t="str">
        <f>IF($B21="","",INDEX('All CCC'!AD$7:AD$826,MATCH(WatchList!$B21,'All CCC'!$B$7:$B$826,0)))</f>
        <v/>
      </c>
      <c r="AE21" s="889" t="str">
        <f>IF($B21="","",INDEX('All CCC'!AE$7:AE$826,MATCH(WatchList!$B21,'All CCC'!$B$7:$B$826,0)))</f>
        <v/>
      </c>
      <c r="AF21" s="889" t="str">
        <f>IF($B21="","",INDEX('All CCC'!AF$7:AF$826,MATCH(WatchList!$B21,'All CCC'!$B$7:$B$826,0)))</f>
        <v/>
      </c>
      <c r="AG21" s="889" t="str">
        <f>IF($B21="","",INDEX('All CCC'!AG$7:AG$826,MATCH(WatchList!$B21,'All CCC'!$B$7:$B$826,0)))</f>
        <v/>
      </c>
      <c r="AH21" s="889" t="str">
        <f>IF($B21="","",INDEX('All CCC'!AH$7:AH$826,MATCH(WatchList!$B21,'All CCC'!$B$7:$B$826,0)))</f>
        <v/>
      </c>
      <c r="AI21" s="889" t="str">
        <f>IF($B21="","",INDEX('All CCC'!AI$7:AI$826,MATCH(WatchList!$B21,'All CCC'!$B$7:$B$826,0)))</f>
        <v/>
      </c>
      <c r="AJ21" s="889" t="str">
        <f>IF($B21="","",INDEX('All CCC'!AJ$7:AJ$826,MATCH(WatchList!$B21,'All CCC'!$B$7:$B$826,0)))</f>
        <v/>
      </c>
      <c r="AK21" s="889" t="str">
        <f>IF($B21="","",INDEX('All CCC'!AK$7:AK$826,MATCH(WatchList!$B21,'All CCC'!$B$7:$B$826,0)))</f>
        <v/>
      </c>
      <c r="AL21" s="889" t="str">
        <f>IF($B21="","",INDEX('All CCC'!AL$7:AL$826,MATCH(WatchList!$B21,'All CCC'!$B$7:$B$826,0)))</f>
        <v/>
      </c>
      <c r="AM21" s="889" t="str">
        <f>IF($B21="","",INDEX('All CCC'!AM$7:AM$826,MATCH(WatchList!$B21,'All CCC'!$B$7:$B$826,0)))</f>
        <v/>
      </c>
      <c r="AN21" s="889" t="str">
        <f>IF($B21="","",INDEX('All CCC'!AN$7:AN$826,MATCH(WatchList!$B21,'All CCC'!$B$7:$B$826,0)))</f>
        <v/>
      </c>
      <c r="AO21" s="889" t="str">
        <f>IF($B21="","",INDEX('All CCC'!AO$7:AO$826,MATCH(WatchList!$B21,'All CCC'!$B$7:$B$826,0)))</f>
        <v/>
      </c>
      <c r="AP21" s="889" t="str">
        <f>IF($B21="","",INDEX('All CCC'!AP$7:AP$826,MATCH(WatchList!$B21,'All CCC'!$B$7:$B$826,0)))</f>
        <v/>
      </c>
      <c r="AQ21" s="889" t="str">
        <f>IF($B21="","",INDEX('All CCC'!AQ$7:AQ$826,MATCH(WatchList!$B21,'All CCC'!$B$7:$B$826,0)))</f>
        <v/>
      </c>
      <c r="AR21" s="889" t="str">
        <f>IF($B21="","",INDEX('All CCC'!AR$7:AR$826,MATCH(WatchList!$B21,'All CCC'!$B$7:$B$826,0)))</f>
        <v/>
      </c>
      <c r="AS21" s="889" t="str">
        <f>IF($B21="","",INDEX('All CCC'!AS$7:AS$826,MATCH(WatchList!$B21,'All CCC'!$B$7:$B$826,0)))</f>
        <v/>
      </c>
      <c r="AT21" s="889" t="str">
        <f>IF($B21="","",INDEX('All CCC'!AT$7:AT$826,MATCH(WatchList!$B21,'All CCC'!$B$7:$B$826,0)))</f>
        <v/>
      </c>
      <c r="AU21" s="889" t="str">
        <f>IF($B21="","",INDEX('All CCC'!AU$7:AU$826,MATCH(WatchList!$B21,'All CCC'!$B$7:$B$826,0)))</f>
        <v/>
      </c>
      <c r="AV21" s="889" t="str">
        <f>IF($B21="","",INDEX('All CCC'!AV$7:AV$826,MATCH(WatchList!$B21,'All CCC'!$B$7:$B$826,0)))</f>
        <v/>
      </c>
      <c r="AW21" s="889" t="str">
        <f>IF($B21="","",INDEX('All CCC'!AW$7:AW$826,MATCH(WatchList!$B21,'All CCC'!$B$7:$B$826,0)))</f>
        <v/>
      </c>
      <c r="AX21" s="889" t="str">
        <f>IF($B21="","",INDEX('All CCC'!AX$7:AX$826,MATCH(WatchList!$B21,'All CCC'!$B$7:$B$826,0)))</f>
        <v/>
      </c>
      <c r="AY21" s="889" t="str">
        <f>IF($B21="","",INDEX('All CCC'!AY$7:AY$826,MATCH(WatchList!$B21,'All CCC'!$B$7:$B$826,0)))</f>
        <v/>
      </c>
      <c r="AZ21" s="889" t="str">
        <f>IF($B21="","",INDEX('All CCC'!AZ$7:AZ$826,MATCH(WatchList!$B21,'All CCC'!$B$7:$B$826,0)))</f>
        <v/>
      </c>
      <c r="BA21" s="889" t="str">
        <f>IF($B21="","",INDEX('All CCC'!BA$7:BA$826,MATCH(WatchList!$B21,'All CCC'!$B$7:$B$826,0)))</f>
        <v/>
      </c>
      <c r="BB21" s="889" t="str">
        <f>IF($B21="","",INDEX('All CCC'!BB$7:BB$826,MATCH(WatchList!$B21,'All CCC'!$B$7:$B$826,0)))</f>
        <v/>
      </c>
      <c r="BC21" s="889" t="str">
        <f>IF($B21="","",INDEX('All CCC'!BC$7:BC$826,MATCH(WatchList!$B21,'All CCC'!$B$7:$B$826,0)))</f>
        <v/>
      </c>
      <c r="BD21" s="889" t="str">
        <f>IF($B21="","",INDEX('All CCC'!BD$7:BD$826,MATCH(WatchList!$B21,'All CCC'!$B$7:$B$826,0)))</f>
        <v/>
      </c>
      <c r="BE21" s="889" t="str">
        <f>IF($B21="","",INDEX('All CCC'!BE$7:BE$826,MATCH(WatchList!$B21,'All CCC'!$B$7:$B$826,0)))</f>
        <v/>
      </c>
      <c r="BF21" s="889" t="str">
        <f>IF($B21="","",INDEX('All CCC'!BF$7:BF$826,MATCH(WatchList!$B21,'All CCC'!$B$7:$B$826,0)))</f>
        <v/>
      </c>
      <c r="BG21" s="889" t="str">
        <f>IF($B21="","",INDEX('All CCC'!BG$7:BG$826,MATCH(WatchList!$B21,'All CCC'!$B$7:$B$826,0)))</f>
        <v/>
      </c>
    </row>
    <row r="22" spans="1:59" x14ac:dyDescent="0.2">
      <c r="A22" s="576" t="str">
        <f>IF($B22="","",INDEX('All CCC'!A$7:A$826,MATCH(WatchList!$B22,'All CCC'!$B$7:$B$826,0)))</f>
        <v/>
      </c>
      <c r="B22" s="36"/>
      <c r="C22" s="889" t="str">
        <f>IF($B22="","",INDEX('All CCC'!C$7:C$826,MATCH(WatchList!$B22,'All CCC'!$B$7:$B$826,0)))</f>
        <v/>
      </c>
      <c r="D22" s="889" t="str">
        <f>IF($B22="","",INDEX('All CCC'!D$7:D$826,MATCH(WatchList!$B22,'All CCC'!$B$7:$B$826,0)))</f>
        <v/>
      </c>
      <c r="E22" s="889" t="str">
        <f>IF($B22="","",INDEX('All CCC'!E$7:E$826,MATCH(WatchList!$B22,'All CCC'!$B$7:$B$826,0)))</f>
        <v/>
      </c>
      <c r="F22" s="889" t="str">
        <f>IF($B22="","",INDEX('All CCC'!F$7:F$826,MATCH(WatchList!$B22,'All CCC'!$B$7:$B$826,0)))</f>
        <v/>
      </c>
      <c r="G22" s="889" t="str">
        <f>IF($B22="","",INDEX('All CCC'!G$7:G$826,MATCH(WatchList!$B22,'All CCC'!$B$7:$B$826,0)))</f>
        <v/>
      </c>
      <c r="H22" s="889" t="str">
        <f>IF($B22="","",INDEX('All CCC'!H$7:H$826,MATCH(WatchList!$B22,'All CCC'!$B$7:$B$826,0)))</f>
        <v/>
      </c>
      <c r="I22" s="889" t="str">
        <f>IF($B22="","",INDEX('All CCC'!I$7:I$826,MATCH(WatchList!$B22,'All CCC'!$B$7:$B$826,0)))</f>
        <v/>
      </c>
      <c r="J22" s="889" t="str">
        <f>IF($B22="","",INDEX('All CCC'!J$7:J$826,MATCH(WatchList!$B22,'All CCC'!$B$7:$B$826,0)))</f>
        <v/>
      </c>
      <c r="K22" s="889" t="str">
        <f>IF($B22="","",INDEX('All CCC'!K$7:K$826,MATCH(WatchList!$B22,'All CCC'!$B$7:$B$826,0)))</f>
        <v/>
      </c>
      <c r="L22" s="889" t="str">
        <f>IF($B22="","",INDEX('All CCC'!L$7:L$826,MATCH(WatchList!$B22,'All CCC'!$B$7:$B$826,0)))</f>
        <v/>
      </c>
      <c r="M22" s="889" t="str">
        <f>IF($B22="","",INDEX('All CCC'!M$7:M$826,MATCH(WatchList!$B22,'All CCC'!$B$7:$B$826,0)))</f>
        <v/>
      </c>
      <c r="N22" s="889" t="str">
        <f>IF($B22="","",INDEX('All CCC'!N$7:N$826,MATCH(WatchList!$B22,'All CCC'!$B$7:$B$826,0)))</f>
        <v/>
      </c>
      <c r="O22" s="889" t="str">
        <f>IF($B22="","",INDEX('All CCC'!O$7:O$826,MATCH(WatchList!$B22,'All CCC'!$B$7:$B$826,0)))</f>
        <v/>
      </c>
      <c r="P22" s="890" t="str">
        <f>IF($B22="","",INDEX('All CCC'!P$7:P$826,MATCH(WatchList!$B22,'All CCC'!$B$7:$B$826,0)))</f>
        <v/>
      </c>
      <c r="Q22" s="890" t="str">
        <f>IF($B22="","",INDEX('All CCC'!Q$7:Q$826,MATCH(WatchList!$B22,'All CCC'!$B$7:$B$826,0)))</f>
        <v/>
      </c>
      <c r="R22" s="889" t="str">
        <f>IF($B22="","",INDEX('All CCC'!R$7:R$826,MATCH(WatchList!$B22,'All CCC'!$B$7:$B$826,0)))</f>
        <v/>
      </c>
      <c r="S22" s="889" t="str">
        <f>IF($B22="","",INDEX('All CCC'!S$7:S$826,MATCH(WatchList!$B22,'All CCC'!$B$7:$B$826,0)))</f>
        <v/>
      </c>
      <c r="T22" s="889" t="str">
        <f>IF($B22="","",INDEX('All CCC'!T$7:T$826,MATCH(WatchList!$B22,'All CCC'!$B$7:$B$826,0)))</f>
        <v/>
      </c>
      <c r="U22" s="889" t="str">
        <f>IF($B22="","",INDEX('All CCC'!U$7:U$826,MATCH(WatchList!$B22,'All CCC'!$B$7:$B$826,0)))</f>
        <v/>
      </c>
      <c r="V22" s="889" t="str">
        <f>IF($B22="","",INDEX('All CCC'!V$7:V$826,MATCH(WatchList!$B22,'All CCC'!$B$7:$B$826,0)))</f>
        <v/>
      </c>
      <c r="W22" s="889" t="str">
        <f>IF($B22="","",INDEX('All CCC'!W$7:W$826,MATCH(WatchList!$B22,'All CCC'!$B$7:$B$826,0)))</f>
        <v/>
      </c>
      <c r="X22" s="889" t="str">
        <f>IF($B22="","",INDEX('All CCC'!X$7:X$826,MATCH(WatchList!$B22,'All CCC'!$B$7:$B$826,0)))</f>
        <v/>
      </c>
      <c r="Y22" s="889" t="str">
        <f>IF($B22="","",INDEX('All CCC'!Y$7:Y$826,MATCH(WatchList!$B22,'All CCC'!$B$7:$B$826,0)))</f>
        <v/>
      </c>
      <c r="Z22" s="889" t="str">
        <f>IF($B22="","",INDEX('All CCC'!Z$7:Z$826,MATCH(WatchList!$B22,'All CCC'!$B$7:$B$826,0)))</f>
        <v/>
      </c>
      <c r="AA22" s="889" t="str">
        <f>IF($B22="","",INDEX('All CCC'!AA$7:AA$826,MATCH(WatchList!$B22,'All CCC'!$B$7:$B$826,0)))</f>
        <v/>
      </c>
      <c r="AB22" s="889" t="str">
        <f>IF($B22="","",INDEX('All CCC'!AB$7:AB$826,MATCH(WatchList!$B22,'All CCC'!$B$7:$B$826,0)))</f>
        <v/>
      </c>
      <c r="AC22" s="889" t="str">
        <f>IF($B22="","",INDEX('All CCC'!AC$7:AC$826,MATCH(WatchList!$B22,'All CCC'!$B$7:$B$826,0)))</f>
        <v/>
      </c>
      <c r="AD22" s="889" t="str">
        <f>IF($B22="","",INDEX('All CCC'!AD$7:AD$826,MATCH(WatchList!$B22,'All CCC'!$B$7:$B$826,0)))</f>
        <v/>
      </c>
      <c r="AE22" s="889" t="str">
        <f>IF($B22="","",INDEX('All CCC'!AE$7:AE$826,MATCH(WatchList!$B22,'All CCC'!$B$7:$B$826,0)))</f>
        <v/>
      </c>
      <c r="AF22" s="889" t="str">
        <f>IF($B22="","",INDEX('All CCC'!AF$7:AF$826,MATCH(WatchList!$B22,'All CCC'!$B$7:$B$826,0)))</f>
        <v/>
      </c>
      <c r="AG22" s="889" t="str">
        <f>IF($B22="","",INDEX('All CCC'!AG$7:AG$826,MATCH(WatchList!$B22,'All CCC'!$B$7:$B$826,0)))</f>
        <v/>
      </c>
      <c r="AH22" s="889" t="str">
        <f>IF($B22="","",INDEX('All CCC'!AH$7:AH$826,MATCH(WatchList!$B22,'All CCC'!$B$7:$B$826,0)))</f>
        <v/>
      </c>
      <c r="AI22" s="889" t="str">
        <f>IF($B22="","",INDEX('All CCC'!AI$7:AI$826,MATCH(WatchList!$B22,'All CCC'!$B$7:$B$826,0)))</f>
        <v/>
      </c>
      <c r="AJ22" s="889" t="str">
        <f>IF($B22="","",INDEX('All CCC'!AJ$7:AJ$826,MATCH(WatchList!$B22,'All CCC'!$B$7:$B$826,0)))</f>
        <v/>
      </c>
      <c r="AK22" s="889" t="str">
        <f>IF($B22="","",INDEX('All CCC'!AK$7:AK$826,MATCH(WatchList!$B22,'All CCC'!$B$7:$B$826,0)))</f>
        <v/>
      </c>
      <c r="AL22" s="889" t="str">
        <f>IF($B22="","",INDEX('All CCC'!AL$7:AL$826,MATCH(WatchList!$B22,'All CCC'!$B$7:$B$826,0)))</f>
        <v/>
      </c>
      <c r="AM22" s="889" t="str">
        <f>IF($B22="","",INDEX('All CCC'!AM$7:AM$826,MATCH(WatchList!$B22,'All CCC'!$B$7:$B$826,0)))</f>
        <v/>
      </c>
      <c r="AN22" s="889" t="str">
        <f>IF($B22="","",INDEX('All CCC'!AN$7:AN$826,MATCH(WatchList!$B22,'All CCC'!$B$7:$B$826,0)))</f>
        <v/>
      </c>
      <c r="AO22" s="889" t="str">
        <f>IF($B22="","",INDEX('All CCC'!AO$7:AO$826,MATCH(WatchList!$B22,'All CCC'!$B$7:$B$826,0)))</f>
        <v/>
      </c>
      <c r="AP22" s="889" t="str">
        <f>IF($B22="","",INDEX('All CCC'!AP$7:AP$826,MATCH(WatchList!$B22,'All CCC'!$B$7:$B$826,0)))</f>
        <v/>
      </c>
      <c r="AQ22" s="889" t="str">
        <f>IF($B22="","",INDEX('All CCC'!AQ$7:AQ$826,MATCH(WatchList!$B22,'All CCC'!$B$7:$B$826,0)))</f>
        <v/>
      </c>
      <c r="AR22" s="889" t="str">
        <f>IF($B22="","",INDEX('All CCC'!AR$7:AR$826,MATCH(WatchList!$B22,'All CCC'!$B$7:$B$826,0)))</f>
        <v/>
      </c>
      <c r="AS22" s="889" t="str">
        <f>IF($B22="","",INDEX('All CCC'!AS$7:AS$826,MATCH(WatchList!$B22,'All CCC'!$B$7:$B$826,0)))</f>
        <v/>
      </c>
      <c r="AT22" s="889" t="str">
        <f>IF($B22="","",INDEX('All CCC'!AT$7:AT$826,MATCH(WatchList!$B22,'All CCC'!$B$7:$B$826,0)))</f>
        <v/>
      </c>
      <c r="AU22" s="889" t="str">
        <f>IF($B22="","",INDEX('All CCC'!AU$7:AU$826,MATCH(WatchList!$B22,'All CCC'!$B$7:$B$826,0)))</f>
        <v/>
      </c>
      <c r="AV22" s="889" t="str">
        <f>IF($B22="","",INDEX('All CCC'!AV$7:AV$826,MATCH(WatchList!$B22,'All CCC'!$B$7:$B$826,0)))</f>
        <v/>
      </c>
      <c r="AW22" s="889" t="str">
        <f>IF($B22="","",INDEX('All CCC'!AW$7:AW$826,MATCH(WatchList!$B22,'All CCC'!$B$7:$B$826,0)))</f>
        <v/>
      </c>
      <c r="AX22" s="889" t="str">
        <f>IF($B22="","",INDEX('All CCC'!AX$7:AX$826,MATCH(WatchList!$B22,'All CCC'!$B$7:$B$826,0)))</f>
        <v/>
      </c>
      <c r="AY22" s="889" t="str">
        <f>IF($B22="","",INDEX('All CCC'!AY$7:AY$826,MATCH(WatchList!$B22,'All CCC'!$B$7:$B$826,0)))</f>
        <v/>
      </c>
      <c r="AZ22" s="889" t="str">
        <f>IF($B22="","",INDEX('All CCC'!AZ$7:AZ$826,MATCH(WatchList!$B22,'All CCC'!$B$7:$B$826,0)))</f>
        <v/>
      </c>
      <c r="BA22" s="889" t="str">
        <f>IF($B22="","",INDEX('All CCC'!BA$7:BA$826,MATCH(WatchList!$B22,'All CCC'!$B$7:$B$826,0)))</f>
        <v/>
      </c>
      <c r="BB22" s="889" t="str">
        <f>IF($B22="","",INDEX('All CCC'!BB$7:BB$826,MATCH(WatchList!$B22,'All CCC'!$B$7:$B$826,0)))</f>
        <v/>
      </c>
      <c r="BC22" s="889" t="str">
        <f>IF($B22="","",INDEX('All CCC'!BC$7:BC$826,MATCH(WatchList!$B22,'All CCC'!$B$7:$B$826,0)))</f>
        <v/>
      </c>
      <c r="BD22" s="889" t="str">
        <f>IF($B22="","",INDEX('All CCC'!BD$7:BD$826,MATCH(WatchList!$B22,'All CCC'!$B$7:$B$826,0)))</f>
        <v/>
      </c>
      <c r="BE22" s="889" t="str">
        <f>IF($B22="","",INDEX('All CCC'!BE$7:BE$826,MATCH(WatchList!$B22,'All CCC'!$B$7:$B$826,0)))</f>
        <v/>
      </c>
      <c r="BF22" s="889" t="str">
        <f>IF($B22="","",INDEX('All CCC'!BF$7:BF$826,MATCH(WatchList!$B22,'All CCC'!$B$7:$B$826,0)))</f>
        <v/>
      </c>
      <c r="BG22" s="889" t="str">
        <f>IF($B22="","",INDEX('All CCC'!BG$7:BG$826,MATCH(WatchList!$B22,'All CCC'!$B$7:$B$826,0)))</f>
        <v/>
      </c>
    </row>
    <row r="23" spans="1:59" x14ac:dyDescent="0.2">
      <c r="A23" s="576" t="str">
        <f>IF($B23="","",INDEX('All CCC'!A$7:A$826,MATCH(WatchList!$B23,'All CCC'!$B$7:$B$826,0)))</f>
        <v/>
      </c>
      <c r="B23" s="36"/>
      <c r="C23" s="889" t="str">
        <f>IF($B23="","",INDEX('All CCC'!C$7:C$826,MATCH(WatchList!$B23,'All CCC'!$B$7:$B$826,0)))</f>
        <v/>
      </c>
      <c r="D23" s="889" t="str">
        <f>IF($B23="","",INDEX('All CCC'!D$7:D$826,MATCH(WatchList!$B23,'All CCC'!$B$7:$B$826,0)))</f>
        <v/>
      </c>
      <c r="E23" s="889" t="str">
        <f>IF($B23="","",INDEX('All CCC'!E$7:E$826,MATCH(WatchList!$B23,'All CCC'!$B$7:$B$826,0)))</f>
        <v/>
      </c>
      <c r="F23" s="889" t="str">
        <f>IF($B23="","",INDEX('All CCC'!F$7:F$826,MATCH(WatchList!$B23,'All CCC'!$B$7:$B$826,0)))</f>
        <v/>
      </c>
      <c r="G23" s="889" t="str">
        <f>IF($B23="","",INDEX('All CCC'!G$7:G$826,MATCH(WatchList!$B23,'All CCC'!$B$7:$B$826,0)))</f>
        <v/>
      </c>
      <c r="H23" s="889" t="str">
        <f>IF($B23="","",INDEX('All CCC'!H$7:H$826,MATCH(WatchList!$B23,'All CCC'!$B$7:$B$826,0)))</f>
        <v/>
      </c>
      <c r="I23" s="889" t="str">
        <f>IF($B23="","",INDEX('All CCC'!I$7:I$826,MATCH(WatchList!$B23,'All CCC'!$B$7:$B$826,0)))</f>
        <v/>
      </c>
      <c r="J23" s="889" t="str">
        <f>IF($B23="","",INDEX('All CCC'!J$7:J$826,MATCH(WatchList!$B23,'All CCC'!$B$7:$B$826,0)))</f>
        <v/>
      </c>
      <c r="K23" s="889" t="str">
        <f>IF($B23="","",INDEX('All CCC'!K$7:K$826,MATCH(WatchList!$B23,'All CCC'!$B$7:$B$826,0)))</f>
        <v/>
      </c>
      <c r="L23" s="889" t="str">
        <f>IF($B23="","",INDEX('All CCC'!L$7:L$826,MATCH(WatchList!$B23,'All CCC'!$B$7:$B$826,0)))</f>
        <v/>
      </c>
      <c r="M23" s="889" t="str">
        <f>IF($B23="","",INDEX('All CCC'!M$7:M$826,MATCH(WatchList!$B23,'All CCC'!$B$7:$B$826,0)))</f>
        <v/>
      </c>
      <c r="N23" s="889" t="str">
        <f>IF($B23="","",INDEX('All CCC'!N$7:N$826,MATCH(WatchList!$B23,'All CCC'!$B$7:$B$826,0)))</f>
        <v/>
      </c>
      <c r="O23" s="889" t="str">
        <f>IF($B23="","",INDEX('All CCC'!O$7:O$826,MATCH(WatchList!$B23,'All CCC'!$B$7:$B$826,0)))</f>
        <v/>
      </c>
      <c r="P23" s="890" t="str">
        <f>IF($B23="","",INDEX('All CCC'!P$7:P$826,MATCH(WatchList!$B23,'All CCC'!$B$7:$B$826,0)))</f>
        <v/>
      </c>
      <c r="Q23" s="890" t="str">
        <f>IF($B23="","",INDEX('All CCC'!Q$7:Q$826,MATCH(WatchList!$B23,'All CCC'!$B$7:$B$826,0)))</f>
        <v/>
      </c>
      <c r="R23" s="889" t="str">
        <f>IF($B23="","",INDEX('All CCC'!R$7:R$826,MATCH(WatchList!$B23,'All CCC'!$B$7:$B$826,0)))</f>
        <v/>
      </c>
      <c r="S23" s="889" t="str">
        <f>IF($B23="","",INDEX('All CCC'!S$7:S$826,MATCH(WatchList!$B23,'All CCC'!$B$7:$B$826,0)))</f>
        <v/>
      </c>
      <c r="T23" s="889" t="str">
        <f>IF($B23="","",INDEX('All CCC'!T$7:T$826,MATCH(WatchList!$B23,'All CCC'!$B$7:$B$826,0)))</f>
        <v/>
      </c>
      <c r="U23" s="889" t="str">
        <f>IF($B23="","",INDEX('All CCC'!U$7:U$826,MATCH(WatchList!$B23,'All CCC'!$B$7:$B$826,0)))</f>
        <v/>
      </c>
      <c r="V23" s="889" t="str">
        <f>IF($B23="","",INDEX('All CCC'!V$7:V$826,MATCH(WatchList!$B23,'All CCC'!$B$7:$B$826,0)))</f>
        <v/>
      </c>
      <c r="W23" s="889" t="str">
        <f>IF($B23="","",INDEX('All CCC'!W$7:W$826,MATCH(WatchList!$B23,'All CCC'!$B$7:$B$826,0)))</f>
        <v/>
      </c>
      <c r="X23" s="889" t="str">
        <f>IF($B23="","",INDEX('All CCC'!X$7:X$826,MATCH(WatchList!$B23,'All CCC'!$B$7:$B$826,0)))</f>
        <v/>
      </c>
      <c r="Y23" s="889" t="str">
        <f>IF($B23="","",INDEX('All CCC'!Y$7:Y$826,MATCH(WatchList!$B23,'All CCC'!$B$7:$B$826,0)))</f>
        <v/>
      </c>
      <c r="Z23" s="889" t="str">
        <f>IF($B23="","",INDEX('All CCC'!Z$7:Z$826,MATCH(WatchList!$B23,'All CCC'!$B$7:$B$826,0)))</f>
        <v/>
      </c>
      <c r="AA23" s="889" t="str">
        <f>IF($B23="","",INDEX('All CCC'!AA$7:AA$826,MATCH(WatchList!$B23,'All CCC'!$B$7:$B$826,0)))</f>
        <v/>
      </c>
      <c r="AB23" s="889" t="str">
        <f>IF($B23="","",INDEX('All CCC'!AB$7:AB$826,MATCH(WatchList!$B23,'All CCC'!$B$7:$B$826,0)))</f>
        <v/>
      </c>
      <c r="AC23" s="889" t="str">
        <f>IF($B23="","",INDEX('All CCC'!AC$7:AC$826,MATCH(WatchList!$B23,'All CCC'!$B$7:$B$826,0)))</f>
        <v/>
      </c>
      <c r="AD23" s="889" t="str">
        <f>IF($B23="","",INDEX('All CCC'!AD$7:AD$826,MATCH(WatchList!$B23,'All CCC'!$B$7:$B$826,0)))</f>
        <v/>
      </c>
      <c r="AE23" s="889" t="str">
        <f>IF($B23="","",INDEX('All CCC'!AE$7:AE$826,MATCH(WatchList!$B23,'All CCC'!$B$7:$B$826,0)))</f>
        <v/>
      </c>
      <c r="AF23" s="889" t="str">
        <f>IF($B23="","",INDEX('All CCC'!AF$7:AF$826,MATCH(WatchList!$B23,'All CCC'!$B$7:$B$826,0)))</f>
        <v/>
      </c>
      <c r="AG23" s="889" t="str">
        <f>IF($B23="","",INDEX('All CCC'!AG$7:AG$826,MATCH(WatchList!$B23,'All CCC'!$B$7:$B$826,0)))</f>
        <v/>
      </c>
      <c r="AH23" s="889" t="str">
        <f>IF($B23="","",INDEX('All CCC'!AH$7:AH$826,MATCH(WatchList!$B23,'All CCC'!$B$7:$B$826,0)))</f>
        <v/>
      </c>
      <c r="AI23" s="889" t="str">
        <f>IF($B23="","",INDEX('All CCC'!AI$7:AI$826,MATCH(WatchList!$B23,'All CCC'!$B$7:$B$826,0)))</f>
        <v/>
      </c>
      <c r="AJ23" s="889" t="str">
        <f>IF($B23="","",INDEX('All CCC'!AJ$7:AJ$826,MATCH(WatchList!$B23,'All CCC'!$B$7:$B$826,0)))</f>
        <v/>
      </c>
      <c r="AK23" s="889" t="str">
        <f>IF($B23="","",INDEX('All CCC'!AK$7:AK$826,MATCH(WatchList!$B23,'All CCC'!$B$7:$B$826,0)))</f>
        <v/>
      </c>
      <c r="AL23" s="889" t="str">
        <f>IF($B23="","",INDEX('All CCC'!AL$7:AL$826,MATCH(WatchList!$B23,'All CCC'!$B$7:$B$826,0)))</f>
        <v/>
      </c>
      <c r="AM23" s="889" t="str">
        <f>IF($B23="","",INDEX('All CCC'!AM$7:AM$826,MATCH(WatchList!$B23,'All CCC'!$B$7:$B$826,0)))</f>
        <v/>
      </c>
      <c r="AN23" s="889" t="str">
        <f>IF($B23="","",INDEX('All CCC'!AN$7:AN$826,MATCH(WatchList!$B23,'All CCC'!$B$7:$B$826,0)))</f>
        <v/>
      </c>
      <c r="AO23" s="889" t="str">
        <f>IF($B23="","",INDEX('All CCC'!AO$7:AO$826,MATCH(WatchList!$B23,'All CCC'!$B$7:$B$826,0)))</f>
        <v/>
      </c>
      <c r="AP23" s="889" t="str">
        <f>IF($B23="","",INDEX('All CCC'!AP$7:AP$826,MATCH(WatchList!$B23,'All CCC'!$B$7:$B$826,0)))</f>
        <v/>
      </c>
      <c r="AQ23" s="889" t="str">
        <f>IF($B23="","",INDEX('All CCC'!AQ$7:AQ$826,MATCH(WatchList!$B23,'All CCC'!$B$7:$B$826,0)))</f>
        <v/>
      </c>
      <c r="AR23" s="889" t="str">
        <f>IF($B23="","",INDEX('All CCC'!AR$7:AR$826,MATCH(WatchList!$B23,'All CCC'!$B$7:$B$826,0)))</f>
        <v/>
      </c>
      <c r="AS23" s="889" t="str">
        <f>IF($B23="","",INDEX('All CCC'!AS$7:AS$826,MATCH(WatchList!$B23,'All CCC'!$B$7:$B$826,0)))</f>
        <v/>
      </c>
      <c r="AT23" s="889" t="str">
        <f>IF($B23="","",INDEX('All CCC'!AT$7:AT$826,MATCH(WatchList!$B23,'All CCC'!$B$7:$B$826,0)))</f>
        <v/>
      </c>
      <c r="AU23" s="889" t="str">
        <f>IF($B23="","",INDEX('All CCC'!AU$7:AU$826,MATCH(WatchList!$B23,'All CCC'!$B$7:$B$826,0)))</f>
        <v/>
      </c>
      <c r="AV23" s="889" t="str">
        <f>IF($B23="","",INDEX('All CCC'!AV$7:AV$826,MATCH(WatchList!$B23,'All CCC'!$B$7:$B$826,0)))</f>
        <v/>
      </c>
      <c r="AW23" s="889" t="str">
        <f>IF($B23="","",INDEX('All CCC'!AW$7:AW$826,MATCH(WatchList!$B23,'All CCC'!$B$7:$B$826,0)))</f>
        <v/>
      </c>
      <c r="AX23" s="889" t="str">
        <f>IF($B23="","",INDEX('All CCC'!AX$7:AX$826,MATCH(WatchList!$B23,'All CCC'!$B$7:$B$826,0)))</f>
        <v/>
      </c>
      <c r="AY23" s="889" t="str">
        <f>IF($B23="","",INDEX('All CCC'!AY$7:AY$826,MATCH(WatchList!$B23,'All CCC'!$B$7:$B$826,0)))</f>
        <v/>
      </c>
      <c r="AZ23" s="889" t="str">
        <f>IF($B23="","",INDEX('All CCC'!AZ$7:AZ$826,MATCH(WatchList!$B23,'All CCC'!$B$7:$B$826,0)))</f>
        <v/>
      </c>
      <c r="BA23" s="889" t="str">
        <f>IF($B23="","",INDEX('All CCC'!BA$7:BA$826,MATCH(WatchList!$B23,'All CCC'!$B$7:$B$826,0)))</f>
        <v/>
      </c>
      <c r="BB23" s="889" t="str">
        <f>IF($B23="","",INDEX('All CCC'!BB$7:BB$826,MATCH(WatchList!$B23,'All CCC'!$B$7:$B$826,0)))</f>
        <v/>
      </c>
      <c r="BC23" s="889" t="str">
        <f>IF($B23="","",INDEX('All CCC'!BC$7:BC$826,MATCH(WatchList!$B23,'All CCC'!$B$7:$B$826,0)))</f>
        <v/>
      </c>
      <c r="BD23" s="889" t="str">
        <f>IF($B23="","",INDEX('All CCC'!BD$7:BD$826,MATCH(WatchList!$B23,'All CCC'!$B$7:$B$826,0)))</f>
        <v/>
      </c>
      <c r="BE23" s="889" t="str">
        <f>IF($B23="","",INDEX('All CCC'!BE$7:BE$826,MATCH(WatchList!$B23,'All CCC'!$B$7:$B$826,0)))</f>
        <v/>
      </c>
      <c r="BF23" s="889" t="str">
        <f>IF($B23="","",INDEX('All CCC'!BF$7:BF$826,MATCH(WatchList!$B23,'All CCC'!$B$7:$B$826,0)))</f>
        <v/>
      </c>
      <c r="BG23" s="889" t="str">
        <f>IF($B23="","",INDEX('All CCC'!BG$7:BG$826,MATCH(WatchList!$B23,'All CCC'!$B$7:$B$826,0)))</f>
        <v/>
      </c>
    </row>
    <row r="24" spans="1:59" x14ac:dyDescent="0.2">
      <c r="A24" s="576" t="str">
        <f>IF($B24="","",INDEX('All CCC'!A$7:A$826,MATCH(WatchList!$B24,'All CCC'!$B$7:$B$826,0)))</f>
        <v/>
      </c>
      <c r="B24" s="36"/>
      <c r="C24" s="889" t="str">
        <f>IF($B24="","",INDEX('All CCC'!C$7:C$826,MATCH(WatchList!$B24,'All CCC'!$B$7:$B$826,0)))</f>
        <v/>
      </c>
      <c r="D24" s="889" t="str">
        <f>IF($B24="","",INDEX('All CCC'!D$7:D$826,MATCH(WatchList!$B24,'All CCC'!$B$7:$B$826,0)))</f>
        <v/>
      </c>
      <c r="E24" s="889" t="str">
        <f>IF($B24="","",INDEX('All CCC'!E$7:E$826,MATCH(WatchList!$B24,'All CCC'!$B$7:$B$826,0)))</f>
        <v/>
      </c>
      <c r="F24" s="889" t="str">
        <f>IF($B24="","",INDEX('All CCC'!F$7:F$826,MATCH(WatchList!$B24,'All CCC'!$B$7:$B$826,0)))</f>
        <v/>
      </c>
      <c r="G24" s="889" t="str">
        <f>IF($B24="","",INDEX('All CCC'!G$7:G$826,MATCH(WatchList!$B24,'All CCC'!$B$7:$B$826,0)))</f>
        <v/>
      </c>
      <c r="H24" s="889" t="str">
        <f>IF($B24="","",INDEX('All CCC'!H$7:H$826,MATCH(WatchList!$B24,'All CCC'!$B$7:$B$826,0)))</f>
        <v/>
      </c>
      <c r="I24" s="889" t="str">
        <f>IF($B24="","",INDEX('All CCC'!I$7:I$826,MATCH(WatchList!$B24,'All CCC'!$B$7:$B$826,0)))</f>
        <v/>
      </c>
      <c r="J24" s="889" t="str">
        <f>IF($B24="","",INDEX('All CCC'!J$7:J$826,MATCH(WatchList!$B24,'All CCC'!$B$7:$B$826,0)))</f>
        <v/>
      </c>
      <c r="K24" s="889" t="str">
        <f>IF($B24="","",INDEX('All CCC'!K$7:K$826,MATCH(WatchList!$B24,'All CCC'!$B$7:$B$826,0)))</f>
        <v/>
      </c>
      <c r="L24" s="889" t="str">
        <f>IF($B24="","",INDEX('All CCC'!L$7:L$826,MATCH(WatchList!$B24,'All CCC'!$B$7:$B$826,0)))</f>
        <v/>
      </c>
      <c r="M24" s="889" t="str">
        <f>IF($B24="","",INDEX('All CCC'!M$7:M$826,MATCH(WatchList!$B24,'All CCC'!$B$7:$B$826,0)))</f>
        <v/>
      </c>
      <c r="N24" s="889" t="str">
        <f>IF($B24="","",INDEX('All CCC'!N$7:N$826,MATCH(WatchList!$B24,'All CCC'!$B$7:$B$826,0)))</f>
        <v/>
      </c>
      <c r="O24" s="889" t="str">
        <f>IF($B24="","",INDEX('All CCC'!O$7:O$826,MATCH(WatchList!$B24,'All CCC'!$B$7:$B$826,0)))</f>
        <v/>
      </c>
      <c r="P24" s="890" t="str">
        <f>IF($B24="","",INDEX('All CCC'!P$7:P$826,MATCH(WatchList!$B24,'All CCC'!$B$7:$B$826,0)))</f>
        <v/>
      </c>
      <c r="Q24" s="890" t="str">
        <f>IF($B24="","",INDEX('All CCC'!Q$7:Q$826,MATCH(WatchList!$B24,'All CCC'!$B$7:$B$826,0)))</f>
        <v/>
      </c>
      <c r="R24" s="889" t="str">
        <f>IF($B24="","",INDEX('All CCC'!R$7:R$826,MATCH(WatchList!$B24,'All CCC'!$B$7:$B$826,0)))</f>
        <v/>
      </c>
      <c r="S24" s="889" t="str">
        <f>IF($B24="","",INDEX('All CCC'!S$7:S$826,MATCH(WatchList!$B24,'All CCC'!$B$7:$B$826,0)))</f>
        <v/>
      </c>
      <c r="T24" s="889" t="str">
        <f>IF($B24="","",INDEX('All CCC'!T$7:T$826,MATCH(WatchList!$B24,'All CCC'!$B$7:$B$826,0)))</f>
        <v/>
      </c>
      <c r="U24" s="889" t="str">
        <f>IF($B24="","",INDEX('All CCC'!U$7:U$826,MATCH(WatchList!$B24,'All CCC'!$B$7:$B$826,0)))</f>
        <v/>
      </c>
      <c r="V24" s="889" t="str">
        <f>IF($B24="","",INDEX('All CCC'!V$7:V$826,MATCH(WatchList!$B24,'All CCC'!$B$7:$B$826,0)))</f>
        <v/>
      </c>
      <c r="W24" s="889" t="str">
        <f>IF($B24="","",INDEX('All CCC'!W$7:W$826,MATCH(WatchList!$B24,'All CCC'!$B$7:$B$826,0)))</f>
        <v/>
      </c>
      <c r="X24" s="889" t="str">
        <f>IF($B24="","",INDEX('All CCC'!X$7:X$826,MATCH(WatchList!$B24,'All CCC'!$B$7:$B$826,0)))</f>
        <v/>
      </c>
      <c r="Y24" s="889" t="str">
        <f>IF($B24="","",INDEX('All CCC'!Y$7:Y$826,MATCH(WatchList!$B24,'All CCC'!$B$7:$B$826,0)))</f>
        <v/>
      </c>
      <c r="Z24" s="889" t="str">
        <f>IF($B24="","",INDEX('All CCC'!Z$7:Z$826,MATCH(WatchList!$B24,'All CCC'!$B$7:$B$826,0)))</f>
        <v/>
      </c>
      <c r="AA24" s="889" t="str">
        <f>IF($B24="","",INDEX('All CCC'!AA$7:AA$826,MATCH(WatchList!$B24,'All CCC'!$B$7:$B$826,0)))</f>
        <v/>
      </c>
      <c r="AB24" s="889" t="str">
        <f>IF($B24="","",INDEX('All CCC'!AB$7:AB$826,MATCH(WatchList!$B24,'All CCC'!$B$7:$B$826,0)))</f>
        <v/>
      </c>
      <c r="AC24" s="889" t="str">
        <f>IF($B24="","",INDEX('All CCC'!AC$7:AC$826,MATCH(WatchList!$B24,'All CCC'!$B$7:$B$826,0)))</f>
        <v/>
      </c>
      <c r="AD24" s="889" t="str">
        <f>IF($B24="","",INDEX('All CCC'!AD$7:AD$826,MATCH(WatchList!$B24,'All CCC'!$B$7:$B$826,0)))</f>
        <v/>
      </c>
      <c r="AE24" s="889" t="str">
        <f>IF($B24="","",INDEX('All CCC'!AE$7:AE$826,MATCH(WatchList!$B24,'All CCC'!$B$7:$B$826,0)))</f>
        <v/>
      </c>
      <c r="AF24" s="889" t="str">
        <f>IF($B24="","",INDEX('All CCC'!AF$7:AF$826,MATCH(WatchList!$B24,'All CCC'!$B$7:$B$826,0)))</f>
        <v/>
      </c>
      <c r="AG24" s="889" t="str">
        <f>IF($B24="","",INDEX('All CCC'!AG$7:AG$826,MATCH(WatchList!$B24,'All CCC'!$B$7:$B$826,0)))</f>
        <v/>
      </c>
      <c r="AH24" s="889" t="str">
        <f>IF($B24="","",INDEX('All CCC'!AH$7:AH$826,MATCH(WatchList!$B24,'All CCC'!$B$7:$B$826,0)))</f>
        <v/>
      </c>
      <c r="AI24" s="889" t="str">
        <f>IF($B24="","",INDEX('All CCC'!AI$7:AI$826,MATCH(WatchList!$B24,'All CCC'!$B$7:$B$826,0)))</f>
        <v/>
      </c>
      <c r="AJ24" s="889" t="str">
        <f>IF($B24="","",INDEX('All CCC'!AJ$7:AJ$826,MATCH(WatchList!$B24,'All CCC'!$B$7:$B$826,0)))</f>
        <v/>
      </c>
      <c r="AK24" s="889" t="str">
        <f>IF($B24="","",INDEX('All CCC'!AK$7:AK$826,MATCH(WatchList!$B24,'All CCC'!$B$7:$B$826,0)))</f>
        <v/>
      </c>
      <c r="AL24" s="889" t="str">
        <f>IF($B24="","",INDEX('All CCC'!AL$7:AL$826,MATCH(WatchList!$B24,'All CCC'!$B$7:$B$826,0)))</f>
        <v/>
      </c>
      <c r="AM24" s="889" t="str">
        <f>IF($B24="","",INDEX('All CCC'!AM$7:AM$826,MATCH(WatchList!$B24,'All CCC'!$B$7:$B$826,0)))</f>
        <v/>
      </c>
      <c r="AN24" s="889" t="str">
        <f>IF($B24="","",INDEX('All CCC'!AN$7:AN$826,MATCH(WatchList!$B24,'All CCC'!$B$7:$B$826,0)))</f>
        <v/>
      </c>
      <c r="AO24" s="889" t="str">
        <f>IF($B24="","",INDEX('All CCC'!AO$7:AO$826,MATCH(WatchList!$B24,'All CCC'!$B$7:$B$826,0)))</f>
        <v/>
      </c>
      <c r="AP24" s="889" t="str">
        <f>IF($B24="","",INDEX('All CCC'!AP$7:AP$826,MATCH(WatchList!$B24,'All CCC'!$B$7:$B$826,0)))</f>
        <v/>
      </c>
      <c r="AQ24" s="889" t="str">
        <f>IF($B24="","",INDEX('All CCC'!AQ$7:AQ$826,MATCH(WatchList!$B24,'All CCC'!$B$7:$B$826,0)))</f>
        <v/>
      </c>
      <c r="AR24" s="889" t="str">
        <f>IF($B24="","",INDEX('All CCC'!AR$7:AR$826,MATCH(WatchList!$B24,'All CCC'!$B$7:$B$826,0)))</f>
        <v/>
      </c>
      <c r="AS24" s="889" t="str">
        <f>IF($B24="","",INDEX('All CCC'!AS$7:AS$826,MATCH(WatchList!$B24,'All CCC'!$B$7:$B$826,0)))</f>
        <v/>
      </c>
      <c r="AT24" s="889" t="str">
        <f>IF($B24="","",INDEX('All CCC'!AT$7:AT$826,MATCH(WatchList!$B24,'All CCC'!$B$7:$B$826,0)))</f>
        <v/>
      </c>
      <c r="AU24" s="889" t="str">
        <f>IF($B24="","",INDEX('All CCC'!AU$7:AU$826,MATCH(WatchList!$B24,'All CCC'!$B$7:$B$826,0)))</f>
        <v/>
      </c>
      <c r="AV24" s="889" t="str">
        <f>IF($B24="","",INDEX('All CCC'!AV$7:AV$826,MATCH(WatchList!$B24,'All CCC'!$B$7:$B$826,0)))</f>
        <v/>
      </c>
      <c r="AW24" s="889" t="str">
        <f>IF($B24="","",INDEX('All CCC'!AW$7:AW$826,MATCH(WatchList!$B24,'All CCC'!$B$7:$B$826,0)))</f>
        <v/>
      </c>
      <c r="AX24" s="889" t="str">
        <f>IF($B24="","",INDEX('All CCC'!AX$7:AX$826,MATCH(WatchList!$B24,'All CCC'!$B$7:$B$826,0)))</f>
        <v/>
      </c>
      <c r="AY24" s="889" t="str">
        <f>IF($B24="","",INDEX('All CCC'!AY$7:AY$826,MATCH(WatchList!$B24,'All CCC'!$B$7:$B$826,0)))</f>
        <v/>
      </c>
      <c r="AZ24" s="889" t="str">
        <f>IF($B24="","",INDEX('All CCC'!AZ$7:AZ$826,MATCH(WatchList!$B24,'All CCC'!$B$7:$B$826,0)))</f>
        <v/>
      </c>
      <c r="BA24" s="889" t="str">
        <f>IF($B24="","",INDEX('All CCC'!BA$7:BA$826,MATCH(WatchList!$B24,'All CCC'!$B$7:$B$826,0)))</f>
        <v/>
      </c>
      <c r="BB24" s="889" t="str">
        <f>IF($B24="","",INDEX('All CCC'!BB$7:BB$826,MATCH(WatchList!$B24,'All CCC'!$B$7:$B$826,0)))</f>
        <v/>
      </c>
      <c r="BC24" s="889" t="str">
        <f>IF($B24="","",INDEX('All CCC'!BC$7:BC$826,MATCH(WatchList!$B24,'All CCC'!$B$7:$B$826,0)))</f>
        <v/>
      </c>
      <c r="BD24" s="889" t="str">
        <f>IF($B24="","",INDEX('All CCC'!BD$7:BD$826,MATCH(WatchList!$B24,'All CCC'!$B$7:$B$826,0)))</f>
        <v/>
      </c>
      <c r="BE24" s="889" t="str">
        <f>IF($B24="","",INDEX('All CCC'!BE$7:BE$826,MATCH(WatchList!$B24,'All CCC'!$B$7:$B$826,0)))</f>
        <v/>
      </c>
      <c r="BF24" s="889" t="str">
        <f>IF($B24="","",INDEX('All CCC'!BF$7:BF$826,MATCH(WatchList!$B24,'All CCC'!$B$7:$B$826,0)))</f>
        <v/>
      </c>
      <c r="BG24" s="889" t="str">
        <f>IF($B24="","",INDEX('All CCC'!BG$7:BG$826,MATCH(WatchList!$B24,'All CCC'!$B$7:$B$826,0)))</f>
        <v/>
      </c>
    </row>
    <row r="25" spans="1:59" x14ac:dyDescent="0.2">
      <c r="A25" s="576" t="str">
        <f>IF($B25="","",INDEX('All CCC'!A$7:A$826,MATCH(WatchList!$B25,'All CCC'!$B$7:$B$826,0)))</f>
        <v/>
      </c>
      <c r="B25" s="36"/>
      <c r="C25" s="889" t="str">
        <f>IF($B25="","",INDEX('All CCC'!C$7:C$826,MATCH(WatchList!$B25,'All CCC'!$B$7:$B$826,0)))</f>
        <v/>
      </c>
      <c r="D25" s="889" t="str">
        <f>IF($B25="","",INDEX('All CCC'!D$7:D$826,MATCH(WatchList!$B25,'All CCC'!$B$7:$B$826,0)))</f>
        <v/>
      </c>
      <c r="E25" s="889" t="str">
        <f>IF($B25="","",INDEX('All CCC'!E$7:E$826,MATCH(WatchList!$B25,'All CCC'!$B$7:$B$826,0)))</f>
        <v/>
      </c>
      <c r="F25" s="889" t="str">
        <f>IF($B25="","",INDEX('All CCC'!F$7:F$826,MATCH(WatchList!$B25,'All CCC'!$B$7:$B$826,0)))</f>
        <v/>
      </c>
      <c r="G25" s="889" t="str">
        <f>IF($B25="","",INDEX('All CCC'!G$7:G$826,MATCH(WatchList!$B25,'All CCC'!$B$7:$B$826,0)))</f>
        <v/>
      </c>
      <c r="H25" s="889" t="str">
        <f>IF($B25="","",INDEX('All CCC'!H$7:H$826,MATCH(WatchList!$B25,'All CCC'!$B$7:$B$826,0)))</f>
        <v/>
      </c>
      <c r="I25" s="889" t="str">
        <f>IF($B25="","",INDEX('All CCC'!I$7:I$826,MATCH(WatchList!$B25,'All CCC'!$B$7:$B$826,0)))</f>
        <v/>
      </c>
      <c r="J25" s="889" t="str">
        <f>IF($B25="","",INDEX('All CCC'!J$7:J$826,MATCH(WatchList!$B25,'All CCC'!$B$7:$B$826,0)))</f>
        <v/>
      </c>
      <c r="K25" s="889" t="str">
        <f>IF($B25="","",INDEX('All CCC'!K$7:K$826,MATCH(WatchList!$B25,'All CCC'!$B$7:$B$826,0)))</f>
        <v/>
      </c>
      <c r="L25" s="889" t="str">
        <f>IF($B25="","",INDEX('All CCC'!L$7:L$826,MATCH(WatchList!$B25,'All CCC'!$B$7:$B$826,0)))</f>
        <v/>
      </c>
      <c r="M25" s="889" t="str">
        <f>IF($B25="","",INDEX('All CCC'!M$7:M$826,MATCH(WatchList!$B25,'All CCC'!$B$7:$B$826,0)))</f>
        <v/>
      </c>
      <c r="N25" s="889" t="str">
        <f>IF($B25="","",INDEX('All CCC'!N$7:N$826,MATCH(WatchList!$B25,'All CCC'!$B$7:$B$826,0)))</f>
        <v/>
      </c>
      <c r="O25" s="889" t="str">
        <f>IF($B25="","",INDEX('All CCC'!O$7:O$826,MATCH(WatchList!$B25,'All CCC'!$B$7:$B$826,0)))</f>
        <v/>
      </c>
      <c r="P25" s="890" t="str">
        <f>IF($B25="","",INDEX('All CCC'!P$7:P$826,MATCH(WatchList!$B25,'All CCC'!$B$7:$B$826,0)))</f>
        <v/>
      </c>
      <c r="Q25" s="890" t="str">
        <f>IF($B25="","",INDEX('All CCC'!Q$7:Q$826,MATCH(WatchList!$B25,'All CCC'!$B$7:$B$826,0)))</f>
        <v/>
      </c>
      <c r="R25" s="889" t="str">
        <f>IF($B25="","",INDEX('All CCC'!R$7:R$826,MATCH(WatchList!$B25,'All CCC'!$B$7:$B$826,0)))</f>
        <v/>
      </c>
      <c r="S25" s="889" t="str">
        <f>IF($B25="","",INDEX('All CCC'!S$7:S$826,MATCH(WatchList!$B25,'All CCC'!$B$7:$B$826,0)))</f>
        <v/>
      </c>
      <c r="T25" s="889" t="str">
        <f>IF($B25="","",INDEX('All CCC'!T$7:T$826,MATCH(WatchList!$B25,'All CCC'!$B$7:$B$826,0)))</f>
        <v/>
      </c>
      <c r="U25" s="889" t="str">
        <f>IF($B25="","",INDEX('All CCC'!U$7:U$826,MATCH(WatchList!$B25,'All CCC'!$B$7:$B$826,0)))</f>
        <v/>
      </c>
      <c r="V25" s="889" t="str">
        <f>IF($B25="","",INDEX('All CCC'!V$7:V$826,MATCH(WatchList!$B25,'All CCC'!$B$7:$B$826,0)))</f>
        <v/>
      </c>
      <c r="W25" s="889" t="str">
        <f>IF($B25="","",INDEX('All CCC'!W$7:W$826,MATCH(WatchList!$B25,'All CCC'!$B$7:$B$826,0)))</f>
        <v/>
      </c>
      <c r="X25" s="889" t="str">
        <f>IF($B25="","",INDEX('All CCC'!X$7:X$826,MATCH(WatchList!$B25,'All CCC'!$B$7:$B$826,0)))</f>
        <v/>
      </c>
      <c r="Y25" s="889" t="str">
        <f>IF($B25="","",INDEX('All CCC'!Y$7:Y$826,MATCH(WatchList!$B25,'All CCC'!$B$7:$B$826,0)))</f>
        <v/>
      </c>
      <c r="Z25" s="889" t="str">
        <f>IF($B25="","",INDEX('All CCC'!Z$7:Z$826,MATCH(WatchList!$B25,'All CCC'!$B$7:$B$826,0)))</f>
        <v/>
      </c>
      <c r="AA25" s="889" t="str">
        <f>IF($B25="","",INDEX('All CCC'!AA$7:AA$826,MATCH(WatchList!$B25,'All CCC'!$B$7:$B$826,0)))</f>
        <v/>
      </c>
      <c r="AB25" s="889" t="str">
        <f>IF($B25="","",INDEX('All CCC'!AB$7:AB$826,MATCH(WatchList!$B25,'All CCC'!$B$7:$B$826,0)))</f>
        <v/>
      </c>
      <c r="AC25" s="889" t="str">
        <f>IF($B25="","",INDEX('All CCC'!AC$7:AC$826,MATCH(WatchList!$B25,'All CCC'!$B$7:$B$826,0)))</f>
        <v/>
      </c>
      <c r="AD25" s="889" t="str">
        <f>IF($B25="","",INDEX('All CCC'!AD$7:AD$826,MATCH(WatchList!$B25,'All CCC'!$B$7:$B$826,0)))</f>
        <v/>
      </c>
      <c r="AE25" s="889" t="str">
        <f>IF($B25="","",INDEX('All CCC'!AE$7:AE$826,MATCH(WatchList!$B25,'All CCC'!$B$7:$B$826,0)))</f>
        <v/>
      </c>
      <c r="AF25" s="889" t="str">
        <f>IF($B25="","",INDEX('All CCC'!AF$7:AF$826,MATCH(WatchList!$B25,'All CCC'!$B$7:$B$826,0)))</f>
        <v/>
      </c>
      <c r="AG25" s="889" t="str">
        <f>IF($B25="","",INDEX('All CCC'!AG$7:AG$826,MATCH(WatchList!$B25,'All CCC'!$B$7:$B$826,0)))</f>
        <v/>
      </c>
      <c r="AH25" s="889" t="str">
        <f>IF($B25="","",INDEX('All CCC'!AH$7:AH$826,MATCH(WatchList!$B25,'All CCC'!$B$7:$B$826,0)))</f>
        <v/>
      </c>
      <c r="AI25" s="889" t="str">
        <f>IF($B25="","",INDEX('All CCC'!AI$7:AI$826,MATCH(WatchList!$B25,'All CCC'!$B$7:$B$826,0)))</f>
        <v/>
      </c>
      <c r="AJ25" s="889" t="str">
        <f>IF($B25="","",INDEX('All CCC'!AJ$7:AJ$826,MATCH(WatchList!$B25,'All CCC'!$B$7:$B$826,0)))</f>
        <v/>
      </c>
      <c r="AK25" s="889" t="str">
        <f>IF($B25="","",INDEX('All CCC'!AK$7:AK$826,MATCH(WatchList!$B25,'All CCC'!$B$7:$B$826,0)))</f>
        <v/>
      </c>
      <c r="AL25" s="889" t="str">
        <f>IF($B25="","",INDEX('All CCC'!AL$7:AL$826,MATCH(WatchList!$B25,'All CCC'!$B$7:$B$826,0)))</f>
        <v/>
      </c>
      <c r="AM25" s="889" t="str">
        <f>IF($B25="","",INDEX('All CCC'!AM$7:AM$826,MATCH(WatchList!$B25,'All CCC'!$B$7:$B$826,0)))</f>
        <v/>
      </c>
      <c r="AN25" s="889" t="str">
        <f>IF($B25="","",INDEX('All CCC'!AN$7:AN$826,MATCH(WatchList!$B25,'All CCC'!$B$7:$B$826,0)))</f>
        <v/>
      </c>
      <c r="AO25" s="889" t="str">
        <f>IF($B25="","",INDEX('All CCC'!AO$7:AO$826,MATCH(WatchList!$B25,'All CCC'!$B$7:$B$826,0)))</f>
        <v/>
      </c>
      <c r="AP25" s="889" t="str">
        <f>IF($B25="","",INDEX('All CCC'!AP$7:AP$826,MATCH(WatchList!$B25,'All CCC'!$B$7:$B$826,0)))</f>
        <v/>
      </c>
      <c r="AQ25" s="889" t="str">
        <f>IF($B25="","",INDEX('All CCC'!AQ$7:AQ$826,MATCH(WatchList!$B25,'All CCC'!$B$7:$B$826,0)))</f>
        <v/>
      </c>
      <c r="AR25" s="889" t="str">
        <f>IF($B25="","",INDEX('All CCC'!AR$7:AR$826,MATCH(WatchList!$B25,'All CCC'!$B$7:$B$826,0)))</f>
        <v/>
      </c>
      <c r="AS25" s="889" t="str">
        <f>IF($B25="","",INDEX('All CCC'!AS$7:AS$826,MATCH(WatchList!$B25,'All CCC'!$B$7:$B$826,0)))</f>
        <v/>
      </c>
      <c r="AT25" s="889" t="str">
        <f>IF($B25="","",INDEX('All CCC'!AT$7:AT$826,MATCH(WatchList!$B25,'All CCC'!$B$7:$B$826,0)))</f>
        <v/>
      </c>
      <c r="AU25" s="889" t="str">
        <f>IF($B25="","",INDEX('All CCC'!AU$7:AU$826,MATCH(WatchList!$B25,'All CCC'!$B$7:$B$826,0)))</f>
        <v/>
      </c>
      <c r="AV25" s="889" t="str">
        <f>IF($B25="","",INDEX('All CCC'!AV$7:AV$826,MATCH(WatchList!$B25,'All CCC'!$B$7:$B$826,0)))</f>
        <v/>
      </c>
      <c r="AW25" s="889" t="str">
        <f>IF($B25="","",INDEX('All CCC'!AW$7:AW$826,MATCH(WatchList!$B25,'All CCC'!$B$7:$B$826,0)))</f>
        <v/>
      </c>
      <c r="AX25" s="889" t="str">
        <f>IF($B25="","",INDEX('All CCC'!AX$7:AX$826,MATCH(WatchList!$B25,'All CCC'!$B$7:$B$826,0)))</f>
        <v/>
      </c>
      <c r="AY25" s="889" t="str">
        <f>IF($B25="","",INDEX('All CCC'!AY$7:AY$826,MATCH(WatchList!$B25,'All CCC'!$B$7:$B$826,0)))</f>
        <v/>
      </c>
      <c r="AZ25" s="889" t="str">
        <f>IF($B25="","",INDEX('All CCC'!AZ$7:AZ$826,MATCH(WatchList!$B25,'All CCC'!$B$7:$B$826,0)))</f>
        <v/>
      </c>
      <c r="BA25" s="889" t="str">
        <f>IF($B25="","",INDEX('All CCC'!BA$7:BA$826,MATCH(WatchList!$B25,'All CCC'!$B$7:$B$826,0)))</f>
        <v/>
      </c>
      <c r="BB25" s="889" t="str">
        <f>IF($B25="","",INDEX('All CCC'!BB$7:BB$826,MATCH(WatchList!$B25,'All CCC'!$B$7:$B$826,0)))</f>
        <v/>
      </c>
      <c r="BC25" s="889" t="str">
        <f>IF($B25="","",INDEX('All CCC'!BC$7:BC$826,MATCH(WatchList!$B25,'All CCC'!$B$7:$B$826,0)))</f>
        <v/>
      </c>
      <c r="BD25" s="889" t="str">
        <f>IF($B25="","",INDEX('All CCC'!BD$7:BD$826,MATCH(WatchList!$B25,'All CCC'!$B$7:$B$826,0)))</f>
        <v/>
      </c>
      <c r="BE25" s="889" t="str">
        <f>IF($B25="","",INDEX('All CCC'!BE$7:BE$826,MATCH(WatchList!$B25,'All CCC'!$B$7:$B$826,0)))</f>
        <v/>
      </c>
      <c r="BF25" s="889" t="str">
        <f>IF($B25="","",INDEX('All CCC'!BF$7:BF$826,MATCH(WatchList!$B25,'All CCC'!$B$7:$B$826,0)))</f>
        <v/>
      </c>
      <c r="BG25" s="889" t="str">
        <f>IF($B25="","",INDEX('All CCC'!BG$7:BG$826,MATCH(WatchList!$B25,'All CCC'!$B$7:$B$826,0)))</f>
        <v/>
      </c>
    </row>
    <row r="26" spans="1:59" x14ac:dyDescent="0.2">
      <c r="A26" s="576" t="str">
        <f>IF($B26="","",INDEX('All CCC'!A$7:A$826,MATCH(WatchList!$B26,'All CCC'!$B$7:$B$826,0)))</f>
        <v/>
      </c>
      <c r="B26" s="36"/>
      <c r="C26" s="889" t="str">
        <f>IF($B26="","",INDEX('All CCC'!C$7:C$826,MATCH(WatchList!$B26,'All CCC'!$B$7:$B$826,0)))</f>
        <v/>
      </c>
      <c r="D26" s="889" t="str">
        <f>IF($B26="","",INDEX('All CCC'!D$7:D$826,MATCH(WatchList!$B26,'All CCC'!$B$7:$B$826,0)))</f>
        <v/>
      </c>
      <c r="E26" s="889" t="str">
        <f>IF($B26="","",INDEX('All CCC'!E$7:E$826,MATCH(WatchList!$B26,'All CCC'!$B$7:$B$826,0)))</f>
        <v/>
      </c>
      <c r="F26" s="889" t="str">
        <f>IF($B26="","",INDEX('All CCC'!F$7:F$826,MATCH(WatchList!$B26,'All CCC'!$B$7:$B$826,0)))</f>
        <v/>
      </c>
      <c r="G26" s="889" t="str">
        <f>IF($B26="","",INDEX('All CCC'!G$7:G$826,MATCH(WatchList!$B26,'All CCC'!$B$7:$B$826,0)))</f>
        <v/>
      </c>
      <c r="H26" s="889" t="str">
        <f>IF($B26="","",INDEX('All CCC'!H$7:H$826,MATCH(WatchList!$B26,'All CCC'!$B$7:$B$826,0)))</f>
        <v/>
      </c>
      <c r="I26" s="889" t="str">
        <f>IF($B26="","",INDEX('All CCC'!I$7:I$826,MATCH(WatchList!$B26,'All CCC'!$B$7:$B$826,0)))</f>
        <v/>
      </c>
      <c r="J26" s="889" t="str">
        <f>IF($B26="","",INDEX('All CCC'!J$7:J$826,MATCH(WatchList!$B26,'All CCC'!$B$7:$B$826,0)))</f>
        <v/>
      </c>
      <c r="K26" s="889" t="str">
        <f>IF($B26="","",INDEX('All CCC'!K$7:K$826,MATCH(WatchList!$B26,'All CCC'!$B$7:$B$826,0)))</f>
        <v/>
      </c>
      <c r="L26" s="889" t="str">
        <f>IF($B26="","",INDEX('All CCC'!L$7:L$826,MATCH(WatchList!$B26,'All CCC'!$B$7:$B$826,0)))</f>
        <v/>
      </c>
      <c r="M26" s="889" t="str">
        <f>IF($B26="","",INDEX('All CCC'!M$7:M$826,MATCH(WatchList!$B26,'All CCC'!$B$7:$B$826,0)))</f>
        <v/>
      </c>
      <c r="N26" s="889" t="str">
        <f>IF($B26="","",INDEX('All CCC'!N$7:N$826,MATCH(WatchList!$B26,'All CCC'!$B$7:$B$826,0)))</f>
        <v/>
      </c>
      <c r="O26" s="889" t="str">
        <f>IF($B26="","",INDEX('All CCC'!O$7:O$826,MATCH(WatchList!$B26,'All CCC'!$B$7:$B$826,0)))</f>
        <v/>
      </c>
      <c r="P26" s="890" t="str">
        <f>IF($B26="","",INDEX('All CCC'!P$7:P$826,MATCH(WatchList!$B26,'All CCC'!$B$7:$B$826,0)))</f>
        <v/>
      </c>
      <c r="Q26" s="890" t="str">
        <f>IF($B26="","",INDEX('All CCC'!Q$7:Q$826,MATCH(WatchList!$B26,'All CCC'!$B$7:$B$826,0)))</f>
        <v/>
      </c>
      <c r="R26" s="889" t="str">
        <f>IF($B26="","",INDEX('All CCC'!R$7:R$826,MATCH(WatchList!$B26,'All CCC'!$B$7:$B$826,0)))</f>
        <v/>
      </c>
      <c r="S26" s="889" t="str">
        <f>IF($B26="","",INDEX('All CCC'!S$7:S$826,MATCH(WatchList!$B26,'All CCC'!$B$7:$B$826,0)))</f>
        <v/>
      </c>
      <c r="T26" s="889" t="str">
        <f>IF($B26="","",INDEX('All CCC'!T$7:T$826,MATCH(WatchList!$B26,'All CCC'!$B$7:$B$826,0)))</f>
        <v/>
      </c>
      <c r="U26" s="889" t="str">
        <f>IF($B26="","",INDEX('All CCC'!U$7:U$826,MATCH(WatchList!$B26,'All CCC'!$B$7:$B$826,0)))</f>
        <v/>
      </c>
      <c r="V26" s="889" t="str">
        <f>IF($B26="","",INDEX('All CCC'!V$7:V$826,MATCH(WatchList!$B26,'All CCC'!$B$7:$B$826,0)))</f>
        <v/>
      </c>
      <c r="W26" s="889" t="str">
        <f>IF($B26="","",INDEX('All CCC'!W$7:W$826,MATCH(WatchList!$B26,'All CCC'!$B$7:$B$826,0)))</f>
        <v/>
      </c>
      <c r="X26" s="889" t="str">
        <f>IF($B26="","",INDEX('All CCC'!X$7:X$826,MATCH(WatchList!$B26,'All CCC'!$B$7:$B$826,0)))</f>
        <v/>
      </c>
      <c r="Y26" s="889" t="str">
        <f>IF($B26="","",INDEX('All CCC'!Y$7:Y$826,MATCH(WatchList!$B26,'All CCC'!$B$7:$B$826,0)))</f>
        <v/>
      </c>
      <c r="Z26" s="889" t="str">
        <f>IF($B26="","",INDEX('All CCC'!Z$7:Z$826,MATCH(WatchList!$B26,'All CCC'!$B$7:$B$826,0)))</f>
        <v/>
      </c>
      <c r="AA26" s="889" t="str">
        <f>IF($B26="","",INDEX('All CCC'!AA$7:AA$826,MATCH(WatchList!$B26,'All CCC'!$B$7:$B$826,0)))</f>
        <v/>
      </c>
      <c r="AB26" s="889" t="str">
        <f>IF($B26="","",INDEX('All CCC'!AB$7:AB$826,MATCH(WatchList!$B26,'All CCC'!$B$7:$B$826,0)))</f>
        <v/>
      </c>
      <c r="AC26" s="889" t="str">
        <f>IF($B26="","",INDEX('All CCC'!AC$7:AC$826,MATCH(WatchList!$B26,'All CCC'!$B$7:$B$826,0)))</f>
        <v/>
      </c>
      <c r="AD26" s="889" t="str">
        <f>IF($B26="","",INDEX('All CCC'!AD$7:AD$826,MATCH(WatchList!$B26,'All CCC'!$B$7:$B$826,0)))</f>
        <v/>
      </c>
      <c r="AE26" s="889" t="str">
        <f>IF($B26="","",INDEX('All CCC'!AE$7:AE$826,MATCH(WatchList!$B26,'All CCC'!$B$7:$B$826,0)))</f>
        <v/>
      </c>
      <c r="AF26" s="889" t="str">
        <f>IF($B26="","",INDEX('All CCC'!AF$7:AF$826,MATCH(WatchList!$B26,'All CCC'!$B$7:$B$826,0)))</f>
        <v/>
      </c>
      <c r="AG26" s="889" t="str">
        <f>IF($B26="","",INDEX('All CCC'!AG$7:AG$826,MATCH(WatchList!$B26,'All CCC'!$B$7:$B$826,0)))</f>
        <v/>
      </c>
      <c r="AH26" s="889" t="str">
        <f>IF($B26="","",INDEX('All CCC'!AH$7:AH$826,MATCH(WatchList!$B26,'All CCC'!$B$7:$B$826,0)))</f>
        <v/>
      </c>
      <c r="AI26" s="889" t="str">
        <f>IF($B26="","",INDEX('All CCC'!AI$7:AI$826,MATCH(WatchList!$B26,'All CCC'!$B$7:$B$826,0)))</f>
        <v/>
      </c>
      <c r="AJ26" s="889" t="str">
        <f>IF($B26="","",INDEX('All CCC'!AJ$7:AJ$826,MATCH(WatchList!$B26,'All CCC'!$B$7:$B$826,0)))</f>
        <v/>
      </c>
      <c r="AK26" s="889" t="str">
        <f>IF($B26="","",INDEX('All CCC'!AK$7:AK$826,MATCH(WatchList!$B26,'All CCC'!$B$7:$B$826,0)))</f>
        <v/>
      </c>
      <c r="AL26" s="889" t="str">
        <f>IF($B26="","",INDEX('All CCC'!AL$7:AL$826,MATCH(WatchList!$B26,'All CCC'!$B$7:$B$826,0)))</f>
        <v/>
      </c>
      <c r="AM26" s="889" t="str">
        <f>IF($B26="","",INDEX('All CCC'!AM$7:AM$826,MATCH(WatchList!$B26,'All CCC'!$B$7:$B$826,0)))</f>
        <v/>
      </c>
      <c r="AN26" s="889" t="str">
        <f>IF($B26="","",INDEX('All CCC'!AN$7:AN$826,MATCH(WatchList!$B26,'All CCC'!$B$7:$B$826,0)))</f>
        <v/>
      </c>
      <c r="AO26" s="889" t="str">
        <f>IF($B26="","",INDEX('All CCC'!AO$7:AO$826,MATCH(WatchList!$B26,'All CCC'!$B$7:$B$826,0)))</f>
        <v/>
      </c>
      <c r="AP26" s="889" t="str">
        <f>IF($B26="","",INDEX('All CCC'!AP$7:AP$826,MATCH(WatchList!$B26,'All CCC'!$B$7:$B$826,0)))</f>
        <v/>
      </c>
      <c r="AQ26" s="889" t="str">
        <f>IF($B26="","",INDEX('All CCC'!AQ$7:AQ$826,MATCH(WatchList!$B26,'All CCC'!$B$7:$B$826,0)))</f>
        <v/>
      </c>
      <c r="AR26" s="889" t="str">
        <f>IF($B26="","",INDEX('All CCC'!AR$7:AR$826,MATCH(WatchList!$B26,'All CCC'!$B$7:$B$826,0)))</f>
        <v/>
      </c>
      <c r="AS26" s="889" t="str">
        <f>IF($B26="","",INDEX('All CCC'!AS$7:AS$826,MATCH(WatchList!$B26,'All CCC'!$B$7:$B$826,0)))</f>
        <v/>
      </c>
      <c r="AT26" s="889" t="str">
        <f>IF($B26="","",INDEX('All CCC'!AT$7:AT$826,MATCH(WatchList!$B26,'All CCC'!$B$7:$B$826,0)))</f>
        <v/>
      </c>
      <c r="AU26" s="889" t="str">
        <f>IF($B26="","",INDEX('All CCC'!AU$7:AU$826,MATCH(WatchList!$B26,'All CCC'!$B$7:$B$826,0)))</f>
        <v/>
      </c>
      <c r="AV26" s="889" t="str">
        <f>IF($B26="","",INDEX('All CCC'!AV$7:AV$826,MATCH(WatchList!$B26,'All CCC'!$B$7:$B$826,0)))</f>
        <v/>
      </c>
      <c r="AW26" s="889" t="str">
        <f>IF($B26="","",INDEX('All CCC'!AW$7:AW$826,MATCH(WatchList!$B26,'All CCC'!$B$7:$B$826,0)))</f>
        <v/>
      </c>
      <c r="AX26" s="889" t="str">
        <f>IF($B26="","",INDEX('All CCC'!AX$7:AX$826,MATCH(WatchList!$B26,'All CCC'!$B$7:$B$826,0)))</f>
        <v/>
      </c>
      <c r="AY26" s="889" t="str">
        <f>IF($B26="","",INDEX('All CCC'!AY$7:AY$826,MATCH(WatchList!$B26,'All CCC'!$B$7:$B$826,0)))</f>
        <v/>
      </c>
      <c r="AZ26" s="889" t="str">
        <f>IF($B26="","",INDEX('All CCC'!AZ$7:AZ$826,MATCH(WatchList!$B26,'All CCC'!$B$7:$B$826,0)))</f>
        <v/>
      </c>
      <c r="BA26" s="889" t="str">
        <f>IF($B26="","",INDEX('All CCC'!BA$7:BA$826,MATCH(WatchList!$B26,'All CCC'!$B$7:$B$826,0)))</f>
        <v/>
      </c>
      <c r="BB26" s="889" t="str">
        <f>IF($B26="","",INDEX('All CCC'!BB$7:BB$826,MATCH(WatchList!$B26,'All CCC'!$B$7:$B$826,0)))</f>
        <v/>
      </c>
      <c r="BC26" s="889" t="str">
        <f>IF($B26="","",INDEX('All CCC'!BC$7:BC$826,MATCH(WatchList!$B26,'All CCC'!$B$7:$B$826,0)))</f>
        <v/>
      </c>
      <c r="BD26" s="889" t="str">
        <f>IF($B26="","",INDEX('All CCC'!BD$7:BD$826,MATCH(WatchList!$B26,'All CCC'!$B$7:$B$826,0)))</f>
        <v/>
      </c>
      <c r="BE26" s="889" t="str">
        <f>IF($B26="","",INDEX('All CCC'!BE$7:BE$826,MATCH(WatchList!$B26,'All CCC'!$B$7:$B$826,0)))</f>
        <v/>
      </c>
      <c r="BF26" s="889" t="str">
        <f>IF($B26="","",INDEX('All CCC'!BF$7:BF$826,MATCH(WatchList!$B26,'All CCC'!$B$7:$B$826,0)))</f>
        <v/>
      </c>
      <c r="BG26" s="889" t="str">
        <f>IF($B26="","",INDEX('All CCC'!BG$7:BG$826,MATCH(WatchList!$B26,'All CCC'!$B$7:$B$826,0)))</f>
        <v/>
      </c>
    </row>
    <row r="27" spans="1:59" x14ac:dyDescent="0.2">
      <c r="A27" s="576" t="str">
        <f>IF($B27="","",INDEX('All CCC'!A$7:A$826,MATCH(WatchList!$B27,'All CCC'!$B$7:$B$826,0)))</f>
        <v/>
      </c>
      <c r="B27" s="36"/>
      <c r="C27" s="889" t="str">
        <f>IF($B27="","",INDEX('All CCC'!C$7:C$826,MATCH(WatchList!$B27,'All CCC'!$B$7:$B$826,0)))</f>
        <v/>
      </c>
      <c r="D27" s="889" t="str">
        <f>IF($B27="","",INDEX('All CCC'!D$7:D$826,MATCH(WatchList!$B27,'All CCC'!$B$7:$B$826,0)))</f>
        <v/>
      </c>
      <c r="E27" s="889" t="str">
        <f>IF($B27="","",INDEX('All CCC'!E$7:E$826,MATCH(WatchList!$B27,'All CCC'!$B$7:$B$826,0)))</f>
        <v/>
      </c>
      <c r="F27" s="889" t="str">
        <f>IF($B27="","",INDEX('All CCC'!F$7:F$826,MATCH(WatchList!$B27,'All CCC'!$B$7:$B$826,0)))</f>
        <v/>
      </c>
      <c r="G27" s="889" t="str">
        <f>IF($B27="","",INDEX('All CCC'!G$7:G$826,MATCH(WatchList!$B27,'All CCC'!$B$7:$B$826,0)))</f>
        <v/>
      </c>
      <c r="H27" s="889" t="str">
        <f>IF($B27="","",INDEX('All CCC'!H$7:H$826,MATCH(WatchList!$B27,'All CCC'!$B$7:$B$826,0)))</f>
        <v/>
      </c>
      <c r="I27" s="889" t="str">
        <f>IF($B27="","",INDEX('All CCC'!I$7:I$826,MATCH(WatchList!$B27,'All CCC'!$B$7:$B$826,0)))</f>
        <v/>
      </c>
      <c r="J27" s="889" t="str">
        <f>IF($B27="","",INDEX('All CCC'!J$7:J$826,MATCH(WatchList!$B27,'All CCC'!$B$7:$B$826,0)))</f>
        <v/>
      </c>
      <c r="K27" s="889" t="str">
        <f>IF($B27="","",INDEX('All CCC'!K$7:K$826,MATCH(WatchList!$B27,'All CCC'!$B$7:$B$826,0)))</f>
        <v/>
      </c>
      <c r="L27" s="889" t="str">
        <f>IF($B27="","",INDEX('All CCC'!L$7:L$826,MATCH(WatchList!$B27,'All CCC'!$B$7:$B$826,0)))</f>
        <v/>
      </c>
      <c r="M27" s="889" t="str">
        <f>IF($B27="","",INDEX('All CCC'!M$7:M$826,MATCH(WatchList!$B27,'All CCC'!$B$7:$B$826,0)))</f>
        <v/>
      </c>
      <c r="N27" s="889" t="str">
        <f>IF($B27="","",INDEX('All CCC'!N$7:N$826,MATCH(WatchList!$B27,'All CCC'!$B$7:$B$826,0)))</f>
        <v/>
      </c>
      <c r="O27" s="889" t="str">
        <f>IF($B27="","",INDEX('All CCC'!O$7:O$826,MATCH(WatchList!$B27,'All CCC'!$B$7:$B$826,0)))</f>
        <v/>
      </c>
      <c r="P27" s="890" t="str">
        <f>IF($B27="","",INDEX('All CCC'!P$7:P$826,MATCH(WatchList!$B27,'All CCC'!$B$7:$B$826,0)))</f>
        <v/>
      </c>
      <c r="Q27" s="890" t="str">
        <f>IF($B27="","",INDEX('All CCC'!Q$7:Q$826,MATCH(WatchList!$B27,'All CCC'!$B$7:$B$826,0)))</f>
        <v/>
      </c>
      <c r="R27" s="889" t="str">
        <f>IF($B27="","",INDEX('All CCC'!R$7:R$826,MATCH(WatchList!$B27,'All CCC'!$B$7:$B$826,0)))</f>
        <v/>
      </c>
      <c r="S27" s="889" t="str">
        <f>IF($B27="","",INDEX('All CCC'!S$7:S$826,MATCH(WatchList!$B27,'All CCC'!$B$7:$B$826,0)))</f>
        <v/>
      </c>
      <c r="T27" s="889" t="str">
        <f>IF($B27="","",INDEX('All CCC'!T$7:T$826,MATCH(WatchList!$B27,'All CCC'!$B$7:$B$826,0)))</f>
        <v/>
      </c>
      <c r="U27" s="889" t="str">
        <f>IF($B27="","",INDEX('All CCC'!U$7:U$826,MATCH(WatchList!$B27,'All CCC'!$B$7:$B$826,0)))</f>
        <v/>
      </c>
      <c r="V27" s="889" t="str">
        <f>IF($B27="","",INDEX('All CCC'!V$7:V$826,MATCH(WatchList!$B27,'All CCC'!$B$7:$B$826,0)))</f>
        <v/>
      </c>
      <c r="W27" s="889" t="str">
        <f>IF($B27="","",INDEX('All CCC'!W$7:W$826,MATCH(WatchList!$B27,'All CCC'!$B$7:$B$826,0)))</f>
        <v/>
      </c>
      <c r="X27" s="889" t="str">
        <f>IF($B27="","",INDEX('All CCC'!X$7:X$826,MATCH(WatchList!$B27,'All CCC'!$B$7:$B$826,0)))</f>
        <v/>
      </c>
      <c r="Y27" s="889" t="str">
        <f>IF($B27="","",INDEX('All CCC'!Y$7:Y$826,MATCH(WatchList!$B27,'All CCC'!$B$7:$B$826,0)))</f>
        <v/>
      </c>
      <c r="Z27" s="889" t="str">
        <f>IF($B27="","",INDEX('All CCC'!Z$7:Z$826,MATCH(WatchList!$B27,'All CCC'!$B$7:$B$826,0)))</f>
        <v/>
      </c>
      <c r="AA27" s="889" t="str">
        <f>IF($B27="","",INDEX('All CCC'!AA$7:AA$826,MATCH(WatchList!$B27,'All CCC'!$B$7:$B$826,0)))</f>
        <v/>
      </c>
      <c r="AB27" s="889" t="str">
        <f>IF($B27="","",INDEX('All CCC'!AB$7:AB$826,MATCH(WatchList!$B27,'All CCC'!$B$7:$B$826,0)))</f>
        <v/>
      </c>
      <c r="AC27" s="889" t="str">
        <f>IF($B27="","",INDEX('All CCC'!AC$7:AC$826,MATCH(WatchList!$B27,'All CCC'!$B$7:$B$826,0)))</f>
        <v/>
      </c>
      <c r="AD27" s="889" t="str">
        <f>IF($B27="","",INDEX('All CCC'!AD$7:AD$826,MATCH(WatchList!$B27,'All CCC'!$B$7:$B$826,0)))</f>
        <v/>
      </c>
      <c r="AE27" s="889" t="str">
        <f>IF($B27="","",INDEX('All CCC'!AE$7:AE$826,MATCH(WatchList!$B27,'All CCC'!$B$7:$B$826,0)))</f>
        <v/>
      </c>
      <c r="AF27" s="889" t="str">
        <f>IF($B27="","",INDEX('All CCC'!AF$7:AF$826,MATCH(WatchList!$B27,'All CCC'!$B$7:$B$826,0)))</f>
        <v/>
      </c>
      <c r="AG27" s="889" t="str">
        <f>IF($B27="","",INDEX('All CCC'!AG$7:AG$826,MATCH(WatchList!$B27,'All CCC'!$B$7:$B$826,0)))</f>
        <v/>
      </c>
      <c r="AH27" s="889" t="str">
        <f>IF($B27="","",INDEX('All CCC'!AH$7:AH$826,MATCH(WatchList!$B27,'All CCC'!$B$7:$B$826,0)))</f>
        <v/>
      </c>
      <c r="AI27" s="889" t="str">
        <f>IF($B27="","",INDEX('All CCC'!AI$7:AI$826,MATCH(WatchList!$B27,'All CCC'!$B$7:$B$826,0)))</f>
        <v/>
      </c>
      <c r="AJ27" s="889" t="str">
        <f>IF($B27="","",INDEX('All CCC'!AJ$7:AJ$826,MATCH(WatchList!$B27,'All CCC'!$B$7:$B$826,0)))</f>
        <v/>
      </c>
      <c r="AK27" s="889" t="str">
        <f>IF($B27="","",INDEX('All CCC'!AK$7:AK$826,MATCH(WatchList!$B27,'All CCC'!$B$7:$B$826,0)))</f>
        <v/>
      </c>
      <c r="AL27" s="889" t="str">
        <f>IF($B27="","",INDEX('All CCC'!AL$7:AL$826,MATCH(WatchList!$B27,'All CCC'!$B$7:$B$826,0)))</f>
        <v/>
      </c>
      <c r="AM27" s="889" t="str">
        <f>IF($B27="","",INDEX('All CCC'!AM$7:AM$826,MATCH(WatchList!$B27,'All CCC'!$B$7:$B$826,0)))</f>
        <v/>
      </c>
      <c r="AN27" s="889" t="str">
        <f>IF($B27="","",INDEX('All CCC'!AN$7:AN$826,MATCH(WatchList!$B27,'All CCC'!$B$7:$B$826,0)))</f>
        <v/>
      </c>
      <c r="AO27" s="889" t="str">
        <f>IF($B27="","",INDEX('All CCC'!AO$7:AO$826,MATCH(WatchList!$B27,'All CCC'!$B$7:$B$826,0)))</f>
        <v/>
      </c>
      <c r="AP27" s="889" t="str">
        <f>IF($B27="","",INDEX('All CCC'!AP$7:AP$826,MATCH(WatchList!$B27,'All CCC'!$B$7:$B$826,0)))</f>
        <v/>
      </c>
      <c r="AQ27" s="889" t="str">
        <f>IF($B27="","",INDEX('All CCC'!AQ$7:AQ$826,MATCH(WatchList!$B27,'All CCC'!$B$7:$B$826,0)))</f>
        <v/>
      </c>
      <c r="AR27" s="889" t="str">
        <f>IF($B27="","",INDEX('All CCC'!AR$7:AR$826,MATCH(WatchList!$B27,'All CCC'!$B$7:$B$826,0)))</f>
        <v/>
      </c>
      <c r="AS27" s="889" t="str">
        <f>IF($B27="","",INDEX('All CCC'!AS$7:AS$826,MATCH(WatchList!$B27,'All CCC'!$B$7:$B$826,0)))</f>
        <v/>
      </c>
      <c r="AT27" s="889" t="str">
        <f>IF($B27="","",INDEX('All CCC'!AT$7:AT$826,MATCH(WatchList!$B27,'All CCC'!$B$7:$B$826,0)))</f>
        <v/>
      </c>
      <c r="AU27" s="889" t="str">
        <f>IF($B27="","",INDEX('All CCC'!AU$7:AU$826,MATCH(WatchList!$B27,'All CCC'!$B$7:$B$826,0)))</f>
        <v/>
      </c>
      <c r="AV27" s="889" t="str">
        <f>IF($B27="","",INDEX('All CCC'!AV$7:AV$826,MATCH(WatchList!$B27,'All CCC'!$B$7:$B$826,0)))</f>
        <v/>
      </c>
      <c r="AW27" s="889" t="str">
        <f>IF($B27="","",INDEX('All CCC'!AW$7:AW$826,MATCH(WatchList!$B27,'All CCC'!$B$7:$B$826,0)))</f>
        <v/>
      </c>
      <c r="AX27" s="889" t="str">
        <f>IF($B27="","",INDEX('All CCC'!AX$7:AX$826,MATCH(WatchList!$B27,'All CCC'!$B$7:$B$826,0)))</f>
        <v/>
      </c>
      <c r="AY27" s="889" t="str">
        <f>IF($B27="","",INDEX('All CCC'!AY$7:AY$826,MATCH(WatchList!$B27,'All CCC'!$B$7:$B$826,0)))</f>
        <v/>
      </c>
      <c r="AZ27" s="889" t="str">
        <f>IF($B27="","",INDEX('All CCC'!AZ$7:AZ$826,MATCH(WatchList!$B27,'All CCC'!$B$7:$B$826,0)))</f>
        <v/>
      </c>
      <c r="BA27" s="889" t="str">
        <f>IF($B27="","",INDEX('All CCC'!BA$7:BA$826,MATCH(WatchList!$B27,'All CCC'!$B$7:$B$826,0)))</f>
        <v/>
      </c>
      <c r="BB27" s="889" t="str">
        <f>IF($B27="","",INDEX('All CCC'!BB$7:BB$826,MATCH(WatchList!$B27,'All CCC'!$B$7:$B$826,0)))</f>
        <v/>
      </c>
      <c r="BC27" s="889" t="str">
        <f>IF($B27="","",INDEX('All CCC'!BC$7:BC$826,MATCH(WatchList!$B27,'All CCC'!$B$7:$B$826,0)))</f>
        <v/>
      </c>
      <c r="BD27" s="889" t="str">
        <f>IF($B27="","",INDEX('All CCC'!BD$7:BD$826,MATCH(WatchList!$B27,'All CCC'!$B$7:$B$826,0)))</f>
        <v/>
      </c>
      <c r="BE27" s="889" t="str">
        <f>IF($B27="","",INDEX('All CCC'!BE$7:BE$826,MATCH(WatchList!$B27,'All CCC'!$B$7:$B$826,0)))</f>
        <v/>
      </c>
      <c r="BF27" s="889" t="str">
        <f>IF($B27="","",INDEX('All CCC'!BF$7:BF$826,MATCH(WatchList!$B27,'All CCC'!$B$7:$B$826,0)))</f>
        <v/>
      </c>
      <c r="BG27" s="889" t="str">
        <f>IF($B27="","",INDEX('All CCC'!BG$7:BG$826,MATCH(WatchList!$B27,'All CCC'!$B$7:$B$826,0)))</f>
        <v/>
      </c>
    </row>
    <row r="28" spans="1:59" x14ac:dyDescent="0.2">
      <c r="A28" s="576" t="str">
        <f>IF($B28="","",INDEX('All CCC'!A$7:A$826,MATCH(WatchList!$B28,'All CCC'!$B$7:$B$826,0)))</f>
        <v/>
      </c>
      <c r="B28" s="36"/>
      <c r="C28" s="889" t="str">
        <f>IF($B28="","",INDEX('All CCC'!C$7:C$826,MATCH(WatchList!$B28,'All CCC'!$B$7:$B$826,0)))</f>
        <v/>
      </c>
      <c r="D28" s="889" t="str">
        <f>IF($B28="","",INDEX('All CCC'!D$7:D$826,MATCH(WatchList!$B28,'All CCC'!$B$7:$B$826,0)))</f>
        <v/>
      </c>
      <c r="E28" s="889" t="str">
        <f>IF($B28="","",INDEX('All CCC'!E$7:E$826,MATCH(WatchList!$B28,'All CCC'!$B$7:$B$826,0)))</f>
        <v/>
      </c>
      <c r="F28" s="889" t="str">
        <f>IF($B28="","",INDEX('All CCC'!F$7:F$826,MATCH(WatchList!$B28,'All CCC'!$B$7:$B$826,0)))</f>
        <v/>
      </c>
      <c r="G28" s="889" t="str">
        <f>IF($B28="","",INDEX('All CCC'!G$7:G$826,MATCH(WatchList!$B28,'All CCC'!$B$7:$B$826,0)))</f>
        <v/>
      </c>
      <c r="H28" s="889" t="str">
        <f>IF($B28="","",INDEX('All CCC'!H$7:H$826,MATCH(WatchList!$B28,'All CCC'!$B$7:$B$826,0)))</f>
        <v/>
      </c>
      <c r="I28" s="889" t="str">
        <f>IF($B28="","",INDEX('All CCC'!I$7:I$826,MATCH(WatchList!$B28,'All CCC'!$B$7:$B$826,0)))</f>
        <v/>
      </c>
      <c r="J28" s="889" t="str">
        <f>IF($B28="","",INDEX('All CCC'!J$7:J$826,MATCH(WatchList!$B28,'All CCC'!$B$7:$B$826,0)))</f>
        <v/>
      </c>
      <c r="K28" s="889" t="str">
        <f>IF($B28="","",INDEX('All CCC'!K$7:K$826,MATCH(WatchList!$B28,'All CCC'!$B$7:$B$826,0)))</f>
        <v/>
      </c>
      <c r="L28" s="889" t="str">
        <f>IF($B28="","",INDEX('All CCC'!L$7:L$826,MATCH(WatchList!$B28,'All CCC'!$B$7:$B$826,0)))</f>
        <v/>
      </c>
      <c r="M28" s="889" t="str">
        <f>IF($B28="","",INDEX('All CCC'!M$7:M$826,MATCH(WatchList!$B28,'All CCC'!$B$7:$B$826,0)))</f>
        <v/>
      </c>
      <c r="N28" s="889" t="str">
        <f>IF($B28="","",INDEX('All CCC'!N$7:N$826,MATCH(WatchList!$B28,'All CCC'!$B$7:$B$826,0)))</f>
        <v/>
      </c>
      <c r="O28" s="889" t="str">
        <f>IF($B28="","",INDEX('All CCC'!O$7:O$826,MATCH(WatchList!$B28,'All CCC'!$B$7:$B$826,0)))</f>
        <v/>
      </c>
      <c r="P28" s="890" t="str">
        <f>IF($B28="","",INDEX('All CCC'!P$7:P$826,MATCH(WatchList!$B28,'All CCC'!$B$7:$B$826,0)))</f>
        <v/>
      </c>
      <c r="Q28" s="890" t="str">
        <f>IF($B28="","",INDEX('All CCC'!Q$7:Q$826,MATCH(WatchList!$B28,'All CCC'!$B$7:$B$826,0)))</f>
        <v/>
      </c>
      <c r="R28" s="889" t="str">
        <f>IF($B28="","",INDEX('All CCC'!R$7:R$826,MATCH(WatchList!$B28,'All CCC'!$B$7:$B$826,0)))</f>
        <v/>
      </c>
      <c r="S28" s="889" t="str">
        <f>IF($B28="","",INDEX('All CCC'!S$7:S$826,MATCH(WatchList!$B28,'All CCC'!$B$7:$B$826,0)))</f>
        <v/>
      </c>
      <c r="T28" s="889" t="str">
        <f>IF($B28="","",INDEX('All CCC'!T$7:T$826,MATCH(WatchList!$B28,'All CCC'!$B$7:$B$826,0)))</f>
        <v/>
      </c>
      <c r="U28" s="889" t="str">
        <f>IF($B28="","",INDEX('All CCC'!U$7:U$826,MATCH(WatchList!$B28,'All CCC'!$B$7:$B$826,0)))</f>
        <v/>
      </c>
      <c r="V28" s="889" t="str">
        <f>IF($B28="","",INDEX('All CCC'!V$7:V$826,MATCH(WatchList!$B28,'All CCC'!$B$7:$B$826,0)))</f>
        <v/>
      </c>
      <c r="W28" s="889" t="str">
        <f>IF($B28="","",INDEX('All CCC'!W$7:W$826,MATCH(WatchList!$B28,'All CCC'!$B$7:$B$826,0)))</f>
        <v/>
      </c>
      <c r="X28" s="889" t="str">
        <f>IF($B28="","",INDEX('All CCC'!X$7:X$826,MATCH(WatchList!$B28,'All CCC'!$B$7:$B$826,0)))</f>
        <v/>
      </c>
      <c r="Y28" s="889" t="str">
        <f>IF($B28="","",INDEX('All CCC'!Y$7:Y$826,MATCH(WatchList!$B28,'All CCC'!$B$7:$B$826,0)))</f>
        <v/>
      </c>
      <c r="Z28" s="889" t="str">
        <f>IF($B28="","",INDEX('All CCC'!Z$7:Z$826,MATCH(WatchList!$B28,'All CCC'!$B$7:$B$826,0)))</f>
        <v/>
      </c>
      <c r="AA28" s="889" t="str">
        <f>IF($B28="","",INDEX('All CCC'!AA$7:AA$826,MATCH(WatchList!$B28,'All CCC'!$B$7:$B$826,0)))</f>
        <v/>
      </c>
      <c r="AB28" s="889" t="str">
        <f>IF($B28="","",INDEX('All CCC'!AB$7:AB$826,MATCH(WatchList!$B28,'All CCC'!$B$7:$B$826,0)))</f>
        <v/>
      </c>
      <c r="AC28" s="889" t="str">
        <f>IF($B28="","",INDEX('All CCC'!AC$7:AC$826,MATCH(WatchList!$B28,'All CCC'!$B$7:$B$826,0)))</f>
        <v/>
      </c>
      <c r="AD28" s="889" t="str">
        <f>IF($B28="","",INDEX('All CCC'!AD$7:AD$826,MATCH(WatchList!$B28,'All CCC'!$B$7:$B$826,0)))</f>
        <v/>
      </c>
      <c r="AE28" s="889" t="str">
        <f>IF($B28="","",INDEX('All CCC'!AE$7:AE$826,MATCH(WatchList!$B28,'All CCC'!$B$7:$B$826,0)))</f>
        <v/>
      </c>
      <c r="AF28" s="889" t="str">
        <f>IF($B28="","",INDEX('All CCC'!AF$7:AF$826,MATCH(WatchList!$B28,'All CCC'!$B$7:$B$826,0)))</f>
        <v/>
      </c>
      <c r="AG28" s="889" t="str">
        <f>IF($B28="","",INDEX('All CCC'!AG$7:AG$826,MATCH(WatchList!$B28,'All CCC'!$B$7:$B$826,0)))</f>
        <v/>
      </c>
      <c r="AH28" s="889" t="str">
        <f>IF($B28="","",INDEX('All CCC'!AH$7:AH$826,MATCH(WatchList!$B28,'All CCC'!$B$7:$B$826,0)))</f>
        <v/>
      </c>
      <c r="AI28" s="889" t="str">
        <f>IF($B28="","",INDEX('All CCC'!AI$7:AI$826,MATCH(WatchList!$B28,'All CCC'!$B$7:$B$826,0)))</f>
        <v/>
      </c>
      <c r="AJ28" s="889" t="str">
        <f>IF($B28="","",INDEX('All CCC'!AJ$7:AJ$826,MATCH(WatchList!$B28,'All CCC'!$B$7:$B$826,0)))</f>
        <v/>
      </c>
      <c r="AK28" s="889" t="str">
        <f>IF($B28="","",INDEX('All CCC'!AK$7:AK$826,MATCH(WatchList!$B28,'All CCC'!$B$7:$B$826,0)))</f>
        <v/>
      </c>
      <c r="AL28" s="889" t="str">
        <f>IF($B28="","",INDEX('All CCC'!AL$7:AL$826,MATCH(WatchList!$B28,'All CCC'!$B$7:$B$826,0)))</f>
        <v/>
      </c>
      <c r="AM28" s="889" t="str">
        <f>IF($B28="","",INDEX('All CCC'!AM$7:AM$826,MATCH(WatchList!$B28,'All CCC'!$B$7:$B$826,0)))</f>
        <v/>
      </c>
      <c r="AN28" s="889" t="str">
        <f>IF($B28="","",INDEX('All CCC'!AN$7:AN$826,MATCH(WatchList!$B28,'All CCC'!$B$7:$B$826,0)))</f>
        <v/>
      </c>
      <c r="AO28" s="889" t="str">
        <f>IF($B28="","",INDEX('All CCC'!AO$7:AO$826,MATCH(WatchList!$B28,'All CCC'!$B$7:$B$826,0)))</f>
        <v/>
      </c>
      <c r="AP28" s="889" t="str">
        <f>IF($B28="","",INDEX('All CCC'!AP$7:AP$826,MATCH(WatchList!$B28,'All CCC'!$B$7:$B$826,0)))</f>
        <v/>
      </c>
      <c r="AQ28" s="889" t="str">
        <f>IF($B28="","",INDEX('All CCC'!AQ$7:AQ$826,MATCH(WatchList!$B28,'All CCC'!$B$7:$B$826,0)))</f>
        <v/>
      </c>
      <c r="AR28" s="889" t="str">
        <f>IF($B28="","",INDEX('All CCC'!AR$7:AR$826,MATCH(WatchList!$B28,'All CCC'!$B$7:$B$826,0)))</f>
        <v/>
      </c>
      <c r="AS28" s="889" t="str">
        <f>IF($B28="","",INDEX('All CCC'!AS$7:AS$826,MATCH(WatchList!$B28,'All CCC'!$B$7:$B$826,0)))</f>
        <v/>
      </c>
      <c r="AT28" s="889" t="str">
        <f>IF($B28="","",INDEX('All CCC'!AT$7:AT$826,MATCH(WatchList!$B28,'All CCC'!$B$7:$B$826,0)))</f>
        <v/>
      </c>
      <c r="AU28" s="889" t="str">
        <f>IF($B28="","",INDEX('All CCC'!AU$7:AU$826,MATCH(WatchList!$B28,'All CCC'!$B$7:$B$826,0)))</f>
        <v/>
      </c>
      <c r="AV28" s="889" t="str">
        <f>IF($B28="","",INDEX('All CCC'!AV$7:AV$826,MATCH(WatchList!$B28,'All CCC'!$B$7:$B$826,0)))</f>
        <v/>
      </c>
      <c r="AW28" s="889" t="str">
        <f>IF($B28="","",INDEX('All CCC'!AW$7:AW$826,MATCH(WatchList!$B28,'All CCC'!$B$7:$B$826,0)))</f>
        <v/>
      </c>
      <c r="AX28" s="889" t="str">
        <f>IF($B28="","",INDEX('All CCC'!AX$7:AX$826,MATCH(WatchList!$B28,'All CCC'!$B$7:$B$826,0)))</f>
        <v/>
      </c>
      <c r="AY28" s="889" t="str">
        <f>IF($B28="","",INDEX('All CCC'!AY$7:AY$826,MATCH(WatchList!$B28,'All CCC'!$B$7:$B$826,0)))</f>
        <v/>
      </c>
      <c r="AZ28" s="889" t="str">
        <f>IF($B28="","",INDEX('All CCC'!AZ$7:AZ$826,MATCH(WatchList!$B28,'All CCC'!$B$7:$B$826,0)))</f>
        <v/>
      </c>
      <c r="BA28" s="889" t="str">
        <f>IF($B28="","",INDEX('All CCC'!BA$7:BA$826,MATCH(WatchList!$B28,'All CCC'!$B$7:$B$826,0)))</f>
        <v/>
      </c>
      <c r="BB28" s="889" t="str">
        <f>IF($B28="","",INDEX('All CCC'!BB$7:BB$826,MATCH(WatchList!$B28,'All CCC'!$B$7:$B$826,0)))</f>
        <v/>
      </c>
      <c r="BC28" s="889" t="str">
        <f>IF($B28="","",INDEX('All CCC'!BC$7:BC$826,MATCH(WatchList!$B28,'All CCC'!$B$7:$B$826,0)))</f>
        <v/>
      </c>
      <c r="BD28" s="889" t="str">
        <f>IF($B28="","",INDEX('All CCC'!BD$7:BD$826,MATCH(WatchList!$B28,'All CCC'!$B$7:$B$826,0)))</f>
        <v/>
      </c>
      <c r="BE28" s="889" t="str">
        <f>IF($B28="","",INDEX('All CCC'!BE$7:BE$826,MATCH(WatchList!$B28,'All CCC'!$B$7:$B$826,0)))</f>
        <v/>
      </c>
      <c r="BF28" s="889" t="str">
        <f>IF($B28="","",INDEX('All CCC'!BF$7:BF$826,MATCH(WatchList!$B28,'All CCC'!$B$7:$B$826,0)))</f>
        <v/>
      </c>
      <c r="BG28" s="889" t="str">
        <f>IF($B28="","",INDEX('All CCC'!BG$7:BG$826,MATCH(WatchList!$B28,'All CCC'!$B$7:$B$826,0)))</f>
        <v/>
      </c>
    </row>
    <row r="29" spans="1:59" x14ac:dyDescent="0.2">
      <c r="A29" s="576" t="str">
        <f>IF($B29="","",INDEX('All CCC'!A$7:A$826,MATCH(WatchList!$B29,'All CCC'!$B$7:$B$826,0)))</f>
        <v/>
      </c>
      <c r="B29" s="36"/>
      <c r="C29" s="889" t="str">
        <f>IF($B29="","",INDEX('All CCC'!C$7:C$826,MATCH(WatchList!$B29,'All CCC'!$B$7:$B$826,0)))</f>
        <v/>
      </c>
      <c r="D29" s="889" t="str">
        <f>IF($B29="","",INDEX('All CCC'!D$7:D$826,MATCH(WatchList!$B29,'All CCC'!$B$7:$B$826,0)))</f>
        <v/>
      </c>
      <c r="E29" s="889" t="str">
        <f>IF($B29="","",INDEX('All CCC'!E$7:E$826,MATCH(WatchList!$B29,'All CCC'!$B$7:$B$826,0)))</f>
        <v/>
      </c>
      <c r="F29" s="889" t="str">
        <f>IF($B29="","",INDEX('All CCC'!F$7:F$826,MATCH(WatchList!$B29,'All CCC'!$B$7:$B$826,0)))</f>
        <v/>
      </c>
      <c r="G29" s="889" t="str">
        <f>IF($B29="","",INDEX('All CCC'!G$7:G$826,MATCH(WatchList!$B29,'All CCC'!$B$7:$B$826,0)))</f>
        <v/>
      </c>
      <c r="H29" s="889" t="str">
        <f>IF($B29="","",INDEX('All CCC'!H$7:H$826,MATCH(WatchList!$B29,'All CCC'!$B$7:$B$826,0)))</f>
        <v/>
      </c>
      <c r="I29" s="889" t="str">
        <f>IF($B29="","",INDEX('All CCC'!I$7:I$826,MATCH(WatchList!$B29,'All CCC'!$B$7:$B$826,0)))</f>
        <v/>
      </c>
      <c r="J29" s="889" t="str">
        <f>IF($B29="","",INDEX('All CCC'!J$7:J$826,MATCH(WatchList!$B29,'All CCC'!$B$7:$B$826,0)))</f>
        <v/>
      </c>
      <c r="K29" s="889" t="str">
        <f>IF($B29="","",INDEX('All CCC'!K$7:K$826,MATCH(WatchList!$B29,'All CCC'!$B$7:$B$826,0)))</f>
        <v/>
      </c>
      <c r="L29" s="889" t="str">
        <f>IF($B29="","",INDEX('All CCC'!L$7:L$826,MATCH(WatchList!$B29,'All CCC'!$B$7:$B$826,0)))</f>
        <v/>
      </c>
      <c r="M29" s="889" t="str">
        <f>IF($B29="","",INDEX('All CCC'!M$7:M$826,MATCH(WatchList!$B29,'All CCC'!$B$7:$B$826,0)))</f>
        <v/>
      </c>
      <c r="N29" s="889" t="str">
        <f>IF($B29="","",INDEX('All CCC'!N$7:N$826,MATCH(WatchList!$B29,'All CCC'!$B$7:$B$826,0)))</f>
        <v/>
      </c>
      <c r="O29" s="889" t="str">
        <f>IF($B29="","",INDEX('All CCC'!O$7:O$826,MATCH(WatchList!$B29,'All CCC'!$B$7:$B$826,0)))</f>
        <v/>
      </c>
      <c r="P29" s="890" t="str">
        <f>IF($B29="","",INDEX('All CCC'!P$7:P$826,MATCH(WatchList!$B29,'All CCC'!$B$7:$B$826,0)))</f>
        <v/>
      </c>
      <c r="Q29" s="890" t="str">
        <f>IF($B29="","",INDEX('All CCC'!Q$7:Q$826,MATCH(WatchList!$B29,'All CCC'!$B$7:$B$826,0)))</f>
        <v/>
      </c>
      <c r="R29" s="889" t="str">
        <f>IF($B29="","",INDEX('All CCC'!R$7:R$826,MATCH(WatchList!$B29,'All CCC'!$B$7:$B$826,0)))</f>
        <v/>
      </c>
      <c r="S29" s="889" t="str">
        <f>IF($B29="","",INDEX('All CCC'!S$7:S$826,MATCH(WatchList!$B29,'All CCC'!$B$7:$B$826,0)))</f>
        <v/>
      </c>
      <c r="T29" s="889" t="str">
        <f>IF($B29="","",INDEX('All CCC'!T$7:T$826,MATCH(WatchList!$B29,'All CCC'!$B$7:$B$826,0)))</f>
        <v/>
      </c>
      <c r="U29" s="889" t="str">
        <f>IF($B29="","",INDEX('All CCC'!U$7:U$826,MATCH(WatchList!$B29,'All CCC'!$B$7:$B$826,0)))</f>
        <v/>
      </c>
      <c r="V29" s="889" t="str">
        <f>IF($B29="","",INDEX('All CCC'!V$7:V$826,MATCH(WatchList!$B29,'All CCC'!$B$7:$B$826,0)))</f>
        <v/>
      </c>
      <c r="W29" s="889" t="str">
        <f>IF($B29="","",INDEX('All CCC'!W$7:W$826,MATCH(WatchList!$B29,'All CCC'!$B$7:$B$826,0)))</f>
        <v/>
      </c>
      <c r="X29" s="889" t="str">
        <f>IF($B29="","",INDEX('All CCC'!X$7:X$826,MATCH(WatchList!$B29,'All CCC'!$B$7:$B$826,0)))</f>
        <v/>
      </c>
      <c r="Y29" s="889" t="str">
        <f>IF($B29="","",INDEX('All CCC'!Y$7:Y$826,MATCH(WatchList!$B29,'All CCC'!$B$7:$B$826,0)))</f>
        <v/>
      </c>
      <c r="Z29" s="889" t="str">
        <f>IF($B29="","",INDEX('All CCC'!Z$7:Z$826,MATCH(WatchList!$B29,'All CCC'!$B$7:$B$826,0)))</f>
        <v/>
      </c>
      <c r="AA29" s="889" t="str">
        <f>IF($B29="","",INDEX('All CCC'!AA$7:AA$826,MATCH(WatchList!$B29,'All CCC'!$B$7:$B$826,0)))</f>
        <v/>
      </c>
      <c r="AB29" s="889" t="str">
        <f>IF($B29="","",INDEX('All CCC'!AB$7:AB$826,MATCH(WatchList!$B29,'All CCC'!$B$7:$B$826,0)))</f>
        <v/>
      </c>
      <c r="AC29" s="889" t="str">
        <f>IF($B29="","",INDEX('All CCC'!AC$7:AC$826,MATCH(WatchList!$B29,'All CCC'!$B$7:$B$826,0)))</f>
        <v/>
      </c>
      <c r="AD29" s="889" t="str">
        <f>IF($B29="","",INDEX('All CCC'!AD$7:AD$826,MATCH(WatchList!$B29,'All CCC'!$B$7:$B$826,0)))</f>
        <v/>
      </c>
      <c r="AE29" s="889" t="str">
        <f>IF($B29="","",INDEX('All CCC'!AE$7:AE$826,MATCH(WatchList!$B29,'All CCC'!$B$7:$B$826,0)))</f>
        <v/>
      </c>
      <c r="AF29" s="889" t="str">
        <f>IF($B29="","",INDEX('All CCC'!AF$7:AF$826,MATCH(WatchList!$B29,'All CCC'!$B$7:$B$826,0)))</f>
        <v/>
      </c>
      <c r="AG29" s="889" t="str">
        <f>IF($B29="","",INDEX('All CCC'!AG$7:AG$826,MATCH(WatchList!$B29,'All CCC'!$B$7:$B$826,0)))</f>
        <v/>
      </c>
      <c r="AH29" s="889" t="str">
        <f>IF($B29="","",INDEX('All CCC'!AH$7:AH$826,MATCH(WatchList!$B29,'All CCC'!$B$7:$B$826,0)))</f>
        <v/>
      </c>
      <c r="AI29" s="889" t="str">
        <f>IF($B29="","",INDEX('All CCC'!AI$7:AI$826,MATCH(WatchList!$B29,'All CCC'!$B$7:$B$826,0)))</f>
        <v/>
      </c>
      <c r="AJ29" s="889" t="str">
        <f>IF($B29="","",INDEX('All CCC'!AJ$7:AJ$826,MATCH(WatchList!$B29,'All CCC'!$B$7:$B$826,0)))</f>
        <v/>
      </c>
      <c r="AK29" s="889" t="str">
        <f>IF($B29="","",INDEX('All CCC'!AK$7:AK$826,MATCH(WatchList!$B29,'All CCC'!$B$7:$B$826,0)))</f>
        <v/>
      </c>
      <c r="AL29" s="889" t="str">
        <f>IF($B29="","",INDEX('All CCC'!AL$7:AL$826,MATCH(WatchList!$B29,'All CCC'!$B$7:$B$826,0)))</f>
        <v/>
      </c>
      <c r="AM29" s="889" t="str">
        <f>IF($B29="","",INDEX('All CCC'!AM$7:AM$826,MATCH(WatchList!$B29,'All CCC'!$B$7:$B$826,0)))</f>
        <v/>
      </c>
      <c r="AN29" s="889" t="str">
        <f>IF($B29="","",INDEX('All CCC'!AN$7:AN$826,MATCH(WatchList!$B29,'All CCC'!$B$7:$B$826,0)))</f>
        <v/>
      </c>
      <c r="AO29" s="889" t="str">
        <f>IF($B29="","",INDEX('All CCC'!AO$7:AO$826,MATCH(WatchList!$B29,'All CCC'!$B$7:$B$826,0)))</f>
        <v/>
      </c>
      <c r="AP29" s="889" t="str">
        <f>IF($B29="","",INDEX('All CCC'!AP$7:AP$826,MATCH(WatchList!$B29,'All CCC'!$B$7:$B$826,0)))</f>
        <v/>
      </c>
      <c r="AQ29" s="889" t="str">
        <f>IF($B29="","",INDEX('All CCC'!AQ$7:AQ$826,MATCH(WatchList!$B29,'All CCC'!$B$7:$B$826,0)))</f>
        <v/>
      </c>
      <c r="AR29" s="889" t="str">
        <f>IF($B29="","",INDEX('All CCC'!AR$7:AR$826,MATCH(WatchList!$B29,'All CCC'!$B$7:$B$826,0)))</f>
        <v/>
      </c>
      <c r="AS29" s="889" t="str">
        <f>IF($B29="","",INDEX('All CCC'!AS$7:AS$826,MATCH(WatchList!$B29,'All CCC'!$B$7:$B$826,0)))</f>
        <v/>
      </c>
      <c r="AT29" s="889" t="str">
        <f>IF($B29="","",INDEX('All CCC'!AT$7:AT$826,MATCH(WatchList!$B29,'All CCC'!$B$7:$B$826,0)))</f>
        <v/>
      </c>
      <c r="AU29" s="889" t="str">
        <f>IF($B29="","",INDEX('All CCC'!AU$7:AU$826,MATCH(WatchList!$B29,'All CCC'!$B$7:$B$826,0)))</f>
        <v/>
      </c>
      <c r="AV29" s="889" t="str">
        <f>IF($B29="","",INDEX('All CCC'!AV$7:AV$826,MATCH(WatchList!$B29,'All CCC'!$B$7:$B$826,0)))</f>
        <v/>
      </c>
      <c r="AW29" s="889" t="str">
        <f>IF($B29="","",INDEX('All CCC'!AW$7:AW$826,MATCH(WatchList!$B29,'All CCC'!$B$7:$B$826,0)))</f>
        <v/>
      </c>
      <c r="AX29" s="889" t="str">
        <f>IF($B29="","",INDEX('All CCC'!AX$7:AX$826,MATCH(WatchList!$B29,'All CCC'!$B$7:$B$826,0)))</f>
        <v/>
      </c>
      <c r="AY29" s="889" t="str">
        <f>IF($B29="","",INDEX('All CCC'!AY$7:AY$826,MATCH(WatchList!$B29,'All CCC'!$B$7:$B$826,0)))</f>
        <v/>
      </c>
      <c r="AZ29" s="889" t="str">
        <f>IF($B29="","",INDEX('All CCC'!AZ$7:AZ$826,MATCH(WatchList!$B29,'All CCC'!$B$7:$B$826,0)))</f>
        <v/>
      </c>
      <c r="BA29" s="889" t="str">
        <f>IF($B29="","",INDEX('All CCC'!BA$7:BA$826,MATCH(WatchList!$B29,'All CCC'!$B$7:$B$826,0)))</f>
        <v/>
      </c>
      <c r="BB29" s="889" t="str">
        <f>IF($B29="","",INDEX('All CCC'!BB$7:BB$826,MATCH(WatchList!$B29,'All CCC'!$B$7:$B$826,0)))</f>
        <v/>
      </c>
      <c r="BC29" s="889" t="str">
        <f>IF($B29="","",INDEX('All CCC'!BC$7:BC$826,MATCH(WatchList!$B29,'All CCC'!$B$7:$B$826,0)))</f>
        <v/>
      </c>
      <c r="BD29" s="889" t="str">
        <f>IF($B29="","",INDEX('All CCC'!BD$7:BD$826,MATCH(WatchList!$B29,'All CCC'!$B$7:$B$826,0)))</f>
        <v/>
      </c>
      <c r="BE29" s="889" t="str">
        <f>IF($B29="","",INDEX('All CCC'!BE$7:BE$826,MATCH(WatchList!$B29,'All CCC'!$B$7:$B$826,0)))</f>
        <v/>
      </c>
      <c r="BF29" s="889" t="str">
        <f>IF($B29="","",INDEX('All CCC'!BF$7:BF$826,MATCH(WatchList!$B29,'All CCC'!$B$7:$B$826,0)))</f>
        <v/>
      </c>
      <c r="BG29" s="889" t="str">
        <f>IF($B29="","",INDEX('All CCC'!BG$7:BG$826,MATCH(WatchList!$B29,'All CCC'!$B$7:$B$826,0)))</f>
        <v/>
      </c>
    </row>
    <row r="30" spans="1:59" x14ac:dyDescent="0.2">
      <c r="A30" s="576" t="str">
        <f>IF($B30="","",INDEX('All CCC'!A$7:A$826,MATCH(WatchList!$B30,'All CCC'!$B$7:$B$826,0)))</f>
        <v/>
      </c>
      <c r="B30" s="36"/>
      <c r="C30" s="889" t="str">
        <f>IF($B30="","",INDEX('All CCC'!C$7:C$826,MATCH(WatchList!$B30,'All CCC'!$B$7:$B$826,0)))</f>
        <v/>
      </c>
      <c r="D30" s="889" t="str">
        <f>IF($B30="","",INDEX('All CCC'!D$7:D$826,MATCH(WatchList!$B30,'All CCC'!$B$7:$B$826,0)))</f>
        <v/>
      </c>
      <c r="E30" s="889" t="str">
        <f>IF($B30="","",INDEX('All CCC'!E$7:E$826,MATCH(WatchList!$B30,'All CCC'!$B$7:$B$826,0)))</f>
        <v/>
      </c>
      <c r="F30" s="889" t="str">
        <f>IF($B30="","",INDEX('All CCC'!F$7:F$826,MATCH(WatchList!$B30,'All CCC'!$B$7:$B$826,0)))</f>
        <v/>
      </c>
      <c r="G30" s="889" t="str">
        <f>IF($B30="","",INDEX('All CCC'!G$7:G$826,MATCH(WatchList!$B30,'All CCC'!$B$7:$B$826,0)))</f>
        <v/>
      </c>
      <c r="H30" s="889" t="str">
        <f>IF($B30="","",INDEX('All CCC'!H$7:H$826,MATCH(WatchList!$B30,'All CCC'!$B$7:$B$826,0)))</f>
        <v/>
      </c>
      <c r="I30" s="889" t="str">
        <f>IF($B30="","",INDEX('All CCC'!I$7:I$826,MATCH(WatchList!$B30,'All CCC'!$B$7:$B$826,0)))</f>
        <v/>
      </c>
      <c r="J30" s="889" t="str">
        <f>IF($B30="","",INDEX('All CCC'!J$7:J$826,MATCH(WatchList!$B30,'All CCC'!$B$7:$B$826,0)))</f>
        <v/>
      </c>
      <c r="K30" s="889" t="str">
        <f>IF($B30="","",INDEX('All CCC'!K$7:K$826,MATCH(WatchList!$B30,'All CCC'!$B$7:$B$826,0)))</f>
        <v/>
      </c>
      <c r="L30" s="889" t="str">
        <f>IF($B30="","",INDEX('All CCC'!L$7:L$826,MATCH(WatchList!$B30,'All CCC'!$B$7:$B$826,0)))</f>
        <v/>
      </c>
      <c r="M30" s="889" t="str">
        <f>IF($B30="","",INDEX('All CCC'!M$7:M$826,MATCH(WatchList!$B30,'All CCC'!$B$7:$B$826,0)))</f>
        <v/>
      </c>
      <c r="N30" s="889" t="str">
        <f>IF($B30="","",INDEX('All CCC'!N$7:N$826,MATCH(WatchList!$B30,'All CCC'!$B$7:$B$826,0)))</f>
        <v/>
      </c>
      <c r="O30" s="889" t="str">
        <f>IF($B30="","",INDEX('All CCC'!O$7:O$826,MATCH(WatchList!$B30,'All CCC'!$B$7:$B$826,0)))</f>
        <v/>
      </c>
      <c r="P30" s="890" t="str">
        <f>IF($B30="","",INDEX('All CCC'!P$7:P$826,MATCH(WatchList!$B30,'All CCC'!$B$7:$B$826,0)))</f>
        <v/>
      </c>
      <c r="Q30" s="890" t="str">
        <f>IF($B30="","",INDEX('All CCC'!Q$7:Q$826,MATCH(WatchList!$B30,'All CCC'!$B$7:$B$826,0)))</f>
        <v/>
      </c>
      <c r="R30" s="889" t="str">
        <f>IF($B30="","",INDEX('All CCC'!R$7:R$826,MATCH(WatchList!$B30,'All CCC'!$B$7:$B$826,0)))</f>
        <v/>
      </c>
      <c r="S30" s="889" t="str">
        <f>IF($B30="","",INDEX('All CCC'!S$7:S$826,MATCH(WatchList!$B30,'All CCC'!$B$7:$B$826,0)))</f>
        <v/>
      </c>
      <c r="T30" s="889" t="str">
        <f>IF($B30="","",INDEX('All CCC'!T$7:T$826,MATCH(WatchList!$B30,'All CCC'!$B$7:$B$826,0)))</f>
        <v/>
      </c>
      <c r="U30" s="889" t="str">
        <f>IF($B30="","",INDEX('All CCC'!U$7:U$826,MATCH(WatchList!$B30,'All CCC'!$B$7:$B$826,0)))</f>
        <v/>
      </c>
      <c r="V30" s="889" t="str">
        <f>IF($B30="","",INDEX('All CCC'!V$7:V$826,MATCH(WatchList!$B30,'All CCC'!$B$7:$B$826,0)))</f>
        <v/>
      </c>
      <c r="W30" s="889" t="str">
        <f>IF($B30="","",INDEX('All CCC'!W$7:W$826,MATCH(WatchList!$B30,'All CCC'!$B$7:$B$826,0)))</f>
        <v/>
      </c>
      <c r="X30" s="889" t="str">
        <f>IF($B30="","",INDEX('All CCC'!X$7:X$826,MATCH(WatchList!$B30,'All CCC'!$B$7:$B$826,0)))</f>
        <v/>
      </c>
      <c r="Y30" s="889" t="str">
        <f>IF($B30="","",INDEX('All CCC'!Y$7:Y$826,MATCH(WatchList!$B30,'All CCC'!$B$7:$B$826,0)))</f>
        <v/>
      </c>
      <c r="Z30" s="889" t="str">
        <f>IF($B30="","",INDEX('All CCC'!Z$7:Z$826,MATCH(WatchList!$B30,'All CCC'!$B$7:$B$826,0)))</f>
        <v/>
      </c>
      <c r="AA30" s="889" t="str">
        <f>IF($B30="","",INDEX('All CCC'!AA$7:AA$826,MATCH(WatchList!$B30,'All CCC'!$B$7:$B$826,0)))</f>
        <v/>
      </c>
      <c r="AB30" s="889" t="str">
        <f>IF($B30="","",INDEX('All CCC'!AB$7:AB$826,MATCH(WatchList!$B30,'All CCC'!$B$7:$B$826,0)))</f>
        <v/>
      </c>
      <c r="AC30" s="889" t="str">
        <f>IF($B30="","",INDEX('All CCC'!AC$7:AC$826,MATCH(WatchList!$B30,'All CCC'!$B$7:$B$826,0)))</f>
        <v/>
      </c>
      <c r="AD30" s="889" t="str">
        <f>IF($B30="","",INDEX('All CCC'!AD$7:AD$826,MATCH(WatchList!$B30,'All CCC'!$B$7:$B$826,0)))</f>
        <v/>
      </c>
      <c r="AE30" s="889" t="str">
        <f>IF($B30="","",INDEX('All CCC'!AE$7:AE$826,MATCH(WatchList!$B30,'All CCC'!$B$7:$B$826,0)))</f>
        <v/>
      </c>
      <c r="AF30" s="889" t="str">
        <f>IF($B30="","",INDEX('All CCC'!AF$7:AF$826,MATCH(WatchList!$B30,'All CCC'!$B$7:$B$826,0)))</f>
        <v/>
      </c>
      <c r="AG30" s="889" t="str">
        <f>IF($B30="","",INDEX('All CCC'!AG$7:AG$826,MATCH(WatchList!$B30,'All CCC'!$B$7:$B$826,0)))</f>
        <v/>
      </c>
      <c r="AH30" s="889" t="str">
        <f>IF($B30="","",INDEX('All CCC'!AH$7:AH$826,MATCH(WatchList!$B30,'All CCC'!$B$7:$B$826,0)))</f>
        <v/>
      </c>
      <c r="AI30" s="889" t="str">
        <f>IF($B30="","",INDEX('All CCC'!AI$7:AI$826,MATCH(WatchList!$B30,'All CCC'!$B$7:$B$826,0)))</f>
        <v/>
      </c>
      <c r="AJ30" s="889" t="str">
        <f>IF($B30="","",INDEX('All CCC'!AJ$7:AJ$826,MATCH(WatchList!$B30,'All CCC'!$B$7:$B$826,0)))</f>
        <v/>
      </c>
      <c r="AK30" s="889" t="str">
        <f>IF($B30="","",INDEX('All CCC'!AK$7:AK$826,MATCH(WatchList!$B30,'All CCC'!$B$7:$B$826,0)))</f>
        <v/>
      </c>
      <c r="AL30" s="889" t="str">
        <f>IF($B30="","",INDEX('All CCC'!AL$7:AL$826,MATCH(WatchList!$B30,'All CCC'!$B$7:$B$826,0)))</f>
        <v/>
      </c>
      <c r="AM30" s="889" t="str">
        <f>IF($B30="","",INDEX('All CCC'!AM$7:AM$826,MATCH(WatchList!$B30,'All CCC'!$B$7:$B$826,0)))</f>
        <v/>
      </c>
      <c r="AN30" s="889" t="str">
        <f>IF($B30="","",INDEX('All CCC'!AN$7:AN$826,MATCH(WatchList!$B30,'All CCC'!$B$7:$B$826,0)))</f>
        <v/>
      </c>
      <c r="AO30" s="889" t="str">
        <f>IF($B30="","",INDEX('All CCC'!AO$7:AO$826,MATCH(WatchList!$B30,'All CCC'!$B$7:$B$826,0)))</f>
        <v/>
      </c>
      <c r="AP30" s="889" t="str">
        <f>IF($B30="","",INDEX('All CCC'!AP$7:AP$826,MATCH(WatchList!$B30,'All CCC'!$B$7:$B$826,0)))</f>
        <v/>
      </c>
      <c r="AQ30" s="889" t="str">
        <f>IF($B30="","",INDEX('All CCC'!AQ$7:AQ$826,MATCH(WatchList!$B30,'All CCC'!$B$7:$B$826,0)))</f>
        <v/>
      </c>
      <c r="AR30" s="889" t="str">
        <f>IF($B30="","",INDEX('All CCC'!AR$7:AR$826,MATCH(WatchList!$B30,'All CCC'!$B$7:$B$826,0)))</f>
        <v/>
      </c>
      <c r="AS30" s="889" t="str">
        <f>IF($B30="","",INDEX('All CCC'!AS$7:AS$826,MATCH(WatchList!$B30,'All CCC'!$B$7:$B$826,0)))</f>
        <v/>
      </c>
      <c r="AT30" s="889" t="str">
        <f>IF($B30="","",INDEX('All CCC'!AT$7:AT$826,MATCH(WatchList!$B30,'All CCC'!$B$7:$B$826,0)))</f>
        <v/>
      </c>
      <c r="AU30" s="889" t="str">
        <f>IF($B30="","",INDEX('All CCC'!AU$7:AU$826,MATCH(WatchList!$B30,'All CCC'!$B$7:$B$826,0)))</f>
        <v/>
      </c>
      <c r="AV30" s="889" t="str">
        <f>IF($B30="","",INDEX('All CCC'!AV$7:AV$826,MATCH(WatchList!$B30,'All CCC'!$B$7:$B$826,0)))</f>
        <v/>
      </c>
      <c r="AW30" s="889" t="str">
        <f>IF($B30="","",INDEX('All CCC'!AW$7:AW$826,MATCH(WatchList!$B30,'All CCC'!$B$7:$B$826,0)))</f>
        <v/>
      </c>
      <c r="AX30" s="889" t="str">
        <f>IF($B30="","",INDEX('All CCC'!AX$7:AX$826,MATCH(WatchList!$B30,'All CCC'!$B$7:$B$826,0)))</f>
        <v/>
      </c>
      <c r="AY30" s="889" t="str">
        <f>IF($B30="","",INDEX('All CCC'!AY$7:AY$826,MATCH(WatchList!$B30,'All CCC'!$B$7:$B$826,0)))</f>
        <v/>
      </c>
      <c r="AZ30" s="889" t="str">
        <f>IF($B30="","",INDEX('All CCC'!AZ$7:AZ$826,MATCH(WatchList!$B30,'All CCC'!$B$7:$B$826,0)))</f>
        <v/>
      </c>
      <c r="BA30" s="889" t="str">
        <f>IF($B30="","",INDEX('All CCC'!BA$7:BA$826,MATCH(WatchList!$B30,'All CCC'!$B$7:$B$826,0)))</f>
        <v/>
      </c>
      <c r="BB30" s="889" t="str">
        <f>IF($B30="","",INDEX('All CCC'!BB$7:BB$826,MATCH(WatchList!$B30,'All CCC'!$B$7:$B$826,0)))</f>
        <v/>
      </c>
      <c r="BC30" s="889" t="str">
        <f>IF($B30="","",INDEX('All CCC'!BC$7:BC$826,MATCH(WatchList!$B30,'All CCC'!$B$7:$B$826,0)))</f>
        <v/>
      </c>
      <c r="BD30" s="889" t="str">
        <f>IF($B30="","",INDEX('All CCC'!BD$7:BD$826,MATCH(WatchList!$B30,'All CCC'!$B$7:$B$826,0)))</f>
        <v/>
      </c>
      <c r="BE30" s="889" t="str">
        <f>IF($B30="","",INDEX('All CCC'!BE$7:BE$826,MATCH(WatchList!$B30,'All CCC'!$B$7:$B$826,0)))</f>
        <v/>
      </c>
      <c r="BF30" s="889" t="str">
        <f>IF($B30="","",INDEX('All CCC'!BF$7:BF$826,MATCH(WatchList!$B30,'All CCC'!$B$7:$B$826,0)))</f>
        <v/>
      </c>
      <c r="BG30" s="889" t="str">
        <f>IF($B30="","",INDEX('All CCC'!BG$7:BG$826,MATCH(WatchList!$B30,'All CCC'!$B$7:$B$826,0)))</f>
        <v/>
      </c>
    </row>
    <row r="31" spans="1:59" x14ac:dyDescent="0.2">
      <c r="A31" s="576" t="str">
        <f>IF($B31="","",INDEX('All CCC'!A$7:A$826,MATCH(WatchList!$B31,'All CCC'!$B$7:$B$826,0)))</f>
        <v/>
      </c>
      <c r="B31" s="36"/>
      <c r="C31" s="889" t="str">
        <f>IF($B31="","",INDEX('All CCC'!C$7:C$826,MATCH(WatchList!$B31,'All CCC'!$B$7:$B$826,0)))</f>
        <v/>
      </c>
      <c r="D31" s="889" t="str">
        <f>IF($B31="","",INDEX('All CCC'!D$7:D$826,MATCH(WatchList!$B31,'All CCC'!$B$7:$B$826,0)))</f>
        <v/>
      </c>
      <c r="E31" s="889" t="str">
        <f>IF($B31="","",INDEX('All CCC'!E$7:E$826,MATCH(WatchList!$B31,'All CCC'!$B$7:$B$826,0)))</f>
        <v/>
      </c>
      <c r="F31" s="889" t="str">
        <f>IF($B31="","",INDEX('All CCC'!F$7:F$826,MATCH(WatchList!$B31,'All CCC'!$B$7:$B$826,0)))</f>
        <v/>
      </c>
      <c r="G31" s="889" t="str">
        <f>IF($B31="","",INDEX('All CCC'!G$7:G$826,MATCH(WatchList!$B31,'All CCC'!$B$7:$B$826,0)))</f>
        <v/>
      </c>
      <c r="H31" s="889" t="str">
        <f>IF($B31="","",INDEX('All CCC'!H$7:H$826,MATCH(WatchList!$B31,'All CCC'!$B$7:$B$826,0)))</f>
        <v/>
      </c>
      <c r="I31" s="889" t="str">
        <f>IF($B31="","",INDEX('All CCC'!I$7:I$826,MATCH(WatchList!$B31,'All CCC'!$B$7:$B$826,0)))</f>
        <v/>
      </c>
      <c r="J31" s="889" t="str">
        <f>IF($B31="","",INDEX('All CCC'!J$7:J$826,MATCH(WatchList!$B31,'All CCC'!$B$7:$B$826,0)))</f>
        <v/>
      </c>
      <c r="K31" s="889" t="str">
        <f>IF($B31="","",INDEX('All CCC'!K$7:K$826,MATCH(WatchList!$B31,'All CCC'!$B$7:$B$826,0)))</f>
        <v/>
      </c>
      <c r="L31" s="889" t="str">
        <f>IF($B31="","",INDEX('All CCC'!L$7:L$826,MATCH(WatchList!$B31,'All CCC'!$B$7:$B$826,0)))</f>
        <v/>
      </c>
      <c r="M31" s="889" t="str">
        <f>IF($B31="","",INDEX('All CCC'!M$7:M$826,MATCH(WatchList!$B31,'All CCC'!$B$7:$B$826,0)))</f>
        <v/>
      </c>
      <c r="N31" s="889" t="str">
        <f>IF($B31="","",INDEX('All CCC'!N$7:N$826,MATCH(WatchList!$B31,'All CCC'!$B$7:$B$826,0)))</f>
        <v/>
      </c>
      <c r="O31" s="889" t="str">
        <f>IF($B31="","",INDEX('All CCC'!O$7:O$826,MATCH(WatchList!$B31,'All CCC'!$B$7:$B$826,0)))</f>
        <v/>
      </c>
      <c r="P31" s="890" t="str">
        <f>IF($B31="","",INDEX('All CCC'!P$7:P$826,MATCH(WatchList!$B31,'All CCC'!$B$7:$B$826,0)))</f>
        <v/>
      </c>
      <c r="Q31" s="890" t="str">
        <f>IF($B31="","",INDEX('All CCC'!Q$7:Q$826,MATCH(WatchList!$B31,'All CCC'!$B$7:$B$826,0)))</f>
        <v/>
      </c>
      <c r="R31" s="889" t="str">
        <f>IF($B31="","",INDEX('All CCC'!R$7:R$826,MATCH(WatchList!$B31,'All CCC'!$B$7:$B$826,0)))</f>
        <v/>
      </c>
      <c r="S31" s="889" t="str">
        <f>IF($B31="","",INDEX('All CCC'!S$7:S$826,MATCH(WatchList!$B31,'All CCC'!$B$7:$B$826,0)))</f>
        <v/>
      </c>
      <c r="T31" s="889" t="str">
        <f>IF($B31="","",INDEX('All CCC'!T$7:T$826,MATCH(WatchList!$B31,'All CCC'!$B$7:$B$826,0)))</f>
        <v/>
      </c>
      <c r="U31" s="889" t="str">
        <f>IF($B31="","",INDEX('All CCC'!U$7:U$826,MATCH(WatchList!$B31,'All CCC'!$B$7:$B$826,0)))</f>
        <v/>
      </c>
      <c r="V31" s="889" t="str">
        <f>IF($B31="","",INDEX('All CCC'!V$7:V$826,MATCH(WatchList!$B31,'All CCC'!$B$7:$B$826,0)))</f>
        <v/>
      </c>
      <c r="W31" s="889" t="str">
        <f>IF($B31="","",INDEX('All CCC'!W$7:W$826,MATCH(WatchList!$B31,'All CCC'!$B$7:$B$826,0)))</f>
        <v/>
      </c>
      <c r="X31" s="889" t="str">
        <f>IF($B31="","",INDEX('All CCC'!X$7:X$826,MATCH(WatchList!$B31,'All CCC'!$B$7:$B$826,0)))</f>
        <v/>
      </c>
      <c r="Y31" s="889" t="str">
        <f>IF($B31="","",INDEX('All CCC'!Y$7:Y$826,MATCH(WatchList!$B31,'All CCC'!$B$7:$B$826,0)))</f>
        <v/>
      </c>
      <c r="Z31" s="889" t="str">
        <f>IF($B31="","",INDEX('All CCC'!Z$7:Z$826,MATCH(WatchList!$B31,'All CCC'!$B$7:$B$826,0)))</f>
        <v/>
      </c>
      <c r="AA31" s="889" t="str">
        <f>IF($B31="","",INDEX('All CCC'!AA$7:AA$826,MATCH(WatchList!$B31,'All CCC'!$B$7:$B$826,0)))</f>
        <v/>
      </c>
      <c r="AB31" s="889" t="str">
        <f>IF($B31="","",INDEX('All CCC'!AB$7:AB$826,MATCH(WatchList!$B31,'All CCC'!$B$7:$B$826,0)))</f>
        <v/>
      </c>
      <c r="AC31" s="889" t="str">
        <f>IF($B31="","",INDEX('All CCC'!AC$7:AC$826,MATCH(WatchList!$B31,'All CCC'!$B$7:$B$826,0)))</f>
        <v/>
      </c>
      <c r="AD31" s="889" t="str">
        <f>IF($B31="","",INDEX('All CCC'!AD$7:AD$826,MATCH(WatchList!$B31,'All CCC'!$B$7:$B$826,0)))</f>
        <v/>
      </c>
      <c r="AE31" s="889" t="str">
        <f>IF($B31="","",INDEX('All CCC'!AE$7:AE$826,MATCH(WatchList!$B31,'All CCC'!$B$7:$B$826,0)))</f>
        <v/>
      </c>
      <c r="AF31" s="889" t="str">
        <f>IF($B31="","",INDEX('All CCC'!AF$7:AF$826,MATCH(WatchList!$B31,'All CCC'!$B$7:$B$826,0)))</f>
        <v/>
      </c>
      <c r="AG31" s="889" t="str">
        <f>IF($B31="","",INDEX('All CCC'!AG$7:AG$826,MATCH(WatchList!$B31,'All CCC'!$B$7:$B$826,0)))</f>
        <v/>
      </c>
      <c r="AH31" s="889" t="str">
        <f>IF($B31="","",INDEX('All CCC'!AH$7:AH$826,MATCH(WatchList!$B31,'All CCC'!$B$7:$B$826,0)))</f>
        <v/>
      </c>
      <c r="AI31" s="889" t="str">
        <f>IF($B31="","",INDEX('All CCC'!AI$7:AI$826,MATCH(WatchList!$B31,'All CCC'!$B$7:$B$826,0)))</f>
        <v/>
      </c>
      <c r="AJ31" s="889" t="str">
        <f>IF($B31="","",INDEX('All CCC'!AJ$7:AJ$826,MATCH(WatchList!$B31,'All CCC'!$B$7:$B$826,0)))</f>
        <v/>
      </c>
      <c r="AK31" s="889" t="str">
        <f>IF($B31="","",INDEX('All CCC'!AK$7:AK$826,MATCH(WatchList!$B31,'All CCC'!$B$7:$B$826,0)))</f>
        <v/>
      </c>
      <c r="AL31" s="889" t="str">
        <f>IF($B31="","",INDEX('All CCC'!AL$7:AL$826,MATCH(WatchList!$B31,'All CCC'!$B$7:$B$826,0)))</f>
        <v/>
      </c>
      <c r="AM31" s="889" t="str">
        <f>IF($B31="","",INDEX('All CCC'!AM$7:AM$826,MATCH(WatchList!$B31,'All CCC'!$B$7:$B$826,0)))</f>
        <v/>
      </c>
      <c r="AN31" s="889" t="str">
        <f>IF($B31="","",INDEX('All CCC'!AN$7:AN$826,MATCH(WatchList!$B31,'All CCC'!$B$7:$B$826,0)))</f>
        <v/>
      </c>
      <c r="AO31" s="889" t="str">
        <f>IF($B31="","",INDEX('All CCC'!AO$7:AO$826,MATCH(WatchList!$B31,'All CCC'!$B$7:$B$826,0)))</f>
        <v/>
      </c>
      <c r="AP31" s="889" t="str">
        <f>IF($B31="","",INDEX('All CCC'!AP$7:AP$826,MATCH(WatchList!$B31,'All CCC'!$B$7:$B$826,0)))</f>
        <v/>
      </c>
      <c r="AQ31" s="889" t="str">
        <f>IF($B31="","",INDEX('All CCC'!AQ$7:AQ$826,MATCH(WatchList!$B31,'All CCC'!$B$7:$B$826,0)))</f>
        <v/>
      </c>
      <c r="AR31" s="889" t="str">
        <f>IF($B31="","",INDEX('All CCC'!AR$7:AR$826,MATCH(WatchList!$B31,'All CCC'!$B$7:$B$826,0)))</f>
        <v/>
      </c>
      <c r="AS31" s="889" t="str">
        <f>IF($B31="","",INDEX('All CCC'!AS$7:AS$826,MATCH(WatchList!$B31,'All CCC'!$B$7:$B$826,0)))</f>
        <v/>
      </c>
      <c r="AT31" s="889" t="str">
        <f>IF($B31="","",INDEX('All CCC'!AT$7:AT$826,MATCH(WatchList!$B31,'All CCC'!$B$7:$B$826,0)))</f>
        <v/>
      </c>
      <c r="AU31" s="889" t="str">
        <f>IF($B31="","",INDEX('All CCC'!AU$7:AU$826,MATCH(WatchList!$B31,'All CCC'!$B$7:$B$826,0)))</f>
        <v/>
      </c>
      <c r="AV31" s="889" t="str">
        <f>IF($B31="","",INDEX('All CCC'!AV$7:AV$826,MATCH(WatchList!$B31,'All CCC'!$B$7:$B$826,0)))</f>
        <v/>
      </c>
      <c r="AW31" s="889" t="str">
        <f>IF($B31="","",INDEX('All CCC'!AW$7:AW$826,MATCH(WatchList!$B31,'All CCC'!$B$7:$B$826,0)))</f>
        <v/>
      </c>
      <c r="AX31" s="889" t="str">
        <f>IF($B31="","",INDEX('All CCC'!AX$7:AX$826,MATCH(WatchList!$B31,'All CCC'!$B$7:$B$826,0)))</f>
        <v/>
      </c>
      <c r="AY31" s="889" t="str">
        <f>IF($B31="","",INDEX('All CCC'!AY$7:AY$826,MATCH(WatchList!$B31,'All CCC'!$B$7:$B$826,0)))</f>
        <v/>
      </c>
      <c r="AZ31" s="889" t="str">
        <f>IF($B31="","",INDEX('All CCC'!AZ$7:AZ$826,MATCH(WatchList!$B31,'All CCC'!$B$7:$B$826,0)))</f>
        <v/>
      </c>
      <c r="BA31" s="889" t="str">
        <f>IF($B31="","",INDEX('All CCC'!BA$7:BA$826,MATCH(WatchList!$B31,'All CCC'!$B$7:$B$826,0)))</f>
        <v/>
      </c>
      <c r="BB31" s="889" t="str">
        <f>IF($B31="","",INDEX('All CCC'!BB$7:BB$826,MATCH(WatchList!$B31,'All CCC'!$B$7:$B$826,0)))</f>
        <v/>
      </c>
      <c r="BC31" s="889" t="str">
        <f>IF($B31="","",INDEX('All CCC'!BC$7:BC$826,MATCH(WatchList!$B31,'All CCC'!$B$7:$B$826,0)))</f>
        <v/>
      </c>
      <c r="BD31" s="889" t="str">
        <f>IF($B31="","",INDEX('All CCC'!BD$7:BD$826,MATCH(WatchList!$B31,'All CCC'!$B$7:$B$826,0)))</f>
        <v/>
      </c>
      <c r="BE31" s="889" t="str">
        <f>IF($B31="","",INDEX('All CCC'!BE$7:BE$826,MATCH(WatchList!$B31,'All CCC'!$B$7:$B$826,0)))</f>
        <v/>
      </c>
      <c r="BF31" s="889" t="str">
        <f>IF($B31="","",INDEX('All CCC'!BF$7:BF$826,MATCH(WatchList!$B31,'All CCC'!$B$7:$B$826,0)))</f>
        <v/>
      </c>
      <c r="BG31" s="889" t="str">
        <f>IF($B31="","",INDEX('All CCC'!BG$7:BG$826,MATCH(WatchList!$B31,'All CCC'!$B$7:$B$826,0)))</f>
        <v/>
      </c>
    </row>
    <row r="32" spans="1:59" x14ac:dyDescent="0.2">
      <c r="A32" s="576" t="str">
        <f>IF($B32="","",INDEX('All CCC'!A$7:A$826,MATCH(WatchList!$B32,'All CCC'!$B$7:$B$826,0)))</f>
        <v/>
      </c>
      <c r="B32" s="36"/>
      <c r="C32" s="889" t="str">
        <f>IF($B32="","",INDEX('All CCC'!C$7:C$826,MATCH(WatchList!$B32,'All CCC'!$B$7:$B$826,0)))</f>
        <v/>
      </c>
      <c r="D32" s="889" t="str">
        <f>IF($B32="","",INDEX('All CCC'!D$7:D$826,MATCH(WatchList!$B32,'All CCC'!$B$7:$B$826,0)))</f>
        <v/>
      </c>
      <c r="E32" s="889" t="str">
        <f>IF($B32="","",INDEX('All CCC'!E$7:E$826,MATCH(WatchList!$B32,'All CCC'!$B$7:$B$826,0)))</f>
        <v/>
      </c>
      <c r="F32" s="889" t="str">
        <f>IF($B32="","",INDEX('All CCC'!F$7:F$826,MATCH(WatchList!$B32,'All CCC'!$B$7:$B$826,0)))</f>
        <v/>
      </c>
      <c r="G32" s="889" t="str">
        <f>IF($B32="","",INDEX('All CCC'!G$7:G$826,MATCH(WatchList!$B32,'All CCC'!$B$7:$B$826,0)))</f>
        <v/>
      </c>
      <c r="H32" s="889" t="str">
        <f>IF($B32="","",INDEX('All CCC'!H$7:H$826,MATCH(WatchList!$B32,'All CCC'!$B$7:$B$826,0)))</f>
        <v/>
      </c>
      <c r="I32" s="889" t="str">
        <f>IF($B32="","",INDEX('All CCC'!I$7:I$826,MATCH(WatchList!$B32,'All CCC'!$B$7:$B$826,0)))</f>
        <v/>
      </c>
      <c r="J32" s="889" t="str">
        <f>IF($B32="","",INDEX('All CCC'!J$7:J$826,MATCH(WatchList!$B32,'All CCC'!$B$7:$B$826,0)))</f>
        <v/>
      </c>
      <c r="K32" s="889" t="str">
        <f>IF($B32="","",INDEX('All CCC'!K$7:K$826,MATCH(WatchList!$B32,'All CCC'!$B$7:$B$826,0)))</f>
        <v/>
      </c>
      <c r="L32" s="889" t="str">
        <f>IF($B32="","",INDEX('All CCC'!L$7:L$826,MATCH(WatchList!$B32,'All CCC'!$B$7:$B$826,0)))</f>
        <v/>
      </c>
      <c r="M32" s="889" t="str">
        <f>IF($B32="","",INDEX('All CCC'!M$7:M$826,MATCH(WatchList!$B32,'All CCC'!$B$7:$B$826,0)))</f>
        <v/>
      </c>
      <c r="N32" s="889" t="str">
        <f>IF($B32="","",INDEX('All CCC'!N$7:N$826,MATCH(WatchList!$B32,'All CCC'!$B$7:$B$826,0)))</f>
        <v/>
      </c>
      <c r="O32" s="889" t="str">
        <f>IF($B32="","",INDEX('All CCC'!O$7:O$826,MATCH(WatchList!$B32,'All CCC'!$B$7:$B$826,0)))</f>
        <v/>
      </c>
      <c r="P32" s="890" t="str">
        <f>IF($B32="","",INDEX('All CCC'!P$7:P$826,MATCH(WatchList!$B32,'All CCC'!$B$7:$B$826,0)))</f>
        <v/>
      </c>
      <c r="Q32" s="890" t="str">
        <f>IF($B32="","",INDEX('All CCC'!Q$7:Q$826,MATCH(WatchList!$B32,'All CCC'!$B$7:$B$826,0)))</f>
        <v/>
      </c>
      <c r="R32" s="889" t="str">
        <f>IF($B32="","",INDEX('All CCC'!R$7:R$826,MATCH(WatchList!$B32,'All CCC'!$B$7:$B$826,0)))</f>
        <v/>
      </c>
      <c r="S32" s="889" t="str">
        <f>IF($B32="","",INDEX('All CCC'!S$7:S$826,MATCH(WatchList!$B32,'All CCC'!$B$7:$B$826,0)))</f>
        <v/>
      </c>
      <c r="T32" s="889" t="str">
        <f>IF($B32="","",INDEX('All CCC'!T$7:T$826,MATCH(WatchList!$B32,'All CCC'!$B$7:$B$826,0)))</f>
        <v/>
      </c>
      <c r="U32" s="889" t="str">
        <f>IF($B32="","",INDEX('All CCC'!U$7:U$826,MATCH(WatchList!$B32,'All CCC'!$B$7:$B$826,0)))</f>
        <v/>
      </c>
      <c r="V32" s="889" t="str">
        <f>IF($B32="","",INDEX('All CCC'!V$7:V$826,MATCH(WatchList!$B32,'All CCC'!$B$7:$B$826,0)))</f>
        <v/>
      </c>
      <c r="W32" s="889" t="str">
        <f>IF($B32="","",INDEX('All CCC'!W$7:W$826,MATCH(WatchList!$B32,'All CCC'!$B$7:$B$826,0)))</f>
        <v/>
      </c>
      <c r="X32" s="889" t="str">
        <f>IF($B32="","",INDEX('All CCC'!X$7:X$826,MATCH(WatchList!$B32,'All CCC'!$B$7:$B$826,0)))</f>
        <v/>
      </c>
      <c r="Y32" s="889" t="str">
        <f>IF($B32="","",INDEX('All CCC'!Y$7:Y$826,MATCH(WatchList!$B32,'All CCC'!$B$7:$B$826,0)))</f>
        <v/>
      </c>
      <c r="Z32" s="889" t="str">
        <f>IF($B32="","",INDEX('All CCC'!Z$7:Z$826,MATCH(WatchList!$B32,'All CCC'!$B$7:$B$826,0)))</f>
        <v/>
      </c>
      <c r="AA32" s="889" t="str">
        <f>IF($B32="","",INDEX('All CCC'!AA$7:AA$826,MATCH(WatchList!$B32,'All CCC'!$B$7:$B$826,0)))</f>
        <v/>
      </c>
      <c r="AB32" s="889" t="str">
        <f>IF($B32="","",INDEX('All CCC'!AB$7:AB$826,MATCH(WatchList!$B32,'All CCC'!$B$7:$B$826,0)))</f>
        <v/>
      </c>
      <c r="AC32" s="889" t="str">
        <f>IF($B32="","",INDEX('All CCC'!AC$7:AC$826,MATCH(WatchList!$B32,'All CCC'!$B$7:$B$826,0)))</f>
        <v/>
      </c>
      <c r="AD32" s="889" t="str">
        <f>IF($B32="","",INDEX('All CCC'!AD$7:AD$826,MATCH(WatchList!$B32,'All CCC'!$B$7:$B$826,0)))</f>
        <v/>
      </c>
      <c r="AE32" s="889" t="str">
        <f>IF($B32="","",INDEX('All CCC'!AE$7:AE$826,MATCH(WatchList!$B32,'All CCC'!$B$7:$B$826,0)))</f>
        <v/>
      </c>
      <c r="AF32" s="889" t="str">
        <f>IF($B32="","",INDEX('All CCC'!AF$7:AF$826,MATCH(WatchList!$B32,'All CCC'!$B$7:$B$826,0)))</f>
        <v/>
      </c>
      <c r="AG32" s="889" t="str">
        <f>IF($B32="","",INDEX('All CCC'!AG$7:AG$826,MATCH(WatchList!$B32,'All CCC'!$B$7:$B$826,0)))</f>
        <v/>
      </c>
      <c r="AH32" s="889" t="str">
        <f>IF($B32="","",INDEX('All CCC'!AH$7:AH$826,MATCH(WatchList!$B32,'All CCC'!$B$7:$B$826,0)))</f>
        <v/>
      </c>
      <c r="AI32" s="889" t="str">
        <f>IF($B32="","",INDEX('All CCC'!AI$7:AI$826,MATCH(WatchList!$B32,'All CCC'!$B$7:$B$826,0)))</f>
        <v/>
      </c>
      <c r="AJ32" s="889" t="str">
        <f>IF($B32="","",INDEX('All CCC'!AJ$7:AJ$826,MATCH(WatchList!$B32,'All CCC'!$B$7:$B$826,0)))</f>
        <v/>
      </c>
      <c r="AK32" s="889" t="str">
        <f>IF($B32="","",INDEX('All CCC'!AK$7:AK$826,MATCH(WatchList!$B32,'All CCC'!$B$7:$B$826,0)))</f>
        <v/>
      </c>
      <c r="AL32" s="889" t="str">
        <f>IF($B32="","",INDEX('All CCC'!AL$7:AL$826,MATCH(WatchList!$B32,'All CCC'!$B$7:$B$826,0)))</f>
        <v/>
      </c>
      <c r="AM32" s="889" t="str">
        <f>IF($B32="","",INDEX('All CCC'!AM$7:AM$826,MATCH(WatchList!$B32,'All CCC'!$B$7:$B$826,0)))</f>
        <v/>
      </c>
      <c r="AN32" s="889" t="str">
        <f>IF($B32="","",INDEX('All CCC'!AN$7:AN$826,MATCH(WatchList!$B32,'All CCC'!$B$7:$B$826,0)))</f>
        <v/>
      </c>
      <c r="AO32" s="889" t="str">
        <f>IF($B32="","",INDEX('All CCC'!AO$7:AO$826,MATCH(WatchList!$B32,'All CCC'!$B$7:$B$826,0)))</f>
        <v/>
      </c>
      <c r="AP32" s="889" t="str">
        <f>IF($B32="","",INDEX('All CCC'!AP$7:AP$826,MATCH(WatchList!$B32,'All CCC'!$B$7:$B$826,0)))</f>
        <v/>
      </c>
      <c r="AQ32" s="889" t="str">
        <f>IF($B32="","",INDEX('All CCC'!AQ$7:AQ$826,MATCH(WatchList!$B32,'All CCC'!$B$7:$B$826,0)))</f>
        <v/>
      </c>
      <c r="AR32" s="889" t="str">
        <f>IF($B32="","",INDEX('All CCC'!AR$7:AR$826,MATCH(WatchList!$B32,'All CCC'!$B$7:$B$826,0)))</f>
        <v/>
      </c>
      <c r="AS32" s="889" t="str">
        <f>IF($B32="","",INDEX('All CCC'!AS$7:AS$826,MATCH(WatchList!$B32,'All CCC'!$B$7:$B$826,0)))</f>
        <v/>
      </c>
      <c r="AT32" s="889" t="str">
        <f>IF($B32="","",INDEX('All CCC'!AT$7:AT$826,MATCH(WatchList!$B32,'All CCC'!$B$7:$B$826,0)))</f>
        <v/>
      </c>
      <c r="AU32" s="889" t="str">
        <f>IF($B32="","",INDEX('All CCC'!AU$7:AU$826,MATCH(WatchList!$B32,'All CCC'!$B$7:$B$826,0)))</f>
        <v/>
      </c>
      <c r="AV32" s="889" t="str">
        <f>IF($B32="","",INDEX('All CCC'!AV$7:AV$826,MATCH(WatchList!$B32,'All CCC'!$B$7:$B$826,0)))</f>
        <v/>
      </c>
      <c r="AW32" s="889" t="str">
        <f>IF($B32="","",INDEX('All CCC'!AW$7:AW$826,MATCH(WatchList!$B32,'All CCC'!$B$7:$B$826,0)))</f>
        <v/>
      </c>
      <c r="AX32" s="889" t="str">
        <f>IF($B32="","",INDEX('All CCC'!AX$7:AX$826,MATCH(WatchList!$B32,'All CCC'!$B$7:$B$826,0)))</f>
        <v/>
      </c>
      <c r="AY32" s="889" t="str">
        <f>IF($B32="","",INDEX('All CCC'!AY$7:AY$826,MATCH(WatchList!$B32,'All CCC'!$B$7:$B$826,0)))</f>
        <v/>
      </c>
      <c r="AZ32" s="889" t="str">
        <f>IF($B32="","",INDEX('All CCC'!AZ$7:AZ$826,MATCH(WatchList!$B32,'All CCC'!$B$7:$B$826,0)))</f>
        <v/>
      </c>
      <c r="BA32" s="889" t="str">
        <f>IF($B32="","",INDEX('All CCC'!BA$7:BA$826,MATCH(WatchList!$B32,'All CCC'!$B$7:$B$826,0)))</f>
        <v/>
      </c>
      <c r="BB32" s="889" t="str">
        <f>IF($B32="","",INDEX('All CCC'!BB$7:BB$826,MATCH(WatchList!$B32,'All CCC'!$B$7:$B$826,0)))</f>
        <v/>
      </c>
      <c r="BC32" s="889" t="str">
        <f>IF($B32="","",INDEX('All CCC'!BC$7:BC$826,MATCH(WatchList!$B32,'All CCC'!$B$7:$B$826,0)))</f>
        <v/>
      </c>
      <c r="BD32" s="889" t="str">
        <f>IF($B32="","",INDEX('All CCC'!BD$7:BD$826,MATCH(WatchList!$B32,'All CCC'!$B$7:$B$826,0)))</f>
        <v/>
      </c>
      <c r="BE32" s="889" t="str">
        <f>IF($B32="","",INDEX('All CCC'!BE$7:BE$826,MATCH(WatchList!$B32,'All CCC'!$B$7:$B$826,0)))</f>
        <v/>
      </c>
      <c r="BF32" s="889" t="str">
        <f>IF($B32="","",INDEX('All CCC'!BF$7:BF$826,MATCH(WatchList!$B32,'All CCC'!$B$7:$B$826,0)))</f>
        <v/>
      </c>
      <c r="BG32" s="889" t="str">
        <f>IF($B32="","",INDEX('All CCC'!BG$7:BG$826,MATCH(WatchList!$B32,'All CCC'!$B$7:$B$826,0)))</f>
        <v/>
      </c>
    </row>
    <row r="33" spans="1:59" x14ac:dyDescent="0.2">
      <c r="A33" s="576" t="str">
        <f>IF($B33="","",INDEX('All CCC'!A$7:A$826,MATCH(WatchList!$B33,'All CCC'!$B$7:$B$826,0)))</f>
        <v/>
      </c>
      <c r="B33" s="36"/>
      <c r="C33" s="889" t="str">
        <f>IF($B33="","",INDEX('All CCC'!C$7:C$826,MATCH(WatchList!$B33,'All CCC'!$B$7:$B$826,0)))</f>
        <v/>
      </c>
      <c r="D33" s="889" t="str">
        <f>IF($B33="","",INDEX('All CCC'!D$7:D$826,MATCH(WatchList!$B33,'All CCC'!$B$7:$B$826,0)))</f>
        <v/>
      </c>
      <c r="E33" s="889" t="str">
        <f>IF($B33="","",INDEX('All CCC'!E$7:E$826,MATCH(WatchList!$B33,'All CCC'!$B$7:$B$826,0)))</f>
        <v/>
      </c>
      <c r="F33" s="889" t="str">
        <f>IF($B33="","",INDEX('All CCC'!F$7:F$826,MATCH(WatchList!$B33,'All CCC'!$B$7:$B$826,0)))</f>
        <v/>
      </c>
      <c r="G33" s="889" t="str">
        <f>IF($B33="","",INDEX('All CCC'!G$7:G$826,MATCH(WatchList!$B33,'All CCC'!$B$7:$B$826,0)))</f>
        <v/>
      </c>
      <c r="H33" s="889" t="str">
        <f>IF($B33="","",INDEX('All CCC'!H$7:H$826,MATCH(WatchList!$B33,'All CCC'!$B$7:$B$826,0)))</f>
        <v/>
      </c>
      <c r="I33" s="889" t="str">
        <f>IF($B33="","",INDEX('All CCC'!I$7:I$826,MATCH(WatchList!$B33,'All CCC'!$B$7:$B$826,0)))</f>
        <v/>
      </c>
      <c r="J33" s="889" t="str">
        <f>IF($B33="","",INDEX('All CCC'!J$7:J$826,MATCH(WatchList!$B33,'All CCC'!$B$7:$B$826,0)))</f>
        <v/>
      </c>
      <c r="K33" s="889" t="str">
        <f>IF($B33="","",INDEX('All CCC'!K$7:K$826,MATCH(WatchList!$B33,'All CCC'!$B$7:$B$826,0)))</f>
        <v/>
      </c>
      <c r="L33" s="889" t="str">
        <f>IF($B33="","",INDEX('All CCC'!L$7:L$826,MATCH(WatchList!$B33,'All CCC'!$B$7:$B$826,0)))</f>
        <v/>
      </c>
      <c r="M33" s="889" t="str">
        <f>IF($B33="","",INDEX('All CCC'!M$7:M$826,MATCH(WatchList!$B33,'All CCC'!$B$7:$B$826,0)))</f>
        <v/>
      </c>
      <c r="N33" s="889" t="str">
        <f>IF($B33="","",INDEX('All CCC'!N$7:N$826,MATCH(WatchList!$B33,'All CCC'!$B$7:$B$826,0)))</f>
        <v/>
      </c>
      <c r="O33" s="889" t="str">
        <f>IF($B33="","",INDEX('All CCC'!O$7:O$826,MATCH(WatchList!$B33,'All CCC'!$B$7:$B$826,0)))</f>
        <v/>
      </c>
      <c r="P33" s="890" t="str">
        <f>IF($B33="","",INDEX('All CCC'!P$7:P$826,MATCH(WatchList!$B33,'All CCC'!$B$7:$B$826,0)))</f>
        <v/>
      </c>
      <c r="Q33" s="890" t="str">
        <f>IF($B33="","",INDEX('All CCC'!Q$7:Q$826,MATCH(WatchList!$B33,'All CCC'!$B$7:$B$826,0)))</f>
        <v/>
      </c>
      <c r="R33" s="889" t="str">
        <f>IF($B33="","",INDEX('All CCC'!R$7:R$826,MATCH(WatchList!$B33,'All CCC'!$B$7:$B$826,0)))</f>
        <v/>
      </c>
      <c r="S33" s="889" t="str">
        <f>IF($B33="","",INDEX('All CCC'!S$7:S$826,MATCH(WatchList!$B33,'All CCC'!$B$7:$B$826,0)))</f>
        <v/>
      </c>
      <c r="T33" s="889" t="str">
        <f>IF($B33="","",INDEX('All CCC'!T$7:T$826,MATCH(WatchList!$B33,'All CCC'!$B$7:$B$826,0)))</f>
        <v/>
      </c>
      <c r="U33" s="889" t="str">
        <f>IF($B33="","",INDEX('All CCC'!U$7:U$826,MATCH(WatchList!$B33,'All CCC'!$B$7:$B$826,0)))</f>
        <v/>
      </c>
      <c r="V33" s="889" t="str">
        <f>IF($B33="","",INDEX('All CCC'!V$7:V$826,MATCH(WatchList!$B33,'All CCC'!$B$7:$B$826,0)))</f>
        <v/>
      </c>
      <c r="W33" s="889" t="str">
        <f>IF($B33="","",INDEX('All CCC'!W$7:W$826,MATCH(WatchList!$B33,'All CCC'!$B$7:$B$826,0)))</f>
        <v/>
      </c>
      <c r="X33" s="889" t="str">
        <f>IF($B33="","",INDEX('All CCC'!X$7:X$826,MATCH(WatchList!$B33,'All CCC'!$B$7:$B$826,0)))</f>
        <v/>
      </c>
      <c r="Y33" s="889" t="str">
        <f>IF($B33="","",INDEX('All CCC'!Y$7:Y$826,MATCH(WatchList!$B33,'All CCC'!$B$7:$B$826,0)))</f>
        <v/>
      </c>
      <c r="Z33" s="889" t="str">
        <f>IF($B33="","",INDEX('All CCC'!Z$7:Z$826,MATCH(WatchList!$B33,'All CCC'!$B$7:$B$826,0)))</f>
        <v/>
      </c>
      <c r="AA33" s="889" t="str">
        <f>IF($B33="","",INDEX('All CCC'!AA$7:AA$826,MATCH(WatchList!$B33,'All CCC'!$B$7:$B$826,0)))</f>
        <v/>
      </c>
      <c r="AB33" s="889" t="str">
        <f>IF($B33="","",INDEX('All CCC'!AB$7:AB$826,MATCH(WatchList!$B33,'All CCC'!$B$7:$B$826,0)))</f>
        <v/>
      </c>
      <c r="AC33" s="889" t="str">
        <f>IF($B33="","",INDEX('All CCC'!AC$7:AC$826,MATCH(WatchList!$B33,'All CCC'!$B$7:$B$826,0)))</f>
        <v/>
      </c>
      <c r="AD33" s="889" t="str">
        <f>IF($B33="","",INDEX('All CCC'!AD$7:AD$826,MATCH(WatchList!$B33,'All CCC'!$B$7:$B$826,0)))</f>
        <v/>
      </c>
      <c r="AE33" s="889" t="str">
        <f>IF($B33="","",INDEX('All CCC'!AE$7:AE$826,MATCH(WatchList!$B33,'All CCC'!$B$7:$B$826,0)))</f>
        <v/>
      </c>
      <c r="AF33" s="889" t="str">
        <f>IF($B33="","",INDEX('All CCC'!AF$7:AF$826,MATCH(WatchList!$B33,'All CCC'!$B$7:$B$826,0)))</f>
        <v/>
      </c>
      <c r="AG33" s="889" t="str">
        <f>IF($B33="","",INDEX('All CCC'!AG$7:AG$826,MATCH(WatchList!$B33,'All CCC'!$B$7:$B$826,0)))</f>
        <v/>
      </c>
      <c r="AH33" s="889" t="str">
        <f>IF($B33="","",INDEX('All CCC'!AH$7:AH$826,MATCH(WatchList!$B33,'All CCC'!$B$7:$B$826,0)))</f>
        <v/>
      </c>
      <c r="AI33" s="889" t="str">
        <f>IF($B33="","",INDEX('All CCC'!AI$7:AI$826,MATCH(WatchList!$B33,'All CCC'!$B$7:$B$826,0)))</f>
        <v/>
      </c>
      <c r="AJ33" s="889" t="str">
        <f>IF($B33="","",INDEX('All CCC'!AJ$7:AJ$826,MATCH(WatchList!$B33,'All CCC'!$B$7:$B$826,0)))</f>
        <v/>
      </c>
      <c r="AK33" s="889" t="str">
        <f>IF($B33="","",INDEX('All CCC'!AK$7:AK$826,MATCH(WatchList!$B33,'All CCC'!$B$7:$B$826,0)))</f>
        <v/>
      </c>
      <c r="AL33" s="889" t="str">
        <f>IF($B33="","",INDEX('All CCC'!AL$7:AL$826,MATCH(WatchList!$B33,'All CCC'!$B$7:$B$826,0)))</f>
        <v/>
      </c>
      <c r="AM33" s="889" t="str">
        <f>IF($B33="","",INDEX('All CCC'!AM$7:AM$826,MATCH(WatchList!$B33,'All CCC'!$B$7:$B$826,0)))</f>
        <v/>
      </c>
      <c r="AN33" s="889" t="str">
        <f>IF($B33="","",INDEX('All CCC'!AN$7:AN$826,MATCH(WatchList!$B33,'All CCC'!$B$7:$B$826,0)))</f>
        <v/>
      </c>
      <c r="AO33" s="889" t="str">
        <f>IF($B33="","",INDEX('All CCC'!AO$7:AO$826,MATCH(WatchList!$B33,'All CCC'!$B$7:$B$826,0)))</f>
        <v/>
      </c>
      <c r="AP33" s="889" t="str">
        <f>IF($B33="","",INDEX('All CCC'!AP$7:AP$826,MATCH(WatchList!$B33,'All CCC'!$B$7:$B$826,0)))</f>
        <v/>
      </c>
      <c r="AQ33" s="889" t="str">
        <f>IF($B33="","",INDEX('All CCC'!AQ$7:AQ$826,MATCH(WatchList!$B33,'All CCC'!$B$7:$B$826,0)))</f>
        <v/>
      </c>
      <c r="AR33" s="889" t="str">
        <f>IF($B33="","",INDEX('All CCC'!AR$7:AR$826,MATCH(WatchList!$B33,'All CCC'!$B$7:$B$826,0)))</f>
        <v/>
      </c>
      <c r="AS33" s="889" t="str">
        <f>IF($B33="","",INDEX('All CCC'!AS$7:AS$826,MATCH(WatchList!$B33,'All CCC'!$B$7:$B$826,0)))</f>
        <v/>
      </c>
      <c r="AT33" s="889" t="str">
        <f>IF($B33="","",INDEX('All CCC'!AT$7:AT$826,MATCH(WatchList!$B33,'All CCC'!$B$7:$B$826,0)))</f>
        <v/>
      </c>
      <c r="AU33" s="889" t="str">
        <f>IF($B33="","",INDEX('All CCC'!AU$7:AU$826,MATCH(WatchList!$B33,'All CCC'!$B$7:$B$826,0)))</f>
        <v/>
      </c>
      <c r="AV33" s="889" t="str">
        <f>IF($B33="","",INDEX('All CCC'!AV$7:AV$826,MATCH(WatchList!$B33,'All CCC'!$B$7:$B$826,0)))</f>
        <v/>
      </c>
      <c r="AW33" s="889" t="str">
        <f>IF($B33="","",INDEX('All CCC'!AW$7:AW$826,MATCH(WatchList!$B33,'All CCC'!$B$7:$B$826,0)))</f>
        <v/>
      </c>
      <c r="AX33" s="889" t="str">
        <f>IF($B33="","",INDEX('All CCC'!AX$7:AX$826,MATCH(WatchList!$B33,'All CCC'!$B$7:$B$826,0)))</f>
        <v/>
      </c>
      <c r="AY33" s="889" t="str">
        <f>IF($B33="","",INDEX('All CCC'!AY$7:AY$826,MATCH(WatchList!$B33,'All CCC'!$B$7:$B$826,0)))</f>
        <v/>
      </c>
      <c r="AZ33" s="889" t="str">
        <f>IF($B33="","",INDEX('All CCC'!AZ$7:AZ$826,MATCH(WatchList!$B33,'All CCC'!$B$7:$B$826,0)))</f>
        <v/>
      </c>
      <c r="BA33" s="889" t="str">
        <f>IF($B33="","",INDEX('All CCC'!BA$7:BA$826,MATCH(WatchList!$B33,'All CCC'!$B$7:$B$826,0)))</f>
        <v/>
      </c>
      <c r="BB33" s="889" t="str">
        <f>IF($B33="","",INDEX('All CCC'!BB$7:BB$826,MATCH(WatchList!$B33,'All CCC'!$B$7:$B$826,0)))</f>
        <v/>
      </c>
      <c r="BC33" s="889" t="str">
        <f>IF($B33="","",INDEX('All CCC'!BC$7:BC$826,MATCH(WatchList!$B33,'All CCC'!$B$7:$B$826,0)))</f>
        <v/>
      </c>
      <c r="BD33" s="889" t="str">
        <f>IF($B33="","",INDEX('All CCC'!BD$7:BD$826,MATCH(WatchList!$B33,'All CCC'!$B$7:$B$826,0)))</f>
        <v/>
      </c>
      <c r="BE33" s="889" t="str">
        <f>IF($B33="","",INDEX('All CCC'!BE$7:BE$826,MATCH(WatchList!$B33,'All CCC'!$B$7:$B$826,0)))</f>
        <v/>
      </c>
      <c r="BF33" s="889" t="str">
        <f>IF($B33="","",INDEX('All CCC'!BF$7:BF$826,MATCH(WatchList!$B33,'All CCC'!$B$7:$B$826,0)))</f>
        <v/>
      </c>
      <c r="BG33" s="889" t="str">
        <f>IF($B33="","",INDEX('All CCC'!BG$7:BG$826,MATCH(WatchList!$B33,'All CCC'!$B$7:$B$826,0)))</f>
        <v/>
      </c>
    </row>
    <row r="34" spans="1:59" x14ac:dyDescent="0.2">
      <c r="A34" s="576" t="str">
        <f>IF($B34="","",INDEX('All CCC'!A$7:A$826,MATCH(WatchList!$B34,'All CCC'!$B$7:$B$826,0)))</f>
        <v/>
      </c>
      <c r="B34" s="36"/>
      <c r="C34" s="889" t="str">
        <f>IF($B34="","",INDEX('All CCC'!C$7:C$826,MATCH(WatchList!$B34,'All CCC'!$B$7:$B$826,0)))</f>
        <v/>
      </c>
      <c r="D34" s="889" t="str">
        <f>IF($B34="","",INDEX('All CCC'!D$7:D$826,MATCH(WatchList!$B34,'All CCC'!$B$7:$B$826,0)))</f>
        <v/>
      </c>
      <c r="E34" s="889" t="str">
        <f>IF($B34="","",INDEX('All CCC'!E$7:E$826,MATCH(WatchList!$B34,'All CCC'!$B$7:$B$826,0)))</f>
        <v/>
      </c>
      <c r="F34" s="889" t="str">
        <f>IF($B34="","",INDEX('All CCC'!F$7:F$826,MATCH(WatchList!$B34,'All CCC'!$B$7:$B$826,0)))</f>
        <v/>
      </c>
      <c r="G34" s="889" t="str">
        <f>IF($B34="","",INDEX('All CCC'!G$7:G$826,MATCH(WatchList!$B34,'All CCC'!$B$7:$B$826,0)))</f>
        <v/>
      </c>
      <c r="H34" s="889" t="str">
        <f>IF($B34="","",INDEX('All CCC'!H$7:H$826,MATCH(WatchList!$B34,'All CCC'!$B$7:$B$826,0)))</f>
        <v/>
      </c>
      <c r="I34" s="889" t="str">
        <f>IF($B34="","",INDEX('All CCC'!I$7:I$826,MATCH(WatchList!$B34,'All CCC'!$B$7:$B$826,0)))</f>
        <v/>
      </c>
      <c r="J34" s="889" t="str">
        <f>IF($B34="","",INDEX('All CCC'!J$7:J$826,MATCH(WatchList!$B34,'All CCC'!$B$7:$B$826,0)))</f>
        <v/>
      </c>
      <c r="K34" s="889" t="str">
        <f>IF($B34="","",INDEX('All CCC'!K$7:K$826,MATCH(WatchList!$B34,'All CCC'!$B$7:$B$826,0)))</f>
        <v/>
      </c>
      <c r="L34" s="889" t="str">
        <f>IF($B34="","",INDEX('All CCC'!L$7:L$826,MATCH(WatchList!$B34,'All CCC'!$B$7:$B$826,0)))</f>
        <v/>
      </c>
      <c r="M34" s="889" t="str">
        <f>IF($B34="","",INDEX('All CCC'!M$7:M$826,MATCH(WatchList!$B34,'All CCC'!$B$7:$B$826,0)))</f>
        <v/>
      </c>
      <c r="N34" s="889" t="str">
        <f>IF($B34="","",INDEX('All CCC'!N$7:N$826,MATCH(WatchList!$B34,'All CCC'!$B$7:$B$826,0)))</f>
        <v/>
      </c>
      <c r="O34" s="889" t="str">
        <f>IF($B34="","",INDEX('All CCC'!O$7:O$826,MATCH(WatchList!$B34,'All CCC'!$B$7:$B$826,0)))</f>
        <v/>
      </c>
      <c r="P34" s="890" t="str">
        <f>IF($B34="","",INDEX('All CCC'!P$7:P$826,MATCH(WatchList!$B34,'All CCC'!$B$7:$B$826,0)))</f>
        <v/>
      </c>
      <c r="Q34" s="890" t="str">
        <f>IF($B34="","",INDEX('All CCC'!Q$7:Q$826,MATCH(WatchList!$B34,'All CCC'!$B$7:$B$826,0)))</f>
        <v/>
      </c>
      <c r="R34" s="889" t="str">
        <f>IF($B34="","",INDEX('All CCC'!R$7:R$826,MATCH(WatchList!$B34,'All CCC'!$B$7:$B$826,0)))</f>
        <v/>
      </c>
      <c r="S34" s="889" t="str">
        <f>IF($B34="","",INDEX('All CCC'!S$7:S$826,MATCH(WatchList!$B34,'All CCC'!$B$7:$B$826,0)))</f>
        <v/>
      </c>
      <c r="T34" s="889" t="str">
        <f>IF($B34="","",INDEX('All CCC'!T$7:T$826,MATCH(WatchList!$B34,'All CCC'!$B$7:$B$826,0)))</f>
        <v/>
      </c>
      <c r="U34" s="889" t="str">
        <f>IF($B34="","",INDEX('All CCC'!U$7:U$826,MATCH(WatchList!$B34,'All CCC'!$B$7:$B$826,0)))</f>
        <v/>
      </c>
      <c r="V34" s="889" t="str">
        <f>IF($B34="","",INDEX('All CCC'!V$7:V$826,MATCH(WatchList!$B34,'All CCC'!$B$7:$B$826,0)))</f>
        <v/>
      </c>
      <c r="W34" s="889" t="str">
        <f>IF($B34="","",INDEX('All CCC'!W$7:W$826,MATCH(WatchList!$B34,'All CCC'!$B$7:$B$826,0)))</f>
        <v/>
      </c>
      <c r="X34" s="889" t="str">
        <f>IF($B34="","",INDEX('All CCC'!X$7:X$826,MATCH(WatchList!$B34,'All CCC'!$B$7:$B$826,0)))</f>
        <v/>
      </c>
      <c r="Y34" s="889" t="str">
        <f>IF($B34="","",INDEX('All CCC'!Y$7:Y$826,MATCH(WatchList!$B34,'All CCC'!$B$7:$B$826,0)))</f>
        <v/>
      </c>
      <c r="Z34" s="889" t="str">
        <f>IF($B34="","",INDEX('All CCC'!Z$7:Z$826,MATCH(WatchList!$B34,'All CCC'!$B$7:$B$826,0)))</f>
        <v/>
      </c>
      <c r="AA34" s="889" t="str">
        <f>IF($B34="","",INDEX('All CCC'!AA$7:AA$826,MATCH(WatchList!$B34,'All CCC'!$B$7:$B$826,0)))</f>
        <v/>
      </c>
      <c r="AB34" s="889" t="str">
        <f>IF($B34="","",INDEX('All CCC'!AB$7:AB$826,MATCH(WatchList!$B34,'All CCC'!$B$7:$B$826,0)))</f>
        <v/>
      </c>
      <c r="AC34" s="889" t="str">
        <f>IF($B34="","",INDEX('All CCC'!AC$7:AC$826,MATCH(WatchList!$B34,'All CCC'!$B$7:$B$826,0)))</f>
        <v/>
      </c>
      <c r="AD34" s="889" t="str">
        <f>IF($B34="","",INDEX('All CCC'!AD$7:AD$826,MATCH(WatchList!$B34,'All CCC'!$B$7:$B$826,0)))</f>
        <v/>
      </c>
      <c r="AE34" s="889" t="str">
        <f>IF($B34="","",INDEX('All CCC'!AE$7:AE$826,MATCH(WatchList!$B34,'All CCC'!$B$7:$B$826,0)))</f>
        <v/>
      </c>
      <c r="AF34" s="889" t="str">
        <f>IF($B34="","",INDEX('All CCC'!AF$7:AF$826,MATCH(WatchList!$B34,'All CCC'!$B$7:$B$826,0)))</f>
        <v/>
      </c>
      <c r="AG34" s="889" t="str">
        <f>IF($B34="","",INDEX('All CCC'!AG$7:AG$826,MATCH(WatchList!$B34,'All CCC'!$B$7:$B$826,0)))</f>
        <v/>
      </c>
      <c r="AH34" s="889" t="str">
        <f>IF($B34="","",INDEX('All CCC'!AH$7:AH$826,MATCH(WatchList!$B34,'All CCC'!$B$7:$B$826,0)))</f>
        <v/>
      </c>
      <c r="AI34" s="889" t="str">
        <f>IF($B34="","",INDEX('All CCC'!AI$7:AI$826,MATCH(WatchList!$B34,'All CCC'!$B$7:$B$826,0)))</f>
        <v/>
      </c>
      <c r="AJ34" s="889" t="str">
        <f>IF($B34="","",INDEX('All CCC'!AJ$7:AJ$826,MATCH(WatchList!$B34,'All CCC'!$B$7:$B$826,0)))</f>
        <v/>
      </c>
      <c r="AK34" s="889" t="str">
        <f>IF($B34="","",INDEX('All CCC'!AK$7:AK$826,MATCH(WatchList!$B34,'All CCC'!$B$7:$B$826,0)))</f>
        <v/>
      </c>
      <c r="AL34" s="889" t="str">
        <f>IF($B34="","",INDEX('All CCC'!AL$7:AL$826,MATCH(WatchList!$B34,'All CCC'!$B$7:$B$826,0)))</f>
        <v/>
      </c>
      <c r="AM34" s="889" t="str">
        <f>IF($B34="","",INDEX('All CCC'!AM$7:AM$826,MATCH(WatchList!$B34,'All CCC'!$B$7:$B$826,0)))</f>
        <v/>
      </c>
      <c r="AN34" s="889" t="str">
        <f>IF($B34="","",INDEX('All CCC'!AN$7:AN$826,MATCH(WatchList!$B34,'All CCC'!$B$7:$B$826,0)))</f>
        <v/>
      </c>
      <c r="AO34" s="889" t="str">
        <f>IF($B34="","",INDEX('All CCC'!AO$7:AO$826,MATCH(WatchList!$B34,'All CCC'!$B$7:$B$826,0)))</f>
        <v/>
      </c>
      <c r="AP34" s="889" t="str">
        <f>IF($B34="","",INDEX('All CCC'!AP$7:AP$826,MATCH(WatchList!$B34,'All CCC'!$B$7:$B$826,0)))</f>
        <v/>
      </c>
      <c r="AQ34" s="889" t="str">
        <f>IF($B34="","",INDEX('All CCC'!AQ$7:AQ$826,MATCH(WatchList!$B34,'All CCC'!$B$7:$B$826,0)))</f>
        <v/>
      </c>
      <c r="AR34" s="889" t="str">
        <f>IF($B34="","",INDEX('All CCC'!AR$7:AR$826,MATCH(WatchList!$B34,'All CCC'!$B$7:$B$826,0)))</f>
        <v/>
      </c>
      <c r="AS34" s="889" t="str">
        <f>IF($B34="","",INDEX('All CCC'!AS$7:AS$826,MATCH(WatchList!$B34,'All CCC'!$B$7:$B$826,0)))</f>
        <v/>
      </c>
      <c r="AT34" s="889" t="str">
        <f>IF($B34="","",INDEX('All CCC'!AT$7:AT$826,MATCH(WatchList!$B34,'All CCC'!$B$7:$B$826,0)))</f>
        <v/>
      </c>
      <c r="AU34" s="889" t="str">
        <f>IF($B34="","",INDEX('All CCC'!AU$7:AU$826,MATCH(WatchList!$B34,'All CCC'!$B$7:$B$826,0)))</f>
        <v/>
      </c>
      <c r="AV34" s="889" t="str">
        <f>IF($B34="","",INDEX('All CCC'!AV$7:AV$826,MATCH(WatchList!$B34,'All CCC'!$B$7:$B$826,0)))</f>
        <v/>
      </c>
      <c r="AW34" s="889" t="str">
        <f>IF($B34="","",INDEX('All CCC'!AW$7:AW$826,MATCH(WatchList!$B34,'All CCC'!$B$7:$B$826,0)))</f>
        <v/>
      </c>
      <c r="AX34" s="889" t="str">
        <f>IF($B34="","",INDEX('All CCC'!AX$7:AX$826,MATCH(WatchList!$B34,'All CCC'!$B$7:$B$826,0)))</f>
        <v/>
      </c>
      <c r="AY34" s="889" t="str">
        <f>IF($B34="","",INDEX('All CCC'!AY$7:AY$826,MATCH(WatchList!$B34,'All CCC'!$B$7:$B$826,0)))</f>
        <v/>
      </c>
      <c r="AZ34" s="889" t="str">
        <f>IF($B34="","",INDEX('All CCC'!AZ$7:AZ$826,MATCH(WatchList!$B34,'All CCC'!$B$7:$B$826,0)))</f>
        <v/>
      </c>
      <c r="BA34" s="889" t="str">
        <f>IF($B34="","",INDEX('All CCC'!BA$7:BA$826,MATCH(WatchList!$B34,'All CCC'!$B$7:$B$826,0)))</f>
        <v/>
      </c>
      <c r="BB34" s="889" t="str">
        <f>IF($B34="","",INDEX('All CCC'!BB$7:BB$826,MATCH(WatchList!$B34,'All CCC'!$B$7:$B$826,0)))</f>
        <v/>
      </c>
      <c r="BC34" s="889" t="str">
        <f>IF($B34="","",INDEX('All CCC'!BC$7:BC$826,MATCH(WatchList!$B34,'All CCC'!$B$7:$B$826,0)))</f>
        <v/>
      </c>
      <c r="BD34" s="889" t="str">
        <f>IF($B34="","",INDEX('All CCC'!BD$7:BD$826,MATCH(WatchList!$B34,'All CCC'!$B$7:$B$826,0)))</f>
        <v/>
      </c>
      <c r="BE34" s="889" t="str">
        <f>IF($B34="","",INDEX('All CCC'!BE$7:BE$826,MATCH(WatchList!$B34,'All CCC'!$B$7:$B$826,0)))</f>
        <v/>
      </c>
      <c r="BF34" s="889" t="str">
        <f>IF($B34="","",INDEX('All CCC'!BF$7:BF$826,MATCH(WatchList!$B34,'All CCC'!$B$7:$B$826,0)))</f>
        <v/>
      </c>
      <c r="BG34" s="889" t="str">
        <f>IF($B34="","",INDEX('All CCC'!BG$7:BG$826,MATCH(WatchList!$B34,'All CCC'!$B$7:$B$826,0)))</f>
        <v/>
      </c>
    </row>
    <row r="35" spans="1:59" x14ac:dyDescent="0.2">
      <c r="A35" s="576" t="str">
        <f>IF($B35="","",INDEX('All CCC'!A$7:A$826,MATCH(WatchList!$B35,'All CCC'!$B$7:$B$826,0)))</f>
        <v/>
      </c>
      <c r="B35" s="36"/>
      <c r="C35" s="889" t="str">
        <f>IF($B35="","",INDEX('All CCC'!C$7:C$826,MATCH(WatchList!$B35,'All CCC'!$B$7:$B$826,0)))</f>
        <v/>
      </c>
      <c r="D35" s="889" t="str">
        <f>IF($B35="","",INDEX('All CCC'!D$7:D$826,MATCH(WatchList!$B35,'All CCC'!$B$7:$B$826,0)))</f>
        <v/>
      </c>
      <c r="E35" s="889" t="str">
        <f>IF($B35="","",INDEX('All CCC'!E$7:E$826,MATCH(WatchList!$B35,'All CCC'!$B$7:$B$826,0)))</f>
        <v/>
      </c>
      <c r="F35" s="889" t="str">
        <f>IF($B35="","",INDEX('All CCC'!F$7:F$826,MATCH(WatchList!$B35,'All CCC'!$B$7:$B$826,0)))</f>
        <v/>
      </c>
      <c r="G35" s="889" t="str">
        <f>IF($B35="","",INDEX('All CCC'!G$7:G$826,MATCH(WatchList!$B35,'All CCC'!$B$7:$B$826,0)))</f>
        <v/>
      </c>
      <c r="H35" s="889" t="str">
        <f>IF($B35="","",INDEX('All CCC'!H$7:H$826,MATCH(WatchList!$B35,'All CCC'!$B$7:$B$826,0)))</f>
        <v/>
      </c>
      <c r="I35" s="889" t="str">
        <f>IF($B35="","",INDEX('All CCC'!I$7:I$826,MATCH(WatchList!$B35,'All CCC'!$B$7:$B$826,0)))</f>
        <v/>
      </c>
      <c r="J35" s="889" t="str">
        <f>IF($B35="","",INDEX('All CCC'!J$7:J$826,MATCH(WatchList!$B35,'All CCC'!$B$7:$B$826,0)))</f>
        <v/>
      </c>
      <c r="K35" s="889" t="str">
        <f>IF($B35="","",INDEX('All CCC'!K$7:K$826,MATCH(WatchList!$B35,'All CCC'!$B$7:$B$826,0)))</f>
        <v/>
      </c>
      <c r="L35" s="889" t="str">
        <f>IF($B35="","",INDEX('All CCC'!L$7:L$826,MATCH(WatchList!$B35,'All CCC'!$B$7:$B$826,0)))</f>
        <v/>
      </c>
      <c r="M35" s="889" t="str">
        <f>IF($B35="","",INDEX('All CCC'!M$7:M$826,MATCH(WatchList!$B35,'All CCC'!$B$7:$B$826,0)))</f>
        <v/>
      </c>
      <c r="N35" s="889" t="str">
        <f>IF($B35="","",INDEX('All CCC'!N$7:N$826,MATCH(WatchList!$B35,'All CCC'!$B$7:$B$826,0)))</f>
        <v/>
      </c>
      <c r="O35" s="889" t="str">
        <f>IF($B35="","",INDEX('All CCC'!O$7:O$826,MATCH(WatchList!$B35,'All CCC'!$B$7:$B$826,0)))</f>
        <v/>
      </c>
      <c r="P35" s="890" t="str">
        <f>IF($B35="","",INDEX('All CCC'!P$7:P$826,MATCH(WatchList!$B35,'All CCC'!$B$7:$B$826,0)))</f>
        <v/>
      </c>
      <c r="Q35" s="890" t="str">
        <f>IF($B35="","",INDEX('All CCC'!Q$7:Q$826,MATCH(WatchList!$B35,'All CCC'!$B$7:$B$826,0)))</f>
        <v/>
      </c>
      <c r="R35" s="889" t="str">
        <f>IF($B35="","",INDEX('All CCC'!R$7:R$826,MATCH(WatchList!$B35,'All CCC'!$B$7:$B$826,0)))</f>
        <v/>
      </c>
      <c r="S35" s="889" t="str">
        <f>IF($B35="","",INDEX('All CCC'!S$7:S$826,MATCH(WatchList!$B35,'All CCC'!$B$7:$B$826,0)))</f>
        <v/>
      </c>
      <c r="T35" s="889" t="str">
        <f>IF($B35="","",INDEX('All CCC'!T$7:T$826,MATCH(WatchList!$B35,'All CCC'!$B$7:$B$826,0)))</f>
        <v/>
      </c>
      <c r="U35" s="889" t="str">
        <f>IF($B35="","",INDEX('All CCC'!U$7:U$826,MATCH(WatchList!$B35,'All CCC'!$B$7:$B$826,0)))</f>
        <v/>
      </c>
      <c r="V35" s="889" t="str">
        <f>IF($B35="","",INDEX('All CCC'!V$7:V$826,MATCH(WatchList!$B35,'All CCC'!$B$7:$B$826,0)))</f>
        <v/>
      </c>
      <c r="W35" s="889" t="str">
        <f>IF($B35="","",INDEX('All CCC'!W$7:W$826,MATCH(WatchList!$B35,'All CCC'!$B$7:$B$826,0)))</f>
        <v/>
      </c>
      <c r="X35" s="889" t="str">
        <f>IF($B35="","",INDEX('All CCC'!X$7:X$826,MATCH(WatchList!$B35,'All CCC'!$B$7:$B$826,0)))</f>
        <v/>
      </c>
      <c r="Y35" s="889" t="str">
        <f>IF($B35="","",INDEX('All CCC'!Y$7:Y$826,MATCH(WatchList!$B35,'All CCC'!$B$7:$B$826,0)))</f>
        <v/>
      </c>
      <c r="Z35" s="889" t="str">
        <f>IF($B35="","",INDEX('All CCC'!Z$7:Z$826,MATCH(WatchList!$B35,'All CCC'!$B$7:$B$826,0)))</f>
        <v/>
      </c>
      <c r="AA35" s="889" t="str">
        <f>IF($B35="","",INDEX('All CCC'!AA$7:AA$826,MATCH(WatchList!$B35,'All CCC'!$B$7:$B$826,0)))</f>
        <v/>
      </c>
      <c r="AB35" s="889" t="str">
        <f>IF($B35="","",INDEX('All CCC'!AB$7:AB$826,MATCH(WatchList!$B35,'All CCC'!$B$7:$B$826,0)))</f>
        <v/>
      </c>
      <c r="AC35" s="889" t="str">
        <f>IF($B35="","",INDEX('All CCC'!AC$7:AC$826,MATCH(WatchList!$B35,'All CCC'!$B$7:$B$826,0)))</f>
        <v/>
      </c>
      <c r="AD35" s="889" t="str">
        <f>IF($B35="","",INDEX('All CCC'!AD$7:AD$826,MATCH(WatchList!$B35,'All CCC'!$B$7:$B$826,0)))</f>
        <v/>
      </c>
      <c r="AE35" s="889" t="str">
        <f>IF($B35="","",INDEX('All CCC'!AE$7:AE$826,MATCH(WatchList!$B35,'All CCC'!$B$7:$B$826,0)))</f>
        <v/>
      </c>
      <c r="AF35" s="889" t="str">
        <f>IF($B35="","",INDEX('All CCC'!AF$7:AF$826,MATCH(WatchList!$B35,'All CCC'!$B$7:$B$826,0)))</f>
        <v/>
      </c>
      <c r="AG35" s="889" t="str">
        <f>IF($B35="","",INDEX('All CCC'!AG$7:AG$826,MATCH(WatchList!$B35,'All CCC'!$B$7:$B$826,0)))</f>
        <v/>
      </c>
      <c r="AH35" s="889" t="str">
        <f>IF($B35="","",INDEX('All CCC'!AH$7:AH$826,MATCH(WatchList!$B35,'All CCC'!$B$7:$B$826,0)))</f>
        <v/>
      </c>
      <c r="AI35" s="889" t="str">
        <f>IF($B35="","",INDEX('All CCC'!AI$7:AI$826,MATCH(WatchList!$B35,'All CCC'!$B$7:$B$826,0)))</f>
        <v/>
      </c>
      <c r="AJ35" s="889" t="str">
        <f>IF($B35="","",INDEX('All CCC'!AJ$7:AJ$826,MATCH(WatchList!$B35,'All CCC'!$B$7:$B$826,0)))</f>
        <v/>
      </c>
      <c r="AK35" s="889" t="str">
        <f>IF($B35="","",INDEX('All CCC'!AK$7:AK$826,MATCH(WatchList!$B35,'All CCC'!$B$7:$B$826,0)))</f>
        <v/>
      </c>
      <c r="AL35" s="889" t="str">
        <f>IF($B35="","",INDEX('All CCC'!AL$7:AL$826,MATCH(WatchList!$B35,'All CCC'!$B$7:$B$826,0)))</f>
        <v/>
      </c>
      <c r="AM35" s="889" t="str">
        <f>IF($B35="","",INDEX('All CCC'!AM$7:AM$826,MATCH(WatchList!$B35,'All CCC'!$B$7:$B$826,0)))</f>
        <v/>
      </c>
      <c r="AN35" s="889" t="str">
        <f>IF($B35="","",INDEX('All CCC'!AN$7:AN$826,MATCH(WatchList!$B35,'All CCC'!$B$7:$B$826,0)))</f>
        <v/>
      </c>
      <c r="AO35" s="889" t="str">
        <f>IF($B35="","",INDEX('All CCC'!AO$7:AO$826,MATCH(WatchList!$B35,'All CCC'!$B$7:$B$826,0)))</f>
        <v/>
      </c>
      <c r="AP35" s="889" t="str">
        <f>IF($B35="","",INDEX('All CCC'!AP$7:AP$826,MATCH(WatchList!$B35,'All CCC'!$B$7:$B$826,0)))</f>
        <v/>
      </c>
      <c r="AQ35" s="889" t="str">
        <f>IF($B35="","",INDEX('All CCC'!AQ$7:AQ$826,MATCH(WatchList!$B35,'All CCC'!$B$7:$B$826,0)))</f>
        <v/>
      </c>
      <c r="AR35" s="889" t="str">
        <f>IF($B35="","",INDEX('All CCC'!AR$7:AR$826,MATCH(WatchList!$B35,'All CCC'!$B$7:$B$826,0)))</f>
        <v/>
      </c>
      <c r="AS35" s="889" t="str">
        <f>IF($B35="","",INDEX('All CCC'!AS$7:AS$826,MATCH(WatchList!$B35,'All CCC'!$B$7:$B$826,0)))</f>
        <v/>
      </c>
      <c r="AT35" s="889" t="str">
        <f>IF($B35="","",INDEX('All CCC'!AT$7:AT$826,MATCH(WatchList!$B35,'All CCC'!$B$7:$B$826,0)))</f>
        <v/>
      </c>
      <c r="AU35" s="889" t="str">
        <f>IF($B35="","",INDEX('All CCC'!AU$7:AU$826,MATCH(WatchList!$B35,'All CCC'!$B$7:$B$826,0)))</f>
        <v/>
      </c>
      <c r="AV35" s="889" t="str">
        <f>IF($B35="","",INDEX('All CCC'!AV$7:AV$826,MATCH(WatchList!$B35,'All CCC'!$B$7:$B$826,0)))</f>
        <v/>
      </c>
      <c r="AW35" s="889" t="str">
        <f>IF($B35="","",INDEX('All CCC'!AW$7:AW$826,MATCH(WatchList!$B35,'All CCC'!$B$7:$B$826,0)))</f>
        <v/>
      </c>
      <c r="AX35" s="889" t="str">
        <f>IF($B35="","",INDEX('All CCC'!AX$7:AX$826,MATCH(WatchList!$B35,'All CCC'!$B$7:$B$826,0)))</f>
        <v/>
      </c>
      <c r="AY35" s="889" t="str">
        <f>IF($B35="","",INDEX('All CCC'!AY$7:AY$826,MATCH(WatchList!$B35,'All CCC'!$B$7:$B$826,0)))</f>
        <v/>
      </c>
      <c r="AZ35" s="889" t="str">
        <f>IF($B35="","",INDEX('All CCC'!AZ$7:AZ$826,MATCH(WatchList!$B35,'All CCC'!$B$7:$B$826,0)))</f>
        <v/>
      </c>
      <c r="BA35" s="889" t="str">
        <f>IF($B35="","",INDEX('All CCC'!BA$7:BA$826,MATCH(WatchList!$B35,'All CCC'!$B$7:$B$826,0)))</f>
        <v/>
      </c>
      <c r="BB35" s="889" t="str">
        <f>IF($B35="","",INDEX('All CCC'!BB$7:BB$826,MATCH(WatchList!$B35,'All CCC'!$B$7:$B$826,0)))</f>
        <v/>
      </c>
      <c r="BC35" s="889" t="str">
        <f>IF($B35="","",INDEX('All CCC'!BC$7:BC$826,MATCH(WatchList!$B35,'All CCC'!$B$7:$B$826,0)))</f>
        <v/>
      </c>
      <c r="BD35" s="889" t="str">
        <f>IF($B35="","",INDEX('All CCC'!BD$7:BD$826,MATCH(WatchList!$B35,'All CCC'!$B$7:$B$826,0)))</f>
        <v/>
      </c>
      <c r="BE35" s="889" t="str">
        <f>IF($B35="","",INDEX('All CCC'!BE$7:BE$826,MATCH(WatchList!$B35,'All CCC'!$B$7:$B$826,0)))</f>
        <v/>
      </c>
      <c r="BF35" s="889" t="str">
        <f>IF($B35="","",INDEX('All CCC'!BF$7:BF$826,MATCH(WatchList!$B35,'All CCC'!$B$7:$B$826,0)))</f>
        <v/>
      </c>
      <c r="BG35" s="889" t="str">
        <f>IF($B35="","",INDEX('All CCC'!BG$7:BG$826,MATCH(WatchList!$B35,'All CCC'!$B$7:$B$826,0)))</f>
        <v/>
      </c>
    </row>
    <row r="36" spans="1:59" x14ac:dyDescent="0.2">
      <c r="A36" s="576" t="str">
        <f>IF($B36="","",INDEX('All CCC'!A$7:A$826,MATCH(WatchList!$B36,'All CCC'!$B$7:$B$826,0)))</f>
        <v/>
      </c>
      <c r="B36" s="36"/>
      <c r="C36" s="889" t="str">
        <f>IF($B36="","",INDEX('All CCC'!C$7:C$826,MATCH(WatchList!$B36,'All CCC'!$B$7:$B$826,0)))</f>
        <v/>
      </c>
      <c r="D36" s="889" t="str">
        <f>IF($B36="","",INDEX('All CCC'!D$7:D$826,MATCH(WatchList!$B36,'All CCC'!$B$7:$B$826,0)))</f>
        <v/>
      </c>
      <c r="E36" s="889" t="str">
        <f>IF($B36="","",INDEX('All CCC'!E$7:E$826,MATCH(WatchList!$B36,'All CCC'!$B$7:$B$826,0)))</f>
        <v/>
      </c>
      <c r="F36" s="889" t="str">
        <f>IF($B36="","",INDEX('All CCC'!F$7:F$826,MATCH(WatchList!$B36,'All CCC'!$B$7:$B$826,0)))</f>
        <v/>
      </c>
      <c r="G36" s="889" t="str">
        <f>IF($B36="","",INDEX('All CCC'!G$7:G$826,MATCH(WatchList!$B36,'All CCC'!$B$7:$B$826,0)))</f>
        <v/>
      </c>
      <c r="H36" s="889" t="str">
        <f>IF($B36="","",INDEX('All CCC'!H$7:H$826,MATCH(WatchList!$B36,'All CCC'!$B$7:$B$826,0)))</f>
        <v/>
      </c>
      <c r="I36" s="889" t="str">
        <f>IF($B36="","",INDEX('All CCC'!I$7:I$826,MATCH(WatchList!$B36,'All CCC'!$B$7:$B$826,0)))</f>
        <v/>
      </c>
      <c r="J36" s="889" t="str">
        <f>IF($B36="","",INDEX('All CCC'!J$7:J$826,MATCH(WatchList!$B36,'All CCC'!$B$7:$B$826,0)))</f>
        <v/>
      </c>
      <c r="K36" s="889" t="str">
        <f>IF($B36="","",INDEX('All CCC'!K$7:K$826,MATCH(WatchList!$B36,'All CCC'!$B$7:$B$826,0)))</f>
        <v/>
      </c>
      <c r="L36" s="889" t="str">
        <f>IF($B36="","",INDEX('All CCC'!L$7:L$826,MATCH(WatchList!$B36,'All CCC'!$B$7:$B$826,0)))</f>
        <v/>
      </c>
      <c r="M36" s="889" t="str">
        <f>IF($B36="","",INDEX('All CCC'!M$7:M$826,MATCH(WatchList!$B36,'All CCC'!$B$7:$B$826,0)))</f>
        <v/>
      </c>
      <c r="N36" s="889" t="str">
        <f>IF($B36="","",INDEX('All CCC'!N$7:N$826,MATCH(WatchList!$B36,'All CCC'!$B$7:$B$826,0)))</f>
        <v/>
      </c>
      <c r="O36" s="889" t="str">
        <f>IF($B36="","",INDEX('All CCC'!O$7:O$826,MATCH(WatchList!$B36,'All CCC'!$B$7:$B$826,0)))</f>
        <v/>
      </c>
      <c r="P36" s="890" t="str">
        <f>IF($B36="","",INDEX('All CCC'!P$7:P$826,MATCH(WatchList!$B36,'All CCC'!$B$7:$B$826,0)))</f>
        <v/>
      </c>
      <c r="Q36" s="890" t="str">
        <f>IF($B36="","",INDEX('All CCC'!Q$7:Q$826,MATCH(WatchList!$B36,'All CCC'!$B$7:$B$826,0)))</f>
        <v/>
      </c>
      <c r="R36" s="889" t="str">
        <f>IF($B36="","",INDEX('All CCC'!R$7:R$826,MATCH(WatchList!$B36,'All CCC'!$B$7:$B$826,0)))</f>
        <v/>
      </c>
      <c r="S36" s="889" t="str">
        <f>IF($B36="","",INDEX('All CCC'!S$7:S$826,MATCH(WatchList!$B36,'All CCC'!$B$7:$B$826,0)))</f>
        <v/>
      </c>
      <c r="T36" s="889" t="str">
        <f>IF($B36="","",INDEX('All CCC'!T$7:T$826,MATCH(WatchList!$B36,'All CCC'!$B$7:$B$826,0)))</f>
        <v/>
      </c>
      <c r="U36" s="889" t="str">
        <f>IF($B36="","",INDEX('All CCC'!U$7:U$826,MATCH(WatchList!$B36,'All CCC'!$B$7:$B$826,0)))</f>
        <v/>
      </c>
      <c r="V36" s="889" t="str">
        <f>IF($B36="","",INDEX('All CCC'!V$7:V$826,MATCH(WatchList!$B36,'All CCC'!$B$7:$B$826,0)))</f>
        <v/>
      </c>
      <c r="W36" s="889" t="str">
        <f>IF($B36="","",INDEX('All CCC'!W$7:W$826,MATCH(WatchList!$B36,'All CCC'!$B$7:$B$826,0)))</f>
        <v/>
      </c>
      <c r="X36" s="889" t="str">
        <f>IF($B36="","",INDEX('All CCC'!X$7:X$826,MATCH(WatchList!$B36,'All CCC'!$B$7:$B$826,0)))</f>
        <v/>
      </c>
      <c r="Y36" s="889" t="str">
        <f>IF($B36="","",INDEX('All CCC'!Y$7:Y$826,MATCH(WatchList!$B36,'All CCC'!$B$7:$B$826,0)))</f>
        <v/>
      </c>
      <c r="Z36" s="889" t="str">
        <f>IF($B36="","",INDEX('All CCC'!Z$7:Z$826,MATCH(WatchList!$B36,'All CCC'!$B$7:$B$826,0)))</f>
        <v/>
      </c>
      <c r="AA36" s="889" t="str">
        <f>IF($B36="","",INDEX('All CCC'!AA$7:AA$826,MATCH(WatchList!$B36,'All CCC'!$B$7:$B$826,0)))</f>
        <v/>
      </c>
      <c r="AB36" s="889" t="str">
        <f>IF($B36="","",INDEX('All CCC'!AB$7:AB$826,MATCH(WatchList!$B36,'All CCC'!$B$7:$B$826,0)))</f>
        <v/>
      </c>
      <c r="AC36" s="889" t="str">
        <f>IF($B36="","",INDEX('All CCC'!AC$7:AC$826,MATCH(WatchList!$B36,'All CCC'!$B$7:$B$826,0)))</f>
        <v/>
      </c>
      <c r="AD36" s="889" t="str">
        <f>IF($B36="","",INDEX('All CCC'!AD$7:AD$826,MATCH(WatchList!$B36,'All CCC'!$B$7:$B$826,0)))</f>
        <v/>
      </c>
      <c r="AE36" s="889" t="str">
        <f>IF($B36="","",INDEX('All CCC'!AE$7:AE$826,MATCH(WatchList!$B36,'All CCC'!$B$7:$B$826,0)))</f>
        <v/>
      </c>
      <c r="AF36" s="889" t="str">
        <f>IF($B36="","",INDEX('All CCC'!AF$7:AF$826,MATCH(WatchList!$B36,'All CCC'!$B$7:$B$826,0)))</f>
        <v/>
      </c>
      <c r="AG36" s="889" t="str">
        <f>IF($B36="","",INDEX('All CCC'!AG$7:AG$826,MATCH(WatchList!$B36,'All CCC'!$B$7:$B$826,0)))</f>
        <v/>
      </c>
      <c r="AH36" s="889" t="str">
        <f>IF($B36="","",INDEX('All CCC'!AH$7:AH$826,MATCH(WatchList!$B36,'All CCC'!$B$7:$B$826,0)))</f>
        <v/>
      </c>
      <c r="AI36" s="889" t="str">
        <f>IF($B36="","",INDEX('All CCC'!AI$7:AI$826,MATCH(WatchList!$B36,'All CCC'!$B$7:$B$826,0)))</f>
        <v/>
      </c>
      <c r="AJ36" s="889" t="str">
        <f>IF($B36="","",INDEX('All CCC'!AJ$7:AJ$826,MATCH(WatchList!$B36,'All CCC'!$B$7:$B$826,0)))</f>
        <v/>
      </c>
      <c r="AK36" s="889" t="str">
        <f>IF($B36="","",INDEX('All CCC'!AK$7:AK$826,MATCH(WatchList!$B36,'All CCC'!$B$7:$B$826,0)))</f>
        <v/>
      </c>
      <c r="AL36" s="889" t="str">
        <f>IF($B36="","",INDEX('All CCC'!AL$7:AL$826,MATCH(WatchList!$B36,'All CCC'!$B$7:$B$826,0)))</f>
        <v/>
      </c>
      <c r="AM36" s="889" t="str">
        <f>IF($B36="","",INDEX('All CCC'!AM$7:AM$826,MATCH(WatchList!$B36,'All CCC'!$B$7:$B$826,0)))</f>
        <v/>
      </c>
      <c r="AN36" s="889" t="str">
        <f>IF($B36="","",INDEX('All CCC'!AN$7:AN$826,MATCH(WatchList!$B36,'All CCC'!$B$7:$B$826,0)))</f>
        <v/>
      </c>
      <c r="AO36" s="889" t="str">
        <f>IF($B36="","",INDEX('All CCC'!AO$7:AO$826,MATCH(WatchList!$B36,'All CCC'!$B$7:$B$826,0)))</f>
        <v/>
      </c>
      <c r="AP36" s="889" t="str">
        <f>IF($B36="","",INDEX('All CCC'!AP$7:AP$826,MATCH(WatchList!$B36,'All CCC'!$B$7:$B$826,0)))</f>
        <v/>
      </c>
      <c r="AQ36" s="889" t="str">
        <f>IF($B36="","",INDEX('All CCC'!AQ$7:AQ$826,MATCH(WatchList!$B36,'All CCC'!$B$7:$B$826,0)))</f>
        <v/>
      </c>
      <c r="AR36" s="889" t="str">
        <f>IF($B36="","",INDEX('All CCC'!AR$7:AR$826,MATCH(WatchList!$B36,'All CCC'!$B$7:$B$826,0)))</f>
        <v/>
      </c>
      <c r="AS36" s="889" t="str">
        <f>IF($B36="","",INDEX('All CCC'!AS$7:AS$826,MATCH(WatchList!$B36,'All CCC'!$B$7:$B$826,0)))</f>
        <v/>
      </c>
      <c r="AT36" s="889" t="str">
        <f>IF($B36="","",INDEX('All CCC'!AT$7:AT$826,MATCH(WatchList!$B36,'All CCC'!$B$7:$B$826,0)))</f>
        <v/>
      </c>
      <c r="AU36" s="889" t="str">
        <f>IF($B36="","",INDEX('All CCC'!AU$7:AU$826,MATCH(WatchList!$B36,'All CCC'!$B$7:$B$826,0)))</f>
        <v/>
      </c>
      <c r="AV36" s="889" t="str">
        <f>IF($B36="","",INDEX('All CCC'!AV$7:AV$826,MATCH(WatchList!$B36,'All CCC'!$B$7:$B$826,0)))</f>
        <v/>
      </c>
      <c r="AW36" s="889" t="str">
        <f>IF($B36="","",INDEX('All CCC'!AW$7:AW$826,MATCH(WatchList!$B36,'All CCC'!$B$7:$B$826,0)))</f>
        <v/>
      </c>
      <c r="AX36" s="889" t="str">
        <f>IF($B36="","",INDEX('All CCC'!AX$7:AX$826,MATCH(WatchList!$B36,'All CCC'!$B$7:$B$826,0)))</f>
        <v/>
      </c>
      <c r="AY36" s="889" t="str">
        <f>IF($B36="","",INDEX('All CCC'!AY$7:AY$826,MATCH(WatchList!$B36,'All CCC'!$B$7:$B$826,0)))</f>
        <v/>
      </c>
      <c r="AZ36" s="889" t="str">
        <f>IF($B36="","",INDEX('All CCC'!AZ$7:AZ$826,MATCH(WatchList!$B36,'All CCC'!$B$7:$B$826,0)))</f>
        <v/>
      </c>
      <c r="BA36" s="889" t="str">
        <f>IF($B36="","",INDEX('All CCC'!BA$7:BA$826,MATCH(WatchList!$B36,'All CCC'!$B$7:$B$826,0)))</f>
        <v/>
      </c>
      <c r="BB36" s="889" t="str">
        <f>IF($B36="","",INDEX('All CCC'!BB$7:BB$826,MATCH(WatchList!$B36,'All CCC'!$B$7:$B$826,0)))</f>
        <v/>
      </c>
      <c r="BC36" s="889" t="str">
        <f>IF($B36="","",INDEX('All CCC'!BC$7:BC$826,MATCH(WatchList!$B36,'All CCC'!$B$7:$B$826,0)))</f>
        <v/>
      </c>
      <c r="BD36" s="889" t="str">
        <f>IF($B36="","",INDEX('All CCC'!BD$7:BD$826,MATCH(WatchList!$B36,'All CCC'!$B$7:$B$826,0)))</f>
        <v/>
      </c>
      <c r="BE36" s="889" t="str">
        <f>IF($B36="","",INDEX('All CCC'!BE$7:BE$826,MATCH(WatchList!$B36,'All CCC'!$B$7:$B$826,0)))</f>
        <v/>
      </c>
      <c r="BF36" s="889" t="str">
        <f>IF($B36="","",INDEX('All CCC'!BF$7:BF$826,MATCH(WatchList!$B36,'All CCC'!$B$7:$B$826,0)))</f>
        <v/>
      </c>
      <c r="BG36" s="889" t="str">
        <f>IF($B36="","",INDEX('All CCC'!BG$7:BG$826,MATCH(WatchList!$B36,'All CCC'!$B$7:$B$826,0)))</f>
        <v/>
      </c>
    </row>
    <row r="37" spans="1:59" x14ac:dyDescent="0.2">
      <c r="A37" s="576" t="str">
        <f>IF($B37="","",INDEX('All CCC'!A$7:A$826,MATCH(WatchList!$B37,'All CCC'!$B$7:$B$826,0)))</f>
        <v/>
      </c>
      <c r="B37" s="36"/>
      <c r="C37" s="889" t="str">
        <f>IF($B37="","",INDEX('All CCC'!C$7:C$826,MATCH(WatchList!$B37,'All CCC'!$B$7:$B$826,0)))</f>
        <v/>
      </c>
      <c r="D37" s="889" t="str">
        <f>IF($B37="","",INDEX('All CCC'!D$7:D$826,MATCH(WatchList!$B37,'All CCC'!$B$7:$B$826,0)))</f>
        <v/>
      </c>
      <c r="E37" s="889" t="str">
        <f>IF($B37="","",INDEX('All CCC'!E$7:E$826,MATCH(WatchList!$B37,'All CCC'!$B$7:$B$826,0)))</f>
        <v/>
      </c>
      <c r="F37" s="889" t="str">
        <f>IF($B37="","",INDEX('All CCC'!F$7:F$826,MATCH(WatchList!$B37,'All CCC'!$B$7:$B$826,0)))</f>
        <v/>
      </c>
      <c r="G37" s="889" t="str">
        <f>IF($B37="","",INDEX('All CCC'!G$7:G$826,MATCH(WatchList!$B37,'All CCC'!$B$7:$B$826,0)))</f>
        <v/>
      </c>
      <c r="H37" s="889" t="str">
        <f>IF($B37="","",INDEX('All CCC'!H$7:H$826,MATCH(WatchList!$B37,'All CCC'!$B$7:$B$826,0)))</f>
        <v/>
      </c>
      <c r="I37" s="889" t="str">
        <f>IF($B37="","",INDEX('All CCC'!I$7:I$826,MATCH(WatchList!$B37,'All CCC'!$B$7:$B$826,0)))</f>
        <v/>
      </c>
      <c r="J37" s="889" t="str">
        <f>IF($B37="","",INDEX('All CCC'!J$7:J$826,MATCH(WatchList!$B37,'All CCC'!$B$7:$B$826,0)))</f>
        <v/>
      </c>
      <c r="K37" s="889" t="str">
        <f>IF($B37="","",INDEX('All CCC'!K$7:K$826,MATCH(WatchList!$B37,'All CCC'!$B$7:$B$826,0)))</f>
        <v/>
      </c>
      <c r="L37" s="889" t="str">
        <f>IF($B37="","",INDEX('All CCC'!L$7:L$826,MATCH(WatchList!$B37,'All CCC'!$B$7:$B$826,0)))</f>
        <v/>
      </c>
      <c r="M37" s="889" t="str">
        <f>IF($B37="","",INDEX('All CCC'!M$7:M$826,MATCH(WatchList!$B37,'All CCC'!$B$7:$B$826,0)))</f>
        <v/>
      </c>
      <c r="N37" s="889" t="str">
        <f>IF($B37="","",INDEX('All CCC'!N$7:N$826,MATCH(WatchList!$B37,'All CCC'!$B$7:$B$826,0)))</f>
        <v/>
      </c>
      <c r="O37" s="889" t="str">
        <f>IF($B37="","",INDEX('All CCC'!O$7:O$826,MATCH(WatchList!$B37,'All CCC'!$B$7:$B$826,0)))</f>
        <v/>
      </c>
      <c r="P37" s="890" t="str">
        <f>IF($B37="","",INDEX('All CCC'!P$7:P$826,MATCH(WatchList!$B37,'All CCC'!$B$7:$B$826,0)))</f>
        <v/>
      </c>
      <c r="Q37" s="890" t="str">
        <f>IF($B37="","",INDEX('All CCC'!Q$7:Q$826,MATCH(WatchList!$B37,'All CCC'!$B$7:$B$826,0)))</f>
        <v/>
      </c>
      <c r="R37" s="889" t="str">
        <f>IF($B37="","",INDEX('All CCC'!R$7:R$826,MATCH(WatchList!$B37,'All CCC'!$B$7:$B$826,0)))</f>
        <v/>
      </c>
      <c r="S37" s="889" t="str">
        <f>IF($B37="","",INDEX('All CCC'!S$7:S$826,MATCH(WatchList!$B37,'All CCC'!$B$7:$B$826,0)))</f>
        <v/>
      </c>
      <c r="T37" s="889" t="str">
        <f>IF($B37="","",INDEX('All CCC'!T$7:T$826,MATCH(WatchList!$B37,'All CCC'!$B$7:$B$826,0)))</f>
        <v/>
      </c>
      <c r="U37" s="889" t="str">
        <f>IF($B37="","",INDEX('All CCC'!U$7:U$826,MATCH(WatchList!$B37,'All CCC'!$B$7:$B$826,0)))</f>
        <v/>
      </c>
      <c r="V37" s="889" t="str">
        <f>IF($B37="","",INDEX('All CCC'!V$7:V$826,MATCH(WatchList!$B37,'All CCC'!$B$7:$B$826,0)))</f>
        <v/>
      </c>
      <c r="W37" s="889" t="str">
        <f>IF($B37="","",INDEX('All CCC'!W$7:W$826,MATCH(WatchList!$B37,'All CCC'!$B$7:$B$826,0)))</f>
        <v/>
      </c>
      <c r="X37" s="889" t="str">
        <f>IF($B37="","",INDEX('All CCC'!X$7:X$826,MATCH(WatchList!$B37,'All CCC'!$B$7:$B$826,0)))</f>
        <v/>
      </c>
      <c r="Y37" s="889" t="str">
        <f>IF($B37="","",INDEX('All CCC'!Y$7:Y$826,MATCH(WatchList!$B37,'All CCC'!$B$7:$B$826,0)))</f>
        <v/>
      </c>
      <c r="Z37" s="889" t="str">
        <f>IF($B37="","",INDEX('All CCC'!Z$7:Z$826,MATCH(WatchList!$B37,'All CCC'!$B$7:$B$826,0)))</f>
        <v/>
      </c>
      <c r="AA37" s="889" t="str">
        <f>IF($B37="","",INDEX('All CCC'!AA$7:AA$826,MATCH(WatchList!$B37,'All CCC'!$B$7:$B$826,0)))</f>
        <v/>
      </c>
      <c r="AB37" s="889" t="str">
        <f>IF($B37="","",INDEX('All CCC'!AB$7:AB$826,MATCH(WatchList!$B37,'All CCC'!$B$7:$B$826,0)))</f>
        <v/>
      </c>
      <c r="AC37" s="889" t="str">
        <f>IF($B37="","",INDEX('All CCC'!AC$7:AC$826,MATCH(WatchList!$B37,'All CCC'!$B$7:$B$826,0)))</f>
        <v/>
      </c>
      <c r="AD37" s="889" t="str">
        <f>IF($B37="","",INDEX('All CCC'!AD$7:AD$826,MATCH(WatchList!$B37,'All CCC'!$B$7:$B$826,0)))</f>
        <v/>
      </c>
      <c r="AE37" s="889" t="str">
        <f>IF($B37="","",INDEX('All CCC'!AE$7:AE$826,MATCH(WatchList!$B37,'All CCC'!$B$7:$B$826,0)))</f>
        <v/>
      </c>
      <c r="AF37" s="889" t="str">
        <f>IF($B37="","",INDEX('All CCC'!AF$7:AF$826,MATCH(WatchList!$B37,'All CCC'!$B$7:$B$826,0)))</f>
        <v/>
      </c>
      <c r="AG37" s="889" t="str">
        <f>IF($B37="","",INDEX('All CCC'!AG$7:AG$826,MATCH(WatchList!$B37,'All CCC'!$B$7:$B$826,0)))</f>
        <v/>
      </c>
      <c r="AH37" s="889" t="str">
        <f>IF($B37="","",INDEX('All CCC'!AH$7:AH$826,MATCH(WatchList!$B37,'All CCC'!$B$7:$B$826,0)))</f>
        <v/>
      </c>
      <c r="AI37" s="889" t="str">
        <f>IF($B37="","",INDEX('All CCC'!AI$7:AI$826,MATCH(WatchList!$B37,'All CCC'!$B$7:$B$826,0)))</f>
        <v/>
      </c>
      <c r="AJ37" s="889" t="str">
        <f>IF($B37="","",INDEX('All CCC'!AJ$7:AJ$826,MATCH(WatchList!$B37,'All CCC'!$B$7:$B$826,0)))</f>
        <v/>
      </c>
      <c r="AK37" s="889" t="str">
        <f>IF($B37="","",INDEX('All CCC'!AK$7:AK$826,MATCH(WatchList!$B37,'All CCC'!$B$7:$B$826,0)))</f>
        <v/>
      </c>
      <c r="AL37" s="889" t="str">
        <f>IF($B37="","",INDEX('All CCC'!AL$7:AL$826,MATCH(WatchList!$B37,'All CCC'!$B$7:$B$826,0)))</f>
        <v/>
      </c>
      <c r="AM37" s="889" t="str">
        <f>IF($B37="","",INDEX('All CCC'!AM$7:AM$826,MATCH(WatchList!$B37,'All CCC'!$B$7:$B$826,0)))</f>
        <v/>
      </c>
      <c r="AN37" s="889" t="str">
        <f>IF($B37="","",INDEX('All CCC'!AN$7:AN$826,MATCH(WatchList!$B37,'All CCC'!$B$7:$B$826,0)))</f>
        <v/>
      </c>
      <c r="AO37" s="889" t="str">
        <f>IF($B37="","",INDEX('All CCC'!AO$7:AO$826,MATCH(WatchList!$B37,'All CCC'!$B$7:$B$826,0)))</f>
        <v/>
      </c>
      <c r="AP37" s="889" t="str">
        <f>IF($B37="","",INDEX('All CCC'!AP$7:AP$826,MATCH(WatchList!$B37,'All CCC'!$B$7:$B$826,0)))</f>
        <v/>
      </c>
      <c r="AQ37" s="889" t="str">
        <f>IF($B37="","",INDEX('All CCC'!AQ$7:AQ$826,MATCH(WatchList!$B37,'All CCC'!$B$7:$B$826,0)))</f>
        <v/>
      </c>
      <c r="AR37" s="889" t="str">
        <f>IF($B37="","",INDEX('All CCC'!AR$7:AR$826,MATCH(WatchList!$B37,'All CCC'!$B$7:$B$826,0)))</f>
        <v/>
      </c>
      <c r="AS37" s="889" t="str">
        <f>IF($B37="","",INDEX('All CCC'!AS$7:AS$826,MATCH(WatchList!$B37,'All CCC'!$B$7:$B$826,0)))</f>
        <v/>
      </c>
      <c r="AT37" s="889" t="str">
        <f>IF($B37="","",INDEX('All CCC'!AT$7:AT$826,MATCH(WatchList!$B37,'All CCC'!$B$7:$B$826,0)))</f>
        <v/>
      </c>
      <c r="AU37" s="889" t="str">
        <f>IF($B37="","",INDEX('All CCC'!AU$7:AU$826,MATCH(WatchList!$B37,'All CCC'!$B$7:$B$826,0)))</f>
        <v/>
      </c>
      <c r="AV37" s="889" t="str">
        <f>IF($B37="","",INDEX('All CCC'!AV$7:AV$826,MATCH(WatchList!$B37,'All CCC'!$B$7:$B$826,0)))</f>
        <v/>
      </c>
      <c r="AW37" s="889" t="str">
        <f>IF($B37="","",INDEX('All CCC'!AW$7:AW$826,MATCH(WatchList!$B37,'All CCC'!$B$7:$B$826,0)))</f>
        <v/>
      </c>
      <c r="AX37" s="889" t="str">
        <f>IF($B37="","",INDEX('All CCC'!AX$7:AX$826,MATCH(WatchList!$B37,'All CCC'!$B$7:$B$826,0)))</f>
        <v/>
      </c>
      <c r="AY37" s="889" t="str">
        <f>IF($B37="","",INDEX('All CCC'!AY$7:AY$826,MATCH(WatchList!$B37,'All CCC'!$B$7:$B$826,0)))</f>
        <v/>
      </c>
      <c r="AZ37" s="889" t="str">
        <f>IF($B37="","",INDEX('All CCC'!AZ$7:AZ$826,MATCH(WatchList!$B37,'All CCC'!$B$7:$B$826,0)))</f>
        <v/>
      </c>
      <c r="BA37" s="889" t="str">
        <f>IF($B37="","",INDEX('All CCC'!BA$7:BA$826,MATCH(WatchList!$B37,'All CCC'!$B$7:$B$826,0)))</f>
        <v/>
      </c>
      <c r="BB37" s="889" t="str">
        <f>IF($B37="","",INDEX('All CCC'!BB$7:BB$826,MATCH(WatchList!$B37,'All CCC'!$B$7:$B$826,0)))</f>
        <v/>
      </c>
      <c r="BC37" s="889" t="str">
        <f>IF($B37="","",INDEX('All CCC'!BC$7:BC$826,MATCH(WatchList!$B37,'All CCC'!$B$7:$B$826,0)))</f>
        <v/>
      </c>
      <c r="BD37" s="889" t="str">
        <f>IF($B37="","",INDEX('All CCC'!BD$7:BD$826,MATCH(WatchList!$B37,'All CCC'!$B$7:$B$826,0)))</f>
        <v/>
      </c>
      <c r="BE37" s="889" t="str">
        <f>IF($B37="","",INDEX('All CCC'!BE$7:BE$826,MATCH(WatchList!$B37,'All CCC'!$B$7:$B$826,0)))</f>
        <v/>
      </c>
      <c r="BF37" s="889" t="str">
        <f>IF($B37="","",INDEX('All CCC'!BF$7:BF$826,MATCH(WatchList!$B37,'All CCC'!$B$7:$B$826,0)))</f>
        <v/>
      </c>
      <c r="BG37" s="889" t="str">
        <f>IF($B37="","",INDEX('All CCC'!BG$7:BG$826,MATCH(WatchList!$B37,'All CCC'!$B$7:$B$826,0)))</f>
        <v/>
      </c>
    </row>
    <row r="38" spans="1:59" x14ac:dyDescent="0.2">
      <c r="A38" s="576" t="str">
        <f>IF($B38="","",INDEX('All CCC'!A$7:A$826,MATCH(WatchList!$B38,'All CCC'!$B$7:$B$826,0)))</f>
        <v/>
      </c>
      <c r="B38" s="36"/>
      <c r="C38" s="889" t="str">
        <f>IF($B38="","",INDEX('All CCC'!C$7:C$826,MATCH(WatchList!$B38,'All CCC'!$B$7:$B$826,0)))</f>
        <v/>
      </c>
      <c r="D38" s="889" t="str">
        <f>IF($B38="","",INDEX('All CCC'!D$7:D$826,MATCH(WatchList!$B38,'All CCC'!$B$7:$B$826,0)))</f>
        <v/>
      </c>
      <c r="E38" s="889" t="str">
        <f>IF($B38="","",INDEX('All CCC'!E$7:E$826,MATCH(WatchList!$B38,'All CCC'!$B$7:$B$826,0)))</f>
        <v/>
      </c>
      <c r="F38" s="889" t="str">
        <f>IF($B38="","",INDEX('All CCC'!F$7:F$826,MATCH(WatchList!$B38,'All CCC'!$B$7:$B$826,0)))</f>
        <v/>
      </c>
      <c r="G38" s="889" t="str">
        <f>IF($B38="","",INDEX('All CCC'!G$7:G$826,MATCH(WatchList!$B38,'All CCC'!$B$7:$B$826,0)))</f>
        <v/>
      </c>
      <c r="H38" s="889" t="str">
        <f>IF($B38="","",INDEX('All CCC'!H$7:H$826,MATCH(WatchList!$B38,'All CCC'!$B$7:$B$826,0)))</f>
        <v/>
      </c>
      <c r="I38" s="889" t="str">
        <f>IF($B38="","",INDEX('All CCC'!I$7:I$826,MATCH(WatchList!$B38,'All CCC'!$B$7:$B$826,0)))</f>
        <v/>
      </c>
      <c r="J38" s="889" t="str">
        <f>IF($B38="","",INDEX('All CCC'!J$7:J$826,MATCH(WatchList!$B38,'All CCC'!$B$7:$B$826,0)))</f>
        <v/>
      </c>
      <c r="K38" s="889" t="str">
        <f>IF($B38="","",INDEX('All CCC'!K$7:K$826,MATCH(WatchList!$B38,'All CCC'!$B$7:$B$826,0)))</f>
        <v/>
      </c>
      <c r="L38" s="889" t="str">
        <f>IF($B38="","",INDEX('All CCC'!L$7:L$826,MATCH(WatchList!$B38,'All CCC'!$B$7:$B$826,0)))</f>
        <v/>
      </c>
      <c r="M38" s="889" t="str">
        <f>IF($B38="","",INDEX('All CCC'!M$7:M$826,MATCH(WatchList!$B38,'All CCC'!$B$7:$B$826,0)))</f>
        <v/>
      </c>
      <c r="N38" s="889" t="str">
        <f>IF($B38="","",INDEX('All CCC'!N$7:N$826,MATCH(WatchList!$B38,'All CCC'!$B$7:$B$826,0)))</f>
        <v/>
      </c>
      <c r="O38" s="889" t="str">
        <f>IF($B38="","",INDEX('All CCC'!O$7:O$826,MATCH(WatchList!$B38,'All CCC'!$B$7:$B$826,0)))</f>
        <v/>
      </c>
      <c r="P38" s="890" t="str">
        <f>IF($B38="","",INDEX('All CCC'!P$7:P$826,MATCH(WatchList!$B38,'All CCC'!$B$7:$B$826,0)))</f>
        <v/>
      </c>
      <c r="Q38" s="890" t="str">
        <f>IF($B38="","",INDEX('All CCC'!Q$7:Q$826,MATCH(WatchList!$B38,'All CCC'!$B$7:$B$826,0)))</f>
        <v/>
      </c>
      <c r="R38" s="889" t="str">
        <f>IF($B38="","",INDEX('All CCC'!R$7:R$826,MATCH(WatchList!$B38,'All CCC'!$B$7:$B$826,0)))</f>
        <v/>
      </c>
      <c r="S38" s="889" t="str">
        <f>IF($B38="","",INDEX('All CCC'!S$7:S$826,MATCH(WatchList!$B38,'All CCC'!$B$7:$B$826,0)))</f>
        <v/>
      </c>
      <c r="T38" s="889" t="str">
        <f>IF($B38="","",INDEX('All CCC'!T$7:T$826,MATCH(WatchList!$B38,'All CCC'!$B$7:$B$826,0)))</f>
        <v/>
      </c>
      <c r="U38" s="889" t="str">
        <f>IF($B38="","",INDEX('All CCC'!U$7:U$826,MATCH(WatchList!$B38,'All CCC'!$B$7:$B$826,0)))</f>
        <v/>
      </c>
      <c r="V38" s="889" t="str">
        <f>IF($B38="","",INDEX('All CCC'!V$7:V$826,MATCH(WatchList!$B38,'All CCC'!$B$7:$B$826,0)))</f>
        <v/>
      </c>
      <c r="W38" s="889" t="str">
        <f>IF($B38="","",INDEX('All CCC'!W$7:W$826,MATCH(WatchList!$B38,'All CCC'!$B$7:$B$826,0)))</f>
        <v/>
      </c>
      <c r="X38" s="889" t="str">
        <f>IF($B38="","",INDEX('All CCC'!X$7:X$826,MATCH(WatchList!$B38,'All CCC'!$B$7:$B$826,0)))</f>
        <v/>
      </c>
      <c r="Y38" s="889" t="str">
        <f>IF($B38="","",INDEX('All CCC'!Y$7:Y$826,MATCH(WatchList!$B38,'All CCC'!$B$7:$B$826,0)))</f>
        <v/>
      </c>
      <c r="Z38" s="889" t="str">
        <f>IF($B38="","",INDEX('All CCC'!Z$7:Z$826,MATCH(WatchList!$B38,'All CCC'!$B$7:$B$826,0)))</f>
        <v/>
      </c>
      <c r="AA38" s="889" t="str">
        <f>IF($B38="","",INDEX('All CCC'!AA$7:AA$826,MATCH(WatchList!$B38,'All CCC'!$B$7:$B$826,0)))</f>
        <v/>
      </c>
      <c r="AB38" s="889" t="str">
        <f>IF($B38="","",INDEX('All CCC'!AB$7:AB$826,MATCH(WatchList!$B38,'All CCC'!$B$7:$B$826,0)))</f>
        <v/>
      </c>
      <c r="AC38" s="889" t="str">
        <f>IF($B38="","",INDEX('All CCC'!AC$7:AC$826,MATCH(WatchList!$B38,'All CCC'!$B$7:$B$826,0)))</f>
        <v/>
      </c>
      <c r="AD38" s="889" t="str">
        <f>IF($B38="","",INDEX('All CCC'!AD$7:AD$826,MATCH(WatchList!$B38,'All CCC'!$B$7:$B$826,0)))</f>
        <v/>
      </c>
      <c r="AE38" s="889" t="str">
        <f>IF($B38="","",INDEX('All CCC'!AE$7:AE$826,MATCH(WatchList!$B38,'All CCC'!$B$7:$B$826,0)))</f>
        <v/>
      </c>
      <c r="AF38" s="889" t="str">
        <f>IF($B38="","",INDEX('All CCC'!AF$7:AF$826,MATCH(WatchList!$B38,'All CCC'!$B$7:$B$826,0)))</f>
        <v/>
      </c>
      <c r="AG38" s="889" t="str">
        <f>IF($B38="","",INDEX('All CCC'!AG$7:AG$826,MATCH(WatchList!$B38,'All CCC'!$B$7:$B$826,0)))</f>
        <v/>
      </c>
      <c r="AH38" s="889" t="str">
        <f>IF($B38="","",INDEX('All CCC'!AH$7:AH$826,MATCH(WatchList!$B38,'All CCC'!$B$7:$B$826,0)))</f>
        <v/>
      </c>
      <c r="AI38" s="889" t="str">
        <f>IF($B38="","",INDEX('All CCC'!AI$7:AI$826,MATCH(WatchList!$B38,'All CCC'!$B$7:$B$826,0)))</f>
        <v/>
      </c>
      <c r="AJ38" s="889" t="str">
        <f>IF($B38="","",INDEX('All CCC'!AJ$7:AJ$826,MATCH(WatchList!$B38,'All CCC'!$B$7:$B$826,0)))</f>
        <v/>
      </c>
      <c r="AK38" s="889" t="str">
        <f>IF($B38="","",INDEX('All CCC'!AK$7:AK$826,MATCH(WatchList!$B38,'All CCC'!$B$7:$B$826,0)))</f>
        <v/>
      </c>
      <c r="AL38" s="889" t="str">
        <f>IF($B38="","",INDEX('All CCC'!AL$7:AL$826,MATCH(WatchList!$B38,'All CCC'!$B$7:$B$826,0)))</f>
        <v/>
      </c>
      <c r="AM38" s="889" t="str">
        <f>IF($B38="","",INDEX('All CCC'!AM$7:AM$826,MATCH(WatchList!$B38,'All CCC'!$B$7:$B$826,0)))</f>
        <v/>
      </c>
      <c r="AN38" s="889" t="str">
        <f>IF($B38="","",INDEX('All CCC'!AN$7:AN$826,MATCH(WatchList!$B38,'All CCC'!$B$7:$B$826,0)))</f>
        <v/>
      </c>
      <c r="AO38" s="889" t="str">
        <f>IF($B38="","",INDEX('All CCC'!AO$7:AO$826,MATCH(WatchList!$B38,'All CCC'!$B$7:$B$826,0)))</f>
        <v/>
      </c>
      <c r="AP38" s="889" t="str">
        <f>IF($B38="","",INDEX('All CCC'!AP$7:AP$826,MATCH(WatchList!$B38,'All CCC'!$B$7:$B$826,0)))</f>
        <v/>
      </c>
      <c r="AQ38" s="889" t="str">
        <f>IF($B38="","",INDEX('All CCC'!AQ$7:AQ$826,MATCH(WatchList!$B38,'All CCC'!$B$7:$B$826,0)))</f>
        <v/>
      </c>
      <c r="AR38" s="889" t="str">
        <f>IF($B38="","",INDEX('All CCC'!AR$7:AR$826,MATCH(WatchList!$B38,'All CCC'!$B$7:$B$826,0)))</f>
        <v/>
      </c>
      <c r="AS38" s="889" t="str">
        <f>IF($B38="","",INDEX('All CCC'!AS$7:AS$826,MATCH(WatchList!$B38,'All CCC'!$B$7:$B$826,0)))</f>
        <v/>
      </c>
      <c r="AT38" s="889" t="str">
        <f>IF($B38="","",INDEX('All CCC'!AT$7:AT$826,MATCH(WatchList!$B38,'All CCC'!$B$7:$B$826,0)))</f>
        <v/>
      </c>
      <c r="AU38" s="889" t="str">
        <f>IF($B38="","",INDEX('All CCC'!AU$7:AU$826,MATCH(WatchList!$B38,'All CCC'!$B$7:$B$826,0)))</f>
        <v/>
      </c>
      <c r="AV38" s="889" t="str">
        <f>IF($B38="","",INDEX('All CCC'!AV$7:AV$826,MATCH(WatchList!$B38,'All CCC'!$B$7:$B$826,0)))</f>
        <v/>
      </c>
      <c r="AW38" s="889" t="str">
        <f>IF($B38="","",INDEX('All CCC'!AW$7:AW$826,MATCH(WatchList!$B38,'All CCC'!$B$7:$B$826,0)))</f>
        <v/>
      </c>
      <c r="AX38" s="889" t="str">
        <f>IF($B38="","",INDEX('All CCC'!AX$7:AX$826,MATCH(WatchList!$B38,'All CCC'!$B$7:$B$826,0)))</f>
        <v/>
      </c>
      <c r="AY38" s="889" t="str">
        <f>IF($B38="","",INDEX('All CCC'!AY$7:AY$826,MATCH(WatchList!$B38,'All CCC'!$B$7:$B$826,0)))</f>
        <v/>
      </c>
      <c r="AZ38" s="889" t="str">
        <f>IF($B38="","",INDEX('All CCC'!AZ$7:AZ$826,MATCH(WatchList!$B38,'All CCC'!$B$7:$B$826,0)))</f>
        <v/>
      </c>
      <c r="BA38" s="889" t="str">
        <f>IF($B38="","",INDEX('All CCC'!BA$7:BA$826,MATCH(WatchList!$B38,'All CCC'!$B$7:$B$826,0)))</f>
        <v/>
      </c>
      <c r="BB38" s="889" t="str">
        <f>IF($B38="","",INDEX('All CCC'!BB$7:BB$826,MATCH(WatchList!$B38,'All CCC'!$B$7:$B$826,0)))</f>
        <v/>
      </c>
      <c r="BC38" s="889" t="str">
        <f>IF($B38="","",INDEX('All CCC'!BC$7:BC$826,MATCH(WatchList!$B38,'All CCC'!$B$7:$B$826,0)))</f>
        <v/>
      </c>
      <c r="BD38" s="889" t="str">
        <f>IF($B38="","",INDEX('All CCC'!BD$7:BD$826,MATCH(WatchList!$B38,'All CCC'!$B$7:$B$826,0)))</f>
        <v/>
      </c>
      <c r="BE38" s="889" t="str">
        <f>IF($B38="","",INDEX('All CCC'!BE$7:BE$826,MATCH(WatchList!$B38,'All CCC'!$B$7:$B$826,0)))</f>
        <v/>
      </c>
      <c r="BF38" s="889" t="str">
        <f>IF($B38="","",INDEX('All CCC'!BF$7:BF$826,MATCH(WatchList!$B38,'All CCC'!$B$7:$B$826,0)))</f>
        <v/>
      </c>
      <c r="BG38" s="889" t="str">
        <f>IF($B38="","",INDEX('All CCC'!BG$7:BG$826,MATCH(WatchList!$B38,'All CCC'!$B$7:$B$826,0)))</f>
        <v/>
      </c>
    </row>
    <row r="39" spans="1:59" x14ac:dyDescent="0.2">
      <c r="A39" s="576" t="str">
        <f>IF($B39="","",INDEX('All CCC'!A$7:A$826,MATCH(WatchList!$B39,'All CCC'!$B$7:$B$826,0)))</f>
        <v/>
      </c>
      <c r="B39" s="36"/>
      <c r="C39" s="889" t="str">
        <f>IF($B39="","",INDEX('All CCC'!C$7:C$826,MATCH(WatchList!$B39,'All CCC'!$B$7:$B$826,0)))</f>
        <v/>
      </c>
      <c r="D39" s="889" t="str">
        <f>IF($B39="","",INDEX('All CCC'!D$7:D$826,MATCH(WatchList!$B39,'All CCC'!$B$7:$B$826,0)))</f>
        <v/>
      </c>
      <c r="E39" s="889" t="str">
        <f>IF($B39="","",INDEX('All CCC'!E$7:E$826,MATCH(WatchList!$B39,'All CCC'!$B$7:$B$826,0)))</f>
        <v/>
      </c>
      <c r="F39" s="889" t="str">
        <f>IF($B39="","",INDEX('All CCC'!F$7:F$826,MATCH(WatchList!$B39,'All CCC'!$B$7:$B$826,0)))</f>
        <v/>
      </c>
      <c r="G39" s="889" t="str">
        <f>IF($B39="","",INDEX('All CCC'!G$7:G$826,MATCH(WatchList!$B39,'All CCC'!$B$7:$B$826,0)))</f>
        <v/>
      </c>
      <c r="H39" s="889" t="str">
        <f>IF($B39="","",INDEX('All CCC'!H$7:H$826,MATCH(WatchList!$B39,'All CCC'!$B$7:$B$826,0)))</f>
        <v/>
      </c>
      <c r="I39" s="889" t="str">
        <f>IF($B39="","",INDEX('All CCC'!I$7:I$826,MATCH(WatchList!$B39,'All CCC'!$B$7:$B$826,0)))</f>
        <v/>
      </c>
      <c r="J39" s="889" t="str">
        <f>IF($B39="","",INDEX('All CCC'!J$7:J$826,MATCH(WatchList!$B39,'All CCC'!$B$7:$B$826,0)))</f>
        <v/>
      </c>
      <c r="K39" s="889" t="str">
        <f>IF($B39="","",INDEX('All CCC'!K$7:K$826,MATCH(WatchList!$B39,'All CCC'!$B$7:$B$826,0)))</f>
        <v/>
      </c>
      <c r="L39" s="889" t="str">
        <f>IF($B39="","",INDEX('All CCC'!L$7:L$826,MATCH(WatchList!$B39,'All CCC'!$B$7:$B$826,0)))</f>
        <v/>
      </c>
      <c r="M39" s="889" t="str">
        <f>IF($B39="","",INDEX('All CCC'!M$7:M$826,MATCH(WatchList!$B39,'All CCC'!$B$7:$B$826,0)))</f>
        <v/>
      </c>
      <c r="N39" s="889" t="str">
        <f>IF($B39="","",INDEX('All CCC'!N$7:N$826,MATCH(WatchList!$B39,'All CCC'!$B$7:$B$826,0)))</f>
        <v/>
      </c>
      <c r="O39" s="889" t="str">
        <f>IF($B39="","",INDEX('All CCC'!O$7:O$826,MATCH(WatchList!$B39,'All CCC'!$B$7:$B$826,0)))</f>
        <v/>
      </c>
      <c r="P39" s="890" t="str">
        <f>IF($B39="","",INDEX('All CCC'!P$7:P$826,MATCH(WatchList!$B39,'All CCC'!$B$7:$B$826,0)))</f>
        <v/>
      </c>
      <c r="Q39" s="890" t="str">
        <f>IF($B39="","",INDEX('All CCC'!Q$7:Q$826,MATCH(WatchList!$B39,'All CCC'!$B$7:$B$826,0)))</f>
        <v/>
      </c>
      <c r="R39" s="889" t="str">
        <f>IF($B39="","",INDEX('All CCC'!R$7:R$826,MATCH(WatchList!$B39,'All CCC'!$B$7:$B$826,0)))</f>
        <v/>
      </c>
      <c r="S39" s="889" t="str">
        <f>IF($B39="","",INDEX('All CCC'!S$7:S$826,MATCH(WatchList!$B39,'All CCC'!$B$7:$B$826,0)))</f>
        <v/>
      </c>
      <c r="T39" s="889" t="str">
        <f>IF($B39="","",INDEX('All CCC'!T$7:T$826,MATCH(WatchList!$B39,'All CCC'!$B$7:$B$826,0)))</f>
        <v/>
      </c>
      <c r="U39" s="889" t="str">
        <f>IF($B39="","",INDEX('All CCC'!U$7:U$826,MATCH(WatchList!$B39,'All CCC'!$B$7:$B$826,0)))</f>
        <v/>
      </c>
      <c r="V39" s="889" t="str">
        <f>IF($B39="","",INDEX('All CCC'!V$7:V$826,MATCH(WatchList!$B39,'All CCC'!$B$7:$B$826,0)))</f>
        <v/>
      </c>
      <c r="W39" s="889" t="str">
        <f>IF($B39="","",INDEX('All CCC'!W$7:W$826,MATCH(WatchList!$B39,'All CCC'!$B$7:$B$826,0)))</f>
        <v/>
      </c>
      <c r="X39" s="889" t="str">
        <f>IF($B39="","",INDEX('All CCC'!X$7:X$826,MATCH(WatchList!$B39,'All CCC'!$B$7:$B$826,0)))</f>
        <v/>
      </c>
      <c r="Y39" s="889" t="str">
        <f>IF($B39="","",INDEX('All CCC'!Y$7:Y$826,MATCH(WatchList!$B39,'All CCC'!$B$7:$B$826,0)))</f>
        <v/>
      </c>
      <c r="Z39" s="889" t="str">
        <f>IF($B39="","",INDEX('All CCC'!Z$7:Z$826,MATCH(WatchList!$B39,'All CCC'!$B$7:$B$826,0)))</f>
        <v/>
      </c>
      <c r="AA39" s="889" t="str">
        <f>IF($B39="","",INDEX('All CCC'!AA$7:AA$826,MATCH(WatchList!$B39,'All CCC'!$B$7:$B$826,0)))</f>
        <v/>
      </c>
      <c r="AB39" s="889" t="str">
        <f>IF($B39="","",INDEX('All CCC'!AB$7:AB$826,MATCH(WatchList!$B39,'All CCC'!$B$7:$B$826,0)))</f>
        <v/>
      </c>
      <c r="AC39" s="889" t="str">
        <f>IF($B39="","",INDEX('All CCC'!AC$7:AC$826,MATCH(WatchList!$B39,'All CCC'!$B$7:$B$826,0)))</f>
        <v/>
      </c>
      <c r="AD39" s="889" t="str">
        <f>IF($B39="","",INDEX('All CCC'!AD$7:AD$826,MATCH(WatchList!$B39,'All CCC'!$B$7:$B$826,0)))</f>
        <v/>
      </c>
      <c r="AE39" s="889" t="str">
        <f>IF($B39="","",INDEX('All CCC'!AE$7:AE$826,MATCH(WatchList!$B39,'All CCC'!$B$7:$B$826,0)))</f>
        <v/>
      </c>
      <c r="AF39" s="889" t="str">
        <f>IF($B39="","",INDEX('All CCC'!AF$7:AF$826,MATCH(WatchList!$B39,'All CCC'!$B$7:$B$826,0)))</f>
        <v/>
      </c>
      <c r="AG39" s="889" t="str">
        <f>IF($B39="","",INDEX('All CCC'!AG$7:AG$826,MATCH(WatchList!$B39,'All CCC'!$B$7:$B$826,0)))</f>
        <v/>
      </c>
      <c r="AH39" s="889" t="str">
        <f>IF($B39="","",INDEX('All CCC'!AH$7:AH$826,MATCH(WatchList!$B39,'All CCC'!$B$7:$B$826,0)))</f>
        <v/>
      </c>
      <c r="AI39" s="889" t="str">
        <f>IF($B39="","",INDEX('All CCC'!AI$7:AI$826,MATCH(WatchList!$B39,'All CCC'!$B$7:$B$826,0)))</f>
        <v/>
      </c>
      <c r="AJ39" s="889" t="str">
        <f>IF($B39="","",INDEX('All CCC'!AJ$7:AJ$826,MATCH(WatchList!$B39,'All CCC'!$B$7:$B$826,0)))</f>
        <v/>
      </c>
      <c r="AK39" s="889" t="str">
        <f>IF($B39="","",INDEX('All CCC'!AK$7:AK$826,MATCH(WatchList!$B39,'All CCC'!$B$7:$B$826,0)))</f>
        <v/>
      </c>
      <c r="AL39" s="889" t="str">
        <f>IF($B39="","",INDEX('All CCC'!AL$7:AL$826,MATCH(WatchList!$B39,'All CCC'!$B$7:$B$826,0)))</f>
        <v/>
      </c>
      <c r="AM39" s="889" t="str">
        <f>IF($B39="","",INDEX('All CCC'!AM$7:AM$826,MATCH(WatchList!$B39,'All CCC'!$B$7:$B$826,0)))</f>
        <v/>
      </c>
      <c r="AN39" s="889" t="str">
        <f>IF($B39="","",INDEX('All CCC'!AN$7:AN$826,MATCH(WatchList!$B39,'All CCC'!$B$7:$B$826,0)))</f>
        <v/>
      </c>
      <c r="AO39" s="889" t="str">
        <f>IF($B39="","",INDEX('All CCC'!AO$7:AO$826,MATCH(WatchList!$B39,'All CCC'!$B$7:$B$826,0)))</f>
        <v/>
      </c>
      <c r="AP39" s="889" t="str">
        <f>IF($B39="","",INDEX('All CCC'!AP$7:AP$826,MATCH(WatchList!$B39,'All CCC'!$B$7:$B$826,0)))</f>
        <v/>
      </c>
      <c r="AQ39" s="889" t="str">
        <f>IF($B39="","",INDEX('All CCC'!AQ$7:AQ$826,MATCH(WatchList!$B39,'All CCC'!$B$7:$B$826,0)))</f>
        <v/>
      </c>
      <c r="AR39" s="889" t="str">
        <f>IF($B39="","",INDEX('All CCC'!AR$7:AR$826,MATCH(WatchList!$B39,'All CCC'!$B$7:$B$826,0)))</f>
        <v/>
      </c>
      <c r="AS39" s="889" t="str">
        <f>IF($B39="","",INDEX('All CCC'!AS$7:AS$826,MATCH(WatchList!$B39,'All CCC'!$B$7:$B$826,0)))</f>
        <v/>
      </c>
      <c r="AT39" s="889" t="str">
        <f>IF($B39="","",INDEX('All CCC'!AT$7:AT$826,MATCH(WatchList!$B39,'All CCC'!$B$7:$B$826,0)))</f>
        <v/>
      </c>
      <c r="AU39" s="889" t="str">
        <f>IF($B39="","",INDEX('All CCC'!AU$7:AU$826,MATCH(WatchList!$B39,'All CCC'!$B$7:$B$826,0)))</f>
        <v/>
      </c>
      <c r="AV39" s="889" t="str">
        <f>IF($B39="","",INDEX('All CCC'!AV$7:AV$826,MATCH(WatchList!$B39,'All CCC'!$B$7:$B$826,0)))</f>
        <v/>
      </c>
      <c r="AW39" s="889" t="str">
        <f>IF($B39="","",INDEX('All CCC'!AW$7:AW$826,MATCH(WatchList!$B39,'All CCC'!$B$7:$B$826,0)))</f>
        <v/>
      </c>
      <c r="AX39" s="889" t="str">
        <f>IF($B39="","",INDEX('All CCC'!AX$7:AX$826,MATCH(WatchList!$B39,'All CCC'!$B$7:$B$826,0)))</f>
        <v/>
      </c>
      <c r="AY39" s="889" t="str">
        <f>IF($B39="","",INDEX('All CCC'!AY$7:AY$826,MATCH(WatchList!$B39,'All CCC'!$B$7:$B$826,0)))</f>
        <v/>
      </c>
      <c r="AZ39" s="889" t="str">
        <f>IF($B39="","",INDEX('All CCC'!AZ$7:AZ$826,MATCH(WatchList!$B39,'All CCC'!$B$7:$B$826,0)))</f>
        <v/>
      </c>
      <c r="BA39" s="889" t="str">
        <f>IF($B39="","",INDEX('All CCC'!BA$7:BA$826,MATCH(WatchList!$B39,'All CCC'!$B$7:$B$826,0)))</f>
        <v/>
      </c>
      <c r="BB39" s="889" t="str">
        <f>IF($B39="","",INDEX('All CCC'!BB$7:BB$826,MATCH(WatchList!$B39,'All CCC'!$B$7:$B$826,0)))</f>
        <v/>
      </c>
      <c r="BC39" s="889" t="str">
        <f>IF($B39="","",INDEX('All CCC'!BC$7:BC$826,MATCH(WatchList!$B39,'All CCC'!$B$7:$B$826,0)))</f>
        <v/>
      </c>
      <c r="BD39" s="889" t="str">
        <f>IF($B39="","",INDEX('All CCC'!BD$7:BD$826,MATCH(WatchList!$B39,'All CCC'!$B$7:$B$826,0)))</f>
        <v/>
      </c>
      <c r="BE39" s="889" t="str">
        <f>IF($B39="","",INDEX('All CCC'!BE$7:BE$826,MATCH(WatchList!$B39,'All CCC'!$B$7:$B$826,0)))</f>
        <v/>
      </c>
      <c r="BF39" s="889" t="str">
        <f>IF($B39="","",INDEX('All CCC'!BF$7:BF$826,MATCH(WatchList!$B39,'All CCC'!$B$7:$B$826,0)))</f>
        <v/>
      </c>
      <c r="BG39" s="889" t="str">
        <f>IF($B39="","",INDEX('All CCC'!BG$7:BG$826,MATCH(WatchList!$B39,'All CCC'!$B$7:$B$826,0)))</f>
        <v/>
      </c>
    </row>
    <row r="40" spans="1:59" x14ac:dyDescent="0.2">
      <c r="A40" s="576" t="str">
        <f>IF($B40="","",INDEX('All CCC'!A$7:A$826,MATCH(WatchList!$B40,'All CCC'!$B$7:$B$826,0)))</f>
        <v/>
      </c>
      <c r="B40" s="36"/>
      <c r="C40" s="889" t="str">
        <f>IF($B40="","",INDEX('All CCC'!C$7:C$826,MATCH(WatchList!$B40,'All CCC'!$B$7:$B$826,0)))</f>
        <v/>
      </c>
      <c r="D40" s="889" t="str">
        <f>IF($B40="","",INDEX('All CCC'!D$7:D$826,MATCH(WatchList!$B40,'All CCC'!$B$7:$B$826,0)))</f>
        <v/>
      </c>
      <c r="E40" s="889" t="str">
        <f>IF($B40="","",INDEX('All CCC'!E$7:E$826,MATCH(WatchList!$B40,'All CCC'!$B$7:$B$826,0)))</f>
        <v/>
      </c>
      <c r="F40" s="889" t="str">
        <f>IF($B40="","",INDEX('All CCC'!F$7:F$826,MATCH(WatchList!$B40,'All CCC'!$B$7:$B$826,0)))</f>
        <v/>
      </c>
      <c r="G40" s="889" t="str">
        <f>IF($B40="","",INDEX('All CCC'!G$7:G$826,MATCH(WatchList!$B40,'All CCC'!$B$7:$B$826,0)))</f>
        <v/>
      </c>
      <c r="H40" s="889" t="str">
        <f>IF($B40="","",INDEX('All CCC'!H$7:H$826,MATCH(WatchList!$B40,'All CCC'!$B$7:$B$826,0)))</f>
        <v/>
      </c>
      <c r="I40" s="889" t="str">
        <f>IF($B40="","",INDEX('All CCC'!I$7:I$826,MATCH(WatchList!$B40,'All CCC'!$B$7:$B$826,0)))</f>
        <v/>
      </c>
      <c r="J40" s="889" t="str">
        <f>IF($B40="","",INDEX('All CCC'!J$7:J$826,MATCH(WatchList!$B40,'All CCC'!$B$7:$B$826,0)))</f>
        <v/>
      </c>
      <c r="K40" s="889" t="str">
        <f>IF($B40="","",INDEX('All CCC'!K$7:K$826,MATCH(WatchList!$B40,'All CCC'!$B$7:$B$826,0)))</f>
        <v/>
      </c>
      <c r="L40" s="889" t="str">
        <f>IF($B40="","",INDEX('All CCC'!L$7:L$826,MATCH(WatchList!$B40,'All CCC'!$B$7:$B$826,0)))</f>
        <v/>
      </c>
      <c r="M40" s="889" t="str">
        <f>IF($B40="","",INDEX('All CCC'!M$7:M$826,MATCH(WatchList!$B40,'All CCC'!$B$7:$B$826,0)))</f>
        <v/>
      </c>
      <c r="N40" s="889" t="str">
        <f>IF($B40="","",INDEX('All CCC'!N$7:N$826,MATCH(WatchList!$B40,'All CCC'!$B$7:$B$826,0)))</f>
        <v/>
      </c>
      <c r="O40" s="889" t="str">
        <f>IF($B40="","",INDEX('All CCC'!O$7:O$826,MATCH(WatchList!$B40,'All CCC'!$B$7:$B$826,0)))</f>
        <v/>
      </c>
      <c r="P40" s="890" t="str">
        <f>IF($B40="","",INDEX('All CCC'!P$7:P$826,MATCH(WatchList!$B40,'All CCC'!$B$7:$B$826,0)))</f>
        <v/>
      </c>
      <c r="Q40" s="890" t="str">
        <f>IF($B40="","",INDEX('All CCC'!Q$7:Q$826,MATCH(WatchList!$B40,'All CCC'!$B$7:$B$826,0)))</f>
        <v/>
      </c>
      <c r="R40" s="889" t="str">
        <f>IF($B40="","",INDEX('All CCC'!R$7:R$826,MATCH(WatchList!$B40,'All CCC'!$B$7:$B$826,0)))</f>
        <v/>
      </c>
      <c r="S40" s="889" t="str">
        <f>IF($B40="","",INDEX('All CCC'!S$7:S$826,MATCH(WatchList!$B40,'All CCC'!$B$7:$B$826,0)))</f>
        <v/>
      </c>
      <c r="T40" s="889" t="str">
        <f>IF($B40="","",INDEX('All CCC'!T$7:T$826,MATCH(WatchList!$B40,'All CCC'!$B$7:$B$826,0)))</f>
        <v/>
      </c>
      <c r="U40" s="889" t="str">
        <f>IF($B40="","",INDEX('All CCC'!U$7:U$826,MATCH(WatchList!$B40,'All CCC'!$B$7:$B$826,0)))</f>
        <v/>
      </c>
      <c r="V40" s="889" t="str">
        <f>IF($B40="","",INDEX('All CCC'!V$7:V$826,MATCH(WatchList!$B40,'All CCC'!$B$7:$B$826,0)))</f>
        <v/>
      </c>
      <c r="W40" s="889" t="str">
        <f>IF($B40="","",INDEX('All CCC'!W$7:W$826,MATCH(WatchList!$B40,'All CCC'!$B$7:$B$826,0)))</f>
        <v/>
      </c>
      <c r="X40" s="889" t="str">
        <f>IF($B40="","",INDEX('All CCC'!X$7:X$826,MATCH(WatchList!$B40,'All CCC'!$B$7:$B$826,0)))</f>
        <v/>
      </c>
      <c r="Y40" s="889" t="str">
        <f>IF($B40="","",INDEX('All CCC'!Y$7:Y$826,MATCH(WatchList!$B40,'All CCC'!$B$7:$B$826,0)))</f>
        <v/>
      </c>
      <c r="Z40" s="889" t="str">
        <f>IF($B40="","",INDEX('All CCC'!Z$7:Z$826,MATCH(WatchList!$B40,'All CCC'!$B$7:$B$826,0)))</f>
        <v/>
      </c>
      <c r="AA40" s="889" t="str">
        <f>IF($B40="","",INDEX('All CCC'!AA$7:AA$826,MATCH(WatchList!$B40,'All CCC'!$B$7:$B$826,0)))</f>
        <v/>
      </c>
      <c r="AB40" s="889" t="str">
        <f>IF($B40="","",INDEX('All CCC'!AB$7:AB$826,MATCH(WatchList!$B40,'All CCC'!$B$7:$B$826,0)))</f>
        <v/>
      </c>
      <c r="AC40" s="889" t="str">
        <f>IF($B40="","",INDEX('All CCC'!AC$7:AC$826,MATCH(WatchList!$B40,'All CCC'!$B$7:$B$826,0)))</f>
        <v/>
      </c>
      <c r="AD40" s="889" t="str">
        <f>IF($B40="","",INDEX('All CCC'!AD$7:AD$826,MATCH(WatchList!$B40,'All CCC'!$B$7:$B$826,0)))</f>
        <v/>
      </c>
      <c r="AE40" s="889" t="str">
        <f>IF($B40="","",INDEX('All CCC'!AE$7:AE$826,MATCH(WatchList!$B40,'All CCC'!$B$7:$B$826,0)))</f>
        <v/>
      </c>
      <c r="AF40" s="889" t="str">
        <f>IF($B40="","",INDEX('All CCC'!AF$7:AF$826,MATCH(WatchList!$B40,'All CCC'!$B$7:$B$826,0)))</f>
        <v/>
      </c>
      <c r="AG40" s="889" t="str">
        <f>IF($B40="","",INDEX('All CCC'!AG$7:AG$826,MATCH(WatchList!$B40,'All CCC'!$B$7:$B$826,0)))</f>
        <v/>
      </c>
      <c r="AH40" s="889" t="str">
        <f>IF($B40="","",INDEX('All CCC'!AH$7:AH$826,MATCH(WatchList!$B40,'All CCC'!$B$7:$B$826,0)))</f>
        <v/>
      </c>
      <c r="AI40" s="889" t="str">
        <f>IF($B40="","",INDEX('All CCC'!AI$7:AI$826,MATCH(WatchList!$B40,'All CCC'!$B$7:$B$826,0)))</f>
        <v/>
      </c>
      <c r="AJ40" s="889" t="str">
        <f>IF($B40="","",INDEX('All CCC'!AJ$7:AJ$826,MATCH(WatchList!$B40,'All CCC'!$B$7:$B$826,0)))</f>
        <v/>
      </c>
      <c r="AK40" s="889" t="str">
        <f>IF($B40="","",INDEX('All CCC'!AK$7:AK$826,MATCH(WatchList!$B40,'All CCC'!$B$7:$B$826,0)))</f>
        <v/>
      </c>
      <c r="AL40" s="889" t="str">
        <f>IF($B40="","",INDEX('All CCC'!AL$7:AL$826,MATCH(WatchList!$B40,'All CCC'!$B$7:$B$826,0)))</f>
        <v/>
      </c>
      <c r="AM40" s="889" t="str">
        <f>IF($B40="","",INDEX('All CCC'!AM$7:AM$826,MATCH(WatchList!$B40,'All CCC'!$B$7:$B$826,0)))</f>
        <v/>
      </c>
      <c r="AN40" s="889" t="str">
        <f>IF($B40="","",INDEX('All CCC'!AN$7:AN$826,MATCH(WatchList!$B40,'All CCC'!$B$7:$B$826,0)))</f>
        <v/>
      </c>
      <c r="AO40" s="889" t="str">
        <f>IF($B40="","",INDEX('All CCC'!AO$7:AO$826,MATCH(WatchList!$B40,'All CCC'!$B$7:$B$826,0)))</f>
        <v/>
      </c>
      <c r="AP40" s="889" t="str">
        <f>IF($B40="","",INDEX('All CCC'!AP$7:AP$826,MATCH(WatchList!$B40,'All CCC'!$B$7:$B$826,0)))</f>
        <v/>
      </c>
      <c r="AQ40" s="889" t="str">
        <f>IF($B40="","",INDEX('All CCC'!AQ$7:AQ$826,MATCH(WatchList!$B40,'All CCC'!$B$7:$B$826,0)))</f>
        <v/>
      </c>
      <c r="AR40" s="889" t="str">
        <f>IF($B40="","",INDEX('All CCC'!AR$7:AR$826,MATCH(WatchList!$B40,'All CCC'!$B$7:$B$826,0)))</f>
        <v/>
      </c>
      <c r="AS40" s="889" t="str">
        <f>IF($B40="","",INDEX('All CCC'!AS$7:AS$826,MATCH(WatchList!$B40,'All CCC'!$B$7:$B$826,0)))</f>
        <v/>
      </c>
      <c r="AT40" s="889" t="str">
        <f>IF($B40="","",INDEX('All CCC'!AT$7:AT$826,MATCH(WatchList!$B40,'All CCC'!$B$7:$B$826,0)))</f>
        <v/>
      </c>
      <c r="AU40" s="889" t="str">
        <f>IF($B40="","",INDEX('All CCC'!AU$7:AU$826,MATCH(WatchList!$B40,'All CCC'!$B$7:$B$826,0)))</f>
        <v/>
      </c>
      <c r="AV40" s="889" t="str">
        <f>IF($B40="","",INDEX('All CCC'!AV$7:AV$826,MATCH(WatchList!$B40,'All CCC'!$B$7:$B$826,0)))</f>
        <v/>
      </c>
      <c r="AW40" s="889" t="str">
        <f>IF($B40="","",INDEX('All CCC'!AW$7:AW$826,MATCH(WatchList!$B40,'All CCC'!$B$7:$B$826,0)))</f>
        <v/>
      </c>
      <c r="AX40" s="889" t="str">
        <f>IF($B40="","",INDEX('All CCC'!AX$7:AX$826,MATCH(WatchList!$B40,'All CCC'!$B$7:$B$826,0)))</f>
        <v/>
      </c>
      <c r="AY40" s="889" t="str">
        <f>IF($B40="","",INDEX('All CCC'!AY$7:AY$826,MATCH(WatchList!$B40,'All CCC'!$B$7:$B$826,0)))</f>
        <v/>
      </c>
      <c r="AZ40" s="889" t="str">
        <f>IF($B40="","",INDEX('All CCC'!AZ$7:AZ$826,MATCH(WatchList!$B40,'All CCC'!$B$7:$B$826,0)))</f>
        <v/>
      </c>
      <c r="BA40" s="889" t="str">
        <f>IF($B40="","",INDEX('All CCC'!BA$7:BA$826,MATCH(WatchList!$B40,'All CCC'!$B$7:$B$826,0)))</f>
        <v/>
      </c>
      <c r="BB40" s="889" t="str">
        <f>IF($B40="","",INDEX('All CCC'!BB$7:BB$826,MATCH(WatchList!$B40,'All CCC'!$B$7:$B$826,0)))</f>
        <v/>
      </c>
      <c r="BC40" s="889" t="str">
        <f>IF($B40="","",INDEX('All CCC'!BC$7:BC$826,MATCH(WatchList!$B40,'All CCC'!$B$7:$B$826,0)))</f>
        <v/>
      </c>
      <c r="BD40" s="889" t="str">
        <f>IF($B40="","",INDEX('All CCC'!BD$7:BD$826,MATCH(WatchList!$B40,'All CCC'!$B$7:$B$826,0)))</f>
        <v/>
      </c>
      <c r="BE40" s="889" t="str">
        <f>IF($B40="","",INDEX('All CCC'!BE$7:BE$826,MATCH(WatchList!$B40,'All CCC'!$B$7:$B$826,0)))</f>
        <v/>
      </c>
      <c r="BF40" s="889" t="str">
        <f>IF($B40="","",INDEX('All CCC'!BF$7:BF$826,MATCH(WatchList!$B40,'All CCC'!$B$7:$B$826,0)))</f>
        <v/>
      </c>
      <c r="BG40" s="889" t="str">
        <f>IF($B40="","",INDEX('All CCC'!BG$7:BG$826,MATCH(WatchList!$B40,'All CCC'!$B$7:$B$826,0)))</f>
        <v/>
      </c>
    </row>
    <row r="41" spans="1:59" x14ac:dyDescent="0.2">
      <c r="A41" s="576" t="str">
        <f>IF($B41="","",INDEX('All CCC'!A$7:A$826,MATCH(WatchList!$B41,'All CCC'!$B$7:$B$826,0)))</f>
        <v/>
      </c>
      <c r="B41" s="36"/>
      <c r="C41" s="889" t="str">
        <f>IF($B41="","",INDEX('All CCC'!C$7:C$826,MATCH(WatchList!$B41,'All CCC'!$B$7:$B$826,0)))</f>
        <v/>
      </c>
      <c r="D41" s="889" t="str">
        <f>IF($B41="","",INDEX('All CCC'!D$7:D$826,MATCH(WatchList!$B41,'All CCC'!$B$7:$B$826,0)))</f>
        <v/>
      </c>
      <c r="E41" s="889" t="str">
        <f>IF($B41="","",INDEX('All CCC'!E$7:E$826,MATCH(WatchList!$B41,'All CCC'!$B$7:$B$826,0)))</f>
        <v/>
      </c>
      <c r="F41" s="889" t="str">
        <f>IF($B41="","",INDEX('All CCC'!F$7:F$826,MATCH(WatchList!$B41,'All CCC'!$B$7:$B$826,0)))</f>
        <v/>
      </c>
      <c r="G41" s="889" t="str">
        <f>IF($B41="","",INDEX('All CCC'!G$7:G$826,MATCH(WatchList!$B41,'All CCC'!$B$7:$B$826,0)))</f>
        <v/>
      </c>
      <c r="H41" s="889" t="str">
        <f>IF($B41="","",INDEX('All CCC'!H$7:H$826,MATCH(WatchList!$B41,'All CCC'!$B$7:$B$826,0)))</f>
        <v/>
      </c>
      <c r="I41" s="889" t="str">
        <f>IF($B41="","",INDEX('All CCC'!I$7:I$826,MATCH(WatchList!$B41,'All CCC'!$B$7:$B$826,0)))</f>
        <v/>
      </c>
      <c r="J41" s="889" t="str">
        <f>IF($B41="","",INDEX('All CCC'!J$7:J$826,MATCH(WatchList!$B41,'All CCC'!$B$7:$B$826,0)))</f>
        <v/>
      </c>
      <c r="K41" s="889" t="str">
        <f>IF($B41="","",INDEX('All CCC'!K$7:K$826,MATCH(WatchList!$B41,'All CCC'!$B$7:$B$826,0)))</f>
        <v/>
      </c>
      <c r="L41" s="889" t="str">
        <f>IF($B41="","",INDEX('All CCC'!L$7:L$826,MATCH(WatchList!$B41,'All CCC'!$B$7:$B$826,0)))</f>
        <v/>
      </c>
      <c r="M41" s="889" t="str">
        <f>IF($B41="","",INDEX('All CCC'!M$7:M$826,MATCH(WatchList!$B41,'All CCC'!$B$7:$B$826,0)))</f>
        <v/>
      </c>
      <c r="N41" s="889" t="str">
        <f>IF($B41="","",INDEX('All CCC'!N$7:N$826,MATCH(WatchList!$B41,'All CCC'!$B$7:$B$826,0)))</f>
        <v/>
      </c>
      <c r="O41" s="889" t="str">
        <f>IF($B41="","",INDEX('All CCC'!O$7:O$826,MATCH(WatchList!$B41,'All CCC'!$B$7:$B$826,0)))</f>
        <v/>
      </c>
      <c r="P41" s="890" t="str">
        <f>IF($B41="","",INDEX('All CCC'!P$7:P$826,MATCH(WatchList!$B41,'All CCC'!$B$7:$B$826,0)))</f>
        <v/>
      </c>
      <c r="Q41" s="890" t="str">
        <f>IF($B41="","",INDEX('All CCC'!Q$7:Q$826,MATCH(WatchList!$B41,'All CCC'!$B$7:$B$826,0)))</f>
        <v/>
      </c>
      <c r="R41" s="889" t="str">
        <f>IF($B41="","",INDEX('All CCC'!R$7:R$826,MATCH(WatchList!$B41,'All CCC'!$B$7:$B$826,0)))</f>
        <v/>
      </c>
      <c r="S41" s="889" t="str">
        <f>IF($B41="","",INDEX('All CCC'!S$7:S$826,MATCH(WatchList!$B41,'All CCC'!$B$7:$B$826,0)))</f>
        <v/>
      </c>
      <c r="T41" s="889" t="str">
        <f>IF($B41="","",INDEX('All CCC'!T$7:T$826,MATCH(WatchList!$B41,'All CCC'!$B$7:$B$826,0)))</f>
        <v/>
      </c>
      <c r="U41" s="889" t="str">
        <f>IF($B41="","",INDEX('All CCC'!U$7:U$826,MATCH(WatchList!$B41,'All CCC'!$B$7:$B$826,0)))</f>
        <v/>
      </c>
      <c r="V41" s="889" t="str">
        <f>IF($B41="","",INDEX('All CCC'!V$7:V$826,MATCH(WatchList!$B41,'All CCC'!$B$7:$B$826,0)))</f>
        <v/>
      </c>
      <c r="W41" s="889" t="str">
        <f>IF($B41="","",INDEX('All CCC'!W$7:W$826,MATCH(WatchList!$B41,'All CCC'!$B$7:$B$826,0)))</f>
        <v/>
      </c>
      <c r="X41" s="889" t="str">
        <f>IF($B41="","",INDEX('All CCC'!X$7:X$826,MATCH(WatchList!$B41,'All CCC'!$B$7:$B$826,0)))</f>
        <v/>
      </c>
      <c r="Y41" s="889" t="str">
        <f>IF($B41="","",INDEX('All CCC'!Y$7:Y$826,MATCH(WatchList!$B41,'All CCC'!$B$7:$B$826,0)))</f>
        <v/>
      </c>
      <c r="Z41" s="889" t="str">
        <f>IF($B41="","",INDEX('All CCC'!Z$7:Z$826,MATCH(WatchList!$B41,'All CCC'!$B$7:$B$826,0)))</f>
        <v/>
      </c>
      <c r="AA41" s="889" t="str">
        <f>IF($B41="","",INDEX('All CCC'!AA$7:AA$826,MATCH(WatchList!$B41,'All CCC'!$B$7:$B$826,0)))</f>
        <v/>
      </c>
      <c r="AB41" s="889" t="str">
        <f>IF($B41="","",INDEX('All CCC'!AB$7:AB$826,MATCH(WatchList!$B41,'All CCC'!$B$7:$B$826,0)))</f>
        <v/>
      </c>
      <c r="AC41" s="889" t="str">
        <f>IF($B41="","",INDEX('All CCC'!AC$7:AC$826,MATCH(WatchList!$B41,'All CCC'!$B$7:$B$826,0)))</f>
        <v/>
      </c>
      <c r="AD41" s="889" t="str">
        <f>IF($B41="","",INDEX('All CCC'!AD$7:AD$826,MATCH(WatchList!$B41,'All CCC'!$B$7:$B$826,0)))</f>
        <v/>
      </c>
      <c r="AE41" s="889" t="str">
        <f>IF($B41="","",INDEX('All CCC'!AE$7:AE$826,MATCH(WatchList!$B41,'All CCC'!$B$7:$B$826,0)))</f>
        <v/>
      </c>
      <c r="AF41" s="889" t="str">
        <f>IF($B41="","",INDEX('All CCC'!AF$7:AF$826,MATCH(WatchList!$B41,'All CCC'!$B$7:$B$826,0)))</f>
        <v/>
      </c>
      <c r="AG41" s="889" t="str">
        <f>IF($B41="","",INDEX('All CCC'!AG$7:AG$826,MATCH(WatchList!$B41,'All CCC'!$B$7:$B$826,0)))</f>
        <v/>
      </c>
      <c r="AH41" s="889" t="str">
        <f>IF($B41="","",INDEX('All CCC'!AH$7:AH$826,MATCH(WatchList!$B41,'All CCC'!$B$7:$B$826,0)))</f>
        <v/>
      </c>
      <c r="AI41" s="889" t="str">
        <f>IF($B41="","",INDEX('All CCC'!AI$7:AI$826,MATCH(WatchList!$B41,'All CCC'!$B$7:$B$826,0)))</f>
        <v/>
      </c>
      <c r="AJ41" s="889" t="str">
        <f>IF($B41="","",INDEX('All CCC'!AJ$7:AJ$826,MATCH(WatchList!$B41,'All CCC'!$B$7:$B$826,0)))</f>
        <v/>
      </c>
      <c r="AK41" s="889" t="str">
        <f>IF($B41="","",INDEX('All CCC'!AK$7:AK$826,MATCH(WatchList!$B41,'All CCC'!$B$7:$B$826,0)))</f>
        <v/>
      </c>
      <c r="AL41" s="889" t="str">
        <f>IF($B41="","",INDEX('All CCC'!AL$7:AL$826,MATCH(WatchList!$B41,'All CCC'!$B$7:$B$826,0)))</f>
        <v/>
      </c>
      <c r="AM41" s="889" t="str">
        <f>IF($B41="","",INDEX('All CCC'!AM$7:AM$826,MATCH(WatchList!$B41,'All CCC'!$B$7:$B$826,0)))</f>
        <v/>
      </c>
      <c r="AN41" s="889" t="str">
        <f>IF($B41="","",INDEX('All CCC'!AN$7:AN$826,MATCH(WatchList!$B41,'All CCC'!$B$7:$B$826,0)))</f>
        <v/>
      </c>
      <c r="AO41" s="889" t="str">
        <f>IF($B41="","",INDEX('All CCC'!AO$7:AO$826,MATCH(WatchList!$B41,'All CCC'!$B$7:$B$826,0)))</f>
        <v/>
      </c>
      <c r="AP41" s="889" t="str">
        <f>IF($B41="","",INDEX('All CCC'!AP$7:AP$826,MATCH(WatchList!$B41,'All CCC'!$B$7:$B$826,0)))</f>
        <v/>
      </c>
      <c r="AQ41" s="889" t="str">
        <f>IF($B41="","",INDEX('All CCC'!AQ$7:AQ$826,MATCH(WatchList!$B41,'All CCC'!$B$7:$B$826,0)))</f>
        <v/>
      </c>
      <c r="AR41" s="889" t="str">
        <f>IF($B41="","",INDEX('All CCC'!AR$7:AR$826,MATCH(WatchList!$B41,'All CCC'!$B$7:$B$826,0)))</f>
        <v/>
      </c>
      <c r="AS41" s="889" t="str">
        <f>IF($B41="","",INDEX('All CCC'!AS$7:AS$826,MATCH(WatchList!$B41,'All CCC'!$B$7:$B$826,0)))</f>
        <v/>
      </c>
      <c r="AT41" s="889" t="str">
        <f>IF($B41="","",INDEX('All CCC'!AT$7:AT$826,MATCH(WatchList!$B41,'All CCC'!$B$7:$B$826,0)))</f>
        <v/>
      </c>
      <c r="AU41" s="889" t="str">
        <f>IF($B41="","",INDEX('All CCC'!AU$7:AU$826,MATCH(WatchList!$B41,'All CCC'!$B$7:$B$826,0)))</f>
        <v/>
      </c>
      <c r="AV41" s="889" t="str">
        <f>IF($B41="","",INDEX('All CCC'!AV$7:AV$826,MATCH(WatchList!$B41,'All CCC'!$B$7:$B$826,0)))</f>
        <v/>
      </c>
      <c r="AW41" s="889" t="str">
        <f>IF($B41="","",INDEX('All CCC'!AW$7:AW$826,MATCH(WatchList!$B41,'All CCC'!$B$7:$B$826,0)))</f>
        <v/>
      </c>
      <c r="AX41" s="889" t="str">
        <f>IF($B41="","",INDEX('All CCC'!AX$7:AX$826,MATCH(WatchList!$B41,'All CCC'!$B$7:$B$826,0)))</f>
        <v/>
      </c>
      <c r="AY41" s="889" t="str">
        <f>IF($B41="","",INDEX('All CCC'!AY$7:AY$826,MATCH(WatchList!$B41,'All CCC'!$B$7:$B$826,0)))</f>
        <v/>
      </c>
      <c r="AZ41" s="889" t="str">
        <f>IF($B41="","",INDEX('All CCC'!AZ$7:AZ$826,MATCH(WatchList!$B41,'All CCC'!$B$7:$B$826,0)))</f>
        <v/>
      </c>
      <c r="BA41" s="889" t="str">
        <f>IF($B41="","",INDEX('All CCC'!BA$7:BA$826,MATCH(WatchList!$B41,'All CCC'!$B$7:$B$826,0)))</f>
        <v/>
      </c>
      <c r="BB41" s="889" t="str">
        <f>IF($B41="","",INDEX('All CCC'!BB$7:BB$826,MATCH(WatchList!$B41,'All CCC'!$B$7:$B$826,0)))</f>
        <v/>
      </c>
      <c r="BC41" s="889" t="str">
        <f>IF($B41="","",INDEX('All CCC'!BC$7:BC$826,MATCH(WatchList!$B41,'All CCC'!$B$7:$B$826,0)))</f>
        <v/>
      </c>
      <c r="BD41" s="889" t="str">
        <f>IF($B41="","",INDEX('All CCC'!BD$7:BD$826,MATCH(WatchList!$B41,'All CCC'!$B$7:$B$826,0)))</f>
        <v/>
      </c>
      <c r="BE41" s="889" t="str">
        <f>IF($B41="","",INDEX('All CCC'!BE$7:BE$826,MATCH(WatchList!$B41,'All CCC'!$B$7:$B$826,0)))</f>
        <v/>
      </c>
      <c r="BF41" s="889" t="str">
        <f>IF($B41="","",INDEX('All CCC'!BF$7:BF$826,MATCH(WatchList!$B41,'All CCC'!$B$7:$B$826,0)))</f>
        <v/>
      </c>
      <c r="BG41" s="889" t="str">
        <f>IF($B41="","",INDEX('All CCC'!BG$7:BG$826,MATCH(WatchList!$B41,'All CCC'!$B$7:$B$826,0)))</f>
        <v/>
      </c>
    </row>
    <row r="42" spans="1:59" x14ac:dyDescent="0.2">
      <c r="A42" s="576" t="str">
        <f>IF($B42="","",INDEX('All CCC'!A$7:A$826,MATCH(WatchList!$B42,'All CCC'!$B$7:$B$826,0)))</f>
        <v/>
      </c>
      <c r="B42" s="36"/>
      <c r="C42" s="889" t="str">
        <f>IF($B42="","",INDEX('All CCC'!C$7:C$826,MATCH(WatchList!$B42,'All CCC'!$B$7:$B$826,0)))</f>
        <v/>
      </c>
      <c r="D42" s="889" t="str">
        <f>IF($B42="","",INDEX('All CCC'!D$7:D$826,MATCH(WatchList!$B42,'All CCC'!$B$7:$B$826,0)))</f>
        <v/>
      </c>
      <c r="E42" s="889" t="str">
        <f>IF($B42="","",INDEX('All CCC'!E$7:E$826,MATCH(WatchList!$B42,'All CCC'!$B$7:$B$826,0)))</f>
        <v/>
      </c>
      <c r="F42" s="889" t="str">
        <f>IF($B42="","",INDEX('All CCC'!F$7:F$826,MATCH(WatchList!$B42,'All CCC'!$B$7:$B$826,0)))</f>
        <v/>
      </c>
      <c r="G42" s="889" t="str">
        <f>IF($B42="","",INDEX('All CCC'!G$7:G$826,MATCH(WatchList!$B42,'All CCC'!$B$7:$B$826,0)))</f>
        <v/>
      </c>
      <c r="H42" s="889" t="str">
        <f>IF($B42="","",INDEX('All CCC'!H$7:H$826,MATCH(WatchList!$B42,'All CCC'!$B$7:$B$826,0)))</f>
        <v/>
      </c>
      <c r="I42" s="889" t="str">
        <f>IF($B42="","",INDEX('All CCC'!I$7:I$826,MATCH(WatchList!$B42,'All CCC'!$B$7:$B$826,0)))</f>
        <v/>
      </c>
      <c r="J42" s="889" t="str">
        <f>IF($B42="","",INDEX('All CCC'!J$7:J$826,MATCH(WatchList!$B42,'All CCC'!$B$7:$B$826,0)))</f>
        <v/>
      </c>
      <c r="K42" s="889" t="str">
        <f>IF($B42="","",INDEX('All CCC'!K$7:K$826,MATCH(WatchList!$B42,'All CCC'!$B$7:$B$826,0)))</f>
        <v/>
      </c>
      <c r="L42" s="889" t="str">
        <f>IF($B42="","",INDEX('All CCC'!L$7:L$826,MATCH(WatchList!$B42,'All CCC'!$B$7:$B$826,0)))</f>
        <v/>
      </c>
      <c r="M42" s="889" t="str">
        <f>IF($B42="","",INDEX('All CCC'!M$7:M$826,MATCH(WatchList!$B42,'All CCC'!$B$7:$B$826,0)))</f>
        <v/>
      </c>
      <c r="N42" s="889" t="str">
        <f>IF($B42="","",INDEX('All CCC'!N$7:N$826,MATCH(WatchList!$B42,'All CCC'!$B$7:$B$826,0)))</f>
        <v/>
      </c>
      <c r="O42" s="889" t="str">
        <f>IF($B42="","",INDEX('All CCC'!O$7:O$826,MATCH(WatchList!$B42,'All CCC'!$B$7:$B$826,0)))</f>
        <v/>
      </c>
      <c r="P42" s="890" t="str">
        <f>IF($B42="","",INDEX('All CCC'!P$7:P$826,MATCH(WatchList!$B42,'All CCC'!$B$7:$B$826,0)))</f>
        <v/>
      </c>
      <c r="Q42" s="890" t="str">
        <f>IF($B42="","",INDEX('All CCC'!Q$7:Q$826,MATCH(WatchList!$B42,'All CCC'!$B$7:$B$826,0)))</f>
        <v/>
      </c>
      <c r="R42" s="889" t="str">
        <f>IF($B42="","",INDEX('All CCC'!R$7:R$826,MATCH(WatchList!$B42,'All CCC'!$B$7:$B$826,0)))</f>
        <v/>
      </c>
      <c r="S42" s="889" t="str">
        <f>IF($B42="","",INDEX('All CCC'!S$7:S$826,MATCH(WatchList!$B42,'All CCC'!$B$7:$B$826,0)))</f>
        <v/>
      </c>
      <c r="T42" s="889" t="str">
        <f>IF($B42="","",INDEX('All CCC'!T$7:T$826,MATCH(WatchList!$B42,'All CCC'!$B$7:$B$826,0)))</f>
        <v/>
      </c>
      <c r="U42" s="889" t="str">
        <f>IF($B42="","",INDEX('All CCC'!U$7:U$826,MATCH(WatchList!$B42,'All CCC'!$B$7:$B$826,0)))</f>
        <v/>
      </c>
      <c r="V42" s="889" t="str">
        <f>IF($B42="","",INDEX('All CCC'!V$7:V$826,MATCH(WatchList!$B42,'All CCC'!$B$7:$B$826,0)))</f>
        <v/>
      </c>
      <c r="W42" s="889" t="str">
        <f>IF($B42="","",INDEX('All CCC'!W$7:W$826,MATCH(WatchList!$B42,'All CCC'!$B$7:$B$826,0)))</f>
        <v/>
      </c>
      <c r="X42" s="889" t="str">
        <f>IF($B42="","",INDEX('All CCC'!X$7:X$826,MATCH(WatchList!$B42,'All CCC'!$B$7:$B$826,0)))</f>
        <v/>
      </c>
      <c r="Y42" s="889" t="str">
        <f>IF($B42="","",INDEX('All CCC'!Y$7:Y$826,MATCH(WatchList!$B42,'All CCC'!$B$7:$B$826,0)))</f>
        <v/>
      </c>
      <c r="Z42" s="889" t="str">
        <f>IF($B42="","",INDEX('All CCC'!Z$7:Z$826,MATCH(WatchList!$B42,'All CCC'!$B$7:$B$826,0)))</f>
        <v/>
      </c>
      <c r="AA42" s="889" t="str">
        <f>IF($B42="","",INDEX('All CCC'!AA$7:AA$826,MATCH(WatchList!$B42,'All CCC'!$B$7:$B$826,0)))</f>
        <v/>
      </c>
      <c r="AB42" s="889" t="str">
        <f>IF($B42="","",INDEX('All CCC'!AB$7:AB$826,MATCH(WatchList!$B42,'All CCC'!$B$7:$B$826,0)))</f>
        <v/>
      </c>
      <c r="AC42" s="889" t="str">
        <f>IF($B42="","",INDEX('All CCC'!AC$7:AC$826,MATCH(WatchList!$B42,'All CCC'!$B$7:$B$826,0)))</f>
        <v/>
      </c>
      <c r="AD42" s="889" t="str">
        <f>IF($B42="","",INDEX('All CCC'!AD$7:AD$826,MATCH(WatchList!$B42,'All CCC'!$B$7:$B$826,0)))</f>
        <v/>
      </c>
      <c r="AE42" s="889" t="str">
        <f>IF($B42="","",INDEX('All CCC'!AE$7:AE$826,MATCH(WatchList!$B42,'All CCC'!$B$7:$B$826,0)))</f>
        <v/>
      </c>
      <c r="AF42" s="889" t="str">
        <f>IF($B42="","",INDEX('All CCC'!AF$7:AF$826,MATCH(WatchList!$B42,'All CCC'!$B$7:$B$826,0)))</f>
        <v/>
      </c>
      <c r="AG42" s="889" t="str">
        <f>IF($B42="","",INDEX('All CCC'!AG$7:AG$826,MATCH(WatchList!$B42,'All CCC'!$B$7:$B$826,0)))</f>
        <v/>
      </c>
      <c r="AH42" s="889" t="str">
        <f>IF($B42="","",INDEX('All CCC'!AH$7:AH$826,MATCH(WatchList!$B42,'All CCC'!$B$7:$B$826,0)))</f>
        <v/>
      </c>
      <c r="AI42" s="889" t="str">
        <f>IF($B42="","",INDEX('All CCC'!AI$7:AI$826,MATCH(WatchList!$B42,'All CCC'!$B$7:$B$826,0)))</f>
        <v/>
      </c>
      <c r="AJ42" s="889" t="str">
        <f>IF($B42="","",INDEX('All CCC'!AJ$7:AJ$826,MATCH(WatchList!$B42,'All CCC'!$B$7:$B$826,0)))</f>
        <v/>
      </c>
      <c r="AK42" s="889" t="str">
        <f>IF($B42="","",INDEX('All CCC'!AK$7:AK$826,MATCH(WatchList!$B42,'All CCC'!$B$7:$B$826,0)))</f>
        <v/>
      </c>
      <c r="AL42" s="889" t="str">
        <f>IF($B42="","",INDEX('All CCC'!AL$7:AL$826,MATCH(WatchList!$B42,'All CCC'!$B$7:$B$826,0)))</f>
        <v/>
      </c>
      <c r="AM42" s="889" t="str">
        <f>IF($B42="","",INDEX('All CCC'!AM$7:AM$826,MATCH(WatchList!$B42,'All CCC'!$B$7:$B$826,0)))</f>
        <v/>
      </c>
      <c r="AN42" s="889" t="str">
        <f>IF($B42="","",INDEX('All CCC'!AN$7:AN$826,MATCH(WatchList!$B42,'All CCC'!$B$7:$B$826,0)))</f>
        <v/>
      </c>
      <c r="AO42" s="889" t="str">
        <f>IF($B42="","",INDEX('All CCC'!AO$7:AO$826,MATCH(WatchList!$B42,'All CCC'!$B$7:$B$826,0)))</f>
        <v/>
      </c>
      <c r="AP42" s="889" t="str">
        <f>IF($B42="","",INDEX('All CCC'!AP$7:AP$826,MATCH(WatchList!$B42,'All CCC'!$B$7:$B$826,0)))</f>
        <v/>
      </c>
      <c r="AQ42" s="889" t="str">
        <f>IF($B42="","",INDEX('All CCC'!AQ$7:AQ$826,MATCH(WatchList!$B42,'All CCC'!$B$7:$B$826,0)))</f>
        <v/>
      </c>
      <c r="AR42" s="889" t="str">
        <f>IF($B42="","",INDEX('All CCC'!AR$7:AR$826,MATCH(WatchList!$B42,'All CCC'!$B$7:$B$826,0)))</f>
        <v/>
      </c>
      <c r="AS42" s="889" t="str">
        <f>IF($B42="","",INDEX('All CCC'!AS$7:AS$826,MATCH(WatchList!$B42,'All CCC'!$B$7:$B$826,0)))</f>
        <v/>
      </c>
      <c r="AT42" s="889" t="str">
        <f>IF($B42="","",INDEX('All CCC'!AT$7:AT$826,MATCH(WatchList!$B42,'All CCC'!$B$7:$B$826,0)))</f>
        <v/>
      </c>
      <c r="AU42" s="889" t="str">
        <f>IF($B42="","",INDEX('All CCC'!AU$7:AU$826,MATCH(WatchList!$B42,'All CCC'!$B$7:$B$826,0)))</f>
        <v/>
      </c>
      <c r="AV42" s="889" t="str">
        <f>IF($B42="","",INDEX('All CCC'!AV$7:AV$826,MATCH(WatchList!$B42,'All CCC'!$B$7:$B$826,0)))</f>
        <v/>
      </c>
      <c r="AW42" s="889" t="str">
        <f>IF($B42="","",INDEX('All CCC'!AW$7:AW$826,MATCH(WatchList!$B42,'All CCC'!$B$7:$B$826,0)))</f>
        <v/>
      </c>
      <c r="AX42" s="889" t="str">
        <f>IF($B42="","",INDEX('All CCC'!AX$7:AX$826,MATCH(WatchList!$B42,'All CCC'!$B$7:$B$826,0)))</f>
        <v/>
      </c>
      <c r="AY42" s="889" t="str">
        <f>IF($B42="","",INDEX('All CCC'!AY$7:AY$826,MATCH(WatchList!$B42,'All CCC'!$B$7:$B$826,0)))</f>
        <v/>
      </c>
      <c r="AZ42" s="889" t="str">
        <f>IF($B42="","",INDEX('All CCC'!AZ$7:AZ$826,MATCH(WatchList!$B42,'All CCC'!$B$7:$B$826,0)))</f>
        <v/>
      </c>
      <c r="BA42" s="889" t="str">
        <f>IF($B42="","",INDEX('All CCC'!BA$7:BA$826,MATCH(WatchList!$B42,'All CCC'!$B$7:$B$826,0)))</f>
        <v/>
      </c>
      <c r="BB42" s="889" t="str">
        <f>IF($B42="","",INDEX('All CCC'!BB$7:BB$826,MATCH(WatchList!$B42,'All CCC'!$B$7:$B$826,0)))</f>
        <v/>
      </c>
      <c r="BC42" s="889" t="str">
        <f>IF($B42="","",INDEX('All CCC'!BC$7:BC$826,MATCH(WatchList!$B42,'All CCC'!$B$7:$B$826,0)))</f>
        <v/>
      </c>
      <c r="BD42" s="889" t="str">
        <f>IF($B42="","",INDEX('All CCC'!BD$7:BD$826,MATCH(WatchList!$B42,'All CCC'!$B$7:$B$826,0)))</f>
        <v/>
      </c>
      <c r="BE42" s="889" t="str">
        <f>IF($B42="","",INDEX('All CCC'!BE$7:BE$826,MATCH(WatchList!$B42,'All CCC'!$B$7:$B$826,0)))</f>
        <v/>
      </c>
      <c r="BF42" s="889" t="str">
        <f>IF($B42="","",INDEX('All CCC'!BF$7:BF$826,MATCH(WatchList!$B42,'All CCC'!$B$7:$B$826,0)))</f>
        <v/>
      </c>
      <c r="BG42" s="889" t="str">
        <f>IF($B42="","",INDEX('All CCC'!BG$7:BG$826,MATCH(WatchList!$B42,'All CCC'!$B$7:$B$826,0)))</f>
        <v/>
      </c>
    </row>
    <row r="43" spans="1:59" x14ac:dyDescent="0.2">
      <c r="A43" s="576" t="str">
        <f>IF($B43="","",INDEX('All CCC'!A$7:A$826,MATCH(WatchList!$B43,'All CCC'!$B$7:$B$826,0)))</f>
        <v/>
      </c>
      <c r="B43" s="36"/>
      <c r="C43" s="889" t="str">
        <f>IF($B43="","",INDEX('All CCC'!C$7:C$826,MATCH(WatchList!$B43,'All CCC'!$B$7:$B$826,0)))</f>
        <v/>
      </c>
      <c r="D43" s="889" t="str">
        <f>IF($B43="","",INDEX('All CCC'!D$7:D$826,MATCH(WatchList!$B43,'All CCC'!$B$7:$B$826,0)))</f>
        <v/>
      </c>
      <c r="E43" s="889" t="str">
        <f>IF($B43="","",INDEX('All CCC'!E$7:E$826,MATCH(WatchList!$B43,'All CCC'!$B$7:$B$826,0)))</f>
        <v/>
      </c>
      <c r="F43" s="889" t="str">
        <f>IF($B43="","",INDEX('All CCC'!F$7:F$826,MATCH(WatchList!$B43,'All CCC'!$B$7:$B$826,0)))</f>
        <v/>
      </c>
      <c r="G43" s="889" t="str">
        <f>IF($B43="","",INDEX('All CCC'!G$7:G$826,MATCH(WatchList!$B43,'All CCC'!$B$7:$B$826,0)))</f>
        <v/>
      </c>
      <c r="H43" s="889" t="str">
        <f>IF($B43="","",INDEX('All CCC'!H$7:H$826,MATCH(WatchList!$B43,'All CCC'!$B$7:$B$826,0)))</f>
        <v/>
      </c>
      <c r="I43" s="889" t="str">
        <f>IF($B43="","",INDEX('All CCC'!I$7:I$826,MATCH(WatchList!$B43,'All CCC'!$B$7:$B$826,0)))</f>
        <v/>
      </c>
      <c r="J43" s="889" t="str">
        <f>IF($B43="","",INDEX('All CCC'!J$7:J$826,MATCH(WatchList!$B43,'All CCC'!$B$7:$B$826,0)))</f>
        <v/>
      </c>
      <c r="K43" s="889" t="str">
        <f>IF($B43="","",INDEX('All CCC'!K$7:K$826,MATCH(WatchList!$B43,'All CCC'!$B$7:$B$826,0)))</f>
        <v/>
      </c>
      <c r="L43" s="889" t="str">
        <f>IF($B43="","",INDEX('All CCC'!L$7:L$826,MATCH(WatchList!$B43,'All CCC'!$B$7:$B$826,0)))</f>
        <v/>
      </c>
      <c r="M43" s="889" t="str">
        <f>IF($B43="","",INDEX('All CCC'!M$7:M$826,MATCH(WatchList!$B43,'All CCC'!$B$7:$B$826,0)))</f>
        <v/>
      </c>
      <c r="N43" s="889" t="str">
        <f>IF($B43="","",INDEX('All CCC'!N$7:N$826,MATCH(WatchList!$B43,'All CCC'!$B$7:$B$826,0)))</f>
        <v/>
      </c>
      <c r="O43" s="889" t="str">
        <f>IF($B43="","",INDEX('All CCC'!O$7:O$826,MATCH(WatchList!$B43,'All CCC'!$B$7:$B$826,0)))</f>
        <v/>
      </c>
      <c r="P43" s="890" t="str">
        <f>IF($B43="","",INDEX('All CCC'!P$7:P$826,MATCH(WatchList!$B43,'All CCC'!$B$7:$B$826,0)))</f>
        <v/>
      </c>
      <c r="Q43" s="890" t="str">
        <f>IF($B43="","",INDEX('All CCC'!Q$7:Q$826,MATCH(WatchList!$B43,'All CCC'!$B$7:$B$826,0)))</f>
        <v/>
      </c>
      <c r="R43" s="889" t="str">
        <f>IF($B43="","",INDEX('All CCC'!R$7:R$826,MATCH(WatchList!$B43,'All CCC'!$B$7:$B$826,0)))</f>
        <v/>
      </c>
      <c r="S43" s="889" t="str">
        <f>IF($B43="","",INDEX('All CCC'!S$7:S$826,MATCH(WatchList!$B43,'All CCC'!$B$7:$B$826,0)))</f>
        <v/>
      </c>
      <c r="T43" s="889" t="str">
        <f>IF($B43="","",INDEX('All CCC'!T$7:T$826,MATCH(WatchList!$B43,'All CCC'!$B$7:$B$826,0)))</f>
        <v/>
      </c>
      <c r="U43" s="889" t="str">
        <f>IF($B43="","",INDEX('All CCC'!U$7:U$826,MATCH(WatchList!$B43,'All CCC'!$B$7:$B$826,0)))</f>
        <v/>
      </c>
      <c r="V43" s="889" t="str">
        <f>IF($B43="","",INDEX('All CCC'!V$7:V$826,MATCH(WatchList!$B43,'All CCC'!$B$7:$B$826,0)))</f>
        <v/>
      </c>
      <c r="W43" s="889" t="str">
        <f>IF($B43="","",INDEX('All CCC'!W$7:W$826,MATCH(WatchList!$B43,'All CCC'!$B$7:$B$826,0)))</f>
        <v/>
      </c>
      <c r="X43" s="889" t="str">
        <f>IF($B43="","",INDEX('All CCC'!X$7:X$826,MATCH(WatchList!$B43,'All CCC'!$B$7:$B$826,0)))</f>
        <v/>
      </c>
      <c r="Y43" s="889" t="str">
        <f>IF($B43="","",INDEX('All CCC'!Y$7:Y$826,MATCH(WatchList!$B43,'All CCC'!$B$7:$B$826,0)))</f>
        <v/>
      </c>
      <c r="Z43" s="889" t="str">
        <f>IF($B43="","",INDEX('All CCC'!Z$7:Z$826,MATCH(WatchList!$B43,'All CCC'!$B$7:$B$826,0)))</f>
        <v/>
      </c>
      <c r="AA43" s="889" t="str">
        <f>IF($B43="","",INDEX('All CCC'!AA$7:AA$826,MATCH(WatchList!$B43,'All CCC'!$B$7:$B$826,0)))</f>
        <v/>
      </c>
      <c r="AB43" s="889" t="str">
        <f>IF($B43="","",INDEX('All CCC'!AB$7:AB$826,MATCH(WatchList!$B43,'All CCC'!$B$7:$B$826,0)))</f>
        <v/>
      </c>
      <c r="AC43" s="889" t="str">
        <f>IF($B43="","",INDEX('All CCC'!AC$7:AC$826,MATCH(WatchList!$B43,'All CCC'!$B$7:$B$826,0)))</f>
        <v/>
      </c>
      <c r="AD43" s="889" t="str">
        <f>IF($B43="","",INDEX('All CCC'!AD$7:AD$826,MATCH(WatchList!$B43,'All CCC'!$B$7:$B$826,0)))</f>
        <v/>
      </c>
      <c r="AE43" s="889" t="str">
        <f>IF($B43="","",INDEX('All CCC'!AE$7:AE$826,MATCH(WatchList!$B43,'All CCC'!$B$7:$B$826,0)))</f>
        <v/>
      </c>
      <c r="AF43" s="889" t="str">
        <f>IF($B43="","",INDEX('All CCC'!AF$7:AF$826,MATCH(WatchList!$B43,'All CCC'!$B$7:$B$826,0)))</f>
        <v/>
      </c>
      <c r="AG43" s="889" t="str">
        <f>IF($B43="","",INDEX('All CCC'!AG$7:AG$826,MATCH(WatchList!$B43,'All CCC'!$B$7:$B$826,0)))</f>
        <v/>
      </c>
      <c r="AH43" s="889" t="str">
        <f>IF($B43="","",INDEX('All CCC'!AH$7:AH$826,MATCH(WatchList!$B43,'All CCC'!$B$7:$B$826,0)))</f>
        <v/>
      </c>
      <c r="AI43" s="889" t="str">
        <f>IF($B43="","",INDEX('All CCC'!AI$7:AI$826,MATCH(WatchList!$B43,'All CCC'!$B$7:$B$826,0)))</f>
        <v/>
      </c>
      <c r="AJ43" s="889" t="str">
        <f>IF($B43="","",INDEX('All CCC'!AJ$7:AJ$826,MATCH(WatchList!$B43,'All CCC'!$B$7:$B$826,0)))</f>
        <v/>
      </c>
      <c r="AK43" s="889" t="str">
        <f>IF($B43="","",INDEX('All CCC'!AK$7:AK$826,MATCH(WatchList!$B43,'All CCC'!$B$7:$B$826,0)))</f>
        <v/>
      </c>
      <c r="AL43" s="889" t="str">
        <f>IF($B43="","",INDEX('All CCC'!AL$7:AL$826,MATCH(WatchList!$B43,'All CCC'!$B$7:$B$826,0)))</f>
        <v/>
      </c>
      <c r="AM43" s="889" t="str">
        <f>IF($B43="","",INDEX('All CCC'!AM$7:AM$826,MATCH(WatchList!$B43,'All CCC'!$B$7:$B$826,0)))</f>
        <v/>
      </c>
      <c r="AN43" s="889" t="str">
        <f>IF($B43="","",INDEX('All CCC'!AN$7:AN$826,MATCH(WatchList!$B43,'All CCC'!$B$7:$B$826,0)))</f>
        <v/>
      </c>
      <c r="AO43" s="889" t="str">
        <f>IF($B43="","",INDEX('All CCC'!AO$7:AO$826,MATCH(WatchList!$B43,'All CCC'!$B$7:$B$826,0)))</f>
        <v/>
      </c>
      <c r="AP43" s="889" t="str">
        <f>IF($B43="","",INDEX('All CCC'!AP$7:AP$826,MATCH(WatchList!$B43,'All CCC'!$B$7:$B$826,0)))</f>
        <v/>
      </c>
      <c r="AQ43" s="889" t="str">
        <f>IF($B43="","",INDEX('All CCC'!AQ$7:AQ$826,MATCH(WatchList!$B43,'All CCC'!$B$7:$B$826,0)))</f>
        <v/>
      </c>
      <c r="AR43" s="889" t="str">
        <f>IF($B43="","",INDEX('All CCC'!AR$7:AR$826,MATCH(WatchList!$B43,'All CCC'!$B$7:$B$826,0)))</f>
        <v/>
      </c>
      <c r="AS43" s="889" t="str">
        <f>IF($B43="","",INDEX('All CCC'!AS$7:AS$826,MATCH(WatchList!$B43,'All CCC'!$B$7:$B$826,0)))</f>
        <v/>
      </c>
      <c r="AT43" s="889" t="str">
        <f>IF($B43="","",INDEX('All CCC'!AT$7:AT$826,MATCH(WatchList!$B43,'All CCC'!$B$7:$B$826,0)))</f>
        <v/>
      </c>
      <c r="AU43" s="889" t="str">
        <f>IF($B43="","",INDEX('All CCC'!AU$7:AU$826,MATCH(WatchList!$B43,'All CCC'!$B$7:$B$826,0)))</f>
        <v/>
      </c>
      <c r="AV43" s="889" t="str">
        <f>IF($B43="","",INDEX('All CCC'!AV$7:AV$826,MATCH(WatchList!$B43,'All CCC'!$B$7:$B$826,0)))</f>
        <v/>
      </c>
      <c r="AW43" s="889" t="str">
        <f>IF($B43="","",INDEX('All CCC'!AW$7:AW$826,MATCH(WatchList!$B43,'All CCC'!$B$7:$B$826,0)))</f>
        <v/>
      </c>
      <c r="AX43" s="889" t="str">
        <f>IF($B43="","",INDEX('All CCC'!AX$7:AX$826,MATCH(WatchList!$B43,'All CCC'!$B$7:$B$826,0)))</f>
        <v/>
      </c>
      <c r="AY43" s="889" t="str">
        <f>IF($B43="","",INDEX('All CCC'!AY$7:AY$826,MATCH(WatchList!$B43,'All CCC'!$B$7:$B$826,0)))</f>
        <v/>
      </c>
      <c r="AZ43" s="889" t="str">
        <f>IF($B43="","",INDEX('All CCC'!AZ$7:AZ$826,MATCH(WatchList!$B43,'All CCC'!$B$7:$B$826,0)))</f>
        <v/>
      </c>
      <c r="BA43" s="889" t="str">
        <f>IF($B43="","",INDEX('All CCC'!BA$7:BA$826,MATCH(WatchList!$B43,'All CCC'!$B$7:$B$826,0)))</f>
        <v/>
      </c>
      <c r="BB43" s="889" t="str">
        <f>IF($B43="","",INDEX('All CCC'!BB$7:BB$826,MATCH(WatchList!$B43,'All CCC'!$B$7:$B$826,0)))</f>
        <v/>
      </c>
      <c r="BC43" s="889" t="str">
        <f>IF($B43="","",INDEX('All CCC'!BC$7:BC$826,MATCH(WatchList!$B43,'All CCC'!$B$7:$B$826,0)))</f>
        <v/>
      </c>
      <c r="BD43" s="889" t="str">
        <f>IF($B43="","",INDEX('All CCC'!BD$7:BD$826,MATCH(WatchList!$B43,'All CCC'!$B$7:$B$826,0)))</f>
        <v/>
      </c>
      <c r="BE43" s="889" t="str">
        <f>IF($B43="","",INDEX('All CCC'!BE$7:BE$826,MATCH(WatchList!$B43,'All CCC'!$B$7:$B$826,0)))</f>
        <v/>
      </c>
      <c r="BF43" s="889" t="str">
        <f>IF($B43="","",INDEX('All CCC'!BF$7:BF$826,MATCH(WatchList!$B43,'All CCC'!$B$7:$B$826,0)))</f>
        <v/>
      </c>
      <c r="BG43" s="889" t="str">
        <f>IF($B43="","",INDEX('All CCC'!BG$7:BG$826,MATCH(WatchList!$B43,'All CCC'!$B$7:$B$826,0)))</f>
        <v/>
      </c>
    </row>
    <row r="44" spans="1:59" x14ac:dyDescent="0.2">
      <c r="A44" s="576" t="str">
        <f>IF($B44="","",INDEX('All CCC'!A$7:A$826,MATCH(WatchList!$B44,'All CCC'!$B$7:$B$826,0)))</f>
        <v/>
      </c>
      <c r="B44" s="36"/>
      <c r="C44" s="889" t="str">
        <f>IF($B44="","",INDEX('All CCC'!C$7:C$826,MATCH(WatchList!$B44,'All CCC'!$B$7:$B$826,0)))</f>
        <v/>
      </c>
      <c r="D44" s="889" t="str">
        <f>IF($B44="","",INDEX('All CCC'!D$7:D$826,MATCH(WatchList!$B44,'All CCC'!$B$7:$B$826,0)))</f>
        <v/>
      </c>
      <c r="E44" s="889" t="str">
        <f>IF($B44="","",INDEX('All CCC'!E$7:E$826,MATCH(WatchList!$B44,'All CCC'!$B$7:$B$826,0)))</f>
        <v/>
      </c>
      <c r="F44" s="889" t="str">
        <f>IF($B44="","",INDEX('All CCC'!F$7:F$826,MATCH(WatchList!$B44,'All CCC'!$B$7:$B$826,0)))</f>
        <v/>
      </c>
      <c r="G44" s="889" t="str">
        <f>IF($B44="","",INDEX('All CCC'!G$7:G$826,MATCH(WatchList!$B44,'All CCC'!$B$7:$B$826,0)))</f>
        <v/>
      </c>
      <c r="H44" s="889" t="str">
        <f>IF($B44="","",INDEX('All CCC'!H$7:H$826,MATCH(WatchList!$B44,'All CCC'!$B$7:$B$826,0)))</f>
        <v/>
      </c>
      <c r="I44" s="889" t="str">
        <f>IF($B44="","",INDEX('All CCC'!I$7:I$826,MATCH(WatchList!$B44,'All CCC'!$B$7:$B$826,0)))</f>
        <v/>
      </c>
      <c r="J44" s="889" t="str">
        <f>IF($B44="","",INDEX('All CCC'!J$7:J$826,MATCH(WatchList!$B44,'All CCC'!$B$7:$B$826,0)))</f>
        <v/>
      </c>
      <c r="K44" s="889" t="str">
        <f>IF($B44="","",INDEX('All CCC'!K$7:K$826,MATCH(WatchList!$B44,'All CCC'!$B$7:$B$826,0)))</f>
        <v/>
      </c>
      <c r="L44" s="889" t="str">
        <f>IF($B44="","",INDEX('All CCC'!L$7:L$826,MATCH(WatchList!$B44,'All CCC'!$B$7:$B$826,0)))</f>
        <v/>
      </c>
      <c r="M44" s="889" t="str">
        <f>IF($B44="","",INDEX('All CCC'!M$7:M$826,MATCH(WatchList!$B44,'All CCC'!$B$7:$B$826,0)))</f>
        <v/>
      </c>
      <c r="N44" s="889" t="str">
        <f>IF($B44="","",INDEX('All CCC'!N$7:N$826,MATCH(WatchList!$B44,'All CCC'!$B$7:$B$826,0)))</f>
        <v/>
      </c>
      <c r="O44" s="889" t="str">
        <f>IF($B44="","",INDEX('All CCC'!O$7:O$826,MATCH(WatchList!$B44,'All CCC'!$B$7:$B$826,0)))</f>
        <v/>
      </c>
      <c r="P44" s="890" t="str">
        <f>IF($B44="","",INDEX('All CCC'!P$7:P$826,MATCH(WatchList!$B44,'All CCC'!$B$7:$B$826,0)))</f>
        <v/>
      </c>
      <c r="Q44" s="890" t="str">
        <f>IF($B44="","",INDEX('All CCC'!Q$7:Q$826,MATCH(WatchList!$B44,'All CCC'!$B$7:$B$826,0)))</f>
        <v/>
      </c>
      <c r="R44" s="889" t="str">
        <f>IF($B44="","",INDEX('All CCC'!R$7:R$826,MATCH(WatchList!$B44,'All CCC'!$B$7:$B$826,0)))</f>
        <v/>
      </c>
      <c r="S44" s="889" t="str">
        <f>IF($B44="","",INDEX('All CCC'!S$7:S$826,MATCH(WatchList!$B44,'All CCC'!$B$7:$B$826,0)))</f>
        <v/>
      </c>
      <c r="T44" s="889" t="str">
        <f>IF($B44="","",INDEX('All CCC'!T$7:T$826,MATCH(WatchList!$B44,'All CCC'!$B$7:$B$826,0)))</f>
        <v/>
      </c>
      <c r="U44" s="889" t="str">
        <f>IF($B44="","",INDEX('All CCC'!U$7:U$826,MATCH(WatchList!$B44,'All CCC'!$B$7:$B$826,0)))</f>
        <v/>
      </c>
      <c r="V44" s="889" t="str">
        <f>IF($B44="","",INDEX('All CCC'!V$7:V$826,MATCH(WatchList!$B44,'All CCC'!$B$7:$B$826,0)))</f>
        <v/>
      </c>
      <c r="W44" s="889" t="str">
        <f>IF($B44="","",INDEX('All CCC'!W$7:W$826,MATCH(WatchList!$B44,'All CCC'!$B$7:$B$826,0)))</f>
        <v/>
      </c>
      <c r="X44" s="889" t="str">
        <f>IF($B44="","",INDEX('All CCC'!X$7:X$826,MATCH(WatchList!$B44,'All CCC'!$B$7:$B$826,0)))</f>
        <v/>
      </c>
      <c r="Y44" s="889" t="str">
        <f>IF($B44="","",INDEX('All CCC'!Y$7:Y$826,MATCH(WatchList!$B44,'All CCC'!$B$7:$B$826,0)))</f>
        <v/>
      </c>
      <c r="Z44" s="889" t="str">
        <f>IF($B44="","",INDEX('All CCC'!Z$7:Z$826,MATCH(WatchList!$B44,'All CCC'!$B$7:$B$826,0)))</f>
        <v/>
      </c>
      <c r="AA44" s="889" t="str">
        <f>IF($B44="","",INDEX('All CCC'!AA$7:AA$826,MATCH(WatchList!$B44,'All CCC'!$B$7:$B$826,0)))</f>
        <v/>
      </c>
      <c r="AB44" s="889" t="str">
        <f>IF($B44="","",INDEX('All CCC'!AB$7:AB$826,MATCH(WatchList!$B44,'All CCC'!$B$7:$B$826,0)))</f>
        <v/>
      </c>
      <c r="AC44" s="889" t="str">
        <f>IF($B44="","",INDEX('All CCC'!AC$7:AC$826,MATCH(WatchList!$B44,'All CCC'!$B$7:$B$826,0)))</f>
        <v/>
      </c>
      <c r="AD44" s="889" t="str">
        <f>IF($B44="","",INDEX('All CCC'!AD$7:AD$826,MATCH(WatchList!$B44,'All CCC'!$B$7:$B$826,0)))</f>
        <v/>
      </c>
      <c r="AE44" s="889" t="str">
        <f>IF($B44="","",INDEX('All CCC'!AE$7:AE$826,MATCH(WatchList!$B44,'All CCC'!$B$7:$B$826,0)))</f>
        <v/>
      </c>
      <c r="AF44" s="889" t="str">
        <f>IF($B44="","",INDEX('All CCC'!AF$7:AF$826,MATCH(WatchList!$B44,'All CCC'!$B$7:$B$826,0)))</f>
        <v/>
      </c>
      <c r="AG44" s="889" t="str">
        <f>IF($B44="","",INDEX('All CCC'!AG$7:AG$826,MATCH(WatchList!$B44,'All CCC'!$B$7:$B$826,0)))</f>
        <v/>
      </c>
      <c r="AH44" s="889" t="str">
        <f>IF($B44="","",INDEX('All CCC'!AH$7:AH$826,MATCH(WatchList!$B44,'All CCC'!$B$7:$B$826,0)))</f>
        <v/>
      </c>
      <c r="AI44" s="889" t="str">
        <f>IF($B44="","",INDEX('All CCC'!AI$7:AI$826,MATCH(WatchList!$B44,'All CCC'!$B$7:$B$826,0)))</f>
        <v/>
      </c>
      <c r="AJ44" s="889" t="str">
        <f>IF($B44="","",INDEX('All CCC'!AJ$7:AJ$826,MATCH(WatchList!$B44,'All CCC'!$B$7:$B$826,0)))</f>
        <v/>
      </c>
      <c r="AK44" s="889" t="str">
        <f>IF($B44="","",INDEX('All CCC'!AK$7:AK$826,MATCH(WatchList!$B44,'All CCC'!$B$7:$B$826,0)))</f>
        <v/>
      </c>
      <c r="AL44" s="889" t="str">
        <f>IF($B44="","",INDEX('All CCC'!AL$7:AL$826,MATCH(WatchList!$B44,'All CCC'!$B$7:$B$826,0)))</f>
        <v/>
      </c>
      <c r="AM44" s="889" t="str">
        <f>IF($B44="","",INDEX('All CCC'!AM$7:AM$826,MATCH(WatchList!$B44,'All CCC'!$B$7:$B$826,0)))</f>
        <v/>
      </c>
      <c r="AN44" s="889" t="str">
        <f>IF($B44="","",INDEX('All CCC'!AN$7:AN$826,MATCH(WatchList!$B44,'All CCC'!$B$7:$B$826,0)))</f>
        <v/>
      </c>
      <c r="AO44" s="889" t="str">
        <f>IF($B44="","",INDEX('All CCC'!AO$7:AO$826,MATCH(WatchList!$B44,'All CCC'!$B$7:$B$826,0)))</f>
        <v/>
      </c>
      <c r="AP44" s="889" t="str">
        <f>IF($B44="","",INDEX('All CCC'!AP$7:AP$826,MATCH(WatchList!$B44,'All CCC'!$B$7:$B$826,0)))</f>
        <v/>
      </c>
      <c r="AQ44" s="889" t="str">
        <f>IF($B44="","",INDEX('All CCC'!AQ$7:AQ$826,MATCH(WatchList!$B44,'All CCC'!$B$7:$B$826,0)))</f>
        <v/>
      </c>
      <c r="AR44" s="889" t="str">
        <f>IF($B44="","",INDEX('All CCC'!AR$7:AR$826,MATCH(WatchList!$B44,'All CCC'!$B$7:$B$826,0)))</f>
        <v/>
      </c>
      <c r="AS44" s="889" t="str">
        <f>IF($B44="","",INDEX('All CCC'!AS$7:AS$826,MATCH(WatchList!$B44,'All CCC'!$B$7:$B$826,0)))</f>
        <v/>
      </c>
      <c r="AT44" s="889" t="str">
        <f>IF($B44="","",INDEX('All CCC'!AT$7:AT$826,MATCH(WatchList!$B44,'All CCC'!$B$7:$B$826,0)))</f>
        <v/>
      </c>
      <c r="AU44" s="889" t="str">
        <f>IF($B44="","",INDEX('All CCC'!AU$7:AU$826,MATCH(WatchList!$B44,'All CCC'!$B$7:$B$826,0)))</f>
        <v/>
      </c>
      <c r="AV44" s="889" t="str">
        <f>IF($B44="","",INDEX('All CCC'!AV$7:AV$826,MATCH(WatchList!$B44,'All CCC'!$B$7:$B$826,0)))</f>
        <v/>
      </c>
      <c r="AW44" s="889" t="str">
        <f>IF($B44="","",INDEX('All CCC'!AW$7:AW$826,MATCH(WatchList!$B44,'All CCC'!$B$7:$B$826,0)))</f>
        <v/>
      </c>
      <c r="AX44" s="889" t="str">
        <f>IF($B44="","",INDEX('All CCC'!AX$7:AX$826,MATCH(WatchList!$B44,'All CCC'!$B$7:$B$826,0)))</f>
        <v/>
      </c>
      <c r="AY44" s="889" t="str">
        <f>IF($B44="","",INDEX('All CCC'!AY$7:AY$826,MATCH(WatchList!$B44,'All CCC'!$B$7:$B$826,0)))</f>
        <v/>
      </c>
      <c r="AZ44" s="889" t="str">
        <f>IF($B44="","",INDEX('All CCC'!AZ$7:AZ$826,MATCH(WatchList!$B44,'All CCC'!$B$7:$B$826,0)))</f>
        <v/>
      </c>
      <c r="BA44" s="889" t="str">
        <f>IF($B44="","",INDEX('All CCC'!BA$7:BA$826,MATCH(WatchList!$B44,'All CCC'!$B$7:$B$826,0)))</f>
        <v/>
      </c>
      <c r="BB44" s="889" t="str">
        <f>IF($B44="","",INDEX('All CCC'!BB$7:BB$826,MATCH(WatchList!$B44,'All CCC'!$B$7:$B$826,0)))</f>
        <v/>
      </c>
      <c r="BC44" s="889" t="str">
        <f>IF($B44="","",INDEX('All CCC'!BC$7:BC$826,MATCH(WatchList!$B44,'All CCC'!$B$7:$B$826,0)))</f>
        <v/>
      </c>
      <c r="BD44" s="889" t="str">
        <f>IF($B44="","",INDEX('All CCC'!BD$7:BD$826,MATCH(WatchList!$B44,'All CCC'!$B$7:$B$826,0)))</f>
        <v/>
      </c>
      <c r="BE44" s="889" t="str">
        <f>IF($B44="","",INDEX('All CCC'!BE$7:BE$826,MATCH(WatchList!$B44,'All CCC'!$B$7:$B$826,0)))</f>
        <v/>
      </c>
      <c r="BF44" s="889" t="str">
        <f>IF($B44="","",INDEX('All CCC'!BF$7:BF$826,MATCH(WatchList!$B44,'All CCC'!$B$7:$B$826,0)))</f>
        <v/>
      </c>
      <c r="BG44" s="889" t="str">
        <f>IF($B44="","",INDEX('All CCC'!BG$7:BG$826,MATCH(WatchList!$B44,'All CCC'!$B$7:$B$826,0)))</f>
        <v/>
      </c>
    </row>
    <row r="45" spans="1:59" x14ac:dyDescent="0.2">
      <c r="A45" s="576" t="str">
        <f>IF($B45="","",INDEX('All CCC'!A$7:A$826,MATCH(WatchList!$B45,'All CCC'!$B$7:$B$826,0)))</f>
        <v/>
      </c>
      <c r="B45" s="36"/>
      <c r="C45" s="889" t="str">
        <f>IF($B45="","",INDEX('All CCC'!C$7:C$826,MATCH(WatchList!$B45,'All CCC'!$B$7:$B$826,0)))</f>
        <v/>
      </c>
      <c r="D45" s="889" t="str">
        <f>IF($B45="","",INDEX('All CCC'!D$7:D$826,MATCH(WatchList!$B45,'All CCC'!$B$7:$B$826,0)))</f>
        <v/>
      </c>
      <c r="E45" s="889" t="str">
        <f>IF($B45="","",INDEX('All CCC'!E$7:E$826,MATCH(WatchList!$B45,'All CCC'!$B$7:$B$826,0)))</f>
        <v/>
      </c>
      <c r="F45" s="889" t="str">
        <f>IF($B45="","",INDEX('All CCC'!F$7:F$826,MATCH(WatchList!$B45,'All CCC'!$B$7:$B$826,0)))</f>
        <v/>
      </c>
      <c r="G45" s="889" t="str">
        <f>IF($B45="","",INDEX('All CCC'!G$7:G$826,MATCH(WatchList!$B45,'All CCC'!$B$7:$B$826,0)))</f>
        <v/>
      </c>
      <c r="H45" s="889" t="str">
        <f>IF($B45="","",INDEX('All CCC'!H$7:H$826,MATCH(WatchList!$B45,'All CCC'!$B$7:$B$826,0)))</f>
        <v/>
      </c>
      <c r="I45" s="889" t="str">
        <f>IF($B45="","",INDEX('All CCC'!I$7:I$826,MATCH(WatchList!$B45,'All CCC'!$B$7:$B$826,0)))</f>
        <v/>
      </c>
      <c r="J45" s="889" t="str">
        <f>IF($B45="","",INDEX('All CCC'!J$7:J$826,MATCH(WatchList!$B45,'All CCC'!$B$7:$B$826,0)))</f>
        <v/>
      </c>
      <c r="K45" s="889" t="str">
        <f>IF($B45="","",INDEX('All CCC'!K$7:K$826,MATCH(WatchList!$B45,'All CCC'!$B$7:$B$826,0)))</f>
        <v/>
      </c>
      <c r="L45" s="889" t="str">
        <f>IF($B45="","",INDEX('All CCC'!L$7:L$826,MATCH(WatchList!$B45,'All CCC'!$B$7:$B$826,0)))</f>
        <v/>
      </c>
      <c r="M45" s="889" t="str">
        <f>IF($B45="","",INDEX('All CCC'!M$7:M$826,MATCH(WatchList!$B45,'All CCC'!$B$7:$B$826,0)))</f>
        <v/>
      </c>
      <c r="N45" s="889" t="str">
        <f>IF($B45="","",INDEX('All CCC'!N$7:N$826,MATCH(WatchList!$B45,'All CCC'!$B$7:$B$826,0)))</f>
        <v/>
      </c>
      <c r="O45" s="889" t="str">
        <f>IF($B45="","",INDEX('All CCC'!O$7:O$826,MATCH(WatchList!$B45,'All CCC'!$B$7:$B$826,0)))</f>
        <v/>
      </c>
      <c r="P45" s="890" t="str">
        <f>IF($B45="","",INDEX('All CCC'!P$7:P$826,MATCH(WatchList!$B45,'All CCC'!$B$7:$B$826,0)))</f>
        <v/>
      </c>
      <c r="Q45" s="890" t="str">
        <f>IF($B45="","",INDEX('All CCC'!Q$7:Q$826,MATCH(WatchList!$B45,'All CCC'!$B$7:$B$826,0)))</f>
        <v/>
      </c>
      <c r="R45" s="889" t="str">
        <f>IF($B45="","",INDEX('All CCC'!R$7:R$826,MATCH(WatchList!$B45,'All CCC'!$B$7:$B$826,0)))</f>
        <v/>
      </c>
      <c r="S45" s="889" t="str">
        <f>IF($B45="","",INDEX('All CCC'!S$7:S$826,MATCH(WatchList!$B45,'All CCC'!$B$7:$B$826,0)))</f>
        <v/>
      </c>
      <c r="T45" s="889" t="str">
        <f>IF($B45="","",INDEX('All CCC'!T$7:T$826,MATCH(WatchList!$B45,'All CCC'!$B$7:$B$826,0)))</f>
        <v/>
      </c>
      <c r="U45" s="889" t="str">
        <f>IF($B45="","",INDEX('All CCC'!U$7:U$826,MATCH(WatchList!$B45,'All CCC'!$B$7:$B$826,0)))</f>
        <v/>
      </c>
      <c r="V45" s="889" t="str">
        <f>IF($B45="","",INDEX('All CCC'!V$7:V$826,MATCH(WatchList!$B45,'All CCC'!$B$7:$B$826,0)))</f>
        <v/>
      </c>
      <c r="W45" s="889" t="str">
        <f>IF($B45="","",INDEX('All CCC'!W$7:W$826,MATCH(WatchList!$B45,'All CCC'!$B$7:$B$826,0)))</f>
        <v/>
      </c>
      <c r="X45" s="889" t="str">
        <f>IF($B45="","",INDEX('All CCC'!X$7:X$826,MATCH(WatchList!$B45,'All CCC'!$B$7:$B$826,0)))</f>
        <v/>
      </c>
      <c r="Y45" s="889" t="str">
        <f>IF($B45="","",INDEX('All CCC'!Y$7:Y$826,MATCH(WatchList!$B45,'All CCC'!$B$7:$B$826,0)))</f>
        <v/>
      </c>
      <c r="Z45" s="889" t="str">
        <f>IF($B45="","",INDEX('All CCC'!Z$7:Z$826,MATCH(WatchList!$B45,'All CCC'!$B$7:$B$826,0)))</f>
        <v/>
      </c>
      <c r="AA45" s="889" t="str">
        <f>IF($B45="","",INDEX('All CCC'!AA$7:AA$826,MATCH(WatchList!$B45,'All CCC'!$B$7:$B$826,0)))</f>
        <v/>
      </c>
      <c r="AB45" s="889" t="str">
        <f>IF($B45="","",INDEX('All CCC'!AB$7:AB$826,MATCH(WatchList!$B45,'All CCC'!$B$7:$B$826,0)))</f>
        <v/>
      </c>
      <c r="AC45" s="889" t="str">
        <f>IF($B45="","",INDEX('All CCC'!AC$7:AC$826,MATCH(WatchList!$B45,'All CCC'!$B$7:$B$826,0)))</f>
        <v/>
      </c>
      <c r="AD45" s="889" t="str">
        <f>IF($B45="","",INDEX('All CCC'!AD$7:AD$826,MATCH(WatchList!$B45,'All CCC'!$B$7:$B$826,0)))</f>
        <v/>
      </c>
      <c r="AE45" s="889" t="str">
        <f>IF($B45="","",INDEX('All CCC'!AE$7:AE$826,MATCH(WatchList!$B45,'All CCC'!$B$7:$B$826,0)))</f>
        <v/>
      </c>
      <c r="AF45" s="889" t="str">
        <f>IF($B45="","",INDEX('All CCC'!AF$7:AF$826,MATCH(WatchList!$B45,'All CCC'!$B$7:$B$826,0)))</f>
        <v/>
      </c>
      <c r="AG45" s="889" t="str">
        <f>IF($B45="","",INDEX('All CCC'!AG$7:AG$826,MATCH(WatchList!$B45,'All CCC'!$B$7:$B$826,0)))</f>
        <v/>
      </c>
      <c r="AH45" s="889" t="str">
        <f>IF($B45="","",INDEX('All CCC'!AH$7:AH$826,MATCH(WatchList!$B45,'All CCC'!$B$7:$B$826,0)))</f>
        <v/>
      </c>
      <c r="AI45" s="889" t="str">
        <f>IF($B45="","",INDEX('All CCC'!AI$7:AI$826,MATCH(WatchList!$B45,'All CCC'!$B$7:$B$826,0)))</f>
        <v/>
      </c>
      <c r="AJ45" s="889" t="str">
        <f>IF($B45="","",INDEX('All CCC'!AJ$7:AJ$826,MATCH(WatchList!$B45,'All CCC'!$B$7:$B$826,0)))</f>
        <v/>
      </c>
      <c r="AK45" s="889" t="str">
        <f>IF($B45="","",INDEX('All CCC'!AK$7:AK$826,MATCH(WatchList!$B45,'All CCC'!$B$7:$B$826,0)))</f>
        <v/>
      </c>
      <c r="AL45" s="889" t="str">
        <f>IF($B45="","",INDEX('All CCC'!AL$7:AL$826,MATCH(WatchList!$B45,'All CCC'!$B$7:$B$826,0)))</f>
        <v/>
      </c>
      <c r="AM45" s="889" t="str">
        <f>IF($B45="","",INDEX('All CCC'!AM$7:AM$826,MATCH(WatchList!$B45,'All CCC'!$B$7:$B$826,0)))</f>
        <v/>
      </c>
      <c r="AN45" s="889" t="str">
        <f>IF($B45="","",INDEX('All CCC'!AN$7:AN$826,MATCH(WatchList!$B45,'All CCC'!$B$7:$B$826,0)))</f>
        <v/>
      </c>
      <c r="AO45" s="889" t="str">
        <f>IF($B45="","",INDEX('All CCC'!AO$7:AO$826,MATCH(WatchList!$B45,'All CCC'!$B$7:$B$826,0)))</f>
        <v/>
      </c>
      <c r="AP45" s="889" t="str">
        <f>IF($B45="","",INDEX('All CCC'!AP$7:AP$826,MATCH(WatchList!$B45,'All CCC'!$B$7:$B$826,0)))</f>
        <v/>
      </c>
      <c r="AQ45" s="889" t="str">
        <f>IF($B45="","",INDEX('All CCC'!AQ$7:AQ$826,MATCH(WatchList!$B45,'All CCC'!$B$7:$B$826,0)))</f>
        <v/>
      </c>
      <c r="AR45" s="889" t="str">
        <f>IF($B45="","",INDEX('All CCC'!AR$7:AR$826,MATCH(WatchList!$B45,'All CCC'!$B$7:$B$826,0)))</f>
        <v/>
      </c>
      <c r="AS45" s="889" t="str">
        <f>IF($B45="","",INDEX('All CCC'!AS$7:AS$826,MATCH(WatchList!$B45,'All CCC'!$B$7:$B$826,0)))</f>
        <v/>
      </c>
      <c r="AT45" s="889" t="str">
        <f>IF($B45="","",INDEX('All CCC'!AT$7:AT$826,MATCH(WatchList!$B45,'All CCC'!$B$7:$B$826,0)))</f>
        <v/>
      </c>
      <c r="AU45" s="889" t="str">
        <f>IF($B45="","",INDEX('All CCC'!AU$7:AU$826,MATCH(WatchList!$B45,'All CCC'!$B$7:$B$826,0)))</f>
        <v/>
      </c>
      <c r="AV45" s="889" t="str">
        <f>IF($B45="","",INDEX('All CCC'!AV$7:AV$826,MATCH(WatchList!$B45,'All CCC'!$B$7:$B$826,0)))</f>
        <v/>
      </c>
      <c r="AW45" s="889" t="str">
        <f>IF($B45="","",INDEX('All CCC'!AW$7:AW$826,MATCH(WatchList!$B45,'All CCC'!$B$7:$B$826,0)))</f>
        <v/>
      </c>
      <c r="AX45" s="889" t="str">
        <f>IF($B45="","",INDEX('All CCC'!AX$7:AX$826,MATCH(WatchList!$B45,'All CCC'!$B$7:$B$826,0)))</f>
        <v/>
      </c>
      <c r="AY45" s="889" t="str">
        <f>IF($B45="","",INDEX('All CCC'!AY$7:AY$826,MATCH(WatchList!$B45,'All CCC'!$B$7:$B$826,0)))</f>
        <v/>
      </c>
      <c r="AZ45" s="889" t="str">
        <f>IF($B45="","",INDEX('All CCC'!AZ$7:AZ$826,MATCH(WatchList!$B45,'All CCC'!$B$7:$B$826,0)))</f>
        <v/>
      </c>
      <c r="BA45" s="889" t="str">
        <f>IF($B45="","",INDEX('All CCC'!BA$7:BA$826,MATCH(WatchList!$B45,'All CCC'!$B$7:$B$826,0)))</f>
        <v/>
      </c>
      <c r="BB45" s="889" t="str">
        <f>IF($B45="","",INDEX('All CCC'!BB$7:BB$826,MATCH(WatchList!$B45,'All CCC'!$B$7:$B$826,0)))</f>
        <v/>
      </c>
      <c r="BC45" s="889" t="str">
        <f>IF($B45="","",INDEX('All CCC'!BC$7:BC$826,MATCH(WatchList!$B45,'All CCC'!$B$7:$B$826,0)))</f>
        <v/>
      </c>
      <c r="BD45" s="889" t="str">
        <f>IF($B45="","",INDEX('All CCC'!BD$7:BD$826,MATCH(WatchList!$B45,'All CCC'!$B$7:$B$826,0)))</f>
        <v/>
      </c>
      <c r="BE45" s="889" t="str">
        <f>IF($B45="","",INDEX('All CCC'!BE$7:BE$826,MATCH(WatchList!$B45,'All CCC'!$B$7:$B$826,0)))</f>
        <v/>
      </c>
      <c r="BF45" s="889" t="str">
        <f>IF($B45="","",INDEX('All CCC'!BF$7:BF$826,MATCH(WatchList!$B45,'All CCC'!$B$7:$B$826,0)))</f>
        <v/>
      </c>
      <c r="BG45" s="889" t="str">
        <f>IF($B45="","",INDEX('All CCC'!BG$7:BG$826,MATCH(WatchList!$B45,'All CCC'!$B$7:$B$826,0)))</f>
        <v/>
      </c>
    </row>
    <row r="46" spans="1:59" x14ac:dyDescent="0.2">
      <c r="A46" s="576" t="str">
        <f>IF($B46="","",INDEX('All CCC'!A$7:A$826,MATCH(WatchList!$B46,'All CCC'!$B$7:$B$826,0)))</f>
        <v/>
      </c>
      <c r="B46" s="36"/>
      <c r="C46" s="889" t="str">
        <f>IF($B46="","",INDEX('All CCC'!C$7:C$826,MATCH(WatchList!$B46,'All CCC'!$B$7:$B$826,0)))</f>
        <v/>
      </c>
      <c r="D46" s="889" t="str">
        <f>IF($B46="","",INDEX('All CCC'!D$7:D$826,MATCH(WatchList!$B46,'All CCC'!$B$7:$B$826,0)))</f>
        <v/>
      </c>
      <c r="E46" s="889" t="str">
        <f>IF($B46="","",INDEX('All CCC'!E$7:E$826,MATCH(WatchList!$B46,'All CCC'!$B$7:$B$826,0)))</f>
        <v/>
      </c>
      <c r="F46" s="889" t="str">
        <f>IF($B46="","",INDEX('All CCC'!F$7:F$826,MATCH(WatchList!$B46,'All CCC'!$B$7:$B$826,0)))</f>
        <v/>
      </c>
      <c r="G46" s="889" t="str">
        <f>IF($B46="","",INDEX('All CCC'!G$7:G$826,MATCH(WatchList!$B46,'All CCC'!$B$7:$B$826,0)))</f>
        <v/>
      </c>
      <c r="H46" s="889" t="str">
        <f>IF($B46="","",INDEX('All CCC'!H$7:H$826,MATCH(WatchList!$B46,'All CCC'!$B$7:$B$826,0)))</f>
        <v/>
      </c>
      <c r="I46" s="889" t="str">
        <f>IF($B46="","",INDEX('All CCC'!I$7:I$826,MATCH(WatchList!$B46,'All CCC'!$B$7:$B$826,0)))</f>
        <v/>
      </c>
      <c r="J46" s="889" t="str">
        <f>IF($B46="","",INDEX('All CCC'!J$7:J$826,MATCH(WatchList!$B46,'All CCC'!$B$7:$B$826,0)))</f>
        <v/>
      </c>
      <c r="K46" s="889" t="str">
        <f>IF($B46="","",INDEX('All CCC'!K$7:K$826,MATCH(WatchList!$B46,'All CCC'!$B$7:$B$826,0)))</f>
        <v/>
      </c>
      <c r="L46" s="889" t="str">
        <f>IF($B46="","",INDEX('All CCC'!L$7:L$826,MATCH(WatchList!$B46,'All CCC'!$B$7:$B$826,0)))</f>
        <v/>
      </c>
      <c r="M46" s="889" t="str">
        <f>IF($B46="","",INDEX('All CCC'!M$7:M$826,MATCH(WatchList!$B46,'All CCC'!$B$7:$B$826,0)))</f>
        <v/>
      </c>
      <c r="N46" s="889" t="str">
        <f>IF($B46="","",INDEX('All CCC'!N$7:N$826,MATCH(WatchList!$B46,'All CCC'!$B$7:$B$826,0)))</f>
        <v/>
      </c>
      <c r="O46" s="889" t="str">
        <f>IF($B46="","",INDEX('All CCC'!O$7:O$826,MATCH(WatchList!$B46,'All CCC'!$B$7:$B$826,0)))</f>
        <v/>
      </c>
      <c r="P46" s="890" t="str">
        <f>IF($B46="","",INDEX('All CCC'!P$7:P$826,MATCH(WatchList!$B46,'All CCC'!$B$7:$B$826,0)))</f>
        <v/>
      </c>
      <c r="Q46" s="890" t="str">
        <f>IF($B46="","",INDEX('All CCC'!Q$7:Q$826,MATCH(WatchList!$B46,'All CCC'!$B$7:$B$826,0)))</f>
        <v/>
      </c>
      <c r="R46" s="889" t="str">
        <f>IF($B46="","",INDEX('All CCC'!R$7:R$826,MATCH(WatchList!$B46,'All CCC'!$B$7:$B$826,0)))</f>
        <v/>
      </c>
      <c r="S46" s="889" t="str">
        <f>IF($B46="","",INDEX('All CCC'!S$7:S$826,MATCH(WatchList!$B46,'All CCC'!$B$7:$B$826,0)))</f>
        <v/>
      </c>
      <c r="T46" s="889" t="str">
        <f>IF($B46="","",INDEX('All CCC'!T$7:T$826,MATCH(WatchList!$B46,'All CCC'!$B$7:$B$826,0)))</f>
        <v/>
      </c>
      <c r="U46" s="889" t="str">
        <f>IF($B46="","",INDEX('All CCC'!U$7:U$826,MATCH(WatchList!$B46,'All CCC'!$B$7:$B$826,0)))</f>
        <v/>
      </c>
      <c r="V46" s="889" t="str">
        <f>IF($B46="","",INDEX('All CCC'!V$7:V$826,MATCH(WatchList!$B46,'All CCC'!$B$7:$B$826,0)))</f>
        <v/>
      </c>
      <c r="W46" s="889" t="str">
        <f>IF($B46="","",INDEX('All CCC'!W$7:W$826,MATCH(WatchList!$B46,'All CCC'!$B$7:$B$826,0)))</f>
        <v/>
      </c>
      <c r="X46" s="889" t="str">
        <f>IF($B46="","",INDEX('All CCC'!X$7:X$826,MATCH(WatchList!$B46,'All CCC'!$B$7:$B$826,0)))</f>
        <v/>
      </c>
      <c r="Y46" s="889" t="str">
        <f>IF($B46="","",INDEX('All CCC'!Y$7:Y$826,MATCH(WatchList!$B46,'All CCC'!$B$7:$B$826,0)))</f>
        <v/>
      </c>
      <c r="Z46" s="889" t="str">
        <f>IF($B46="","",INDEX('All CCC'!Z$7:Z$826,MATCH(WatchList!$B46,'All CCC'!$B$7:$B$826,0)))</f>
        <v/>
      </c>
      <c r="AA46" s="889" t="str">
        <f>IF($B46="","",INDEX('All CCC'!AA$7:AA$826,MATCH(WatchList!$B46,'All CCC'!$B$7:$B$826,0)))</f>
        <v/>
      </c>
      <c r="AB46" s="889" t="str">
        <f>IF($B46="","",INDEX('All CCC'!AB$7:AB$826,MATCH(WatchList!$B46,'All CCC'!$B$7:$B$826,0)))</f>
        <v/>
      </c>
      <c r="AC46" s="889" t="str">
        <f>IF($B46="","",INDEX('All CCC'!AC$7:AC$826,MATCH(WatchList!$B46,'All CCC'!$B$7:$B$826,0)))</f>
        <v/>
      </c>
      <c r="AD46" s="889" t="str">
        <f>IF($B46="","",INDEX('All CCC'!AD$7:AD$826,MATCH(WatchList!$B46,'All CCC'!$B$7:$B$826,0)))</f>
        <v/>
      </c>
      <c r="AE46" s="889" t="str">
        <f>IF($B46="","",INDEX('All CCC'!AE$7:AE$826,MATCH(WatchList!$B46,'All CCC'!$B$7:$B$826,0)))</f>
        <v/>
      </c>
      <c r="AF46" s="889" t="str">
        <f>IF($B46="","",INDEX('All CCC'!AF$7:AF$826,MATCH(WatchList!$B46,'All CCC'!$B$7:$B$826,0)))</f>
        <v/>
      </c>
      <c r="AG46" s="889" t="str">
        <f>IF($B46="","",INDEX('All CCC'!AG$7:AG$826,MATCH(WatchList!$B46,'All CCC'!$B$7:$B$826,0)))</f>
        <v/>
      </c>
      <c r="AH46" s="889" t="str">
        <f>IF($B46="","",INDEX('All CCC'!AH$7:AH$826,MATCH(WatchList!$B46,'All CCC'!$B$7:$B$826,0)))</f>
        <v/>
      </c>
      <c r="AI46" s="889" t="str">
        <f>IF($B46="","",INDEX('All CCC'!AI$7:AI$826,MATCH(WatchList!$B46,'All CCC'!$B$7:$B$826,0)))</f>
        <v/>
      </c>
      <c r="AJ46" s="889" t="str">
        <f>IF($B46="","",INDEX('All CCC'!AJ$7:AJ$826,MATCH(WatchList!$B46,'All CCC'!$B$7:$B$826,0)))</f>
        <v/>
      </c>
      <c r="AK46" s="889" t="str">
        <f>IF($B46="","",INDEX('All CCC'!AK$7:AK$826,MATCH(WatchList!$B46,'All CCC'!$B$7:$B$826,0)))</f>
        <v/>
      </c>
      <c r="AL46" s="889" t="str">
        <f>IF($B46="","",INDEX('All CCC'!AL$7:AL$826,MATCH(WatchList!$B46,'All CCC'!$B$7:$B$826,0)))</f>
        <v/>
      </c>
      <c r="AM46" s="889" t="str">
        <f>IF($B46="","",INDEX('All CCC'!AM$7:AM$826,MATCH(WatchList!$B46,'All CCC'!$B$7:$B$826,0)))</f>
        <v/>
      </c>
      <c r="AN46" s="889" t="str">
        <f>IF($B46="","",INDEX('All CCC'!AN$7:AN$826,MATCH(WatchList!$B46,'All CCC'!$B$7:$B$826,0)))</f>
        <v/>
      </c>
      <c r="AO46" s="889" t="str">
        <f>IF($B46="","",INDEX('All CCC'!AO$7:AO$826,MATCH(WatchList!$B46,'All CCC'!$B$7:$B$826,0)))</f>
        <v/>
      </c>
      <c r="AP46" s="889" t="str">
        <f>IF($B46="","",INDEX('All CCC'!AP$7:AP$826,MATCH(WatchList!$B46,'All CCC'!$B$7:$B$826,0)))</f>
        <v/>
      </c>
      <c r="AQ46" s="889" t="str">
        <f>IF($B46="","",INDEX('All CCC'!AQ$7:AQ$826,MATCH(WatchList!$B46,'All CCC'!$B$7:$B$826,0)))</f>
        <v/>
      </c>
      <c r="AR46" s="889" t="str">
        <f>IF($B46="","",INDEX('All CCC'!AR$7:AR$826,MATCH(WatchList!$B46,'All CCC'!$B$7:$B$826,0)))</f>
        <v/>
      </c>
      <c r="AS46" s="889" t="str">
        <f>IF($B46="","",INDEX('All CCC'!AS$7:AS$826,MATCH(WatchList!$B46,'All CCC'!$B$7:$B$826,0)))</f>
        <v/>
      </c>
      <c r="AT46" s="889" t="str">
        <f>IF($B46="","",INDEX('All CCC'!AT$7:AT$826,MATCH(WatchList!$B46,'All CCC'!$B$7:$B$826,0)))</f>
        <v/>
      </c>
      <c r="AU46" s="889" t="str">
        <f>IF($B46="","",INDEX('All CCC'!AU$7:AU$826,MATCH(WatchList!$B46,'All CCC'!$B$7:$B$826,0)))</f>
        <v/>
      </c>
      <c r="AV46" s="889" t="str">
        <f>IF($B46="","",INDEX('All CCC'!AV$7:AV$826,MATCH(WatchList!$B46,'All CCC'!$B$7:$B$826,0)))</f>
        <v/>
      </c>
      <c r="AW46" s="889" t="str">
        <f>IF($B46="","",INDEX('All CCC'!AW$7:AW$826,MATCH(WatchList!$B46,'All CCC'!$B$7:$B$826,0)))</f>
        <v/>
      </c>
      <c r="AX46" s="889" t="str">
        <f>IF($B46="","",INDEX('All CCC'!AX$7:AX$826,MATCH(WatchList!$B46,'All CCC'!$B$7:$B$826,0)))</f>
        <v/>
      </c>
      <c r="AY46" s="889" t="str">
        <f>IF($B46="","",INDEX('All CCC'!AY$7:AY$826,MATCH(WatchList!$B46,'All CCC'!$B$7:$B$826,0)))</f>
        <v/>
      </c>
      <c r="AZ46" s="889" t="str">
        <f>IF($B46="","",INDEX('All CCC'!AZ$7:AZ$826,MATCH(WatchList!$B46,'All CCC'!$B$7:$B$826,0)))</f>
        <v/>
      </c>
      <c r="BA46" s="889" t="str">
        <f>IF($B46="","",INDEX('All CCC'!BA$7:BA$826,MATCH(WatchList!$B46,'All CCC'!$B$7:$B$826,0)))</f>
        <v/>
      </c>
      <c r="BB46" s="889" t="str">
        <f>IF($B46="","",INDEX('All CCC'!BB$7:BB$826,MATCH(WatchList!$B46,'All CCC'!$B$7:$B$826,0)))</f>
        <v/>
      </c>
      <c r="BC46" s="889" t="str">
        <f>IF($B46="","",INDEX('All CCC'!BC$7:BC$826,MATCH(WatchList!$B46,'All CCC'!$B$7:$B$826,0)))</f>
        <v/>
      </c>
      <c r="BD46" s="889" t="str">
        <f>IF($B46="","",INDEX('All CCC'!BD$7:BD$826,MATCH(WatchList!$B46,'All CCC'!$B$7:$B$826,0)))</f>
        <v/>
      </c>
      <c r="BE46" s="889" t="str">
        <f>IF($B46="","",INDEX('All CCC'!BE$7:BE$826,MATCH(WatchList!$B46,'All CCC'!$B$7:$B$826,0)))</f>
        <v/>
      </c>
      <c r="BF46" s="889" t="str">
        <f>IF($B46="","",INDEX('All CCC'!BF$7:BF$826,MATCH(WatchList!$B46,'All CCC'!$B$7:$B$826,0)))</f>
        <v/>
      </c>
      <c r="BG46" s="889" t="str">
        <f>IF($B46="","",INDEX('All CCC'!BG$7:BG$826,MATCH(WatchList!$B46,'All CCC'!$B$7:$B$826,0)))</f>
        <v/>
      </c>
    </row>
    <row r="47" spans="1:59" x14ac:dyDescent="0.2">
      <c r="A47" s="576" t="str">
        <f>IF($B47="","",INDEX('All CCC'!A$7:A$826,MATCH(WatchList!$B47,'All CCC'!$B$7:$B$826,0)))</f>
        <v/>
      </c>
      <c r="B47" s="36"/>
      <c r="C47" s="889" t="str">
        <f>IF($B47="","",INDEX('All CCC'!C$7:C$826,MATCH(WatchList!$B47,'All CCC'!$B$7:$B$826,0)))</f>
        <v/>
      </c>
      <c r="D47" s="889" t="str">
        <f>IF($B47="","",INDEX('All CCC'!D$7:D$826,MATCH(WatchList!$B47,'All CCC'!$B$7:$B$826,0)))</f>
        <v/>
      </c>
      <c r="E47" s="889" t="str">
        <f>IF($B47="","",INDEX('All CCC'!E$7:E$826,MATCH(WatchList!$B47,'All CCC'!$B$7:$B$826,0)))</f>
        <v/>
      </c>
      <c r="F47" s="889" t="str">
        <f>IF($B47="","",INDEX('All CCC'!F$7:F$826,MATCH(WatchList!$B47,'All CCC'!$B$7:$B$826,0)))</f>
        <v/>
      </c>
      <c r="G47" s="889" t="str">
        <f>IF($B47="","",INDEX('All CCC'!G$7:G$826,MATCH(WatchList!$B47,'All CCC'!$B$7:$B$826,0)))</f>
        <v/>
      </c>
      <c r="H47" s="889" t="str">
        <f>IF($B47="","",INDEX('All CCC'!H$7:H$826,MATCH(WatchList!$B47,'All CCC'!$B$7:$B$826,0)))</f>
        <v/>
      </c>
      <c r="I47" s="889" t="str">
        <f>IF($B47="","",INDEX('All CCC'!I$7:I$826,MATCH(WatchList!$B47,'All CCC'!$B$7:$B$826,0)))</f>
        <v/>
      </c>
      <c r="J47" s="889" t="str">
        <f>IF($B47="","",INDEX('All CCC'!J$7:J$826,MATCH(WatchList!$B47,'All CCC'!$B$7:$B$826,0)))</f>
        <v/>
      </c>
      <c r="K47" s="889" t="str">
        <f>IF($B47="","",INDEX('All CCC'!K$7:K$826,MATCH(WatchList!$B47,'All CCC'!$B$7:$B$826,0)))</f>
        <v/>
      </c>
      <c r="L47" s="889" t="str">
        <f>IF($B47="","",INDEX('All CCC'!L$7:L$826,MATCH(WatchList!$B47,'All CCC'!$B$7:$B$826,0)))</f>
        <v/>
      </c>
      <c r="M47" s="889" t="str">
        <f>IF($B47="","",INDEX('All CCC'!M$7:M$826,MATCH(WatchList!$B47,'All CCC'!$B$7:$B$826,0)))</f>
        <v/>
      </c>
      <c r="N47" s="889" t="str">
        <f>IF($B47="","",INDEX('All CCC'!N$7:N$826,MATCH(WatchList!$B47,'All CCC'!$B$7:$B$826,0)))</f>
        <v/>
      </c>
      <c r="O47" s="889" t="str">
        <f>IF($B47="","",INDEX('All CCC'!O$7:O$826,MATCH(WatchList!$B47,'All CCC'!$B$7:$B$826,0)))</f>
        <v/>
      </c>
      <c r="P47" s="890" t="str">
        <f>IF($B47="","",INDEX('All CCC'!P$7:P$826,MATCH(WatchList!$B47,'All CCC'!$B$7:$B$826,0)))</f>
        <v/>
      </c>
      <c r="Q47" s="890" t="str">
        <f>IF($B47="","",INDEX('All CCC'!Q$7:Q$826,MATCH(WatchList!$B47,'All CCC'!$B$7:$B$826,0)))</f>
        <v/>
      </c>
      <c r="R47" s="889" t="str">
        <f>IF($B47="","",INDEX('All CCC'!R$7:R$826,MATCH(WatchList!$B47,'All CCC'!$B$7:$B$826,0)))</f>
        <v/>
      </c>
      <c r="S47" s="889" t="str">
        <f>IF($B47="","",INDEX('All CCC'!S$7:S$826,MATCH(WatchList!$B47,'All CCC'!$B$7:$B$826,0)))</f>
        <v/>
      </c>
      <c r="T47" s="889" t="str">
        <f>IF($B47="","",INDEX('All CCC'!T$7:T$826,MATCH(WatchList!$B47,'All CCC'!$B$7:$B$826,0)))</f>
        <v/>
      </c>
      <c r="U47" s="889" t="str">
        <f>IF($B47="","",INDEX('All CCC'!U$7:U$826,MATCH(WatchList!$B47,'All CCC'!$B$7:$B$826,0)))</f>
        <v/>
      </c>
      <c r="V47" s="889" t="str">
        <f>IF($B47="","",INDEX('All CCC'!V$7:V$826,MATCH(WatchList!$B47,'All CCC'!$B$7:$B$826,0)))</f>
        <v/>
      </c>
      <c r="W47" s="889" t="str">
        <f>IF($B47="","",INDEX('All CCC'!W$7:W$826,MATCH(WatchList!$B47,'All CCC'!$B$7:$B$826,0)))</f>
        <v/>
      </c>
      <c r="X47" s="889" t="str">
        <f>IF($B47="","",INDEX('All CCC'!X$7:X$826,MATCH(WatchList!$B47,'All CCC'!$B$7:$B$826,0)))</f>
        <v/>
      </c>
      <c r="Y47" s="889" t="str">
        <f>IF($B47="","",INDEX('All CCC'!Y$7:Y$826,MATCH(WatchList!$B47,'All CCC'!$B$7:$B$826,0)))</f>
        <v/>
      </c>
      <c r="Z47" s="889" t="str">
        <f>IF($B47="","",INDEX('All CCC'!Z$7:Z$826,MATCH(WatchList!$B47,'All CCC'!$B$7:$B$826,0)))</f>
        <v/>
      </c>
      <c r="AA47" s="889" t="str">
        <f>IF($B47="","",INDEX('All CCC'!AA$7:AA$826,MATCH(WatchList!$B47,'All CCC'!$B$7:$B$826,0)))</f>
        <v/>
      </c>
      <c r="AB47" s="889" t="str">
        <f>IF($B47="","",INDEX('All CCC'!AB$7:AB$826,MATCH(WatchList!$B47,'All CCC'!$B$7:$B$826,0)))</f>
        <v/>
      </c>
      <c r="AC47" s="889" t="str">
        <f>IF($B47="","",INDEX('All CCC'!AC$7:AC$826,MATCH(WatchList!$B47,'All CCC'!$B$7:$B$826,0)))</f>
        <v/>
      </c>
      <c r="AD47" s="889" t="str">
        <f>IF($B47="","",INDEX('All CCC'!AD$7:AD$826,MATCH(WatchList!$B47,'All CCC'!$B$7:$B$826,0)))</f>
        <v/>
      </c>
      <c r="AE47" s="889" t="str">
        <f>IF($B47="","",INDEX('All CCC'!AE$7:AE$826,MATCH(WatchList!$B47,'All CCC'!$B$7:$B$826,0)))</f>
        <v/>
      </c>
      <c r="AF47" s="889" t="str">
        <f>IF($B47="","",INDEX('All CCC'!AF$7:AF$826,MATCH(WatchList!$B47,'All CCC'!$B$7:$B$826,0)))</f>
        <v/>
      </c>
      <c r="AG47" s="889" t="str">
        <f>IF($B47="","",INDEX('All CCC'!AG$7:AG$826,MATCH(WatchList!$B47,'All CCC'!$B$7:$B$826,0)))</f>
        <v/>
      </c>
      <c r="AH47" s="889" t="str">
        <f>IF($B47="","",INDEX('All CCC'!AH$7:AH$826,MATCH(WatchList!$B47,'All CCC'!$B$7:$B$826,0)))</f>
        <v/>
      </c>
      <c r="AI47" s="889" t="str">
        <f>IF($B47="","",INDEX('All CCC'!AI$7:AI$826,MATCH(WatchList!$B47,'All CCC'!$B$7:$B$826,0)))</f>
        <v/>
      </c>
      <c r="AJ47" s="889" t="str">
        <f>IF($B47="","",INDEX('All CCC'!AJ$7:AJ$826,MATCH(WatchList!$B47,'All CCC'!$B$7:$B$826,0)))</f>
        <v/>
      </c>
      <c r="AK47" s="889" t="str">
        <f>IF($B47="","",INDEX('All CCC'!AK$7:AK$826,MATCH(WatchList!$B47,'All CCC'!$B$7:$B$826,0)))</f>
        <v/>
      </c>
      <c r="AL47" s="889" t="str">
        <f>IF($B47="","",INDEX('All CCC'!AL$7:AL$826,MATCH(WatchList!$B47,'All CCC'!$B$7:$B$826,0)))</f>
        <v/>
      </c>
      <c r="AM47" s="889" t="str">
        <f>IF($B47="","",INDEX('All CCC'!AM$7:AM$826,MATCH(WatchList!$B47,'All CCC'!$B$7:$B$826,0)))</f>
        <v/>
      </c>
      <c r="AN47" s="889" t="str">
        <f>IF($B47="","",INDEX('All CCC'!AN$7:AN$826,MATCH(WatchList!$B47,'All CCC'!$B$7:$B$826,0)))</f>
        <v/>
      </c>
      <c r="AO47" s="889" t="str">
        <f>IF($B47="","",INDEX('All CCC'!AO$7:AO$826,MATCH(WatchList!$B47,'All CCC'!$B$7:$B$826,0)))</f>
        <v/>
      </c>
      <c r="AP47" s="889" t="str">
        <f>IF($B47="","",INDEX('All CCC'!AP$7:AP$826,MATCH(WatchList!$B47,'All CCC'!$B$7:$B$826,0)))</f>
        <v/>
      </c>
      <c r="AQ47" s="889" t="str">
        <f>IF($B47="","",INDEX('All CCC'!AQ$7:AQ$826,MATCH(WatchList!$B47,'All CCC'!$B$7:$B$826,0)))</f>
        <v/>
      </c>
      <c r="AR47" s="889" t="str">
        <f>IF($B47="","",INDEX('All CCC'!AR$7:AR$826,MATCH(WatchList!$B47,'All CCC'!$B$7:$B$826,0)))</f>
        <v/>
      </c>
      <c r="AS47" s="889" t="str">
        <f>IF($B47="","",INDEX('All CCC'!AS$7:AS$826,MATCH(WatchList!$B47,'All CCC'!$B$7:$B$826,0)))</f>
        <v/>
      </c>
      <c r="AT47" s="889" t="str">
        <f>IF($B47="","",INDEX('All CCC'!AT$7:AT$826,MATCH(WatchList!$B47,'All CCC'!$B$7:$B$826,0)))</f>
        <v/>
      </c>
      <c r="AU47" s="889" t="str">
        <f>IF($B47="","",INDEX('All CCC'!AU$7:AU$826,MATCH(WatchList!$B47,'All CCC'!$B$7:$B$826,0)))</f>
        <v/>
      </c>
      <c r="AV47" s="889" t="str">
        <f>IF($B47="","",INDEX('All CCC'!AV$7:AV$826,MATCH(WatchList!$B47,'All CCC'!$B$7:$B$826,0)))</f>
        <v/>
      </c>
      <c r="AW47" s="889" t="str">
        <f>IF($B47="","",INDEX('All CCC'!AW$7:AW$826,MATCH(WatchList!$B47,'All CCC'!$B$7:$B$826,0)))</f>
        <v/>
      </c>
      <c r="AX47" s="889" t="str">
        <f>IF($B47="","",INDEX('All CCC'!AX$7:AX$826,MATCH(WatchList!$B47,'All CCC'!$B$7:$B$826,0)))</f>
        <v/>
      </c>
      <c r="AY47" s="889" t="str">
        <f>IF($B47="","",INDEX('All CCC'!AY$7:AY$826,MATCH(WatchList!$B47,'All CCC'!$B$7:$B$826,0)))</f>
        <v/>
      </c>
      <c r="AZ47" s="889" t="str">
        <f>IF($B47="","",INDEX('All CCC'!AZ$7:AZ$826,MATCH(WatchList!$B47,'All CCC'!$B$7:$B$826,0)))</f>
        <v/>
      </c>
      <c r="BA47" s="889" t="str">
        <f>IF($B47="","",INDEX('All CCC'!BA$7:BA$826,MATCH(WatchList!$B47,'All CCC'!$B$7:$B$826,0)))</f>
        <v/>
      </c>
      <c r="BB47" s="889" t="str">
        <f>IF($B47="","",INDEX('All CCC'!BB$7:BB$826,MATCH(WatchList!$B47,'All CCC'!$B$7:$B$826,0)))</f>
        <v/>
      </c>
      <c r="BC47" s="889" t="str">
        <f>IF($B47="","",INDEX('All CCC'!BC$7:BC$826,MATCH(WatchList!$B47,'All CCC'!$B$7:$B$826,0)))</f>
        <v/>
      </c>
      <c r="BD47" s="889" t="str">
        <f>IF($B47="","",INDEX('All CCC'!BD$7:BD$826,MATCH(WatchList!$B47,'All CCC'!$B$7:$B$826,0)))</f>
        <v/>
      </c>
      <c r="BE47" s="889" t="str">
        <f>IF($B47="","",INDEX('All CCC'!BE$7:BE$826,MATCH(WatchList!$B47,'All CCC'!$B$7:$B$826,0)))</f>
        <v/>
      </c>
      <c r="BF47" s="889" t="str">
        <f>IF($B47="","",INDEX('All CCC'!BF$7:BF$826,MATCH(WatchList!$B47,'All CCC'!$B$7:$B$826,0)))</f>
        <v/>
      </c>
      <c r="BG47" s="889" t="str">
        <f>IF($B47="","",INDEX('All CCC'!BG$7:BG$826,MATCH(WatchList!$B47,'All CCC'!$B$7:$B$826,0)))</f>
        <v/>
      </c>
    </row>
    <row r="48" spans="1:59" x14ac:dyDescent="0.2">
      <c r="A48" s="576" t="str">
        <f>IF($B48="","",INDEX('All CCC'!A$7:A$826,MATCH(WatchList!$B48,'All CCC'!$B$7:$B$826,0)))</f>
        <v/>
      </c>
      <c r="B48" s="36"/>
      <c r="C48" s="889" t="str">
        <f>IF($B48="","",INDEX('All CCC'!C$7:C$826,MATCH(WatchList!$B48,'All CCC'!$B$7:$B$826,0)))</f>
        <v/>
      </c>
      <c r="D48" s="889" t="str">
        <f>IF($B48="","",INDEX('All CCC'!D$7:D$826,MATCH(WatchList!$B48,'All CCC'!$B$7:$B$826,0)))</f>
        <v/>
      </c>
      <c r="E48" s="889" t="str">
        <f>IF($B48="","",INDEX('All CCC'!E$7:E$826,MATCH(WatchList!$B48,'All CCC'!$B$7:$B$826,0)))</f>
        <v/>
      </c>
      <c r="F48" s="889" t="str">
        <f>IF($B48="","",INDEX('All CCC'!F$7:F$826,MATCH(WatchList!$B48,'All CCC'!$B$7:$B$826,0)))</f>
        <v/>
      </c>
      <c r="G48" s="889" t="str">
        <f>IF($B48="","",INDEX('All CCC'!G$7:G$826,MATCH(WatchList!$B48,'All CCC'!$B$7:$B$826,0)))</f>
        <v/>
      </c>
      <c r="H48" s="889" t="str">
        <f>IF($B48="","",INDEX('All CCC'!H$7:H$826,MATCH(WatchList!$B48,'All CCC'!$B$7:$B$826,0)))</f>
        <v/>
      </c>
      <c r="I48" s="889" t="str">
        <f>IF($B48="","",INDEX('All CCC'!I$7:I$826,MATCH(WatchList!$B48,'All CCC'!$B$7:$B$826,0)))</f>
        <v/>
      </c>
      <c r="J48" s="889" t="str">
        <f>IF($B48="","",INDEX('All CCC'!J$7:J$826,MATCH(WatchList!$B48,'All CCC'!$B$7:$B$826,0)))</f>
        <v/>
      </c>
      <c r="K48" s="889" t="str">
        <f>IF($B48="","",INDEX('All CCC'!K$7:K$826,MATCH(WatchList!$B48,'All CCC'!$B$7:$B$826,0)))</f>
        <v/>
      </c>
      <c r="L48" s="889" t="str">
        <f>IF($B48="","",INDEX('All CCC'!L$7:L$826,MATCH(WatchList!$B48,'All CCC'!$B$7:$B$826,0)))</f>
        <v/>
      </c>
      <c r="M48" s="889" t="str">
        <f>IF($B48="","",INDEX('All CCC'!M$7:M$826,MATCH(WatchList!$B48,'All CCC'!$B$7:$B$826,0)))</f>
        <v/>
      </c>
      <c r="N48" s="889" t="str">
        <f>IF($B48="","",INDEX('All CCC'!N$7:N$826,MATCH(WatchList!$B48,'All CCC'!$B$7:$B$826,0)))</f>
        <v/>
      </c>
      <c r="O48" s="889" t="str">
        <f>IF($B48="","",INDEX('All CCC'!O$7:O$826,MATCH(WatchList!$B48,'All CCC'!$B$7:$B$826,0)))</f>
        <v/>
      </c>
      <c r="P48" s="890" t="str">
        <f>IF($B48="","",INDEX('All CCC'!P$7:P$826,MATCH(WatchList!$B48,'All CCC'!$B$7:$B$826,0)))</f>
        <v/>
      </c>
      <c r="Q48" s="890" t="str">
        <f>IF($B48="","",INDEX('All CCC'!Q$7:Q$826,MATCH(WatchList!$B48,'All CCC'!$B$7:$B$826,0)))</f>
        <v/>
      </c>
      <c r="R48" s="889" t="str">
        <f>IF($B48="","",INDEX('All CCC'!R$7:R$826,MATCH(WatchList!$B48,'All CCC'!$B$7:$B$826,0)))</f>
        <v/>
      </c>
      <c r="S48" s="889" t="str">
        <f>IF($B48="","",INDEX('All CCC'!S$7:S$826,MATCH(WatchList!$B48,'All CCC'!$B$7:$B$826,0)))</f>
        <v/>
      </c>
      <c r="T48" s="889" t="str">
        <f>IF($B48="","",INDEX('All CCC'!T$7:T$826,MATCH(WatchList!$B48,'All CCC'!$B$7:$B$826,0)))</f>
        <v/>
      </c>
      <c r="U48" s="889" t="str">
        <f>IF($B48="","",INDEX('All CCC'!U$7:U$826,MATCH(WatchList!$B48,'All CCC'!$B$7:$B$826,0)))</f>
        <v/>
      </c>
      <c r="V48" s="889" t="str">
        <f>IF($B48="","",INDEX('All CCC'!V$7:V$826,MATCH(WatchList!$B48,'All CCC'!$B$7:$B$826,0)))</f>
        <v/>
      </c>
      <c r="W48" s="889" t="str">
        <f>IF($B48="","",INDEX('All CCC'!W$7:W$826,MATCH(WatchList!$B48,'All CCC'!$B$7:$B$826,0)))</f>
        <v/>
      </c>
      <c r="X48" s="889" t="str">
        <f>IF($B48="","",INDEX('All CCC'!X$7:X$826,MATCH(WatchList!$B48,'All CCC'!$B$7:$B$826,0)))</f>
        <v/>
      </c>
      <c r="Y48" s="889" t="str">
        <f>IF($B48="","",INDEX('All CCC'!Y$7:Y$826,MATCH(WatchList!$B48,'All CCC'!$B$7:$B$826,0)))</f>
        <v/>
      </c>
      <c r="Z48" s="889" t="str">
        <f>IF($B48="","",INDEX('All CCC'!Z$7:Z$826,MATCH(WatchList!$B48,'All CCC'!$B$7:$B$826,0)))</f>
        <v/>
      </c>
      <c r="AA48" s="889" t="str">
        <f>IF($B48="","",INDEX('All CCC'!AA$7:AA$826,MATCH(WatchList!$B48,'All CCC'!$B$7:$B$826,0)))</f>
        <v/>
      </c>
      <c r="AB48" s="889" t="str">
        <f>IF($B48="","",INDEX('All CCC'!AB$7:AB$826,MATCH(WatchList!$B48,'All CCC'!$B$7:$B$826,0)))</f>
        <v/>
      </c>
      <c r="AC48" s="889" t="str">
        <f>IF($B48="","",INDEX('All CCC'!AC$7:AC$826,MATCH(WatchList!$B48,'All CCC'!$B$7:$B$826,0)))</f>
        <v/>
      </c>
      <c r="AD48" s="889" t="str">
        <f>IF($B48="","",INDEX('All CCC'!AD$7:AD$826,MATCH(WatchList!$B48,'All CCC'!$B$7:$B$826,0)))</f>
        <v/>
      </c>
      <c r="AE48" s="889" t="str">
        <f>IF($B48="","",INDEX('All CCC'!AE$7:AE$826,MATCH(WatchList!$B48,'All CCC'!$B$7:$B$826,0)))</f>
        <v/>
      </c>
      <c r="AF48" s="889" t="str">
        <f>IF($B48="","",INDEX('All CCC'!AF$7:AF$826,MATCH(WatchList!$B48,'All CCC'!$B$7:$B$826,0)))</f>
        <v/>
      </c>
      <c r="AG48" s="889" t="str">
        <f>IF($B48="","",INDEX('All CCC'!AG$7:AG$826,MATCH(WatchList!$B48,'All CCC'!$B$7:$B$826,0)))</f>
        <v/>
      </c>
      <c r="AH48" s="889" t="str">
        <f>IF($B48="","",INDEX('All CCC'!AH$7:AH$826,MATCH(WatchList!$B48,'All CCC'!$B$7:$B$826,0)))</f>
        <v/>
      </c>
      <c r="AI48" s="889" t="str">
        <f>IF($B48="","",INDEX('All CCC'!AI$7:AI$826,MATCH(WatchList!$B48,'All CCC'!$B$7:$B$826,0)))</f>
        <v/>
      </c>
      <c r="AJ48" s="889" t="str">
        <f>IF($B48="","",INDEX('All CCC'!AJ$7:AJ$826,MATCH(WatchList!$B48,'All CCC'!$B$7:$B$826,0)))</f>
        <v/>
      </c>
      <c r="AK48" s="889" t="str">
        <f>IF($B48="","",INDEX('All CCC'!AK$7:AK$826,MATCH(WatchList!$B48,'All CCC'!$B$7:$B$826,0)))</f>
        <v/>
      </c>
      <c r="AL48" s="889" t="str">
        <f>IF($B48="","",INDEX('All CCC'!AL$7:AL$826,MATCH(WatchList!$B48,'All CCC'!$B$7:$B$826,0)))</f>
        <v/>
      </c>
      <c r="AM48" s="889" t="str">
        <f>IF($B48="","",INDEX('All CCC'!AM$7:AM$826,MATCH(WatchList!$B48,'All CCC'!$B$7:$B$826,0)))</f>
        <v/>
      </c>
      <c r="AN48" s="889" t="str">
        <f>IF($B48="","",INDEX('All CCC'!AN$7:AN$826,MATCH(WatchList!$B48,'All CCC'!$B$7:$B$826,0)))</f>
        <v/>
      </c>
      <c r="AO48" s="889" t="str">
        <f>IF($B48="","",INDEX('All CCC'!AO$7:AO$826,MATCH(WatchList!$B48,'All CCC'!$B$7:$B$826,0)))</f>
        <v/>
      </c>
      <c r="AP48" s="889" t="str">
        <f>IF($B48="","",INDEX('All CCC'!AP$7:AP$826,MATCH(WatchList!$B48,'All CCC'!$B$7:$B$826,0)))</f>
        <v/>
      </c>
      <c r="AQ48" s="889" t="str">
        <f>IF($B48="","",INDEX('All CCC'!AQ$7:AQ$826,MATCH(WatchList!$B48,'All CCC'!$B$7:$B$826,0)))</f>
        <v/>
      </c>
      <c r="AR48" s="889" t="str">
        <f>IF($B48="","",INDEX('All CCC'!AR$7:AR$826,MATCH(WatchList!$B48,'All CCC'!$B$7:$B$826,0)))</f>
        <v/>
      </c>
      <c r="AS48" s="889" t="str">
        <f>IF($B48="","",INDEX('All CCC'!AS$7:AS$826,MATCH(WatchList!$B48,'All CCC'!$B$7:$B$826,0)))</f>
        <v/>
      </c>
      <c r="AT48" s="889" t="str">
        <f>IF($B48="","",INDEX('All CCC'!AT$7:AT$826,MATCH(WatchList!$B48,'All CCC'!$B$7:$B$826,0)))</f>
        <v/>
      </c>
      <c r="AU48" s="889" t="str">
        <f>IF($B48="","",INDEX('All CCC'!AU$7:AU$826,MATCH(WatchList!$B48,'All CCC'!$B$7:$B$826,0)))</f>
        <v/>
      </c>
      <c r="AV48" s="889" t="str">
        <f>IF($B48="","",INDEX('All CCC'!AV$7:AV$826,MATCH(WatchList!$B48,'All CCC'!$B$7:$B$826,0)))</f>
        <v/>
      </c>
      <c r="AW48" s="889" t="str">
        <f>IF($B48="","",INDEX('All CCC'!AW$7:AW$826,MATCH(WatchList!$B48,'All CCC'!$B$7:$B$826,0)))</f>
        <v/>
      </c>
      <c r="AX48" s="889" t="str">
        <f>IF($B48="","",INDEX('All CCC'!AX$7:AX$826,MATCH(WatchList!$B48,'All CCC'!$B$7:$B$826,0)))</f>
        <v/>
      </c>
      <c r="AY48" s="889" t="str">
        <f>IF($B48="","",INDEX('All CCC'!AY$7:AY$826,MATCH(WatchList!$B48,'All CCC'!$B$7:$B$826,0)))</f>
        <v/>
      </c>
      <c r="AZ48" s="889" t="str">
        <f>IF($B48="","",INDEX('All CCC'!AZ$7:AZ$826,MATCH(WatchList!$B48,'All CCC'!$B$7:$B$826,0)))</f>
        <v/>
      </c>
      <c r="BA48" s="889" t="str">
        <f>IF($B48="","",INDEX('All CCC'!BA$7:BA$826,MATCH(WatchList!$B48,'All CCC'!$B$7:$B$826,0)))</f>
        <v/>
      </c>
      <c r="BB48" s="889" t="str">
        <f>IF($B48="","",INDEX('All CCC'!BB$7:BB$826,MATCH(WatchList!$B48,'All CCC'!$B$7:$B$826,0)))</f>
        <v/>
      </c>
      <c r="BC48" s="889" t="str">
        <f>IF($B48="","",INDEX('All CCC'!BC$7:BC$826,MATCH(WatchList!$B48,'All CCC'!$B$7:$B$826,0)))</f>
        <v/>
      </c>
      <c r="BD48" s="889" t="str">
        <f>IF($B48="","",INDEX('All CCC'!BD$7:BD$826,MATCH(WatchList!$B48,'All CCC'!$B$7:$B$826,0)))</f>
        <v/>
      </c>
      <c r="BE48" s="889" t="str">
        <f>IF($B48="","",INDEX('All CCC'!BE$7:BE$826,MATCH(WatchList!$B48,'All CCC'!$B$7:$B$826,0)))</f>
        <v/>
      </c>
      <c r="BF48" s="889" t="str">
        <f>IF($B48="","",INDEX('All CCC'!BF$7:BF$826,MATCH(WatchList!$B48,'All CCC'!$B$7:$B$826,0)))</f>
        <v/>
      </c>
      <c r="BG48" s="889" t="str">
        <f>IF($B48="","",INDEX('All CCC'!BG$7:BG$826,MATCH(WatchList!$B48,'All CCC'!$B$7:$B$826,0)))</f>
        <v/>
      </c>
    </row>
    <row r="49" spans="1:59" x14ac:dyDescent="0.2">
      <c r="A49" s="576" t="str">
        <f>IF($B49="","",INDEX('All CCC'!A$7:A$826,MATCH(WatchList!$B49,'All CCC'!$B$7:$B$826,0)))</f>
        <v/>
      </c>
      <c r="B49" s="36"/>
      <c r="C49" s="889" t="str">
        <f>IF($B49="","",INDEX('All CCC'!C$7:C$826,MATCH(WatchList!$B49,'All CCC'!$B$7:$B$826,0)))</f>
        <v/>
      </c>
      <c r="D49" s="889" t="str">
        <f>IF($B49="","",INDEX('All CCC'!D$7:D$826,MATCH(WatchList!$B49,'All CCC'!$B$7:$B$826,0)))</f>
        <v/>
      </c>
      <c r="E49" s="889" t="str">
        <f>IF($B49="","",INDEX('All CCC'!E$7:E$826,MATCH(WatchList!$B49,'All CCC'!$B$7:$B$826,0)))</f>
        <v/>
      </c>
      <c r="F49" s="889" t="str">
        <f>IF($B49="","",INDEX('All CCC'!F$7:F$826,MATCH(WatchList!$B49,'All CCC'!$B$7:$B$826,0)))</f>
        <v/>
      </c>
      <c r="G49" s="889" t="str">
        <f>IF($B49="","",INDEX('All CCC'!G$7:G$826,MATCH(WatchList!$B49,'All CCC'!$B$7:$B$826,0)))</f>
        <v/>
      </c>
      <c r="H49" s="889" t="str">
        <f>IF($B49="","",INDEX('All CCC'!H$7:H$826,MATCH(WatchList!$B49,'All CCC'!$B$7:$B$826,0)))</f>
        <v/>
      </c>
      <c r="I49" s="889" t="str">
        <f>IF($B49="","",INDEX('All CCC'!I$7:I$826,MATCH(WatchList!$B49,'All CCC'!$B$7:$B$826,0)))</f>
        <v/>
      </c>
      <c r="J49" s="889" t="str">
        <f>IF($B49="","",INDEX('All CCC'!J$7:J$826,MATCH(WatchList!$B49,'All CCC'!$B$7:$B$826,0)))</f>
        <v/>
      </c>
      <c r="K49" s="889" t="str">
        <f>IF($B49="","",INDEX('All CCC'!K$7:K$826,MATCH(WatchList!$B49,'All CCC'!$B$7:$B$826,0)))</f>
        <v/>
      </c>
      <c r="L49" s="889" t="str">
        <f>IF($B49="","",INDEX('All CCC'!L$7:L$826,MATCH(WatchList!$B49,'All CCC'!$B$7:$B$826,0)))</f>
        <v/>
      </c>
      <c r="M49" s="889" t="str">
        <f>IF($B49="","",INDEX('All CCC'!M$7:M$826,MATCH(WatchList!$B49,'All CCC'!$B$7:$B$826,0)))</f>
        <v/>
      </c>
      <c r="N49" s="889" t="str">
        <f>IF($B49="","",INDEX('All CCC'!N$7:N$826,MATCH(WatchList!$B49,'All CCC'!$B$7:$B$826,0)))</f>
        <v/>
      </c>
      <c r="O49" s="889" t="str">
        <f>IF($B49="","",INDEX('All CCC'!O$7:O$826,MATCH(WatchList!$B49,'All CCC'!$B$7:$B$826,0)))</f>
        <v/>
      </c>
      <c r="P49" s="890" t="str">
        <f>IF($B49="","",INDEX('All CCC'!P$7:P$826,MATCH(WatchList!$B49,'All CCC'!$B$7:$B$826,0)))</f>
        <v/>
      </c>
      <c r="Q49" s="890" t="str">
        <f>IF($B49="","",INDEX('All CCC'!Q$7:Q$826,MATCH(WatchList!$B49,'All CCC'!$B$7:$B$826,0)))</f>
        <v/>
      </c>
      <c r="R49" s="889" t="str">
        <f>IF($B49="","",INDEX('All CCC'!R$7:R$826,MATCH(WatchList!$B49,'All CCC'!$B$7:$B$826,0)))</f>
        <v/>
      </c>
      <c r="S49" s="889" t="str">
        <f>IF($B49="","",INDEX('All CCC'!S$7:S$826,MATCH(WatchList!$B49,'All CCC'!$B$7:$B$826,0)))</f>
        <v/>
      </c>
      <c r="T49" s="889" t="str">
        <f>IF($B49="","",INDEX('All CCC'!T$7:T$826,MATCH(WatchList!$B49,'All CCC'!$B$7:$B$826,0)))</f>
        <v/>
      </c>
      <c r="U49" s="889" t="str">
        <f>IF($B49="","",INDEX('All CCC'!U$7:U$826,MATCH(WatchList!$B49,'All CCC'!$B$7:$B$826,0)))</f>
        <v/>
      </c>
      <c r="V49" s="889" t="str">
        <f>IF($B49="","",INDEX('All CCC'!V$7:V$826,MATCH(WatchList!$B49,'All CCC'!$B$7:$B$826,0)))</f>
        <v/>
      </c>
      <c r="W49" s="889" t="str">
        <f>IF($B49="","",INDEX('All CCC'!W$7:W$826,MATCH(WatchList!$B49,'All CCC'!$B$7:$B$826,0)))</f>
        <v/>
      </c>
      <c r="X49" s="889" t="str">
        <f>IF($B49="","",INDEX('All CCC'!X$7:X$826,MATCH(WatchList!$B49,'All CCC'!$B$7:$B$826,0)))</f>
        <v/>
      </c>
      <c r="Y49" s="889" t="str">
        <f>IF($B49="","",INDEX('All CCC'!Y$7:Y$826,MATCH(WatchList!$B49,'All CCC'!$B$7:$B$826,0)))</f>
        <v/>
      </c>
      <c r="Z49" s="889" t="str">
        <f>IF($B49="","",INDEX('All CCC'!Z$7:Z$826,MATCH(WatchList!$B49,'All CCC'!$B$7:$B$826,0)))</f>
        <v/>
      </c>
      <c r="AA49" s="889" t="str">
        <f>IF($B49="","",INDEX('All CCC'!AA$7:AA$826,MATCH(WatchList!$B49,'All CCC'!$B$7:$B$826,0)))</f>
        <v/>
      </c>
      <c r="AB49" s="889" t="str">
        <f>IF($B49="","",INDEX('All CCC'!AB$7:AB$826,MATCH(WatchList!$B49,'All CCC'!$B$7:$B$826,0)))</f>
        <v/>
      </c>
      <c r="AC49" s="889" t="str">
        <f>IF($B49="","",INDEX('All CCC'!AC$7:AC$826,MATCH(WatchList!$B49,'All CCC'!$B$7:$B$826,0)))</f>
        <v/>
      </c>
      <c r="AD49" s="889" t="str">
        <f>IF($B49="","",INDEX('All CCC'!AD$7:AD$826,MATCH(WatchList!$B49,'All CCC'!$B$7:$B$826,0)))</f>
        <v/>
      </c>
      <c r="AE49" s="889" t="str">
        <f>IF($B49="","",INDEX('All CCC'!AE$7:AE$826,MATCH(WatchList!$B49,'All CCC'!$B$7:$B$826,0)))</f>
        <v/>
      </c>
      <c r="AF49" s="889" t="str">
        <f>IF($B49="","",INDEX('All CCC'!AF$7:AF$826,MATCH(WatchList!$B49,'All CCC'!$B$7:$B$826,0)))</f>
        <v/>
      </c>
      <c r="AG49" s="889" t="str">
        <f>IF($B49="","",INDEX('All CCC'!AG$7:AG$826,MATCH(WatchList!$B49,'All CCC'!$B$7:$B$826,0)))</f>
        <v/>
      </c>
      <c r="AH49" s="889" t="str">
        <f>IF($B49="","",INDEX('All CCC'!AH$7:AH$826,MATCH(WatchList!$B49,'All CCC'!$B$7:$B$826,0)))</f>
        <v/>
      </c>
      <c r="AI49" s="889" t="str">
        <f>IF($B49="","",INDEX('All CCC'!AI$7:AI$826,MATCH(WatchList!$B49,'All CCC'!$B$7:$B$826,0)))</f>
        <v/>
      </c>
      <c r="AJ49" s="889" t="str">
        <f>IF($B49="","",INDEX('All CCC'!AJ$7:AJ$826,MATCH(WatchList!$B49,'All CCC'!$B$7:$B$826,0)))</f>
        <v/>
      </c>
      <c r="AK49" s="889" t="str">
        <f>IF($B49="","",INDEX('All CCC'!AK$7:AK$826,MATCH(WatchList!$B49,'All CCC'!$B$7:$B$826,0)))</f>
        <v/>
      </c>
      <c r="AL49" s="889" t="str">
        <f>IF($B49="","",INDEX('All CCC'!AL$7:AL$826,MATCH(WatchList!$B49,'All CCC'!$B$7:$B$826,0)))</f>
        <v/>
      </c>
      <c r="AM49" s="889" t="str">
        <f>IF($B49="","",INDEX('All CCC'!AM$7:AM$826,MATCH(WatchList!$B49,'All CCC'!$B$7:$B$826,0)))</f>
        <v/>
      </c>
      <c r="AN49" s="889" t="str">
        <f>IF($B49="","",INDEX('All CCC'!AN$7:AN$826,MATCH(WatchList!$B49,'All CCC'!$B$7:$B$826,0)))</f>
        <v/>
      </c>
      <c r="AO49" s="889" t="str">
        <f>IF($B49="","",INDEX('All CCC'!AO$7:AO$826,MATCH(WatchList!$B49,'All CCC'!$B$7:$B$826,0)))</f>
        <v/>
      </c>
      <c r="AP49" s="889" t="str">
        <f>IF($B49="","",INDEX('All CCC'!AP$7:AP$826,MATCH(WatchList!$B49,'All CCC'!$B$7:$B$826,0)))</f>
        <v/>
      </c>
      <c r="AQ49" s="889" t="str">
        <f>IF($B49="","",INDEX('All CCC'!AQ$7:AQ$826,MATCH(WatchList!$B49,'All CCC'!$B$7:$B$826,0)))</f>
        <v/>
      </c>
      <c r="AR49" s="889" t="str">
        <f>IF($B49="","",INDEX('All CCC'!AR$7:AR$826,MATCH(WatchList!$B49,'All CCC'!$B$7:$B$826,0)))</f>
        <v/>
      </c>
      <c r="AS49" s="889" t="str">
        <f>IF($B49="","",INDEX('All CCC'!AS$7:AS$826,MATCH(WatchList!$B49,'All CCC'!$B$7:$B$826,0)))</f>
        <v/>
      </c>
      <c r="AT49" s="889" t="str">
        <f>IF($B49="","",INDEX('All CCC'!AT$7:AT$826,MATCH(WatchList!$B49,'All CCC'!$B$7:$B$826,0)))</f>
        <v/>
      </c>
      <c r="AU49" s="889" t="str">
        <f>IF($B49="","",INDEX('All CCC'!AU$7:AU$826,MATCH(WatchList!$B49,'All CCC'!$B$7:$B$826,0)))</f>
        <v/>
      </c>
      <c r="AV49" s="889" t="str">
        <f>IF($B49="","",INDEX('All CCC'!AV$7:AV$826,MATCH(WatchList!$B49,'All CCC'!$B$7:$B$826,0)))</f>
        <v/>
      </c>
      <c r="AW49" s="889" t="str">
        <f>IF($B49="","",INDEX('All CCC'!AW$7:AW$826,MATCH(WatchList!$B49,'All CCC'!$B$7:$B$826,0)))</f>
        <v/>
      </c>
      <c r="AX49" s="889" t="str">
        <f>IF($B49="","",INDEX('All CCC'!AX$7:AX$826,MATCH(WatchList!$B49,'All CCC'!$B$7:$B$826,0)))</f>
        <v/>
      </c>
      <c r="AY49" s="889" t="str">
        <f>IF($B49="","",INDEX('All CCC'!AY$7:AY$826,MATCH(WatchList!$B49,'All CCC'!$B$7:$B$826,0)))</f>
        <v/>
      </c>
      <c r="AZ49" s="889" t="str">
        <f>IF($B49="","",INDEX('All CCC'!AZ$7:AZ$826,MATCH(WatchList!$B49,'All CCC'!$B$7:$B$826,0)))</f>
        <v/>
      </c>
      <c r="BA49" s="889" t="str">
        <f>IF($B49="","",INDEX('All CCC'!BA$7:BA$826,MATCH(WatchList!$B49,'All CCC'!$B$7:$B$826,0)))</f>
        <v/>
      </c>
      <c r="BB49" s="889" t="str">
        <f>IF($B49="","",INDEX('All CCC'!BB$7:BB$826,MATCH(WatchList!$B49,'All CCC'!$B$7:$B$826,0)))</f>
        <v/>
      </c>
      <c r="BC49" s="889" t="str">
        <f>IF($B49="","",INDEX('All CCC'!BC$7:BC$826,MATCH(WatchList!$B49,'All CCC'!$B$7:$B$826,0)))</f>
        <v/>
      </c>
      <c r="BD49" s="889" t="str">
        <f>IF($B49="","",INDEX('All CCC'!BD$7:BD$826,MATCH(WatchList!$B49,'All CCC'!$B$7:$B$826,0)))</f>
        <v/>
      </c>
      <c r="BE49" s="889" t="str">
        <f>IF($B49="","",INDEX('All CCC'!BE$7:BE$826,MATCH(WatchList!$B49,'All CCC'!$B$7:$B$826,0)))</f>
        <v/>
      </c>
      <c r="BF49" s="889" t="str">
        <f>IF($B49="","",INDEX('All CCC'!BF$7:BF$826,MATCH(WatchList!$B49,'All CCC'!$B$7:$B$826,0)))</f>
        <v/>
      </c>
      <c r="BG49" s="889" t="str">
        <f>IF($B49="","",INDEX('All CCC'!BG$7:BG$826,MATCH(WatchList!$B49,'All CCC'!$B$7:$B$826,0)))</f>
        <v/>
      </c>
    </row>
    <row r="50" spans="1:59" x14ac:dyDescent="0.2">
      <c r="A50" s="576" t="str">
        <f>IF($B50="","",INDEX('All CCC'!A$7:A$826,MATCH(WatchList!$B50,'All CCC'!$B$7:$B$826,0)))</f>
        <v/>
      </c>
      <c r="B50" s="36"/>
      <c r="C50" s="889" t="str">
        <f>IF($B50="","",INDEX('All CCC'!C$7:C$826,MATCH(WatchList!$B50,'All CCC'!$B$7:$B$826,0)))</f>
        <v/>
      </c>
      <c r="D50" s="889" t="str">
        <f>IF($B50="","",INDEX('All CCC'!D$7:D$826,MATCH(WatchList!$B50,'All CCC'!$B$7:$B$826,0)))</f>
        <v/>
      </c>
      <c r="E50" s="889" t="str">
        <f>IF($B50="","",INDEX('All CCC'!E$7:E$826,MATCH(WatchList!$B50,'All CCC'!$B$7:$B$826,0)))</f>
        <v/>
      </c>
      <c r="F50" s="889" t="str">
        <f>IF($B50="","",INDEX('All CCC'!F$7:F$826,MATCH(WatchList!$B50,'All CCC'!$B$7:$B$826,0)))</f>
        <v/>
      </c>
      <c r="G50" s="889" t="str">
        <f>IF($B50="","",INDEX('All CCC'!G$7:G$826,MATCH(WatchList!$B50,'All CCC'!$B$7:$B$826,0)))</f>
        <v/>
      </c>
      <c r="H50" s="889" t="str">
        <f>IF($B50="","",INDEX('All CCC'!H$7:H$826,MATCH(WatchList!$B50,'All CCC'!$B$7:$B$826,0)))</f>
        <v/>
      </c>
      <c r="I50" s="889" t="str">
        <f>IF($B50="","",INDEX('All CCC'!I$7:I$826,MATCH(WatchList!$B50,'All CCC'!$B$7:$B$826,0)))</f>
        <v/>
      </c>
      <c r="J50" s="889" t="str">
        <f>IF($B50="","",INDEX('All CCC'!J$7:J$826,MATCH(WatchList!$B50,'All CCC'!$B$7:$B$826,0)))</f>
        <v/>
      </c>
      <c r="K50" s="889" t="str">
        <f>IF($B50="","",INDEX('All CCC'!K$7:K$826,MATCH(WatchList!$B50,'All CCC'!$B$7:$B$826,0)))</f>
        <v/>
      </c>
      <c r="L50" s="889" t="str">
        <f>IF($B50="","",INDEX('All CCC'!L$7:L$826,MATCH(WatchList!$B50,'All CCC'!$B$7:$B$826,0)))</f>
        <v/>
      </c>
      <c r="M50" s="889" t="str">
        <f>IF($B50="","",INDEX('All CCC'!M$7:M$826,MATCH(WatchList!$B50,'All CCC'!$B$7:$B$826,0)))</f>
        <v/>
      </c>
      <c r="N50" s="889" t="str">
        <f>IF($B50="","",INDEX('All CCC'!N$7:N$826,MATCH(WatchList!$B50,'All CCC'!$B$7:$B$826,0)))</f>
        <v/>
      </c>
      <c r="O50" s="889" t="str">
        <f>IF($B50="","",INDEX('All CCC'!O$7:O$826,MATCH(WatchList!$B50,'All CCC'!$B$7:$B$826,0)))</f>
        <v/>
      </c>
      <c r="P50" s="890" t="str">
        <f>IF($B50="","",INDEX('All CCC'!P$7:P$826,MATCH(WatchList!$B50,'All CCC'!$B$7:$B$826,0)))</f>
        <v/>
      </c>
      <c r="Q50" s="890" t="str">
        <f>IF($B50="","",INDEX('All CCC'!Q$7:Q$826,MATCH(WatchList!$B50,'All CCC'!$B$7:$B$826,0)))</f>
        <v/>
      </c>
      <c r="R50" s="889" t="str">
        <f>IF($B50="","",INDEX('All CCC'!R$7:R$826,MATCH(WatchList!$B50,'All CCC'!$B$7:$B$826,0)))</f>
        <v/>
      </c>
      <c r="S50" s="889" t="str">
        <f>IF($B50="","",INDEX('All CCC'!S$7:S$826,MATCH(WatchList!$B50,'All CCC'!$B$7:$B$826,0)))</f>
        <v/>
      </c>
      <c r="T50" s="889" t="str">
        <f>IF($B50="","",INDEX('All CCC'!T$7:T$826,MATCH(WatchList!$B50,'All CCC'!$B$7:$B$826,0)))</f>
        <v/>
      </c>
      <c r="U50" s="889" t="str">
        <f>IF($B50="","",INDEX('All CCC'!U$7:U$826,MATCH(WatchList!$B50,'All CCC'!$B$7:$B$826,0)))</f>
        <v/>
      </c>
      <c r="V50" s="889" t="str">
        <f>IF($B50="","",INDEX('All CCC'!V$7:V$826,MATCH(WatchList!$B50,'All CCC'!$B$7:$B$826,0)))</f>
        <v/>
      </c>
      <c r="W50" s="889" t="str">
        <f>IF($B50="","",INDEX('All CCC'!W$7:W$826,MATCH(WatchList!$B50,'All CCC'!$B$7:$B$826,0)))</f>
        <v/>
      </c>
      <c r="X50" s="889" t="str">
        <f>IF($B50="","",INDEX('All CCC'!X$7:X$826,MATCH(WatchList!$B50,'All CCC'!$B$7:$B$826,0)))</f>
        <v/>
      </c>
      <c r="Y50" s="889" t="str">
        <f>IF($B50="","",INDEX('All CCC'!Y$7:Y$826,MATCH(WatchList!$B50,'All CCC'!$B$7:$B$826,0)))</f>
        <v/>
      </c>
      <c r="Z50" s="889" t="str">
        <f>IF($B50="","",INDEX('All CCC'!Z$7:Z$826,MATCH(WatchList!$B50,'All CCC'!$B$7:$B$826,0)))</f>
        <v/>
      </c>
      <c r="AA50" s="889" t="str">
        <f>IF($B50="","",INDEX('All CCC'!AA$7:AA$826,MATCH(WatchList!$B50,'All CCC'!$B$7:$B$826,0)))</f>
        <v/>
      </c>
      <c r="AB50" s="889" t="str">
        <f>IF($B50="","",INDEX('All CCC'!AB$7:AB$826,MATCH(WatchList!$B50,'All CCC'!$B$7:$B$826,0)))</f>
        <v/>
      </c>
      <c r="AC50" s="889" t="str">
        <f>IF($B50="","",INDEX('All CCC'!AC$7:AC$826,MATCH(WatchList!$B50,'All CCC'!$B$7:$B$826,0)))</f>
        <v/>
      </c>
      <c r="AD50" s="889" t="str">
        <f>IF($B50="","",INDEX('All CCC'!AD$7:AD$826,MATCH(WatchList!$B50,'All CCC'!$B$7:$B$826,0)))</f>
        <v/>
      </c>
      <c r="AE50" s="889" t="str">
        <f>IF($B50="","",INDEX('All CCC'!AE$7:AE$826,MATCH(WatchList!$B50,'All CCC'!$B$7:$B$826,0)))</f>
        <v/>
      </c>
      <c r="AF50" s="889" t="str">
        <f>IF($B50="","",INDEX('All CCC'!AF$7:AF$826,MATCH(WatchList!$B50,'All CCC'!$B$7:$B$826,0)))</f>
        <v/>
      </c>
      <c r="AG50" s="889" t="str">
        <f>IF($B50="","",INDEX('All CCC'!AG$7:AG$826,MATCH(WatchList!$B50,'All CCC'!$B$7:$B$826,0)))</f>
        <v/>
      </c>
      <c r="AH50" s="889" t="str">
        <f>IF($B50="","",INDEX('All CCC'!AH$7:AH$826,MATCH(WatchList!$B50,'All CCC'!$B$7:$B$826,0)))</f>
        <v/>
      </c>
      <c r="AI50" s="889" t="str">
        <f>IF($B50="","",INDEX('All CCC'!AI$7:AI$826,MATCH(WatchList!$B50,'All CCC'!$B$7:$B$826,0)))</f>
        <v/>
      </c>
      <c r="AJ50" s="889" t="str">
        <f>IF($B50="","",INDEX('All CCC'!AJ$7:AJ$826,MATCH(WatchList!$B50,'All CCC'!$B$7:$B$826,0)))</f>
        <v/>
      </c>
      <c r="AK50" s="889" t="str">
        <f>IF($B50="","",INDEX('All CCC'!AK$7:AK$826,MATCH(WatchList!$B50,'All CCC'!$B$7:$B$826,0)))</f>
        <v/>
      </c>
      <c r="AL50" s="889" t="str">
        <f>IF($B50="","",INDEX('All CCC'!AL$7:AL$826,MATCH(WatchList!$B50,'All CCC'!$B$7:$B$826,0)))</f>
        <v/>
      </c>
      <c r="AM50" s="889" t="str">
        <f>IF($B50="","",INDEX('All CCC'!AM$7:AM$826,MATCH(WatchList!$B50,'All CCC'!$B$7:$B$826,0)))</f>
        <v/>
      </c>
      <c r="AN50" s="889" t="str">
        <f>IF($B50="","",INDEX('All CCC'!AN$7:AN$826,MATCH(WatchList!$B50,'All CCC'!$B$7:$B$826,0)))</f>
        <v/>
      </c>
      <c r="AO50" s="889" t="str">
        <f>IF($B50="","",INDEX('All CCC'!AO$7:AO$826,MATCH(WatchList!$B50,'All CCC'!$B$7:$B$826,0)))</f>
        <v/>
      </c>
      <c r="AP50" s="889" t="str">
        <f>IF($B50="","",INDEX('All CCC'!AP$7:AP$826,MATCH(WatchList!$B50,'All CCC'!$B$7:$B$826,0)))</f>
        <v/>
      </c>
      <c r="AQ50" s="889" t="str">
        <f>IF($B50="","",INDEX('All CCC'!AQ$7:AQ$826,MATCH(WatchList!$B50,'All CCC'!$B$7:$B$826,0)))</f>
        <v/>
      </c>
      <c r="AR50" s="889" t="str">
        <f>IF($B50="","",INDEX('All CCC'!AR$7:AR$826,MATCH(WatchList!$B50,'All CCC'!$B$7:$B$826,0)))</f>
        <v/>
      </c>
      <c r="AS50" s="889" t="str">
        <f>IF($B50="","",INDEX('All CCC'!AS$7:AS$826,MATCH(WatchList!$B50,'All CCC'!$B$7:$B$826,0)))</f>
        <v/>
      </c>
      <c r="AT50" s="889" t="str">
        <f>IF($B50="","",INDEX('All CCC'!AT$7:AT$826,MATCH(WatchList!$B50,'All CCC'!$B$7:$B$826,0)))</f>
        <v/>
      </c>
      <c r="AU50" s="889" t="str">
        <f>IF($B50="","",INDEX('All CCC'!AU$7:AU$826,MATCH(WatchList!$B50,'All CCC'!$B$7:$B$826,0)))</f>
        <v/>
      </c>
      <c r="AV50" s="889" t="str">
        <f>IF($B50="","",INDEX('All CCC'!AV$7:AV$826,MATCH(WatchList!$B50,'All CCC'!$B$7:$B$826,0)))</f>
        <v/>
      </c>
      <c r="AW50" s="889" t="str">
        <f>IF($B50="","",INDEX('All CCC'!AW$7:AW$826,MATCH(WatchList!$B50,'All CCC'!$B$7:$B$826,0)))</f>
        <v/>
      </c>
      <c r="AX50" s="889" t="str">
        <f>IF($B50="","",INDEX('All CCC'!AX$7:AX$826,MATCH(WatchList!$B50,'All CCC'!$B$7:$B$826,0)))</f>
        <v/>
      </c>
      <c r="AY50" s="889" t="str">
        <f>IF($B50="","",INDEX('All CCC'!AY$7:AY$826,MATCH(WatchList!$B50,'All CCC'!$B$7:$B$826,0)))</f>
        <v/>
      </c>
      <c r="AZ50" s="889" t="str">
        <f>IF($B50="","",INDEX('All CCC'!AZ$7:AZ$826,MATCH(WatchList!$B50,'All CCC'!$B$7:$B$826,0)))</f>
        <v/>
      </c>
      <c r="BA50" s="889" t="str">
        <f>IF($B50="","",INDEX('All CCC'!BA$7:BA$826,MATCH(WatchList!$B50,'All CCC'!$B$7:$B$826,0)))</f>
        <v/>
      </c>
      <c r="BB50" s="889" t="str">
        <f>IF($B50="","",INDEX('All CCC'!BB$7:BB$826,MATCH(WatchList!$B50,'All CCC'!$B$7:$B$826,0)))</f>
        <v/>
      </c>
      <c r="BC50" s="889" t="str">
        <f>IF($B50="","",INDEX('All CCC'!BC$7:BC$826,MATCH(WatchList!$B50,'All CCC'!$B$7:$B$826,0)))</f>
        <v/>
      </c>
      <c r="BD50" s="889" t="str">
        <f>IF($B50="","",INDEX('All CCC'!BD$7:BD$826,MATCH(WatchList!$B50,'All CCC'!$B$7:$B$826,0)))</f>
        <v/>
      </c>
      <c r="BE50" s="889" t="str">
        <f>IF($B50="","",INDEX('All CCC'!BE$7:BE$826,MATCH(WatchList!$B50,'All CCC'!$B$7:$B$826,0)))</f>
        <v/>
      </c>
      <c r="BF50" s="889" t="str">
        <f>IF($B50="","",INDEX('All CCC'!BF$7:BF$826,MATCH(WatchList!$B50,'All CCC'!$B$7:$B$826,0)))</f>
        <v/>
      </c>
      <c r="BG50" s="889" t="str">
        <f>IF($B50="","",INDEX('All CCC'!BG$7:BG$826,MATCH(WatchList!$B50,'All CCC'!$B$7:$B$826,0)))</f>
        <v/>
      </c>
    </row>
    <row r="51" spans="1:59" x14ac:dyDescent="0.2">
      <c r="A51" s="576" t="str">
        <f>IF($B51="","",INDEX('All CCC'!A$7:A$826,MATCH(WatchList!$B51,'All CCC'!$B$7:$B$826,0)))</f>
        <v/>
      </c>
      <c r="B51" s="36"/>
      <c r="C51" s="889" t="str">
        <f>IF($B51="","",INDEX('All CCC'!C$7:C$826,MATCH(WatchList!$B51,'All CCC'!$B$7:$B$826,0)))</f>
        <v/>
      </c>
      <c r="D51" s="889" t="str">
        <f>IF($B51="","",INDEX('All CCC'!D$7:D$826,MATCH(WatchList!$B51,'All CCC'!$B$7:$B$826,0)))</f>
        <v/>
      </c>
      <c r="E51" s="889" t="str">
        <f>IF($B51="","",INDEX('All CCC'!E$7:E$826,MATCH(WatchList!$B51,'All CCC'!$B$7:$B$826,0)))</f>
        <v/>
      </c>
      <c r="F51" s="889" t="str">
        <f>IF($B51="","",INDEX('All CCC'!F$7:F$826,MATCH(WatchList!$B51,'All CCC'!$B$7:$B$826,0)))</f>
        <v/>
      </c>
      <c r="G51" s="889" t="str">
        <f>IF($B51="","",INDEX('All CCC'!G$7:G$826,MATCH(WatchList!$B51,'All CCC'!$B$7:$B$826,0)))</f>
        <v/>
      </c>
      <c r="H51" s="889" t="str">
        <f>IF($B51="","",INDEX('All CCC'!H$7:H$826,MATCH(WatchList!$B51,'All CCC'!$B$7:$B$826,0)))</f>
        <v/>
      </c>
      <c r="I51" s="889" t="str">
        <f>IF($B51="","",INDEX('All CCC'!I$7:I$826,MATCH(WatchList!$B51,'All CCC'!$B$7:$B$826,0)))</f>
        <v/>
      </c>
      <c r="J51" s="889" t="str">
        <f>IF($B51="","",INDEX('All CCC'!J$7:J$826,MATCH(WatchList!$B51,'All CCC'!$B$7:$B$826,0)))</f>
        <v/>
      </c>
      <c r="K51" s="889" t="str">
        <f>IF($B51="","",INDEX('All CCC'!K$7:K$826,MATCH(WatchList!$B51,'All CCC'!$B$7:$B$826,0)))</f>
        <v/>
      </c>
      <c r="L51" s="889" t="str">
        <f>IF($B51="","",INDEX('All CCC'!L$7:L$826,MATCH(WatchList!$B51,'All CCC'!$B$7:$B$826,0)))</f>
        <v/>
      </c>
      <c r="M51" s="889" t="str">
        <f>IF($B51="","",INDEX('All CCC'!M$7:M$826,MATCH(WatchList!$B51,'All CCC'!$B$7:$B$826,0)))</f>
        <v/>
      </c>
      <c r="N51" s="889" t="str">
        <f>IF($B51="","",INDEX('All CCC'!N$7:N$826,MATCH(WatchList!$B51,'All CCC'!$B$7:$B$826,0)))</f>
        <v/>
      </c>
      <c r="O51" s="889" t="str">
        <f>IF($B51="","",INDEX('All CCC'!O$7:O$826,MATCH(WatchList!$B51,'All CCC'!$B$7:$B$826,0)))</f>
        <v/>
      </c>
      <c r="P51" s="890" t="str">
        <f>IF($B51="","",INDEX('All CCC'!P$7:P$826,MATCH(WatchList!$B51,'All CCC'!$B$7:$B$826,0)))</f>
        <v/>
      </c>
      <c r="Q51" s="890" t="str">
        <f>IF($B51="","",INDEX('All CCC'!Q$7:Q$826,MATCH(WatchList!$B51,'All CCC'!$B$7:$B$826,0)))</f>
        <v/>
      </c>
      <c r="R51" s="889" t="str">
        <f>IF($B51="","",INDEX('All CCC'!R$7:R$826,MATCH(WatchList!$B51,'All CCC'!$B$7:$B$826,0)))</f>
        <v/>
      </c>
      <c r="S51" s="889" t="str">
        <f>IF($B51="","",INDEX('All CCC'!S$7:S$826,MATCH(WatchList!$B51,'All CCC'!$B$7:$B$826,0)))</f>
        <v/>
      </c>
      <c r="T51" s="889" t="str">
        <f>IF($B51="","",INDEX('All CCC'!T$7:T$826,MATCH(WatchList!$B51,'All CCC'!$B$7:$B$826,0)))</f>
        <v/>
      </c>
      <c r="U51" s="889" t="str">
        <f>IF($B51="","",INDEX('All CCC'!U$7:U$826,MATCH(WatchList!$B51,'All CCC'!$B$7:$B$826,0)))</f>
        <v/>
      </c>
      <c r="V51" s="889" t="str">
        <f>IF($B51="","",INDEX('All CCC'!V$7:V$826,MATCH(WatchList!$B51,'All CCC'!$B$7:$B$826,0)))</f>
        <v/>
      </c>
      <c r="W51" s="889" t="str">
        <f>IF($B51="","",INDEX('All CCC'!W$7:W$826,MATCH(WatchList!$B51,'All CCC'!$B$7:$B$826,0)))</f>
        <v/>
      </c>
      <c r="X51" s="889" t="str">
        <f>IF($B51="","",INDEX('All CCC'!X$7:X$826,MATCH(WatchList!$B51,'All CCC'!$B$7:$B$826,0)))</f>
        <v/>
      </c>
      <c r="Y51" s="889" t="str">
        <f>IF($B51="","",INDEX('All CCC'!Y$7:Y$826,MATCH(WatchList!$B51,'All CCC'!$B$7:$B$826,0)))</f>
        <v/>
      </c>
      <c r="Z51" s="889" t="str">
        <f>IF($B51="","",INDEX('All CCC'!Z$7:Z$826,MATCH(WatchList!$B51,'All CCC'!$B$7:$B$826,0)))</f>
        <v/>
      </c>
      <c r="AA51" s="889" t="str">
        <f>IF($B51="","",INDEX('All CCC'!AA$7:AA$826,MATCH(WatchList!$B51,'All CCC'!$B$7:$B$826,0)))</f>
        <v/>
      </c>
      <c r="AB51" s="889" t="str">
        <f>IF($B51="","",INDEX('All CCC'!AB$7:AB$826,MATCH(WatchList!$B51,'All CCC'!$B$7:$B$826,0)))</f>
        <v/>
      </c>
      <c r="AC51" s="889" t="str">
        <f>IF($B51="","",INDEX('All CCC'!AC$7:AC$826,MATCH(WatchList!$B51,'All CCC'!$B$7:$B$826,0)))</f>
        <v/>
      </c>
      <c r="AD51" s="889" t="str">
        <f>IF($B51="","",INDEX('All CCC'!AD$7:AD$826,MATCH(WatchList!$B51,'All CCC'!$B$7:$B$826,0)))</f>
        <v/>
      </c>
      <c r="AE51" s="889" t="str">
        <f>IF($B51="","",INDEX('All CCC'!AE$7:AE$826,MATCH(WatchList!$B51,'All CCC'!$B$7:$B$826,0)))</f>
        <v/>
      </c>
      <c r="AF51" s="889" t="str">
        <f>IF($B51="","",INDEX('All CCC'!AF$7:AF$826,MATCH(WatchList!$B51,'All CCC'!$B$7:$B$826,0)))</f>
        <v/>
      </c>
      <c r="AG51" s="889" t="str">
        <f>IF($B51="","",INDEX('All CCC'!AG$7:AG$826,MATCH(WatchList!$B51,'All CCC'!$B$7:$B$826,0)))</f>
        <v/>
      </c>
      <c r="AH51" s="889" t="str">
        <f>IF($B51="","",INDEX('All CCC'!AH$7:AH$826,MATCH(WatchList!$B51,'All CCC'!$B$7:$B$826,0)))</f>
        <v/>
      </c>
      <c r="AI51" s="889" t="str">
        <f>IF($B51="","",INDEX('All CCC'!AI$7:AI$826,MATCH(WatchList!$B51,'All CCC'!$B$7:$B$826,0)))</f>
        <v/>
      </c>
      <c r="AJ51" s="889" t="str">
        <f>IF($B51="","",INDEX('All CCC'!AJ$7:AJ$826,MATCH(WatchList!$B51,'All CCC'!$B$7:$B$826,0)))</f>
        <v/>
      </c>
      <c r="AK51" s="889" t="str">
        <f>IF($B51="","",INDEX('All CCC'!AK$7:AK$826,MATCH(WatchList!$B51,'All CCC'!$B$7:$B$826,0)))</f>
        <v/>
      </c>
      <c r="AL51" s="889" t="str">
        <f>IF($B51="","",INDEX('All CCC'!AL$7:AL$826,MATCH(WatchList!$B51,'All CCC'!$B$7:$B$826,0)))</f>
        <v/>
      </c>
      <c r="AM51" s="889" t="str">
        <f>IF($B51="","",INDEX('All CCC'!AM$7:AM$826,MATCH(WatchList!$B51,'All CCC'!$B$7:$B$826,0)))</f>
        <v/>
      </c>
      <c r="AN51" s="889" t="str">
        <f>IF($B51="","",INDEX('All CCC'!AN$7:AN$826,MATCH(WatchList!$B51,'All CCC'!$B$7:$B$826,0)))</f>
        <v/>
      </c>
      <c r="AO51" s="889" t="str">
        <f>IF($B51="","",INDEX('All CCC'!AO$7:AO$826,MATCH(WatchList!$B51,'All CCC'!$B$7:$B$826,0)))</f>
        <v/>
      </c>
      <c r="AP51" s="889" t="str">
        <f>IF($B51="","",INDEX('All CCC'!AP$7:AP$826,MATCH(WatchList!$B51,'All CCC'!$B$7:$B$826,0)))</f>
        <v/>
      </c>
      <c r="AQ51" s="889" t="str">
        <f>IF($B51="","",INDEX('All CCC'!AQ$7:AQ$826,MATCH(WatchList!$B51,'All CCC'!$B$7:$B$826,0)))</f>
        <v/>
      </c>
      <c r="AR51" s="889" t="str">
        <f>IF($B51="","",INDEX('All CCC'!AR$7:AR$826,MATCH(WatchList!$B51,'All CCC'!$B$7:$B$826,0)))</f>
        <v/>
      </c>
      <c r="AS51" s="889" t="str">
        <f>IF($B51="","",INDEX('All CCC'!AS$7:AS$826,MATCH(WatchList!$B51,'All CCC'!$B$7:$B$826,0)))</f>
        <v/>
      </c>
      <c r="AT51" s="889" t="str">
        <f>IF($B51="","",INDEX('All CCC'!AT$7:AT$826,MATCH(WatchList!$B51,'All CCC'!$B$7:$B$826,0)))</f>
        <v/>
      </c>
      <c r="AU51" s="889" t="str">
        <f>IF($B51="","",INDEX('All CCC'!AU$7:AU$826,MATCH(WatchList!$B51,'All CCC'!$B$7:$B$826,0)))</f>
        <v/>
      </c>
      <c r="AV51" s="889" t="str">
        <f>IF($B51="","",INDEX('All CCC'!AV$7:AV$826,MATCH(WatchList!$B51,'All CCC'!$B$7:$B$826,0)))</f>
        <v/>
      </c>
      <c r="AW51" s="889" t="str">
        <f>IF($B51="","",INDEX('All CCC'!AW$7:AW$826,MATCH(WatchList!$B51,'All CCC'!$B$7:$B$826,0)))</f>
        <v/>
      </c>
      <c r="AX51" s="889" t="str">
        <f>IF($B51="","",INDEX('All CCC'!AX$7:AX$826,MATCH(WatchList!$B51,'All CCC'!$B$7:$B$826,0)))</f>
        <v/>
      </c>
      <c r="AY51" s="889" t="str">
        <f>IF($B51="","",INDEX('All CCC'!AY$7:AY$826,MATCH(WatchList!$B51,'All CCC'!$B$7:$B$826,0)))</f>
        <v/>
      </c>
      <c r="AZ51" s="889" t="str">
        <f>IF($B51="","",INDEX('All CCC'!AZ$7:AZ$826,MATCH(WatchList!$B51,'All CCC'!$B$7:$B$826,0)))</f>
        <v/>
      </c>
      <c r="BA51" s="889" t="str">
        <f>IF($B51="","",INDEX('All CCC'!BA$7:BA$826,MATCH(WatchList!$B51,'All CCC'!$B$7:$B$826,0)))</f>
        <v/>
      </c>
      <c r="BB51" s="889" t="str">
        <f>IF($B51="","",INDEX('All CCC'!BB$7:BB$826,MATCH(WatchList!$B51,'All CCC'!$B$7:$B$826,0)))</f>
        <v/>
      </c>
      <c r="BC51" s="889" t="str">
        <f>IF($B51="","",INDEX('All CCC'!BC$7:BC$826,MATCH(WatchList!$B51,'All CCC'!$B$7:$B$826,0)))</f>
        <v/>
      </c>
      <c r="BD51" s="889" t="str">
        <f>IF($B51="","",INDEX('All CCC'!BD$7:BD$826,MATCH(WatchList!$B51,'All CCC'!$B$7:$B$826,0)))</f>
        <v/>
      </c>
      <c r="BE51" s="889" t="str">
        <f>IF($B51="","",INDEX('All CCC'!BE$7:BE$826,MATCH(WatchList!$B51,'All CCC'!$B$7:$B$826,0)))</f>
        <v/>
      </c>
      <c r="BF51" s="889" t="str">
        <f>IF($B51="","",INDEX('All CCC'!BF$7:BF$826,MATCH(WatchList!$B51,'All CCC'!$B$7:$B$826,0)))</f>
        <v/>
      </c>
      <c r="BG51" s="889" t="str">
        <f>IF($B51="","",INDEX('All CCC'!BG$7:BG$826,MATCH(WatchList!$B51,'All CCC'!$B$7:$B$826,0)))</f>
        <v/>
      </c>
    </row>
    <row r="52" spans="1:59" x14ac:dyDescent="0.2">
      <c r="A52" s="576" t="str">
        <f>IF($B52="","",INDEX('All CCC'!A$7:A$826,MATCH(WatchList!$B52,'All CCC'!$B$7:$B$826,0)))</f>
        <v/>
      </c>
      <c r="B52" s="36"/>
      <c r="C52" s="889" t="str">
        <f>IF($B52="","",INDEX('All CCC'!C$7:C$826,MATCH(WatchList!$B52,'All CCC'!$B$7:$B$826,0)))</f>
        <v/>
      </c>
      <c r="D52" s="889" t="str">
        <f>IF($B52="","",INDEX('All CCC'!D$7:D$826,MATCH(WatchList!$B52,'All CCC'!$B$7:$B$826,0)))</f>
        <v/>
      </c>
      <c r="E52" s="889" t="str">
        <f>IF($B52="","",INDEX('All CCC'!E$7:E$826,MATCH(WatchList!$B52,'All CCC'!$B$7:$B$826,0)))</f>
        <v/>
      </c>
      <c r="F52" s="889" t="str">
        <f>IF($B52="","",INDEX('All CCC'!F$7:F$826,MATCH(WatchList!$B52,'All CCC'!$B$7:$B$826,0)))</f>
        <v/>
      </c>
      <c r="G52" s="889" t="str">
        <f>IF($B52="","",INDEX('All CCC'!G$7:G$826,MATCH(WatchList!$B52,'All CCC'!$B$7:$B$826,0)))</f>
        <v/>
      </c>
      <c r="H52" s="889" t="str">
        <f>IF($B52="","",INDEX('All CCC'!H$7:H$826,MATCH(WatchList!$B52,'All CCC'!$B$7:$B$826,0)))</f>
        <v/>
      </c>
      <c r="I52" s="889" t="str">
        <f>IF($B52="","",INDEX('All CCC'!I$7:I$826,MATCH(WatchList!$B52,'All CCC'!$B$7:$B$826,0)))</f>
        <v/>
      </c>
      <c r="J52" s="889" t="str">
        <f>IF($B52="","",INDEX('All CCC'!J$7:J$826,MATCH(WatchList!$B52,'All CCC'!$B$7:$B$826,0)))</f>
        <v/>
      </c>
      <c r="K52" s="889" t="str">
        <f>IF($B52="","",INDEX('All CCC'!K$7:K$826,MATCH(WatchList!$B52,'All CCC'!$B$7:$B$826,0)))</f>
        <v/>
      </c>
      <c r="L52" s="889" t="str">
        <f>IF($B52="","",INDEX('All CCC'!L$7:L$826,MATCH(WatchList!$B52,'All CCC'!$B$7:$B$826,0)))</f>
        <v/>
      </c>
      <c r="M52" s="889" t="str">
        <f>IF($B52="","",INDEX('All CCC'!M$7:M$826,MATCH(WatchList!$B52,'All CCC'!$B$7:$B$826,0)))</f>
        <v/>
      </c>
      <c r="N52" s="889" t="str">
        <f>IF($B52="","",INDEX('All CCC'!N$7:N$826,MATCH(WatchList!$B52,'All CCC'!$B$7:$B$826,0)))</f>
        <v/>
      </c>
      <c r="O52" s="889" t="str">
        <f>IF($B52="","",INDEX('All CCC'!O$7:O$826,MATCH(WatchList!$B52,'All CCC'!$B$7:$B$826,0)))</f>
        <v/>
      </c>
      <c r="P52" s="890" t="str">
        <f>IF($B52="","",INDEX('All CCC'!P$7:P$826,MATCH(WatchList!$B52,'All CCC'!$B$7:$B$826,0)))</f>
        <v/>
      </c>
      <c r="Q52" s="890" t="str">
        <f>IF($B52="","",INDEX('All CCC'!Q$7:Q$826,MATCH(WatchList!$B52,'All CCC'!$B$7:$B$826,0)))</f>
        <v/>
      </c>
      <c r="R52" s="889" t="str">
        <f>IF($B52="","",INDEX('All CCC'!R$7:R$826,MATCH(WatchList!$B52,'All CCC'!$B$7:$B$826,0)))</f>
        <v/>
      </c>
      <c r="S52" s="889" t="str">
        <f>IF($B52="","",INDEX('All CCC'!S$7:S$826,MATCH(WatchList!$B52,'All CCC'!$B$7:$B$826,0)))</f>
        <v/>
      </c>
      <c r="T52" s="889" t="str">
        <f>IF($B52="","",INDEX('All CCC'!T$7:T$826,MATCH(WatchList!$B52,'All CCC'!$B$7:$B$826,0)))</f>
        <v/>
      </c>
      <c r="U52" s="889" t="str">
        <f>IF($B52="","",INDEX('All CCC'!U$7:U$826,MATCH(WatchList!$B52,'All CCC'!$B$7:$B$826,0)))</f>
        <v/>
      </c>
      <c r="V52" s="889" t="str">
        <f>IF($B52="","",INDEX('All CCC'!V$7:V$826,MATCH(WatchList!$B52,'All CCC'!$B$7:$B$826,0)))</f>
        <v/>
      </c>
      <c r="W52" s="889" t="str">
        <f>IF($B52="","",INDEX('All CCC'!W$7:W$826,MATCH(WatchList!$B52,'All CCC'!$B$7:$B$826,0)))</f>
        <v/>
      </c>
      <c r="X52" s="889" t="str">
        <f>IF($B52="","",INDEX('All CCC'!X$7:X$826,MATCH(WatchList!$B52,'All CCC'!$B$7:$B$826,0)))</f>
        <v/>
      </c>
      <c r="Y52" s="889" t="str">
        <f>IF($B52="","",INDEX('All CCC'!Y$7:Y$826,MATCH(WatchList!$B52,'All CCC'!$B$7:$B$826,0)))</f>
        <v/>
      </c>
      <c r="Z52" s="889" t="str">
        <f>IF($B52="","",INDEX('All CCC'!Z$7:Z$826,MATCH(WatchList!$B52,'All CCC'!$B$7:$B$826,0)))</f>
        <v/>
      </c>
      <c r="AA52" s="889" t="str">
        <f>IF($B52="","",INDEX('All CCC'!AA$7:AA$826,MATCH(WatchList!$B52,'All CCC'!$B$7:$B$826,0)))</f>
        <v/>
      </c>
      <c r="AB52" s="889" t="str">
        <f>IF($B52="","",INDEX('All CCC'!AB$7:AB$826,MATCH(WatchList!$B52,'All CCC'!$B$7:$B$826,0)))</f>
        <v/>
      </c>
      <c r="AC52" s="889" t="str">
        <f>IF($B52="","",INDEX('All CCC'!AC$7:AC$826,MATCH(WatchList!$B52,'All CCC'!$B$7:$B$826,0)))</f>
        <v/>
      </c>
      <c r="AD52" s="889" t="str">
        <f>IF($B52="","",INDEX('All CCC'!AD$7:AD$826,MATCH(WatchList!$B52,'All CCC'!$B$7:$B$826,0)))</f>
        <v/>
      </c>
      <c r="AE52" s="889" t="str">
        <f>IF($B52="","",INDEX('All CCC'!AE$7:AE$826,MATCH(WatchList!$B52,'All CCC'!$B$7:$B$826,0)))</f>
        <v/>
      </c>
      <c r="AF52" s="889" t="str">
        <f>IF($B52="","",INDEX('All CCC'!AF$7:AF$826,MATCH(WatchList!$B52,'All CCC'!$B$7:$B$826,0)))</f>
        <v/>
      </c>
      <c r="AG52" s="889" t="str">
        <f>IF($B52="","",INDEX('All CCC'!AG$7:AG$826,MATCH(WatchList!$B52,'All CCC'!$B$7:$B$826,0)))</f>
        <v/>
      </c>
      <c r="AH52" s="889" t="str">
        <f>IF($B52="","",INDEX('All CCC'!AH$7:AH$826,MATCH(WatchList!$B52,'All CCC'!$B$7:$B$826,0)))</f>
        <v/>
      </c>
      <c r="AI52" s="889" t="str">
        <f>IF($B52="","",INDEX('All CCC'!AI$7:AI$826,MATCH(WatchList!$B52,'All CCC'!$B$7:$B$826,0)))</f>
        <v/>
      </c>
      <c r="AJ52" s="889" t="str">
        <f>IF($B52="","",INDEX('All CCC'!AJ$7:AJ$826,MATCH(WatchList!$B52,'All CCC'!$B$7:$B$826,0)))</f>
        <v/>
      </c>
      <c r="AK52" s="889" t="str">
        <f>IF($B52="","",INDEX('All CCC'!AK$7:AK$826,MATCH(WatchList!$B52,'All CCC'!$B$7:$B$826,0)))</f>
        <v/>
      </c>
      <c r="AL52" s="889" t="str">
        <f>IF($B52="","",INDEX('All CCC'!AL$7:AL$826,MATCH(WatchList!$B52,'All CCC'!$B$7:$B$826,0)))</f>
        <v/>
      </c>
      <c r="AM52" s="889" t="str">
        <f>IF($B52="","",INDEX('All CCC'!AM$7:AM$826,MATCH(WatchList!$B52,'All CCC'!$B$7:$B$826,0)))</f>
        <v/>
      </c>
      <c r="AN52" s="889" t="str">
        <f>IF($B52="","",INDEX('All CCC'!AN$7:AN$826,MATCH(WatchList!$B52,'All CCC'!$B$7:$B$826,0)))</f>
        <v/>
      </c>
      <c r="AO52" s="889" t="str">
        <f>IF($B52="","",INDEX('All CCC'!AO$7:AO$826,MATCH(WatchList!$B52,'All CCC'!$B$7:$B$826,0)))</f>
        <v/>
      </c>
      <c r="AP52" s="889" t="str">
        <f>IF($B52="","",INDEX('All CCC'!AP$7:AP$826,MATCH(WatchList!$B52,'All CCC'!$B$7:$B$826,0)))</f>
        <v/>
      </c>
      <c r="AQ52" s="889" t="str">
        <f>IF($B52="","",INDEX('All CCC'!AQ$7:AQ$826,MATCH(WatchList!$B52,'All CCC'!$B$7:$B$826,0)))</f>
        <v/>
      </c>
      <c r="AR52" s="889" t="str">
        <f>IF($B52="","",INDEX('All CCC'!AR$7:AR$826,MATCH(WatchList!$B52,'All CCC'!$B$7:$B$826,0)))</f>
        <v/>
      </c>
      <c r="AS52" s="889" t="str">
        <f>IF($B52="","",INDEX('All CCC'!AS$7:AS$826,MATCH(WatchList!$B52,'All CCC'!$B$7:$B$826,0)))</f>
        <v/>
      </c>
      <c r="AT52" s="889" t="str">
        <f>IF($B52="","",INDEX('All CCC'!AT$7:AT$826,MATCH(WatchList!$B52,'All CCC'!$B$7:$B$826,0)))</f>
        <v/>
      </c>
      <c r="AU52" s="889" t="str">
        <f>IF($B52="","",INDEX('All CCC'!AU$7:AU$826,MATCH(WatchList!$B52,'All CCC'!$B$7:$B$826,0)))</f>
        <v/>
      </c>
      <c r="AV52" s="889" t="str">
        <f>IF($B52="","",INDEX('All CCC'!AV$7:AV$826,MATCH(WatchList!$B52,'All CCC'!$B$7:$B$826,0)))</f>
        <v/>
      </c>
      <c r="AW52" s="889" t="str">
        <f>IF($B52="","",INDEX('All CCC'!AW$7:AW$826,MATCH(WatchList!$B52,'All CCC'!$B$7:$B$826,0)))</f>
        <v/>
      </c>
      <c r="AX52" s="889" t="str">
        <f>IF($B52="","",INDEX('All CCC'!AX$7:AX$826,MATCH(WatchList!$B52,'All CCC'!$B$7:$B$826,0)))</f>
        <v/>
      </c>
      <c r="AY52" s="889" t="str">
        <f>IF($B52="","",INDEX('All CCC'!AY$7:AY$826,MATCH(WatchList!$B52,'All CCC'!$B$7:$B$826,0)))</f>
        <v/>
      </c>
      <c r="AZ52" s="889" t="str">
        <f>IF($B52="","",INDEX('All CCC'!AZ$7:AZ$826,MATCH(WatchList!$B52,'All CCC'!$B$7:$B$826,0)))</f>
        <v/>
      </c>
      <c r="BA52" s="889" t="str">
        <f>IF($B52="","",INDEX('All CCC'!BA$7:BA$826,MATCH(WatchList!$B52,'All CCC'!$B$7:$B$826,0)))</f>
        <v/>
      </c>
      <c r="BB52" s="889" t="str">
        <f>IF($B52="","",INDEX('All CCC'!BB$7:BB$826,MATCH(WatchList!$B52,'All CCC'!$B$7:$B$826,0)))</f>
        <v/>
      </c>
      <c r="BC52" s="889" t="str">
        <f>IF($B52="","",INDEX('All CCC'!BC$7:BC$826,MATCH(WatchList!$B52,'All CCC'!$B$7:$B$826,0)))</f>
        <v/>
      </c>
      <c r="BD52" s="889" t="str">
        <f>IF($B52="","",INDEX('All CCC'!BD$7:BD$826,MATCH(WatchList!$B52,'All CCC'!$B$7:$B$826,0)))</f>
        <v/>
      </c>
      <c r="BE52" s="889" t="str">
        <f>IF($B52="","",INDEX('All CCC'!BE$7:BE$826,MATCH(WatchList!$B52,'All CCC'!$B$7:$B$826,0)))</f>
        <v/>
      </c>
      <c r="BF52" s="889" t="str">
        <f>IF($B52="","",INDEX('All CCC'!BF$7:BF$826,MATCH(WatchList!$B52,'All CCC'!$B$7:$B$826,0)))</f>
        <v/>
      </c>
      <c r="BG52" s="889" t="str">
        <f>IF($B52="","",INDEX('All CCC'!BG$7:BG$826,MATCH(WatchList!$B52,'All CCC'!$B$7:$B$826,0)))</f>
        <v/>
      </c>
    </row>
    <row r="53" spans="1:59" x14ac:dyDescent="0.2">
      <c r="A53" s="576" t="str">
        <f>IF($B53="","",INDEX('All CCC'!A$7:A$826,MATCH(WatchList!$B53,'All CCC'!$B$7:$B$826,0)))</f>
        <v/>
      </c>
      <c r="B53" s="36"/>
      <c r="C53" s="889" t="str">
        <f>IF($B53="","",INDEX('All CCC'!C$7:C$826,MATCH(WatchList!$B53,'All CCC'!$B$7:$B$826,0)))</f>
        <v/>
      </c>
      <c r="D53" s="889" t="str">
        <f>IF($B53="","",INDEX('All CCC'!D$7:D$826,MATCH(WatchList!$B53,'All CCC'!$B$7:$B$826,0)))</f>
        <v/>
      </c>
      <c r="E53" s="889" t="str">
        <f>IF($B53="","",INDEX('All CCC'!E$7:E$826,MATCH(WatchList!$B53,'All CCC'!$B$7:$B$826,0)))</f>
        <v/>
      </c>
      <c r="F53" s="889" t="str">
        <f>IF($B53="","",INDEX('All CCC'!F$7:F$826,MATCH(WatchList!$B53,'All CCC'!$B$7:$B$826,0)))</f>
        <v/>
      </c>
      <c r="G53" s="889" t="str">
        <f>IF($B53="","",INDEX('All CCC'!G$7:G$826,MATCH(WatchList!$B53,'All CCC'!$B$7:$B$826,0)))</f>
        <v/>
      </c>
      <c r="H53" s="889" t="str">
        <f>IF($B53="","",INDEX('All CCC'!H$7:H$826,MATCH(WatchList!$B53,'All CCC'!$B$7:$B$826,0)))</f>
        <v/>
      </c>
      <c r="I53" s="889" t="str">
        <f>IF($B53="","",INDEX('All CCC'!I$7:I$826,MATCH(WatchList!$B53,'All CCC'!$B$7:$B$826,0)))</f>
        <v/>
      </c>
      <c r="J53" s="889" t="str">
        <f>IF($B53="","",INDEX('All CCC'!J$7:J$826,MATCH(WatchList!$B53,'All CCC'!$B$7:$B$826,0)))</f>
        <v/>
      </c>
      <c r="K53" s="889" t="str">
        <f>IF($B53="","",INDEX('All CCC'!K$7:K$826,MATCH(WatchList!$B53,'All CCC'!$B$7:$B$826,0)))</f>
        <v/>
      </c>
      <c r="L53" s="889" t="str">
        <f>IF($B53="","",INDEX('All CCC'!L$7:L$826,MATCH(WatchList!$B53,'All CCC'!$B$7:$B$826,0)))</f>
        <v/>
      </c>
      <c r="M53" s="889" t="str">
        <f>IF($B53="","",INDEX('All CCC'!M$7:M$826,MATCH(WatchList!$B53,'All CCC'!$B$7:$B$826,0)))</f>
        <v/>
      </c>
      <c r="N53" s="889" t="str">
        <f>IF($B53="","",INDEX('All CCC'!N$7:N$826,MATCH(WatchList!$B53,'All CCC'!$B$7:$B$826,0)))</f>
        <v/>
      </c>
      <c r="O53" s="889" t="str">
        <f>IF($B53="","",INDEX('All CCC'!O$7:O$826,MATCH(WatchList!$B53,'All CCC'!$B$7:$B$826,0)))</f>
        <v/>
      </c>
      <c r="P53" s="890" t="str">
        <f>IF($B53="","",INDEX('All CCC'!P$7:P$826,MATCH(WatchList!$B53,'All CCC'!$B$7:$B$826,0)))</f>
        <v/>
      </c>
      <c r="Q53" s="890" t="str">
        <f>IF($B53="","",INDEX('All CCC'!Q$7:Q$826,MATCH(WatchList!$B53,'All CCC'!$B$7:$B$826,0)))</f>
        <v/>
      </c>
      <c r="R53" s="889" t="str">
        <f>IF($B53="","",INDEX('All CCC'!R$7:R$826,MATCH(WatchList!$B53,'All CCC'!$B$7:$B$826,0)))</f>
        <v/>
      </c>
      <c r="S53" s="889" t="str">
        <f>IF($B53="","",INDEX('All CCC'!S$7:S$826,MATCH(WatchList!$B53,'All CCC'!$B$7:$B$826,0)))</f>
        <v/>
      </c>
      <c r="T53" s="889" t="str">
        <f>IF($B53="","",INDEX('All CCC'!T$7:T$826,MATCH(WatchList!$B53,'All CCC'!$B$7:$B$826,0)))</f>
        <v/>
      </c>
      <c r="U53" s="889" t="str">
        <f>IF($B53="","",INDEX('All CCC'!U$7:U$826,MATCH(WatchList!$B53,'All CCC'!$B$7:$B$826,0)))</f>
        <v/>
      </c>
      <c r="V53" s="889" t="str">
        <f>IF($B53="","",INDEX('All CCC'!V$7:V$826,MATCH(WatchList!$B53,'All CCC'!$B$7:$B$826,0)))</f>
        <v/>
      </c>
      <c r="W53" s="889" t="str">
        <f>IF($B53="","",INDEX('All CCC'!W$7:W$826,MATCH(WatchList!$B53,'All CCC'!$B$7:$B$826,0)))</f>
        <v/>
      </c>
      <c r="X53" s="889" t="str">
        <f>IF($B53="","",INDEX('All CCC'!X$7:X$826,MATCH(WatchList!$B53,'All CCC'!$B$7:$B$826,0)))</f>
        <v/>
      </c>
      <c r="Y53" s="889" t="str">
        <f>IF($B53="","",INDEX('All CCC'!Y$7:Y$826,MATCH(WatchList!$B53,'All CCC'!$B$7:$B$826,0)))</f>
        <v/>
      </c>
      <c r="Z53" s="889" t="str">
        <f>IF($B53="","",INDEX('All CCC'!Z$7:Z$826,MATCH(WatchList!$B53,'All CCC'!$B$7:$B$826,0)))</f>
        <v/>
      </c>
      <c r="AA53" s="889" t="str">
        <f>IF($B53="","",INDEX('All CCC'!AA$7:AA$826,MATCH(WatchList!$B53,'All CCC'!$B$7:$B$826,0)))</f>
        <v/>
      </c>
      <c r="AB53" s="889" t="str">
        <f>IF($B53="","",INDEX('All CCC'!AB$7:AB$826,MATCH(WatchList!$B53,'All CCC'!$B$7:$B$826,0)))</f>
        <v/>
      </c>
      <c r="AC53" s="889" t="str">
        <f>IF($B53="","",INDEX('All CCC'!AC$7:AC$826,MATCH(WatchList!$B53,'All CCC'!$B$7:$B$826,0)))</f>
        <v/>
      </c>
      <c r="AD53" s="889" t="str">
        <f>IF($B53="","",INDEX('All CCC'!AD$7:AD$826,MATCH(WatchList!$B53,'All CCC'!$B$7:$B$826,0)))</f>
        <v/>
      </c>
      <c r="AE53" s="889" t="str">
        <f>IF($B53="","",INDEX('All CCC'!AE$7:AE$826,MATCH(WatchList!$B53,'All CCC'!$B$7:$B$826,0)))</f>
        <v/>
      </c>
      <c r="AF53" s="889" t="str">
        <f>IF($B53="","",INDEX('All CCC'!AF$7:AF$826,MATCH(WatchList!$B53,'All CCC'!$B$7:$B$826,0)))</f>
        <v/>
      </c>
      <c r="AG53" s="889" t="str">
        <f>IF($B53="","",INDEX('All CCC'!AG$7:AG$826,MATCH(WatchList!$B53,'All CCC'!$B$7:$B$826,0)))</f>
        <v/>
      </c>
      <c r="AH53" s="889" t="str">
        <f>IF($B53="","",INDEX('All CCC'!AH$7:AH$826,MATCH(WatchList!$B53,'All CCC'!$B$7:$B$826,0)))</f>
        <v/>
      </c>
      <c r="AI53" s="889" t="str">
        <f>IF($B53="","",INDEX('All CCC'!AI$7:AI$826,MATCH(WatchList!$B53,'All CCC'!$B$7:$B$826,0)))</f>
        <v/>
      </c>
      <c r="AJ53" s="889" t="str">
        <f>IF($B53="","",INDEX('All CCC'!AJ$7:AJ$826,MATCH(WatchList!$B53,'All CCC'!$B$7:$B$826,0)))</f>
        <v/>
      </c>
      <c r="AK53" s="889" t="str">
        <f>IF($B53="","",INDEX('All CCC'!AK$7:AK$826,MATCH(WatchList!$B53,'All CCC'!$B$7:$B$826,0)))</f>
        <v/>
      </c>
      <c r="AL53" s="889" t="str">
        <f>IF($B53="","",INDEX('All CCC'!AL$7:AL$826,MATCH(WatchList!$B53,'All CCC'!$B$7:$B$826,0)))</f>
        <v/>
      </c>
      <c r="AM53" s="889" t="str">
        <f>IF($B53="","",INDEX('All CCC'!AM$7:AM$826,MATCH(WatchList!$B53,'All CCC'!$B$7:$B$826,0)))</f>
        <v/>
      </c>
      <c r="AN53" s="889" t="str">
        <f>IF($B53="","",INDEX('All CCC'!AN$7:AN$826,MATCH(WatchList!$B53,'All CCC'!$B$7:$B$826,0)))</f>
        <v/>
      </c>
      <c r="AO53" s="889" t="str">
        <f>IF($B53="","",INDEX('All CCC'!AO$7:AO$826,MATCH(WatchList!$B53,'All CCC'!$B$7:$B$826,0)))</f>
        <v/>
      </c>
      <c r="AP53" s="889" t="str">
        <f>IF($B53="","",INDEX('All CCC'!AP$7:AP$826,MATCH(WatchList!$B53,'All CCC'!$B$7:$B$826,0)))</f>
        <v/>
      </c>
      <c r="AQ53" s="889" t="str">
        <f>IF($B53="","",INDEX('All CCC'!AQ$7:AQ$826,MATCH(WatchList!$B53,'All CCC'!$B$7:$B$826,0)))</f>
        <v/>
      </c>
      <c r="AR53" s="889" t="str">
        <f>IF($B53="","",INDEX('All CCC'!AR$7:AR$826,MATCH(WatchList!$B53,'All CCC'!$B$7:$B$826,0)))</f>
        <v/>
      </c>
      <c r="AS53" s="889" t="str">
        <f>IF($B53="","",INDEX('All CCC'!AS$7:AS$826,MATCH(WatchList!$B53,'All CCC'!$B$7:$B$826,0)))</f>
        <v/>
      </c>
      <c r="AT53" s="889" t="str">
        <f>IF($B53="","",INDEX('All CCC'!AT$7:AT$826,MATCH(WatchList!$B53,'All CCC'!$B$7:$B$826,0)))</f>
        <v/>
      </c>
      <c r="AU53" s="889" t="str">
        <f>IF($B53="","",INDEX('All CCC'!AU$7:AU$826,MATCH(WatchList!$B53,'All CCC'!$B$7:$B$826,0)))</f>
        <v/>
      </c>
      <c r="AV53" s="889" t="str">
        <f>IF($B53="","",INDEX('All CCC'!AV$7:AV$826,MATCH(WatchList!$B53,'All CCC'!$B$7:$B$826,0)))</f>
        <v/>
      </c>
      <c r="AW53" s="889" t="str">
        <f>IF($B53="","",INDEX('All CCC'!AW$7:AW$826,MATCH(WatchList!$B53,'All CCC'!$B$7:$B$826,0)))</f>
        <v/>
      </c>
      <c r="AX53" s="889" t="str">
        <f>IF($B53="","",INDEX('All CCC'!AX$7:AX$826,MATCH(WatchList!$B53,'All CCC'!$B$7:$B$826,0)))</f>
        <v/>
      </c>
      <c r="AY53" s="889" t="str">
        <f>IF($B53="","",INDEX('All CCC'!AY$7:AY$826,MATCH(WatchList!$B53,'All CCC'!$B$7:$B$826,0)))</f>
        <v/>
      </c>
      <c r="AZ53" s="889" t="str">
        <f>IF($B53="","",INDEX('All CCC'!AZ$7:AZ$826,MATCH(WatchList!$B53,'All CCC'!$B$7:$B$826,0)))</f>
        <v/>
      </c>
      <c r="BA53" s="889" t="str">
        <f>IF($B53="","",INDEX('All CCC'!BA$7:BA$826,MATCH(WatchList!$B53,'All CCC'!$B$7:$B$826,0)))</f>
        <v/>
      </c>
      <c r="BB53" s="889" t="str">
        <f>IF($B53="","",INDEX('All CCC'!BB$7:BB$826,MATCH(WatchList!$B53,'All CCC'!$B$7:$B$826,0)))</f>
        <v/>
      </c>
      <c r="BC53" s="889" t="str">
        <f>IF($B53="","",INDEX('All CCC'!BC$7:BC$826,MATCH(WatchList!$B53,'All CCC'!$B$7:$B$826,0)))</f>
        <v/>
      </c>
      <c r="BD53" s="889" t="str">
        <f>IF($B53="","",INDEX('All CCC'!BD$7:BD$826,MATCH(WatchList!$B53,'All CCC'!$B$7:$B$826,0)))</f>
        <v/>
      </c>
      <c r="BE53" s="889" t="str">
        <f>IF($B53="","",INDEX('All CCC'!BE$7:BE$826,MATCH(WatchList!$B53,'All CCC'!$B$7:$B$826,0)))</f>
        <v/>
      </c>
      <c r="BF53" s="889" t="str">
        <f>IF($B53="","",INDEX('All CCC'!BF$7:BF$826,MATCH(WatchList!$B53,'All CCC'!$B$7:$B$826,0)))</f>
        <v/>
      </c>
      <c r="BG53" s="889" t="str">
        <f>IF($B53="","",INDEX('All CCC'!BG$7:BG$826,MATCH(WatchList!$B53,'All CCC'!$B$7:$B$826,0)))</f>
        <v/>
      </c>
    </row>
    <row r="54" spans="1:59" x14ac:dyDescent="0.2">
      <c r="A54" s="576" t="str">
        <f>IF($B54="","",INDEX('All CCC'!A$7:A$826,MATCH(WatchList!$B54,'All CCC'!$B$7:$B$826,0)))</f>
        <v/>
      </c>
      <c r="B54" s="36"/>
      <c r="C54" s="889" t="str">
        <f>IF($B54="","",INDEX('All CCC'!C$7:C$826,MATCH(WatchList!$B54,'All CCC'!$B$7:$B$826,0)))</f>
        <v/>
      </c>
      <c r="D54" s="889" t="str">
        <f>IF($B54="","",INDEX('All CCC'!D$7:D$826,MATCH(WatchList!$B54,'All CCC'!$B$7:$B$826,0)))</f>
        <v/>
      </c>
      <c r="E54" s="889" t="str">
        <f>IF($B54="","",INDEX('All CCC'!E$7:E$826,MATCH(WatchList!$B54,'All CCC'!$B$7:$B$826,0)))</f>
        <v/>
      </c>
      <c r="F54" s="889" t="str">
        <f>IF($B54="","",INDEX('All CCC'!F$7:F$826,MATCH(WatchList!$B54,'All CCC'!$B$7:$B$826,0)))</f>
        <v/>
      </c>
      <c r="G54" s="889" t="str">
        <f>IF($B54="","",INDEX('All CCC'!G$7:G$826,MATCH(WatchList!$B54,'All CCC'!$B$7:$B$826,0)))</f>
        <v/>
      </c>
      <c r="H54" s="889" t="str">
        <f>IF($B54="","",INDEX('All CCC'!H$7:H$826,MATCH(WatchList!$B54,'All CCC'!$B$7:$B$826,0)))</f>
        <v/>
      </c>
      <c r="I54" s="889" t="str">
        <f>IF($B54="","",INDEX('All CCC'!I$7:I$826,MATCH(WatchList!$B54,'All CCC'!$B$7:$B$826,0)))</f>
        <v/>
      </c>
      <c r="J54" s="889" t="str">
        <f>IF($B54="","",INDEX('All CCC'!J$7:J$826,MATCH(WatchList!$B54,'All CCC'!$B$7:$B$826,0)))</f>
        <v/>
      </c>
      <c r="K54" s="889" t="str">
        <f>IF($B54="","",INDEX('All CCC'!K$7:K$826,MATCH(WatchList!$B54,'All CCC'!$B$7:$B$826,0)))</f>
        <v/>
      </c>
      <c r="L54" s="889" t="str">
        <f>IF($B54="","",INDEX('All CCC'!L$7:L$826,MATCH(WatchList!$B54,'All CCC'!$B$7:$B$826,0)))</f>
        <v/>
      </c>
      <c r="M54" s="889" t="str">
        <f>IF($B54="","",INDEX('All CCC'!M$7:M$826,MATCH(WatchList!$B54,'All CCC'!$B$7:$B$826,0)))</f>
        <v/>
      </c>
      <c r="N54" s="889" t="str">
        <f>IF($B54="","",INDEX('All CCC'!N$7:N$826,MATCH(WatchList!$B54,'All CCC'!$B$7:$B$826,0)))</f>
        <v/>
      </c>
      <c r="O54" s="889" t="str">
        <f>IF($B54="","",INDEX('All CCC'!O$7:O$826,MATCH(WatchList!$B54,'All CCC'!$B$7:$B$826,0)))</f>
        <v/>
      </c>
      <c r="P54" s="890" t="str">
        <f>IF($B54="","",INDEX('All CCC'!P$7:P$826,MATCH(WatchList!$B54,'All CCC'!$B$7:$B$826,0)))</f>
        <v/>
      </c>
      <c r="Q54" s="890" t="str">
        <f>IF($B54="","",INDEX('All CCC'!Q$7:Q$826,MATCH(WatchList!$B54,'All CCC'!$B$7:$B$826,0)))</f>
        <v/>
      </c>
      <c r="R54" s="889" t="str">
        <f>IF($B54="","",INDEX('All CCC'!R$7:R$826,MATCH(WatchList!$B54,'All CCC'!$B$7:$B$826,0)))</f>
        <v/>
      </c>
      <c r="S54" s="889" t="str">
        <f>IF($B54="","",INDEX('All CCC'!S$7:S$826,MATCH(WatchList!$B54,'All CCC'!$B$7:$B$826,0)))</f>
        <v/>
      </c>
      <c r="T54" s="889" t="str">
        <f>IF($B54="","",INDEX('All CCC'!T$7:T$826,MATCH(WatchList!$B54,'All CCC'!$B$7:$B$826,0)))</f>
        <v/>
      </c>
      <c r="U54" s="889" t="str">
        <f>IF($B54="","",INDEX('All CCC'!U$7:U$826,MATCH(WatchList!$B54,'All CCC'!$B$7:$B$826,0)))</f>
        <v/>
      </c>
      <c r="V54" s="889" t="str">
        <f>IF($B54="","",INDEX('All CCC'!V$7:V$826,MATCH(WatchList!$B54,'All CCC'!$B$7:$B$826,0)))</f>
        <v/>
      </c>
      <c r="W54" s="889" t="str">
        <f>IF($B54="","",INDEX('All CCC'!W$7:W$826,MATCH(WatchList!$B54,'All CCC'!$B$7:$B$826,0)))</f>
        <v/>
      </c>
      <c r="X54" s="889" t="str">
        <f>IF($B54="","",INDEX('All CCC'!X$7:X$826,MATCH(WatchList!$B54,'All CCC'!$B$7:$B$826,0)))</f>
        <v/>
      </c>
      <c r="Y54" s="889" t="str">
        <f>IF($B54="","",INDEX('All CCC'!Y$7:Y$826,MATCH(WatchList!$B54,'All CCC'!$B$7:$B$826,0)))</f>
        <v/>
      </c>
      <c r="Z54" s="889" t="str">
        <f>IF($B54="","",INDEX('All CCC'!Z$7:Z$826,MATCH(WatchList!$B54,'All CCC'!$B$7:$B$826,0)))</f>
        <v/>
      </c>
      <c r="AA54" s="889" t="str">
        <f>IF($B54="","",INDEX('All CCC'!AA$7:AA$826,MATCH(WatchList!$B54,'All CCC'!$B$7:$B$826,0)))</f>
        <v/>
      </c>
      <c r="AB54" s="889" t="str">
        <f>IF($B54="","",INDEX('All CCC'!AB$7:AB$826,MATCH(WatchList!$B54,'All CCC'!$B$7:$B$826,0)))</f>
        <v/>
      </c>
      <c r="AC54" s="889" t="str">
        <f>IF($B54="","",INDEX('All CCC'!AC$7:AC$826,MATCH(WatchList!$B54,'All CCC'!$B$7:$B$826,0)))</f>
        <v/>
      </c>
      <c r="AD54" s="889" t="str">
        <f>IF($B54="","",INDEX('All CCC'!AD$7:AD$826,MATCH(WatchList!$B54,'All CCC'!$B$7:$B$826,0)))</f>
        <v/>
      </c>
      <c r="AE54" s="889" t="str">
        <f>IF($B54="","",INDEX('All CCC'!AE$7:AE$826,MATCH(WatchList!$B54,'All CCC'!$B$7:$B$826,0)))</f>
        <v/>
      </c>
      <c r="AF54" s="889" t="str">
        <f>IF($B54="","",INDEX('All CCC'!AF$7:AF$826,MATCH(WatchList!$B54,'All CCC'!$B$7:$B$826,0)))</f>
        <v/>
      </c>
      <c r="AG54" s="889" t="str">
        <f>IF($B54="","",INDEX('All CCC'!AG$7:AG$826,MATCH(WatchList!$B54,'All CCC'!$B$7:$B$826,0)))</f>
        <v/>
      </c>
      <c r="AH54" s="889" t="str">
        <f>IF($B54="","",INDEX('All CCC'!AH$7:AH$826,MATCH(WatchList!$B54,'All CCC'!$B$7:$B$826,0)))</f>
        <v/>
      </c>
      <c r="AI54" s="889" t="str">
        <f>IF($B54="","",INDEX('All CCC'!AI$7:AI$826,MATCH(WatchList!$B54,'All CCC'!$B$7:$B$826,0)))</f>
        <v/>
      </c>
      <c r="AJ54" s="889" t="str">
        <f>IF($B54="","",INDEX('All CCC'!AJ$7:AJ$826,MATCH(WatchList!$B54,'All CCC'!$B$7:$B$826,0)))</f>
        <v/>
      </c>
      <c r="AK54" s="889" t="str">
        <f>IF($B54="","",INDEX('All CCC'!AK$7:AK$826,MATCH(WatchList!$B54,'All CCC'!$B$7:$B$826,0)))</f>
        <v/>
      </c>
      <c r="AL54" s="889" t="str">
        <f>IF($B54="","",INDEX('All CCC'!AL$7:AL$826,MATCH(WatchList!$B54,'All CCC'!$B$7:$B$826,0)))</f>
        <v/>
      </c>
      <c r="AM54" s="889" t="str">
        <f>IF($B54="","",INDEX('All CCC'!AM$7:AM$826,MATCH(WatchList!$B54,'All CCC'!$B$7:$B$826,0)))</f>
        <v/>
      </c>
      <c r="AN54" s="889" t="str">
        <f>IF($B54="","",INDEX('All CCC'!AN$7:AN$826,MATCH(WatchList!$B54,'All CCC'!$B$7:$B$826,0)))</f>
        <v/>
      </c>
      <c r="AO54" s="889" t="str">
        <f>IF($B54="","",INDEX('All CCC'!AO$7:AO$826,MATCH(WatchList!$B54,'All CCC'!$B$7:$B$826,0)))</f>
        <v/>
      </c>
      <c r="AP54" s="889" t="str">
        <f>IF($B54="","",INDEX('All CCC'!AP$7:AP$826,MATCH(WatchList!$B54,'All CCC'!$B$7:$B$826,0)))</f>
        <v/>
      </c>
      <c r="AQ54" s="889" t="str">
        <f>IF($B54="","",INDEX('All CCC'!AQ$7:AQ$826,MATCH(WatchList!$B54,'All CCC'!$B$7:$B$826,0)))</f>
        <v/>
      </c>
      <c r="AR54" s="889" t="str">
        <f>IF($B54="","",INDEX('All CCC'!AR$7:AR$826,MATCH(WatchList!$B54,'All CCC'!$B$7:$B$826,0)))</f>
        <v/>
      </c>
      <c r="AS54" s="889" t="str">
        <f>IF($B54="","",INDEX('All CCC'!AS$7:AS$826,MATCH(WatchList!$B54,'All CCC'!$B$7:$B$826,0)))</f>
        <v/>
      </c>
      <c r="AT54" s="889" t="str">
        <f>IF($B54="","",INDEX('All CCC'!AT$7:AT$826,MATCH(WatchList!$B54,'All CCC'!$B$7:$B$826,0)))</f>
        <v/>
      </c>
      <c r="AU54" s="889" t="str">
        <f>IF($B54="","",INDEX('All CCC'!AU$7:AU$826,MATCH(WatchList!$B54,'All CCC'!$B$7:$B$826,0)))</f>
        <v/>
      </c>
      <c r="AV54" s="889" t="str">
        <f>IF($B54="","",INDEX('All CCC'!AV$7:AV$826,MATCH(WatchList!$B54,'All CCC'!$B$7:$B$826,0)))</f>
        <v/>
      </c>
      <c r="AW54" s="889" t="str">
        <f>IF($B54="","",INDEX('All CCC'!AW$7:AW$826,MATCH(WatchList!$B54,'All CCC'!$B$7:$B$826,0)))</f>
        <v/>
      </c>
      <c r="AX54" s="889" t="str">
        <f>IF($B54="","",INDEX('All CCC'!AX$7:AX$826,MATCH(WatchList!$B54,'All CCC'!$B$7:$B$826,0)))</f>
        <v/>
      </c>
      <c r="AY54" s="889" t="str">
        <f>IF($B54="","",INDEX('All CCC'!AY$7:AY$826,MATCH(WatchList!$B54,'All CCC'!$B$7:$B$826,0)))</f>
        <v/>
      </c>
      <c r="AZ54" s="889" t="str">
        <f>IF($B54="","",INDEX('All CCC'!AZ$7:AZ$826,MATCH(WatchList!$B54,'All CCC'!$B$7:$B$826,0)))</f>
        <v/>
      </c>
      <c r="BA54" s="889" t="str">
        <f>IF($B54="","",INDEX('All CCC'!BA$7:BA$826,MATCH(WatchList!$B54,'All CCC'!$B$7:$B$826,0)))</f>
        <v/>
      </c>
      <c r="BB54" s="889" t="str">
        <f>IF($B54="","",INDEX('All CCC'!BB$7:BB$826,MATCH(WatchList!$B54,'All CCC'!$B$7:$B$826,0)))</f>
        <v/>
      </c>
      <c r="BC54" s="889" t="str">
        <f>IF($B54="","",INDEX('All CCC'!BC$7:BC$826,MATCH(WatchList!$B54,'All CCC'!$B$7:$B$826,0)))</f>
        <v/>
      </c>
      <c r="BD54" s="889" t="str">
        <f>IF($B54="","",INDEX('All CCC'!BD$7:BD$826,MATCH(WatchList!$B54,'All CCC'!$B$7:$B$826,0)))</f>
        <v/>
      </c>
      <c r="BE54" s="889" t="str">
        <f>IF($B54="","",INDEX('All CCC'!BE$7:BE$826,MATCH(WatchList!$B54,'All CCC'!$B$7:$B$826,0)))</f>
        <v/>
      </c>
      <c r="BF54" s="889" t="str">
        <f>IF($B54="","",INDEX('All CCC'!BF$7:BF$826,MATCH(WatchList!$B54,'All CCC'!$B$7:$B$826,0)))</f>
        <v/>
      </c>
      <c r="BG54" s="889" t="str">
        <f>IF($B54="","",INDEX('All CCC'!BG$7:BG$826,MATCH(WatchList!$B54,'All CCC'!$B$7:$B$826,0)))</f>
        <v/>
      </c>
    </row>
    <row r="55" spans="1:59" s="631" customFormat="1" x14ac:dyDescent="0.2">
      <c r="A55" s="577" t="str">
        <f>IF($B55="","",INDEX('All CCC'!A$7:A$826,MATCH(WatchList!$B55,'All CCC'!$B$7:$B$826,0)))</f>
        <v/>
      </c>
      <c r="B55" s="597"/>
      <c r="C55" s="891" t="str">
        <f>IF($B55="","",INDEX('All CCC'!C$7:C$826,MATCH(WatchList!$B55,'All CCC'!$B$7:$B$826,0)))</f>
        <v/>
      </c>
      <c r="D55" s="891" t="str">
        <f>IF($B55="","",INDEX('All CCC'!D$7:D$826,MATCH(WatchList!$B55,'All CCC'!$B$7:$B$826,0)))</f>
        <v/>
      </c>
      <c r="E55" s="891" t="str">
        <f>IF($B55="","",INDEX('All CCC'!E$7:E$826,MATCH(WatchList!$B55,'All CCC'!$B$7:$B$826,0)))</f>
        <v/>
      </c>
      <c r="F55" s="891" t="str">
        <f>IF($B55="","",INDEX('All CCC'!F$7:F$826,MATCH(WatchList!$B55,'All CCC'!$B$7:$B$826,0)))</f>
        <v/>
      </c>
      <c r="G55" s="891" t="str">
        <f>IF($B55="","",INDEX('All CCC'!G$7:G$826,MATCH(WatchList!$B55,'All CCC'!$B$7:$B$826,0)))</f>
        <v/>
      </c>
      <c r="H55" s="891" t="str">
        <f>IF($B55="","",INDEX('All CCC'!H$7:H$826,MATCH(WatchList!$B55,'All CCC'!$B$7:$B$826,0)))</f>
        <v/>
      </c>
      <c r="I55" s="891" t="str">
        <f>IF($B55="","",INDEX('All CCC'!I$7:I$826,MATCH(WatchList!$B55,'All CCC'!$B$7:$B$826,0)))</f>
        <v/>
      </c>
      <c r="J55" s="891" t="str">
        <f>IF($B55="","",INDEX('All CCC'!J$7:J$826,MATCH(WatchList!$B55,'All CCC'!$B$7:$B$826,0)))</f>
        <v/>
      </c>
      <c r="K55" s="891" t="str">
        <f>IF($B55="","",INDEX('All CCC'!K$7:K$826,MATCH(WatchList!$B55,'All CCC'!$B$7:$B$826,0)))</f>
        <v/>
      </c>
      <c r="L55" s="891" t="str">
        <f>IF($B55="","",INDEX('All CCC'!L$7:L$826,MATCH(WatchList!$B55,'All CCC'!$B$7:$B$826,0)))</f>
        <v/>
      </c>
      <c r="M55" s="891" t="str">
        <f>IF($B55="","",INDEX('All CCC'!M$7:M$826,MATCH(WatchList!$B55,'All CCC'!$B$7:$B$826,0)))</f>
        <v/>
      </c>
      <c r="N55" s="891" t="str">
        <f>IF($B55="","",INDEX('All CCC'!N$7:N$826,MATCH(WatchList!$B55,'All CCC'!$B$7:$B$826,0)))</f>
        <v/>
      </c>
      <c r="O55" s="891" t="str">
        <f>IF($B55="","",INDEX('All CCC'!O$7:O$826,MATCH(WatchList!$B55,'All CCC'!$B$7:$B$826,0)))</f>
        <v/>
      </c>
      <c r="P55" s="892" t="str">
        <f>IF($B55="","",INDEX('All CCC'!P$7:P$826,MATCH(WatchList!$B55,'All CCC'!$B$7:$B$826,0)))</f>
        <v/>
      </c>
      <c r="Q55" s="892" t="str">
        <f>IF($B55="","",INDEX('All CCC'!Q$7:Q$826,MATCH(WatchList!$B55,'All CCC'!$B$7:$B$826,0)))</f>
        <v/>
      </c>
      <c r="R55" s="889" t="str">
        <f>IF($B55="","",INDEX('All CCC'!R$7:R$826,MATCH(WatchList!$B55,'All CCC'!$B$7:$B$826,0)))</f>
        <v/>
      </c>
      <c r="S55" s="889" t="str">
        <f>IF($B55="","",INDEX('All CCC'!S$7:S$826,MATCH(WatchList!$B55,'All CCC'!$B$7:$B$826,0)))</f>
        <v/>
      </c>
      <c r="T55" s="889" t="str">
        <f>IF($B55="","",INDEX('All CCC'!T$7:T$826,MATCH(WatchList!$B55,'All CCC'!$B$7:$B$826,0)))</f>
        <v/>
      </c>
      <c r="U55" s="889" t="str">
        <f>IF($B55="","",INDEX('All CCC'!U$7:U$826,MATCH(WatchList!$B55,'All CCC'!$B$7:$B$826,0)))</f>
        <v/>
      </c>
      <c r="V55" s="889" t="str">
        <f>IF($B55="","",INDEX('All CCC'!V$7:V$826,MATCH(WatchList!$B55,'All CCC'!$B$7:$B$826,0)))</f>
        <v/>
      </c>
      <c r="W55" s="889" t="str">
        <f>IF($B55="","",INDEX('All CCC'!W$7:W$826,MATCH(WatchList!$B55,'All CCC'!$B$7:$B$826,0)))</f>
        <v/>
      </c>
      <c r="X55" s="889" t="str">
        <f>IF($B55="","",INDEX('All CCC'!X$7:X$826,MATCH(WatchList!$B55,'All CCC'!$B$7:$B$826,0)))</f>
        <v/>
      </c>
      <c r="Y55" s="889" t="str">
        <f>IF($B55="","",INDEX('All CCC'!Y$7:Y$826,MATCH(WatchList!$B55,'All CCC'!$B$7:$B$826,0)))</f>
        <v/>
      </c>
      <c r="Z55" s="889" t="str">
        <f>IF($B55="","",INDEX('All CCC'!Z$7:Z$826,MATCH(WatchList!$B55,'All CCC'!$B$7:$B$826,0)))</f>
        <v/>
      </c>
      <c r="AA55" s="889" t="str">
        <f>IF($B55="","",INDEX('All CCC'!AA$7:AA$826,MATCH(WatchList!$B55,'All CCC'!$B$7:$B$826,0)))</f>
        <v/>
      </c>
      <c r="AB55" s="889" t="str">
        <f>IF($B55="","",INDEX('All CCC'!AB$7:AB$826,MATCH(WatchList!$B55,'All CCC'!$B$7:$B$826,0)))</f>
        <v/>
      </c>
      <c r="AC55" s="889" t="str">
        <f>IF($B55="","",INDEX('All CCC'!AC$7:AC$826,MATCH(WatchList!$B55,'All CCC'!$B$7:$B$826,0)))</f>
        <v/>
      </c>
      <c r="AD55" s="889" t="str">
        <f>IF($B55="","",INDEX('All CCC'!AD$7:AD$826,MATCH(WatchList!$B55,'All CCC'!$B$7:$B$826,0)))</f>
        <v/>
      </c>
      <c r="AE55" s="889" t="str">
        <f>IF($B55="","",INDEX('All CCC'!AE$7:AE$826,MATCH(WatchList!$B55,'All CCC'!$B$7:$B$826,0)))</f>
        <v/>
      </c>
      <c r="AF55" s="889" t="str">
        <f>IF($B55="","",INDEX('All CCC'!AF$7:AF$826,MATCH(WatchList!$B55,'All CCC'!$B$7:$B$826,0)))</f>
        <v/>
      </c>
      <c r="AG55" s="889" t="str">
        <f>IF($B55="","",INDEX('All CCC'!AG$7:AG$826,MATCH(WatchList!$B55,'All CCC'!$B$7:$B$826,0)))</f>
        <v/>
      </c>
      <c r="AH55" s="889" t="str">
        <f>IF($B55="","",INDEX('All CCC'!AH$7:AH$826,MATCH(WatchList!$B55,'All CCC'!$B$7:$B$826,0)))</f>
        <v/>
      </c>
      <c r="AI55" s="889" t="str">
        <f>IF($B55="","",INDEX('All CCC'!AI$7:AI$826,MATCH(WatchList!$B55,'All CCC'!$B$7:$B$826,0)))</f>
        <v/>
      </c>
      <c r="AJ55" s="889" t="str">
        <f>IF($B55="","",INDEX('All CCC'!AJ$7:AJ$826,MATCH(WatchList!$B55,'All CCC'!$B$7:$B$826,0)))</f>
        <v/>
      </c>
      <c r="AK55" s="889" t="str">
        <f>IF($B55="","",INDEX('All CCC'!AK$7:AK$826,MATCH(WatchList!$B55,'All CCC'!$B$7:$B$826,0)))</f>
        <v/>
      </c>
      <c r="AL55" s="889" t="str">
        <f>IF($B55="","",INDEX('All CCC'!AL$7:AL$826,MATCH(WatchList!$B55,'All CCC'!$B$7:$B$826,0)))</f>
        <v/>
      </c>
      <c r="AM55" s="889" t="str">
        <f>IF($B55="","",INDEX('All CCC'!AM$7:AM$826,MATCH(WatchList!$B55,'All CCC'!$B$7:$B$826,0)))</f>
        <v/>
      </c>
      <c r="AN55" s="889" t="str">
        <f>IF($B55="","",INDEX('All CCC'!AN$7:AN$826,MATCH(WatchList!$B55,'All CCC'!$B$7:$B$826,0)))</f>
        <v/>
      </c>
      <c r="AO55" s="889" t="str">
        <f>IF($B55="","",INDEX('All CCC'!AO$7:AO$826,MATCH(WatchList!$B55,'All CCC'!$B$7:$B$826,0)))</f>
        <v/>
      </c>
      <c r="AP55" s="889" t="str">
        <f>IF($B55="","",INDEX('All CCC'!AP$7:AP$826,MATCH(WatchList!$B55,'All CCC'!$B$7:$B$826,0)))</f>
        <v/>
      </c>
      <c r="AQ55" s="889" t="str">
        <f>IF($B55="","",INDEX('All CCC'!AQ$7:AQ$826,MATCH(WatchList!$B55,'All CCC'!$B$7:$B$826,0)))</f>
        <v/>
      </c>
      <c r="AR55" s="889" t="str">
        <f>IF($B55="","",INDEX('All CCC'!AR$7:AR$826,MATCH(WatchList!$B55,'All CCC'!$B$7:$B$826,0)))</f>
        <v/>
      </c>
      <c r="AS55" s="889" t="str">
        <f>IF($B55="","",INDEX('All CCC'!AS$7:AS$826,MATCH(WatchList!$B55,'All CCC'!$B$7:$B$826,0)))</f>
        <v/>
      </c>
      <c r="AT55" s="889" t="str">
        <f>IF($B55="","",INDEX('All CCC'!AT$7:AT$826,MATCH(WatchList!$B55,'All CCC'!$B$7:$B$826,0)))</f>
        <v/>
      </c>
      <c r="AU55" s="889" t="str">
        <f>IF($B55="","",INDEX('All CCC'!AU$7:AU$826,MATCH(WatchList!$B55,'All CCC'!$B$7:$B$826,0)))</f>
        <v/>
      </c>
      <c r="AV55" s="889" t="str">
        <f>IF($B55="","",INDEX('All CCC'!AV$7:AV$826,MATCH(WatchList!$B55,'All CCC'!$B$7:$B$826,0)))</f>
        <v/>
      </c>
      <c r="AW55" s="889" t="str">
        <f>IF($B55="","",INDEX('All CCC'!AW$7:AW$826,MATCH(WatchList!$B55,'All CCC'!$B$7:$B$826,0)))</f>
        <v/>
      </c>
      <c r="AX55" s="889" t="str">
        <f>IF($B55="","",INDEX('All CCC'!AX$7:AX$826,MATCH(WatchList!$B55,'All CCC'!$B$7:$B$826,0)))</f>
        <v/>
      </c>
      <c r="AY55" s="889" t="str">
        <f>IF($B55="","",INDEX('All CCC'!AY$7:AY$826,MATCH(WatchList!$B55,'All CCC'!$B$7:$B$826,0)))</f>
        <v/>
      </c>
      <c r="AZ55" s="889" t="str">
        <f>IF($B55="","",INDEX('All CCC'!AZ$7:AZ$826,MATCH(WatchList!$B55,'All CCC'!$B$7:$B$826,0)))</f>
        <v/>
      </c>
      <c r="BA55" s="889" t="str">
        <f>IF($B55="","",INDEX('All CCC'!BA$7:BA$826,MATCH(WatchList!$B55,'All CCC'!$B$7:$B$826,0)))</f>
        <v/>
      </c>
      <c r="BB55" s="889" t="str">
        <f>IF($B55="","",INDEX('All CCC'!BB$7:BB$826,MATCH(WatchList!$B55,'All CCC'!$B$7:$B$826,0)))</f>
        <v/>
      </c>
      <c r="BC55" s="889" t="str">
        <f>IF($B55="","",INDEX('All CCC'!BC$7:BC$826,MATCH(WatchList!$B55,'All CCC'!$B$7:$B$826,0)))</f>
        <v/>
      </c>
      <c r="BD55" s="889" t="str">
        <f>IF($B55="","",INDEX('All CCC'!BD$7:BD$826,MATCH(WatchList!$B55,'All CCC'!$B$7:$B$826,0)))</f>
        <v/>
      </c>
      <c r="BE55" s="889" t="str">
        <f>IF($B55="","",INDEX('All CCC'!BE$7:BE$826,MATCH(WatchList!$B55,'All CCC'!$B$7:$B$826,0)))</f>
        <v/>
      </c>
      <c r="BF55" s="889" t="str">
        <f>IF($B55="","",INDEX('All CCC'!BF$7:BF$826,MATCH(WatchList!$B55,'All CCC'!$B$7:$B$826,0)))</f>
        <v/>
      </c>
      <c r="BG55" s="889" t="str">
        <f>IF($B55="","",INDEX('All CCC'!BG$7:BG$826,MATCH(WatchList!$B55,'All CCC'!$B$7:$B$826,0)))</f>
        <v/>
      </c>
    </row>
    <row r="56" spans="1:59" x14ac:dyDescent="0.2">
      <c r="A56" t="s">
        <v>4186</v>
      </c>
    </row>
  </sheetData>
  <sheetProtection selectLockedCells="1" selectUnlockedCells="1"/>
  <mergeCells count="4">
    <mergeCell ref="P4:Q4"/>
    <mergeCell ref="AZ3:BC3"/>
    <mergeCell ref="AW4:AX4"/>
    <mergeCell ref="AW3:AX3"/>
  </mergeCells>
  <pageMargins left="0.3" right="0.2" top="0.50972222222222219" bottom="0.52986111111111112" header="0.51180555555555551" footer="0.51180555555555551"/>
  <pageSetup firstPageNumber="0" orientation="landscape" horizontalDpi="300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10"/>
  <sheetViews>
    <sheetView workbookViewId="0"/>
  </sheetViews>
  <sheetFormatPr defaultColWidth="8.85546875" defaultRowHeight="12.75" x14ac:dyDescent="0.2"/>
  <cols>
    <col min="1" max="1" width="19.5703125" customWidth="1"/>
    <col min="2" max="2" width="6.5703125" customWidth="1"/>
    <col min="3" max="3" width="4.140625" customWidth="1"/>
    <col min="4" max="4" width="7.5703125" customWidth="1"/>
    <col min="5" max="8" width="5.5703125" customWidth="1"/>
    <col min="9" max="9" width="37.5703125" customWidth="1"/>
    <col min="10" max="10" width="10.7109375" bestFit="1" customWidth="1"/>
    <col min="11" max="12" width="10.28515625" bestFit="1" customWidth="1"/>
  </cols>
  <sheetData>
    <row r="1" spans="1:14" x14ac:dyDescent="0.2">
      <c r="A1" s="135" t="s">
        <v>1834</v>
      </c>
      <c r="B1" s="107"/>
      <c r="C1" s="13"/>
      <c r="D1" s="13"/>
      <c r="E1" s="13"/>
      <c r="F1" s="155" t="s">
        <v>1835</v>
      </c>
      <c r="G1" s="13"/>
      <c r="H1" s="13"/>
      <c r="I1" s="13"/>
    </row>
    <row r="2" spans="1:14" ht="11.1" customHeight="1" x14ac:dyDescent="0.2">
      <c r="A2" s="136" t="s">
        <v>1836</v>
      </c>
      <c r="B2" s="13"/>
      <c r="C2" s="13"/>
      <c r="D2" s="13"/>
      <c r="E2" s="13"/>
      <c r="F2" s="155"/>
      <c r="G2" s="13"/>
      <c r="H2" s="13"/>
      <c r="I2" s="13"/>
    </row>
    <row r="3" spans="1:14" ht="11.1" customHeight="1" x14ac:dyDescent="0.2">
      <c r="A3" s="137" t="s">
        <v>1837</v>
      </c>
      <c r="B3" s="13"/>
      <c r="C3" s="13"/>
      <c r="D3" s="13"/>
      <c r="E3" s="13"/>
      <c r="F3" s="155"/>
      <c r="G3" s="13"/>
      <c r="H3" s="13"/>
      <c r="I3" s="13"/>
    </row>
    <row r="4" spans="1:14" ht="11.1" customHeight="1" x14ac:dyDescent="0.2">
      <c r="A4" s="138" t="s">
        <v>1838</v>
      </c>
      <c r="B4" s="107"/>
      <c r="C4" s="13"/>
      <c r="D4" s="13"/>
      <c r="E4" s="13"/>
      <c r="F4" s="155"/>
      <c r="G4" s="13"/>
      <c r="H4" s="13"/>
      <c r="I4" s="13"/>
    </row>
    <row r="5" spans="1:14" ht="11.1" customHeight="1" x14ac:dyDescent="0.2">
      <c r="A5" s="139" t="s">
        <v>1839</v>
      </c>
      <c r="B5" s="13"/>
      <c r="C5" s="13"/>
      <c r="D5" s="13"/>
      <c r="E5" s="13"/>
      <c r="F5" s="155"/>
      <c r="G5" s="13"/>
      <c r="H5" s="13"/>
      <c r="I5" s="13"/>
    </row>
    <row r="6" spans="1:14" x14ac:dyDescent="0.2">
      <c r="A6" s="34"/>
      <c r="B6" s="23"/>
      <c r="C6" s="62" t="s">
        <v>23</v>
      </c>
      <c r="D6" s="26" t="s">
        <v>1840</v>
      </c>
      <c r="E6" s="42" t="s">
        <v>1841</v>
      </c>
      <c r="F6" s="26" t="s">
        <v>1842</v>
      </c>
      <c r="G6" s="43" t="s">
        <v>1843</v>
      </c>
      <c r="H6" s="26"/>
      <c r="I6" s="35"/>
    </row>
    <row r="7" spans="1:14" x14ac:dyDescent="0.2">
      <c r="A7" s="88" t="s">
        <v>21</v>
      </c>
      <c r="B7" s="55" t="s">
        <v>56</v>
      </c>
      <c r="C7" s="76" t="s">
        <v>58</v>
      </c>
      <c r="D7" s="52" t="s">
        <v>1844</v>
      </c>
      <c r="E7" s="1101" t="s">
        <v>1845</v>
      </c>
      <c r="F7" s="52" t="s">
        <v>1846</v>
      </c>
      <c r="G7" s="48" t="s">
        <v>1847</v>
      </c>
      <c r="H7" s="52" t="s">
        <v>1848</v>
      </c>
      <c r="I7" s="81" t="s">
        <v>1849</v>
      </c>
    </row>
    <row r="8" spans="1:14" x14ac:dyDescent="0.2">
      <c r="A8" s="501" t="s">
        <v>941</v>
      </c>
      <c r="B8" s="490" t="s">
        <v>4154</v>
      </c>
      <c r="C8" s="1034">
        <v>7</v>
      </c>
      <c r="D8" s="141">
        <v>44165</v>
      </c>
      <c r="E8" s="921"/>
      <c r="F8" s="37" t="s">
        <v>1852</v>
      </c>
      <c r="G8" s="37"/>
      <c r="H8" s="43"/>
      <c r="I8" s="1111"/>
      <c r="K8" s="846"/>
      <c r="N8" s="846"/>
    </row>
    <row r="9" spans="1:14" s="846" customFormat="1" x14ac:dyDescent="0.2">
      <c r="A9" s="880" t="s">
        <v>4372</v>
      </c>
      <c r="B9" s="596" t="s">
        <v>3793</v>
      </c>
      <c r="C9" s="733">
        <v>6</v>
      </c>
      <c r="D9" s="141">
        <v>44165</v>
      </c>
      <c r="E9" s="921"/>
      <c r="F9" s="855" t="s">
        <v>1852</v>
      </c>
      <c r="G9" s="855"/>
      <c r="H9" s="850"/>
      <c r="I9" s="903"/>
    </row>
    <row r="10" spans="1:14" s="846" customFormat="1" x14ac:dyDescent="0.2">
      <c r="A10" s="863" t="s">
        <v>3794</v>
      </c>
      <c r="B10" s="875" t="s">
        <v>3795</v>
      </c>
      <c r="C10" s="733">
        <v>6</v>
      </c>
      <c r="D10" s="128">
        <v>44165</v>
      </c>
      <c r="E10" s="921"/>
      <c r="F10" s="855" t="s">
        <v>1852</v>
      </c>
      <c r="G10" s="855"/>
      <c r="H10" s="850"/>
      <c r="I10" s="903"/>
    </row>
    <row r="11" spans="1:14" s="846" customFormat="1" x14ac:dyDescent="0.2">
      <c r="A11" s="880" t="s">
        <v>1032</v>
      </c>
      <c r="B11" s="596" t="s">
        <v>1033</v>
      </c>
      <c r="C11" s="733">
        <v>7</v>
      </c>
      <c r="D11" s="128">
        <v>44165</v>
      </c>
      <c r="E11" s="921"/>
      <c r="F11" s="855" t="s">
        <v>1852</v>
      </c>
      <c r="G11" s="855"/>
      <c r="H11" s="850"/>
      <c r="I11" s="903"/>
    </row>
    <row r="12" spans="1:14" s="846" customFormat="1" x14ac:dyDescent="0.2">
      <c r="A12" s="863" t="s">
        <v>1081</v>
      </c>
      <c r="B12" s="875" t="s">
        <v>1082</v>
      </c>
      <c r="C12" s="733">
        <v>9</v>
      </c>
      <c r="D12" s="128">
        <v>44165</v>
      </c>
      <c r="E12" s="921"/>
      <c r="F12" s="855" t="s">
        <v>1852</v>
      </c>
      <c r="G12" s="855"/>
      <c r="H12" s="850"/>
      <c r="I12" s="903"/>
    </row>
    <row r="13" spans="1:14" s="846" customFormat="1" x14ac:dyDescent="0.2">
      <c r="A13" s="880" t="s">
        <v>4523</v>
      </c>
      <c r="B13" s="596" t="s">
        <v>4493</v>
      </c>
      <c r="C13" s="733">
        <v>5</v>
      </c>
      <c r="D13" s="128">
        <v>44165</v>
      </c>
      <c r="E13" s="921"/>
      <c r="F13" s="855" t="s">
        <v>1852</v>
      </c>
      <c r="G13" s="855"/>
      <c r="H13" s="850"/>
      <c r="I13" s="903"/>
    </row>
    <row r="14" spans="1:14" s="846" customFormat="1" x14ac:dyDescent="0.2">
      <c r="A14" s="863" t="s">
        <v>3825</v>
      </c>
      <c r="B14" s="875" t="s">
        <v>3826</v>
      </c>
      <c r="C14" s="733">
        <v>6</v>
      </c>
      <c r="D14" s="128">
        <v>44165</v>
      </c>
      <c r="E14" s="921"/>
      <c r="F14" s="855" t="s">
        <v>1852</v>
      </c>
      <c r="G14" s="855"/>
      <c r="H14" s="850"/>
      <c r="I14" s="903"/>
    </row>
    <row r="15" spans="1:14" s="846" customFormat="1" x14ac:dyDescent="0.2">
      <c r="A15" s="863" t="s">
        <v>1212</v>
      </c>
      <c r="B15" s="875" t="s">
        <v>1213</v>
      </c>
      <c r="C15" s="733">
        <v>9</v>
      </c>
      <c r="D15" s="128">
        <v>44165</v>
      </c>
      <c r="E15" s="921"/>
      <c r="F15" s="855" t="s">
        <v>1852</v>
      </c>
      <c r="G15" s="855"/>
      <c r="H15" s="850"/>
      <c r="I15" s="903"/>
    </row>
    <row r="16" spans="1:14" s="846" customFormat="1" x14ac:dyDescent="0.2">
      <c r="A16" s="863" t="s">
        <v>610</v>
      </c>
      <c r="B16" s="875" t="s">
        <v>611</v>
      </c>
      <c r="C16" s="733">
        <v>18</v>
      </c>
      <c r="D16" s="128">
        <v>44165</v>
      </c>
      <c r="E16" s="921" t="s">
        <v>1852</v>
      </c>
      <c r="F16" s="855"/>
      <c r="G16" s="855"/>
      <c r="H16" s="850"/>
      <c r="I16" s="903"/>
    </row>
    <row r="17" spans="1:9" s="846" customFormat="1" x14ac:dyDescent="0.2">
      <c r="A17" s="863" t="s">
        <v>1407</v>
      </c>
      <c r="B17" s="875" t="s">
        <v>1408</v>
      </c>
      <c r="C17" s="733">
        <v>11</v>
      </c>
      <c r="D17" s="128">
        <v>44165</v>
      </c>
      <c r="E17" s="921"/>
      <c r="F17" s="855" t="s">
        <v>1852</v>
      </c>
      <c r="G17" s="855"/>
      <c r="H17" s="850"/>
      <c r="I17" s="903"/>
    </row>
    <row r="18" spans="1:9" s="846" customFormat="1" x14ac:dyDescent="0.2">
      <c r="A18" s="880" t="s">
        <v>1508</v>
      </c>
      <c r="B18" s="596" t="s">
        <v>1509</v>
      </c>
      <c r="C18" s="733">
        <v>8</v>
      </c>
      <c r="D18" s="128">
        <v>44165</v>
      </c>
      <c r="E18" s="921"/>
      <c r="F18" s="855" t="s">
        <v>1852</v>
      </c>
      <c r="G18" s="855"/>
      <c r="H18" s="850"/>
      <c r="I18" s="903"/>
    </row>
    <row r="19" spans="1:9" s="846" customFormat="1" x14ac:dyDescent="0.2">
      <c r="A19" s="880" t="s">
        <v>4304</v>
      </c>
      <c r="B19" s="596" t="s">
        <v>4300</v>
      </c>
      <c r="C19" s="733">
        <v>6</v>
      </c>
      <c r="D19" s="128">
        <v>44165</v>
      </c>
      <c r="E19" s="921"/>
      <c r="F19" s="855" t="s">
        <v>1852</v>
      </c>
      <c r="G19" s="855"/>
      <c r="H19" s="850"/>
      <c r="I19" s="903"/>
    </row>
    <row r="20" spans="1:9" s="846" customFormat="1" x14ac:dyDescent="0.2">
      <c r="A20" s="863" t="s">
        <v>1581</v>
      </c>
      <c r="B20" s="875" t="s">
        <v>1582</v>
      </c>
      <c r="C20" s="733">
        <v>9</v>
      </c>
      <c r="D20" s="128">
        <v>44165</v>
      </c>
      <c r="E20" s="921"/>
      <c r="F20" s="855" t="s">
        <v>1852</v>
      </c>
      <c r="G20" s="855"/>
      <c r="H20" s="850"/>
      <c r="I20" s="903"/>
    </row>
    <row r="21" spans="1:9" s="846" customFormat="1" x14ac:dyDescent="0.2">
      <c r="A21" s="863" t="s">
        <v>4259</v>
      </c>
      <c r="B21" s="875" t="s">
        <v>3890</v>
      </c>
      <c r="C21" s="733">
        <v>6</v>
      </c>
      <c r="D21" s="128">
        <v>44165</v>
      </c>
      <c r="E21" s="921"/>
      <c r="F21" s="855" t="s">
        <v>1852</v>
      </c>
      <c r="G21" s="855"/>
      <c r="H21" s="850"/>
      <c r="I21" s="903"/>
    </row>
    <row r="22" spans="1:9" s="846" customFormat="1" x14ac:dyDescent="0.2">
      <c r="A22" s="863" t="s">
        <v>4596</v>
      </c>
      <c r="B22" s="875" t="s">
        <v>4595</v>
      </c>
      <c r="C22" s="733">
        <v>26</v>
      </c>
      <c r="D22" s="128">
        <v>44165</v>
      </c>
      <c r="E22" s="921"/>
      <c r="F22" s="855" t="s">
        <v>1852</v>
      </c>
      <c r="G22" s="855"/>
      <c r="H22" s="850"/>
      <c r="I22" s="903"/>
    </row>
    <row r="23" spans="1:9" s="846" customFormat="1" x14ac:dyDescent="0.2">
      <c r="A23" s="880" t="s">
        <v>1648</v>
      </c>
      <c r="B23" s="596" t="s">
        <v>1649</v>
      </c>
      <c r="C23" s="733">
        <v>9</v>
      </c>
      <c r="D23" s="128">
        <v>44165</v>
      </c>
      <c r="E23" s="921"/>
      <c r="F23" s="855" t="s">
        <v>1852</v>
      </c>
      <c r="G23" s="855"/>
      <c r="H23" s="850"/>
      <c r="I23" s="903"/>
    </row>
    <row r="24" spans="1:9" s="846" customFormat="1" x14ac:dyDescent="0.2">
      <c r="A24" s="863" t="s">
        <v>4251</v>
      </c>
      <c r="B24" s="875" t="s">
        <v>4209</v>
      </c>
      <c r="C24" s="733">
        <v>6</v>
      </c>
      <c r="D24" s="128">
        <v>44165</v>
      </c>
      <c r="E24" s="921"/>
      <c r="F24" s="855" t="s">
        <v>1852</v>
      </c>
      <c r="G24" s="855"/>
      <c r="H24" s="850"/>
      <c r="I24" s="903"/>
    </row>
    <row r="25" spans="1:9" s="846" customFormat="1" x14ac:dyDescent="0.2">
      <c r="A25" s="863" t="s">
        <v>1626</v>
      </c>
      <c r="B25" s="875" t="s">
        <v>1627</v>
      </c>
      <c r="C25" s="733">
        <v>8</v>
      </c>
      <c r="D25" s="128">
        <v>44165</v>
      </c>
      <c r="E25" s="921"/>
      <c r="F25" s="855" t="s">
        <v>1852</v>
      </c>
      <c r="G25" s="855"/>
      <c r="H25" s="850"/>
      <c r="I25" s="903"/>
    </row>
    <row r="26" spans="1:9" s="846" customFormat="1" x14ac:dyDescent="0.2">
      <c r="A26" s="863" t="s">
        <v>1742</v>
      </c>
      <c r="B26" s="875" t="s">
        <v>1743</v>
      </c>
      <c r="C26" s="733">
        <v>9</v>
      </c>
      <c r="D26" s="128">
        <v>44165</v>
      </c>
      <c r="E26" s="921"/>
      <c r="F26" s="855" t="s">
        <v>1852</v>
      </c>
      <c r="G26" s="855"/>
      <c r="H26" s="850"/>
      <c r="I26" s="903"/>
    </row>
    <row r="27" spans="1:9" s="846" customFormat="1" x14ac:dyDescent="0.2">
      <c r="A27" s="863" t="s">
        <v>1701</v>
      </c>
      <c r="B27" s="875" t="s">
        <v>1702</v>
      </c>
      <c r="C27" s="733">
        <v>10</v>
      </c>
      <c r="D27" s="128">
        <v>44134</v>
      </c>
      <c r="E27" s="921"/>
      <c r="F27" s="855"/>
      <c r="G27" s="855" t="s">
        <v>1852</v>
      </c>
      <c r="H27" s="850"/>
      <c r="I27" s="903" t="s">
        <v>4635</v>
      </c>
    </row>
    <row r="28" spans="1:9" s="846" customFormat="1" x14ac:dyDescent="0.2">
      <c r="A28" s="863" t="s">
        <v>983</v>
      </c>
      <c r="B28" s="875" t="s">
        <v>984</v>
      </c>
      <c r="C28" s="733">
        <v>9</v>
      </c>
      <c r="D28" s="128">
        <v>44134</v>
      </c>
      <c r="E28" s="921"/>
      <c r="F28" s="855" t="s">
        <v>1852</v>
      </c>
      <c r="G28" s="855"/>
      <c r="H28" s="850"/>
      <c r="I28" s="903"/>
    </row>
    <row r="29" spans="1:9" s="846" customFormat="1" x14ac:dyDescent="0.2">
      <c r="A29" s="871" t="s">
        <v>1234</v>
      </c>
      <c r="B29" s="875" t="s">
        <v>1235</v>
      </c>
      <c r="C29" s="733">
        <v>8</v>
      </c>
      <c r="D29" s="128">
        <v>44134</v>
      </c>
      <c r="E29" s="921" t="s">
        <v>1852</v>
      </c>
      <c r="F29" s="855"/>
      <c r="G29" s="855"/>
      <c r="H29" s="850"/>
      <c r="I29" s="903"/>
    </row>
    <row r="30" spans="1:9" s="846" customFormat="1" x14ac:dyDescent="0.2">
      <c r="A30" s="871" t="s">
        <v>4135</v>
      </c>
      <c r="B30" s="875" t="s">
        <v>4136</v>
      </c>
      <c r="C30" s="733">
        <v>6</v>
      </c>
      <c r="D30" s="128">
        <v>44134</v>
      </c>
      <c r="E30" s="921"/>
      <c r="F30" s="855" t="s">
        <v>1852</v>
      </c>
      <c r="G30" s="855"/>
      <c r="H30" s="850"/>
      <c r="I30" s="903"/>
    </row>
    <row r="31" spans="1:9" s="846" customFormat="1" x14ac:dyDescent="0.2">
      <c r="A31" s="863" t="s">
        <v>1293</v>
      </c>
      <c r="B31" s="875" t="s">
        <v>1294</v>
      </c>
      <c r="C31" s="733">
        <v>8</v>
      </c>
      <c r="D31" s="1076">
        <v>44134</v>
      </c>
      <c r="E31" s="921"/>
      <c r="F31" s="855" t="s">
        <v>1852</v>
      </c>
      <c r="G31" s="855"/>
      <c r="H31" s="850"/>
      <c r="I31" s="903"/>
    </row>
    <row r="32" spans="1:9" s="846" customFormat="1" x14ac:dyDescent="0.2">
      <c r="A32" s="871" t="s">
        <v>1472</v>
      </c>
      <c r="B32" s="875" t="s">
        <v>1473</v>
      </c>
      <c r="C32" s="733">
        <v>9</v>
      </c>
      <c r="D32" s="1076">
        <v>44134</v>
      </c>
      <c r="E32" s="921"/>
      <c r="F32" s="855" t="s">
        <v>1852</v>
      </c>
      <c r="G32" s="855"/>
      <c r="H32" s="850"/>
      <c r="I32" s="903"/>
    </row>
    <row r="33" spans="1:13" s="846" customFormat="1" x14ac:dyDescent="0.2">
      <c r="A33" s="871" t="s">
        <v>3903</v>
      </c>
      <c r="B33" s="875" t="s">
        <v>3904</v>
      </c>
      <c r="C33" s="733">
        <v>6</v>
      </c>
      <c r="D33" s="1076">
        <v>44134</v>
      </c>
      <c r="E33" s="921"/>
      <c r="F33" s="855" t="s">
        <v>1852</v>
      </c>
      <c r="G33" s="855"/>
      <c r="H33" s="850"/>
      <c r="I33" s="903"/>
    </row>
    <row r="34" spans="1:13" s="846" customFormat="1" x14ac:dyDescent="0.2">
      <c r="A34" s="863" t="s">
        <v>4586</v>
      </c>
      <c r="B34" s="875" t="s">
        <v>4587</v>
      </c>
      <c r="C34" s="733">
        <v>8</v>
      </c>
      <c r="D34" s="1076">
        <v>44134</v>
      </c>
      <c r="E34" s="921"/>
      <c r="F34" s="855" t="s">
        <v>1852</v>
      </c>
      <c r="G34" s="855"/>
      <c r="H34" s="850"/>
      <c r="I34" s="903"/>
    </row>
    <row r="35" spans="1:13" s="846" customFormat="1" x14ac:dyDescent="0.2">
      <c r="A35" s="871" t="s">
        <v>400</v>
      </c>
      <c r="B35" s="876" t="s">
        <v>401</v>
      </c>
      <c r="C35" s="733">
        <v>16</v>
      </c>
      <c r="D35" s="1076">
        <v>44104</v>
      </c>
      <c r="E35" s="921"/>
      <c r="F35" s="855" t="s">
        <v>1852</v>
      </c>
      <c r="G35" s="855"/>
      <c r="H35" s="850"/>
      <c r="I35" s="903"/>
      <c r="M35" s="1148"/>
    </row>
    <row r="36" spans="1:13" s="846" customFormat="1" x14ac:dyDescent="0.2">
      <c r="A36" s="871" t="s">
        <v>1824</v>
      </c>
      <c r="B36" s="875" t="s">
        <v>1825</v>
      </c>
      <c r="C36" s="733">
        <v>6</v>
      </c>
      <c r="D36" s="1076">
        <v>44104</v>
      </c>
      <c r="E36" s="921"/>
      <c r="F36" s="855" t="s">
        <v>1852</v>
      </c>
      <c r="G36" s="855"/>
      <c r="H36" s="850"/>
      <c r="I36" s="903"/>
    </row>
    <row r="37" spans="1:13" s="846" customFormat="1" x14ac:dyDescent="0.2">
      <c r="A37" s="871" t="s">
        <v>478</v>
      </c>
      <c r="B37" s="875" t="s">
        <v>479</v>
      </c>
      <c r="C37" s="733">
        <v>19</v>
      </c>
      <c r="D37" s="1076">
        <v>44104</v>
      </c>
      <c r="E37" s="921"/>
      <c r="F37" s="855" t="s">
        <v>1852</v>
      </c>
      <c r="G37" s="855"/>
      <c r="H37" s="850"/>
      <c r="I37" s="903"/>
    </row>
    <row r="38" spans="1:13" s="846" customFormat="1" x14ac:dyDescent="0.2">
      <c r="A38" s="863" t="s">
        <v>968</v>
      </c>
      <c r="B38" s="875" t="s">
        <v>969</v>
      </c>
      <c r="C38" s="1146">
        <v>9</v>
      </c>
      <c r="D38" s="1076">
        <v>44104</v>
      </c>
      <c r="E38" s="921"/>
      <c r="F38" s="855" t="s">
        <v>1852</v>
      </c>
      <c r="G38" s="855"/>
      <c r="H38" s="850"/>
      <c r="I38" s="903"/>
    </row>
    <row r="39" spans="1:13" s="846" customFormat="1" x14ac:dyDescent="0.2">
      <c r="A39" s="646" t="s">
        <v>4022</v>
      </c>
      <c r="B39" s="781" t="s">
        <v>4021</v>
      </c>
      <c r="C39" s="755">
        <v>6</v>
      </c>
      <c r="D39" s="1076">
        <v>44104</v>
      </c>
      <c r="E39" s="921" t="s">
        <v>1852</v>
      </c>
      <c r="F39" s="855"/>
      <c r="G39" s="855"/>
      <c r="H39" s="850"/>
      <c r="I39" s="903"/>
    </row>
    <row r="40" spans="1:13" s="846" customFormat="1" x14ac:dyDescent="0.2">
      <c r="A40" s="863" t="s">
        <v>582</v>
      </c>
      <c r="B40" s="875" t="s">
        <v>583</v>
      </c>
      <c r="C40" s="733">
        <v>18</v>
      </c>
      <c r="D40" s="1076">
        <v>44104</v>
      </c>
      <c r="E40" s="921"/>
      <c r="F40" s="855" t="s">
        <v>1852</v>
      </c>
      <c r="G40" s="855"/>
      <c r="H40" s="850"/>
      <c r="I40" s="903"/>
    </row>
    <row r="41" spans="1:13" s="846" customFormat="1" x14ac:dyDescent="0.2">
      <c r="A41" s="871" t="s">
        <v>1415</v>
      </c>
      <c r="B41" s="875" t="s">
        <v>1416</v>
      </c>
      <c r="C41" s="733">
        <v>7</v>
      </c>
      <c r="D41" s="1076">
        <v>44104</v>
      </c>
      <c r="E41" s="921"/>
      <c r="F41" s="855" t="s">
        <v>1852</v>
      </c>
      <c r="G41" s="855"/>
      <c r="H41" s="850"/>
      <c r="I41" s="903"/>
    </row>
    <row r="42" spans="1:13" s="846" customFormat="1" x14ac:dyDescent="0.2">
      <c r="A42" s="646" t="s">
        <v>1436</v>
      </c>
      <c r="B42" s="781" t="s">
        <v>1437</v>
      </c>
      <c r="C42" s="755">
        <v>9</v>
      </c>
      <c r="D42" s="1076">
        <v>44104</v>
      </c>
      <c r="E42" s="921"/>
      <c r="F42" s="855" t="s">
        <v>1852</v>
      </c>
      <c r="G42" s="855"/>
      <c r="H42" s="850"/>
      <c r="I42" s="903"/>
    </row>
    <row r="43" spans="1:13" s="846" customFormat="1" x14ac:dyDescent="0.2">
      <c r="A43" s="881" t="s">
        <v>4538</v>
      </c>
      <c r="B43" s="875" t="s">
        <v>3957</v>
      </c>
      <c r="C43" s="733">
        <v>5</v>
      </c>
      <c r="D43" s="1076">
        <v>44104</v>
      </c>
      <c r="E43" s="921"/>
      <c r="F43" s="855" t="s">
        <v>1852</v>
      </c>
      <c r="G43" s="855"/>
      <c r="H43" s="850"/>
      <c r="I43" s="903"/>
    </row>
    <row r="44" spans="1:13" s="846" customFormat="1" x14ac:dyDescent="0.2">
      <c r="A44" s="863" t="s">
        <v>1527</v>
      </c>
      <c r="B44" s="875" t="s">
        <v>1528</v>
      </c>
      <c r="C44" s="733">
        <v>9</v>
      </c>
      <c r="D44" s="1076">
        <v>44104</v>
      </c>
      <c r="E44" s="921"/>
      <c r="F44" s="855" t="s">
        <v>1852</v>
      </c>
      <c r="G44" s="855"/>
      <c r="H44" s="850"/>
      <c r="I44" s="903"/>
    </row>
    <row r="45" spans="1:13" s="846" customFormat="1" x14ac:dyDescent="0.2">
      <c r="A45" s="863" t="s">
        <v>3886</v>
      </c>
      <c r="B45" s="875" t="s">
        <v>3887</v>
      </c>
      <c r="C45" s="733">
        <v>6</v>
      </c>
      <c r="D45" s="1076">
        <v>44104</v>
      </c>
      <c r="E45" s="921"/>
      <c r="F45" s="855" t="s">
        <v>1852</v>
      </c>
      <c r="G45" s="855"/>
      <c r="H45" s="850"/>
      <c r="I45" s="903"/>
    </row>
    <row r="46" spans="1:13" s="846" customFormat="1" x14ac:dyDescent="0.2">
      <c r="A46" s="871" t="s">
        <v>1529</v>
      </c>
      <c r="B46" s="875" t="s">
        <v>1530</v>
      </c>
      <c r="C46" s="733">
        <v>9</v>
      </c>
      <c r="D46" s="1076">
        <v>44104</v>
      </c>
      <c r="E46" s="921"/>
      <c r="F46" s="855" t="s">
        <v>1852</v>
      </c>
      <c r="G46" s="855"/>
      <c r="H46" s="850"/>
      <c r="I46" s="903"/>
    </row>
    <row r="47" spans="1:13" s="846" customFormat="1" x14ac:dyDescent="0.2">
      <c r="A47" s="881" t="s">
        <v>4525</v>
      </c>
      <c r="B47" s="875" t="s">
        <v>4495</v>
      </c>
      <c r="C47" s="733">
        <v>5</v>
      </c>
      <c r="D47" s="1076">
        <v>44104</v>
      </c>
      <c r="E47" s="921"/>
      <c r="F47" s="855" t="s">
        <v>1852</v>
      </c>
      <c r="G47" s="855"/>
      <c r="H47" s="850"/>
      <c r="I47" s="903"/>
    </row>
    <row r="48" spans="1:13" s="846" customFormat="1" x14ac:dyDescent="0.2">
      <c r="A48" s="871" t="s">
        <v>1397</v>
      </c>
      <c r="B48" s="875" t="s">
        <v>1398</v>
      </c>
      <c r="C48" s="733">
        <v>9</v>
      </c>
      <c r="D48" s="1076">
        <v>44074</v>
      </c>
      <c r="E48" s="921"/>
      <c r="F48" s="855"/>
      <c r="G48" s="855" t="s">
        <v>1852</v>
      </c>
      <c r="H48" s="850"/>
      <c r="I48" s="903" t="s">
        <v>4622</v>
      </c>
    </row>
    <row r="49" spans="1:9" s="846" customFormat="1" x14ac:dyDescent="0.2">
      <c r="A49" s="871" t="s">
        <v>1075</v>
      </c>
      <c r="B49" s="875" t="s">
        <v>1076</v>
      </c>
      <c r="C49" s="733">
        <v>9</v>
      </c>
      <c r="D49" s="1076">
        <v>44043</v>
      </c>
      <c r="E49" s="921" t="s">
        <v>1852</v>
      </c>
      <c r="F49" s="855"/>
      <c r="G49" s="855"/>
      <c r="H49" s="850"/>
      <c r="I49" s="903"/>
    </row>
    <row r="50" spans="1:9" s="846" customFormat="1" x14ac:dyDescent="0.2">
      <c r="A50" s="863" t="s">
        <v>1135</v>
      </c>
      <c r="B50" s="875" t="s">
        <v>1136</v>
      </c>
      <c r="C50" s="733">
        <v>10</v>
      </c>
      <c r="D50" s="1076">
        <v>44043</v>
      </c>
      <c r="E50" s="921"/>
      <c r="F50" s="855"/>
      <c r="G50" s="855" t="s">
        <v>1852</v>
      </c>
      <c r="H50" s="850"/>
      <c r="I50" s="903" t="s">
        <v>4615</v>
      </c>
    </row>
    <row r="51" spans="1:9" s="846" customFormat="1" x14ac:dyDescent="0.2">
      <c r="A51" s="881" t="s">
        <v>4553</v>
      </c>
      <c r="B51" s="875" t="s">
        <v>4549</v>
      </c>
      <c r="C51" s="733">
        <v>5</v>
      </c>
      <c r="D51" s="1076">
        <v>44043</v>
      </c>
      <c r="E51" s="921"/>
      <c r="F51" s="855"/>
      <c r="G51" s="855" t="s">
        <v>1852</v>
      </c>
      <c r="H51" s="850"/>
      <c r="I51" s="903" t="s">
        <v>4608</v>
      </c>
    </row>
    <row r="52" spans="1:9" s="846" customFormat="1" x14ac:dyDescent="0.2">
      <c r="A52" s="863" t="s">
        <v>1352</v>
      </c>
      <c r="B52" s="875" t="s">
        <v>1353</v>
      </c>
      <c r="C52" s="733">
        <v>9</v>
      </c>
      <c r="D52" s="1076">
        <v>44043</v>
      </c>
      <c r="E52" s="921" t="s">
        <v>1852</v>
      </c>
      <c r="F52" s="855"/>
      <c r="G52" s="855"/>
      <c r="H52" s="850"/>
      <c r="I52" s="903"/>
    </row>
    <row r="53" spans="1:9" s="846" customFormat="1" x14ac:dyDescent="0.2">
      <c r="A53" s="871" t="s">
        <v>3860</v>
      </c>
      <c r="B53" s="875" t="s">
        <v>3861</v>
      </c>
      <c r="C53" s="733">
        <v>7</v>
      </c>
      <c r="D53" s="1076">
        <v>44043</v>
      </c>
      <c r="E53" s="921"/>
      <c r="F53" s="855"/>
      <c r="G53" s="855" t="s">
        <v>1852</v>
      </c>
      <c r="H53" s="850"/>
      <c r="I53" s="903" t="s">
        <v>4609</v>
      </c>
    </row>
    <row r="54" spans="1:9" s="846" customFormat="1" x14ac:dyDescent="0.2">
      <c r="A54" s="863" t="s">
        <v>669</v>
      </c>
      <c r="B54" s="875" t="s">
        <v>670</v>
      </c>
      <c r="C54" s="733">
        <v>18</v>
      </c>
      <c r="D54" s="1076">
        <v>44043</v>
      </c>
      <c r="E54" s="921"/>
      <c r="F54" s="855"/>
      <c r="G54" s="855" t="s">
        <v>1852</v>
      </c>
      <c r="H54" s="850"/>
      <c r="I54" s="903" t="s">
        <v>2458</v>
      </c>
    </row>
    <row r="55" spans="1:9" s="846" customFormat="1" x14ac:dyDescent="0.2">
      <c r="A55" s="871" t="s">
        <v>1785</v>
      </c>
      <c r="B55" s="604" t="s">
        <v>1786</v>
      </c>
      <c r="C55" s="733">
        <v>9</v>
      </c>
      <c r="D55" s="1076">
        <v>44043</v>
      </c>
      <c r="E55" s="921" t="s">
        <v>1852</v>
      </c>
      <c r="F55" s="855"/>
      <c r="G55" s="855"/>
      <c r="H55" s="850"/>
      <c r="I55" s="903"/>
    </row>
    <row r="56" spans="1:9" s="846" customFormat="1" x14ac:dyDescent="0.2">
      <c r="A56" s="880" t="s">
        <v>4255</v>
      </c>
      <c r="B56" s="604" t="s">
        <v>4254</v>
      </c>
      <c r="C56" s="733">
        <v>11</v>
      </c>
      <c r="D56" s="1076">
        <v>44043</v>
      </c>
      <c r="E56" s="921" t="s">
        <v>1852</v>
      </c>
      <c r="F56" s="855"/>
      <c r="G56" s="855"/>
      <c r="H56" s="850"/>
      <c r="I56" s="903"/>
    </row>
    <row r="57" spans="1:9" s="846" customFormat="1" x14ac:dyDescent="0.2">
      <c r="A57" s="871" t="s">
        <v>433</v>
      </c>
      <c r="B57" s="604" t="s">
        <v>434</v>
      </c>
      <c r="C57" s="733">
        <v>15</v>
      </c>
      <c r="D57" s="1076">
        <v>44012</v>
      </c>
      <c r="E57" s="921" t="s">
        <v>1852</v>
      </c>
      <c r="F57" s="855"/>
      <c r="G57" s="855"/>
      <c r="H57" s="850"/>
      <c r="I57" s="903"/>
    </row>
    <row r="58" spans="1:9" s="846" customFormat="1" x14ac:dyDescent="0.2">
      <c r="A58" s="881" t="s">
        <v>4030</v>
      </c>
      <c r="B58" s="604" t="s">
        <v>4031</v>
      </c>
      <c r="C58" s="733">
        <v>6</v>
      </c>
      <c r="D58" s="1076">
        <v>44012</v>
      </c>
      <c r="E58" s="921"/>
      <c r="F58" s="855"/>
      <c r="G58" s="855" t="s">
        <v>1852</v>
      </c>
      <c r="H58" s="850"/>
      <c r="I58" s="903" t="s">
        <v>4607</v>
      </c>
    </row>
    <row r="59" spans="1:9" s="846" customFormat="1" x14ac:dyDescent="0.2">
      <c r="A59" s="863" t="s">
        <v>1646</v>
      </c>
      <c r="B59" s="875" t="s">
        <v>1647</v>
      </c>
      <c r="C59" s="733">
        <v>10</v>
      </c>
      <c r="D59" s="1076">
        <v>44012</v>
      </c>
      <c r="E59" s="921" t="s">
        <v>1852</v>
      </c>
      <c r="F59" s="855"/>
      <c r="G59" s="855"/>
      <c r="H59" s="850"/>
      <c r="I59" s="903"/>
    </row>
    <row r="60" spans="1:9" s="846" customFormat="1" x14ac:dyDescent="0.2">
      <c r="A60" s="871" t="s">
        <v>1699</v>
      </c>
      <c r="B60" s="604" t="s">
        <v>1700</v>
      </c>
      <c r="C60" s="733">
        <v>10</v>
      </c>
      <c r="D60" s="1076">
        <v>44012</v>
      </c>
      <c r="E60" s="921" t="s">
        <v>1852</v>
      </c>
      <c r="F60" s="855"/>
      <c r="G60" s="855"/>
      <c r="H60" s="850"/>
      <c r="I60" s="903"/>
    </row>
    <row r="61" spans="1:9" s="846" customFormat="1" x14ac:dyDescent="0.2">
      <c r="A61" s="871" t="s">
        <v>832</v>
      </c>
      <c r="B61" s="604" t="s">
        <v>833</v>
      </c>
      <c r="C61" s="733">
        <v>26</v>
      </c>
      <c r="D61" s="1076">
        <v>44012</v>
      </c>
      <c r="E61" s="921" t="s">
        <v>1852</v>
      </c>
      <c r="F61" s="855"/>
      <c r="G61" s="855"/>
      <c r="H61" s="850"/>
      <c r="I61" s="903"/>
    </row>
    <row r="62" spans="1:9" s="846" customFormat="1" x14ac:dyDescent="0.2">
      <c r="A62" s="881" t="s">
        <v>4541</v>
      </c>
      <c r="B62" s="875" t="s">
        <v>4506</v>
      </c>
      <c r="C62" s="733">
        <v>5</v>
      </c>
      <c r="D62" s="1076">
        <v>44012</v>
      </c>
      <c r="E62" s="921" t="s">
        <v>1852</v>
      </c>
      <c r="F62" s="855"/>
      <c r="G62" s="855"/>
      <c r="H62" s="850"/>
      <c r="I62" s="903"/>
    </row>
    <row r="63" spans="1:9" s="846" customFormat="1" x14ac:dyDescent="0.2">
      <c r="A63" s="863" t="s">
        <v>1764</v>
      </c>
      <c r="B63" s="875" t="s">
        <v>1765</v>
      </c>
      <c r="C63" s="733">
        <v>9</v>
      </c>
      <c r="D63" s="1076">
        <v>44012</v>
      </c>
      <c r="E63" s="921" t="s">
        <v>1852</v>
      </c>
      <c r="F63" s="855"/>
      <c r="G63" s="855"/>
      <c r="H63" s="850"/>
      <c r="I63" s="903"/>
    </row>
    <row r="64" spans="1:9" s="846" customFormat="1" x14ac:dyDescent="0.2">
      <c r="A64" s="704" t="s">
        <v>3918</v>
      </c>
      <c r="B64" s="785" t="s">
        <v>3919</v>
      </c>
      <c r="C64" s="733">
        <v>6</v>
      </c>
      <c r="D64" s="1076">
        <v>44012</v>
      </c>
      <c r="E64" s="921"/>
      <c r="F64" s="855"/>
      <c r="G64" s="855" t="s">
        <v>1852</v>
      </c>
      <c r="H64" s="850"/>
      <c r="I64" s="903" t="s">
        <v>4604</v>
      </c>
    </row>
    <row r="65" spans="1:9" s="846" customFormat="1" x14ac:dyDescent="0.2">
      <c r="A65" s="863" t="s">
        <v>942</v>
      </c>
      <c r="B65" s="604" t="s">
        <v>943</v>
      </c>
      <c r="C65" s="733">
        <v>8</v>
      </c>
      <c r="D65" s="1076">
        <v>43980</v>
      </c>
      <c r="E65" s="921" t="s">
        <v>1852</v>
      </c>
      <c r="F65" s="855"/>
      <c r="G65" s="855"/>
      <c r="H65" s="850"/>
      <c r="I65" s="903"/>
    </row>
    <row r="66" spans="1:9" s="846" customFormat="1" x14ac:dyDescent="0.2">
      <c r="A66" s="863" t="s">
        <v>4535</v>
      </c>
      <c r="B66" s="604" t="s">
        <v>4501</v>
      </c>
      <c r="C66" s="733">
        <v>5</v>
      </c>
      <c r="D66" s="1076">
        <v>43980</v>
      </c>
      <c r="E66" s="921" t="s">
        <v>1852</v>
      </c>
      <c r="F66" s="855"/>
      <c r="G66" s="855"/>
      <c r="H66" s="850"/>
      <c r="I66" s="903"/>
    </row>
    <row r="67" spans="1:9" s="846" customFormat="1" x14ac:dyDescent="0.2">
      <c r="A67" s="863" t="s">
        <v>1573</v>
      </c>
      <c r="B67" s="604" t="s">
        <v>1574</v>
      </c>
      <c r="C67" s="733">
        <v>9</v>
      </c>
      <c r="D67" s="1076">
        <v>43980</v>
      </c>
      <c r="E67" s="921" t="s">
        <v>1852</v>
      </c>
      <c r="F67" s="855"/>
      <c r="G67" s="855"/>
      <c r="H67" s="850"/>
      <c r="I67" s="857"/>
    </row>
    <row r="68" spans="1:9" s="846" customFormat="1" x14ac:dyDescent="0.2">
      <c r="A68" s="863" t="s">
        <v>1005</v>
      </c>
      <c r="B68" s="604" t="s">
        <v>1006</v>
      </c>
      <c r="C68" s="733">
        <v>7</v>
      </c>
      <c r="D68" s="1076">
        <v>43980</v>
      </c>
      <c r="E68" s="921" t="s">
        <v>1852</v>
      </c>
      <c r="F68" s="855"/>
      <c r="G68" s="855"/>
      <c r="H68" s="850"/>
      <c r="I68" s="857"/>
    </row>
    <row r="69" spans="1:9" s="846" customFormat="1" x14ac:dyDescent="0.2">
      <c r="A69" s="863" t="s">
        <v>1051</v>
      </c>
      <c r="B69" s="875" t="s">
        <v>1052</v>
      </c>
      <c r="C69" s="733">
        <v>8</v>
      </c>
      <c r="D69" s="1100">
        <v>43980</v>
      </c>
      <c r="E69" s="921" t="s">
        <v>1852</v>
      </c>
      <c r="F69" s="855"/>
      <c r="G69" s="855"/>
      <c r="H69" s="850"/>
      <c r="I69" s="857"/>
    </row>
    <row r="70" spans="1:9" s="846" customFormat="1" x14ac:dyDescent="0.2">
      <c r="A70" s="863" t="s">
        <v>4212</v>
      </c>
      <c r="B70" s="875" t="s">
        <v>3948</v>
      </c>
      <c r="C70" s="733">
        <v>8</v>
      </c>
      <c r="D70" s="1100">
        <v>43980</v>
      </c>
      <c r="E70" s="921"/>
      <c r="F70" s="855"/>
      <c r="G70" s="855" t="s">
        <v>1852</v>
      </c>
      <c r="H70" s="850"/>
      <c r="I70" s="1102" t="s">
        <v>2038</v>
      </c>
    </row>
    <row r="71" spans="1:9" s="846" customFormat="1" x14ac:dyDescent="0.2">
      <c r="A71" s="863" t="s">
        <v>1057</v>
      </c>
      <c r="B71" s="875" t="s">
        <v>1058</v>
      </c>
      <c r="C71" s="733">
        <v>11</v>
      </c>
      <c r="D71" s="1100">
        <v>43980</v>
      </c>
      <c r="E71" s="921" t="s">
        <v>1852</v>
      </c>
      <c r="F71" s="855"/>
      <c r="G71" s="855"/>
      <c r="H71" s="850"/>
      <c r="I71" s="1102"/>
    </row>
    <row r="72" spans="1:9" s="846" customFormat="1" x14ac:dyDescent="0.2">
      <c r="A72" s="863" t="s">
        <v>1028</v>
      </c>
      <c r="B72" s="875" t="s">
        <v>1029</v>
      </c>
      <c r="C72" s="733">
        <v>11</v>
      </c>
      <c r="D72" s="1100">
        <v>43980</v>
      </c>
      <c r="E72" s="921" t="s">
        <v>1852</v>
      </c>
      <c r="F72" s="855"/>
      <c r="G72" s="855"/>
      <c r="H72" s="850"/>
      <c r="I72" s="1102"/>
    </row>
    <row r="73" spans="1:9" s="846" customFormat="1" x14ac:dyDescent="0.2">
      <c r="A73" s="863" t="s">
        <v>1030</v>
      </c>
      <c r="B73" s="875" t="s">
        <v>1031</v>
      </c>
      <c r="C73" s="733">
        <v>8</v>
      </c>
      <c r="D73" s="1100">
        <v>43980</v>
      </c>
      <c r="E73" s="921" t="s">
        <v>1852</v>
      </c>
      <c r="F73" s="855"/>
      <c r="G73" s="855"/>
      <c r="H73" s="850"/>
      <c r="I73" s="1104"/>
    </row>
    <row r="74" spans="1:9" s="846" customFormat="1" x14ac:dyDescent="0.2">
      <c r="A74" s="863" t="s">
        <v>1768</v>
      </c>
      <c r="B74" s="875" t="s">
        <v>1769</v>
      </c>
      <c r="C74" s="733">
        <v>9</v>
      </c>
      <c r="D74" s="1100">
        <v>43980</v>
      </c>
      <c r="E74" s="921" t="s">
        <v>1852</v>
      </c>
      <c r="F74" s="855"/>
      <c r="G74" s="855"/>
      <c r="H74" s="850"/>
      <c r="I74" s="1104"/>
    </row>
    <row r="75" spans="1:9" s="846" customFormat="1" x14ac:dyDescent="0.2">
      <c r="A75" s="863" t="s">
        <v>1143</v>
      </c>
      <c r="B75" s="875" t="s">
        <v>1144</v>
      </c>
      <c r="C75" s="733">
        <v>10</v>
      </c>
      <c r="D75" s="1100">
        <v>43980</v>
      </c>
      <c r="E75" s="921" t="s">
        <v>1852</v>
      </c>
      <c r="F75" s="855"/>
      <c r="G75" s="855"/>
      <c r="H75" s="850"/>
      <c r="I75" s="1104"/>
    </row>
    <row r="76" spans="1:9" s="846" customFormat="1" x14ac:dyDescent="0.2">
      <c r="A76" s="863" t="s">
        <v>1161</v>
      </c>
      <c r="B76" s="875" t="s">
        <v>1162</v>
      </c>
      <c r="C76" s="733">
        <v>8</v>
      </c>
      <c r="D76" s="1100">
        <v>43980</v>
      </c>
      <c r="E76" s="921" t="s">
        <v>1852</v>
      </c>
      <c r="F76" s="855"/>
      <c r="G76" s="855"/>
      <c r="H76" s="850"/>
      <c r="I76" s="1102"/>
    </row>
    <row r="77" spans="1:9" s="846" customFormat="1" x14ac:dyDescent="0.2">
      <c r="A77" s="863" t="s">
        <v>1214</v>
      </c>
      <c r="B77" s="875" t="s">
        <v>1215</v>
      </c>
      <c r="C77" s="733">
        <v>10</v>
      </c>
      <c r="D77" s="1100">
        <v>43980</v>
      </c>
      <c r="E77" s="921" t="s">
        <v>1852</v>
      </c>
      <c r="F77" s="855"/>
      <c r="G77" s="855"/>
      <c r="H77" s="850"/>
      <c r="I77" s="1104"/>
    </row>
    <row r="78" spans="1:9" s="846" customFormat="1" x14ac:dyDescent="0.2">
      <c r="A78" s="863" t="s">
        <v>1241</v>
      </c>
      <c r="B78" s="875" t="s">
        <v>1242</v>
      </c>
      <c r="C78" s="733">
        <v>10</v>
      </c>
      <c r="D78" s="1100">
        <v>43980</v>
      </c>
      <c r="E78" s="921" t="s">
        <v>1852</v>
      </c>
      <c r="F78" s="855"/>
      <c r="G78" s="855"/>
      <c r="H78" s="850"/>
      <c r="I78" s="1102"/>
    </row>
    <row r="79" spans="1:9" s="846" customFormat="1" x14ac:dyDescent="0.2">
      <c r="A79" s="863" t="s">
        <v>4374</v>
      </c>
      <c r="B79" s="875" t="s">
        <v>3827</v>
      </c>
      <c r="C79" s="733">
        <v>6</v>
      </c>
      <c r="D79" s="1100">
        <v>43980</v>
      </c>
      <c r="E79" s="921" t="s">
        <v>1852</v>
      </c>
      <c r="F79" s="855"/>
      <c r="G79" s="855"/>
      <c r="H79" s="850"/>
      <c r="I79" s="1104"/>
    </row>
    <row r="80" spans="1:9" s="846" customFormat="1" x14ac:dyDescent="0.2">
      <c r="A80" s="863" t="s">
        <v>1267</v>
      </c>
      <c r="B80" s="875" t="s">
        <v>1268</v>
      </c>
      <c r="C80" s="733">
        <v>10</v>
      </c>
      <c r="D80" s="1100">
        <v>43980</v>
      </c>
      <c r="E80" s="921" t="s">
        <v>1852</v>
      </c>
      <c r="F80" s="855"/>
      <c r="G80" s="855"/>
      <c r="H80" s="850"/>
      <c r="I80" s="1104"/>
    </row>
    <row r="81" spans="1:9" s="846" customFormat="1" x14ac:dyDescent="0.2">
      <c r="A81" s="863" t="s">
        <v>4090</v>
      </c>
      <c r="B81" s="875" t="s">
        <v>4091</v>
      </c>
      <c r="C81" s="733">
        <v>10</v>
      </c>
      <c r="D81" s="1100">
        <v>43980</v>
      </c>
      <c r="E81" s="921" t="s">
        <v>1852</v>
      </c>
      <c r="F81" s="855"/>
      <c r="G81" s="855"/>
      <c r="H81" s="850"/>
      <c r="I81" s="1104"/>
    </row>
    <row r="82" spans="1:9" s="846" customFormat="1" x14ac:dyDescent="0.2">
      <c r="A82" s="863" t="s">
        <v>1324</v>
      </c>
      <c r="B82" s="875" t="s">
        <v>1325</v>
      </c>
      <c r="C82" s="733">
        <v>11</v>
      </c>
      <c r="D82" s="1100">
        <v>43980</v>
      </c>
      <c r="E82" s="921" t="s">
        <v>1852</v>
      </c>
      <c r="F82" s="855"/>
      <c r="G82" s="855"/>
      <c r="H82" s="850"/>
      <c r="I82" s="1102"/>
    </row>
    <row r="83" spans="1:9" s="846" customFormat="1" x14ac:dyDescent="0.2">
      <c r="A83" s="863" t="s">
        <v>4527</v>
      </c>
      <c r="B83" s="875" t="s">
        <v>3846</v>
      </c>
      <c r="C83" s="733">
        <v>5</v>
      </c>
      <c r="D83" s="1100">
        <v>43980</v>
      </c>
      <c r="E83" s="921" t="s">
        <v>1852</v>
      </c>
      <c r="F83" s="855"/>
      <c r="G83" s="855"/>
      <c r="H83" s="850"/>
      <c r="I83" s="1104"/>
    </row>
    <row r="84" spans="1:9" s="846" customFormat="1" x14ac:dyDescent="0.2">
      <c r="A84" s="863" t="s">
        <v>3847</v>
      </c>
      <c r="B84" s="875" t="s">
        <v>3848</v>
      </c>
      <c r="C84" s="733">
        <v>7</v>
      </c>
      <c r="D84" s="1100">
        <v>43980</v>
      </c>
      <c r="E84" s="921" t="s">
        <v>1852</v>
      </c>
      <c r="F84" s="855"/>
      <c r="G84" s="855"/>
      <c r="H84" s="850"/>
      <c r="I84" s="1104"/>
    </row>
    <row r="85" spans="1:9" s="846" customFormat="1" x14ac:dyDescent="0.2">
      <c r="A85" s="863" t="s">
        <v>686</v>
      </c>
      <c r="B85" s="875" t="s">
        <v>687</v>
      </c>
      <c r="C85" s="733">
        <v>20</v>
      </c>
      <c r="D85" s="1100">
        <v>43980</v>
      </c>
      <c r="E85" s="921" t="s">
        <v>1852</v>
      </c>
      <c r="F85" s="855"/>
      <c r="G85" s="855"/>
      <c r="H85" s="850"/>
      <c r="I85" s="857"/>
    </row>
    <row r="86" spans="1:9" s="846" customFormat="1" x14ac:dyDescent="0.2">
      <c r="A86" s="863" t="s">
        <v>4529</v>
      </c>
      <c r="B86" s="875" t="s">
        <v>4497</v>
      </c>
      <c r="C86" s="733">
        <v>6</v>
      </c>
      <c r="D86" s="1100">
        <v>43980</v>
      </c>
      <c r="E86" s="921" t="s">
        <v>1852</v>
      </c>
      <c r="F86" s="855"/>
      <c r="G86" s="855"/>
      <c r="H86" s="850"/>
      <c r="I86" s="857"/>
    </row>
    <row r="87" spans="1:9" s="846" customFormat="1" x14ac:dyDescent="0.2">
      <c r="A87" s="863" t="s">
        <v>1541</v>
      </c>
      <c r="B87" s="875" t="s">
        <v>1542</v>
      </c>
      <c r="C87" s="733">
        <v>10</v>
      </c>
      <c r="D87" s="1100">
        <v>43980</v>
      </c>
      <c r="E87" s="921" t="s">
        <v>1852</v>
      </c>
      <c r="F87" s="855"/>
      <c r="G87" s="855"/>
      <c r="H87" s="850"/>
      <c r="I87" s="857"/>
    </row>
    <row r="88" spans="1:9" s="846" customFormat="1" x14ac:dyDescent="0.2">
      <c r="A88" s="863" t="s">
        <v>3884</v>
      </c>
      <c r="B88" s="875" t="s">
        <v>3885</v>
      </c>
      <c r="C88" s="733">
        <v>6</v>
      </c>
      <c r="D88" s="1100">
        <v>43980</v>
      </c>
      <c r="E88" s="921" t="s">
        <v>1852</v>
      </c>
      <c r="F88" s="855"/>
      <c r="G88" s="855"/>
      <c r="H88" s="850"/>
      <c r="I88" s="857"/>
    </row>
    <row r="89" spans="1:9" s="846" customFormat="1" x14ac:dyDescent="0.2">
      <c r="A89" s="863" t="s">
        <v>3803</v>
      </c>
      <c r="B89" s="875" t="s">
        <v>3804</v>
      </c>
      <c r="C89" s="733">
        <v>6</v>
      </c>
      <c r="D89" s="1100">
        <v>43980</v>
      </c>
      <c r="E89" s="921" t="s">
        <v>1852</v>
      </c>
      <c r="F89" s="855"/>
      <c r="G89" s="855"/>
      <c r="H89" s="850"/>
      <c r="I89" s="903"/>
    </row>
    <row r="90" spans="1:9" s="846" customFormat="1" x14ac:dyDescent="0.2">
      <c r="A90" s="863" t="s">
        <v>1610</v>
      </c>
      <c r="B90" s="875" t="s">
        <v>1611</v>
      </c>
      <c r="C90" s="733">
        <v>9</v>
      </c>
      <c r="D90" s="1100">
        <v>43980</v>
      </c>
      <c r="E90" s="921" t="s">
        <v>1852</v>
      </c>
      <c r="F90" s="855"/>
      <c r="G90" s="855"/>
      <c r="H90" s="850"/>
      <c r="I90" s="857"/>
    </row>
    <row r="91" spans="1:9" s="846" customFormat="1" x14ac:dyDescent="0.2">
      <c r="A91" s="863" t="s">
        <v>772</v>
      </c>
      <c r="B91" s="875" t="s">
        <v>773</v>
      </c>
      <c r="C91" s="733">
        <v>26</v>
      </c>
      <c r="D91" s="1100">
        <v>43980</v>
      </c>
      <c r="E91" s="921" t="s">
        <v>1852</v>
      </c>
      <c r="F91" s="855"/>
      <c r="G91" s="855"/>
      <c r="H91" s="850"/>
      <c r="I91" s="857"/>
    </row>
    <row r="92" spans="1:9" s="846" customFormat="1" x14ac:dyDescent="0.2">
      <c r="A92" s="881" t="s">
        <v>4079</v>
      </c>
      <c r="B92" s="875" t="s">
        <v>4080</v>
      </c>
      <c r="C92" s="733">
        <v>5</v>
      </c>
      <c r="D92" s="1100">
        <v>43980</v>
      </c>
      <c r="E92" s="921" t="s">
        <v>1852</v>
      </c>
      <c r="F92" s="855"/>
      <c r="G92" s="855"/>
      <c r="H92" s="850"/>
      <c r="I92" s="903"/>
    </row>
    <row r="93" spans="1:9" s="846" customFormat="1" x14ac:dyDescent="0.2">
      <c r="A93" s="863" t="s">
        <v>803</v>
      </c>
      <c r="B93" s="875" t="s">
        <v>804</v>
      </c>
      <c r="C93" s="733">
        <v>27</v>
      </c>
      <c r="D93" s="1100">
        <v>43980</v>
      </c>
      <c r="E93" s="921" t="s">
        <v>1852</v>
      </c>
      <c r="F93" s="855"/>
      <c r="G93" s="855"/>
      <c r="H93" s="850"/>
      <c r="I93" s="857"/>
    </row>
    <row r="94" spans="1:9" s="846" customFormat="1" x14ac:dyDescent="0.2">
      <c r="A94" s="863" t="s">
        <v>1677</v>
      </c>
      <c r="B94" s="875" t="s">
        <v>1678</v>
      </c>
      <c r="C94" s="598">
        <v>11</v>
      </c>
      <c r="D94" s="1100">
        <v>43980</v>
      </c>
      <c r="E94" s="921" t="s">
        <v>1852</v>
      </c>
      <c r="F94" s="855"/>
      <c r="G94" s="855"/>
      <c r="H94" s="850"/>
      <c r="I94" s="903"/>
    </row>
    <row r="95" spans="1:9" s="846" customFormat="1" x14ac:dyDescent="0.2">
      <c r="A95" s="863" t="s">
        <v>3813</v>
      </c>
      <c r="B95" s="875" t="s">
        <v>3814</v>
      </c>
      <c r="C95" s="598">
        <v>6</v>
      </c>
      <c r="D95" s="1100">
        <v>43980</v>
      </c>
      <c r="E95" s="921" t="s">
        <v>1852</v>
      </c>
      <c r="F95" s="852"/>
      <c r="G95" s="855"/>
      <c r="H95" s="850"/>
      <c r="I95" s="857"/>
    </row>
    <row r="96" spans="1:9" s="846" customFormat="1" x14ac:dyDescent="0.2">
      <c r="A96" s="863" t="s">
        <v>813</v>
      </c>
      <c r="B96" s="875" t="s">
        <v>814</v>
      </c>
      <c r="C96" s="598">
        <v>18</v>
      </c>
      <c r="D96" s="1100">
        <v>43980</v>
      </c>
      <c r="E96" s="921" t="s">
        <v>1852</v>
      </c>
      <c r="F96" s="855"/>
      <c r="G96" s="855"/>
      <c r="H96" s="850"/>
      <c r="I96" s="903"/>
    </row>
    <row r="97" spans="1:9" s="846" customFormat="1" x14ac:dyDescent="0.2">
      <c r="A97" s="863" t="s">
        <v>820</v>
      </c>
      <c r="B97" s="875" t="s">
        <v>821</v>
      </c>
      <c r="C97" s="598">
        <v>23</v>
      </c>
      <c r="D97" s="1100">
        <v>43980</v>
      </c>
      <c r="E97" s="921" t="s">
        <v>1852</v>
      </c>
      <c r="F97" s="852"/>
      <c r="G97" s="855"/>
      <c r="H97" s="850"/>
      <c r="I97" s="857"/>
    </row>
    <row r="98" spans="1:9" s="846" customFormat="1" x14ac:dyDescent="0.2">
      <c r="A98" s="863" t="s">
        <v>1117</v>
      </c>
      <c r="B98" s="875" t="s">
        <v>1118</v>
      </c>
      <c r="C98" s="598">
        <v>10</v>
      </c>
      <c r="D98" s="1100">
        <v>43980</v>
      </c>
      <c r="E98" s="921" t="s">
        <v>1852</v>
      </c>
      <c r="F98" s="852"/>
      <c r="G98" s="855"/>
      <c r="H98" s="850"/>
      <c r="I98" s="857"/>
    </row>
    <row r="99" spans="1:9" s="846" customFormat="1" x14ac:dyDescent="0.2">
      <c r="A99" s="704" t="s">
        <v>1820</v>
      </c>
      <c r="B99" s="785" t="s">
        <v>1821</v>
      </c>
      <c r="C99" s="598">
        <v>7</v>
      </c>
      <c r="D99" s="1100">
        <v>43980</v>
      </c>
      <c r="E99" s="921" t="s">
        <v>1852</v>
      </c>
      <c r="F99" s="852"/>
      <c r="G99" s="855"/>
      <c r="H99" s="850"/>
      <c r="I99" s="903"/>
    </row>
    <row r="100" spans="1:9" s="846" customFormat="1" x14ac:dyDescent="0.2">
      <c r="A100" s="863" t="s">
        <v>1787</v>
      </c>
      <c r="B100" s="875" t="s">
        <v>1788</v>
      </c>
      <c r="C100" s="598">
        <v>10</v>
      </c>
      <c r="D100" s="1100">
        <v>43980</v>
      </c>
      <c r="E100" s="921" t="s">
        <v>1852</v>
      </c>
      <c r="F100" s="852"/>
      <c r="G100" s="855"/>
      <c r="H100" s="850"/>
      <c r="I100" s="857"/>
    </row>
    <row r="101" spans="1:9" s="846" customFormat="1" x14ac:dyDescent="0.2">
      <c r="A101" s="863" t="s">
        <v>1796</v>
      </c>
      <c r="B101" s="875" t="s">
        <v>1797</v>
      </c>
      <c r="C101" s="1042">
        <v>11</v>
      </c>
      <c r="D101" s="1100">
        <v>43980</v>
      </c>
      <c r="E101" s="921" t="s">
        <v>1852</v>
      </c>
      <c r="F101" s="852"/>
      <c r="G101" s="855"/>
      <c r="H101" s="850"/>
      <c r="I101" s="903"/>
    </row>
    <row r="102" spans="1:9" s="846" customFormat="1" x14ac:dyDescent="0.2">
      <c r="A102" s="863" t="s">
        <v>1798</v>
      </c>
      <c r="B102" s="875" t="s">
        <v>1799</v>
      </c>
      <c r="C102" s="733">
        <v>9</v>
      </c>
      <c r="D102" s="1100">
        <v>43980</v>
      </c>
      <c r="E102" s="921" t="s">
        <v>1852</v>
      </c>
      <c r="F102" s="852"/>
      <c r="G102" s="855"/>
      <c r="H102" s="850"/>
      <c r="I102" s="857"/>
    </row>
    <row r="103" spans="1:9" s="846" customFormat="1" x14ac:dyDescent="0.2">
      <c r="A103" s="863" t="s">
        <v>899</v>
      </c>
      <c r="B103" s="875" t="s">
        <v>900</v>
      </c>
      <c r="C103" s="1042">
        <v>9</v>
      </c>
      <c r="D103" s="1100">
        <v>43951</v>
      </c>
      <c r="E103" s="921" t="s">
        <v>1852</v>
      </c>
      <c r="F103" s="852"/>
      <c r="G103" s="855"/>
      <c r="H103" s="850"/>
      <c r="I103" s="857"/>
    </row>
    <row r="104" spans="1:9" s="846" customFormat="1" x14ac:dyDescent="0.2">
      <c r="A104" s="863" t="s">
        <v>955</v>
      </c>
      <c r="B104" s="875" t="s">
        <v>956</v>
      </c>
      <c r="C104" s="733">
        <v>10</v>
      </c>
      <c r="D104" s="1100">
        <v>43951</v>
      </c>
      <c r="E104" s="921" t="s">
        <v>1852</v>
      </c>
      <c r="F104" s="855"/>
      <c r="G104" s="855"/>
      <c r="H104" s="850"/>
      <c r="I104" s="1119"/>
    </row>
    <row r="105" spans="1:9" s="846" customFormat="1" x14ac:dyDescent="0.2">
      <c r="A105" s="863" t="s">
        <v>884</v>
      </c>
      <c r="B105" s="875" t="s">
        <v>885</v>
      </c>
      <c r="C105" s="733">
        <v>9</v>
      </c>
      <c r="D105" s="1100">
        <v>43951</v>
      </c>
      <c r="E105" s="921"/>
      <c r="F105" s="855"/>
      <c r="G105" s="855" t="s">
        <v>1852</v>
      </c>
      <c r="H105" s="850"/>
      <c r="I105" s="1102" t="s">
        <v>4592</v>
      </c>
    </row>
    <row r="106" spans="1:9" s="846" customFormat="1" x14ac:dyDescent="0.2">
      <c r="A106" s="863" t="s">
        <v>985</v>
      </c>
      <c r="B106" s="875" t="s">
        <v>986</v>
      </c>
      <c r="C106" s="1042">
        <v>9</v>
      </c>
      <c r="D106" s="1100">
        <v>43951</v>
      </c>
      <c r="E106" s="921" t="s">
        <v>1852</v>
      </c>
      <c r="F106" s="852"/>
      <c r="G106" s="855"/>
      <c r="H106" s="850"/>
      <c r="I106" s="857"/>
    </row>
    <row r="107" spans="1:9" s="846" customFormat="1" x14ac:dyDescent="0.2">
      <c r="A107" s="863" t="s">
        <v>4508</v>
      </c>
      <c r="B107" s="875" t="s">
        <v>4122</v>
      </c>
      <c r="C107" s="733">
        <v>5</v>
      </c>
      <c r="D107" s="1100">
        <v>43951</v>
      </c>
      <c r="E107" s="921" t="s">
        <v>1852</v>
      </c>
      <c r="F107" s="855"/>
      <c r="G107" s="855"/>
      <c r="H107" s="850"/>
      <c r="I107" s="1104"/>
    </row>
    <row r="108" spans="1:9" s="846" customFormat="1" x14ac:dyDescent="0.2">
      <c r="A108" s="863" t="s">
        <v>498</v>
      </c>
      <c r="B108" s="875" t="s">
        <v>499</v>
      </c>
      <c r="C108" s="733">
        <v>15</v>
      </c>
      <c r="D108" s="1100">
        <v>43951</v>
      </c>
      <c r="E108" s="921" t="s">
        <v>1852</v>
      </c>
      <c r="F108" s="855"/>
      <c r="G108" s="855"/>
      <c r="H108" s="850"/>
      <c r="I108" s="1104"/>
    </row>
    <row r="109" spans="1:9" s="846" customFormat="1" x14ac:dyDescent="0.2">
      <c r="A109" s="863" t="s">
        <v>4532</v>
      </c>
      <c r="B109" s="875" t="s">
        <v>4499</v>
      </c>
      <c r="C109" s="733">
        <v>6</v>
      </c>
      <c r="D109" s="1100">
        <v>43951</v>
      </c>
      <c r="E109" s="921" t="s">
        <v>1852</v>
      </c>
      <c r="F109" s="855"/>
      <c r="G109" s="855"/>
      <c r="H109" s="850"/>
      <c r="I109" s="1104"/>
    </row>
    <row r="110" spans="1:9" s="846" customFormat="1" x14ac:dyDescent="0.2">
      <c r="A110" s="863" t="s">
        <v>514</v>
      </c>
      <c r="B110" s="875" t="s">
        <v>515</v>
      </c>
      <c r="C110" s="733">
        <v>15</v>
      </c>
      <c r="D110" s="1100">
        <v>43951</v>
      </c>
      <c r="E110" s="921" t="s">
        <v>1852</v>
      </c>
      <c r="F110" s="855"/>
      <c r="G110" s="855"/>
      <c r="H110" s="850"/>
      <c r="I110" s="1104"/>
    </row>
    <row r="111" spans="1:9" s="846" customFormat="1" x14ac:dyDescent="0.2">
      <c r="A111" s="863" t="s">
        <v>4152</v>
      </c>
      <c r="B111" s="875" t="s">
        <v>4153</v>
      </c>
      <c r="C111" s="733">
        <v>6</v>
      </c>
      <c r="D111" s="1100">
        <v>43951</v>
      </c>
      <c r="E111" s="921" t="s">
        <v>1852</v>
      </c>
      <c r="F111" s="855"/>
      <c r="G111" s="855"/>
      <c r="H111" s="850"/>
      <c r="I111" s="1104"/>
    </row>
    <row r="112" spans="1:9" s="846" customFormat="1" x14ac:dyDescent="0.2">
      <c r="A112" s="863" t="s">
        <v>1125</v>
      </c>
      <c r="B112" s="875" t="s">
        <v>1126</v>
      </c>
      <c r="C112" s="733">
        <v>9</v>
      </c>
      <c r="D112" s="1100">
        <v>43951</v>
      </c>
      <c r="E112" s="921" t="s">
        <v>1852</v>
      </c>
      <c r="F112" s="855"/>
      <c r="G112" s="855"/>
      <c r="H112" s="850"/>
      <c r="I112" s="857"/>
    </row>
    <row r="113" spans="1:9" s="846" customFormat="1" x14ac:dyDescent="0.2">
      <c r="A113" s="863" t="s">
        <v>1151</v>
      </c>
      <c r="B113" s="875" t="s">
        <v>1152</v>
      </c>
      <c r="C113" s="733">
        <v>10</v>
      </c>
      <c r="D113" s="1100">
        <v>43951</v>
      </c>
      <c r="E113" s="921" t="s">
        <v>1852</v>
      </c>
      <c r="F113" s="855"/>
      <c r="G113" s="855"/>
      <c r="H113" s="850"/>
      <c r="I113" s="857"/>
    </row>
    <row r="114" spans="1:9" s="846" customFormat="1" x14ac:dyDescent="0.2">
      <c r="A114" s="863" t="s">
        <v>1040</v>
      </c>
      <c r="B114" s="875" t="s">
        <v>1041</v>
      </c>
      <c r="C114" s="733">
        <v>9</v>
      </c>
      <c r="D114" s="1100">
        <v>43951</v>
      </c>
      <c r="E114" s="921" t="s">
        <v>1852</v>
      </c>
      <c r="F114" s="855"/>
      <c r="G114" s="855"/>
      <c r="H114" s="850"/>
      <c r="I114" s="857"/>
    </row>
    <row r="115" spans="1:9" s="846" customFormat="1" x14ac:dyDescent="0.2">
      <c r="A115" s="863" t="s">
        <v>1253</v>
      </c>
      <c r="B115" s="875" t="s">
        <v>1254</v>
      </c>
      <c r="C115" s="733">
        <v>11</v>
      </c>
      <c r="D115" s="1100">
        <v>43951</v>
      </c>
      <c r="E115" s="921" t="s">
        <v>1852</v>
      </c>
      <c r="F115" s="855"/>
      <c r="G115" s="855"/>
      <c r="H115" s="850"/>
      <c r="I115" s="857"/>
    </row>
    <row r="116" spans="1:9" s="846" customFormat="1" x14ac:dyDescent="0.2">
      <c r="A116" s="863" t="s">
        <v>3991</v>
      </c>
      <c r="B116" s="875" t="s">
        <v>3992</v>
      </c>
      <c r="C116" s="733">
        <v>5</v>
      </c>
      <c r="D116" s="1100">
        <v>43951</v>
      </c>
      <c r="E116" s="921" t="s">
        <v>1852</v>
      </c>
      <c r="F116" s="855"/>
      <c r="G116" s="855"/>
      <c r="H116" s="850"/>
      <c r="I116" s="857"/>
    </row>
    <row r="117" spans="1:9" s="846" customFormat="1" x14ac:dyDescent="0.2">
      <c r="A117" s="863" t="s">
        <v>1249</v>
      </c>
      <c r="B117" s="875" t="s">
        <v>1250</v>
      </c>
      <c r="C117" s="733">
        <v>7</v>
      </c>
      <c r="D117" s="1100">
        <v>43951</v>
      </c>
      <c r="E117" s="921" t="s">
        <v>1852</v>
      </c>
      <c r="F117" s="855"/>
      <c r="G117" s="855"/>
      <c r="H117" s="850"/>
      <c r="I117" s="857"/>
    </row>
    <row r="118" spans="1:9" s="846" customFormat="1" x14ac:dyDescent="0.2">
      <c r="A118" s="863" t="s">
        <v>4149</v>
      </c>
      <c r="B118" s="875" t="s">
        <v>4148</v>
      </c>
      <c r="C118" s="733">
        <v>5</v>
      </c>
      <c r="D118" s="1100">
        <v>43951</v>
      </c>
      <c r="E118" s="921" t="s">
        <v>1852</v>
      </c>
      <c r="F118" s="855"/>
      <c r="G118" s="855"/>
      <c r="H118" s="850"/>
      <c r="I118" s="857"/>
    </row>
    <row r="119" spans="1:9" s="846" customFormat="1" x14ac:dyDescent="0.2">
      <c r="A119" s="863" t="s">
        <v>619</v>
      </c>
      <c r="B119" s="875" t="s">
        <v>620</v>
      </c>
      <c r="C119" s="733">
        <v>15</v>
      </c>
      <c r="D119" s="1100">
        <v>43951</v>
      </c>
      <c r="E119" s="921" t="s">
        <v>1852</v>
      </c>
      <c r="F119" s="855"/>
      <c r="G119" s="855"/>
      <c r="H119" s="850"/>
      <c r="I119" s="857"/>
    </row>
    <row r="120" spans="1:9" s="846" customFormat="1" x14ac:dyDescent="0.2">
      <c r="A120" s="863" t="s">
        <v>1263</v>
      </c>
      <c r="B120" s="875" t="s">
        <v>1264</v>
      </c>
      <c r="C120" s="598">
        <v>10</v>
      </c>
      <c r="D120" s="1100">
        <v>43951</v>
      </c>
      <c r="E120" s="921" t="s">
        <v>1852</v>
      </c>
      <c r="F120" s="855"/>
      <c r="G120" s="855"/>
      <c r="H120" s="850"/>
      <c r="I120" s="857"/>
    </row>
    <row r="121" spans="1:9" s="846" customFormat="1" x14ac:dyDescent="0.2">
      <c r="A121" s="863" t="s">
        <v>251</v>
      </c>
      <c r="B121" s="875" t="s">
        <v>252</v>
      </c>
      <c r="C121" s="598">
        <v>47</v>
      </c>
      <c r="D121" s="1100">
        <v>43951</v>
      </c>
      <c r="E121" s="921" t="s">
        <v>1852</v>
      </c>
      <c r="F121" s="852"/>
      <c r="G121" s="855"/>
      <c r="H121" s="850"/>
      <c r="I121" s="857"/>
    </row>
    <row r="122" spans="1:9" s="846" customFormat="1" x14ac:dyDescent="0.2">
      <c r="A122" s="863" t="s">
        <v>4521</v>
      </c>
      <c r="B122" s="875" t="s">
        <v>4491</v>
      </c>
      <c r="C122" s="598">
        <v>5</v>
      </c>
      <c r="D122" s="1100">
        <v>43951</v>
      </c>
      <c r="E122" s="921" t="s">
        <v>1852</v>
      </c>
      <c r="F122" s="855"/>
      <c r="G122" s="855"/>
      <c r="H122" s="850"/>
      <c r="I122" s="857"/>
    </row>
    <row r="123" spans="1:9" s="846" customFormat="1" x14ac:dyDescent="0.2">
      <c r="A123" s="863" t="s">
        <v>1338</v>
      </c>
      <c r="B123" s="875" t="s">
        <v>1339</v>
      </c>
      <c r="C123" s="598">
        <v>10</v>
      </c>
      <c r="D123" s="1100">
        <v>43951</v>
      </c>
      <c r="E123" s="921" t="s">
        <v>1852</v>
      </c>
      <c r="F123" s="852"/>
      <c r="G123" s="855"/>
      <c r="H123" s="850"/>
      <c r="I123" s="857"/>
    </row>
    <row r="124" spans="1:9" s="846" customFormat="1" x14ac:dyDescent="0.2">
      <c r="A124" s="863" t="s">
        <v>1379</v>
      </c>
      <c r="B124" s="875" t="s">
        <v>1380</v>
      </c>
      <c r="C124" s="598">
        <v>10</v>
      </c>
      <c r="D124" s="1100">
        <v>43951</v>
      </c>
      <c r="E124" s="921" t="s">
        <v>1852</v>
      </c>
      <c r="F124" s="852"/>
      <c r="G124" s="855"/>
      <c r="H124" s="850"/>
      <c r="I124" s="857"/>
    </row>
    <row r="125" spans="1:9" s="846" customFormat="1" x14ac:dyDescent="0.2">
      <c r="A125" s="881" t="s">
        <v>1666</v>
      </c>
      <c r="B125" s="875" t="s">
        <v>1667</v>
      </c>
      <c r="C125" s="598">
        <v>8</v>
      </c>
      <c r="D125" s="1100">
        <v>43951</v>
      </c>
      <c r="E125" s="921" t="s">
        <v>1852</v>
      </c>
      <c r="F125" s="852"/>
      <c r="G125" s="855"/>
      <c r="H125" s="850"/>
      <c r="I125" s="903"/>
    </row>
    <row r="126" spans="1:9" s="846" customFormat="1" x14ac:dyDescent="0.2">
      <c r="A126" s="863" t="s">
        <v>1391</v>
      </c>
      <c r="B126" s="875" t="s">
        <v>1392</v>
      </c>
      <c r="C126" s="598">
        <v>9</v>
      </c>
      <c r="D126" s="1100">
        <v>43951</v>
      </c>
      <c r="E126" s="921" t="s">
        <v>1852</v>
      </c>
      <c r="F126" s="852"/>
      <c r="G126" s="855"/>
      <c r="H126" s="850"/>
      <c r="I126" s="857"/>
    </row>
    <row r="127" spans="1:9" s="846" customFormat="1" x14ac:dyDescent="0.2">
      <c r="A127" s="863" t="s">
        <v>3862</v>
      </c>
      <c r="B127" s="875" t="s">
        <v>3863</v>
      </c>
      <c r="C127" s="1042">
        <v>7</v>
      </c>
      <c r="D127" s="1100">
        <v>43951</v>
      </c>
      <c r="E127" s="921" t="s">
        <v>1852</v>
      </c>
      <c r="F127" s="852"/>
      <c r="G127" s="855"/>
      <c r="H127" s="850"/>
      <c r="I127" s="857"/>
    </row>
    <row r="128" spans="1:9" s="846" customFormat="1" x14ac:dyDescent="0.2">
      <c r="A128" s="863" t="s">
        <v>3852</v>
      </c>
      <c r="B128" s="875" t="s">
        <v>3853</v>
      </c>
      <c r="C128" s="733">
        <v>7</v>
      </c>
      <c r="D128" s="1100">
        <v>43951</v>
      </c>
      <c r="E128" s="921" t="s">
        <v>1852</v>
      </c>
      <c r="F128" s="852"/>
      <c r="G128" s="855"/>
      <c r="H128" s="850"/>
      <c r="I128" s="857"/>
    </row>
    <row r="129" spans="1:9" s="846" customFormat="1" x14ac:dyDescent="0.2">
      <c r="A129" s="863" t="s">
        <v>673</v>
      </c>
      <c r="B129" s="875" t="s">
        <v>674</v>
      </c>
      <c r="C129" s="1042">
        <v>27</v>
      </c>
      <c r="D129" s="1100">
        <v>43951</v>
      </c>
      <c r="E129" s="921" t="s">
        <v>1852</v>
      </c>
      <c r="F129" s="852"/>
      <c r="G129" s="855"/>
      <c r="H129" s="850"/>
      <c r="I129" s="857"/>
    </row>
    <row r="130" spans="1:9" s="846" customFormat="1" x14ac:dyDescent="0.2">
      <c r="A130" s="863" t="s">
        <v>1460</v>
      </c>
      <c r="B130" s="875" t="s">
        <v>1461</v>
      </c>
      <c r="C130" s="1042">
        <v>9</v>
      </c>
      <c r="D130" s="1100">
        <v>43951</v>
      </c>
      <c r="E130" s="921" t="s">
        <v>1852</v>
      </c>
      <c r="F130" s="852"/>
      <c r="G130" s="855"/>
      <c r="H130" s="850"/>
      <c r="I130" s="857"/>
    </row>
    <row r="131" spans="1:9" s="846" customFormat="1" x14ac:dyDescent="0.2">
      <c r="A131" s="863" t="s">
        <v>3866</v>
      </c>
      <c r="B131" s="875" t="s">
        <v>3867</v>
      </c>
      <c r="C131" s="598">
        <v>6</v>
      </c>
      <c r="D131" s="1100">
        <v>43951</v>
      </c>
      <c r="E131" s="921"/>
      <c r="F131" s="852"/>
      <c r="G131" s="855" t="s">
        <v>1852</v>
      </c>
      <c r="H131" s="850"/>
      <c r="I131" s="903" t="s">
        <v>4598</v>
      </c>
    </row>
    <row r="132" spans="1:9" s="846" customFormat="1" x14ac:dyDescent="0.2">
      <c r="A132" s="863" t="s">
        <v>1279</v>
      </c>
      <c r="B132" s="875" t="s">
        <v>1280</v>
      </c>
      <c r="C132" s="598">
        <v>8</v>
      </c>
      <c r="D132" s="1100">
        <v>43951</v>
      </c>
      <c r="E132" s="921" t="s">
        <v>1852</v>
      </c>
      <c r="F132" s="852"/>
      <c r="G132" s="855"/>
      <c r="H132" s="850"/>
      <c r="I132" s="857"/>
    </row>
    <row r="133" spans="1:9" s="846" customFormat="1" x14ac:dyDescent="0.2">
      <c r="A133" s="863" t="s">
        <v>4008</v>
      </c>
      <c r="B133" s="875" t="s">
        <v>4009</v>
      </c>
      <c r="C133" s="598">
        <v>5</v>
      </c>
      <c r="D133" s="1100">
        <v>43951</v>
      </c>
      <c r="E133" s="921" t="s">
        <v>1852</v>
      </c>
      <c r="F133" s="852"/>
      <c r="G133" s="855"/>
      <c r="H133" s="850"/>
      <c r="I133" s="857"/>
    </row>
    <row r="134" spans="1:9" s="846" customFormat="1" x14ac:dyDescent="0.2">
      <c r="A134" s="863" t="s">
        <v>1760</v>
      </c>
      <c r="B134" s="875" t="s">
        <v>1761</v>
      </c>
      <c r="C134" s="598">
        <v>9</v>
      </c>
      <c r="D134" s="1100">
        <v>43951</v>
      </c>
      <c r="E134" s="921" t="s">
        <v>1852</v>
      </c>
      <c r="F134" s="852"/>
      <c r="G134" s="855"/>
      <c r="H134" s="850"/>
      <c r="I134" s="857"/>
    </row>
    <row r="135" spans="1:9" s="846" customFormat="1" x14ac:dyDescent="0.2">
      <c r="A135" s="863" t="s">
        <v>1606</v>
      </c>
      <c r="B135" s="875" t="s">
        <v>1607</v>
      </c>
      <c r="C135" s="1042">
        <v>11</v>
      </c>
      <c r="D135" s="1100">
        <v>43951</v>
      </c>
      <c r="E135" s="921" t="s">
        <v>1852</v>
      </c>
      <c r="F135" s="852"/>
      <c r="G135" s="855"/>
      <c r="H135" s="850"/>
      <c r="I135" s="857"/>
    </row>
    <row r="136" spans="1:9" s="846" customFormat="1" x14ac:dyDescent="0.2">
      <c r="A136" s="863" t="s">
        <v>768</v>
      </c>
      <c r="B136" s="875" t="s">
        <v>769</v>
      </c>
      <c r="C136" s="733">
        <v>18</v>
      </c>
      <c r="D136" s="1100">
        <v>43951</v>
      </c>
      <c r="E136" s="921" t="s">
        <v>1852</v>
      </c>
      <c r="F136" s="852"/>
      <c r="G136" s="855"/>
      <c r="H136" s="850"/>
      <c r="I136" s="857"/>
    </row>
    <row r="137" spans="1:9" s="846" customFormat="1" x14ac:dyDescent="0.2">
      <c r="A137" s="863" t="s">
        <v>747</v>
      </c>
      <c r="B137" s="875" t="s">
        <v>748</v>
      </c>
      <c r="C137" s="1042">
        <v>15</v>
      </c>
      <c r="D137" s="1100">
        <v>43951</v>
      </c>
      <c r="E137" s="921"/>
      <c r="F137" s="852"/>
      <c r="G137" s="855" t="s">
        <v>1852</v>
      </c>
      <c r="H137" s="850"/>
      <c r="I137" s="857" t="s">
        <v>4597</v>
      </c>
    </row>
    <row r="138" spans="1:9" s="846" customFormat="1" x14ac:dyDescent="0.2">
      <c r="A138" s="863" t="s">
        <v>1612</v>
      </c>
      <c r="B138" s="875" t="s">
        <v>1613</v>
      </c>
      <c r="C138" s="1042">
        <v>8</v>
      </c>
      <c r="D138" s="1100">
        <v>43951</v>
      </c>
      <c r="E138" s="921" t="s">
        <v>1852</v>
      </c>
      <c r="F138" s="852"/>
      <c r="G138" s="855"/>
      <c r="H138" s="850"/>
      <c r="I138" s="857"/>
    </row>
    <row r="139" spans="1:9" s="846" customFormat="1" x14ac:dyDescent="0.2">
      <c r="A139" s="863" t="s">
        <v>1668</v>
      </c>
      <c r="B139" s="875" t="s">
        <v>1669</v>
      </c>
      <c r="C139" s="598">
        <v>8</v>
      </c>
      <c r="D139" s="1100">
        <v>43951</v>
      </c>
      <c r="E139" s="921"/>
      <c r="F139" s="852"/>
      <c r="G139" s="855" t="s">
        <v>1852</v>
      </c>
      <c r="H139" s="850"/>
      <c r="I139" s="903" t="s">
        <v>4594</v>
      </c>
    </row>
    <row r="140" spans="1:9" s="846" customFormat="1" x14ac:dyDescent="0.2">
      <c r="A140" s="863" t="s">
        <v>4582</v>
      </c>
      <c r="B140" s="875" t="s">
        <v>4576</v>
      </c>
      <c r="C140" s="598">
        <v>5</v>
      </c>
      <c r="D140" s="1100">
        <v>43951</v>
      </c>
      <c r="E140" s="921" t="s">
        <v>1852</v>
      </c>
      <c r="F140" s="852"/>
      <c r="G140" s="855"/>
      <c r="H140" s="850"/>
      <c r="I140" s="857"/>
    </row>
    <row r="141" spans="1:9" s="846" customFormat="1" x14ac:dyDescent="0.2">
      <c r="A141" s="863" t="s">
        <v>1706</v>
      </c>
      <c r="B141" s="875" t="s">
        <v>1707</v>
      </c>
      <c r="C141" s="598">
        <v>8</v>
      </c>
      <c r="D141" s="1100">
        <v>43951</v>
      </c>
      <c r="E141" s="921" t="s">
        <v>1852</v>
      </c>
      <c r="F141" s="852"/>
      <c r="G141" s="855"/>
      <c r="H141" s="850"/>
      <c r="I141" s="857"/>
    </row>
    <row r="142" spans="1:9" s="846" customFormat="1" x14ac:dyDescent="0.2">
      <c r="A142" s="863" t="s">
        <v>4427</v>
      </c>
      <c r="B142" s="875" t="s">
        <v>4428</v>
      </c>
      <c r="C142" s="598">
        <v>5</v>
      </c>
      <c r="D142" s="1100">
        <v>43951</v>
      </c>
      <c r="E142" s="921"/>
      <c r="F142" s="852"/>
      <c r="G142" s="855" t="s">
        <v>1852</v>
      </c>
      <c r="H142" s="850"/>
      <c r="I142" s="903" t="s">
        <v>4593</v>
      </c>
    </row>
    <row r="143" spans="1:9" s="846" customFormat="1" x14ac:dyDescent="0.2">
      <c r="A143" s="863" t="s">
        <v>4046</v>
      </c>
      <c r="B143" s="875" t="s">
        <v>4047</v>
      </c>
      <c r="C143" s="1042">
        <v>6</v>
      </c>
      <c r="D143" s="1100">
        <v>43951</v>
      </c>
      <c r="E143" s="921" t="s">
        <v>1852</v>
      </c>
      <c r="F143" s="852"/>
      <c r="G143" s="855"/>
      <c r="H143" s="850"/>
      <c r="I143" s="857"/>
    </row>
    <row r="144" spans="1:9" s="846" customFormat="1" x14ac:dyDescent="0.2">
      <c r="A144" s="863" t="s">
        <v>4422</v>
      </c>
      <c r="B144" s="875" t="s">
        <v>854</v>
      </c>
      <c r="C144" s="733">
        <v>8</v>
      </c>
      <c r="D144" s="1100">
        <v>43951</v>
      </c>
      <c r="E144" s="921" t="s">
        <v>1852</v>
      </c>
      <c r="F144" s="852"/>
      <c r="G144" s="855"/>
      <c r="H144" s="850"/>
      <c r="I144" s="857"/>
    </row>
    <row r="145" spans="1:9" s="846" customFormat="1" x14ac:dyDescent="0.2">
      <c r="A145" s="863" t="s">
        <v>1807</v>
      </c>
      <c r="B145" s="875" t="s">
        <v>1808</v>
      </c>
      <c r="C145" s="1042">
        <v>10</v>
      </c>
      <c r="D145" s="1100">
        <v>43951</v>
      </c>
      <c r="E145" s="921" t="s">
        <v>1852</v>
      </c>
      <c r="F145" s="852"/>
      <c r="G145" s="855"/>
      <c r="H145" s="850"/>
      <c r="I145" s="857"/>
    </row>
    <row r="146" spans="1:9" s="846" customFormat="1" x14ac:dyDescent="0.2">
      <c r="A146" s="863" t="s">
        <v>4023</v>
      </c>
      <c r="B146" s="875" t="s">
        <v>4024</v>
      </c>
      <c r="C146" s="733">
        <v>6</v>
      </c>
      <c r="D146" s="1100">
        <v>43951</v>
      </c>
      <c r="E146" s="921" t="s">
        <v>1852</v>
      </c>
      <c r="F146" s="852"/>
      <c r="G146" s="855"/>
      <c r="H146" s="850"/>
      <c r="I146" s="857"/>
    </row>
    <row r="147" spans="1:9" s="846" customFormat="1" x14ac:dyDescent="0.2">
      <c r="A147" s="863" t="s">
        <v>886</v>
      </c>
      <c r="B147" s="875" t="s">
        <v>887</v>
      </c>
      <c r="C147" s="1042">
        <v>8</v>
      </c>
      <c r="D147" s="1100">
        <v>43921</v>
      </c>
      <c r="E147" s="921" t="s">
        <v>1852</v>
      </c>
      <c r="F147" s="852"/>
      <c r="G147" s="855"/>
      <c r="H147" s="850"/>
      <c r="I147" s="857"/>
    </row>
    <row r="148" spans="1:9" s="846" customFormat="1" x14ac:dyDescent="0.2">
      <c r="A148" s="863" t="s">
        <v>992</v>
      </c>
      <c r="B148" s="875" t="s">
        <v>993</v>
      </c>
      <c r="C148" s="598">
        <v>8</v>
      </c>
      <c r="D148" s="1076">
        <v>43921</v>
      </c>
      <c r="E148" s="916" t="s">
        <v>1852</v>
      </c>
      <c r="F148" s="852"/>
      <c r="G148" s="855"/>
      <c r="H148" s="850"/>
      <c r="I148" s="857"/>
    </row>
    <row r="149" spans="1:9" s="846" customFormat="1" x14ac:dyDescent="0.2">
      <c r="A149" s="863" t="s">
        <v>4092</v>
      </c>
      <c r="B149" s="875" t="s">
        <v>4093</v>
      </c>
      <c r="C149" s="598">
        <v>6</v>
      </c>
      <c r="D149" s="1076">
        <v>43921</v>
      </c>
      <c r="E149" s="916" t="s">
        <v>1852</v>
      </c>
      <c r="F149" s="852"/>
      <c r="G149" s="855"/>
      <c r="H149" s="850"/>
      <c r="I149" s="857"/>
    </row>
    <row r="150" spans="1:9" s="846" customFormat="1" x14ac:dyDescent="0.2">
      <c r="A150" s="863" t="s">
        <v>525</v>
      </c>
      <c r="B150" s="875" t="s">
        <v>526</v>
      </c>
      <c r="C150" s="598">
        <v>17</v>
      </c>
      <c r="D150" s="1076">
        <v>43921</v>
      </c>
      <c r="E150" s="916" t="s">
        <v>1852</v>
      </c>
      <c r="F150" s="852"/>
      <c r="G150" s="855"/>
      <c r="H150" s="850"/>
      <c r="I150" s="857"/>
    </row>
    <row r="151" spans="1:9" s="846" customFormat="1" x14ac:dyDescent="0.2">
      <c r="A151" s="863" t="s">
        <v>1107</v>
      </c>
      <c r="B151" s="875" t="s">
        <v>1108</v>
      </c>
      <c r="C151" s="1042">
        <v>7</v>
      </c>
      <c r="D151" s="1076">
        <v>43921</v>
      </c>
      <c r="E151" s="916" t="s">
        <v>1852</v>
      </c>
      <c r="F151" s="852"/>
      <c r="G151" s="855"/>
      <c r="H151" s="850"/>
      <c r="I151" s="857"/>
    </row>
    <row r="152" spans="1:9" s="846" customFormat="1" x14ac:dyDescent="0.2">
      <c r="A152" s="863" t="s">
        <v>1145</v>
      </c>
      <c r="B152" s="875" t="s">
        <v>1146</v>
      </c>
      <c r="C152" s="733">
        <v>8</v>
      </c>
      <c r="D152" s="1076">
        <v>43921</v>
      </c>
      <c r="E152" s="916" t="s">
        <v>1852</v>
      </c>
      <c r="F152" s="852"/>
      <c r="G152" s="855"/>
      <c r="H152" s="850"/>
      <c r="I152" s="857"/>
    </row>
    <row r="153" spans="1:9" s="846" customFormat="1" x14ac:dyDescent="0.2">
      <c r="A153" s="863" t="s">
        <v>1393</v>
      </c>
      <c r="B153" s="875" t="s">
        <v>1394</v>
      </c>
      <c r="C153" s="1042">
        <v>10</v>
      </c>
      <c r="D153" s="1076">
        <v>43921</v>
      </c>
      <c r="E153" s="916" t="s">
        <v>1852</v>
      </c>
      <c r="F153" s="852"/>
      <c r="G153" s="855"/>
      <c r="H153" s="850"/>
      <c r="I153" s="857"/>
    </row>
    <row r="154" spans="1:9" s="846" customFormat="1" x14ac:dyDescent="0.2">
      <c r="A154" s="863" t="s">
        <v>1383</v>
      </c>
      <c r="B154" s="875" t="s">
        <v>1384</v>
      </c>
      <c r="C154" s="1042">
        <v>8</v>
      </c>
      <c r="D154" s="1076">
        <v>43921</v>
      </c>
      <c r="E154" s="916" t="s">
        <v>1852</v>
      </c>
      <c r="F154" s="852"/>
      <c r="G154" s="855"/>
      <c r="H154" s="850"/>
      <c r="I154" s="857"/>
    </row>
    <row r="155" spans="1:9" s="846" customFormat="1" x14ac:dyDescent="0.2">
      <c r="A155" s="863" t="s">
        <v>1422</v>
      </c>
      <c r="B155" s="875" t="s">
        <v>1423</v>
      </c>
      <c r="C155" s="1042">
        <v>10</v>
      </c>
      <c r="D155" s="1076">
        <v>43921</v>
      </c>
      <c r="E155" s="916" t="s">
        <v>1852</v>
      </c>
      <c r="F155" s="852"/>
      <c r="G155" s="855"/>
      <c r="H155" s="850"/>
      <c r="I155" s="857"/>
    </row>
    <row r="156" spans="1:9" s="846" customFormat="1" x14ac:dyDescent="0.2">
      <c r="A156" s="863" t="s">
        <v>1446</v>
      </c>
      <c r="B156" s="875" t="s">
        <v>1447</v>
      </c>
      <c r="C156" s="1042">
        <v>10</v>
      </c>
      <c r="D156" s="1076">
        <v>43921</v>
      </c>
      <c r="E156" s="916" t="s">
        <v>1852</v>
      </c>
      <c r="F156" s="852"/>
      <c r="G156" s="855"/>
      <c r="H156" s="850"/>
      <c r="I156" s="857"/>
    </row>
    <row r="157" spans="1:9" s="846" customFormat="1" x14ac:dyDescent="0.2">
      <c r="A157" s="863" t="s">
        <v>1523</v>
      </c>
      <c r="B157" s="875" t="s">
        <v>1524</v>
      </c>
      <c r="C157" s="1042">
        <v>9</v>
      </c>
      <c r="D157" s="1076">
        <v>43921</v>
      </c>
      <c r="E157" s="916" t="s">
        <v>1852</v>
      </c>
      <c r="F157" s="852"/>
      <c r="G157" s="855"/>
      <c r="H157" s="850"/>
      <c r="I157" s="857"/>
    </row>
    <row r="158" spans="1:9" s="846" customFormat="1" x14ac:dyDescent="0.2">
      <c r="A158" s="863" t="s">
        <v>713</v>
      </c>
      <c r="B158" s="875" t="s">
        <v>714</v>
      </c>
      <c r="C158" s="1042">
        <v>16</v>
      </c>
      <c r="D158" s="1076">
        <v>43921</v>
      </c>
      <c r="E158" s="916" t="s">
        <v>1852</v>
      </c>
      <c r="F158" s="852"/>
      <c r="G158" s="855"/>
      <c r="H158" s="850"/>
      <c r="I158" s="857"/>
    </row>
    <row r="159" spans="1:9" s="846" customFormat="1" x14ac:dyDescent="0.2">
      <c r="A159" s="863" t="s">
        <v>1614</v>
      </c>
      <c r="B159" s="875" t="s">
        <v>1615</v>
      </c>
      <c r="C159" s="1042">
        <v>8</v>
      </c>
      <c r="D159" s="1076">
        <v>43921</v>
      </c>
      <c r="E159" s="916" t="s">
        <v>1852</v>
      </c>
      <c r="F159" s="852"/>
      <c r="G159" s="855"/>
      <c r="H159" s="850"/>
      <c r="I159" s="857"/>
    </row>
    <row r="160" spans="1:9" s="846" customFormat="1" x14ac:dyDescent="0.2">
      <c r="A160" s="863" t="s">
        <v>1689</v>
      </c>
      <c r="B160" s="875" t="s">
        <v>1690</v>
      </c>
      <c r="C160" s="1042">
        <v>9</v>
      </c>
      <c r="D160" s="1076">
        <v>43921</v>
      </c>
      <c r="E160" s="916" t="s">
        <v>1852</v>
      </c>
      <c r="F160" s="852"/>
      <c r="G160" s="855"/>
      <c r="H160" s="850"/>
      <c r="I160" s="857"/>
    </row>
    <row r="161" spans="1:9" s="846" customFormat="1" x14ac:dyDescent="0.2">
      <c r="A161" s="863" t="s">
        <v>1642</v>
      </c>
      <c r="B161" s="875" t="s">
        <v>1643</v>
      </c>
      <c r="C161" s="1042">
        <v>9</v>
      </c>
      <c r="D161" s="1076">
        <v>43921</v>
      </c>
      <c r="E161" s="916" t="s">
        <v>1852</v>
      </c>
      <c r="F161" s="852"/>
      <c r="G161" s="855"/>
      <c r="H161" s="850"/>
      <c r="I161" s="857"/>
    </row>
    <row r="162" spans="1:9" s="846" customFormat="1" x14ac:dyDescent="0.2">
      <c r="A162" s="863" t="s">
        <v>3978</v>
      </c>
      <c r="B162" s="875" t="s">
        <v>3907</v>
      </c>
      <c r="C162" s="1042">
        <v>7</v>
      </c>
      <c r="D162" s="1076">
        <v>43921</v>
      </c>
      <c r="E162" s="916" t="s">
        <v>1852</v>
      </c>
      <c r="F162" s="852"/>
      <c r="G162" s="855"/>
      <c r="H162" s="850"/>
      <c r="I162" s="857"/>
    </row>
    <row r="163" spans="1:9" s="846" customFormat="1" x14ac:dyDescent="0.2">
      <c r="A163" s="863" t="s">
        <v>1656</v>
      </c>
      <c r="B163" s="875" t="s">
        <v>1657</v>
      </c>
      <c r="C163" s="1042">
        <v>9</v>
      </c>
      <c r="D163" s="1076">
        <v>43921</v>
      </c>
      <c r="E163" s="916" t="s">
        <v>1852</v>
      </c>
      <c r="F163" s="852"/>
      <c r="G163" s="855"/>
      <c r="H163" s="850"/>
      <c r="I163" s="857"/>
    </row>
    <row r="164" spans="1:9" s="846" customFormat="1" x14ac:dyDescent="0.2">
      <c r="A164" s="863" t="s">
        <v>4476</v>
      </c>
      <c r="B164" s="875" t="s">
        <v>4475</v>
      </c>
      <c r="C164" s="1042">
        <v>8</v>
      </c>
      <c r="D164" s="1076">
        <v>43921</v>
      </c>
      <c r="E164" s="916" t="s">
        <v>1852</v>
      </c>
      <c r="F164" s="852"/>
      <c r="G164" s="855"/>
      <c r="H164" s="850"/>
      <c r="I164" s="857"/>
    </row>
    <row r="165" spans="1:9" s="846" customFormat="1" x14ac:dyDescent="0.2">
      <c r="A165" s="863" t="s">
        <v>1712</v>
      </c>
      <c r="B165" s="875" t="s">
        <v>1713</v>
      </c>
      <c r="C165" s="1042">
        <v>9</v>
      </c>
      <c r="D165" s="1076">
        <v>43921</v>
      </c>
      <c r="E165" s="916" t="s">
        <v>1852</v>
      </c>
      <c r="F165" s="852"/>
      <c r="G165" s="855"/>
      <c r="H165" s="850"/>
      <c r="I165" s="857"/>
    </row>
    <row r="166" spans="1:9" s="846" customFormat="1" x14ac:dyDescent="0.2">
      <c r="A166" s="863" t="s">
        <v>836</v>
      </c>
      <c r="B166" s="875" t="s">
        <v>837</v>
      </c>
      <c r="C166" s="1042">
        <v>20</v>
      </c>
      <c r="D166" s="1076">
        <v>43921</v>
      </c>
      <c r="E166" s="916" t="s">
        <v>1852</v>
      </c>
      <c r="F166" s="852"/>
      <c r="G166" s="855"/>
      <c r="H166" s="850"/>
      <c r="I166" s="857"/>
    </row>
    <row r="167" spans="1:9" s="846" customFormat="1" x14ac:dyDescent="0.2">
      <c r="A167" s="863" t="s">
        <v>4524</v>
      </c>
      <c r="B167" s="875" t="s">
        <v>4494</v>
      </c>
      <c r="C167" s="1042">
        <v>5</v>
      </c>
      <c r="D167" s="1076">
        <v>43889</v>
      </c>
      <c r="E167" s="916" t="s">
        <v>1852</v>
      </c>
      <c r="F167" s="852"/>
      <c r="G167" s="855"/>
      <c r="H167" s="850"/>
      <c r="I167" s="857"/>
    </row>
    <row r="168" spans="1:9" s="846" customFormat="1" x14ac:dyDescent="0.2">
      <c r="A168" s="863" t="s">
        <v>4482</v>
      </c>
      <c r="B168" s="875" t="s">
        <v>2290</v>
      </c>
      <c r="C168" s="1042">
        <v>6</v>
      </c>
      <c r="D168" s="1076">
        <v>43889</v>
      </c>
      <c r="E168" s="916" t="s">
        <v>1852</v>
      </c>
      <c r="F168" s="852"/>
      <c r="G168" s="855"/>
      <c r="H168" s="850"/>
      <c r="I168" s="857"/>
    </row>
    <row r="169" spans="1:9" s="846" customFormat="1" x14ac:dyDescent="0.2">
      <c r="A169" s="863" t="s">
        <v>3828</v>
      </c>
      <c r="B169" s="875" t="s">
        <v>3829</v>
      </c>
      <c r="C169" s="1042">
        <v>6</v>
      </c>
      <c r="D169" s="1076">
        <v>43889</v>
      </c>
      <c r="E169" s="916" t="s">
        <v>1852</v>
      </c>
      <c r="F169" s="852"/>
      <c r="G169" s="855"/>
      <c r="H169" s="850"/>
      <c r="I169" s="857"/>
    </row>
    <row r="170" spans="1:9" s="846" customFormat="1" x14ac:dyDescent="0.2">
      <c r="A170" s="863" t="s">
        <v>1438</v>
      </c>
      <c r="B170" s="875" t="s">
        <v>1439</v>
      </c>
      <c r="C170" s="1042">
        <v>7</v>
      </c>
      <c r="D170" s="1076">
        <v>43889</v>
      </c>
      <c r="E170" s="916" t="s">
        <v>1852</v>
      </c>
      <c r="F170" s="852"/>
      <c r="G170" s="855"/>
      <c r="H170" s="850"/>
      <c r="I170" s="857"/>
    </row>
    <row r="171" spans="1:9" s="846" customFormat="1" x14ac:dyDescent="0.2">
      <c r="A171" s="863" t="s">
        <v>1650</v>
      </c>
      <c r="B171" s="875" t="s">
        <v>1651</v>
      </c>
      <c r="C171" s="1042">
        <v>10</v>
      </c>
      <c r="D171" s="1076">
        <v>43889</v>
      </c>
      <c r="E171" s="916" t="s">
        <v>1852</v>
      </c>
      <c r="F171" s="852"/>
      <c r="G171" s="855"/>
      <c r="H171" s="850"/>
      <c r="I171" s="857"/>
    </row>
    <row r="172" spans="1:9" s="846" customFormat="1" x14ac:dyDescent="0.2">
      <c r="A172" s="863" t="s">
        <v>4001</v>
      </c>
      <c r="B172" s="875" t="s">
        <v>4002</v>
      </c>
      <c r="C172" s="1042">
        <v>6</v>
      </c>
      <c r="D172" s="1076">
        <v>43889</v>
      </c>
      <c r="E172" s="916"/>
      <c r="F172" s="852"/>
      <c r="G172" s="855" t="s">
        <v>1852</v>
      </c>
      <c r="H172" s="850"/>
      <c r="I172" s="857" t="s">
        <v>4572</v>
      </c>
    </row>
    <row r="173" spans="1:9" s="846" customFormat="1" x14ac:dyDescent="0.2">
      <c r="A173" s="863" t="s">
        <v>857</v>
      </c>
      <c r="B173" s="875" t="s">
        <v>858</v>
      </c>
      <c r="C173" s="1042">
        <v>17</v>
      </c>
      <c r="D173" s="1076">
        <v>43889</v>
      </c>
      <c r="E173" s="916" t="s">
        <v>1852</v>
      </c>
      <c r="F173" s="852"/>
      <c r="G173" s="855"/>
      <c r="H173" s="850"/>
      <c r="I173" s="857"/>
    </row>
    <row r="174" spans="1:9" s="846" customFormat="1" x14ac:dyDescent="0.2">
      <c r="A174" s="863" t="s">
        <v>1734</v>
      </c>
      <c r="B174" s="875" t="s">
        <v>1735</v>
      </c>
      <c r="C174" s="1042">
        <v>7</v>
      </c>
      <c r="D174" s="1076">
        <v>43861</v>
      </c>
      <c r="E174" s="916"/>
      <c r="F174" s="852"/>
      <c r="G174" s="855" t="s">
        <v>1852</v>
      </c>
      <c r="H174" s="850"/>
      <c r="I174" s="857" t="s">
        <v>4554</v>
      </c>
    </row>
    <row r="175" spans="1:9" s="846" customFormat="1" x14ac:dyDescent="0.2">
      <c r="A175" s="863" t="s">
        <v>3796</v>
      </c>
      <c r="B175" s="875" t="s">
        <v>3797</v>
      </c>
      <c r="C175" s="1042">
        <v>5</v>
      </c>
      <c r="D175" s="1076">
        <v>43830</v>
      </c>
      <c r="E175" s="916"/>
      <c r="F175" s="852" t="s">
        <v>1852</v>
      </c>
      <c r="G175" s="855"/>
      <c r="H175" s="850"/>
      <c r="I175" s="857"/>
    </row>
    <row r="176" spans="1:9" s="846" customFormat="1" x14ac:dyDescent="0.2">
      <c r="A176" s="895" t="s">
        <v>1210</v>
      </c>
      <c r="B176" s="863" t="s">
        <v>1211</v>
      </c>
      <c r="C176" s="1042">
        <v>8</v>
      </c>
      <c r="D176" s="1043">
        <v>43830</v>
      </c>
      <c r="E176" s="850"/>
      <c r="F176" s="852" t="s">
        <v>1852</v>
      </c>
      <c r="G176" s="855"/>
      <c r="H176" s="850"/>
      <c r="I176" s="857"/>
    </row>
    <row r="177" spans="1:25" s="846" customFormat="1" x14ac:dyDescent="0.2">
      <c r="A177" s="895" t="s">
        <v>1367</v>
      </c>
      <c r="B177" s="895" t="s">
        <v>1368</v>
      </c>
      <c r="C177" s="1041">
        <v>6</v>
      </c>
      <c r="D177" s="1043">
        <v>43830</v>
      </c>
      <c r="E177" s="850" t="s">
        <v>1852</v>
      </c>
      <c r="F177" s="852"/>
      <c r="G177" s="855"/>
      <c r="H177" s="850"/>
      <c r="I177" s="857"/>
    </row>
    <row r="178" spans="1:25" s="846" customFormat="1" x14ac:dyDescent="0.2">
      <c r="A178" s="895" t="s">
        <v>1375</v>
      </c>
      <c r="B178" s="895" t="s">
        <v>1376</v>
      </c>
      <c r="C178" s="1041">
        <v>5</v>
      </c>
      <c r="D178" s="1043">
        <v>43830</v>
      </c>
      <c r="E178" s="850"/>
      <c r="F178" s="852" t="s">
        <v>1852</v>
      </c>
      <c r="G178" s="855"/>
      <c r="H178" s="850"/>
      <c r="I178" s="857"/>
    </row>
    <row r="179" spans="1:25" s="846" customFormat="1" x14ac:dyDescent="0.2">
      <c r="A179" s="895" t="s">
        <v>1361</v>
      </c>
      <c r="B179" s="895" t="s">
        <v>1362</v>
      </c>
      <c r="C179" s="1041">
        <v>8</v>
      </c>
      <c r="D179" s="1043">
        <v>43830</v>
      </c>
      <c r="E179" s="850"/>
      <c r="F179" s="852" t="s">
        <v>1852</v>
      </c>
      <c r="G179" s="855"/>
      <c r="H179" s="850"/>
      <c r="I179" s="857"/>
    </row>
    <row r="180" spans="1:25" s="846" customFormat="1" x14ac:dyDescent="0.2">
      <c r="A180" s="895" t="s">
        <v>3868</v>
      </c>
      <c r="B180" s="895" t="s">
        <v>3869</v>
      </c>
      <c r="C180" s="1041">
        <v>5</v>
      </c>
      <c r="D180" s="1043">
        <v>43830</v>
      </c>
      <c r="E180" s="850"/>
      <c r="F180" s="852" t="s">
        <v>1852</v>
      </c>
      <c r="G180" s="855"/>
      <c r="H180" s="850"/>
      <c r="I180" s="857"/>
    </row>
    <row r="181" spans="1:25" x14ac:dyDescent="0.2">
      <c r="A181" s="895" t="s">
        <v>4078</v>
      </c>
      <c r="B181" s="895" t="s">
        <v>3870</v>
      </c>
      <c r="C181" s="1041">
        <v>5</v>
      </c>
      <c r="D181" s="1043">
        <v>43830</v>
      </c>
      <c r="E181" s="850" t="s">
        <v>1852</v>
      </c>
      <c r="F181" s="852"/>
      <c r="G181" s="855"/>
      <c r="H181" s="850"/>
      <c r="I181" s="857"/>
      <c r="J181" s="846"/>
      <c r="K181" s="846"/>
      <c r="L181" s="846"/>
      <c r="M181" s="846"/>
      <c r="N181" s="846"/>
      <c r="O181" s="846"/>
      <c r="P181" s="846"/>
      <c r="Q181" s="846"/>
      <c r="R181" s="846"/>
      <c r="S181" s="846"/>
      <c r="T181" s="846"/>
      <c r="U181" s="846"/>
      <c r="V181" s="846"/>
      <c r="W181" s="846"/>
      <c r="X181" s="846"/>
      <c r="Y181" s="846"/>
    </row>
    <row r="182" spans="1:25" s="846" customFormat="1" x14ac:dyDescent="0.2">
      <c r="A182" s="895" t="s">
        <v>3876</v>
      </c>
      <c r="B182" s="895" t="s">
        <v>3877</v>
      </c>
      <c r="C182" s="1041">
        <v>6</v>
      </c>
      <c r="D182" s="1043">
        <v>43830</v>
      </c>
      <c r="E182" s="850"/>
      <c r="F182" s="852"/>
      <c r="G182" s="855" t="s">
        <v>1852</v>
      </c>
      <c r="H182" s="850"/>
      <c r="I182" s="857" t="s">
        <v>4542</v>
      </c>
      <c r="L182" s="871"/>
      <c r="M182" s="863"/>
      <c r="X182"/>
      <c r="Y182"/>
    </row>
    <row r="183" spans="1:25" s="846" customFormat="1" x14ac:dyDescent="0.2">
      <c r="A183" s="895" t="s">
        <v>1697</v>
      </c>
      <c r="B183" s="895" t="s">
        <v>1698</v>
      </c>
      <c r="C183" s="1041">
        <v>9</v>
      </c>
      <c r="D183" s="1043">
        <v>43830</v>
      </c>
      <c r="E183" s="850"/>
      <c r="F183" s="852"/>
      <c r="G183" s="855" t="s">
        <v>1852</v>
      </c>
      <c r="H183" s="850"/>
      <c r="I183" s="857" t="s">
        <v>4485</v>
      </c>
    </row>
    <row r="184" spans="1:25" s="846" customFormat="1" x14ac:dyDescent="0.2">
      <c r="A184" s="895" t="s">
        <v>1783</v>
      </c>
      <c r="B184" s="895" t="s">
        <v>1784</v>
      </c>
      <c r="C184" s="1041">
        <v>8</v>
      </c>
      <c r="D184" s="1043">
        <v>43830</v>
      </c>
      <c r="E184" s="850"/>
      <c r="F184" s="852" t="s">
        <v>1852</v>
      </c>
      <c r="G184" s="855"/>
      <c r="H184" s="850"/>
      <c r="I184" s="857"/>
    </row>
    <row r="185" spans="1:25" s="846" customFormat="1" x14ac:dyDescent="0.2">
      <c r="A185" s="895" t="s">
        <v>3788</v>
      </c>
      <c r="B185" s="895" t="s">
        <v>3789</v>
      </c>
      <c r="C185" s="1041">
        <v>5</v>
      </c>
      <c r="D185" s="1043">
        <v>43798</v>
      </c>
      <c r="E185" s="850"/>
      <c r="F185" s="852" t="s">
        <v>1852</v>
      </c>
      <c r="G185" s="855"/>
      <c r="H185" s="850"/>
      <c r="I185" s="857"/>
    </row>
    <row r="186" spans="1:25" s="846" customFormat="1" x14ac:dyDescent="0.2">
      <c r="A186" s="895" t="s">
        <v>999</v>
      </c>
      <c r="B186" s="895" t="s">
        <v>1000</v>
      </c>
      <c r="C186" s="1041">
        <v>6</v>
      </c>
      <c r="D186" s="1043">
        <v>43798</v>
      </c>
      <c r="E186" s="850"/>
      <c r="F186" s="852" t="s">
        <v>1852</v>
      </c>
      <c r="G186" s="855"/>
      <c r="H186" s="850"/>
      <c r="I186" s="857"/>
    </row>
    <row r="187" spans="1:25" s="846" customFormat="1" x14ac:dyDescent="0.2">
      <c r="A187" s="973" t="s">
        <v>997</v>
      </c>
      <c r="B187" s="895" t="s">
        <v>998</v>
      </c>
      <c r="C187" s="1042">
        <v>6</v>
      </c>
      <c r="D187" s="1043">
        <v>43798</v>
      </c>
      <c r="E187" s="850"/>
      <c r="F187" s="852" t="s">
        <v>1852</v>
      </c>
      <c r="G187" s="855"/>
      <c r="H187" s="850"/>
      <c r="I187" s="857"/>
    </row>
    <row r="188" spans="1:25" s="846" customFormat="1" x14ac:dyDescent="0.2">
      <c r="A188" s="568" t="s">
        <v>4404</v>
      </c>
      <c r="B188" s="860" t="s">
        <v>3802</v>
      </c>
      <c r="C188" s="598">
        <v>5</v>
      </c>
      <c r="D188" s="859">
        <v>43798</v>
      </c>
      <c r="E188" s="854"/>
      <c r="F188" s="852" t="s">
        <v>1852</v>
      </c>
      <c r="G188" s="855"/>
      <c r="H188" s="850"/>
      <c r="I188" s="857"/>
    </row>
    <row r="189" spans="1:25" s="846" customFormat="1" x14ac:dyDescent="0.2">
      <c r="A189" s="862" t="s">
        <v>1063</v>
      </c>
      <c r="B189" s="860" t="s">
        <v>1064</v>
      </c>
      <c r="C189" s="598">
        <v>6</v>
      </c>
      <c r="D189" s="859">
        <v>43798</v>
      </c>
      <c r="E189" s="854"/>
      <c r="F189" s="852" t="s">
        <v>1852</v>
      </c>
      <c r="G189" s="855"/>
      <c r="H189" s="850"/>
      <c r="I189" s="857"/>
    </row>
    <row r="190" spans="1:25" s="846" customFormat="1" x14ac:dyDescent="0.2">
      <c r="A190" s="863" t="s">
        <v>1149</v>
      </c>
      <c r="B190" s="875" t="s">
        <v>1150</v>
      </c>
      <c r="C190" s="598">
        <v>9</v>
      </c>
      <c r="D190" s="859">
        <v>43798</v>
      </c>
      <c r="E190" s="854"/>
      <c r="F190" s="852" t="s">
        <v>1852</v>
      </c>
      <c r="G190" s="855"/>
      <c r="H190" s="850"/>
      <c r="I190" s="857"/>
      <c r="W190"/>
    </row>
    <row r="191" spans="1:25" s="846" customFormat="1" x14ac:dyDescent="0.2">
      <c r="A191" s="871" t="s">
        <v>4309</v>
      </c>
      <c r="B191" s="875" t="s">
        <v>4308</v>
      </c>
      <c r="C191" s="733">
        <v>13</v>
      </c>
      <c r="D191" s="859">
        <v>43798</v>
      </c>
      <c r="E191" s="854"/>
      <c r="F191" s="852" t="s">
        <v>1852</v>
      </c>
      <c r="G191" s="855"/>
      <c r="H191" s="850"/>
      <c r="I191" s="857"/>
    </row>
    <row r="192" spans="1:25" s="846" customFormat="1" x14ac:dyDescent="0.2">
      <c r="A192" s="880" t="s">
        <v>1141</v>
      </c>
      <c r="B192" s="875" t="s">
        <v>1142</v>
      </c>
      <c r="C192" s="598">
        <v>6</v>
      </c>
      <c r="D192" s="859">
        <v>43798</v>
      </c>
      <c r="E192" s="854"/>
      <c r="F192" s="852" t="s">
        <v>1852</v>
      </c>
      <c r="G192" s="855"/>
      <c r="H192" s="850"/>
      <c r="I192" s="857"/>
      <c r="V192"/>
    </row>
    <row r="193" spans="1:21" s="846" customFormat="1" x14ac:dyDescent="0.2">
      <c r="A193" s="871" t="s">
        <v>1259</v>
      </c>
      <c r="B193" s="604" t="s">
        <v>1260</v>
      </c>
      <c r="C193" s="733">
        <v>6</v>
      </c>
      <c r="D193" s="859">
        <v>43798</v>
      </c>
      <c r="E193" s="854"/>
      <c r="F193" s="852" t="s">
        <v>1852</v>
      </c>
      <c r="G193" s="855"/>
      <c r="H193" s="850"/>
      <c r="I193" s="857"/>
    </row>
    <row r="194" spans="1:21" s="846" customFormat="1" x14ac:dyDescent="0.2">
      <c r="A194" s="871" t="s">
        <v>3905</v>
      </c>
      <c r="B194" s="875" t="s">
        <v>3906</v>
      </c>
      <c r="C194" s="598">
        <v>5</v>
      </c>
      <c r="D194" s="859">
        <v>43798</v>
      </c>
      <c r="E194" s="854"/>
      <c r="F194" s="852" t="s">
        <v>1852</v>
      </c>
      <c r="G194" s="855"/>
      <c r="H194" s="850"/>
      <c r="I194" s="857"/>
    </row>
    <row r="195" spans="1:21" s="846" customFormat="1" x14ac:dyDescent="0.2">
      <c r="A195" s="871" t="s">
        <v>1348</v>
      </c>
      <c r="B195" s="875" t="s">
        <v>1349</v>
      </c>
      <c r="C195" s="598">
        <v>7</v>
      </c>
      <c r="D195" s="859">
        <v>43798</v>
      </c>
      <c r="E195" s="854"/>
      <c r="F195" s="852" t="s">
        <v>1852</v>
      </c>
      <c r="G195" s="855"/>
      <c r="H195" s="850"/>
      <c r="I195" s="857"/>
    </row>
    <row r="196" spans="1:21" s="846" customFormat="1" x14ac:dyDescent="0.2">
      <c r="A196" s="863" t="s">
        <v>1371</v>
      </c>
      <c r="B196" s="875" t="s">
        <v>1372</v>
      </c>
      <c r="C196" s="733">
        <v>8</v>
      </c>
      <c r="D196" s="859">
        <v>43798</v>
      </c>
      <c r="E196" s="854"/>
      <c r="F196" s="852" t="s">
        <v>1852</v>
      </c>
      <c r="G196" s="855"/>
      <c r="H196" s="850"/>
      <c r="I196" s="857"/>
    </row>
    <row r="197" spans="1:21" s="846" customFormat="1" x14ac:dyDescent="0.2">
      <c r="A197" s="863" t="s">
        <v>1395</v>
      </c>
      <c r="B197" s="875" t="s">
        <v>1396</v>
      </c>
      <c r="C197" s="733">
        <v>9</v>
      </c>
      <c r="D197" s="859">
        <v>43798</v>
      </c>
      <c r="E197" s="854"/>
      <c r="F197" s="852"/>
      <c r="G197" s="855" t="s">
        <v>1852</v>
      </c>
      <c r="H197" s="850"/>
      <c r="I197" s="857" t="s">
        <v>4480</v>
      </c>
      <c r="L197" s="871"/>
      <c r="M197" s="863"/>
    </row>
    <row r="198" spans="1:21" s="846" customFormat="1" x14ac:dyDescent="0.2">
      <c r="A198" s="881" t="s">
        <v>1496</v>
      </c>
      <c r="B198" s="875" t="s">
        <v>1497</v>
      </c>
      <c r="C198" s="733">
        <v>6</v>
      </c>
      <c r="D198" s="859">
        <v>43798</v>
      </c>
      <c r="E198" s="854" t="s">
        <v>1852</v>
      </c>
      <c r="F198" s="852"/>
      <c r="G198" s="855"/>
      <c r="H198" s="850"/>
      <c r="I198" s="857"/>
      <c r="L198" s="871"/>
      <c r="M198" s="863"/>
    </row>
    <row r="199" spans="1:21" s="846" customFormat="1" x14ac:dyDescent="0.2">
      <c r="A199" s="895" t="s">
        <v>1515</v>
      </c>
      <c r="B199" s="895" t="s">
        <v>1516</v>
      </c>
      <c r="C199" s="1041">
        <v>8</v>
      </c>
      <c r="D199" s="859">
        <v>43798</v>
      </c>
      <c r="E199" s="854"/>
      <c r="F199" s="852" t="s">
        <v>1852</v>
      </c>
      <c r="G199" s="855"/>
      <c r="H199" s="850"/>
      <c r="I199" s="857"/>
    </row>
    <row r="200" spans="1:21" s="846" customFormat="1" x14ac:dyDescent="0.2">
      <c r="A200" s="871" t="s">
        <v>1533</v>
      </c>
      <c r="B200" s="875" t="s">
        <v>1534</v>
      </c>
      <c r="C200" s="1042">
        <v>5</v>
      </c>
      <c r="D200" s="859">
        <v>43798</v>
      </c>
      <c r="E200" s="854"/>
      <c r="F200" s="852" t="s">
        <v>1852</v>
      </c>
      <c r="G200" s="855"/>
      <c r="H200" s="850"/>
      <c r="I200" s="857"/>
    </row>
    <row r="201" spans="1:21" s="846" customFormat="1" x14ac:dyDescent="0.2">
      <c r="A201" s="704" t="s">
        <v>4169</v>
      </c>
      <c r="B201" s="785" t="s">
        <v>2682</v>
      </c>
      <c r="C201" s="1042">
        <v>7</v>
      </c>
      <c r="D201" s="859">
        <v>43798</v>
      </c>
      <c r="E201" s="854"/>
      <c r="F201" s="852" t="s">
        <v>1852</v>
      </c>
      <c r="G201" s="855"/>
      <c r="H201" s="850"/>
      <c r="I201" s="857"/>
    </row>
    <row r="202" spans="1:21" s="846" customFormat="1" x14ac:dyDescent="0.2">
      <c r="A202" s="880" t="s">
        <v>1811</v>
      </c>
      <c r="B202" s="875" t="s">
        <v>3962</v>
      </c>
      <c r="C202" s="733">
        <v>9</v>
      </c>
      <c r="D202" s="859">
        <v>43798</v>
      </c>
      <c r="E202" s="854"/>
      <c r="F202" s="852" t="s">
        <v>1852</v>
      </c>
      <c r="G202" s="855"/>
      <c r="H202" s="850"/>
      <c r="I202" s="857"/>
    </row>
    <row r="203" spans="1:21" s="846" customFormat="1" x14ac:dyDescent="0.2">
      <c r="A203" s="863" t="s">
        <v>963</v>
      </c>
      <c r="B203" s="875" t="s">
        <v>964</v>
      </c>
      <c r="C203" s="733">
        <v>9</v>
      </c>
      <c r="D203" s="859">
        <v>43769</v>
      </c>
      <c r="E203" s="854"/>
      <c r="F203" s="852" t="s">
        <v>1852</v>
      </c>
      <c r="G203" s="855"/>
      <c r="H203" s="850"/>
      <c r="I203" s="857"/>
      <c r="U203"/>
    </row>
    <row r="204" spans="1:21" s="846" customFormat="1" x14ac:dyDescent="0.2">
      <c r="A204" s="863" t="s">
        <v>202</v>
      </c>
      <c r="B204" s="875" t="s">
        <v>203</v>
      </c>
      <c r="C204" s="733">
        <v>50</v>
      </c>
      <c r="D204" s="859">
        <v>43769</v>
      </c>
      <c r="E204" s="854"/>
      <c r="F204" s="852"/>
      <c r="G204" s="855" t="s">
        <v>1852</v>
      </c>
      <c r="H204" s="850"/>
      <c r="I204" s="857" t="s">
        <v>4474</v>
      </c>
    </row>
    <row r="205" spans="1:21" s="846" customFormat="1" x14ac:dyDescent="0.2">
      <c r="A205" s="863" t="s">
        <v>467</v>
      </c>
      <c r="B205" s="875" t="s">
        <v>468</v>
      </c>
      <c r="C205" s="733">
        <v>13</v>
      </c>
      <c r="D205" s="859">
        <v>43769</v>
      </c>
      <c r="E205" s="854"/>
      <c r="F205" s="852" t="s">
        <v>1852</v>
      </c>
      <c r="G205" s="855"/>
      <c r="H205" s="850"/>
      <c r="I205" s="857"/>
    </row>
    <row r="206" spans="1:21" s="846" customFormat="1" x14ac:dyDescent="0.2">
      <c r="A206" s="863" t="s">
        <v>631</v>
      </c>
      <c r="B206" s="875" t="s">
        <v>632</v>
      </c>
      <c r="C206" s="733">
        <v>14</v>
      </c>
      <c r="D206" s="859">
        <v>43769</v>
      </c>
      <c r="E206" s="854"/>
      <c r="F206" s="852"/>
      <c r="G206" s="855" t="s">
        <v>1852</v>
      </c>
      <c r="H206" s="850"/>
      <c r="I206" s="857" t="s">
        <v>4478</v>
      </c>
      <c r="L206" s="871"/>
      <c r="M206" s="863"/>
    </row>
    <row r="207" spans="1:21" s="846" customFormat="1" x14ac:dyDescent="0.2">
      <c r="A207" s="871" t="s">
        <v>1405</v>
      </c>
      <c r="B207" s="875" t="s">
        <v>1406</v>
      </c>
      <c r="C207" s="733">
        <v>6</v>
      </c>
      <c r="D207" s="859">
        <v>43769</v>
      </c>
      <c r="E207" s="854"/>
      <c r="F207" s="852" t="s">
        <v>1852</v>
      </c>
      <c r="G207" s="855"/>
      <c r="H207" s="850"/>
      <c r="I207" s="857"/>
    </row>
    <row r="208" spans="1:21" s="846" customFormat="1" x14ac:dyDescent="0.2">
      <c r="A208" s="863" t="s">
        <v>1579</v>
      </c>
      <c r="B208" s="875" t="s">
        <v>1580</v>
      </c>
      <c r="C208" s="1042">
        <v>8</v>
      </c>
      <c r="D208" s="128">
        <v>43769</v>
      </c>
      <c r="E208" s="854"/>
      <c r="F208" s="852" t="s">
        <v>1852</v>
      </c>
      <c r="G208" s="855"/>
      <c r="H208" s="850"/>
      <c r="I208" s="857"/>
    </row>
    <row r="209" spans="1:20" s="846" customFormat="1" x14ac:dyDescent="0.2">
      <c r="A209" s="483" t="s">
        <v>4125</v>
      </c>
      <c r="B209" s="860" t="s">
        <v>4126</v>
      </c>
      <c r="C209" s="598">
        <v>6</v>
      </c>
      <c r="D209" s="859">
        <v>43769</v>
      </c>
      <c r="E209" s="854"/>
      <c r="F209" s="852" t="s">
        <v>1852</v>
      </c>
      <c r="G209" s="855"/>
      <c r="H209" s="850"/>
      <c r="I209" s="857"/>
      <c r="T209"/>
    </row>
    <row r="210" spans="1:20" s="846" customFormat="1" x14ac:dyDescent="0.2">
      <c r="A210" s="483" t="s">
        <v>1531</v>
      </c>
      <c r="B210" s="860" t="s">
        <v>1532</v>
      </c>
      <c r="C210" s="598">
        <v>6</v>
      </c>
      <c r="D210" s="859">
        <v>43769</v>
      </c>
      <c r="E210" s="854"/>
      <c r="F210" s="852" t="s">
        <v>1852</v>
      </c>
      <c r="G210" s="855"/>
      <c r="H210" s="850"/>
      <c r="I210" s="857"/>
    </row>
    <row r="211" spans="1:20" s="846" customFormat="1" x14ac:dyDescent="0.2">
      <c r="A211" s="483" t="s">
        <v>1618</v>
      </c>
      <c r="B211" s="860" t="s">
        <v>1619</v>
      </c>
      <c r="C211" s="598">
        <v>8</v>
      </c>
      <c r="D211" s="859">
        <v>43769</v>
      </c>
      <c r="E211" s="854"/>
      <c r="F211" s="852" t="s">
        <v>1852</v>
      </c>
      <c r="G211" s="855"/>
      <c r="H211" s="850"/>
      <c r="I211" s="857"/>
      <c r="S211"/>
    </row>
    <row r="212" spans="1:20" s="846" customFormat="1" x14ac:dyDescent="0.2">
      <c r="A212" s="483" t="s">
        <v>1328</v>
      </c>
      <c r="B212" s="860" t="s">
        <v>1329</v>
      </c>
      <c r="C212" s="598">
        <v>9</v>
      </c>
      <c r="D212" s="859">
        <v>43769</v>
      </c>
      <c r="E212" s="854"/>
      <c r="F212" s="852" t="s">
        <v>1852</v>
      </c>
      <c r="G212" s="855"/>
      <c r="H212" s="850"/>
      <c r="I212" s="857"/>
    </row>
    <row r="213" spans="1:20" s="846" customFormat="1" x14ac:dyDescent="0.2">
      <c r="A213" s="483" t="s">
        <v>1474</v>
      </c>
      <c r="B213" s="860" t="s">
        <v>1475</v>
      </c>
      <c r="C213" s="598">
        <v>7</v>
      </c>
      <c r="D213" s="859">
        <v>43769</v>
      </c>
      <c r="E213" s="854"/>
      <c r="F213" s="852"/>
      <c r="G213" s="855" t="s">
        <v>1852</v>
      </c>
      <c r="H213" s="850"/>
      <c r="I213" s="857" t="s">
        <v>4477</v>
      </c>
    </row>
    <row r="214" spans="1:20" s="846" customFormat="1" x14ac:dyDescent="0.2">
      <c r="A214" s="483" t="s">
        <v>4462</v>
      </c>
      <c r="B214" s="860" t="s">
        <v>1795</v>
      </c>
      <c r="C214" s="598">
        <v>8</v>
      </c>
      <c r="D214" s="859">
        <v>43769</v>
      </c>
      <c r="E214" s="854"/>
      <c r="F214" s="852" t="s">
        <v>1852</v>
      </c>
      <c r="G214" s="855"/>
      <c r="H214" s="850"/>
      <c r="I214" s="857"/>
    </row>
    <row r="215" spans="1:20" s="846" customFormat="1" x14ac:dyDescent="0.2">
      <c r="A215" s="483" t="s">
        <v>894</v>
      </c>
      <c r="B215" s="860" t="s">
        <v>895</v>
      </c>
      <c r="C215" s="598">
        <v>7</v>
      </c>
      <c r="D215" s="859">
        <v>43738</v>
      </c>
      <c r="E215" s="854"/>
      <c r="F215" s="852" t="s">
        <v>1852</v>
      </c>
      <c r="G215" s="855"/>
      <c r="H215" s="850"/>
      <c r="I215" s="857"/>
      <c r="J215"/>
      <c r="M215"/>
      <c r="N215"/>
      <c r="O215"/>
      <c r="P215"/>
      <c r="Q215"/>
      <c r="R215"/>
    </row>
    <row r="216" spans="1:20" s="846" customFormat="1" x14ac:dyDescent="0.2">
      <c r="A216" s="483" t="s">
        <v>413</v>
      </c>
      <c r="B216" s="860" t="s">
        <v>414</v>
      </c>
      <c r="C216" s="598">
        <v>14</v>
      </c>
      <c r="D216" s="859">
        <v>43738</v>
      </c>
      <c r="E216" s="854"/>
      <c r="F216" s="852"/>
      <c r="G216" s="855" t="s">
        <v>1852</v>
      </c>
      <c r="H216" s="850"/>
      <c r="I216" s="857" t="s">
        <v>4468</v>
      </c>
    </row>
    <row r="217" spans="1:20" s="846" customFormat="1" x14ac:dyDescent="0.2">
      <c r="A217" s="483" t="s">
        <v>1137</v>
      </c>
      <c r="B217" s="860" t="s">
        <v>1138</v>
      </c>
      <c r="C217" s="598">
        <v>9</v>
      </c>
      <c r="D217" s="859">
        <v>43738</v>
      </c>
      <c r="E217" s="854"/>
      <c r="F217" s="852"/>
      <c r="G217" s="855" t="s">
        <v>1852</v>
      </c>
      <c r="H217" s="850"/>
      <c r="I217" s="857" t="s">
        <v>4467</v>
      </c>
    </row>
    <row r="218" spans="1:20" s="846" customFormat="1" x14ac:dyDescent="0.2">
      <c r="A218" s="483" t="s">
        <v>598</v>
      </c>
      <c r="B218" s="860" t="s">
        <v>599</v>
      </c>
      <c r="C218" s="598">
        <v>15</v>
      </c>
      <c r="D218" s="859">
        <v>43738</v>
      </c>
      <c r="E218" s="854"/>
      <c r="F218" s="852" t="s">
        <v>1852</v>
      </c>
      <c r="G218" s="855"/>
      <c r="H218" s="850"/>
      <c r="I218" s="857"/>
    </row>
    <row r="219" spans="1:20" s="846" customFormat="1" x14ac:dyDescent="0.2">
      <c r="A219" s="483" t="s">
        <v>1525</v>
      </c>
      <c r="B219" s="860" t="s">
        <v>1526</v>
      </c>
      <c r="C219" s="598">
        <v>6</v>
      </c>
      <c r="D219" s="859">
        <v>43738</v>
      </c>
      <c r="E219" s="854"/>
      <c r="F219" s="852" t="s">
        <v>1852</v>
      </c>
      <c r="G219" s="855"/>
      <c r="H219" s="850"/>
      <c r="I219" s="857"/>
    </row>
    <row r="220" spans="1:20" s="846" customFormat="1" x14ac:dyDescent="0.2">
      <c r="A220" s="483" t="s">
        <v>4385</v>
      </c>
      <c r="B220" s="860" t="s">
        <v>3845</v>
      </c>
      <c r="C220" s="598">
        <v>6</v>
      </c>
      <c r="D220" s="859">
        <v>43738</v>
      </c>
      <c r="E220" s="854"/>
      <c r="F220" s="852" t="s">
        <v>1852</v>
      </c>
      <c r="G220" s="855"/>
      <c r="H220" s="850"/>
      <c r="I220" s="857"/>
    </row>
    <row r="221" spans="1:20" s="846" customFormat="1" x14ac:dyDescent="0.2">
      <c r="A221" s="483" t="s">
        <v>1492</v>
      </c>
      <c r="B221" s="860" t="s">
        <v>1493</v>
      </c>
      <c r="C221" s="598">
        <v>6</v>
      </c>
      <c r="D221" s="859">
        <v>43738</v>
      </c>
      <c r="E221" s="854"/>
      <c r="F221" s="852" t="s">
        <v>1852</v>
      </c>
      <c r="G221" s="855"/>
      <c r="H221" s="850"/>
      <c r="I221" s="857"/>
    </row>
    <row r="222" spans="1:20" s="846" customFormat="1" x14ac:dyDescent="0.2">
      <c r="A222" s="483" t="s">
        <v>1535</v>
      </c>
      <c r="B222" s="860" t="s">
        <v>1536</v>
      </c>
      <c r="C222" s="598">
        <v>9</v>
      </c>
      <c r="D222" s="859">
        <v>43738</v>
      </c>
      <c r="E222" s="854"/>
      <c r="F222" s="852" t="s">
        <v>1852</v>
      </c>
      <c r="G222" s="855"/>
      <c r="H222" s="850"/>
      <c r="I222" s="857"/>
    </row>
    <row r="223" spans="1:20" s="846" customFormat="1" x14ac:dyDescent="0.2">
      <c r="A223" s="483" t="s">
        <v>1620</v>
      </c>
      <c r="B223" s="860" t="s">
        <v>1621</v>
      </c>
      <c r="C223" s="598">
        <v>6</v>
      </c>
      <c r="D223" s="859">
        <v>43738</v>
      </c>
      <c r="E223" s="854"/>
      <c r="F223" s="852" t="s">
        <v>1852</v>
      </c>
      <c r="G223" s="855"/>
      <c r="H223" s="850"/>
      <c r="I223" s="857"/>
    </row>
    <row r="224" spans="1:20" s="846" customFormat="1" x14ac:dyDescent="0.2">
      <c r="A224" s="483" t="s">
        <v>921</v>
      </c>
      <c r="B224" s="860" t="s">
        <v>922</v>
      </c>
      <c r="C224" s="598">
        <v>8</v>
      </c>
      <c r="D224" s="859">
        <v>43708</v>
      </c>
      <c r="E224" s="854"/>
      <c r="F224" s="852"/>
      <c r="G224" s="855" t="s">
        <v>1852</v>
      </c>
      <c r="H224" s="850"/>
      <c r="I224" s="857" t="s">
        <v>4454</v>
      </c>
    </row>
    <row r="225" spans="1:12" s="846" customFormat="1" x14ac:dyDescent="0.2">
      <c r="A225" s="483" t="s">
        <v>1363</v>
      </c>
      <c r="B225" s="860" t="s">
        <v>1364</v>
      </c>
      <c r="C225" s="598">
        <v>6</v>
      </c>
      <c r="D225" s="859">
        <v>43708</v>
      </c>
      <c r="E225" s="854" t="s">
        <v>1852</v>
      </c>
      <c r="F225" s="852"/>
      <c r="G225" s="855"/>
      <c r="H225" s="850"/>
      <c r="I225" s="857" t="s">
        <v>4459</v>
      </c>
    </row>
    <row r="226" spans="1:12" s="846" customFormat="1" x14ac:dyDescent="0.2">
      <c r="A226" s="483" t="s">
        <v>1373</v>
      </c>
      <c r="B226" s="860" t="s">
        <v>1374</v>
      </c>
      <c r="C226" s="598">
        <v>8</v>
      </c>
      <c r="D226" s="859">
        <v>43708</v>
      </c>
      <c r="E226" s="854" t="s">
        <v>1852</v>
      </c>
      <c r="F226" s="852"/>
      <c r="G226" s="855"/>
      <c r="H226" s="850"/>
      <c r="I226" s="857"/>
    </row>
    <row r="227" spans="1:12" s="846" customFormat="1" x14ac:dyDescent="0.2">
      <c r="A227" s="483" t="s">
        <v>649</v>
      </c>
      <c r="B227" s="860" t="s">
        <v>650</v>
      </c>
      <c r="C227" s="733">
        <v>16</v>
      </c>
      <c r="D227" s="859">
        <v>43677</v>
      </c>
      <c r="E227" s="854"/>
      <c r="F227" s="852"/>
      <c r="G227" s="855" t="s">
        <v>1852</v>
      </c>
      <c r="H227" s="850"/>
      <c r="I227" s="857" t="s">
        <v>4444</v>
      </c>
    </row>
    <row r="228" spans="1:12" s="846" customFormat="1" x14ac:dyDescent="0.2">
      <c r="A228" s="856" t="s">
        <v>154</v>
      </c>
      <c r="B228" s="847" t="s">
        <v>155</v>
      </c>
      <c r="C228" s="900">
        <v>36</v>
      </c>
      <c r="D228" s="859">
        <v>43644</v>
      </c>
      <c r="E228" s="854"/>
      <c r="F228" s="852"/>
      <c r="G228" s="855" t="s">
        <v>1852</v>
      </c>
      <c r="H228" s="850"/>
      <c r="I228" s="857" t="s">
        <v>4440</v>
      </c>
      <c r="K228" s="863"/>
      <c r="L228" s="863"/>
    </row>
    <row r="229" spans="1:12" s="846" customFormat="1" x14ac:dyDescent="0.2">
      <c r="A229" s="483" t="s">
        <v>1346</v>
      </c>
      <c r="B229" s="860" t="s">
        <v>1347</v>
      </c>
      <c r="C229" s="733">
        <v>9</v>
      </c>
      <c r="D229" s="859">
        <v>43616</v>
      </c>
      <c r="E229" s="854" t="s">
        <v>1852</v>
      </c>
      <c r="F229" s="852"/>
      <c r="G229" s="855"/>
      <c r="H229" s="850"/>
      <c r="I229" s="857"/>
    </row>
    <row r="230" spans="1:12" s="846" customFormat="1" x14ac:dyDescent="0.2">
      <c r="A230" s="862" t="s">
        <v>1216</v>
      </c>
      <c r="B230" s="860" t="s">
        <v>1217</v>
      </c>
      <c r="C230" s="601">
        <v>7</v>
      </c>
      <c r="D230" s="859">
        <v>43585</v>
      </c>
      <c r="E230" s="854" t="s">
        <v>1852</v>
      </c>
      <c r="F230" s="852"/>
      <c r="G230" s="855"/>
      <c r="H230" s="850"/>
      <c r="I230" s="857"/>
    </row>
    <row r="231" spans="1:12" s="846" customFormat="1" x14ac:dyDescent="0.2">
      <c r="A231" s="470" t="s">
        <v>4105</v>
      </c>
      <c r="B231" s="860" t="s">
        <v>4106</v>
      </c>
      <c r="C231" s="601">
        <v>7</v>
      </c>
      <c r="D231" s="859">
        <v>43585</v>
      </c>
      <c r="E231" s="854"/>
      <c r="F231" s="852"/>
      <c r="G231" s="855" t="s">
        <v>1852</v>
      </c>
      <c r="H231" s="850"/>
      <c r="I231" s="847" t="s">
        <v>4429</v>
      </c>
    </row>
    <row r="232" spans="1:12" s="846" customFormat="1" x14ac:dyDescent="0.2">
      <c r="A232" s="863" t="s">
        <v>1403</v>
      </c>
      <c r="B232" s="875" t="s">
        <v>1404</v>
      </c>
      <c r="C232" s="733">
        <v>9</v>
      </c>
      <c r="D232" s="859">
        <v>43555</v>
      </c>
      <c r="E232" s="854" t="s">
        <v>1852</v>
      </c>
      <c r="F232" s="852"/>
      <c r="G232" s="855"/>
      <c r="H232" s="850"/>
      <c r="I232" s="857"/>
    </row>
    <row r="233" spans="1:12" s="846" customFormat="1" x14ac:dyDescent="0.2">
      <c r="A233" s="871" t="s">
        <v>1454</v>
      </c>
      <c r="B233" s="875" t="s">
        <v>1455</v>
      </c>
      <c r="C233" s="733">
        <v>7</v>
      </c>
      <c r="D233" s="859">
        <v>43555</v>
      </c>
      <c r="E233" s="854"/>
      <c r="F233" s="852"/>
      <c r="G233" s="855" t="s">
        <v>1852</v>
      </c>
      <c r="H233" s="850"/>
      <c r="I233" s="857" t="s">
        <v>4424</v>
      </c>
    </row>
    <row r="234" spans="1:12" s="846" customFormat="1" x14ac:dyDescent="0.2">
      <c r="A234" s="871" t="s">
        <v>824</v>
      </c>
      <c r="B234" s="875" t="s">
        <v>825</v>
      </c>
      <c r="C234" s="598">
        <v>14</v>
      </c>
      <c r="D234" s="859">
        <v>43555</v>
      </c>
      <c r="E234" s="854"/>
      <c r="F234" s="852"/>
      <c r="G234" s="855" t="s">
        <v>1852</v>
      </c>
      <c r="H234" s="850"/>
      <c r="I234" s="857" t="s">
        <v>4423</v>
      </c>
    </row>
    <row r="235" spans="1:12" s="846" customFormat="1" x14ac:dyDescent="0.2">
      <c r="A235" s="13" t="s">
        <v>4253</v>
      </c>
      <c r="B235" s="596" t="s">
        <v>4252</v>
      </c>
      <c r="C235" s="196">
        <v>6</v>
      </c>
      <c r="D235" s="859">
        <v>43524</v>
      </c>
      <c r="E235" s="854" t="s">
        <v>1852</v>
      </c>
      <c r="F235" s="852"/>
      <c r="G235" s="855"/>
      <c r="H235" s="850"/>
      <c r="I235" s="847"/>
    </row>
    <row r="236" spans="1:12" s="846" customFormat="1" x14ac:dyDescent="0.2">
      <c r="A236" s="957" t="s">
        <v>1381</v>
      </c>
      <c r="B236" s="956" t="s">
        <v>1382</v>
      </c>
      <c r="C236" s="196">
        <v>6</v>
      </c>
      <c r="D236" s="859">
        <v>43524</v>
      </c>
      <c r="E236" s="854" t="s">
        <v>1852</v>
      </c>
      <c r="F236" s="852"/>
      <c r="G236" s="855"/>
      <c r="H236" s="850"/>
      <c r="I236" s="847"/>
    </row>
    <row r="237" spans="1:12" s="846" customFormat="1" x14ac:dyDescent="0.2">
      <c r="A237" s="957" t="s">
        <v>374</v>
      </c>
      <c r="B237" s="956" t="s">
        <v>375</v>
      </c>
      <c r="C237" s="917">
        <v>59</v>
      </c>
      <c r="D237" s="859">
        <v>43524</v>
      </c>
      <c r="E237" s="854"/>
      <c r="F237" s="852"/>
      <c r="G237" s="855" t="s">
        <v>1852</v>
      </c>
      <c r="H237" s="850"/>
      <c r="I237" s="847" t="s">
        <v>4411</v>
      </c>
    </row>
    <row r="238" spans="1:12" s="846" customFormat="1" x14ac:dyDescent="0.2">
      <c r="A238" s="13" t="s">
        <v>853</v>
      </c>
      <c r="B238" s="596" t="s">
        <v>854</v>
      </c>
      <c r="C238" s="196">
        <v>12</v>
      </c>
      <c r="D238" s="859">
        <v>43524</v>
      </c>
      <c r="E238" s="854"/>
      <c r="F238" s="852"/>
      <c r="G238" s="855" t="s">
        <v>1852</v>
      </c>
      <c r="H238" s="850"/>
      <c r="I238" s="847" t="s">
        <v>4410</v>
      </c>
    </row>
    <row r="239" spans="1:12" s="846" customFormat="1" x14ac:dyDescent="0.2">
      <c r="A239" s="863" t="s">
        <v>1018</v>
      </c>
      <c r="B239" s="875" t="s">
        <v>1019</v>
      </c>
      <c r="C239" s="733">
        <v>8</v>
      </c>
      <c r="D239" s="859">
        <v>43496</v>
      </c>
      <c r="E239" s="854"/>
      <c r="F239" s="852" t="s">
        <v>1852</v>
      </c>
      <c r="G239" s="855"/>
      <c r="H239" s="850"/>
      <c r="I239" s="85"/>
    </row>
    <row r="240" spans="1:12" s="846" customFormat="1" x14ac:dyDescent="0.2">
      <c r="A240" s="863" t="s">
        <v>1046</v>
      </c>
      <c r="B240" s="875" t="s">
        <v>1047</v>
      </c>
      <c r="C240" s="733">
        <v>7</v>
      </c>
      <c r="D240" s="859">
        <v>43496</v>
      </c>
      <c r="E240" s="854"/>
      <c r="F240" s="852" t="s">
        <v>1852</v>
      </c>
      <c r="G240" s="855"/>
      <c r="H240" s="850"/>
      <c r="I240" s="85"/>
    </row>
    <row r="241" spans="1:25" x14ac:dyDescent="0.2">
      <c r="A241" s="871" t="s">
        <v>546</v>
      </c>
      <c r="B241" s="875" t="s">
        <v>547</v>
      </c>
      <c r="C241" s="733">
        <v>12</v>
      </c>
      <c r="D241" s="859">
        <v>43496</v>
      </c>
      <c r="E241" s="854"/>
      <c r="F241" s="852"/>
      <c r="G241" s="855"/>
      <c r="H241" s="850" t="s">
        <v>1852</v>
      </c>
      <c r="I241" s="857" t="s">
        <v>4395</v>
      </c>
      <c r="J241" s="846"/>
      <c r="K241" s="846"/>
      <c r="L241" s="846"/>
      <c r="M241" s="846"/>
      <c r="N241" s="846"/>
      <c r="O241" s="846"/>
      <c r="P241" s="846"/>
      <c r="Q241" s="846"/>
      <c r="R241" s="846"/>
      <c r="S241" s="846"/>
      <c r="T241" s="846"/>
      <c r="U241" s="846"/>
      <c r="V241" s="846"/>
      <c r="W241" s="846"/>
      <c r="X241" s="846"/>
      <c r="Y241" s="846"/>
    </row>
    <row r="242" spans="1:25" x14ac:dyDescent="0.2">
      <c r="A242" s="871" t="s">
        <v>1255</v>
      </c>
      <c r="B242" s="875" t="s">
        <v>1256</v>
      </c>
      <c r="C242" s="598">
        <v>6</v>
      </c>
      <c r="D242" s="859">
        <v>43496</v>
      </c>
      <c r="E242" s="854"/>
      <c r="F242" s="852"/>
      <c r="G242" s="855" t="s">
        <v>1852</v>
      </c>
      <c r="H242" s="850"/>
      <c r="I242" s="857" t="s">
        <v>4406</v>
      </c>
      <c r="J242" s="846"/>
      <c r="K242" s="846"/>
      <c r="L242" s="846"/>
      <c r="M242" s="846"/>
      <c r="N242" s="846"/>
      <c r="O242" s="846"/>
      <c r="P242" s="846"/>
      <c r="Q242" s="846"/>
      <c r="R242" s="846"/>
      <c r="S242" s="846"/>
      <c r="T242" s="846"/>
      <c r="U242" s="846"/>
      <c r="V242" s="846"/>
      <c r="W242" s="846"/>
    </row>
    <row r="243" spans="1:25" x14ac:dyDescent="0.2">
      <c r="A243" s="863" t="s">
        <v>782</v>
      </c>
      <c r="B243" s="875" t="s">
        <v>783</v>
      </c>
      <c r="C243" s="598">
        <v>15</v>
      </c>
      <c r="D243" s="859">
        <v>43496</v>
      </c>
      <c r="E243" s="854"/>
      <c r="F243" s="852"/>
      <c r="G243" s="855" t="s">
        <v>1852</v>
      </c>
      <c r="H243" s="850"/>
      <c r="I243" s="857" t="s">
        <v>4396</v>
      </c>
      <c r="J243" s="846"/>
      <c r="K243" s="846"/>
      <c r="L243" s="846"/>
      <c r="M243" s="846"/>
      <c r="N243" s="846"/>
      <c r="O243" s="846"/>
      <c r="P243" s="846"/>
      <c r="Q243" s="846"/>
      <c r="R243" s="846"/>
      <c r="S243" s="846"/>
      <c r="T243" s="846"/>
      <c r="U243" s="846"/>
      <c r="V243" s="846"/>
      <c r="W243" s="846"/>
    </row>
    <row r="244" spans="1:25" s="846" customFormat="1" ht="13.5" thickBot="1" x14ac:dyDescent="0.25">
      <c r="A244" s="863" t="s">
        <v>3916</v>
      </c>
      <c r="B244" s="875" t="s">
        <v>3917</v>
      </c>
      <c r="C244" s="598">
        <v>5</v>
      </c>
      <c r="D244" s="859">
        <v>43496</v>
      </c>
      <c r="E244" s="854"/>
      <c r="F244" s="852"/>
      <c r="G244" s="855" t="s">
        <v>1852</v>
      </c>
      <c r="H244" s="850"/>
      <c r="I244" s="857" t="s">
        <v>4397</v>
      </c>
      <c r="X244"/>
      <c r="Y244"/>
    </row>
    <row r="245" spans="1:25" s="846" customFormat="1" x14ac:dyDescent="0.2">
      <c r="A245" s="871" t="s">
        <v>949</v>
      </c>
      <c r="B245" s="1025" t="s">
        <v>950</v>
      </c>
      <c r="C245" s="930">
        <v>6</v>
      </c>
      <c r="D245" s="859">
        <v>43465</v>
      </c>
      <c r="E245" s="854" t="s">
        <v>1852</v>
      </c>
      <c r="F245" s="852"/>
      <c r="G245" s="855"/>
      <c r="H245" s="850"/>
      <c r="I245" s="857" t="s">
        <v>4388</v>
      </c>
      <c r="K245" s="634"/>
      <c r="L245" s="634"/>
    </row>
    <row r="246" spans="1:25" s="846" customFormat="1" x14ac:dyDescent="0.2">
      <c r="A246" s="155" t="s">
        <v>795</v>
      </c>
      <c r="B246" s="596" t="s">
        <v>796</v>
      </c>
      <c r="C246" s="733">
        <v>12</v>
      </c>
      <c r="D246" s="859">
        <v>43465</v>
      </c>
      <c r="E246" s="854"/>
      <c r="F246" s="852"/>
      <c r="G246" s="855" t="s">
        <v>1852</v>
      </c>
      <c r="H246" s="850"/>
      <c r="I246" s="857" t="s">
        <v>2790</v>
      </c>
      <c r="K246" s="634"/>
      <c r="L246" s="634"/>
    </row>
    <row r="247" spans="1:25" s="846" customFormat="1" x14ac:dyDescent="0.2">
      <c r="A247" s="871" t="s">
        <v>1693</v>
      </c>
      <c r="B247" s="875" t="s">
        <v>1694</v>
      </c>
      <c r="C247" s="900">
        <v>7</v>
      </c>
      <c r="D247" s="859">
        <v>43465</v>
      </c>
      <c r="E247" s="854"/>
      <c r="F247" s="852" t="s">
        <v>1852</v>
      </c>
      <c r="G247" s="855"/>
      <c r="H247" s="850"/>
      <c r="I247" s="857"/>
    </row>
    <row r="248" spans="1:25" x14ac:dyDescent="0.2">
      <c r="A248" s="863" t="s">
        <v>476</v>
      </c>
      <c r="B248" s="875" t="s">
        <v>477</v>
      </c>
      <c r="C248" s="733">
        <v>22</v>
      </c>
      <c r="D248" s="859">
        <v>43434</v>
      </c>
      <c r="E248" s="854" t="s">
        <v>1852</v>
      </c>
      <c r="F248" s="852"/>
      <c r="G248" s="855"/>
      <c r="H248" s="850"/>
      <c r="I248" s="857"/>
      <c r="J248" s="846"/>
      <c r="K248" s="846"/>
      <c r="L248" s="846"/>
      <c r="M248" s="846"/>
      <c r="N248" s="846"/>
      <c r="O248" s="846"/>
      <c r="P248" s="846"/>
      <c r="Q248" s="846"/>
      <c r="R248" s="846"/>
      <c r="S248" s="846"/>
      <c r="T248" s="846"/>
      <c r="U248" s="846"/>
      <c r="V248" s="846"/>
      <c r="W248" s="846"/>
      <c r="X248" s="846"/>
      <c r="Y248" s="846"/>
    </row>
    <row r="249" spans="1:25" s="839" customFormat="1" x14ac:dyDescent="0.2">
      <c r="A249" s="871" t="s">
        <v>1036</v>
      </c>
      <c r="B249" s="875" t="s">
        <v>1037</v>
      </c>
      <c r="C249" s="733">
        <v>7</v>
      </c>
      <c r="D249" s="859">
        <v>43434</v>
      </c>
      <c r="E249" s="854"/>
      <c r="F249" s="852" t="s">
        <v>1852</v>
      </c>
      <c r="G249" s="855"/>
      <c r="H249" s="850"/>
      <c r="I249" s="857"/>
      <c r="J249" s="846"/>
      <c r="K249" s="846"/>
      <c r="L249" s="846"/>
      <c r="M249" s="846"/>
      <c r="N249" s="846"/>
      <c r="O249" s="846"/>
      <c r="P249" s="846"/>
      <c r="Q249" s="846"/>
      <c r="R249" s="846"/>
      <c r="S249" s="846"/>
      <c r="T249" s="846"/>
      <c r="U249" s="846"/>
      <c r="V249" s="846"/>
      <c r="W249" s="846"/>
      <c r="X249"/>
      <c r="Y249"/>
    </row>
    <row r="250" spans="1:25" s="842" customFormat="1" x14ac:dyDescent="0.2">
      <c r="A250" s="863" t="s">
        <v>1048</v>
      </c>
      <c r="B250" s="875" t="s">
        <v>1049</v>
      </c>
      <c r="C250" s="733">
        <v>8</v>
      </c>
      <c r="D250" s="859">
        <v>43434</v>
      </c>
      <c r="E250" s="854"/>
      <c r="F250" s="852" t="s">
        <v>1852</v>
      </c>
      <c r="G250" s="855"/>
      <c r="H250" s="850"/>
      <c r="I250" s="857"/>
      <c r="J250" s="846"/>
      <c r="K250" s="846"/>
      <c r="L250" s="846"/>
      <c r="M250" s="846"/>
      <c r="N250" s="846"/>
      <c r="O250" s="846"/>
      <c r="P250" s="846"/>
      <c r="Q250" s="846"/>
      <c r="R250" s="846"/>
      <c r="S250" s="846"/>
      <c r="T250" s="846"/>
      <c r="U250" s="846"/>
      <c r="V250" s="846"/>
      <c r="W250"/>
      <c r="X250" s="839"/>
      <c r="Y250" s="839"/>
    </row>
    <row r="251" spans="1:25" s="844" customFormat="1" x14ac:dyDescent="0.2">
      <c r="A251" s="871" t="s">
        <v>520</v>
      </c>
      <c r="B251" s="875" t="s">
        <v>521</v>
      </c>
      <c r="C251" s="733">
        <v>14</v>
      </c>
      <c r="D251" s="859">
        <v>43434</v>
      </c>
      <c r="E251" s="854"/>
      <c r="F251" s="852" t="s">
        <v>1852</v>
      </c>
      <c r="G251" s="855"/>
      <c r="H251" s="850"/>
      <c r="I251" s="857"/>
      <c r="J251" s="846"/>
      <c r="K251" s="846"/>
      <c r="L251" s="846"/>
      <c r="M251" s="846"/>
      <c r="N251" s="846"/>
      <c r="O251" s="846"/>
      <c r="P251" s="846"/>
      <c r="Q251" s="846"/>
      <c r="R251" s="846"/>
      <c r="S251" s="846"/>
      <c r="T251" s="846"/>
      <c r="U251" s="846"/>
      <c r="V251" s="846"/>
      <c r="W251"/>
      <c r="X251" s="842"/>
      <c r="Y251" s="842"/>
    </row>
    <row r="252" spans="1:25" s="841" customFormat="1" x14ac:dyDescent="0.2">
      <c r="A252" s="871" t="s">
        <v>1147</v>
      </c>
      <c r="B252" s="875" t="s">
        <v>1148</v>
      </c>
      <c r="C252" s="733">
        <v>8</v>
      </c>
      <c r="D252" s="859">
        <v>43434</v>
      </c>
      <c r="E252" s="854"/>
      <c r="F252" s="852" t="s">
        <v>1852</v>
      </c>
      <c r="G252" s="855"/>
      <c r="H252" s="850"/>
      <c r="I252" s="857"/>
      <c r="J252" s="846"/>
      <c r="K252" s="846"/>
      <c r="L252" s="846"/>
      <c r="M252" s="846"/>
      <c r="N252" s="846"/>
      <c r="O252" s="846"/>
      <c r="P252" s="846"/>
      <c r="Q252" s="846"/>
      <c r="R252" s="846"/>
      <c r="S252" s="846"/>
      <c r="T252" s="846"/>
      <c r="U252" s="846"/>
      <c r="V252"/>
      <c r="W252"/>
      <c r="X252" s="844"/>
      <c r="Y252" s="844"/>
    </row>
    <row r="253" spans="1:25" s="840" customFormat="1" x14ac:dyDescent="0.2">
      <c r="A253" s="754" t="s">
        <v>589</v>
      </c>
      <c r="B253" s="781" t="s">
        <v>590</v>
      </c>
      <c r="C253" s="755">
        <v>16</v>
      </c>
      <c r="D253" s="859">
        <v>43434</v>
      </c>
      <c r="E253" s="854"/>
      <c r="F253" s="852" t="s">
        <v>1852</v>
      </c>
      <c r="G253" s="855"/>
      <c r="H253" s="850"/>
      <c r="I253" s="857"/>
      <c r="J253" s="846"/>
      <c r="K253" s="846"/>
      <c r="L253" s="846"/>
      <c r="M253" s="846"/>
      <c r="N253" s="846"/>
      <c r="O253" s="846"/>
      <c r="P253" s="846"/>
      <c r="Q253" s="846"/>
      <c r="R253" s="846"/>
      <c r="S253" s="846"/>
      <c r="T253" s="846"/>
      <c r="U253" s="846"/>
      <c r="V253"/>
      <c r="W253" s="846"/>
      <c r="X253" s="841"/>
      <c r="Y253" s="841"/>
    </row>
    <row r="254" spans="1:25" s="846" customFormat="1" x14ac:dyDescent="0.2">
      <c r="A254" s="871" t="s">
        <v>1226</v>
      </c>
      <c r="B254" s="875" t="s">
        <v>1227</v>
      </c>
      <c r="C254" s="733">
        <v>6</v>
      </c>
      <c r="D254" s="859">
        <v>43434</v>
      </c>
      <c r="E254" s="854"/>
      <c r="F254" s="852" t="s">
        <v>1852</v>
      </c>
      <c r="G254" s="855"/>
      <c r="H254" s="850"/>
      <c r="I254" s="857"/>
      <c r="V254"/>
      <c r="X254" s="840"/>
      <c r="Y254" s="840"/>
    </row>
    <row r="255" spans="1:25" s="846" customFormat="1" x14ac:dyDescent="0.2">
      <c r="A255" s="863" t="s">
        <v>1417</v>
      </c>
      <c r="B255" s="875" t="s">
        <v>1418</v>
      </c>
      <c r="C255" s="733">
        <v>8</v>
      </c>
      <c r="D255" s="859">
        <v>43434</v>
      </c>
      <c r="E255" s="854"/>
      <c r="F255" s="852" t="s">
        <v>1852</v>
      </c>
      <c r="G255" s="855"/>
      <c r="H255" s="850"/>
      <c r="I255" s="857"/>
    </row>
    <row r="256" spans="1:25" s="846" customFormat="1" x14ac:dyDescent="0.2">
      <c r="A256" s="754" t="s">
        <v>1470</v>
      </c>
      <c r="B256" s="781" t="s">
        <v>1471</v>
      </c>
      <c r="C256" s="755">
        <v>8</v>
      </c>
      <c r="D256" s="859">
        <v>43434</v>
      </c>
      <c r="E256" s="854"/>
      <c r="F256" s="852" t="s">
        <v>1852</v>
      </c>
      <c r="G256" s="855"/>
      <c r="H256" s="850"/>
      <c r="I256" s="857"/>
    </row>
    <row r="257" spans="1:25" s="846" customFormat="1" x14ac:dyDescent="0.2">
      <c r="A257" s="754" t="s">
        <v>1510</v>
      </c>
      <c r="B257" s="781" t="s">
        <v>1511</v>
      </c>
      <c r="C257" s="733">
        <v>5</v>
      </c>
      <c r="D257" s="859">
        <v>43434</v>
      </c>
      <c r="E257" s="854"/>
      <c r="F257" s="852" t="s">
        <v>1852</v>
      </c>
      <c r="G257" s="855"/>
      <c r="H257" s="850"/>
      <c r="I257" s="857"/>
      <c r="W257"/>
    </row>
    <row r="258" spans="1:25" s="846" customFormat="1" x14ac:dyDescent="0.2">
      <c r="A258" s="871" t="s">
        <v>1557</v>
      </c>
      <c r="B258" s="875" t="s">
        <v>1558</v>
      </c>
      <c r="C258" s="733">
        <v>5</v>
      </c>
      <c r="D258" s="859">
        <v>43434</v>
      </c>
      <c r="E258" s="854"/>
      <c r="F258" s="852"/>
      <c r="G258" s="855" t="s">
        <v>1852</v>
      </c>
      <c r="H258" s="850"/>
      <c r="I258" s="857" t="s">
        <v>4375</v>
      </c>
      <c r="W258" s="839"/>
    </row>
    <row r="259" spans="1:25" s="846" customFormat="1" x14ac:dyDescent="0.2">
      <c r="A259" s="863" t="s">
        <v>1672</v>
      </c>
      <c r="B259" s="875" t="s">
        <v>1673</v>
      </c>
      <c r="C259" s="733">
        <v>5</v>
      </c>
      <c r="D259" s="859">
        <v>43434</v>
      </c>
      <c r="E259" s="854"/>
      <c r="F259" s="852" t="s">
        <v>1852</v>
      </c>
      <c r="G259" s="855"/>
      <c r="H259" s="850"/>
      <c r="I259" s="857"/>
      <c r="V259"/>
      <c r="W259" s="842"/>
    </row>
    <row r="260" spans="1:25" x14ac:dyDescent="0.2">
      <c r="A260" s="863" t="s">
        <v>851</v>
      </c>
      <c r="B260" s="875" t="s">
        <v>4095</v>
      </c>
      <c r="C260" s="733">
        <v>14</v>
      </c>
      <c r="D260" s="859">
        <v>43434</v>
      </c>
      <c r="E260" s="854"/>
      <c r="F260" s="852" t="s">
        <v>1852</v>
      </c>
      <c r="G260" s="855"/>
      <c r="H260" s="850"/>
      <c r="I260" s="857"/>
      <c r="J260" s="846"/>
      <c r="K260" s="846"/>
      <c r="L260" s="846"/>
      <c r="M260" s="846"/>
      <c r="N260" s="846"/>
      <c r="O260" s="846"/>
      <c r="P260" s="846"/>
      <c r="Q260" s="846"/>
      <c r="R260" s="846"/>
      <c r="S260" s="846"/>
      <c r="T260" s="846"/>
      <c r="U260" s="846"/>
      <c r="V260" s="839"/>
      <c r="W260" s="844"/>
      <c r="X260" s="846"/>
      <c r="Y260" s="846"/>
    </row>
    <row r="261" spans="1:25" x14ac:dyDescent="0.2">
      <c r="A261" s="871" t="s">
        <v>421</v>
      </c>
      <c r="B261" s="875" t="s">
        <v>422</v>
      </c>
      <c r="C261" s="733">
        <v>12</v>
      </c>
      <c r="D261" s="859">
        <v>43404</v>
      </c>
      <c r="E261" s="854" t="s">
        <v>1852</v>
      </c>
      <c r="F261" s="852"/>
      <c r="G261" s="855"/>
      <c r="H261" s="850"/>
      <c r="I261" s="857"/>
      <c r="J261" s="846"/>
      <c r="K261" s="863"/>
      <c r="L261" s="863"/>
      <c r="M261" s="846"/>
      <c r="N261" s="846"/>
      <c r="O261" s="846"/>
      <c r="P261" s="846"/>
      <c r="Q261" s="846"/>
      <c r="R261" s="846"/>
      <c r="S261" s="846"/>
      <c r="T261" s="846"/>
      <c r="U261" s="846"/>
      <c r="V261" s="842"/>
      <c r="W261" s="841"/>
    </row>
    <row r="262" spans="1:25" x14ac:dyDescent="0.2">
      <c r="A262" s="871" t="s">
        <v>919</v>
      </c>
      <c r="B262" s="875" t="s">
        <v>920</v>
      </c>
      <c r="C262" s="733">
        <v>6</v>
      </c>
      <c r="D262" s="859">
        <v>43404</v>
      </c>
      <c r="E262" s="854"/>
      <c r="F262" s="852"/>
      <c r="G262" s="855" t="s">
        <v>1852</v>
      </c>
      <c r="H262" s="850"/>
      <c r="I262" s="857" t="s">
        <v>4312</v>
      </c>
      <c r="J262" s="846"/>
      <c r="K262" s="846"/>
      <c r="L262" s="846"/>
      <c r="M262" s="846"/>
      <c r="N262" s="846"/>
      <c r="O262" s="846"/>
      <c r="P262" s="846"/>
      <c r="Q262" s="846"/>
      <c r="R262" s="846"/>
      <c r="S262" s="846"/>
      <c r="T262" s="846"/>
      <c r="U262" s="846"/>
      <c r="V262" s="844"/>
      <c r="W262" s="840"/>
    </row>
    <row r="263" spans="1:25" x14ac:dyDescent="0.2">
      <c r="A263" s="880" t="s">
        <v>937</v>
      </c>
      <c r="B263" s="875" t="s">
        <v>938</v>
      </c>
      <c r="C263" s="733">
        <v>5</v>
      </c>
      <c r="D263" s="859">
        <v>43404</v>
      </c>
      <c r="E263" s="854" t="s">
        <v>1852</v>
      </c>
      <c r="F263" s="903"/>
      <c r="G263" s="855"/>
      <c r="H263" s="850"/>
      <c r="I263" s="857"/>
      <c r="J263" s="846"/>
      <c r="K263" s="846"/>
      <c r="L263" s="846"/>
      <c r="M263" s="846"/>
      <c r="N263" s="846"/>
      <c r="O263" s="846"/>
      <c r="P263" s="846"/>
      <c r="Q263" s="846"/>
      <c r="R263" s="846"/>
      <c r="S263" s="846"/>
      <c r="T263" s="846"/>
      <c r="V263" s="841"/>
      <c r="W263" s="846"/>
    </row>
    <row r="264" spans="1:25" x14ac:dyDescent="0.2">
      <c r="A264" s="880" t="s">
        <v>966</v>
      </c>
      <c r="B264" s="875" t="s">
        <v>967</v>
      </c>
      <c r="C264" s="733">
        <v>6</v>
      </c>
      <c r="D264" s="859">
        <v>43404</v>
      </c>
      <c r="E264" s="854"/>
      <c r="F264" s="852" t="s">
        <v>1852</v>
      </c>
      <c r="G264" s="855"/>
      <c r="H264" s="850"/>
      <c r="I264" s="857" t="s">
        <v>4307</v>
      </c>
      <c r="J264" s="846"/>
      <c r="K264" s="846"/>
      <c r="L264" s="846"/>
      <c r="M264" s="846"/>
      <c r="N264" s="846"/>
      <c r="O264" s="846"/>
      <c r="P264" s="846"/>
      <c r="Q264" s="846"/>
      <c r="R264" s="846"/>
      <c r="S264" s="846"/>
      <c r="T264" s="846"/>
      <c r="V264" s="840"/>
      <c r="W264" s="846"/>
    </row>
    <row r="265" spans="1:25" x14ac:dyDescent="0.2">
      <c r="A265" s="871" t="s">
        <v>1001</v>
      </c>
      <c r="B265" s="875" t="s">
        <v>1002</v>
      </c>
      <c r="C265" s="733">
        <v>6</v>
      </c>
      <c r="D265" s="859">
        <v>43404</v>
      </c>
      <c r="E265" s="854"/>
      <c r="F265" s="852" t="s">
        <v>1852</v>
      </c>
      <c r="G265" s="855"/>
      <c r="H265" s="850"/>
      <c r="I265" s="857" t="s">
        <v>4307</v>
      </c>
      <c r="J265" s="846"/>
      <c r="K265" s="846"/>
      <c r="L265" s="846"/>
      <c r="M265" s="846"/>
      <c r="N265" s="846"/>
      <c r="O265" s="846"/>
      <c r="P265" s="846"/>
      <c r="Q265" s="846"/>
      <c r="R265" s="846"/>
      <c r="S265" s="846"/>
      <c r="T265" s="846"/>
      <c r="V265" s="846"/>
      <c r="W265" s="846"/>
    </row>
    <row r="266" spans="1:25" x14ac:dyDescent="0.2">
      <c r="A266" s="871" t="s">
        <v>1073</v>
      </c>
      <c r="B266" s="875" t="s">
        <v>1074</v>
      </c>
      <c r="C266" s="733">
        <v>7</v>
      </c>
      <c r="D266" s="859">
        <v>43404</v>
      </c>
      <c r="E266" s="854"/>
      <c r="F266" s="852"/>
      <c r="G266" s="855" t="s">
        <v>1852</v>
      </c>
      <c r="H266" s="850"/>
      <c r="I266" s="857" t="s">
        <v>4313</v>
      </c>
      <c r="J266" s="846"/>
      <c r="K266" s="846"/>
      <c r="L266" s="846"/>
      <c r="M266" s="846"/>
      <c r="N266" s="846"/>
      <c r="O266" s="846"/>
      <c r="P266" s="846"/>
      <c r="Q266" s="846"/>
      <c r="R266" s="846"/>
      <c r="S266" s="846"/>
      <c r="T266" s="846"/>
      <c r="U266" s="846"/>
      <c r="V266" s="846"/>
      <c r="W266" s="846"/>
    </row>
    <row r="267" spans="1:25" x14ac:dyDescent="0.2">
      <c r="A267" s="704" t="s">
        <v>4166</v>
      </c>
      <c r="B267" s="785" t="s">
        <v>4163</v>
      </c>
      <c r="C267" s="733">
        <v>5</v>
      </c>
      <c r="D267" s="859">
        <v>43404</v>
      </c>
      <c r="E267" s="854"/>
      <c r="F267" s="852"/>
      <c r="G267" s="855" t="s">
        <v>1852</v>
      </c>
      <c r="H267" s="850"/>
      <c r="I267" s="857" t="s">
        <v>4314</v>
      </c>
      <c r="J267" s="846"/>
      <c r="K267" s="846"/>
      <c r="L267" s="846"/>
      <c r="M267" s="846"/>
      <c r="N267" s="846"/>
      <c r="O267" s="846"/>
      <c r="P267" s="846"/>
      <c r="Q267" s="846"/>
      <c r="R267" s="846"/>
      <c r="S267" s="846"/>
      <c r="T267" s="846"/>
      <c r="U267" s="846"/>
      <c r="V267" s="846"/>
      <c r="W267" s="846"/>
    </row>
    <row r="268" spans="1:25" x14ac:dyDescent="0.2">
      <c r="A268" s="871" t="s">
        <v>1087</v>
      </c>
      <c r="B268" s="875" t="s">
        <v>1088</v>
      </c>
      <c r="C268" s="733">
        <v>7</v>
      </c>
      <c r="D268" s="859">
        <v>43404</v>
      </c>
      <c r="E268" s="854"/>
      <c r="F268" s="852"/>
      <c r="G268" s="855" t="s">
        <v>1852</v>
      </c>
      <c r="H268" s="850"/>
      <c r="I268" s="857" t="s">
        <v>4315</v>
      </c>
      <c r="J268" s="846"/>
      <c r="K268" s="846"/>
      <c r="L268" s="846"/>
      <c r="M268" s="846"/>
      <c r="N268" s="846"/>
      <c r="O268" s="846"/>
      <c r="P268" s="846"/>
      <c r="Q268" s="846"/>
      <c r="R268" s="846"/>
      <c r="S268" s="846"/>
      <c r="T268" s="846"/>
      <c r="U268" s="846"/>
      <c r="V268" s="846"/>
      <c r="W268" s="846"/>
    </row>
    <row r="269" spans="1:25" x14ac:dyDescent="0.2">
      <c r="A269" s="871" t="s">
        <v>533</v>
      </c>
      <c r="B269" s="875" t="s">
        <v>534</v>
      </c>
      <c r="C269" s="733">
        <v>14</v>
      </c>
      <c r="D269" s="859">
        <v>43404</v>
      </c>
      <c r="E269" s="854"/>
      <c r="F269" s="852" t="s">
        <v>1852</v>
      </c>
      <c r="G269" s="855"/>
      <c r="H269" s="850"/>
      <c r="I269" s="857" t="s">
        <v>4307</v>
      </c>
      <c r="J269" s="846"/>
      <c r="K269" s="846"/>
      <c r="L269" s="846"/>
      <c r="M269" s="846"/>
      <c r="N269" s="846"/>
      <c r="O269" s="846"/>
      <c r="P269" s="846"/>
      <c r="Q269" s="846"/>
      <c r="R269" s="846"/>
      <c r="S269" s="846"/>
      <c r="U269" s="846"/>
      <c r="V269" s="846"/>
    </row>
    <row r="270" spans="1:25" x14ac:dyDescent="0.2">
      <c r="A270" s="863" t="s">
        <v>1133</v>
      </c>
      <c r="B270" s="875" t="s">
        <v>1134</v>
      </c>
      <c r="C270" s="733">
        <v>7</v>
      </c>
      <c r="D270" s="859">
        <v>43404</v>
      </c>
      <c r="E270" s="854"/>
      <c r="F270" s="852"/>
      <c r="G270" s="855" t="s">
        <v>1852</v>
      </c>
      <c r="H270" s="850"/>
      <c r="I270" s="857" t="s">
        <v>1981</v>
      </c>
      <c r="J270" s="846"/>
      <c r="K270" s="846"/>
      <c r="L270" s="846"/>
      <c r="M270" s="846"/>
      <c r="N270" s="846"/>
      <c r="O270" s="846"/>
      <c r="P270" s="846"/>
      <c r="Q270" s="846"/>
      <c r="R270" s="846"/>
      <c r="S270" s="846"/>
      <c r="V270" s="846"/>
    </row>
    <row r="271" spans="1:25" x14ac:dyDescent="0.2">
      <c r="A271" s="871" t="s">
        <v>1153</v>
      </c>
      <c r="B271" s="875" t="s">
        <v>1154</v>
      </c>
      <c r="C271" s="733">
        <v>7</v>
      </c>
      <c r="D271" s="859">
        <v>43404</v>
      </c>
      <c r="E271" s="854"/>
      <c r="F271" s="852" t="s">
        <v>1852</v>
      </c>
      <c r="G271" s="855"/>
      <c r="H271" s="850"/>
      <c r="I271" s="857" t="s">
        <v>4307</v>
      </c>
      <c r="J271" s="846"/>
      <c r="K271" s="846"/>
      <c r="L271" s="846"/>
      <c r="M271" s="846"/>
      <c r="N271" s="846"/>
      <c r="O271" s="846"/>
      <c r="P271" s="846"/>
      <c r="Q271" s="846"/>
      <c r="R271" s="846"/>
      <c r="U271" s="839"/>
    </row>
    <row r="272" spans="1:25" x14ac:dyDescent="0.2">
      <c r="A272" s="863" t="s">
        <v>554</v>
      </c>
      <c r="B272" s="875" t="s">
        <v>555</v>
      </c>
      <c r="C272" s="733">
        <v>16</v>
      </c>
      <c r="D272" s="859">
        <v>43404</v>
      </c>
      <c r="E272" s="854"/>
      <c r="F272" s="852"/>
      <c r="G272" s="855" t="s">
        <v>1852</v>
      </c>
      <c r="H272" s="850"/>
      <c r="I272" s="857" t="s">
        <v>4310</v>
      </c>
      <c r="J272" s="846"/>
      <c r="K272" s="846"/>
      <c r="L272" s="846"/>
      <c r="M272" s="846"/>
      <c r="N272" s="846"/>
      <c r="O272" s="846"/>
      <c r="P272" s="846"/>
      <c r="Q272" s="846"/>
      <c r="R272" s="846"/>
      <c r="T272" s="846"/>
      <c r="U272" s="842"/>
    </row>
    <row r="273" spans="1:21" x14ac:dyDescent="0.2">
      <c r="A273" s="871" t="s">
        <v>3819</v>
      </c>
      <c r="B273" s="875" t="s">
        <v>3820</v>
      </c>
      <c r="C273" s="733">
        <v>5</v>
      </c>
      <c r="D273" s="859">
        <v>43404</v>
      </c>
      <c r="E273" s="854"/>
      <c r="F273" s="852"/>
      <c r="G273" s="855" t="s">
        <v>1852</v>
      </c>
      <c r="H273" s="850"/>
      <c r="I273" s="857" t="s">
        <v>4311</v>
      </c>
      <c r="J273" s="846"/>
      <c r="K273" s="846"/>
      <c r="L273" s="846"/>
      <c r="M273" s="846"/>
      <c r="N273" s="846"/>
      <c r="O273" s="846"/>
      <c r="P273" s="846"/>
      <c r="Q273" s="846"/>
      <c r="R273" s="846"/>
      <c r="T273" s="846"/>
      <c r="U273" s="844"/>
    </row>
    <row r="274" spans="1:21" x14ac:dyDescent="0.2">
      <c r="A274" s="871" t="s">
        <v>595</v>
      </c>
      <c r="B274" s="875" t="s">
        <v>596</v>
      </c>
      <c r="C274" s="598">
        <v>11</v>
      </c>
      <c r="D274" s="859">
        <v>43404</v>
      </c>
      <c r="E274" s="854"/>
      <c r="F274" s="852" t="s">
        <v>1852</v>
      </c>
      <c r="G274" s="855"/>
      <c r="H274" s="850"/>
      <c r="I274" s="857" t="s">
        <v>4307</v>
      </c>
      <c r="J274" s="846"/>
      <c r="K274" s="846"/>
      <c r="L274" s="846"/>
      <c r="M274" s="846"/>
      <c r="N274" s="846"/>
      <c r="O274" s="846"/>
      <c r="P274" s="846"/>
      <c r="Q274" s="846"/>
      <c r="R274" s="846"/>
      <c r="S274" s="846"/>
      <c r="T274" s="846"/>
      <c r="U274" s="841"/>
    </row>
    <row r="275" spans="1:21" x14ac:dyDescent="0.2">
      <c r="A275" s="871" t="s">
        <v>1176</v>
      </c>
      <c r="B275" s="875" t="s">
        <v>1177</v>
      </c>
      <c r="C275" s="598">
        <v>7</v>
      </c>
      <c r="D275" s="859">
        <v>43404</v>
      </c>
      <c r="E275" s="854"/>
      <c r="F275" s="852" t="s">
        <v>1852</v>
      </c>
      <c r="G275" s="855"/>
      <c r="H275" s="850"/>
      <c r="I275" s="857" t="s">
        <v>4307</v>
      </c>
      <c r="S275" s="846"/>
      <c r="T275" s="846"/>
      <c r="U275" s="840"/>
    </row>
    <row r="276" spans="1:21" x14ac:dyDescent="0.2">
      <c r="A276" s="871" t="s">
        <v>1732</v>
      </c>
      <c r="B276" s="876" t="s">
        <v>1733</v>
      </c>
      <c r="C276" s="733">
        <v>6</v>
      </c>
      <c r="D276" s="859">
        <v>43404</v>
      </c>
      <c r="E276" s="854"/>
      <c r="F276" s="852" t="s">
        <v>1852</v>
      </c>
      <c r="G276" s="855"/>
      <c r="H276" s="850"/>
      <c r="I276" s="857" t="s">
        <v>4307</v>
      </c>
      <c r="S276" s="846"/>
      <c r="U276" s="846"/>
    </row>
    <row r="277" spans="1:21" x14ac:dyDescent="0.2">
      <c r="A277" s="871" t="s">
        <v>1261</v>
      </c>
      <c r="B277" s="875" t="s">
        <v>1262</v>
      </c>
      <c r="C277" s="733">
        <v>5</v>
      </c>
      <c r="D277" s="859">
        <v>43404</v>
      </c>
      <c r="E277" s="854"/>
      <c r="F277" s="852" t="s">
        <v>1852</v>
      </c>
      <c r="G277" s="855"/>
      <c r="H277" s="850"/>
      <c r="I277" s="857" t="s">
        <v>4307</v>
      </c>
      <c r="K277" s="846"/>
      <c r="L277" s="846"/>
      <c r="S277" s="846"/>
      <c r="T277" s="839"/>
      <c r="U277" s="846"/>
    </row>
    <row r="278" spans="1:21" x14ac:dyDescent="0.2">
      <c r="A278" s="754" t="s">
        <v>1257</v>
      </c>
      <c r="B278" s="781" t="s">
        <v>1258</v>
      </c>
      <c r="C278" s="755">
        <v>5</v>
      </c>
      <c r="D278" s="859">
        <v>43404</v>
      </c>
      <c r="E278" s="854"/>
      <c r="F278" s="852" t="s">
        <v>1852</v>
      </c>
      <c r="G278" s="855"/>
      <c r="H278" s="850"/>
      <c r="I278" s="857" t="s">
        <v>4307</v>
      </c>
      <c r="J278" s="846"/>
      <c r="K278" s="846"/>
      <c r="L278" s="846"/>
      <c r="M278" s="846"/>
      <c r="N278" s="846"/>
      <c r="O278" s="846"/>
      <c r="P278" s="846"/>
      <c r="Q278" s="846"/>
      <c r="R278" s="846"/>
      <c r="T278" s="842"/>
      <c r="U278" s="846"/>
    </row>
    <row r="279" spans="1:21" x14ac:dyDescent="0.2">
      <c r="A279" s="646" t="s">
        <v>1428</v>
      </c>
      <c r="B279" s="781" t="s">
        <v>1429</v>
      </c>
      <c r="C279" s="755">
        <v>7</v>
      </c>
      <c r="D279" s="859">
        <v>43404</v>
      </c>
      <c r="E279" s="854"/>
      <c r="F279" s="852" t="s">
        <v>1852</v>
      </c>
      <c r="G279" s="855"/>
      <c r="H279" s="850"/>
      <c r="I279" s="857" t="s">
        <v>4307</v>
      </c>
      <c r="J279" s="846"/>
      <c r="K279" s="846"/>
      <c r="L279" s="846"/>
      <c r="M279" s="846"/>
      <c r="N279" s="846"/>
      <c r="O279" s="846"/>
      <c r="P279" s="846"/>
      <c r="Q279" s="846"/>
      <c r="R279" s="846"/>
      <c r="S279" s="839"/>
      <c r="T279" s="844"/>
      <c r="U279" s="846"/>
    </row>
    <row r="280" spans="1:21" x14ac:dyDescent="0.2">
      <c r="A280" s="871" t="s">
        <v>1486</v>
      </c>
      <c r="B280" s="875" t="s">
        <v>1487</v>
      </c>
      <c r="C280" s="733">
        <v>5</v>
      </c>
      <c r="D280" s="859">
        <v>43404</v>
      </c>
      <c r="E280" s="854"/>
      <c r="F280" s="852" t="s">
        <v>1852</v>
      </c>
      <c r="G280" s="855"/>
      <c r="H280" s="850"/>
      <c r="I280" s="857" t="s">
        <v>4307</v>
      </c>
      <c r="J280" s="846"/>
      <c r="K280" s="846"/>
      <c r="L280" s="846"/>
      <c r="M280" s="846"/>
      <c r="N280" s="846"/>
      <c r="O280" s="846"/>
      <c r="P280" s="846"/>
      <c r="Q280" s="846"/>
      <c r="R280" s="846"/>
      <c r="S280" s="842"/>
      <c r="T280" s="841"/>
      <c r="U280" s="846"/>
    </row>
    <row r="281" spans="1:21" x14ac:dyDescent="0.2">
      <c r="A281" s="863" t="s">
        <v>724</v>
      </c>
      <c r="B281" s="875" t="s">
        <v>725</v>
      </c>
      <c r="C281" s="733">
        <v>21</v>
      </c>
      <c r="D281" s="859">
        <v>43404</v>
      </c>
      <c r="E281" s="854" t="s">
        <v>1852</v>
      </c>
      <c r="F281" s="852"/>
      <c r="G281" s="855"/>
      <c r="H281" s="850"/>
      <c r="I281" s="444"/>
      <c r="J281" s="846"/>
      <c r="K281" s="846"/>
      <c r="L281" s="846"/>
      <c r="M281" s="846"/>
      <c r="N281" s="846"/>
      <c r="O281" s="846"/>
      <c r="P281" s="846"/>
      <c r="Q281" s="846"/>
      <c r="R281" s="846"/>
      <c r="S281" s="844"/>
      <c r="T281" s="840"/>
      <c r="U281" s="846"/>
    </row>
    <row r="282" spans="1:21" x14ac:dyDescent="0.2">
      <c r="A282" s="871" t="s">
        <v>1539</v>
      </c>
      <c r="B282" s="875" t="s">
        <v>1540</v>
      </c>
      <c r="C282" s="733">
        <v>5</v>
      </c>
      <c r="D282" s="859">
        <v>43404</v>
      </c>
      <c r="E282" s="854"/>
      <c r="F282" s="852" t="s">
        <v>1852</v>
      </c>
      <c r="G282" s="855"/>
      <c r="H282" s="850"/>
      <c r="I282" s="857" t="s">
        <v>4307</v>
      </c>
      <c r="K282" s="846"/>
      <c r="L282" s="846"/>
      <c r="S282" s="841"/>
      <c r="T282" s="846"/>
    </row>
    <row r="283" spans="1:21" x14ac:dyDescent="0.2">
      <c r="A283" s="754" t="s">
        <v>1586</v>
      </c>
      <c r="B283" s="781" t="s">
        <v>1587</v>
      </c>
      <c r="C283" s="755">
        <v>8</v>
      </c>
      <c r="D283" s="859">
        <v>43404</v>
      </c>
      <c r="E283" s="854"/>
      <c r="F283" s="852" t="s">
        <v>1852</v>
      </c>
      <c r="G283" s="855"/>
      <c r="H283" s="850"/>
      <c r="I283" s="857" t="s">
        <v>4307</v>
      </c>
      <c r="J283" s="839"/>
      <c r="K283" s="846"/>
      <c r="L283" s="846"/>
      <c r="M283" s="839"/>
      <c r="N283" s="839"/>
      <c r="O283" s="839"/>
      <c r="P283" s="839"/>
      <c r="Q283" s="839"/>
      <c r="R283" s="839"/>
      <c r="S283" s="840"/>
      <c r="T283" s="846"/>
    </row>
    <row r="284" spans="1:21" x14ac:dyDescent="0.2">
      <c r="A284" s="754" t="s">
        <v>1592</v>
      </c>
      <c r="B284" s="781" t="s">
        <v>1593</v>
      </c>
      <c r="C284" s="755">
        <v>5</v>
      </c>
      <c r="D284" s="859">
        <v>43404</v>
      </c>
      <c r="E284" s="854"/>
      <c r="F284" s="852" t="s">
        <v>1852</v>
      </c>
      <c r="G284" s="855"/>
      <c r="H284" s="850"/>
      <c r="I284" s="857" t="s">
        <v>4307</v>
      </c>
      <c r="J284" s="842"/>
      <c r="K284" s="842"/>
      <c r="L284" s="842"/>
      <c r="M284" s="842"/>
      <c r="N284" s="842"/>
      <c r="O284" s="842"/>
      <c r="P284" s="842"/>
      <c r="Q284" s="842"/>
      <c r="R284" s="842"/>
      <c r="S284" s="846"/>
      <c r="T284" s="846"/>
    </row>
    <row r="285" spans="1:21" x14ac:dyDescent="0.2">
      <c r="A285" s="871" t="s">
        <v>1632</v>
      </c>
      <c r="B285" s="875" t="s">
        <v>1633</v>
      </c>
      <c r="C285" s="733">
        <v>6</v>
      </c>
      <c r="D285" s="859">
        <v>43404</v>
      </c>
      <c r="E285" s="854"/>
      <c r="F285" s="852" t="s">
        <v>1852</v>
      </c>
      <c r="G285" s="855"/>
      <c r="H285" s="850"/>
      <c r="I285" s="857" t="s">
        <v>4307</v>
      </c>
      <c r="J285" s="844"/>
      <c r="K285" s="846"/>
      <c r="L285" s="846"/>
      <c r="M285" s="844"/>
      <c r="N285" s="844"/>
      <c r="O285" s="844"/>
      <c r="P285" s="844"/>
      <c r="Q285" s="844"/>
      <c r="R285" s="844"/>
      <c r="S285" s="846"/>
      <c r="T285" s="846"/>
    </row>
    <row r="286" spans="1:21" x14ac:dyDescent="0.2">
      <c r="A286" s="863" t="s">
        <v>1695</v>
      </c>
      <c r="B286" s="875" t="s">
        <v>1696</v>
      </c>
      <c r="C286" s="733">
        <v>6</v>
      </c>
      <c r="D286" s="859">
        <v>43404</v>
      </c>
      <c r="E286" s="854"/>
      <c r="F286" s="852" t="s">
        <v>1852</v>
      </c>
      <c r="G286" s="855"/>
      <c r="H286" s="850"/>
      <c r="I286" s="857" t="s">
        <v>4307</v>
      </c>
      <c r="J286" s="841"/>
      <c r="K286" s="841"/>
      <c r="L286" s="841"/>
      <c r="M286" s="841"/>
      <c r="N286" s="841"/>
      <c r="O286" s="841"/>
      <c r="P286" s="841"/>
      <c r="Q286" s="841"/>
      <c r="R286" s="841"/>
      <c r="S286" s="846"/>
      <c r="T286" s="846"/>
    </row>
    <row r="287" spans="1:21" x14ac:dyDescent="0.2">
      <c r="A287" s="871" t="s">
        <v>1746</v>
      </c>
      <c r="B287" s="875" t="s">
        <v>1747</v>
      </c>
      <c r="C287" s="733">
        <v>6</v>
      </c>
      <c r="D287" s="859">
        <v>43404</v>
      </c>
      <c r="E287" s="854"/>
      <c r="F287" s="852" t="s">
        <v>1852</v>
      </c>
      <c r="G287" s="855"/>
      <c r="H287" s="850"/>
      <c r="I287" s="857" t="s">
        <v>4307</v>
      </c>
      <c r="J287" s="840"/>
      <c r="K287" s="846"/>
      <c r="L287" s="840"/>
      <c r="M287" s="840"/>
      <c r="N287" s="840"/>
      <c r="O287" s="840"/>
      <c r="P287" s="840"/>
      <c r="Q287" s="840"/>
      <c r="R287" s="840"/>
      <c r="S287" s="846"/>
      <c r="T287" s="846"/>
    </row>
    <row r="288" spans="1:21" x14ac:dyDescent="0.2">
      <c r="A288" s="880" t="s">
        <v>1818</v>
      </c>
      <c r="B288" s="875" t="s">
        <v>1819</v>
      </c>
      <c r="C288" s="733">
        <v>6</v>
      </c>
      <c r="D288" s="859">
        <v>43404</v>
      </c>
      <c r="E288" s="854"/>
      <c r="F288" s="852" t="s">
        <v>1852</v>
      </c>
      <c r="G288" s="855"/>
      <c r="H288" s="850"/>
      <c r="I288" s="857" t="s">
        <v>4307</v>
      </c>
      <c r="J288" s="846"/>
      <c r="K288" s="846"/>
      <c r="L288" s="846"/>
      <c r="M288" s="846"/>
      <c r="N288" s="846"/>
      <c r="O288" s="846"/>
      <c r="P288" s="846"/>
      <c r="Q288" s="846"/>
      <c r="R288" s="846"/>
      <c r="S288" s="846"/>
    </row>
    <row r="289" spans="1:19" x14ac:dyDescent="0.2">
      <c r="A289" s="871" t="s">
        <v>1192</v>
      </c>
      <c r="B289" s="875" t="s">
        <v>1193</v>
      </c>
      <c r="C289" s="900">
        <v>5</v>
      </c>
      <c r="D289" s="859">
        <v>43371</v>
      </c>
      <c r="E289" s="854"/>
      <c r="F289" s="852"/>
      <c r="G289" s="855" t="s">
        <v>1852</v>
      </c>
      <c r="H289" s="850"/>
      <c r="I289" s="857" t="s">
        <v>4282</v>
      </c>
      <c r="J289" s="846"/>
      <c r="K289" s="846"/>
      <c r="L289" s="846"/>
      <c r="M289" s="846"/>
      <c r="N289" s="846"/>
      <c r="O289" s="846"/>
      <c r="P289" s="846"/>
      <c r="Q289" s="846"/>
      <c r="R289" s="846"/>
      <c r="S289" s="846"/>
    </row>
    <row r="290" spans="1:19" x14ac:dyDescent="0.2">
      <c r="A290" s="646" t="s">
        <v>1230</v>
      </c>
      <c r="B290" s="781" t="s">
        <v>1231</v>
      </c>
      <c r="C290" s="917">
        <v>8</v>
      </c>
      <c r="D290" s="859">
        <v>43371</v>
      </c>
      <c r="E290" s="852"/>
      <c r="F290" s="850"/>
      <c r="G290" s="916" t="s">
        <v>1852</v>
      </c>
      <c r="H290" s="850"/>
      <c r="I290" s="857" t="s">
        <v>4280</v>
      </c>
      <c r="J290" s="846"/>
      <c r="K290" s="846"/>
      <c r="L290" s="846"/>
      <c r="M290" s="846"/>
      <c r="N290" s="846"/>
      <c r="O290" s="846"/>
      <c r="P290" s="846"/>
      <c r="Q290" s="846"/>
      <c r="R290" s="846"/>
    </row>
    <row r="291" spans="1:19" x14ac:dyDescent="0.2">
      <c r="A291" s="1015" t="s">
        <v>4278</v>
      </c>
      <c r="B291" s="860" t="s">
        <v>1674</v>
      </c>
      <c r="C291" s="858">
        <v>5</v>
      </c>
      <c r="D291" s="859">
        <v>43371</v>
      </c>
      <c r="E291" s="854" t="s">
        <v>1852</v>
      </c>
      <c r="F291" s="852"/>
      <c r="G291" s="855"/>
      <c r="H291" s="850"/>
      <c r="I291" s="857" t="s">
        <v>4279</v>
      </c>
      <c r="J291" s="846"/>
      <c r="K291" s="846"/>
      <c r="L291" s="846"/>
      <c r="M291" s="846"/>
      <c r="N291" s="846"/>
      <c r="O291" s="846"/>
      <c r="P291" s="846"/>
      <c r="Q291" s="846"/>
      <c r="R291" s="846"/>
    </row>
    <row r="292" spans="1:19" x14ac:dyDescent="0.2">
      <c r="A292" s="470" t="s">
        <v>1814</v>
      </c>
      <c r="B292" s="860" t="s">
        <v>1815</v>
      </c>
      <c r="C292" s="858">
        <v>5</v>
      </c>
      <c r="D292" s="859">
        <v>43371</v>
      </c>
      <c r="E292" s="854"/>
      <c r="F292" s="852"/>
      <c r="G292" s="855" t="s">
        <v>1852</v>
      </c>
      <c r="H292" s="850"/>
      <c r="I292" s="857" t="s">
        <v>4281</v>
      </c>
      <c r="J292" s="846"/>
      <c r="K292" s="846"/>
      <c r="L292" s="846"/>
      <c r="M292" s="846"/>
      <c r="N292" s="846"/>
      <c r="O292" s="846"/>
      <c r="P292" s="846"/>
      <c r="Q292" s="846"/>
      <c r="R292" s="846"/>
    </row>
    <row r="293" spans="1:19" x14ac:dyDescent="0.2">
      <c r="A293" s="856" t="s">
        <v>4215</v>
      </c>
      <c r="B293" s="847" t="s">
        <v>4216</v>
      </c>
      <c r="C293" s="858">
        <v>5</v>
      </c>
      <c r="D293" s="859">
        <v>43343</v>
      </c>
      <c r="E293" s="854"/>
      <c r="F293" s="852"/>
      <c r="G293" s="855" t="s">
        <v>1852</v>
      </c>
      <c r="H293" s="850"/>
      <c r="I293" s="857" t="s">
        <v>4217</v>
      </c>
      <c r="J293" s="846"/>
      <c r="K293" s="846"/>
      <c r="L293" s="846"/>
      <c r="M293" s="846"/>
      <c r="N293" s="846"/>
      <c r="O293" s="846"/>
      <c r="P293" s="846"/>
      <c r="Q293" s="846"/>
      <c r="R293" s="846"/>
    </row>
    <row r="294" spans="1:19" x14ac:dyDescent="0.2">
      <c r="A294" s="155" t="s">
        <v>4218</v>
      </c>
      <c r="B294" s="904" t="s">
        <v>4219</v>
      </c>
      <c r="C294" s="858">
        <v>5</v>
      </c>
      <c r="D294" s="859">
        <v>43343</v>
      </c>
      <c r="E294" s="854"/>
      <c r="F294" s="852"/>
      <c r="G294" s="855" t="s">
        <v>1852</v>
      </c>
      <c r="H294" s="850"/>
      <c r="I294" s="857" t="s">
        <v>4220</v>
      </c>
    </row>
    <row r="295" spans="1:19" x14ac:dyDescent="0.2">
      <c r="A295" s="155" t="s">
        <v>4213</v>
      </c>
      <c r="B295" s="904" t="s">
        <v>4214</v>
      </c>
      <c r="C295" s="858">
        <v>9</v>
      </c>
      <c r="D295" s="859">
        <v>43343</v>
      </c>
      <c r="E295" s="854" t="s">
        <v>1852</v>
      </c>
      <c r="F295" s="852"/>
      <c r="G295" s="855"/>
      <c r="H295" s="850"/>
      <c r="I295" s="857"/>
      <c r="K295" s="846"/>
    </row>
    <row r="296" spans="1:19" x14ac:dyDescent="0.2">
      <c r="A296" s="863" t="s">
        <v>4222</v>
      </c>
      <c r="B296" s="904" t="s">
        <v>4221</v>
      </c>
      <c r="C296" s="858">
        <v>8</v>
      </c>
      <c r="D296" s="859">
        <v>43312</v>
      </c>
      <c r="E296" s="854"/>
      <c r="F296" s="852"/>
      <c r="G296" s="855" t="s">
        <v>1852</v>
      </c>
      <c r="H296" s="850"/>
      <c r="I296" s="857" t="s">
        <v>4223</v>
      </c>
      <c r="K296" s="846"/>
      <c r="L296" s="846"/>
    </row>
    <row r="297" spans="1:19" x14ac:dyDescent="0.2">
      <c r="A297" s="871" t="s">
        <v>4236</v>
      </c>
      <c r="B297" s="609" t="s">
        <v>4237</v>
      </c>
      <c r="C297" s="858">
        <v>11</v>
      </c>
      <c r="D297" s="859">
        <v>43312</v>
      </c>
      <c r="E297" s="854"/>
      <c r="F297" s="852"/>
      <c r="G297" s="855" t="s">
        <v>1852</v>
      </c>
      <c r="H297" s="850"/>
      <c r="I297" s="857" t="s">
        <v>4238</v>
      </c>
    </row>
    <row r="298" spans="1:19" x14ac:dyDescent="0.2">
      <c r="A298" s="483" t="s">
        <v>4224</v>
      </c>
      <c r="B298" s="609" t="s">
        <v>4225</v>
      </c>
      <c r="C298" s="858">
        <v>7</v>
      </c>
      <c r="D298" s="859">
        <v>43312</v>
      </c>
      <c r="E298" s="854"/>
      <c r="F298" s="852"/>
      <c r="G298" s="855" t="s">
        <v>1852</v>
      </c>
      <c r="H298" s="850"/>
      <c r="I298" s="857" t="s">
        <v>4226</v>
      </c>
      <c r="K298" s="863"/>
      <c r="L298" s="863"/>
    </row>
    <row r="299" spans="1:19" x14ac:dyDescent="0.2">
      <c r="A299" s="862" t="s">
        <v>4227</v>
      </c>
      <c r="B299" s="860" t="s">
        <v>4228</v>
      </c>
      <c r="C299" s="858">
        <v>15</v>
      </c>
      <c r="D299" s="859">
        <v>43312</v>
      </c>
      <c r="E299" s="854"/>
      <c r="F299" s="852"/>
      <c r="G299" s="855" t="s">
        <v>1852</v>
      </c>
      <c r="H299" s="850"/>
      <c r="I299" s="857" t="s">
        <v>4229</v>
      </c>
    </row>
    <row r="300" spans="1:19" x14ac:dyDescent="0.2">
      <c r="A300" s="469" t="s">
        <v>4233</v>
      </c>
      <c r="B300" s="845" t="s">
        <v>4234</v>
      </c>
      <c r="C300" s="858">
        <v>6</v>
      </c>
      <c r="D300" s="859">
        <v>43312</v>
      </c>
      <c r="E300" s="854"/>
      <c r="F300" s="852"/>
      <c r="G300" s="855" t="s">
        <v>1852</v>
      </c>
      <c r="H300" s="850"/>
      <c r="I300" s="857" t="s">
        <v>4235</v>
      </c>
    </row>
    <row r="301" spans="1:19" x14ac:dyDescent="0.2">
      <c r="A301" s="483" t="s">
        <v>4230</v>
      </c>
      <c r="B301" s="860" t="s">
        <v>4231</v>
      </c>
      <c r="C301" s="858">
        <v>43</v>
      </c>
      <c r="D301" s="859">
        <v>43312</v>
      </c>
      <c r="E301" s="854"/>
      <c r="F301" s="852"/>
      <c r="G301" s="855" t="s">
        <v>1852</v>
      </c>
      <c r="H301" s="850"/>
      <c r="I301" s="857" t="s">
        <v>4232</v>
      </c>
    </row>
    <row r="302" spans="1:19" x14ac:dyDescent="0.2">
      <c r="A302" s="857" t="s">
        <v>4247</v>
      </c>
      <c r="B302" s="851" t="s">
        <v>4248</v>
      </c>
      <c r="C302" s="858">
        <v>7</v>
      </c>
      <c r="D302" s="859">
        <v>43281</v>
      </c>
      <c r="E302" s="854"/>
      <c r="F302" s="852"/>
      <c r="G302" s="855" t="s">
        <v>1852</v>
      </c>
      <c r="H302" s="850"/>
      <c r="I302" s="857" t="s">
        <v>4250</v>
      </c>
      <c r="K302" s="846"/>
      <c r="L302" s="846"/>
    </row>
    <row r="303" spans="1:19" x14ac:dyDescent="0.2">
      <c r="A303" s="38" t="s">
        <v>4243</v>
      </c>
      <c r="B303" s="853" t="s">
        <v>4244</v>
      </c>
      <c r="C303" s="858">
        <v>17</v>
      </c>
      <c r="D303" s="859">
        <v>43281</v>
      </c>
      <c r="E303" s="854" t="s">
        <v>1852</v>
      </c>
      <c r="F303" s="852"/>
      <c r="G303" s="855"/>
      <c r="H303" s="850"/>
      <c r="I303" s="857"/>
    </row>
    <row r="304" spans="1:19" x14ac:dyDescent="0.2">
      <c r="A304" s="853" t="s">
        <v>4245</v>
      </c>
      <c r="B304" s="849" t="s">
        <v>4246</v>
      </c>
      <c r="C304" s="858">
        <v>13</v>
      </c>
      <c r="D304" s="859">
        <v>43281</v>
      </c>
      <c r="E304" s="854"/>
      <c r="F304" s="852"/>
      <c r="G304" s="855" t="s">
        <v>1852</v>
      </c>
      <c r="H304" s="850"/>
      <c r="I304" s="857" t="s">
        <v>4249</v>
      </c>
    </row>
    <row r="305" spans="1:12" x14ac:dyDescent="0.2">
      <c r="A305" s="862" t="s">
        <v>4239</v>
      </c>
      <c r="B305" s="860" t="s">
        <v>4240</v>
      </c>
      <c r="C305" s="858">
        <v>7</v>
      </c>
      <c r="D305" s="859">
        <v>43255</v>
      </c>
      <c r="E305" s="854"/>
      <c r="F305" s="852" t="s">
        <v>1852</v>
      </c>
      <c r="G305" s="855"/>
      <c r="H305" s="850"/>
      <c r="I305" s="857" t="s">
        <v>1860</v>
      </c>
    </row>
    <row r="306" spans="1:12" x14ac:dyDescent="0.2">
      <c r="A306" s="848" t="s">
        <v>805</v>
      </c>
      <c r="B306" s="65" t="s">
        <v>806</v>
      </c>
      <c r="C306" s="858">
        <v>18</v>
      </c>
      <c r="D306" s="859">
        <v>43255</v>
      </c>
      <c r="E306" s="854" t="s">
        <v>1852</v>
      </c>
      <c r="F306" s="852"/>
      <c r="G306" s="855"/>
      <c r="H306" s="850"/>
      <c r="I306" s="857"/>
      <c r="K306" s="846"/>
      <c r="L306" s="846"/>
    </row>
    <row r="307" spans="1:12" x14ac:dyDescent="0.2">
      <c r="A307" s="838" t="s">
        <v>4241</v>
      </c>
      <c r="B307" s="851" t="s">
        <v>4242</v>
      </c>
      <c r="C307" s="858">
        <v>5</v>
      </c>
      <c r="D307" s="859">
        <v>43255</v>
      </c>
      <c r="E307" s="854" t="s">
        <v>1852</v>
      </c>
      <c r="F307" s="852"/>
      <c r="G307" s="855"/>
      <c r="H307" s="850"/>
      <c r="I307" s="857"/>
    </row>
    <row r="308" spans="1:12" x14ac:dyDescent="0.2">
      <c r="A308" s="857" t="s">
        <v>1182</v>
      </c>
      <c r="B308" s="847" t="s">
        <v>1183</v>
      </c>
      <c r="C308" s="858">
        <v>5</v>
      </c>
      <c r="D308" s="859">
        <v>43220</v>
      </c>
      <c r="E308" s="854"/>
      <c r="F308" s="852"/>
      <c r="G308" s="855" t="s">
        <v>1852</v>
      </c>
      <c r="H308" s="850"/>
      <c r="I308" s="857" t="s">
        <v>4128</v>
      </c>
    </row>
    <row r="309" spans="1:12" x14ac:dyDescent="0.2">
      <c r="A309" s="856" t="s">
        <v>1434</v>
      </c>
      <c r="B309" s="847" t="s">
        <v>1435</v>
      </c>
      <c r="C309" s="858">
        <v>6</v>
      </c>
      <c r="D309" s="859">
        <v>43191</v>
      </c>
      <c r="E309" s="854"/>
      <c r="F309" s="852"/>
      <c r="G309" s="855" t="s">
        <v>1852</v>
      </c>
      <c r="H309" s="850"/>
      <c r="I309" s="857" t="s">
        <v>4118</v>
      </c>
    </row>
    <row r="310" spans="1:12" x14ac:dyDescent="0.2">
      <c r="A310" s="856" t="s">
        <v>625</v>
      </c>
      <c r="B310" s="847" t="s">
        <v>626</v>
      </c>
      <c r="C310" s="858">
        <v>13</v>
      </c>
      <c r="D310" s="859">
        <v>43168</v>
      </c>
      <c r="E310" s="854" t="s">
        <v>1852</v>
      </c>
      <c r="F310" s="852"/>
      <c r="G310" s="855"/>
      <c r="H310" s="850"/>
      <c r="I310" s="857"/>
    </row>
    <row r="311" spans="1:12" x14ac:dyDescent="0.2">
      <c r="A311" s="856" t="s">
        <v>1630</v>
      </c>
      <c r="B311" s="847" t="s">
        <v>1631</v>
      </c>
      <c r="C311" s="858">
        <v>7</v>
      </c>
      <c r="D311" s="859">
        <v>43165</v>
      </c>
      <c r="E311" s="854"/>
      <c r="F311" s="852"/>
      <c r="G311" s="855" t="s">
        <v>1852</v>
      </c>
      <c r="H311" s="850"/>
      <c r="I311" s="847" t="s">
        <v>4099</v>
      </c>
      <c r="K311" s="846"/>
      <c r="L311" s="846"/>
    </row>
    <row r="312" spans="1:12" x14ac:dyDescent="0.2">
      <c r="A312" s="88" t="s">
        <v>1426</v>
      </c>
      <c r="B312" s="853" t="s">
        <v>1427</v>
      </c>
      <c r="C312" s="145">
        <v>7</v>
      </c>
      <c r="D312" s="146">
        <v>43162</v>
      </c>
      <c r="E312" s="53" t="s">
        <v>1852</v>
      </c>
      <c r="F312" s="52"/>
      <c r="G312" s="55"/>
      <c r="H312" s="48"/>
      <c r="I312" s="853" t="s">
        <v>4098</v>
      </c>
      <c r="K312" s="846"/>
      <c r="L312" s="846"/>
    </row>
    <row r="313" spans="1:12" x14ac:dyDescent="0.2">
      <c r="A313" s="34" t="s">
        <v>679</v>
      </c>
      <c r="B313" s="848" t="s">
        <v>680</v>
      </c>
      <c r="C313" s="140">
        <v>15</v>
      </c>
      <c r="D313" s="141">
        <v>43102</v>
      </c>
      <c r="E313" s="42"/>
      <c r="F313" s="26"/>
      <c r="G313" s="37" t="s">
        <v>1852</v>
      </c>
      <c r="H313" s="37"/>
      <c r="I313" s="851" t="s">
        <v>3977</v>
      </c>
    </row>
    <row r="314" spans="1:12" x14ac:dyDescent="0.2">
      <c r="A314" s="36" t="s">
        <v>164</v>
      </c>
      <c r="B314" s="847" t="s">
        <v>165</v>
      </c>
      <c r="C314" s="858">
        <v>46</v>
      </c>
      <c r="D314" s="859">
        <v>43098</v>
      </c>
      <c r="E314" s="854"/>
      <c r="F314" s="852"/>
      <c r="G314" s="855" t="s">
        <v>1852</v>
      </c>
      <c r="H314" s="855"/>
      <c r="I314" s="87" t="s">
        <v>3961</v>
      </c>
    </row>
    <row r="315" spans="1:12" x14ac:dyDescent="0.2">
      <c r="A315" s="856" t="s">
        <v>1995</v>
      </c>
      <c r="B315" s="847" t="s">
        <v>1996</v>
      </c>
      <c r="C315" s="858">
        <v>11</v>
      </c>
      <c r="D315" s="859">
        <v>43067</v>
      </c>
      <c r="E315" s="854"/>
      <c r="F315" s="852" t="s">
        <v>1852</v>
      </c>
      <c r="G315" s="855"/>
      <c r="H315" s="855"/>
      <c r="I315" s="87" t="s">
        <v>1997</v>
      </c>
    </row>
    <row r="316" spans="1:12" x14ac:dyDescent="0.2">
      <c r="A316" s="457" t="s">
        <v>2524</v>
      </c>
      <c r="B316" s="458" t="s">
        <v>2525</v>
      </c>
      <c r="C316" s="858">
        <v>6</v>
      </c>
      <c r="D316" s="859">
        <v>43060</v>
      </c>
      <c r="E316" s="854"/>
      <c r="F316" s="852" t="s">
        <v>1852</v>
      </c>
      <c r="G316" s="855"/>
      <c r="H316" s="855"/>
      <c r="I316" s="87" t="s">
        <v>3990</v>
      </c>
    </row>
    <row r="317" spans="1:12" x14ac:dyDescent="0.2">
      <c r="A317" s="1018" t="s">
        <v>2314</v>
      </c>
      <c r="B317" s="853" t="s">
        <v>2315</v>
      </c>
      <c r="C317" s="145">
        <v>5</v>
      </c>
      <c r="D317" s="146">
        <v>43055</v>
      </c>
      <c r="E317" s="53"/>
      <c r="F317" s="52" t="s">
        <v>1852</v>
      </c>
      <c r="G317" s="55"/>
      <c r="H317" s="55"/>
      <c r="I317" s="851" t="s">
        <v>1860</v>
      </c>
    </row>
    <row r="318" spans="1:12" x14ac:dyDescent="0.2">
      <c r="A318" s="1020" t="s">
        <v>2807</v>
      </c>
      <c r="B318" s="979" t="s">
        <v>2808</v>
      </c>
      <c r="C318" s="140">
        <v>5</v>
      </c>
      <c r="D318" s="141">
        <v>43054</v>
      </c>
      <c r="E318" s="42"/>
      <c r="F318" s="26" t="s">
        <v>1852</v>
      </c>
      <c r="G318" s="37"/>
      <c r="H318" s="43"/>
      <c r="I318" s="848" t="s">
        <v>3990</v>
      </c>
    </row>
    <row r="319" spans="1:12" x14ac:dyDescent="0.2">
      <c r="A319" s="36" t="s">
        <v>2437</v>
      </c>
      <c r="B319" s="847" t="s">
        <v>2438</v>
      </c>
      <c r="C319" s="858">
        <v>6</v>
      </c>
      <c r="D319" s="859">
        <v>43049</v>
      </c>
      <c r="E319" s="854"/>
      <c r="F319" s="852" t="s">
        <v>1852</v>
      </c>
      <c r="G319" s="855"/>
      <c r="H319" s="850"/>
      <c r="I319" s="857" t="s">
        <v>1860</v>
      </c>
    </row>
    <row r="320" spans="1:12" x14ac:dyDescent="0.2">
      <c r="A320" s="36" t="s">
        <v>2623</v>
      </c>
      <c r="B320" s="847" t="s">
        <v>2624</v>
      </c>
      <c r="C320" s="858">
        <v>7</v>
      </c>
      <c r="D320" s="859">
        <v>43049</v>
      </c>
      <c r="E320" s="854"/>
      <c r="F320" s="852" t="s">
        <v>1852</v>
      </c>
      <c r="G320" s="855"/>
      <c r="H320" s="850"/>
      <c r="I320" s="857" t="s">
        <v>1860</v>
      </c>
    </row>
    <row r="321" spans="1:12" x14ac:dyDescent="0.2">
      <c r="A321" s="856" t="s">
        <v>2362</v>
      </c>
      <c r="B321" s="847" t="s">
        <v>2363</v>
      </c>
      <c r="C321" s="858">
        <v>6</v>
      </c>
      <c r="D321" s="859">
        <v>43048</v>
      </c>
      <c r="E321" s="854"/>
      <c r="F321" s="852" t="s">
        <v>1852</v>
      </c>
      <c r="G321" s="855"/>
      <c r="H321" s="850"/>
      <c r="I321" s="857" t="s">
        <v>1860</v>
      </c>
      <c r="K321" s="846"/>
      <c r="L321" s="846"/>
    </row>
    <row r="322" spans="1:12" x14ac:dyDescent="0.2">
      <c r="A322" s="38" t="s">
        <v>2676</v>
      </c>
      <c r="B322" s="853" t="s">
        <v>2677</v>
      </c>
      <c r="C322" s="145">
        <v>6</v>
      </c>
      <c r="D322" s="146">
        <v>43042</v>
      </c>
      <c r="E322" s="53"/>
      <c r="F322" s="52" t="s">
        <v>1852</v>
      </c>
      <c r="G322" s="55"/>
      <c r="H322" s="48"/>
      <c r="I322" s="853" t="s">
        <v>1860</v>
      </c>
      <c r="K322" s="846"/>
      <c r="L322" s="846"/>
    </row>
    <row r="323" spans="1:12" x14ac:dyDescent="0.2">
      <c r="A323" s="34" t="s">
        <v>2417</v>
      </c>
      <c r="B323" s="848" t="s">
        <v>2418</v>
      </c>
      <c r="C323" s="140">
        <v>6</v>
      </c>
      <c r="D323" s="141">
        <v>43040</v>
      </c>
      <c r="E323" s="42"/>
      <c r="F323" s="26" t="s">
        <v>1852</v>
      </c>
      <c r="G323" s="37"/>
      <c r="H323" s="37"/>
      <c r="I323" s="65" t="s">
        <v>1860</v>
      </c>
      <c r="K323" s="846"/>
      <c r="L323" s="846"/>
    </row>
    <row r="324" spans="1:12" x14ac:dyDescent="0.2">
      <c r="A324" s="36" t="s">
        <v>2631</v>
      </c>
      <c r="B324" s="847" t="s">
        <v>2632</v>
      </c>
      <c r="C324" s="858">
        <v>6</v>
      </c>
      <c r="D324" s="859">
        <v>43039</v>
      </c>
      <c r="E324" s="854"/>
      <c r="F324" s="852"/>
      <c r="G324" s="855" t="s">
        <v>1852</v>
      </c>
      <c r="H324" s="855"/>
      <c r="I324" s="857" t="s">
        <v>2633</v>
      </c>
    </row>
    <row r="325" spans="1:12" x14ac:dyDescent="0.2">
      <c r="A325" s="952" t="s">
        <v>1919</v>
      </c>
      <c r="B325" s="142" t="s">
        <v>1917</v>
      </c>
      <c r="C325" s="858">
        <v>7</v>
      </c>
      <c r="D325" s="859">
        <v>43038</v>
      </c>
      <c r="E325" s="854"/>
      <c r="F325" s="852"/>
      <c r="G325" s="855"/>
      <c r="H325" s="855" t="s">
        <v>1852</v>
      </c>
      <c r="I325" s="857"/>
      <c r="K325" s="846"/>
      <c r="L325" s="846"/>
    </row>
    <row r="326" spans="1:12" x14ac:dyDescent="0.2">
      <c r="A326" s="36" t="s">
        <v>2609</v>
      </c>
      <c r="B326" s="847" t="s">
        <v>2610</v>
      </c>
      <c r="C326" s="858">
        <v>5</v>
      </c>
      <c r="D326" s="859">
        <v>43035</v>
      </c>
      <c r="E326" s="854"/>
      <c r="F326" s="852" t="s">
        <v>1852</v>
      </c>
      <c r="G326" s="855"/>
      <c r="H326" s="855"/>
      <c r="I326" s="857" t="s">
        <v>1860</v>
      </c>
      <c r="K326" s="846"/>
      <c r="L326" s="846"/>
    </row>
    <row r="327" spans="1:12" x14ac:dyDescent="0.2">
      <c r="A327" s="38" t="s">
        <v>1858</v>
      </c>
      <c r="B327" s="853" t="s">
        <v>1859</v>
      </c>
      <c r="C327" s="145">
        <v>6</v>
      </c>
      <c r="D327" s="146">
        <v>43034</v>
      </c>
      <c r="E327" s="53"/>
      <c r="F327" s="52" t="s">
        <v>1852</v>
      </c>
      <c r="G327" s="55"/>
      <c r="H327" s="55"/>
      <c r="I327" s="102" t="s">
        <v>1860</v>
      </c>
    </row>
    <row r="328" spans="1:12" x14ac:dyDescent="0.2">
      <c r="A328" s="60" t="s">
        <v>2474</v>
      </c>
      <c r="B328" s="848" t="s">
        <v>2475</v>
      </c>
      <c r="C328" s="140">
        <v>6</v>
      </c>
      <c r="D328" s="141">
        <v>43034</v>
      </c>
      <c r="E328" s="42"/>
      <c r="F328" s="26" t="s">
        <v>1852</v>
      </c>
      <c r="G328" s="37"/>
      <c r="H328" s="37"/>
      <c r="I328" s="23" t="s">
        <v>1860</v>
      </c>
      <c r="K328" s="846"/>
      <c r="L328" s="846"/>
    </row>
    <row r="329" spans="1:12" x14ac:dyDescent="0.2">
      <c r="A329" s="457" t="s">
        <v>2228</v>
      </c>
      <c r="B329" s="458" t="s">
        <v>2229</v>
      </c>
      <c r="C329" s="858">
        <v>6</v>
      </c>
      <c r="D329" s="859">
        <v>43028</v>
      </c>
      <c r="E329" s="854"/>
      <c r="F329" s="852" t="s">
        <v>1852</v>
      </c>
      <c r="G329" s="855"/>
      <c r="H329" s="855"/>
      <c r="I329" s="87" t="s">
        <v>3990</v>
      </c>
    </row>
    <row r="330" spans="1:12" x14ac:dyDescent="0.2">
      <c r="A330" s="856" t="s">
        <v>2230</v>
      </c>
      <c r="B330" s="847" t="s">
        <v>2231</v>
      </c>
      <c r="C330" s="858">
        <v>6</v>
      </c>
      <c r="D330" s="859">
        <v>43028</v>
      </c>
      <c r="E330" s="854"/>
      <c r="F330" s="852" t="s">
        <v>1852</v>
      </c>
      <c r="G330" s="855"/>
      <c r="H330" s="855"/>
      <c r="I330" s="87" t="s">
        <v>1860</v>
      </c>
    </row>
    <row r="331" spans="1:12" x14ac:dyDescent="0.2">
      <c r="A331" s="36" t="s">
        <v>2312</v>
      </c>
      <c r="B331" s="847" t="s">
        <v>2313</v>
      </c>
      <c r="C331" s="858">
        <v>6</v>
      </c>
      <c r="D331" s="859">
        <v>43027</v>
      </c>
      <c r="E331" s="854"/>
      <c r="F331" s="852" t="s">
        <v>1852</v>
      </c>
      <c r="G331" s="855"/>
      <c r="H331" s="855"/>
      <c r="I331" s="87" t="s">
        <v>1860</v>
      </c>
    </row>
    <row r="332" spans="1:12" x14ac:dyDescent="0.2">
      <c r="A332" s="38" t="s">
        <v>1991</v>
      </c>
      <c r="B332" s="853" t="s">
        <v>1992</v>
      </c>
      <c r="C332" s="145">
        <v>5</v>
      </c>
      <c r="D332" s="146">
        <v>43026</v>
      </c>
      <c r="E332" s="53"/>
      <c r="F332" s="52" t="s">
        <v>1852</v>
      </c>
      <c r="G332" s="55"/>
      <c r="H332" s="55"/>
      <c r="I332" s="849" t="s">
        <v>1860</v>
      </c>
      <c r="K332" s="846"/>
      <c r="L332" s="846"/>
    </row>
    <row r="333" spans="1:12" x14ac:dyDescent="0.2">
      <c r="A333" s="34" t="s">
        <v>2844</v>
      </c>
      <c r="B333" s="848" t="s">
        <v>2845</v>
      </c>
      <c r="C333" s="140">
        <v>6</v>
      </c>
      <c r="D333" s="141">
        <v>43026</v>
      </c>
      <c r="E333" s="42"/>
      <c r="F333" s="26" t="s">
        <v>1852</v>
      </c>
      <c r="G333" s="37"/>
      <c r="H333" s="37"/>
      <c r="I333" s="23" t="s">
        <v>1860</v>
      </c>
    </row>
    <row r="334" spans="1:12" x14ac:dyDescent="0.2">
      <c r="A334" s="464" t="s">
        <v>2304</v>
      </c>
      <c r="B334" s="456" t="s">
        <v>2305</v>
      </c>
      <c r="C334" s="858">
        <v>14</v>
      </c>
      <c r="D334" s="859">
        <v>43020</v>
      </c>
      <c r="E334" s="854" t="s">
        <v>1852</v>
      </c>
      <c r="F334" s="852"/>
      <c r="G334" s="855"/>
      <c r="H334" s="855"/>
      <c r="I334" s="851" t="s">
        <v>3979</v>
      </c>
    </row>
    <row r="335" spans="1:12" x14ac:dyDescent="0.2">
      <c r="A335" s="36" t="s">
        <v>1985</v>
      </c>
      <c r="B335" s="847" t="s">
        <v>1986</v>
      </c>
      <c r="C335" s="858">
        <v>6</v>
      </c>
      <c r="D335" s="859">
        <v>43010</v>
      </c>
      <c r="E335" s="854" t="s">
        <v>1852</v>
      </c>
      <c r="F335" s="852"/>
      <c r="G335" s="855"/>
      <c r="H335" s="855"/>
      <c r="I335" s="87" t="s">
        <v>1987</v>
      </c>
    </row>
    <row r="336" spans="1:12" x14ac:dyDescent="0.2">
      <c r="A336" s="36" t="s">
        <v>2951</v>
      </c>
      <c r="B336" s="847" t="s">
        <v>2952</v>
      </c>
      <c r="C336" s="858">
        <v>6</v>
      </c>
      <c r="D336" s="859">
        <v>43010</v>
      </c>
      <c r="E336" s="854"/>
      <c r="F336" s="852" t="s">
        <v>1852</v>
      </c>
      <c r="G336" s="855"/>
      <c r="H336" s="855"/>
      <c r="I336" s="87" t="s">
        <v>2953</v>
      </c>
    </row>
    <row r="337" spans="1:12" x14ac:dyDescent="0.2">
      <c r="A337" s="38" t="s">
        <v>2886</v>
      </c>
      <c r="B337" s="853" t="s">
        <v>2887</v>
      </c>
      <c r="C337" s="145">
        <v>7</v>
      </c>
      <c r="D337" s="146">
        <v>43007</v>
      </c>
      <c r="E337" s="53"/>
      <c r="F337" s="52" t="s">
        <v>1852</v>
      </c>
      <c r="G337" s="55"/>
      <c r="H337" s="55"/>
      <c r="I337" s="849" t="s">
        <v>2888</v>
      </c>
    </row>
    <row r="338" spans="1:12" x14ac:dyDescent="0.2">
      <c r="A338" s="60" t="s">
        <v>2667</v>
      </c>
      <c r="B338" s="848" t="s">
        <v>2668</v>
      </c>
      <c r="C338" s="140">
        <v>5</v>
      </c>
      <c r="D338" s="141">
        <v>43005</v>
      </c>
      <c r="E338" s="42"/>
      <c r="F338" s="26" t="s">
        <v>1852</v>
      </c>
      <c r="G338" s="37"/>
      <c r="H338" s="37"/>
      <c r="I338" s="61" t="s">
        <v>1860</v>
      </c>
    </row>
    <row r="339" spans="1:12" x14ac:dyDescent="0.2">
      <c r="A339" s="856" t="s">
        <v>2167</v>
      </c>
      <c r="B339" s="847" t="s">
        <v>2168</v>
      </c>
      <c r="C339" s="858">
        <v>12</v>
      </c>
      <c r="D339" s="859">
        <v>42998</v>
      </c>
      <c r="E339" s="854"/>
      <c r="F339" s="852"/>
      <c r="G339" s="855" t="s">
        <v>1852</v>
      </c>
      <c r="H339" s="855"/>
      <c r="I339" s="87" t="s">
        <v>2169</v>
      </c>
    </row>
    <row r="340" spans="1:12" x14ac:dyDescent="0.2">
      <c r="A340" s="36" t="s">
        <v>2062</v>
      </c>
      <c r="B340" s="847" t="s">
        <v>2063</v>
      </c>
      <c r="C340" s="858">
        <v>7</v>
      </c>
      <c r="D340" s="859">
        <v>42996</v>
      </c>
      <c r="E340" s="854"/>
      <c r="F340" s="852" t="s">
        <v>1852</v>
      </c>
      <c r="G340" s="855"/>
      <c r="H340" s="855"/>
      <c r="I340" s="87" t="s">
        <v>1860</v>
      </c>
    </row>
    <row r="341" spans="1:12" x14ac:dyDescent="0.2">
      <c r="A341" s="856" t="s">
        <v>2177</v>
      </c>
      <c r="B341" s="847" t="s">
        <v>2178</v>
      </c>
      <c r="C341" s="858">
        <v>5</v>
      </c>
      <c r="D341" s="859">
        <v>42996</v>
      </c>
      <c r="E341" s="854"/>
      <c r="F341" s="852" t="s">
        <v>1852</v>
      </c>
      <c r="G341" s="855"/>
      <c r="H341" s="855"/>
      <c r="I341" s="851" t="s">
        <v>1860</v>
      </c>
    </row>
    <row r="342" spans="1:12" x14ac:dyDescent="0.2">
      <c r="A342" s="88" t="s">
        <v>1942</v>
      </c>
      <c r="B342" s="853" t="s">
        <v>1943</v>
      </c>
      <c r="C342" s="145">
        <v>19</v>
      </c>
      <c r="D342" s="146">
        <v>42993</v>
      </c>
      <c r="E342" s="53" t="s">
        <v>1852</v>
      </c>
      <c r="F342" s="52"/>
      <c r="G342" s="55"/>
      <c r="H342" s="55"/>
      <c r="I342" s="849"/>
    </row>
    <row r="343" spans="1:12" x14ac:dyDescent="0.2">
      <c r="A343" s="34" t="s">
        <v>2445</v>
      </c>
      <c r="B343" s="848" t="s">
        <v>2446</v>
      </c>
      <c r="C343" s="140">
        <v>7</v>
      </c>
      <c r="D343" s="141">
        <v>42993</v>
      </c>
      <c r="E343" s="42"/>
      <c r="F343" s="26" t="s">
        <v>1852</v>
      </c>
      <c r="G343" s="37"/>
      <c r="H343" s="37"/>
      <c r="I343" s="1029" t="s">
        <v>4124</v>
      </c>
    </row>
    <row r="344" spans="1:12" x14ac:dyDescent="0.2">
      <c r="A344" s="36" t="s">
        <v>2711</v>
      </c>
      <c r="B344" s="847" t="s">
        <v>2712</v>
      </c>
      <c r="C344" s="858">
        <v>7</v>
      </c>
      <c r="D344" s="859">
        <v>42993</v>
      </c>
      <c r="E344" s="854"/>
      <c r="F344" s="852" t="s">
        <v>1852</v>
      </c>
      <c r="G344" s="855"/>
      <c r="H344" s="855"/>
      <c r="I344" s="851" t="s">
        <v>1860</v>
      </c>
      <c r="K344" s="846"/>
      <c r="L344" s="846"/>
    </row>
    <row r="345" spans="1:12" x14ac:dyDescent="0.2">
      <c r="A345" s="856" t="s">
        <v>2193</v>
      </c>
      <c r="B345" s="847" t="s">
        <v>2194</v>
      </c>
      <c r="C345" s="858">
        <v>8</v>
      </c>
      <c r="D345" s="859">
        <v>42992</v>
      </c>
      <c r="E345" s="854"/>
      <c r="F345" s="852"/>
      <c r="G345" s="855" t="s">
        <v>1852</v>
      </c>
      <c r="H345" s="855"/>
      <c r="I345" s="87" t="s">
        <v>2195</v>
      </c>
    </row>
    <row r="346" spans="1:12" x14ac:dyDescent="0.2">
      <c r="A346" s="856" t="s">
        <v>2728</v>
      </c>
      <c r="B346" s="847" t="s">
        <v>2729</v>
      </c>
      <c r="C346" s="858">
        <v>6</v>
      </c>
      <c r="D346" s="859">
        <v>42983</v>
      </c>
      <c r="E346" s="854"/>
      <c r="F346" s="852" t="s">
        <v>1852</v>
      </c>
      <c r="G346" s="855"/>
      <c r="H346" s="855"/>
      <c r="I346" s="851" t="s">
        <v>1860</v>
      </c>
    </row>
    <row r="347" spans="1:12" x14ac:dyDescent="0.2">
      <c r="A347" s="1009" t="s">
        <v>2777</v>
      </c>
      <c r="B347" s="144" t="s">
        <v>2778</v>
      </c>
      <c r="C347" s="145">
        <v>11</v>
      </c>
      <c r="D347" s="146">
        <v>42983</v>
      </c>
      <c r="E347" s="53"/>
      <c r="F347" s="52"/>
      <c r="G347" s="55"/>
      <c r="H347" s="55" t="s">
        <v>1852</v>
      </c>
      <c r="I347" s="849"/>
      <c r="K347" s="846"/>
      <c r="L347" s="846"/>
    </row>
    <row r="348" spans="1:12" x14ac:dyDescent="0.2">
      <c r="A348" s="34" t="s">
        <v>1878</v>
      </c>
      <c r="B348" s="848" t="s">
        <v>1879</v>
      </c>
      <c r="C348" s="140">
        <v>6</v>
      </c>
      <c r="D348" s="141">
        <v>42978</v>
      </c>
      <c r="E348" s="42"/>
      <c r="F348" s="26" t="s">
        <v>1852</v>
      </c>
      <c r="G348" s="37"/>
      <c r="H348" s="37"/>
      <c r="I348" s="23" t="s">
        <v>1860</v>
      </c>
      <c r="K348" s="863"/>
      <c r="L348" s="863"/>
    </row>
    <row r="349" spans="1:12" x14ac:dyDescent="0.2">
      <c r="A349" s="36" t="s">
        <v>2182</v>
      </c>
      <c r="B349" s="847" t="s">
        <v>2183</v>
      </c>
      <c r="C349" s="858">
        <v>5</v>
      </c>
      <c r="D349" s="859">
        <v>42978</v>
      </c>
      <c r="E349" s="854"/>
      <c r="F349" s="852"/>
      <c r="G349" s="855" t="s">
        <v>1852</v>
      </c>
      <c r="H349" s="855"/>
      <c r="I349" s="851" t="s">
        <v>2184</v>
      </c>
      <c r="K349" s="846"/>
      <c r="L349" s="846"/>
    </row>
    <row r="350" spans="1:12" x14ac:dyDescent="0.2">
      <c r="A350" s="36" t="s">
        <v>2977</v>
      </c>
      <c r="B350" s="847" t="s">
        <v>2978</v>
      </c>
      <c r="C350" s="858">
        <v>7</v>
      </c>
      <c r="D350" s="859">
        <v>42975</v>
      </c>
      <c r="E350" s="854"/>
      <c r="F350" s="852"/>
      <c r="G350" s="855" t="s">
        <v>1852</v>
      </c>
      <c r="H350" s="855"/>
      <c r="I350" s="87" t="s">
        <v>2979</v>
      </c>
    </row>
    <row r="351" spans="1:12" x14ac:dyDescent="0.2">
      <c r="A351" s="1011" t="s">
        <v>2292</v>
      </c>
      <c r="B351" s="458" t="s">
        <v>2293</v>
      </c>
      <c r="C351" s="858">
        <v>12</v>
      </c>
      <c r="D351" s="859">
        <v>42957</v>
      </c>
      <c r="E351" s="854"/>
      <c r="F351" s="852" t="s">
        <v>1852</v>
      </c>
      <c r="G351" s="855"/>
      <c r="H351" s="855"/>
      <c r="I351" s="87" t="s">
        <v>3990</v>
      </c>
    </row>
    <row r="352" spans="1:12" x14ac:dyDescent="0.2">
      <c r="A352" s="88" t="s">
        <v>2518</v>
      </c>
      <c r="B352" s="853" t="s">
        <v>2519</v>
      </c>
      <c r="C352" s="145">
        <v>16</v>
      </c>
      <c r="D352" s="146">
        <v>42957</v>
      </c>
      <c r="E352" s="53"/>
      <c r="F352" s="52" t="s">
        <v>1852</v>
      </c>
      <c r="G352" s="55"/>
      <c r="H352" s="55"/>
      <c r="I352" s="849" t="s">
        <v>2520</v>
      </c>
    </row>
    <row r="353" spans="1:12" x14ac:dyDescent="0.2">
      <c r="A353" s="1019" t="s">
        <v>2395</v>
      </c>
      <c r="B353" s="170" t="s">
        <v>2396</v>
      </c>
      <c r="C353" s="140">
        <v>7</v>
      </c>
      <c r="D353" s="141">
        <v>42956</v>
      </c>
      <c r="E353" s="42"/>
      <c r="F353" s="26"/>
      <c r="G353" s="37"/>
      <c r="H353" s="37" t="s">
        <v>1852</v>
      </c>
      <c r="I353" s="848"/>
    </row>
    <row r="354" spans="1:12" x14ac:dyDescent="0.2">
      <c r="A354" s="36" t="s">
        <v>2453</v>
      </c>
      <c r="B354" s="847" t="s">
        <v>2454</v>
      </c>
      <c r="C354" s="858">
        <v>6</v>
      </c>
      <c r="D354" s="859">
        <v>42955</v>
      </c>
      <c r="E354" s="854"/>
      <c r="F354" s="852" t="s">
        <v>1852</v>
      </c>
      <c r="G354" s="855"/>
      <c r="H354" s="855"/>
      <c r="I354" s="847" t="s">
        <v>1860</v>
      </c>
    </row>
    <row r="355" spans="1:12" x14ac:dyDescent="0.2">
      <c r="A355" s="149" t="s">
        <v>2681</v>
      </c>
      <c r="B355" s="75" t="s">
        <v>2682</v>
      </c>
      <c r="C355" s="858">
        <v>6</v>
      </c>
      <c r="D355" s="859">
        <v>42955</v>
      </c>
      <c r="E355" s="854"/>
      <c r="F355" s="852" t="s">
        <v>1852</v>
      </c>
      <c r="G355" s="855"/>
      <c r="H355" s="855"/>
      <c r="I355" s="847" t="s">
        <v>2683</v>
      </c>
    </row>
    <row r="356" spans="1:12" x14ac:dyDescent="0.2">
      <c r="A356" s="36" t="s">
        <v>2530</v>
      </c>
      <c r="B356" s="847" t="s">
        <v>2529</v>
      </c>
      <c r="C356" s="858">
        <v>7</v>
      </c>
      <c r="D356" s="859">
        <v>42954</v>
      </c>
      <c r="E356" s="854"/>
      <c r="F356" s="852" t="s">
        <v>1852</v>
      </c>
      <c r="G356" s="855"/>
      <c r="H356" s="855"/>
      <c r="I356" s="847" t="s">
        <v>1860</v>
      </c>
    </row>
    <row r="357" spans="1:12" x14ac:dyDescent="0.2">
      <c r="A357" s="38" t="s">
        <v>2274</v>
      </c>
      <c r="B357" s="853" t="s">
        <v>2275</v>
      </c>
      <c r="C357" s="145">
        <v>6</v>
      </c>
      <c r="D357" s="146">
        <v>42951</v>
      </c>
      <c r="E357" s="53"/>
      <c r="F357" s="52" t="s">
        <v>1852</v>
      </c>
      <c r="G357" s="55"/>
      <c r="H357" s="55"/>
      <c r="I357" s="853" t="s">
        <v>1860</v>
      </c>
      <c r="K357" s="846"/>
      <c r="L357" s="846"/>
    </row>
    <row r="358" spans="1:12" x14ac:dyDescent="0.2">
      <c r="A358" s="1012" t="s">
        <v>2294</v>
      </c>
      <c r="B358" s="979" t="s">
        <v>2295</v>
      </c>
      <c r="C358" s="140">
        <v>7</v>
      </c>
      <c r="D358" s="141">
        <v>42951</v>
      </c>
      <c r="E358" s="42"/>
      <c r="F358" s="26" t="s">
        <v>1852</v>
      </c>
      <c r="G358" s="37"/>
      <c r="H358" s="37"/>
      <c r="I358" s="23" t="s">
        <v>3990</v>
      </c>
    </row>
    <row r="359" spans="1:12" x14ac:dyDescent="0.2">
      <c r="A359" s="36" t="s">
        <v>2756</v>
      </c>
      <c r="B359" s="847" t="s">
        <v>2757</v>
      </c>
      <c r="C359" s="858">
        <v>6</v>
      </c>
      <c r="D359" s="859">
        <v>42951</v>
      </c>
      <c r="E359" s="854"/>
      <c r="F359" s="852" t="s">
        <v>1852</v>
      </c>
      <c r="G359" s="855"/>
      <c r="H359" s="855"/>
      <c r="I359" s="851" t="s">
        <v>1860</v>
      </c>
    </row>
    <row r="360" spans="1:12" x14ac:dyDescent="0.2">
      <c r="A360" s="856" t="s">
        <v>2762</v>
      </c>
      <c r="B360" s="847" t="s">
        <v>2763</v>
      </c>
      <c r="C360" s="858">
        <v>6</v>
      </c>
      <c r="D360" s="859">
        <v>42951</v>
      </c>
      <c r="E360" s="854"/>
      <c r="F360" s="852" t="s">
        <v>1852</v>
      </c>
      <c r="G360" s="855"/>
      <c r="H360" s="855"/>
      <c r="I360" s="851" t="s">
        <v>1860</v>
      </c>
    </row>
    <row r="361" spans="1:12" x14ac:dyDescent="0.2">
      <c r="A361" s="856" t="s">
        <v>2970</v>
      </c>
      <c r="B361" s="847" t="s">
        <v>2971</v>
      </c>
      <c r="C361" s="858">
        <v>5</v>
      </c>
      <c r="D361" s="859">
        <v>42950</v>
      </c>
      <c r="E361" s="854"/>
      <c r="F361" s="852" t="s">
        <v>1852</v>
      </c>
      <c r="G361" s="855"/>
      <c r="H361" s="855"/>
      <c r="I361" s="851" t="s">
        <v>1860</v>
      </c>
    </row>
    <row r="362" spans="1:12" x14ac:dyDescent="0.2">
      <c r="A362" s="38" t="s">
        <v>2897</v>
      </c>
      <c r="B362" s="853" t="s">
        <v>2898</v>
      </c>
      <c r="C362" s="145">
        <v>6</v>
      </c>
      <c r="D362" s="146">
        <v>42949</v>
      </c>
      <c r="E362" s="53"/>
      <c r="F362" s="52" t="s">
        <v>1852</v>
      </c>
      <c r="G362" s="55"/>
      <c r="H362" s="55"/>
      <c r="I362" s="849" t="s">
        <v>1860</v>
      </c>
    </row>
    <row r="363" spans="1:12" x14ac:dyDescent="0.2">
      <c r="A363" s="60" t="s">
        <v>2722</v>
      </c>
      <c r="B363" s="848" t="s">
        <v>2723</v>
      </c>
      <c r="C363" s="140">
        <v>13</v>
      </c>
      <c r="D363" s="141">
        <v>42948</v>
      </c>
      <c r="E363" s="42"/>
      <c r="F363" s="26"/>
      <c r="G363" s="37" t="s">
        <v>1852</v>
      </c>
      <c r="H363" s="37"/>
      <c r="I363" s="848" t="s">
        <v>2724</v>
      </c>
      <c r="K363" s="846"/>
      <c r="L363" s="846"/>
    </row>
    <row r="364" spans="1:12" x14ac:dyDescent="0.2">
      <c r="A364" s="856" t="s">
        <v>1890</v>
      </c>
      <c r="B364" s="847" t="s">
        <v>1891</v>
      </c>
      <c r="C364" s="858">
        <v>11</v>
      </c>
      <c r="D364" s="859">
        <v>42916</v>
      </c>
      <c r="E364" s="854"/>
      <c r="F364" s="852"/>
      <c r="G364" s="855" t="s">
        <v>1852</v>
      </c>
      <c r="H364" s="855"/>
      <c r="I364" s="857" t="s">
        <v>1892</v>
      </c>
    </row>
    <row r="365" spans="1:12" x14ac:dyDescent="0.2">
      <c r="A365" s="856" t="s">
        <v>1871</v>
      </c>
      <c r="B365" s="847" t="s">
        <v>1872</v>
      </c>
      <c r="C365" s="858">
        <v>5</v>
      </c>
      <c r="D365" s="859">
        <v>42909</v>
      </c>
      <c r="E365" s="854"/>
      <c r="F365" s="852"/>
      <c r="G365" s="855" t="s">
        <v>1873</v>
      </c>
      <c r="H365" s="855"/>
      <c r="I365" s="857" t="s">
        <v>1874</v>
      </c>
    </row>
    <row r="366" spans="1:12" x14ac:dyDescent="0.2">
      <c r="A366" s="856" t="s">
        <v>2785</v>
      </c>
      <c r="B366" s="847" t="s">
        <v>2786</v>
      </c>
      <c r="C366" s="858">
        <v>18</v>
      </c>
      <c r="D366" s="859">
        <v>42902</v>
      </c>
      <c r="E366" s="854"/>
      <c r="F366" s="852"/>
      <c r="G366" s="855" t="s">
        <v>1852</v>
      </c>
      <c r="H366" s="855"/>
      <c r="I366" s="857" t="s">
        <v>2787</v>
      </c>
    </row>
    <row r="367" spans="1:12" x14ac:dyDescent="0.2">
      <c r="A367" s="88" t="s">
        <v>2489</v>
      </c>
      <c r="B367" s="853" t="s">
        <v>2490</v>
      </c>
      <c r="C367" s="145">
        <v>8</v>
      </c>
      <c r="D367" s="146">
        <v>42900</v>
      </c>
      <c r="E367" s="53"/>
      <c r="F367" s="52"/>
      <c r="G367" s="55" t="s">
        <v>1852</v>
      </c>
      <c r="H367" s="55"/>
      <c r="I367" s="102" t="s">
        <v>2491</v>
      </c>
    </row>
    <row r="368" spans="1:12" x14ac:dyDescent="0.2">
      <c r="A368" s="60" t="s">
        <v>2403</v>
      </c>
      <c r="B368" s="848" t="s">
        <v>2404</v>
      </c>
      <c r="C368" s="140">
        <v>6</v>
      </c>
      <c r="D368" s="141">
        <v>42887</v>
      </c>
      <c r="E368" s="42"/>
      <c r="F368" s="26"/>
      <c r="G368" s="37" t="s">
        <v>1852</v>
      </c>
      <c r="H368" s="26"/>
      <c r="I368" s="61" t="s">
        <v>2405</v>
      </c>
    </row>
    <row r="369" spans="1:13" x14ac:dyDescent="0.2">
      <c r="A369" s="856" t="s">
        <v>2935</v>
      </c>
      <c r="B369" s="847" t="s">
        <v>2936</v>
      </c>
      <c r="C369" s="858">
        <v>39</v>
      </c>
      <c r="D369" s="859">
        <v>42886</v>
      </c>
      <c r="E369" s="854"/>
      <c r="F369" s="852"/>
      <c r="G369" s="855" t="s">
        <v>1852</v>
      </c>
      <c r="H369" s="852"/>
      <c r="I369" s="87" t="s">
        <v>2937</v>
      </c>
    </row>
    <row r="370" spans="1:13" x14ac:dyDescent="0.2">
      <c r="A370" s="856" t="s">
        <v>2972</v>
      </c>
      <c r="B370" s="847" t="s">
        <v>2973</v>
      </c>
      <c r="C370" s="858">
        <v>5</v>
      </c>
      <c r="D370" s="859">
        <v>42886</v>
      </c>
      <c r="E370" s="854"/>
      <c r="F370" s="852"/>
      <c r="G370" s="855" t="s">
        <v>1852</v>
      </c>
      <c r="H370" s="852"/>
      <c r="I370" s="87" t="s">
        <v>2974</v>
      </c>
    </row>
    <row r="371" spans="1:13" x14ac:dyDescent="0.2">
      <c r="A371" s="155" t="s">
        <v>2794</v>
      </c>
      <c r="B371" s="847" t="s">
        <v>2795</v>
      </c>
      <c r="C371" s="70">
        <v>7</v>
      </c>
      <c r="D371" s="156">
        <v>42873</v>
      </c>
      <c r="E371" s="852" t="s">
        <v>1852</v>
      </c>
      <c r="F371" s="852"/>
      <c r="G371" s="852"/>
      <c r="H371" s="852"/>
      <c r="I371" s="847"/>
    </row>
    <row r="372" spans="1:13" x14ac:dyDescent="0.2">
      <c r="A372" s="88" t="s">
        <v>2104</v>
      </c>
      <c r="B372" s="853" t="s">
        <v>2105</v>
      </c>
      <c r="C372" s="145">
        <v>6</v>
      </c>
      <c r="D372" s="146">
        <v>42856</v>
      </c>
      <c r="E372" s="53"/>
      <c r="F372" s="52"/>
      <c r="G372" s="55" t="s">
        <v>1852</v>
      </c>
      <c r="H372" s="52"/>
      <c r="I372" s="91" t="s">
        <v>2106</v>
      </c>
    </row>
    <row r="373" spans="1:13" x14ac:dyDescent="0.2">
      <c r="A373" s="60" t="s">
        <v>2215</v>
      </c>
      <c r="B373" s="848" t="s">
        <v>2216</v>
      </c>
      <c r="C373" s="140">
        <v>10</v>
      </c>
      <c r="D373" s="141">
        <v>42853</v>
      </c>
      <c r="E373" s="42" t="s">
        <v>1852</v>
      </c>
      <c r="F373" s="26"/>
      <c r="G373" s="37"/>
      <c r="H373" s="37"/>
      <c r="I373" s="23"/>
    </row>
    <row r="374" spans="1:13" x14ac:dyDescent="0.2">
      <c r="A374" s="856" t="s">
        <v>2036</v>
      </c>
      <c r="B374" s="847" t="s">
        <v>2037</v>
      </c>
      <c r="C374" s="858">
        <v>8</v>
      </c>
      <c r="D374" s="859">
        <v>42849</v>
      </c>
      <c r="E374" s="854"/>
      <c r="F374" s="852"/>
      <c r="G374" s="855" t="s">
        <v>1852</v>
      </c>
      <c r="H374" s="855"/>
      <c r="I374" s="87" t="s">
        <v>2038</v>
      </c>
    </row>
    <row r="375" spans="1:13" x14ac:dyDescent="0.2">
      <c r="A375" s="856" t="s">
        <v>2764</v>
      </c>
      <c r="B375" s="847" t="s">
        <v>2765</v>
      </c>
      <c r="C375" s="858">
        <v>6</v>
      </c>
      <c r="D375" s="859">
        <v>42836</v>
      </c>
      <c r="E375" s="854" t="s">
        <v>1852</v>
      </c>
      <c r="F375" s="852"/>
      <c r="G375" s="855"/>
      <c r="H375" s="855"/>
      <c r="I375" s="851"/>
    </row>
    <row r="376" spans="1:13" x14ac:dyDescent="0.2">
      <c r="A376" s="856" t="s">
        <v>2043</v>
      </c>
      <c r="B376" s="847" t="s">
        <v>2044</v>
      </c>
      <c r="C376" s="858">
        <v>6</v>
      </c>
      <c r="D376" s="859">
        <v>42832</v>
      </c>
      <c r="E376" s="854"/>
      <c r="F376" s="852"/>
      <c r="G376" s="855" t="s">
        <v>1852</v>
      </c>
      <c r="H376" s="855"/>
      <c r="I376" s="87" t="s">
        <v>2045</v>
      </c>
      <c r="K376" s="846"/>
      <c r="L376" s="846"/>
    </row>
    <row r="377" spans="1:13" x14ac:dyDescent="0.2">
      <c r="A377" s="88" t="s">
        <v>2286</v>
      </c>
      <c r="B377" s="853" t="s">
        <v>2287</v>
      </c>
      <c r="C377" s="145">
        <v>11</v>
      </c>
      <c r="D377" s="146">
        <v>42828</v>
      </c>
      <c r="E377" s="53"/>
      <c r="F377" s="52"/>
      <c r="G377" s="55" t="s">
        <v>1852</v>
      </c>
      <c r="H377" s="55"/>
      <c r="I377" s="87" t="s">
        <v>2288</v>
      </c>
      <c r="K377" s="846"/>
      <c r="L377" s="846"/>
    </row>
    <row r="378" spans="1:13" x14ac:dyDescent="0.2">
      <c r="A378" s="60" t="s">
        <v>2217</v>
      </c>
      <c r="B378" s="848" t="s">
        <v>2218</v>
      </c>
      <c r="C378" s="140">
        <v>6</v>
      </c>
      <c r="D378" s="141">
        <v>42822</v>
      </c>
      <c r="E378" s="42"/>
      <c r="F378" s="26"/>
      <c r="G378" s="37" t="s">
        <v>1852</v>
      </c>
      <c r="H378" s="43"/>
      <c r="I378" s="65" t="s">
        <v>2219</v>
      </c>
    </row>
    <row r="379" spans="1:13" x14ac:dyDescent="0.2">
      <c r="A379" s="856" t="s">
        <v>2334</v>
      </c>
      <c r="B379" s="847" t="s">
        <v>2335</v>
      </c>
      <c r="C379" s="70">
        <v>6</v>
      </c>
      <c r="D379" s="859">
        <v>42804</v>
      </c>
      <c r="E379" s="854"/>
      <c r="F379" s="852"/>
      <c r="G379" s="855" t="s">
        <v>1852</v>
      </c>
      <c r="H379" s="850"/>
      <c r="I379" s="857" t="s">
        <v>2336</v>
      </c>
      <c r="L379" s="846"/>
      <c r="M379" s="846"/>
    </row>
    <row r="380" spans="1:13" x14ac:dyDescent="0.2">
      <c r="A380" s="856" t="s">
        <v>2456</v>
      </c>
      <c r="B380" s="847" t="s">
        <v>2457</v>
      </c>
      <c r="C380" s="70">
        <v>25</v>
      </c>
      <c r="D380" s="859">
        <v>42804</v>
      </c>
      <c r="E380" s="854"/>
      <c r="F380" s="852"/>
      <c r="G380" s="855" t="s">
        <v>1852</v>
      </c>
      <c r="H380" s="850"/>
      <c r="I380" s="857" t="s">
        <v>2458</v>
      </c>
    </row>
    <row r="381" spans="1:13" x14ac:dyDescent="0.2">
      <c r="A381" s="856" t="s">
        <v>2081</v>
      </c>
      <c r="B381" s="847" t="s">
        <v>2082</v>
      </c>
      <c r="C381" s="70">
        <v>33</v>
      </c>
      <c r="D381" s="859">
        <v>42795</v>
      </c>
      <c r="E381" s="854"/>
      <c r="F381" s="852"/>
      <c r="G381" s="855" t="s">
        <v>1852</v>
      </c>
      <c r="H381" s="850"/>
      <c r="I381" s="857" t="s">
        <v>2083</v>
      </c>
    </row>
    <row r="382" spans="1:13" x14ac:dyDescent="0.2">
      <c r="A382" s="88" t="s">
        <v>2788</v>
      </c>
      <c r="B382" s="853" t="s">
        <v>2789</v>
      </c>
      <c r="C382" s="76">
        <v>7</v>
      </c>
      <c r="D382" s="146">
        <v>42793</v>
      </c>
      <c r="E382" s="53"/>
      <c r="F382" s="52"/>
      <c r="G382" s="55" t="s">
        <v>1852</v>
      </c>
      <c r="H382" s="48"/>
      <c r="I382" s="853" t="s">
        <v>2790</v>
      </c>
    </row>
    <row r="383" spans="1:13" x14ac:dyDescent="0.2">
      <c r="A383" s="60" t="s">
        <v>2309</v>
      </c>
      <c r="B383" s="848" t="s">
        <v>2310</v>
      </c>
      <c r="C383" s="62">
        <v>5</v>
      </c>
      <c r="D383" s="141">
        <v>42782</v>
      </c>
      <c r="E383" s="42" t="s">
        <v>1852</v>
      </c>
      <c r="F383" s="26"/>
      <c r="G383" s="37"/>
      <c r="H383" s="37"/>
      <c r="I383" s="851" t="s">
        <v>2311</v>
      </c>
    </row>
    <row r="384" spans="1:13" x14ac:dyDescent="0.2">
      <c r="A384" s="856" t="s">
        <v>2674</v>
      </c>
      <c r="B384" s="847" t="s">
        <v>2675</v>
      </c>
      <c r="C384" s="70">
        <v>5</v>
      </c>
      <c r="D384" s="859">
        <v>42754</v>
      </c>
      <c r="E384" s="854" t="s">
        <v>1852</v>
      </c>
      <c r="F384" s="852"/>
      <c r="G384" s="855"/>
      <c r="H384" s="855"/>
      <c r="I384" s="87"/>
    </row>
    <row r="385" spans="1:13" x14ac:dyDescent="0.2">
      <c r="A385" s="856" t="s">
        <v>2100</v>
      </c>
      <c r="B385" s="847" t="s">
        <v>2101</v>
      </c>
      <c r="C385" s="70">
        <v>7</v>
      </c>
      <c r="D385" s="859">
        <v>42745</v>
      </c>
      <c r="E385" s="854"/>
      <c r="F385" s="852"/>
      <c r="G385" s="855" t="s">
        <v>1852</v>
      </c>
      <c r="H385" s="855"/>
      <c r="I385" s="87" t="s">
        <v>2102</v>
      </c>
    </row>
    <row r="386" spans="1:13" x14ac:dyDescent="0.2">
      <c r="A386" s="856" t="s">
        <v>2791</v>
      </c>
      <c r="B386" s="847" t="s">
        <v>2792</v>
      </c>
      <c r="C386" s="70">
        <v>6</v>
      </c>
      <c r="D386" s="859">
        <v>42739</v>
      </c>
      <c r="E386" s="854"/>
      <c r="F386" s="852"/>
      <c r="G386" s="855" t="s">
        <v>1852</v>
      </c>
      <c r="H386" s="855"/>
      <c r="I386" s="87" t="s">
        <v>2793</v>
      </c>
      <c r="K386" s="863"/>
      <c r="L386" s="863"/>
    </row>
    <row r="387" spans="1:13" x14ac:dyDescent="0.2">
      <c r="A387" s="893" t="s">
        <v>3002</v>
      </c>
      <c r="B387" s="460" t="s">
        <v>3003</v>
      </c>
      <c r="C387" s="76">
        <v>13</v>
      </c>
      <c r="D387" s="146">
        <v>42725</v>
      </c>
      <c r="E387" s="53"/>
      <c r="F387" s="52"/>
      <c r="G387" s="55"/>
      <c r="H387" s="55" t="s">
        <v>1852</v>
      </c>
      <c r="I387" s="91" t="s">
        <v>4025</v>
      </c>
      <c r="K387" s="846"/>
      <c r="L387" s="846"/>
    </row>
    <row r="388" spans="1:13" x14ac:dyDescent="0.2">
      <c r="A388" s="60" t="s">
        <v>2130</v>
      </c>
      <c r="B388" s="848" t="s">
        <v>2131</v>
      </c>
      <c r="C388" s="62">
        <v>5</v>
      </c>
      <c r="D388" s="141">
        <v>42712</v>
      </c>
      <c r="E388" s="42" t="s">
        <v>1852</v>
      </c>
      <c r="F388" s="26"/>
      <c r="G388" s="37"/>
      <c r="H388" s="37"/>
      <c r="I388" s="23"/>
    </row>
    <row r="389" spans="1:13" x14ac:dyDescent="0.2">
      <c r="A389" s="36" t="s">
        <v>2678</v>
      </c>
      <c r="B389" s="847" t="s">
        <v>2679</v>
      </c>
      <c r="C389" s="70">
        <v>6</v>
      </c>
      <c r="D389" s="859">
        <v>42705</v>
      </c>
      <c r="E389" s="854"/>
      <c r="F389" s="852"/>
      <c r="G389" s="855" t="s">
        <v>1852</v>
      </c>
      <c r="H389" s="855"/>
      <c r="I389" s="87" t="s">
        <v>2680</v>
      </c>
      <c r="K389" s="846"/>
      <c r="L389" s="846"/>
    </row>
    <row r="390" spans="1:13" x14ac:dyDescent="0.2">
      <c r="A390" s="856" t="s">
        <v>2266</v>
      </c>
      <c r="B390" s="847" t="s">
        <v>2267</v>
      </c>
      <c r="C390" s="70">
        <v>15</v>
      </c>
      <c r="D390" s="859">
        <v>42697</v>
      </c>
      <c r="E390" s="854"/>
      <c r="F390" s="852" t="s">
        <v>1852</v>
      </c>
      <c r="G390" s="855"/>
      <c r="H390" s="855"/>
      <c r="I390" s="87" t="s">
        <v>1853</v>
      </c>
      <c r="K390" s="846"/>
      <c r="L390" s="846"/>
    </row>
    <row r="391" spans="1:13" x14ac:dyDescent="0.2">
      <c r="A391" s="147" t="s">
        <v>2188</v>
      </c>
      <c r="B391" s="75" t="s">
        <v>2189</v>
      </c>
      <c r="C391" s="70">
        <v>5</v>
      </c>
      <c r="D391" s="859">
        <v>42696</v>
      </c>
      <c r="E391" s="854"/>
      <c r="F391" s="852" t="s">
        <v>1852</v>
      </c>
      <c r="G391" s="855"/>
      <c r="H391" s="855"/>
      <c r="I391" s="87" t="s">
        <v>4101</v>
      </c>
      <c r="K391" s="846"/>
      <c r="L391" s="846"/>
      <c r="M391" s="846"/>
    </row>
    <row r="392" spans="1:13" x14ac:dyDescent="0.2">
      <c r="A392" s="88" t="s">
        <v>2582</v>
      </c>
      <c r="B392" s="853" t="s">
        <v>2583</v>
      </c>
      <c r="C392" s="76">
        <v>6</v>
      </c>
      <c r="D392" s="146">
        <v>42690</v>
      </c>
      <c r="E392" s="53"/>
      <c r="F392" s="52" t="s">
        <v>1852</v>
      </c>
      <c r="G392" s="55"/>
      <c r="H392" s="55"/>
      <c r="I392" s="91" t="s">
        <v>1853</v>
      </c>
    </row>
    <row r="393" spans="1:13" x14ac:dyDescent="0.2">
      <c r="A393" s="60" t="s">
        <v>2639</v>
      </c>
      <c r="B393" s="848" t="s">
        <v>2640</v>
      </c>
      <c r="C393" s="62">
        <v>10</v>
      </c>
      <c r="D393" s="141">
        <v>42690</v>
      </c>
      <c r="E393" s="42"/>
      <c r="F393" s="26" t="s">
        <v>1852</v>
      </c>
      <c r="G393" s="37"/>
      <c r="H393" s="37"/>
      <c r="I393" s="61" t="s">
        <v>1853</v>
      </c>
    </row>
    <row r="394" spans="1:13" x14ac:dyDescent="0.2">
      <c r="A394" s="856" t="s">
        <v>2141</v>
      </c>
      <c r="B394" s="847" t="s">
        <v>2142</v>
      </c>
      <c r="C394" s="70">
        <v>5</v>
      </c>
      <c r="D394" s="859">
        <v>42688</v>
      </c>
      <c r="E394" s="854"/>
      <c r="F394" s="852" t="s">
        <v>1852</v>
      </c>
      <c r="G394" s="855"/>
      <c r="H394" s="855"/>
      <c r="I394" s="87" t="s">
        <v>1853</v>
      </c>
    </row>
    <row r="395" spans="1:13" x14ac:dyDescent="0.2">
      <c r="A395" s="856" t="s">
        <v>2173</v>
      </c>
      <c r="B395" s="847" t="s">
        <v>2174</v>
      </c>
      <c r="C395" s="70">
        <v>10</v>
      </c>
      <c r="D395" s="859">
        <v>42688</v>
      </c>
      <c r="E395" s="854"/>
      <c r="F395" s="852" t="s">
        <v>1852</v>
      </c>
      <c r="G395" s="855"/>
      <c r="H395" s="855"/>
      <c r="I395" s="87" t="s">
        <v>1853</v>
      </c>
      <c r="K395" s="846"/>
      <c r="L395" s="846"/>
    </row>
    <row r="396" spans="1:13" x14ac:dyDescent="0.2">
      <c r="A396" s="147" t="s">
        <v>1962</v>
      </c>
      <c r="B396" s="75" t="s">
        <v>1963</v>
      </c>
      <c r="C396" s="70">
        <v>6</v>
      </c>
      <c r="D396" s="859">
        <v>42685</v>
      </c>
      <c r="E396" s="854"/>
      <c r="F396" s="852" t="s">
        <v>1852</v>
      </c>
      <c r="G396" s="855"/>
      <c r="H396" s="855"/>
      <c r="I396" s="87" t="s">
        <v>1964</v>
      </c>
    </row>
    <row r="397" spans="1:13" x14ac:dyDescent="0.2">
      <c r="A397" s="88" t="s">
        <v>2540</v>
      </c>
      <c r="B397" s="853" t="s">
        <v>2541</v>
      </c>
      <c r="C397" s="76">
        <v>12</v>
      </c>
      <c r="D397" s="146">
        <v>42684</v>
      </c>
      <c r="E397" s="53"/>
      <c r="F397" s="52"/>
      <c r="G397" s="55" t="s">
        <v>1852</v>
      </c>
      <c r="H397" s="55"/>
      <c r="I397" s="91" t="s">
        <v>2542</v>
      </c>
      <c r="K397" s="846"/>
      <c r="L397" s="846"/>
    </row>
    <row r="398" spans="1:13" x14ac:dyDescent="0.2">
      <c r="A398" s="60" t="s">
        <v>2570</v>
      </c>
      <c r="B398" s="848" t="s">
        <v>2571</v>
      </c>
      <c r="C398" s="62">
        <v>5</v>
      </c>
      <c r="D398" s="141">
        <v>42684</v>
      </c>
      <c r="E398" s="42"/>
      <c r="F398" s="26" t="s">
        <v>1852</v>
      </c>
      <c r="G398" s="37"/>
      <c r="H398" s="37"/>
      <c r="I398" s="61" t="s">
        <v>2572</v>
      </c>
      <c r="L398" s="846"/>
      <c r="M398" s="846"/>
    </row>
    <row r="399" spans="1:13" x14ac:dyDescent="0.2">
      <c r="A399" s="147" t="s">
        <v>2046</v>
      </c>
      <c r="B399" s="75" t="s">
        <v>2047</v>
      </c>
      <c r="C399" s="70">
        <v>5</v>
      </c>
      <c r="D399" s="859">
        <v>42682</v>
      </c>
      <c r="E399" s="854"/>
      <c r="F399" s="852" t="s">
        <v>1852</v>
      </c>
      <c r="G399" s="855"/>
      <c r="H399" s="855"/>
      <c r="I399" s="87" t="s">
        <v>2048</v>
      </c>
    </row>
    <row r="400" spans="1:13" x14ac:dyDescent="0.2">
      <c r="A400" s="856" t="s">
        <v>2370</v>
      </c>
      <c r="B400" s="847" t="s">
        <v>2371</v>
      </c>
      <c r="C400" s="70">
        <v>5</v>
      </c>
      <c r="D400" s="859">
        <v>42681</v>
      </c>
      <c r="E400" s="854"/>
      <c r="F400" s="852" t="s">
        <v>1852</v>
      </c>
      <c r="G400" s="855"/>
      <c r="H400" s="855"/>
      <c r="I400" s="857" t="s">
        <v>2372</v>
      </c>
    </row>
    <row r="401" spans="1:16" x14ac:dyDescent="0.2">
      <c r="A401" s="856" t="s">
        <v>2345</v>
      </c>
      <c r="B401" s="847" t="s">
        <v>2346</v>
      </c>
      <c r="C401" s="70">
        <v>31</v>
      </c>
      <c r="D401" s="859">
        <v>42678</v>
      </c>
      <c r="E401" s="854"/>
      <c r="F401" s="852"/>
      <c r="G401" s="855"/>
      <c r="H401" s="855" t="s">
        <v>1852</v>
      </c>
      <c r="I401" s="851" t="s">
        <v>2347</v>
      </c>
    </row>
    <row r="402" spans="1:16" x14ac:dyDescent="0.2">
      <c r="A402" s="1002" t="s">
        <v>1914</v>
      </c>
      <c r="B402" s="1010" t="s">
        <v>1915</v>
      </c>
      <c r="C402" s="76">
        <v>6</v>
      </c>
      <c r="D402" s="146">
        <v>42677</v>
      </c>
      <c r="E402" s="53"/>
      <c r="F402" s="52" t="s">
        <v>1852</v>
      </c>
      <c r="G402" s="55"/>
      <c r="H402" s="55"/>
      <c r="I402" s="91" t="s">
        <v>4042</v>
      </c>
    </row>
    <row r="403" spans="1:16" x14ac:dyDescent="0.2">
      <c r="A403" s="65" t="s">
        <v>2001</v>
      </c>
      <c r="B403" s="23" t="s">
        <v>2002</v>
      </c>
      <c r="C403" s="62">
        <v>5</v>
      </c>
      <c r="D403" s="141">
        <v>42676</v>
      </c>
      <c r="E403" s="42"/>
      <c r="F403" s="26" t="s">
        <v>1852</v>
      </c>
      <c r="G403" s="37"/>
      <c r="H403" s="37"/>
      <c r="I403" s="65" t="s">
        <v>1853</v>
      </c>
      <c r="K403" s="863"/>
      <c r="L403" s="863"/>
    </row>
    <row r="404" spans="1:16" x14ac:dyDescent="0.2">
      <c r="A404" s="857" t="s">
        <v>2451</v>
      </c>
      <c r="B404" s="13" t="s">
        <v>2452</v>
      </c>
      <c r="C404" s="70">
        <v>5</v>
      </c>
      <c r="D404" s="859">
        <v>42675</v>
      </c>
      <c r="E404" s="854"/>
      <c r="F404" s="852" t="s">
        <v>1852</v>
      </c>
      <c r="G404" s="855"/>
      <c r="H404" s="855"/>
      <c r="I404" s="857" t="s">
        <v>1853</v>
      </c>
      <c r="K404" s="846"/>
      <c r="L404" s="846"/>
    </row>
    <row r="405" spans="1:16" x14ac:dyDescent="0.2">
      <c r="A405" s="857" t="s">
        <v>2634</v>
      </c>
      <c r="B405" s="13" t="s">
        <v>2635</v>
      </c>
      <c r="C405" s="70">
        <v>5</v>
      </c>
      <c r="D405" s="859">
        <v>42675</v>
      </c>
      <c r="E405" s="854"/>
      <c r="F405" s="852" t="s">
        <v>1852</v>
      </c>
      <c r="G405" s="855"/>
      <c r="H405" s="855"/>
      <c r="I405" s="857" t="s">
        <v>1853</v>
      </c>
      <c r="K405" s="846"/>
      <c r="L405" s="846"/>
      <c r="O405" s="846"/>
      <c r="P405" s="846"/>
    </row>
    <row r="406" spans="1:16" x14ac:dyDescent="0.2">
      <c r="A406" s="857" t="s">
        <v>2750</v>
      </c>
      <c r="B406" s="851" t="s">
        <v>2751</v>
      </c>
      <c r="C406" s="70">
        <v>6</v>
      </c>
      <c r="D406" s="859">
        <v>42675</v>
      </c>
      <c r="E406" s="854"/>
      <c r="F406" s="852" t="s">
        <v>1852</v>
      </c>
      <c r="G406" s="855"/>
      <c r="H406" s="855"/>
      <c r="I406" s="857" t="s">
        <v>2752</v>
      </c>
    </row>
    <row r="407" spans="1:16" x14ac:dyDescent="0.2">
      <c r="A407" s="102" t="s">
        <v>1977</v>
      </c>
      <c r="B407" s="25" t="s">
        <v>1978</v>
      </c>
      <c r="C407" s="76">
        <v>8</v>
      </c>
      <c r="D407" s="146">
        <v>42674</v>
      </c>
      <c r="E407" s="53"/>
      <c r="F407" s="52" t="s">
        <v>1852</v>
      </c>
      <c r="G407" s="55"/>
      <c r="H407" s="55"/>
      <c r="I407" s="102" t="s">
        <v>1853</v>
      </c>
    </row>
    <row r="408" spans="1:16" x14ac:dyDescent="0.2">
      <c r="A408" s="65" t="s">
        <v>2388</v>
      </c>
      <c r="B408" s="23" t="s">
        <v>2389</v>
      </c>
      <c r="C408" s="62">
        <v>5</v>
      </c>
      <c r="D408" s="141">
        <v>42671</v>
      </c>
      <c r="E408" s="42"/>
      <c r="F408" s="26" t="s">
        <v>1852</v>
      </c>
      <c r="G408" s="37"/>
      <c r="H408" s="37"/>
      <c r="I408" s="61" t="s">
        <v>1853</v>
      </c>
      <c r="K408" s="846"/>
      <c r="L408" s="846"/>
    </row>
    <row r="409" spans="1:16" x14ac:dyDescent="0.2">
      <c r="A409" s="857" t="s">
        <v>2024</v>
      </c>
      <c r="B409" s="13" t="s">
        <v>2025</v>
      </c>
      <c r="C409" s="70">
        <v>6</v>
      </c>
      <c r="D409" s="859">
        <v>42670</v>
      </c>
      <c r="E409" s="854"/>
      <c r="F409" s="852" t="s">
        <v>1852</v>
      </c>
      <c r="G409" s="855"/>
      <c r="H409" s="855"/>
      <c r="I409" s="87" t="s">
        <v>1853</v>
      </c>
    </row>
    <row r="410" spans="1:16" x14ac:dyDescent="0.2">
      <c r="A410" s="857" t="s">
        <v>2160</v>
      </c>
      <c r="B410" s="851" t="s">
        <v>2161</v>
      </c>
      <c r="C410" s="70">
        <v>10</v>
      </c>
      <c r="D410" s="859">
        <v>42670</v>
      </c>
      <c r="E410" s="854"/>
      <c r="F410" s="852" t="s">
        <v>1852</v>
      </c>
      <c r="G410" s="855"/>
      <c r="H410" s="855"/>
      <c r="I410" s="87" t="s">
        <v>1853</v>
      </c>
    </row>
    <row r="411" spans="1:16" x14ac:dyDescent="0.2">
      <c r="A411" s="857" t="s">
        <v>2605</v>
      </c>
      <c r="B411" s="851" t="s">
        <v>2606</v>
      </c>
      <c r="C411" s="70">
        <v>5</v>
      </c>
      <c r="D411" s="859">
        <v>42670</v>
      </c>
      <c r="E411" s="854" t="s">
        <v>1852</v>
      </c>
      <c r="F411" s="852"/>
      <c r="G411" s="855"/>
      <c r="H411" s="855"/>
      <c r="I411" s="851"/>
      <c r="L411" s="846"/>
      <c r="M411" s="846"/>
    </row>
    <row r="412" spans="1:16" x14ac:dyDescent="0.2">
      <c r="A412" s="102" t="s">
        <v>2812</v>
      </c>
      <c r="B412" s="849" t="s">
        <v>2813</v>
      </c>
      <c r="C412" s="76">
        <v>11</v>
      </c>
      <c r="D412" s="146">
        <v>42670</v>
      </c>
      <c r="E412" s="53" t="s">
        <v>1852</v>
      </c>
      <c r="F412" s="52"/>
      <c r="G412" s="55"/>
      <c r="H412" s="55"/>
      <c r="I412" s="849"/>
      <c r="K412" s="846"/>
      <c r="L412" s="846"/>
    </row>
    <row r="413" spans="1:16" x14ac:dyDescent="0.2">
      <c r="A413" s="65" t="s">
        <v>2481</v>
      </c>
      <c r="B413" s="23" t="s">
        <v>2482</v>
      </c>
      <c r="C413" s="62">
        <v>5</v>
      </c>
      <c r="D413" s="141">
        <v>42669</v>
      </c>
      <c r="E413" s="42" t="s">
        <v>1852</v>
      </c>
      <c r="F413" s="26"/>
      <c r="G413" s="37"/>
      <c r="H413" s="37"/>
      <c r="I413" s="23"/>
    </row>
    <row r="414" spans="1:16" x14ac:dyDescent="0.2">
      <c r="A414" s="847" t="s">
        <v>2139</v>
      </c>
      <c r="B414" s="851" t="s">
        <v>2140</v>
      </c>
      <c r="C414" s="70">
        <v>11</v>
      </c>
      <c r="D414" s="859">
        <v>42668</v>
      </c>
      <c r="E414" s="854"/>
      <c r="F414" s="852" t="s">
        <v>1852</v>
      </c>
      <c r="G414" s="855"/>
      <c r="H414" s="855"/>
      <c r="I414" s="87" t="s">
        <v>1853</v>
      </c>
      <c r="K414" s="846"/>
      <c r="L414" s="846"/>
      <c r="M414" s="846"/>
    </row>
    <row r="415" spans="1:16" x14ac:dyDescent="0.2">
      <c r="A415" s="85" t="s">
        <v>2584</v>
      </c>
      <c r="B415" s="159" t="s">
        <v>2585</v>
      </c>
      <c r="C415" s="70">
        <v>14</v>
      </c>
      <c r="D415" s="859">
        <v>42668</v>
      </c>
      <c r="E415" s="854"/>
      <c r="F415" s="852" t="s">
        <v>1852</v>
      </c>
      <c r="G415" s="855"/>
      <c r="H415" s="855"/>
      <c r="I415" s="87" t="s">
        <v>3999</v>
      </c>
    </row>
    <row r="416" spans="1:16" x14ac:dyDescent="0.2">
      <c r="A416" s="857" t="s">
        <v>2646</v>
      </c>
      <c r="B416" s="851" t="s">
        <v>2647</v>
      </c>
      <c r="C416" s="70">
        <v>5</v>
      </c>
      <c r="D416" s="859">
        <v>42668</v>
      </c>
      <c r="E416" s="854"/>
      <c r="F416" s="852" t="s">
        <v>1852</v>
      </c>
      <c r="G416" s="855"/>
      <c r="H416" s="855"/>
      <c r="I416" s="87" t="s">
        <v>2648</v>
      </c>
      <c r="L416" s="846"/>
      <c r="M416" s="846"/>
    </row>
    <row r="417" spans="1:12" x14ac:dyDescent="0.2">
      <c r="A417" s="1016" t="s">
        <v>2984</v>
      </c>
      <c r="B417" s="902" t="s">
        <v>2985</v>
      </c>
      <c r="C417" s="76">
        <v>6</v>
      </c>
      <c r="D417" s="146">
        <v>42668</v>
      </c>
      <c r="E417" s="53"/>
      <c r="F417" s="52" t="s">
        <v>1852</v>
      </c>
      <c r="G417" s="55"/>
      <c r="H417" s="55"/>
      <c r="I417" s="91" t="s">
        <v>4140</v>
      </c>
    </row>
    <row r="418" spans="1:12" x14ac:dyDescent="0.2">
      <c r="A418" s="65" t="s">
        <v>1949</v>
      </c>
      <c r="B418" s="9" t="s">
        <v>1950</v>
      </c>
      <c r="C418" s="62">
        <v>5</v>
      </c>
      <c r="D418" s="141">
        <v>42662</v>
      </c>
      <c r="E418" s="42"/>
      <c r="F418" s="26" t="s">
        <v>1852</v>
      </c>
      <c r="G418" s="37"/>
      <c r="H418" s="37"/>
      <c r="I418" s="61" t="s">
        <v>1853</v>
      </c>
    </row>
    <row r="419" spans="1:12" x14ac:dyDescent="0.2">
      <c r="A419" s="857" t="s">
        <v>2199</v>
      </c>
      <c r="B419" s="13" t="s">
        <v>2200</v>
      </c>
      <c r="C419" s="70">
        <v>5</v>
      </c>
      <c r="D419" s="859">
        <v>42662</v>
      </c>
      <c r="E419" s="854"/>
      <c r="F419" s="852" t="s">
        <v>1852</v>
      </c>
      <c r="G419" s="855"/>
      <c r="H419" s="855"/>
      <c r="I419" s="87" t="s">
        <v>1853</v>
      </c>
    </row>
    <row r="420" spans="1:12" x14ac:dyDescent="0.2">
      <c r="A420" s="856" t="s">
        <v>2614</v>
      </c>
      <c r="B420" s="847" t="s">
        <v>2615</v>
      </c>
      <c r="C420" s="70">
        <v>10</v>
      </c>
      <c r="D420" s="859">
        <v>42662</v>
      </c>
      <c r="E420" s="854"/>
      <c r="F420" s="852" t="s">
        <v>1852</v>
      </c>
      <c r="G420" s="855"/>
      <c r="H420" s="855"/>
      <c r="I420" s="87" t="s">
        <v>2616</v>
      </c>
    </row>
    <row r="421" spans="1:12" x14ac:dyDescent="0.2">
      <c r="A421" s="857" t="s">
        <v>1850</v>
      </c>
      <c r="B421" s="13" t="s">
        <v>1851</v>
      </c>
      <c r="C421" s="70">
        <v>8</v>
      </c>
      <c r="D421" s="859">
        <v>42657</v>
      </c>
      <c r="E421" s="854"/>
      <c r="F421" s="852" t="s">
        <v>1852</v>
      </c>
      <c r="G421" s="855"/>
      <c r="H421" s="855"/>
      <c r="I421" s="87" t="s">
        <v>4065</v>
      </c>
    </row>
    <row r="422" spans="1:12" x14ac:dyDescent="0.2">
      <c r="A422" s="114" t="s">
        <v>2343</v>
      </c>
      <c r="B422" s="1024" t="s">
        <v>2344</v>
      </c>
      <c r="C422" s="76">
        <v>6</v>
      </c>
      <c r="D422" s="146">
        <v>42656</v>
      </c>
      <c r="E422" s="53"/>
      <c r="F422" s="52" t="s">
        <v>1852</v>
      </c>
      <c r="G422" s="55"/>
      <c r="H422" s="55"/>
      <c r="I422" s="91" t="s">
        <v>4085</v>
      </c>
    </row>
    <row r="423" spans="1:12" x14ac:dyDescent="0.2">
      <c r="A423" s="60" t="s">
        <v>2399</v>
      </c>
      <c r="B423" s="848" t="s">
        <v>2400</v>
      </c>
      <c r="C423" s="101">
        <v>12</v>
      </c>
      <c r="D423" s="141">
        <v>42655</v>
      </c>
      <c r="E423" s="42"/>
      <c r="F423" s="26"/>
      <c r="G423" s="37" t="s">
        <v>1852</v>
      </c>
      <c r="H423" s="37"/>
      <c r="I423" s="23" t="s">
        <v>2401</v>
      </c>
      <c r="K423" s="846"/>
      <c r="L423" s="846"/>
    </row>
    <row r="424" spans="1:12" x14ac:dyDescent="0.2">
      <c r="A424" s="856" t="s">
        <v>2126</v>
      </c>
      <c r="B424" s="847" t="s">
        <v>2127</v>
      </c>
      <c r="C424" s="99">
        <v>8</v>
      </c>
      <c r="D424" s="859">
        <v>42654</v>
      </c>
      <c r="E424" s="854"/>
      <c r="F424" s="852" t="s">
        <v>1852</v>
      </c>
      <c r="G424" s="855"/>
      <c r="H424" s="855"/>
      <c r="I424" s="857" t="s">
        <v>1853</v>
      </c>
    </row>
    <row r="425" spans="1:12" x14ac:dyDescent="0.2">
      <c r="A425" s="856" t="s">
        <v>2617</v>
      </c>
      <c r="B425" s="847" t="s">
        <v>2618</v>
      </c>
      <c r="C425" s="99">
        <v>8</v>
      </c>
      <c r="D425" s="859">
        <v>42653</v>
      </c>
      <c r="E425" s="854"/>
      <c r="F425" s="852" t="s">
        <v>1852</v>
      </c>
      <c r="G425" s="855"/>
      <c r="H425" s="855"/>
      <c r="I425" s="87" t="s">
        <v>1853</v>
      </c>
    </row>
    <row r="426" spans="1:12" x14ac:dyDescent="0.2">
      <c r="A426" s="856" t="s">
        <v>2500</v>
      </c>
      <c r="B426" s="847" t="s">
        <v>2501</v>
      </c>
      <c r="C426" s="99">
        <v>13</v>
      </c>
      <c r="D426" s="859">
        <v>42646</v>
      </c>
      <c r="E426" s="854"/>
      <c r="F426" s="852" t="s">
        <v>1852</v>
      </c>
      <c r="G426" s="855"/>
      <c r="H426" s="855"/>
      <c r="I426" s="857" t="s">
        <v>1853</v>
      </c>
    </row>
    <row r="427" spans="1:12" x14ac:dyDescent="0.2">
      <c r="A427" s="88" t="s">
        <v>2664</v>
      </c>
      <c r="B427" s="853" t="s">
        <v>2665</v>
      </c>
      <c r="C427" s="103">
        <v>38</v>
      </c>
      <c r="D427" s="146">
        <v>42646</v>
      </c>
      <c r="E427" s="53"/>
      <c r="F427" s="52"/>
      <c r="G427" s="55" t="s">
        <v>1852</v>
      </c>
      <c r="H427" s="55"/>
      <c r="I427" s="91" t="s">
        <v>2666</v>
      </c>
    </row>
    <row r="428" spans="1:12" x14ac:dyDescent="0.2">
      <c r="A428" s="953" t="s">
        <v>1866</v>
      </c>
      <c r="B428" s="96" t="s">
        <v>1867</v>
      </c>
      <c r="C428" s="62">
        <v>5</v>
      </c>
      <c r="D428" s="141">
        <v>42643</v>
      </c>
      <c r="E428" s="42"/>
      <c r="F428" s="26" t="s">
        <v>1852</v>
      </c>
      <c r="G428" s="37"/>
      <c r="H428" s="37"/>
      <c r="I428" s="61" t="s">
        <v>3980</v>
      </c>
    </row>
    <row r="429" spans="1:12" x14ac:dyDescent="0.2">
      <c r="A429" s="1011" t="s">
        <v>2240</v>
      </c>
      <c r="B429" s="458" t="s">
        <v>2241</v>
      </c>
      <c r="C429" s="99">
        <v>15</v>
      </c>
      <c r="D429" s="859">
        <v>42641</v>
      </c>
      <c r="E429" s="854"/>
      <c r="F429" s="852" t="s">
        <v>1852</v>
      </c>
      <c r="G429" s="855"/>
      <c r="H429" s="855"/>
      <c r="I429" s="87" t="s">
        <v>3953</v>
      </c>
      <c r="K429" s="846"/>
      <c r="L429" s="846"/>
    </row>
    <row r="430" spans="1:12" x14ac:dyDescent="0.2">
      <c r="A430" s="1011" t="s">
        <v>2279</v>
      </c>
      <c r="B430" s="75" t="s">
        <v>2280</v>
      </c>
      <c r="C430" s="99">
        <v>5</v>
      </c>
      <c r="D430" s="859">
        <v>42641</v>
      </c>
      <c r="E430" s="854"/>
      <c r="F430" s="852" t="s">
        <v>1852</v>
      </c>
      <c r="G430" s="855"/>
      <c r="H430" s="855"/>
      <c r="I430" s="87" t="s">
        <v>2260</v>
      </c>
    </row>
    <row r="431" spans="1:12" x14ac:dyDescent="0.2">
      <c r="A431" s="856" t="s">
        <v>2095</v>
      </c>
      <c r="B431" s="847" t="s">
        <v>2096</v>
      </c>
      <c r="C431" s="99">
        <v>9</v>
      </c>
      <c r="D431" s="859">
        <v>42635</v>
      </c>
      <c r="E431" s="854"/>
      <c r="F431" s="852"/>
      <c r="G431" s="855"/>
      <c r="H431" s="855" t="s">
        <v>1852</v>
      </c>
      <c r="I431" s="87" t="s">
        <v>2097</v>
      </c>
    </row>
    <row r="432" spans="1:12" x14ac:dyDescent="0.2">
      <c r="A432" s="88" t="s">
        <v>2134</v>
      </c>
      <c r="B432" s="853" t="s">
        <v>2135</v>
      </c>
      <c r="C432" s="103">
        <v>5</v>
      </c>
      <c r="D432" s="146">
        <v>42635</v>
      </c>
      <c r="E432" s="53"/>
      <c r="F432" s="52" t="s">
        <v>1852</v>
      </c>
      <c r="G432" s="55"/>
      <c r="H432" s="55"/>
      <c r="I432" s="91" t="s">
        <v>1853</v>
      </c>
    </row>
    <row r="433" spans="1:13" x14ac:dyDescent="0.2">
      <c r="A433" s="1020" t="s">
        <v>2964</v>
      </c>
      <c r="B433" s="979" t="s">
        <v>2965</v>
      </c>
      <c r="C433" s="101">
        <v>5</v>
      </c>
      <c r="D433" s="141">
        <v>42635</v>
      </c>
      <c r="E433" s="42"/>
      <c r="F433" s="26" t="s">
        <v>1852</v>
      </c>
      <c r="G433" s="37"/>
      <c r="H433" s="37"/>
      <c r="I433" s="61" t="s">
        <v>3953</v>
      </c>
      <c r="L433" s="846"/>
      <c r="M433" s="846"/>
    </row>
    <row r="434" spans="1:13" x14ac:dyDescent="0.2">
      <c r="A434" s="856" t="s">
        <v>2799</v>
      </c>
      <c r="B434" s="847" t="s">
        <v>2800</v>
      </c>
      <c r="C434" s="99">
        <v>7</v>
      </c>
      <c r="D434" s="859">
        <v>42634</v>
      </c>
      <c r="E434" s="854"/>
      <c r="F434" s="852"/>
      <c r="G434" s="855" t="s">
        <v>1852</v>
      </c>
      <c r="H434" s="855"/>
      <c r="I434" s="87" t="s">
        <v>2801</v>
      </c>
    </row>
    <row r="435" spans="1:13" x14ac:dyDescent="0.2">
      <c r="A435" s="856" t="s">
        <v>2940</v>
      </c>
      <c r="B435" s="847" t="s">
        <v>2941</v>
      </c>
      <c r="C435" s="99">
        <v>6</v>
      </c>
      <c r="D435" s="859">
        <v>42634</v>
      </c>
      <c r="E435" s="854" t="s">
        <v>1852</v>
      </c>
      <c r="F435" s="852"/>
      <c r="G435" s="855"/>
      <c r="H435" s="855"/>
      <c r="I435" s="87" t="s">
        <v>2942</v>
      </c>
      <c r="L435" s="846"/>
      <c r="M435" s="846"/>
    </row>
    <row r="436" spans="1:13" x14ac:dyDescent="0.2">
      <c r="A436" s="147" t="s">
        <v>2258</v>
      </c>
      <c r="B436" s="75" t="s">
        <v>2259</v>
      </c>
      <c r="C436" s="99">
        <v>5</v>
      </c>
      <c r="D436" s="859">
        <v>42633</v>
      </c>
      <c r="E436" s="854"/>
      <c r="F436" s="852" t="s">
        <v>1852</v>
      </c>
      <c r="G436" s="855"/>
      <c r="H436" s="855"/>
      <c r="I436" s="87" t="s">
        <v>2260</v>
      </c>
    </row>
    <row r="437" spans="1:13" x14ac:dyDescent="0.2">
      <c r="A437" s="88" t="s">
        <v>1998</v>
      </c>
      <c r="B437" s="853" t="s">
        <v>1999</v>
      </c>
      <c r="C437" s="103">
        <v>43</v>
      </c>
      <c r="D437" s="146">
        <v>42632</v>
      </c>
      <c r="E437" s="53">
        <v>43</v>
      </c>
      <c r="F437" s="52" t="s">
        <v>1852</v>
      </c>
      <c r="G437" s="55"/>
      <c r="H437" s="55"/>
      <c r="I437" s="91" t="s">
        <v>2000</v>
      </c>
    </row>
    <row r="438" spans="1:13" x14ac:dyDescent="0.2">
      <c r="A438" s="65" t="s">
        <v>2671</v>
      </c>
      <c r="B438" s="23" t="s">
        <v>2672</v>
      </c>
      <c r="C438" s="101">
        <v>14</v>
      </c>
      <c r="D438" s="141">
        <v>42630</v>
      </c>
      <c r="E438" s="42" t="s">
        <v>1852</v>
      </c>
      <c r="F438" s="26"/>
      <c r="G438" s="37"/>
      <c r="H438" s="37"/>
      <c r="I438" s="848" t="s">
        <v>2673</v>
      </c>
    </row>
    <row r="439" spans="1:13" x14ac:dyDescent="0.2">
      <c r="A439" s="857" t="s">
        <v>2702</v>
      </c>
      <c r="B439" s="851" t="s">
        <v>2703</v>
      </c>
      <c r="C439" s="99">
        <v>37</v>
      </c>
      <c r="D439" s="859">
        <v>42629</v>
      </c>
      <c r="E439" s="854"/>
      <c r="F439" s="852"/>
      <c r="G439" s="855" t="s">
        <v>1852</v>
      </c>
      <c r="H439" s="855"/>
      <c r="I439" s="857" t="s">
        <v>2704</v>
      </c>
    </row>
    <row r="440" spans="1:13" x14ac:dyDescent="0.2">
      <c r="A440" s="857" t="s">
        <v>1932</v>
      </c>
      <c r="B440" s="851" t="s">
        <v>1933</v>
      </c>
      <c r="C440" s="99">
        <v>5</v>
      </c>
      <c r="D440" s="859">
        <v>42628</v>
      </c>
      <c r="E440" s="854"/>
      <c r="F440" s="852" t="s">
        <v>1852</v>
      </c>
      <c r="G440" s="855"/>
      <c r="H440" s="855"/>
      <c r="I440" s="87" t="s">
        <v>1853</v>
      </c>
      <c r="K440" s="846"/>
      <c r="L440" s="846"/>
    </row>
    <row r="441" spans="1:13" x14ac:dyDescent="0.2">
      <c r="A441" s="857" t="s">
        <v>2368</v>
      </c>
      <c r="B441" s="851" t="s">
        <v>2369</v>
      </c>
      <c r="C441" s="99">
        <v>5</v>
      </c>
      <c r="D441" s="859">
        <v>42628</v>
      </c>
      <c r="E441" s="854"/>
      <c r="F441" s="852" t="s">
        <v>1852</v>
      </c>
      <c r="G441" s="855"/>
      <c r="H441" s="855"/>
      <c r="I441" s="87" t="s">
        <v>1853</v>
      </c>
    </row>
    <row r="442" spans="1:13" x14ac:dyDescent="0.2">
      <c r="A442" s="114" t="s">
        <v>2301</v>
      </c>
      <c r="B442" s="454" t="s">
        <v>2302</v>
      </c>
      <c r="C442" s="103">
        <v>5</v>
      </c>
      <c r="D442" s="146">
        <v>42622</v>
      </c>
      <c r="E442" s="53"/>
      <c r="F442" s="52" t="s">
        <v>1852</v>
      </c>
      <c r="G442" s="55"/>
      <c r="H442" s="55"/>
      <c r="I442" s="102" t="s">
        <v>2303</v>
      </c>
      <c r="K442" s="846"/>
      <c r="L442" s="846"/>
      <c r="M442" s="846"/>
    </row>
    <row r="443" spans="1:13" x14ac:dyDescent="0.2">
      <c r="A443" s="65" t="s">
        <v>1929</v>
      </c>
      <c r="B443" s="9" t="s">
        <v>1930</v>
      </c>
      <c r="C443" s="62">
        <v>7</v>
      </c>
      <c r="D443" s="141">
        <v>42621</v>
      </c>
      <c r="E443" s="42"/>
      <c r="F443" s="26"/>
      <c r="G443" s="37" t="s">
        <v>1852</v>
      </c>
      <c r="H443" s="37"/>
      <c r="I443" s="61" t="s">
        <v>1931</v>
      </c>
      <c r="K443" s="846"/>
      <c r="L443" s="846"/>
    </row>
    <row r="444" spans="1:13" x14ac:dyDescent="0.2">
      <c r="A444" s="857" t="s">
        <v>1728</v>
      </c>
      <c r="B444" s="13" t="s">
        <v>1729</v>
      </c>
      <c r="C444" s="70">
        <v>5</v>
      </c>
      <c r="D444" s="859">
        <v>42621</v>
      </c>
      <c r="E444" s="162" t="s">
        <v>1852</v>
      </c>
      <c r="F444" s="852"/>
      <c r="G444" s="855"/>
      <c r="H444" s="855"/>
      <c r="I444" s="165" t="s">
        <v>2536</v>
      </c>
    </row>
    <row r="445" spans="1:13" x14ac:dyDescent="0.2">
      <c r="A445" s="856" t="s">
        <v>2684</v>
      </c>
      <c r="B445" s="847" t="s">
        <v>2685</v>
      </c>
      <c r="C445" s="70">
        <v>5</v>
      </c>
      <c r="D445" s="859">
        <v>42620</v>
      </c>
      <c r="E445" s="854"/>
      <c r="F445" s="852" t="s">
        <v>1852</v>
      </c>
      <c r="G445" s="855"/>
      <c r="H445" s="855"/>
      <c r="I445" s="87" t="s">
        <v>2686</v>
      </c>
      <c r="L445" s="846"/>
      <c r="M445" s="846"/>
    </row>
    <row r="446" spans="1:13" x14ac:dyDescent="0.2">
      <c r="A446" s="856" t="s">
        <v>2933</v>
      </c>
      <c r="B446" s="847" t="s">
        <v>2934</v>
      </c>
      <c r="C446" s="70">
        <v>14</v>
      </c>
      <c r="D446" s="859">
        <v>42620</v>
      </c>
      <c r="E446" s="854"/>
      <c r="F446" s="852" t="s">
        <v>1852</v>
      </c>
      <c r="G446" s="855"/>
      <c r="H446" s="855"/>
      <c r="I446" s="87" t="s">
        <v>1853</v>
      </c>
      <c r="K446" s="846"/>
      <c r="L446" s="846"/>
    </row>
    <row r="447" spans="1:13" x14ac:dyDescent="0.2">
      <c r="A447" s="102" t="s">
        <v>2041</v>
      </c>
      <c r="B447" s="25" t="s">
        <v>2042</v>
      </c>
      <c r="C447" s="76">
        <v>5</v>
      </c>
      <c r="D447" s="146">
        <v>42615</v>
      </c>
      <c r="E447" s="53"/>
      <c r="F447" s="52" t="s">
        <v>1852</v>
      </c>
      <c r="G447" s="55"/>
      <c r="H447" s="55"/>
      <c r="I447" s="91" t="s">
        <v>1853</v>
      </c>
    </row>
    <row r="448" spans="1:13" x14ac:dyDescent="0.2">
      <c r="A448" s="60" t="s">
        <v>2162</v>
      </c>
      <c r="B448" s="848" t="s">
        <v>2163</v>
      </c>
      <c r="C448" s="62">
        <v>12</v>
      </c>
      <c r="D448" s="141">
        <v>42615</v>
      </c>
      <c r="E448" s="42"/>
      <c r="F448" s="26" t="s">
        <v>1852</v>
      </c>
      <c r="G448" s="37"/>
      <c r="H448" s="37"/>
      <c r="I448" s="61" t="s">
        <v>1853</v>
      </c>
      <c r="K448" s="846"/>
      <c r="L448" s="846"/>
    </row>
    <row r="449" spans="1:16" x14ac:dyDescent="0.2">
      <c r="A449" s="147" t="s">
        <v>2261</v>
      </c>
      <c r="B449" s="75" t="s">
        <v>2262</v>
      </c>
      <c r="C449" s="70">
        <v>5</v>
      </c>
      <c r="D449" s="859">
        <v>42615</v>
      </c>
      <c r="E449" s="854"/>
      <c r="F449" s="852" t="s">
        <v>1852</v>
      </c>
      <c r="G449" s="855"/>
      <c r="H449" s="855"/>
      <c r="I449" s="87" t="s">
        <v>4085</v>
      </c>
    </row>
    <row r="450" spans="1:16" x14ac:dyDescent="0.2">
      <c r="A450" s="856" t="s">
        <v>2716</v>
      </c>
      <c r="B450" s="847" t="s">
        <v>2717</v>
      </c>
      <c r="C450" s="70">
        <v>29</v>
      </c>
      <c r="D450" s="859">
        <v>42615</v>
      </c>
      <c r="E450" s="854"/>
      <c r="F450" s="852" t="s">
        <v>1852</v>
      </c>
      <c r="G450" s="855"/>
      <c r="H450" s="855"/>
      <c r="I450" s="87" t="s">
        <v>1853</v>
      </c>
      <c r="K450" s="863"/>
      <c r="L450" s="863"/>
    </row>
    <row r="451" spans="1:16" x14ac:dyDescent="0.2">
      <c r="A451" s="856" t="s">
        <v>2802</v>
      </c>
      <c r="B451" s="847" t="s">
        <v>2803</v>
      </c>
      <c r="C451" s="70">
        <v>7</v>
      </c>
      <c r="D451" s="859">
        <v>42615</v>
      </c>
      <c r="E451" s="854"/>
      <c r="F451" s="852" t="s">
        <v>1852</v>
      </c>
      <c r="G451" s="855"/>
      <c r="H451" s="855"/>
      <c r="I451" s="87" t="s">
        <v>1853</v>
      </c>
      <c r="K451" s="863"/>
      <c r="L451" s="863"/>
      <c r="O451" s="871"/>
      <c r="P451" s="863"/>
    </row>
    <row r="452" spans="1:16" x14ac:dyDescent="0.2">
      <c r="A452" s="88" t="s">
        <v>2904</v>
      </c>
      <c r="B452" s="853" t="s">
        <v>2905</v>
      </c>
      <c r="C452" s="76">
        <v>6</v>
      </c>
      <c r="D452" s="146">
        <v>42615</v>
      </c>
      <c r="E452" s="53"/>
      <c r="F452" s="52" t="s">
        <v>1852</v>
      </c>
      <c r="G452" s="55"/>
      <c r="H452" s="55"/>
      <c r="I452" s="91" t="s">
        <v>1853</v>
      </c>
    </row>
    <row r="453" spans="1:16" x14ac:dyDescent="0.2">
      <c r="A453" s="60" t="s">
        <v>2906</v>
      </c>
      <c r="B453" s="848" t="s">
        <v>2907</v>
      </c>
      <c r="C453" s="62">
        <v>9</v>
      </c>
      <c r="D453" s="141">
        <v>42613</v>
      </c>
      <c r="E453" s="42"/>
      <c r="F453" s="26"/>
      <c r="G453" s="37" t="s">
        <v>1852</v>
      </c>
      <c r="H453" s="37"/>
      <c r="I453" s="65" t="s">
        <v>2908</v>
      </c>
    </row>
    <row r="454" spans="1:16" x14ac:dyDescent="0.2">
      <c r="A454" s="36" t="s">
        <v>2526</v>
      </c>
      <c r="B454" s="847" t="s">
        <v>2527</v>
      </c>
      <c r="C454" s="70">
        <v>19</v>
      </c>
      <c r="D454" s="859">
        <v>42585</v>
      </c>
      <c r="E454" s="854" t="s">
        <v>1852</v>
      </c>
      <c r="F454" s="852"/>
      <c r="G454" s="855"/>
      <c r="H454" s="855"/>
      <c r="I454" s="847"/>
    </row>
    <row r="455" spans="1:16" x14ac:dyDescent="0.2">
      <c r="A455" s="463" t="s">
        <v>2982</v>
      </c>
      <c r="B455" s="463" t="s">
        <v>2983</v>
      </c>
      <c r="C455" s="70">
        <v>12</v>
      </c>
      <c r="D455" s="859">
        <v>42585</v>
      </c>
      <c r="E455" s="854" t="s">
        <v>1852</v>
      </c>
      <c r="F455" s="852"/>
      <c r="G455" s="855"/>
      <c r="H455" s="855"/>
      <c r="I455" s="857" t="s">
        <v>4071</v>
      </c>
      <c r="K455" s="846"/>
      <c r="L455" s="846"/>
      <c r="M455" s="846"/>
    </row>
    <row r="456" spans="1:16" x14ac:dyDescent="0.2">
      <c r="A456" s="856" t="s">
        <v>2492</v>
      </c>
      <c r="B456" s="36" t="s">
        <v>2493</v>
      </c>
      <c r="C456" s="70">
        <v>5</v>
      </c>
      <c r="D456" s="859">
        <v>42584</v>
      </c>
      <c r="E456" s="854" t="s">
        <v>1852</v>
      </c>
      <c r="F456" s="852"/>
      <c r="G456" s="855"/>
      <c r="H456" s="855"/>
      <c r="I456" s="847"/>
    </row>
    <row r="457" spans="1:16" x14ac:dyDescent="0.2">
      <c r="A457" s="1009" t="s">
        <v>2175</v>
      </c>
      <c r="B457" s="144" t="s">
        <v>2176</v>
      </c>
      <c r="C457" s="76">
        <v>6</v>
      </c>
      <c r="D457" s="146">
        <v>42583</v>
      </c>
      <c r="E457" s="53"/>
      <c r="F457" s="52"/>
      <c r="G457" s="55"/>
      <c r="H457" s="55" t="s">
        <v>1852</v>
      </c>
      <c r="I457" s="853"/>
    </row>
    <row r="458" spans="1:16" x14ac:dyDescent="0.2">
      <c r="A458" s="60" t="s">
        <v>2276</v>
      </c>
      <c r="B458" s="848" t="s">
        <v>2277</v>
      </c>
      <c r="C458" s="62">
        <v>5</v>
      </c>
      <c r="D458" s="141">
        <v>42552</v>
      </c>
      <c r="E458" s="42"/>
      <c r="F458" s="26"/>
      <c r="G458" s="37" t="s">
        <v>1852</v>
      </c>
      <c r="H458" s="26"/>
      <c r="I458" s="61" t="s">
        <v>2278</v>
      </c>
    </row>
    <row r="459" spans="1:16" x14ac:dyDescent="0.2">
      <c r="A459" s="856" t="s">
        <v>1868</v>
      </c>
      <c r="B459" s="847" t="s">
        <v>1869</v>
      </c>
      <c r="C459" s="70">
        <v>14</v>
      </c>
      <c r="D459" s="859">
        <v>42551</v>
      </c>
      <c r="E459" s="854"/>
      <c r="F459" s="852"/>
      <c r="G459" s="855" t="s">
        <v>1852</v>
      </c>
      <c r="H459" s="852"/>
      <c r="I459" s="87" t="s">
        <v>1870</v>
      </c>
    </row>
    <row r="460" spans="1:16" x14ac:dyDescent="0.2">
      <c r="A460" s="856" t="s">
        <v>2515</v>
      </c>
      <c r="B460" s="847" t="s">
        <v>2516</v>
      </c>
      <c r="C460" s="70">
        <v>6</v>
      </c>
      <c r="D460" s="859">
        <v>42545</v>
      </c>
      <c r="E460" s="854"/>
      <c r="F460" s="852"/>
      <c r="G460" s="855" t="s">
        <v>1852</v>
      </c>
      <c r="H460" s="852"/>
      <c r="I460" s="87" t="s">
        <v>2517</v>
      </c>
      <c r="L460" s="846"/>
      <c r="M460" s="846"/>
    </row>
    <row r="461" spans="1:16" x14ac:dyDescent="0.2">
      <c r="A461" s="856" t="s">
        <v>2152</v>
      </c>
      <c r="B461" s="847" t="s">
        <v>2153</v>
      </c>
      <c r="C461" s="70">
        <v>11</v>
      </c>
      <c r="D461" s="859">
        <v>42538</v>
      </c>
      <c r="E461" s="854" t="s">
        <v>1852</v>
      </c>
      <c r="F461" s="852"/>
      <c r="G461" s="855"/>
      <c r="H461" s="852"/>
      <c r="I461" s="87" t="s">
        <v>2154</v>
      </c>
    </row>
    <row r="462" spans="1:16" x14ac:dyDescent="0.2">
      <c r="A462" s="38" t="s">
        <v>1875</v>
      </c>
      <c r="B462" s="853" t="s">
        <v>1876</v>
      </c>
      <c r="C462" s="76">
        <v>13</v>
      </c>
      <c r="D462" s="146">
        <v>42513</v>
      </c>
      <c r="E462" s="53"/>
      <c r="F462" s="52"/>
      <c r="G462" s="55" t="s">
        <v>1852</v>
      </c>
      <c r="H462" s="52"/>
      <c r="I462" s="91" t="s">
        <v>1877</v>
      </c>
    </row>
    <row r="463" spans="1:16" x14ac:dyDescent="0.2">
      <c r="A463" s="60" t="s">
        <v>2899</v>
      </c>
      <c r="B463" s="848" t="s">
        <v>2900</v>
      </c>
      <c r="C463" s="62">
        <v>9</v>
      </c>
      <c r="D463" s="141">
        <v>42494</v>
      </c>
      <c r="E463" s="42" t="s">
        <v>1852</v>
      </c>
      <c r="F463" s="26"/>
      <c r="G463" s="37"/>
      <c r="H463" s="26"/>
      <c r="I463" s="23" t="s">
        <v>2901</v>
      </c>
      <c r="K463" s="846"/>
      <c r="L463" s="846"/>
    </row>
    <row r="464" spans="1:16" x14ac:dyDescent="0.2">
      <c r="A464" s="856" t="s">
        <v>1927</v>
      </c>
      <c r="B464" s="847" t="s">
        <v>1928</v>
      </c>
      <c r="C464" s="70">
        <v>9</v>
      </c>
      <c r="D464" s="859">
        <v>42493</v>
      </c>
      <c r="E464" s="854" t="s">
        <v>1852</v>
      </c>
      <c r="F464" s="852"/>
      <c r="G464" s="855"/>
      <c r="H464" s="852"/>
      <c r="I464" s="851"/>
    </row>
    <row r="465" spans="1:13" x14ac:dyDescent="0.2">
      <c r="A465" s="856" t="s">
        <v>1863</v>
      </c>
      <c r="B465" s="847" t="s">
        <v>1864</v>
      </c>
      <c r="C465" s="70">
        <v>5</v>
      </c>
      <c r="D465" s="859">
        <v>42489</v>
      </c>
      <c r="E465" s="854"/>
      <c r="F465" s="852"/>
      <c r="G465" s="855" t="s">
        <v>1852</v>
      </c>
      <c r="H465" s="852"/>
      <c r="I465" s="87" t="s">
        <v>1865</v>
      </c>
    </row>
    <row r="466" spans="1:13" x14ac:dyDescent="0.2">
      <c r="A466" s="978" t="s">
        <v>1886</v>
      </c>
      <c r="B466" s="93" t="s">
        <v>1887</v>
      </c>
      <c r="C466" s="70">
        <v>10</v>
      </c>
      <c r="D466" s="859">
        <v>42486</v>
      </c>
      <c r="E466" s="854" t="s">
        <v>1852</v>
      </c>
      <c r="F466" s="852"/>
      <c r="G466" s="855"/>
      <c r="H466" s="852"/>
      <c r="I466" s="851" t="s">
        <v>4026</v>
      </c>
      <c r="K466" s="846"/>
      <c r="L466" s="846"/>
      <c r="M466" s="846"/>
    </row>
    <row r="467" spans="1:13" x14ac:dyDescent="0.2">
      <c r="A467" s="1022" t="s">
        <v>1888</v>
      </c>
      <c r="B467" s="157" t="s">
        <v>1889</v>
      </c>
      <c r="C467" s="76">
        <v>13</v>
      </c>
      <c r="D467" s="146">
        <v>42486</v>
      </c>
      <c r="E467" s="53" t="s">
        <v>1852</v>
      </c>
      <c r="F467" s="52"/>
      <c r="G467" s="55"/>
      <c r="H467" s="52"/>
      <c r="I467" s="849" t="s">
        <v>4026</v>
      </c>
      <c r="K467" s="846"/>
      <c r="L467" s="846"/>
    </row>
    <row r="468" spans="1:13" x14ac:dyDescent="0.2">
      <c r="A468" s="60" t="s">
        <v>1909</v>
      </c>
      <c r="B468" s="848" t="s">
        <v>1910</v>
      </c>
      <c r="C468" s="62">
        <v>5</v>
      </c>
      <c r="D468" s="141">
        <v>42485</v>
      </c>
      <c r="E468" s="42" t="s">
        <v>1852</v>
      </c>
      <c r="F468" s="26"/>
      <c r="G468" s="37"/>
      <c r="H468" s="37"/>
      <c r="I468" s="23"/>
    </row>
    <row r="469" spans="1:13" x14ac:dyDescent="0.2">
      <c r="A469" s="856" t="s">
        <v>2348</v>
      </c>
      <c r="B469" s="847" t="s">
        <v>2349</v>
      </c>
      <c r="C469" s="70">
        <v>5</v>
      </c>
      <c r="D469" s="859">
        <v>42482</v>
      </c>
      <c r="E469" s="854"/>
      <c r="F469" s="852"/>
      <c r="G469" s="855" t="s">
        <v>1852</v>
      </c>
      <c r="H469" s="855"/>
      <c r="I469" s="87" t="s">
        <v>2350</v>
      </c>
    </row>
    <row r="470" spans="1:13" x14ac:dyDescent="0.2">
      <c r="A470" s="856" t="s">
        <v>2573</v>
      </c>
      <c r="B470" s="847" t="s">
        <v>2574</v>
      </c>
      <c r="C470" s="70">
        <v>5</v>
      </c>
      <c r="D470" s="859">
        <v>42481</v>
      </c>
      <c r="E470" s="854" t="s">
        <v>1852</v>
      </c>
      <c r="F470" s="852"/>
      <c r="G470" s="855"/>
      <c r="H470" s="855"/>
      <c r="I470" s="851"/>
    </row>
    <row r="471" spans="1:13" x14ac:dyDescent="0.2">
      <c r="A471" s="856" t="s">
        <v>2406</v>
      </c>
      <c r="B471" s="847" t="s">
        <v>2407</v>
      </c>
      <c r="C471" s="70">
        <v>6</v>
      </c>
      <c r="D471" s="859">
        <v>42480</v>
      </c>
      <c r="E471" s="854" t="s">
        <v>1852</v>
      </c>
      <c r="F471" s="852"/>
      <c r="G471" s="855"/>
      <c r="H471" s="855"/>
      <c r="I471" s="851"/>
    </row>
    <row r="472" spans="1:13" x14ac:dyDescent="0.2">
      <c r="A472" s="88" t="s">
        <v>2084</v>
      </c>
      <c r="B472" s="853" t="s">
        <v>2085</v>
      </c>
      <c r="C472" s="76">
        <v>6</v>
      </c>
      <c r="D472" s="146">
        <v>42473</v>
      </c>
      <c r="E472" s="53"/>
      <c r="F472" s="52"/>
      <c r="G472" s="55" t="s">
        <v>1873</v>
      </c>
      <c r="H472" s="55"/>
      <c r="I472" s="91" t="s">
        <v>2086</v>
      </c>
      <c r="K472" s="846"/>
      <c r="L472" s="846"/>
    </row>
    <row r="473" spans="1:13" x14ac:dyDescent="0.2">
      <c r="A473" s="60" t="s">
        <v>2543</v>
      </c>
      <c r="B473" s="848" t="s">
        <v>2544</v>
      </c>
      <c r="C473" s="62">
        <v>7</v>
      </c>
      <c r="D473" s="141">
        <v>42472</v>
      </c>
      <c r="E473" s="42" t="s">
        <v>1852</v>
      </c>
      <c r="F473" s="26"/>
      <c r="G473" s="37"/>
      <c r="H473" s="37"/>
      <c r="I473" s="23"/>
    </row>
    <row r="474" spans="1:13" x14ac:dyDescent="0.2">
      <c r="A474" s="856" t="s">
        <v>2643</v>
      </c>
      <c r="B474" s="847" t="s">
        <v>2644</v>
      </c>
      <c r="C474" s="70">
        <v>22</v>
      </c>
      <c r="D474" s="859">
        <v>42447</v>
      </c>
      <c r="E474" s="854"/>
      <c r="F474" s="852"/>
      <c r="G474" s="855" t="s">
        <v>1852</v>
      </c>
      <c r="H474" s="855"/>
      <c r="I474" s="87" t="s">
        <v>2645</v>
      </c>
    </row>
    <row r="475" spans="1:13" x14ac:dyDescent="0.2">
      <c r="A475" s="856" t="s">
        <v>2796</v>
      </c>
      <c r="B475" s="847" t="s">
        <v>2797</v>
      </c>
      <c r="C475" s="70">
        <v>17</v>
      </c>
      <c r="D475" s="859">
        <v>42436</v>
      </c>
      <c r="E475" s="854"/>
      <c r="F475" s="852"/>
      <c r="G475" s="855" t="s">
        <v>1852</v>
      </c>
      <c r="H475" s="855"/>
      <c r="I475" s="851" t="s">
        <v>2798</v>
      </c>
    </row>
    <row r="476" spans="1:13" x14ac:dyDescent="0.2">
      <c r="A476" s="856" t="s">
        <v>2779</v>
      </c>
      <c r="B476" s="847" t="s">
        <v>2780</v>
      </c>
      <c r="C476" s="70">
        <v>7</v>
      </c>
      <c r="D476" s="859">
        <v>42432</v>
      </c>
      <c r="E476" s="854"/>
      <c r="F476" s="852"/>
      <c r="G476" s="855" t="s">
        <v>1852</v>
      </c>
      <c r="H476" s="855"/>
      <c r="I476" s="87" t="s">
        <v>2781</v>
      </c>
    </row>
    <row r="477" spans="1:13" x14ac:dyDescent="0.2">
      <c r="A477" s="88" t="s">
        <v>2076</v>
      </c>
      <c r="B477" s="853" t="s">
        <v>2077</v>
      </c>
      <c r="C477" s="76">
        <v>6</v>
      </c>
      <c r="D477" s="146">
        <v>42423</v>
      </c>
      <c r="E477" s="53" t="s">
        <v>1852</v>
      </c>
      <c r="F477" s="52"/>
      <c r="G477" s="55"/>
      <c r="H477" s="55"/>
      <c r="I477" s="849"/>
      <c r="K477" s="863"/>
      <c r="L477" s="863"/>
    </row>
    <row r="478" spans="1:13" x14ac:dyDescent="0.2">
      <c r="A478" s="977" t="s">
        <v>1975</v>
      </c>
      <c r="B478" s="462" t="s">
        <v>1976</v>
      </c>
      <c r="C478" s="62">
        <v>13</v>
      </c>
      <c r="D478" s="141">
        <v>42422</v>
      </c>
      <c r="E478" s="42" t="s">
        <v>1852</v>
      </c>
      <c r="F478" s="26"/>
      <c r="G478" s="37"/>
      <c r="H478" s="37"/>
      <c r="I478" s="23" t="s">
        <v>4100</v>
      </c>
    </row>
    <row r="479" spans="1:13" x14ac:dyDescent="0.2">
      <c r="A479" s="464" t="s">
        <v>1973</v>
      </c>
      <c r="B479" s="456" t="s">
        <v>1974</v>
      </c>
      <c r="C479" s="70">
        <v>13</v>
      </c>
      <c r="D479" s="859">
        <v>42422</v>
      </c>
      <c r="E479" s="854" t="s">
        <v>1852</v>
      </c>
      <c r="F479" s="852"/>
      <c r="G479" s="855"/>
      <c r="H479" s="855"/>
      <c r="I479" s="851" t="s">
        <v>4100</v>
      </c>
    </row>
    <row r="480" spans="1:13" x14ac:dyDescent="0.2">
      <c r="A480" s="856" t="s">
        <v>2834</v>
      </c>
      <c r="B480" s="847" t="s">
        <v>2835</v>
      </c>
      <c r="C480" s="70">
        <v>14</v>
      </c>
      <c r="D480" s="859">
        <v>42422</v>
      </c>
      <c r="E480" s="854"/>
      <c r="F480" s="852"/>
      <c r="G480" s="855" t="s">
        <v>1852</v>
      </c>
      <c r="H480" s="855"/>
      <c r="I480" s="87" t="s">
        <v>2836</v>
      </c>
    </row>
    <row r="481" spans="1:13" x14ac:dyDescent="0.2">
      <c r="A481" s="856" t="s">
        <v>2846</v>
      </c>
      <c r="B481" s="847" t="s">
        <v>2847</v>
      </c>
      <c r="C481" s="70">
        <v>9</v>
      </c>
      <c r="D481" s="859">
        <v>42417</v>
      </c>
      <c r="E481" s="854"/>
      <c r="F481" s="852"/>
      <c r="G481" s="855" t="s">
        <v>1852</v>
      </c>
      <c r="H481" s="855"/>
      <c r="I481" s="87" t="s">
        <v>2848</v>
      </c>
    </row>
    <row r="482" spans="1:13" x14ac:dyDescent="0.2">
      <c r="A482" s="893" t="s">
        <v>2171</v>
      </c>
      <c r="B482" s="460" t="s">
        <v>2172</v>
      </c>
      <c r="C482" s="76">
        <v>5</v>
      </c>
      <c r="D482" s="146">
        <v>42416</v>
      </c>
      <c r="E482" s="53" t="s">
        <v>1852</v>
      </c>
      <c r="F482" s="52"/>
      <c r="G482" s="55"/>
      <c r="H482" s="55"/>
      <c r="I482" s="849" t="s">
        <v>4089</v>
      </c>
    </row>
    <row r="483" spans="1:13" x14ac:dyDescent="0.2">
      <c r="A483" s="60" t="s">
        <v>2831</v>
      </c>
      <c r="B483" s="848" t="s">
        <v>2832</v>
      </c>
      <c r="C483" s="62">
        <v>6</v>
      </c>
      <c r="D483" s="141">
        <v>42412</v>
      </c>
      <c r="E483" s="42"/>
      <c r="F483" s="26"/>
      <c r="G483" s="37" t="s">
        <v>1852</v>
      </c>
      <c r="H483" s="37"/>
      <c r="I483" s="23" t="s">
        <v>2833</v>
      </c>
      <c r="L483" s="846"/>
      <c r="M483" s="846"/>
    </row>
    <row r="484" spans="1:13" x14ac:dyDescent="0.2">
      <c r="A484" s="36" t="s">
        <v>2006</v>
      </c>
      <c r="B484" s="847" t="s">
        <v>2007</v>
      </c>
      <c r="C484" s="70">
        <v>5</v>
      </c>
      <c r="D484" s="859">
        <v>42409</v>
      </c>
      <c r="E484" s="854" t="s">
        <v>1852</v>
      </c>
      <c r="F484" s="852"/>
      <c r="G484" s="855"/>
      <c r="H484" s="855"/>
      <c r="I484" s="851" t="s">
        <v>2008</v>
      </c>
    </row>
    <row r="485" spans="1:13" x14ac:dyDescent="0.2">
      <c r="A485" s="464" t="s">
        <v>2113</v>
      </c>
      <c r="B485" s="456" t="s">
        <v>2114</v>
      </c>
      <c r="C485" s="70">
        <v>15</v>
      </c>
      <c r="D485" s="859">
        <v>42404</v>
      </c>
      <c r="E485" s="854" t="s">
        <v>1852</v>
      </c>
      <c r="F485" s="852"/>
      <c r="G485" s="855"/>
      <c r="H485" s="855"/>
      <c r="I485" s="851" t="s">
        <v>4026</v>
      </c>
    </row>
    <row r="486" spans="1:13" x14ac:dyDescent="0.2">
      <c r="A486" s="856" t="s">
        <v>2720</v>
      </c>
      <c r="B486" s="847" t="s">
        <v>2721</v>
      </c>
      <c r="C486" s="70">
        <v>6</v>
      </c>
      <c r="D486" s="859">
        <v>42401</v>
      </c>
      <c r="E486" s="854" t="s">
        <v>1852</v>
      </c>
      <c r="F486" s="852"/>
      <c r="G486" s="855"/>
      <c r="H486" s="855"/>
      <c r="I486" s="851"/>
    </row>
    <row r="487" spans="1:13" x14ac:dyDescent="0.2">
      <c r="A487" s="38" t="s">
        <v>2011</v>
      </c>
      <c r="B487" s="853" t="s">
        <v>2012</v>
      </c>
      <c r="C487" s="76">
        <v>6</v>
      </c>
      <c r="D487" s="146">
        <v>42398</v>
      </c>
      <c r="E487" s="53"/>
      <c r="F487" s="52"/>
      <c r="G487" s="55" t="s">
        <v>1852</v>
      </c>
      <c r="H487" s="55"/>
      <c r="I487" s="91" t="s">
        <v>2013</v>
      </c>
    </row>
    <row r="488" spans="1:13" x14ac:dyDescent="0.2">
      <c r="A488" s="60" t="s">
        <v>2307</v>
      </c>
      <c r="B488" s="848" t="s">
        <v>2308</v>
      </c>
      <c r="C488" s="62">
        <v>6</v>
      </c>
      <c r="D488" s="141">
        <v>42397</v>
      </c>
      <c r="E488" s="42" t="s">
        <v>1852</v>
      </c>
      <c r="F488" s="26"/>
      <c r="G488" s="37"/>
      <c r="H488" s="37"/>
      <c r="I488" s="23"/>
    </row>
    <row r="489" spans="1:13" x14ac:dyDescent="0.2">
      <c r="A489" s="856" t="s">
        <v>1979</v>
      </c>
      <c r="B489" s="847" t="s">
        <v>1980</v>
      </c>
      <c r="C489" s="70">
        <v>5</v>
      </c>
      <c r="D489" s="859">
        <v>42396</v>
      </c>
      <c r="E489" s="854"/>
      <c r="F489" s="852"/>
      <c r="G489" s="855" t="s">
        <v>1852</v>
      </c>
      <c r="H489" s="855"/>
      <c r="I489" s="851" t="s">
        <v>1981</v>
      </c>
    </row>
    <row r="490" spans="1:13" x14ac:dyDescent="0.2">
      <c r="A490" s="463" t="s">
        <v>2580</v>
      </c>
      <c r="B490" s="456" t="s">
        <v>2581</v>
      </c>
      <c r="C490" s="70">
        <v>5</v>
      </c>
      <c r="D490" s="859">
        <v>42395</v>
      </c>
      <c r="E490" s="854" t="s">
        <v>1852</v>
      </c>
      <c r="F490" s="852"/>
      <c r="G490" s="855"/>
      <c r="H490" s="855"/>
      <c r="I490" s="851" t="s">
        <v>4089</v>
      </c>
      <c r="K490" s="846"/>
      <c r="L490" s="846"/>
    </row>
    <row r="491" spans="1:13" x14ac:dyDescent="0.2">
      <c r="A491" s="856" t="s">
        <v>2146</v>
      </c>
      <c r="B491" s="847" t="s">
        <v>2147</v>
      </c>
      <c r="C491" s="70">
        <v>5</v>
      </c>
      <c r="D491" s="859">
        <v>42391</v>
      </c>
      <c r="E491" s="854" t="s">
        <v>1852</v>
      </c>
      <c r="F491" s="852"/>
      <c r="G491" s="855"/>
      <c r="H491" s="855"/>
      <c r="I491" s="851" t="s">
        <v>2148</v>
      </c>
      <c r="K491" s="846"/>
      <c r="L491" s="846"/>
    </row>
    <row r="492" spans="1:13" x14ac:dyDescent="0.2">
      <c r="A492" s="38" t="s">
        <v>2074</v>
      </c>
      <c r="B492" s="853" t="s">
        <v>504</v>
      </c>
      <c r="C492" s="76">
        <v>33</v>
      </c>
      <c r="D492" s="146">
        <v>42383</v>
      </c>
      <c r="E492" s="53"/>
      <c r="F492" s="52"/>
      <c r="G492" s="55" t="s">
        <v>1852</v>
      </c>
      <c r="H492" s="55"/>
      <c r="I492" s="849" t="s">
        <v>2075</v>
      </c>
    </row>
    <row r="493" spans="1:13" x14ac:dyDescent="0.2">
      <c r="A493" s="34" t="s">
        <v>1895</v>
      </c>
      <c r="B493" s="848" t="s">
        <v>1896</v>
      </c>
      <c r="C493" s="62">
        <v>9</v>
      </c>
      <c r="D493" s="141">
        <v>42366</v>
      </c>
      <c r="E493" s="42"/>
      <c r="F493" s="26"/>
      <c r="G493" s="37" t="s">
        <v>1852</v>
      </c>
      <c r="H493" s="37"/>
      <c r="I493" s="23" t="s">
        <v>1897</v>
      </c>
    </row>
    <row r="494" spans="1:13" x14ac:dyDescent="0.2">
      <c r="A494" s="856" t="s">
        <v>2858</v>
      </c>
      <c r="B494" s="847" t="s">
        <v>2859</v>
      </c>
      <c r="C494" s="70">
        <v>11</v>
      </c>
      <c r="D494" s="859">
        <v>42355</v>
      </c>
      <c r="E494" s="854" t="s">
        <v>1852</v>
      </c>
      <c r="F494" s="852"/>
      <c r="G494" s="855"/>
      <c r="H494" s="855"/>
      <c r="I494" s="851"/>
    </row>
    <row r="495" spans="1:13" x14ac:dyDescent="0.2">
      <c r="A495" s="856" t="s">
        <v>2860</v>
      </c>
      <c r="B495" s="847" t="s">
        <v>2861</v>
      </c>
      <c r="C495" s="70">
        <v>9</v>
      </c>
      <c r="D495" s="859">
        <v>42355</v>
      </c>
      <c r="E495" s="854" t="s">
        <v>1852</v>
      </c>
      <c r="F495" s="852"/>
      <c r="G495" s="855"/>
      <c r="H495" s="855"/>
      <c r="I495" s="851"/>
    </row>
    <row r="496" spans="1:13" x14ac:dyDescent="0.2">
      <c r="A496" s="36" t="s">
        <v>2758</v>
      </c>
      <c r="B496" s="847" t="s">
        <v>2759</v>
      </c>
      <c r="C496" s="70">
        <v>5</v>
      </c>
      <c r="D496" s="859">
        <v>42354</v>
      </c>
      <c r="E496" s="854"/>
      <c r="F496" s="852" t="s">
        <v>1852</v>
      </c>
      <c r="G496" s="855"/>
      <c r="H496" s="855"/>
      <c r="I496" s="851" t="s">
        <v>2000</v>
      </c>
    </row>
    <row r="497" spans="1:13" x14ac:dyDescent="0.2">
      <c r="A497" s="152" t="s">
        <v>2468</v>
      </c>
      <c r="B497" s="89" t="s">
        <v>2469</v>
      </c>
      <c r="C497" s="76">
        <v>13</v>
      </c>
      <c r="D497" s="146">
        <v>42352</v>
      </c>
      <c r="E497" s="53"/>
      <c r="F497" s="52" t="s">
        <v>1852</v>
      </c>
      <c r="G497" s="55"/>
      <c r="H497" s="55"/>
      <c r="I497" s="91" t="s">
        <v>2470</v>
      </c>
    </row>
    <row r="498" spans="1:13" x14ac:dyDescent="0.2">
      <c r="A498" s="60" t="s">
        <v>2883</v>
      </c>
      <c r="B498" s="848" t="s">
        <v>2884</v>
      </c>
      <c r="C498" s="62">
        <v>5</v>
      </c>
      <c r="D498" s="141">
        <v>42348</v>
      </c>
      <c r="E498" s="42"/>
      <c r="F498" s="26"/>
      <c r="G498" s="37" t="s">
        <v>1852</v>
      </c>
      <c r="H498" s="37"/>
      <c r="I498" s="65" t="s">
        <v>2885</v>
      </c>
    </row>
    <row r="499" spans="1:13" x14ac:dyDescent="0.2">
      <c r="A499" s="464" t="s">
        <v>2422</v>
      </c>
      <c r="B499" s="456" t="s">
        <v>2423</v>
      </c>
      <c r="C499" s="70">
        <v>5</v>
      </c>
      <c r="D499" s="859">
        <v>42346</v>
      </c>
      <c r="E499" s="854" t="s">
        <v>1852</v>
      </c>
      <c r="F499" s="852"/>
      <c r="G499" s="855"/>
      <c r="H499" s="855"/>
      <c r="I499" s="847" t="s">
        <v>4129</v>
      </c>
    </row>
    <row r="500" spans="1:13" x14ac:dyDescent="0.2">
      <c r="A500" s="856" t="s">
        <v>2708</v>
      </c>
      <c r="B500" s="847" t="s">
        <v>2709</v>
      </c>
      <c r="C500" s="70">
        <v>5</v>
      </c>
      <c r="D500" s="859">
        <v>42346</v>
      </c>
      <c r="E500" s="854" t="s">
        <v>1852</v>
      </c>
      <c r="F500" s="852"/>
      <c r="G500" s="855"/>
      <c r="H500" s="855"/>
      <c r="I500" s="857" t="s">
        <v>2710</v>
      </c>
    </row>
    <row r="501" spans="1:13" x14ac:dyDescent="0.2">
      <c r="A501" s="856" t="s">
        <v>2471</v>
      </c>
      <c r="B501" s="847" t="s">
        <v>2472</v>
      </c>
      <c r="C501" s="70">
        <v>5</v>
      </c>
      <c r="D501" s="859">
        <v>42342</v>
      </c>
      <c r="E501" s="854"/>
      <c r="F501" s="852"/>
      <c r="G501" s="855" t="s">
        <v>1852</v>
      </c>
      <c r="H501" s="855"/>
      <c r="I501" s="847" t="s">
        <v>2473</v>
      </c>
    </row>
    <row r="502" spans="1:13" x14ac:dyDescent="0.2">
      <c r="A502" s="88" t="s">
        <v>2771</v>
      </c>
      <c r="B502" s="853" t="s">
        <v>2772</v>
      </c>
      <c r="C502" s="76">
        <v>38</v>
      </c>
      <c r="D502" s="146">
        <v>42331</v>
      </c>
      <c r="E502" s="53"/>
      <c r="F502" s="52"/>
      <c r="G502" s="55" t="s">
        <v>1852</v>
      </c>
      <c r="H502" s="55"/>
      <c r="I502" s="853" t="s">
        <v>2773</v>
      </c>
    </row>
    <row r="503" spans="1:13" x14ac:dyDescent="0.2">
      <c r="A503" s="170" t="s">
        <v>2823</v>
      </c>
      <c r="B503" s="170" t="s">
        <v>2824</v>
      </c>
      <c r="C503" s="62">
        <v>9</v>
      </c>
      <c r="D503" s="141">
        <v>42325</v>
      </c>
      <c r="E503" s="42"/>
      <c r="F503" s="26"/>
      <c r="G503" s="37"/>
      <c r="H503" s="37" t="s">
        <v>1852</v>
      </c>
      <c r="I503" s="848"/>
    </row>
    <row r="504" spans="1:13" x14ac:dyDescent="0.2">
      <c r="A504" s="142" t="s">
        <v>2022</v>
      </c>
      <c r="B504" s="142" t="s">
        <v>2023</v>
      </c>
      <c r="C504" s="70">
        <v>7</v>
      </c>
      <c r="D504" s="859">
        <v>42320</v>
      </c>
      <c r="E504" s="854"/>
      <c r="F504" s="852"/>
      <c r="G504" s="855"/>
      <c r="H504" s="855" t="s">
        <v>1852</v>
      </c>
      <c r="I504" s="847"/>
      <c r="K504" s="846"/>
      <c r="L504" s="846"/>
    </row>
    <row r="505" spans="1:13" x14ac:dyDescent="0.2">
      <c r="A505" s="847" t="s">
        <v>2092</v>
      </c>
      <c r="B505" s="847" t="s">
        <v>2093</v>
      </c>
      <c r="C505" s="70">
        <v>6</v>
      </c>
      <c r="D505" s="859">
        <v>42320</v>
      </c>
      <c r="E505" s="854"/>
      <c r="F505" s="852" t="s">
        <v>1852</v>
      </c>
      <c r="G505" s="855"/>
      <c r="H505" s="855"/>
      <c r="I505" s="857" t="s">
        <v>2094</v>
      </c>
    </row>
    <row r="506" spans="1:13" x14ac:dyDescent="0.2">
      <c r="A506" s="857" t="s">
        <v>2839</v>
      </c>
      <c r="B506" s="847" t="s">
        <v>2840</v>
      </c>
      <c r="C506" s="70">
        <v>5</v>
      </c>
      <c r="D506" s="859">
        <v>42313</v>
      </c>
      <c r="E506" s="854" t="s">
        <v>1852</v>
      </c>
      <c r="F506" s="852"/>
      <c r="G506" s="855"/>
      <c r="H506" s="855"/>
      <c r="I506" s="847"/>
    </row>
    <row r="507" spans="1:13" x14ac:dyDescent="0.2">
      <c r="A507" s="102" t="s">
        <v>2980</v>
      </c>
      <c r="B507" s="853" t="s">
        <v>2981</v>
      </c>
      <c r="C507" s="76">
        <v>5</v>
      </c>
      <c r="D507" s="146">
        <v>42313</v>
      </c>
      <c r="E507" s="53" t="s">
        <v>1852</v>
      </c>
      <c r="F507" s="52"/>
      <c r="G507" s="55"/>
      <c r="H507" s="55"/>
      <c r="I507" s="853"/>
    </row>
    <row r="508" spans="1:13" x14ac:dyDescent="0.2">
      <c r="A508" s="65" t="s">
        <v>2878</v>
      </c>
      <c r="B508" s="848" t="s">
        <v>2879</v>
      </c>
      <c r="C508" s="62">
        <v>8</v>
      </c>
      <c r="D508" s="141">
        <v>42311</v>
      </c>
      <c r="E508" s="42" t="s">
        <v>1852</v>
      </c>
      <c r="F508" s="26"/>
      <c r="G508" s="37"/>
      <c r="H508" s="37"/>
      <c r="I508" s="848" t="s">
        <v>2052</v>
      </c>
    </row>
    <row r="509" spans="1:13" x14ac:dyDescent="0.2">
      <c r="A509" s="142" t="s">
        <v>1960</v>
      </c>
      <c r="B509" s="142" t="s">
        <v>1961</v>
      </c>
      <c r="C509" s="70">
        <v>5</v>
      </c>
      <c r="D509" s="859">
        <v>42307</v>
      </c>
      <c r="E509" s="854"/>
      <c r="F509" s="852"/>
      <c r="G509" s="855"/>
      <c r="H509" s="855" t="s">
        <v>1852</v>
      </c>
      <c r="I509" s="847"/>
    </row>
    <row r="510" spans="1:13" x14ac:dyDescent="0.2">
      <c r="A510" s="857" t="s">
        <v>2429</v>
      </c>
      <c r="B510" s="847" t="s">
        <v>2430</v>
      </c>
      <c r="C510" s="70">
        <v>5</v>
      </c>
      <c r="D510" s="859">
        <v>42306</v>
      </c>
      <c r="E510" s="854" t="s">
        <v>1852</v>
      </c>
      <c r="F510" s="852"/>
      <c r="G510" s="855"/>
      <c r="H510" s="855"/>
      <c r="I510" s="847" t="s">
        <v>2431</v>
      </c>
      <c r="L510" s="846"/>
      <c r="M510" s="846"/>
    </row>
    <row r="511" spans="1:13" x14ac:dyDescent="0.2">
      <c r="A511" s="847" t="s">
        <v>2466</v>
      </c>
      <c r="B511" s="847" t="s">
        <v>2467</v>
      </c>
      <c r="C511" s="70">
        <v>5</v>
      </c>
      <c r="D511" s="859">
        <v>42306</v>
      </c>
      <c r="E511" s="854" t="s">
        <v>1852</v>
      </c>
      <c r="F511" s="852"/>
      <c r="G511" s="855"/>
      <c r="H511" s="855"/>
      <c r="I511" s="847"/>
    </row>
    <row r="512" spans="1:13" x14ac:dyDescent="0.2">
      <c r="A512" s="981" t="s">
        <v>2875</v>
      </c>
      <c r="B512" s="144" t="s">
        <v>2876</v>
      </c>
      <c r="C512" s="76">
        <v>15</v>
      </c>
      <c r="D512" s="146">
        <v>42306</v>
      </c>
      <c r="E512" s="53"/>
      <c r="F512" s="52"/>
      <c r="G512" s="55"/>
      <c r="H512" s="55" t="s">
        <v>1852</v>
      </c>
      <c r="I512" s="853" t="s">
        <v>2877</v>
      </c>
    </row>
    <row r="513" spans="1:16" x14ac:dyDescent="0.2">
      <c r="A513" s="848" t="s">
        <v>2340</v>
      </c>
      <c r="B513" s="848" t="s">
        <v>2341</v>
      </c>
      <c r="C513" s="62">
        <v>18</v>
      </c>
      <c r="D513" s="141">
        <v>42304</v>
      </c>
      <c r="E513" s="42"/>
      <c r="F513" s="26"/>
      <c r="G513" s="37" t="s">
        <v>1852</v>
      </c>
      <c r="H513" s="37"/>
      <c r="I513" s="23" t="s">
        <v>2342</v>
      </c>
    </row>
    <row r="514" spans="1:16" x14ac:dyDescent="0.2">
      <c r="A514" s="458" t="s">
        <v>2619</v>
      </c>
      <c r="B514" s="458" t="s">
        <v>2620</v>
      </c>
      <c r="C514" s="70">
        <v>6</v>
      </c>
      <c r="D514" s="859">
        <v>42303</v>
      </c>
      <c r="E514" s="854"/>
      <c r="F514" s="852" t="s">
        <v>1852</v>
      </c>
      <c r="G514" s="855"/>
      <c r="H514" s="855"/>
      <c r="I514" s="87" t="s">
        <v>4027</v>
      </c>
    </row>
    <row r="515" spans="1:16" x14ac:dyDescent="0.2">
      <c r="A515" s="847" t="s">
        <v>2873</v>
      </c>
      <c r="B515" s="847" t="s">
        <v>2874</v>
      </c>
      <c r="C515" s="70">
        <v>6</v>
      </c>
      <c r="D515" s="859">
        <v>42303</v>
      </c>
      <c r="E515" s="854"/>
      <c r="F515" s="852" t="s">
        <v>1852</v>
      </c>
      <c r="G515" s="855"/>
      <c r="H515" s="855"/>
      <c r="I515" s="87" t="s">
        <v>1923</v>
      </c>
    </row>
    <row r="516" spans="1:16" x14ac:dyDescent="0.2">
      <c r="A516" s="857" t="s">
        <v>2026</v>
      </c>
      <c r="B516" s="847" t="s">
        <v>2027</v>
      </c>
      <c r="C516" s="70">
        <v>5</v>
      </c>
      <c r="D516" s="859">
        <v>42300</v>
      </c>
      <c r="E516" s="854"/>
      <c r="F516" s="852" t="s">
        <v>1852</v>
      </c>
      <c r="G516" s="855"/>
      <c r="H516" s="855"/>
      <c r="I516" s="87" t="s">
        <v>1923</v>
      </c>
      <c r="K516" s="846"/>
      <c r="L516" s="846"/>
    </row>
    <row r="517" spans="1:16" x14ac:dyDescent="0.2">
      <c r="A517" s="853" t="s">
        <v>2486</v>
      </c>
      <c r="B517" s="853" t="s">
        <v>2487</v>
      </c>
      <c r="C517" s="76">
        <v>5</v>
      </c>
      <c r="D517" s="146">
        <v>42292</v>
      </c>
      <c r="E517" s="53"/>
      <c r="F517" s="52" t="s">
        <v>1852</v>
      </c>
      <c r="G517" s="55"/>
      <c r="H517" s="55"/>
      <c r="I517" s="91" t="s">
        <v>2488</v>
      </c>
      <c r="K517" s="846"/>
      <c r="L517" s="846"/>
      <c r="O517" s="846"/>
      <c r="P517" s="846"/>
    </row>
    <row r="518" spans="1:16" x14ac:dyDescent="0.2">
      <c r="A518" s="848" t="s">
        <v>2364</v>
      </c>
      <c r="B518" s="848" t="s">
        <v>2365</v>
      </c>
      <c r="C518" s="62">
        <v>5</v>
      </c>
      <c r="D518" s="141">
        <v>42284</v>
      </c>
      <c r="E518" s="42"/>
      <c r="F518" s="26"/>
      <c r="G518" s="37" t="s">
        <v>1852</v>
      </c>
      <c r="H518" s="26"/>
      <c r="I518" s="23" t="s">
        <v>2366</v>
      </c>
    </row>
    <row r="519" spans="1:16" x14ac:dyDescent="0.2">
      <c r="A519" s="168" t="s">
        <v>2741</v>
      </c>
      <c r="B519" s="142" t="s">
        <v>2742</v>
      </c>
      <c r="C519" s="70">
        <v>5</v>
      </c>
      <c r="D519" s="859">
        <v>42279</v>
      </c>
      <c r="E519" s="854"/>
      <c r="F519" s="852"/>
      <c r="G519" s="855"/>
      <c r="H519" s="852" t="s">
        <v>1852</v>
      </c>
      <c r="I519" s="851"/>
      <c r="L519" s="846"/>
      <c r="M519" s="846"/>
    </row>
    <row r="520" spans="1:16" x14ac:dyDescent="0.2">
      <c r="A520" s="857" t="s">
        <v>2652</v>
      </c>
      <c r="B520" s="847" t="s">
        <v>2653</v>
      </c>
      <c r="C520" s="70">
        <v>5</v>
      </c>
      <c r="D520" s="859">
        <v>42268</v>
      </c>
      <c r="E520" s="854" t="s">
        <v>1852</v>
      </c>
      <c r="F520" s="852"/>
      <c r="G520" s="855"/>
      <c r="H520" s="852"/>
      <c r="I520" s="851"/>
    </row>
    <row r="521" spans="1:16" x14ac:dyDescent="0.2">
      <c r="A521" s="857" t="s">
        <v>2157</v>
      </c>
      <c r="B521" s="847" t="s">
        <v>2158</v>
      </c>
      <c r="C521" s="70">
        <v>10</v>
      </c>
      <c r="D521" s="859">
        <v>42264</v>
      </c>
      <c r="E521" s="854"/>
      <c r="F521" s="852" t="s">
        <v>1852</v>
      </c>
      <c r="G521" s="855"/>
      <c r="H521" s="852"/>
      <c r="I521" s="87" t="s">
        <v>2159</v>
      </c>
    </row>
    <row r="522" spans="1:16" x14ac:dyDescent="0.2">
      <c r="A522" s="853" t="s">
        <v>1921</v>
      </c>
      <c r="B522" s="853" t="s">
        <v>1922</v>
      </c>
      <c r="C522" s="76">
        <v>5</v>
      </c>
      <c r="D522" s="146">
        <v>42257</v>
      </c>
      <c r="E522" s="53"/>
      <c r="F522" s="52" t="s">
        <v>1852</v>
      </c>
      <c r="G522" s="55"/>
      <c r="H522" s="52"/>
      <c r="I522" s="91" t="s">
        <v>1923</v>
      </c>
      <c r="K522" s="846"/>
      <c r="L522" s="846"/>
    </row>
    <row r="523" spans="1:16" x14ac:dyDescent="0.2">
      <c r="A523" s="96" t="s">
        <v>2505</v>
      </c>
      <c r="B523" s="96" t="s">
        <v>2506</v>
      </c>
      <c r="C523" s="62">
        <v>12</v>
      </c>
      <c r="D523" s="141">
        <v>42249</v>
      </c>
      <c r="E523" s="42"/>
      <c r="F523" s="26" t="s">
        <v>1852</v>
      </c>
      <c r="G523" s="37"/>
      <c r="H523" s="26"/>
      <c r="I523" s="61" t="s">
        <v>2507</v>
      </c>
      <c r="K523" s="846"/>
      <c r="L523" s="846"/>
    </row>
    <row r="524" spans="1:16" x14ac:dyDescent="0.2">
      <c r="A524" s="857" t="s">
        <v>2531</v>
      </c>
      <c r="B524" s="847" t="s">
        <v>2532</v>
      </c>
      <c r="C524" s="70">
        <v>5</v>
      </c>
      <c r="D524" s="859">
        <v>42249</v>
      </c>
      <c r="E524" s="854"/>
      <c r="F524" s="852" t="s">
        <v>1852</v>
      </c>
      <c r="G524" s="855"/>
      <c r="H524" s="852"/>
      <c r="I524" s="87" t="s">
        <v>2533</v>
      </c>
    </row>
    <row r="525" spans="1:16" x14ac:dyDescent="0.2">
      <c r="A525" s="847" t="s">
        <v>2636</v>
      </c>
      <c r="B525" s="847" t="s">
        <v>2637</v>
      </c>
      <c r="C525" s="70">
        <v>10</v>
      </c>
      <c r="D525" s="859">
        <v>42248</v>
      </c>
      <c r="E525" s="854"/>
      <c r="F525" s="852"/>
      <c r="G525" s="855" t="s">
        <v>1852</v>
      </c>
      <c r="H525" s="852"/>
      <c r="I525" s="851" t="s">
        <v>2638</v>
      </c>
    </row>
    <row r="526" spans="1:16" x14ac:dyDescent="0.2">
      <c r="A526" s="142" t="s">
        <v>1861</v>
      </c>
      <c r="B526" s="142" t="s">
        <v>1862</v>
      </c>
      <c r="C526" s="70">
        <v>6</v>
      </c>
      <c r="D526" s="859">
        <v>42247</v>
      </c>
      <c r="E526" s="854"/>
      <c r="F526" s="852"/>
      <c r="G526" s="855"/>
      <c r="H526" s="852" t="s">
        <v>1852</v>
      </c>
      <c r="I526" s="851"/>
    </row>
    <row r="527" spans="1:16" x14ac:dyDescent="0.2">
      <c r="A527" s="144" t="s">
        <v>1947</v>
      </c>
      <c r="B527" s="144" t="s">
        <v>1948</v>
      </c>
      <c r="C527" s="76">
        <v>6</v>
      </c>
      <c r="D527" s="146">
        <v>42247</v>
      </c>
      <c r="E527" s="53"/>
      <c r="F527" s="52"/>
      <c r="G527" s="55"/>
      <c r="H527" s="52" t="s">
        <v>1852</v>
      </c>
      <c r="I527" s="849"/>
      <c r="K527" s="863"/>
      <c r="L527" s="863"/>
    </row>
    <row r="528" spans="1:16" x14ac:dyDescent="0.2">
      <c r="A528" s="170" t="s">
        <v>1958</v>
      </c>
      <c r="B528" s="170" t="s">
        <v>1959</v>
      </c>
      <c r="C528" s="62">
        <v>5</v>
      </c>
      <c r="D528" s="141">
        <v>42247</v>
      </c>
      <c r="E528" s="42"/>
      <c r="F528" s="26"/>
      <c r="G528" s="37"/>
      <c r="H528" s="37" t="s">
        <v>1852</v>
      </c>
      <c r="I528" s="848"/>
    </row>
    <row r="529" spans="1:13" x14ac:dyDescent="0.2">
      <c r="A529" s="847" t="s">
        <v>2281</v>
      </c>
      <c r="B529" s="847" t="s">
        <v>2282</v>
      </c>
      <c r="C529" s="70">
        <v>8</v>
      </c>
      <c r="D529" s="859">
        <v>42242</v>
      </c>
      <c r="E529" s="854"/>
      <c r="F529" s="852"/>
      <c r="G529" s="855" t="s">
        <v>1852</v>
      </c>
      <c r="H529" s="855"/>
      <c r="I529" s="847" t="s">
        <v>2283</v>
      </c>
      <c r="L529" s="846"/>
      <c r="M529" s="846"/>
    </row>
    <row r="530" spans="1:13" x14ac:dyDescent="0.2">
      <c r="A530" s="847" t="s">
        <v>2611</v>
      </c>
      <c r="B530" s="847" t="s">
        <v>2612</v>
      </c>
      <c r="C530" s="70">
        <v>5</v>
      </c>
      <c r="D530" s="859">
        <v>42234</v>
      </c>
      <c r="E530" s="854"/>
      <c r="F530" s="852"/>
      <c r="G530" s="855" t="s">
        <v>1852</v>
      </c>
      <c r="H530" s="855"/>
      <c r="I530" s="857" t="s">
        <v>2613</v>
      </c>
    </row>
    <row r="531" spans="1:13" x14ac:dyDescent="0.2">
      <c r="A531" s="142" t="s">
        <v>2868</v>
      </c>
      <c r="B531" s="142" t="s">
        <v>2869</v>
      </c>
      <c r="C531" s="70">
        <v>5</v>
      </c>
      <c r="D531" s="859">
        <v>42223</v>
      </c>
      <c r="E531" s="854"/>
      <c r="F531" s="852"/>
      <c r="G531" s="855"/>
      <c r="H531" s="855" t="s">
        <v>1852</v>
      </c>
      <c r="I531" s="847"/>
    </row>
    <row r="532" spans="1:13" x14ac:dyDescent="0.2">
      <c r="A532" s="981" t="s">
        <v>2031</v>
      </c>
      <c r="B532" s="144" t="s">
        <v>2032</v>
      </c>
      <c r="C532" s="76">
        <v>14</v>
      </c>
      <c r="D532" s="146">
        <v>42222</v>
      </c>
      <c r="E532" s="53"/>
      <c r="F532" s="52"/>
      <c r="G532" s="55"/>
      <c r="H532" s="55" t="s">
        <v>1852</v>
      </c>
      <c r="I532" s="853"/>
      <c r="K532" s="846"/>
      <c r="L532" s="846"/>
    </row>
    <row r="533" spans="1:13" x14ac:dyDescent="0.2">
      <c r="A533" s="170" t="s">
        <v>2009</v>
      </c>
      <c r="B533" s="170" t="s">
        <v>2010</v>
      </c>
      <c r="C533" s="62">
        <v>10</v>
      </c>
      <c r="D533" s="141">
        <v>42217</v>
      </c>
      <c r="E533" s="42"/>
      <c r="F533" s="26"/>
      <c r="G533" s="37"/>
      <c r="H533" s="37" t="s">
        <v>1852</v>
      </c>
      <c r="I533" s="61"/>
    </row>
    <row r="534" spans="1:13" x14ac:dyDescent="0.2">
      <c r="A534" s="847" t="s">
        <v>2247</v>
      </c>
      <c r="B534" s="847" t="s">
        <v>2248</v>
      </c>
      <c r="C534" s="70">
        <v>7</v>
      </c>
      <c r="D534" s="859">
        <v>42217</v>
      </c>
      <c r="E534" s="854"/>
      <c r="F534" s="852"/>
      <c r="G534" s="855" t="s">
        <v>1852</v>
      </c>
      <c r="H534" s="855"/>
      <c r="I534" s="87" t="s">
        <v>2249</v>
      </c>
    </row>
    <row r="535" spans="1:13" x14ac:dyDescent="0.2">
      <c r="A535" s="142" t="s">
        <v>2376</v>
      </c>
      <c r="B535" s="142" t="s">
        <v>2377</v>
      </c>
      <c r="C535" s="70">
        <v>22</v>
      </c>
      <c r="D535" s="859">
        <v>42217</v>
      </c>
      <c r="E535" s="854"/>
      <c r="F535" s="852"/>
      <c r="G535" s="855"/>
      <c r="H535" s="855" t="s">
        <v>1852</v>
      </c>
      <c r="I535" s="851" t="s">
        <v>2378</v>
      </c>
    </row>
    <row r="536" spans="1:13" x14ac:dyDescent="0.2">
      <c r="A536" s="857" t="s">
        <v>2521</v>
      </c>
      <c r="B536" s="847" t="s">
        <v>2522</v>
      </c>
      <c r="C536" s="70">
        <v>5</v>
      </c>
      <c r="D536" s="859">
        <v>42217</v>
      </c>
      <c r="E536" s="854"/>
      <c r="F536" s="852"/>
      <c r="G536" s="855" t="s">
        <v>1852</v>
      </c>
      <c r="H536" s="855"/>
      <c r="I536" s="851" t="s">
        <v>2523</v>
      </c>
      <c r="L536" s="846"/>
      <c r="M536" s="846"/>
    </row>
    <row r="537" spans="1:13" x14ac:dyDescent="0.2">
      <c r="A537" s="853" t="s">
        <v>2050</v>
      </c>
      <c r="B537" s="853" t="s">
        <v>2051</v>
      </c>
      <c r="C537" s="76">
        <v>6</v>
      </c>
      <c r="D537" s="146">
        <v>42215</v>
      </c>
      <c r="E537" s="53" t="s">
        <v>1852</v>
      </c>
      <c r="F537" s="52"/>
      <c r="G537" s="55"/>
      <c r="H537" s="55"/>
      <c r="I537" s="853" t="s">
        <v>2052</v>
      </c>
      <c r="L537" s="846"/>
      <c r="M537" s="846"/>
    </row>
    <row r="538" spans="1:13" x14ac:dyDescent="0.2">
      <c r="A538" s="848" t="s">
        <v>1965</v>
      </c>
      <c r="B538" s="848" t="s">
        <v>1966</v>
      </c>
      <c r="C538" s="62">
        <v>8</v>
      </c>
      <c r="D538" s="141">
        <v>42214</v>
      </c>
      <c r="E538" s="42"/>
      <c r="F538" s="26"/>
      <c r="G538" s="37"/>
      <c r="H538" s="37" t="s">
        <v>1852</v>
      </c>
      <c r="I538" s="61" t="s">
        <v>1967</v>
      </c>
    </row>
    <row r="539" spans="1:13" x14ac:dyDescent="0.2">
      <c r="A539" s="847" t="s">
        <v>2459</v>
      </c>
      <c r="B539" s="847" t="s">
        <v>2460</v>
      </c>
      <c r="C539" s="70">
        <v>8</v>
      </c>
      <c r="D539" s="859">
        <v>42167</v>
      </c>
      <c r="E539" s="854"/>
      <c r="F539" s="852"/>
      <c r="G539" s="855" t="s">
        <v>1852</v>
      </c>
      <c r="H539" s="855"/>
      <c r="I539" s="851" t="s">
        <v>2461</v>
      </c>
    </row>
    <row r="540" spans="1:13" x14ac:dyDescent="0.2">
      <c r="A540" s="168" t="s">
        <v>1934</v>
      </c>
      <c r="B540" s="142" t="s">
        <v>1935</v>
      </c>
      <c r="C540" s="70">
        <v>5</v>
      </c>
      <c r="D540" s="859">
        <v>42139</v>
      </c>
      <c r="E540" s="854"/>
      <c r="F540" s="852"/>
      <c r="G540" s="855"/>
      <c r="H540" s="855" t="s">
        <v>1852</v>
      </c>
      <c r="I540" s="851"/>
      <c r="L540" s="846"/>
      <c r="M540" s="846"/>
    </row>
    <row r="541" spans="1:13" x14ac:dyDescent="0.2">
      <c r="A541" s="168" t="s">
        <v>2866</v>
      </c>
      <c r="B541" s="142" t="s">
        <v>2867</v>
      </c>
      <c r="C541" s="70">
        <v>5</v>
      </c>
      <c r="D541" s="859">
        <v>42139</v>
      </c>
      <c r="E541" s="854"/>
      <c r="F541" s="852"/>
      <c r="G541" s="855"/>
      <c r="H541" s="855" t="s">
        <v>1852</v>
      </c>
      <c r="I541" s="851"/>
      <c r="K541" s="846"/>
      <c r="L541" s="846"/>
      <c r="M541" s="846"/>
    </row>
    <row r="542" spans="1:13" x14ac:dyDescent="0.2">
      <c r="A542" s="981" t="s">
        <v>1854</v>
      </c>
      <c r="B542" s="144" t="s">
        <v>1855</v>
      </c>
      <c r="C542" s="76">
        <v>5</v>
      </c>
      <c r="D542" s="146">
        <v>42117</v>
      </c>
      <c r="E542" s="53"/>
      <c r="F542" s="52"/>
      <c r="G542" s="55"/>
      <c r="H542" s="55" t="s">
        <v>1852</v>
      </c>
      <c r="I542" s="91"/>
    </row>
    <row r="543" spans="1:13" x14ac:dyDescent="0.2">
      <c r="A543" s="170" t="s">
        <v>1881</v>
      </c>
      <c r="B543" s="170" t="s">
        <v>1882</v>
      </c>
      <c r="C543" s="62">
        <v>5</v>
      </c>
      <c r="D543" s="141">
        <v>42117</v>
      </c>
      <c r="E543" s="42"/>
      <c r="F543" s="26"/>
      <c r="G543" s="37"/>
      <c r="H543" s="37" t="s">
        <v>1852</v>
      </c>
      <c r="I543" s="23"/>
      <c r="K543" s="846"/>
      <c r="L543" s="846"/>
    </row>
    <row r="544" spans="1:13" x14ac:dyDescent="0.2">
      <c r="A544" s="168" t="s">
        <v>2565</v>
      </c>
      <c r="B544" s="142" t="s">
        <v>2566</v>
      </c>
      <c r="C544" s="70">
        <v>14</v>
      </c>
      <c r="D544" s="859">
        <v>42117</v>
      </c>
      <c r="E544" s="854"/>
      <c r="F544" s="852"/>
      <c r="G544" s="855"/>
      <c r="H544" s="855" t="s">
        <v>1852</v>
      </c>
      <c r="I544" s="851"/>
    </row>
    <row r="545" spans="1:16" x14ac:dyDescent="0.2">
      <c r="A545" s="142" t="s">
        <v>2591</v>
      </c>
      <c r="B545" s="142" t="s">
        <v>2592</v>
      </c>
      <c r="C545" s="70">
        <v>14</v>
      </c>
      <c r="D545" s="859">
        <v>42094</v>
      </c>
      <c r="E545" s="854"/>
      <c r="F545" s="852"/>
      <c r="G545" s="855"/>
      <c r="H545" s="855" t="s">
        <v>1852</v>
      </c>
      <c r="I545" s="851"/>
    </row>
    <row r="546" spans="1:16" x14ac:dyDescent="0.2">
      <c r="A546" s="857" t="s">
        <v>2033</v>
      </c>
      <c r="B546" s="847" t="s">
        <v>2034</v>
      </c>
      <c r="C546" s="70">
        <v>14</v>
      </c>
      <c r="D546" s="859">
        <v>42080</v>
      </c>
      <c r="E546" s="854" t="s">
        <v>1852</v>
      </c>
      <c r="F546" s="852"/>
      <c r="G546" s="855"/>
      <c r="H546" s="855"/>
      <c r="I546" s="87" t="s">
        <v>2035</v>
      </c>
    </row>
    <row r="547" spans="1:16" x14ac:dyDescent="0.2">
      <c r="A547" s="853" t="s">
        <v>2656</v>
      </c>
      <c r="B547" s="853" t="s">
        <v>2657</v>
      </c>
      <c r="C547" s="76">
        <v>6</v>
      </c>
      <c r="D547" s="146">
        <v>42074</v>
      </c>
      <c r="E547" s="53"/>
      <c r="F547" s="52"/>
      <c r="G547" s="55" t="s">
        <v>1852</v>
      </c>
      <c r="H547" s="55"/>
      <c r="I547" s="849" t="s">
        <v>2658</v>
      </c>
      <c r="L547" s="846"/>
      <c r="M547" s="846"/>
    </row>
    <row r="548" spans="1:16" x14ac:dyDescent="0.2">
      <c r="A548" s="848" t="s">
        <v>2949</v>
      </c>
      <c r="B548" s="848" t="s">
        <v>2950</v>
      </c>
      <c r="C548" s="62">
        <v>5</v>
      </c>
      <c r="D548" s="141">
        <v>42067</v>
      </c>
      <c r="E548" s="42" t="s">
        <v>1852</v>
      </c>
      <c r="F548" s="26"/>
      <c r="G548" s="37"/>
      <c r="H548" s="37"/>
      <c r="I548" s="23"/>
      <c r="K548" s="846"/>
      <c r="L548" s="846"/>
      <c r="M548" s="846"/>
    </row>
    <row r="549" spans="1:16" x14ac:dyDescent="0.2">
      <c r="A549" s="847" t="s">
        <v>2232</v>
      </c>
      <c r="B549" s="847" t="s">
        <v>2233</v>
      </c>
      <c r="C549" s="70">
        <v>5</v>
      </c>
      <c r="D549" s="859">
        <v>42061</v>
      </c>
      <c r="E549" s="854" t="s">
        <v>1852</v>
      </c>
      <c r="F549" s="852"/>
      <c r="G549" s="855"/>
      <c r="H549" s="855"/>
      <c r="I549" s="851" t="s">
        <v>2052</v>
      </c>
      <c r="K549" s="846"/>
      <c r="L549" s="846"/>
      <c r="O549" s="846"/>
      <c r="P549" s="846"/>
    </row>
    <row r="550" spans="1:16" x14ac:dyDescent="0.2">
      <c r="A550" s="847" t="s">
        <v>2938</v>
      </c>
      <c r="B550" s="847" t="s">
        <v>2939</v>
      </c>
      <c r="C550" s="70">
        <v>7</v>
      </c>
      <c r="D550" s="859">
        <v>42052</v>
      </c>
      <c r="E550" s="854" t="s">
        <v>1852</v>
      </c>
      <c r="F550" s="852"/>
      <c r="G550" s="855"/>
      <c r="H550" s="855"/>
      <c r="I550" s="851" t="s">
        <v>2005</v>
      </c>
    </row>
    <row r="551" spans="1:16" x14ac:dyDescent="0.2">
      <c r="A551" s="456" t="s">
        <v>2121</v>
      </c>
      <c r="B551" s="456" t="s">
        <v>2122</v>
      </c>
      <c r="C551" s="70">
        <v>5</v>
      </c>
      <c r="D551" s="859">
        <v>42046</v>
      </c>
      <c r="E551" s="854" t="s">
        <v>1852</v>
      </c>
      <c r="F551" s="852"/>
      <c r="G551" s="855"/>
      <c r="H551" s="855"/>
      <c r="I551" s="851" t="s">
        <v>4094</v>
      </c>
      <c r="K551" s="846"/>
      <c r="L551" s="846"/>
    </row>
    <row r="552" spans="1:16" x14ac:dyDescent="0.2">
      <c r="A552" s="853" t="s">
        <v>2245</v>
      </c>
      <c r="B552" s="853" t="s">
        <v>2246</v>
      </c>
      <c r="C552" s="76">
        <v>8</v>
      </c>
      <c r="D552" s="146">
        <v>42037</v>
      </c>
      <c r="E552" s="53" t="s">
        <v>1852</v>
      </c>
      <c r="F552" s="52"/>
      <c r="G552" s="55"/>
      <c r="H552" s="55"/>
      <c r="I552" s="849" t="s">
        <v>2052</v>
      </c>
      <c r="L552" s="846"/>
      <c r="M552" s="846"/>
    </row>
    <row r="553" spans="1:16" x14ac:dyDescent="0.2">
      <c r="A553" s="848" t="s">
        <v>2252</v>
      </c>
      <c r="B553" s="848" t="s">
        <v>2253</v>
      </c>
      <c r="C553" s="62">
        <v>38</v>
      </c>
      <c r="D553" s="141">
        <v>42037</v>
      </c>
      <c r="E553" s="42"/>
      <c r="F553" s="26"/>
      <c r="G553" s="37" t="s">
        <v>1852</v>
      </c>
      <c r="H553" s="37"/>
      <c r="I553" s="23" t="s">
        <v>2254</v>
      </c>
    </row>
    <row r="554" spans="1:16" x14ac:dyDescent="0.2">
      <c r="A554" s="857" t="s">
        <v>2695</v>
      </c>
      <c r="B554" s="847" t="s">
        <v>2696</v>
      </c>
      <c r="C554" s="70">
        <v>5</v>
      </c>
      <c r="D554" s="859">
        <v>42037</v>
      </c>
      <c r="E554" s="854"/>
      <c r="F554" s="852"/>
      <c r="G554" s="855" t="s">
        <v>1852</v>
      </c>
      <c r="H554" s="855"/>
      <c r="I554" s="87" t="s">
        <v>2697</v>
      </c>
      <c r="K554" s="846"/>
      <c r="L554" s="846"/>
    </row>
    <row r="555" spans="1:16" x14ac:dyDescent="0.2">
      <c r="A555" s="847" t="s">
        <v>2753</v>
      </c>
      <c r="B555" s="847" t="s">
        <v>2754</v>
      </c>
      <c r="C555" s="70">
        <v>10</v>
      </c>
      <c r="D555" s="859">
        <v>42037</v>
      </c>
      <c r="E555" s="854"/>
      <c r="F555" s="852"/>
      <c r="G555" s="855" t="s">
        <v>1852</v>
      </c>
      <c r="H555" s="855"/>
      <c r="I555" s="87" t="s">
        <v>2755</v>
      </c>
      <c r="K555" s="846"/>
      <c r="L555" s="846"/>
    </row>
    <row r="556" spans="1:16" x14ac:dyDescent="0.2">
      <c r="A556" s="847" t="s">
        <v>2986</v>
      </c>
      <c r="B556" s="847" t="s">
        <v>2985</v>
      </c>
      <c r="C556" s="70">
        <v>10</v>
      </c>
      <c r="D556" s="859">
        <v>42037</v>
      </c>
      <c r="E556" s="854"/>
      <c r="F556" s="852"/>
      <c r="G556" s="855" t="s">
        <v>1852</v>
      </c>
      <c r="H556" s="855"/>
      <c r="I556" s="851" t="s">
        <v>2987</v>
      </c>
      <c r="L556" s="846"/>
      <c r="M556" s="846"/>
    </row>
    <row r="557" spans="1:16" x14ac:dyDescent="0.2">
      <c r="A557" s="853" t="s">
        <v>2136</v>
      </c>
      <c r="B557" s="853" t="s">
        <v>2137</v>
      </c>
      <c r="C557" s="76">
        <v>8</v>
      </c>
      <c r="D557" s="146">
        <v>42032</v>
      </c>
      <c r="E557" s="53"/>
      <c r="F557" s="52"/>
      <c r="G557" s="55" t="s">
        <v>1852</v>
      </c>
      <c r="H557" s="55"/>
      <c r="I557" s="849" t="s">
        <v>2138</v>
      </c>
    </row>
    <row r="558" spans="1:16" x14ac:dyDescent="0.2">
      <c r="A558" s="848" t="s">
        <v>2110</v>
      </c>
      <c r="B558" s="848" t="s">
        <v>2111</v>
      </c>
      <c r="C558" s="62">
        <v>6</v>
      </c>
      <c r="D558" s="141">
        <v>42008</v>
      </c>
      <c r="E558" s="42"/>
      <c r="F558" s="26" t="s">
        <v>1852</v>
      </c>
      <c r="G558" s="37"/>
      <c r="H558" s="37"/>
      <c r="I558" s="61" t="s">
        <v>2112</v>
      </c>
      <c r="K558" s="846"/>
      <c r="L558" s="846"/>
    </row>
    <row r="559" spans="1:16" x14ac:dyDescent="0.2">
      <c r="A559" s="847" t="s">
        <v>2003</v>
      </c>
      <c r="B559" s="847" t="s">
        <v>2004</v>
      </c>
      <c r="C559" s="70">
        <v>6</v>
      </c>
      <c r="D559" s="859">
        <v>42006</v>
      </c>
      <c r="E559" s="854" t="s">
        <v>1852</v>
      </c>
      <c r="F559" s="852"/>
      <c r="G559" s="855"/>
      <c r="H559" s="855"/>
      <c r="I559" s="851" t="s">
        <v>2005</v>
      </c>
    </row>
    <row r="560" spans="1:16" x14ac:dyDescent="0.2">
      <c r="A560" s="847" t="s">
        <v>2725</v>
      </c>
      <c r="B560" s="847" t="s">
        <v>2726</v>
      </c>
      <c r="C560" s="70">
        <v>6</v>
      </c>
      <c r="D560" s="859">
        <v>41985</v>
      </c>
      <c r="E560" s="854"/>
      <c r="F560" s="852" t="s">
        <v>1852</v>
      </c>
      <c r="G560" s="855"/>
      <c r="H560" s="855"/>
      <c r="I560" s="87" t="s">
        <v>2727</v>
      </c>
      <c r="L560" s="846"/>
      <c r="M560" s="846"/>
    </row>
    <row r="561" spans="1:16" x14ac:dyDescent="0.2">
      <c r="A561" s="847" t="s">
        <v>2880</v>
      </c>
      <c r="B561" s="847" t="s">
        <v>2881</v>
      </c>
      <c r="C561" s="70">
        <v>9</v>
      </c>
      <c r="D561" s="859">
        <v>41985</v>
      </c>
      <c r="E561" s="854"/>
      <c r="F561" s="852"/>
      <c r="G561" s="855" t="s">
        <v>1852</v>
      </c>
      <c r="H561" s="855"/>
      <c r="I561" s="851" t="s">
        <v>2882</v>
      </c>
    </row>
    <row r="562" spans="1:16" x14ac:dyDescent="0.2">
      <c r="A562" s="144" t="s">
        <v>2768</v>
      </c>
      <c r="B562" s="144" t="s">
        <v>2769</v>
      </c>
      <c r="C562" s="76">
        <v>11</v>
      </c>
      <c r="D562" s="146">
        <v>41984</v>
      </c>
      <c r="E562" s="53"/>
      <c r="F562" s="52"/>
      <c r="G562" s="55"/>
      <c r="H562" s="55" t="s">
        <v>1852</v>
      </c>
      <c r="I562" s="849"/>
    </row>
    <row r="563" spans="1:16" x14ac:dyDescent="0.2">
      <c r="A563" s="90" t="s">
        <v>2692</v>
      </c>
      <c r="B563" s="90" t="s">
        <v>2693</v>
      </c>
      <c r="C563" s="62">
        <v>5</v>
      </c>
      <c r="D563" s="141">
        <v>41981</v>
      </c>
      <c r="E563" s="1004" t="s">
        <v>1852</v>
      </c>
      <c r="F563" s="26"/>
      <c r="G563" s="37"/>
      <c r="H563" s="37"/>
      <c r="I563" s="939" t="s">
        <v>2694</v>
      </c>
    </row>
    <row r="564" spans="1:16" x14ac:dyDescent="0.2">
      <c r="A564" s="85" t="s">
        <v>2975</v>
      </c>
      <c r="B564" s="75" t="s">
        <v>2976</v>
      </c>
      <c r="C564" s="70">
        <v>5</v>
      </c>
      <c r="D564" s="859">
        <v>41978</v>
      </c>
      <c r="E564" s="854"/>
      <c r="F564" s="852" t="s">
        <v>1852</v>
      </c>
      <c r="G564" s="855"/>
      <c r="H564" s="855"/>
      <c r="I564" s="87" t="s">
        <v>2715</v>
      </c>
      <c r="K564" s="846"/>
      <c r="L564" s="846"/>
      <c r="M564" s="846"/>
    </row>
    <row r="565" spans="1:16" x14ac:dyDescent="0.2">
      <c r="A565" s="847" t="s">
        <v>2207</v>
      </c>
      <c r="B565" s="847" t="s">
        <v>2208</v>
      </c>
      <c r="C565" s="70">
        <v>6</v>
      </c>
      <c r="D565" s="859">
        <v>41969</v>
      </c>
      <c r="E565" s="854"/>
      <c r="F565" s="852"/>
      <c r="G565" s="855" t="s">
        <v>1852</v>
      </c>
      <c r="H565" s="855"/>
      <c r="I565" s="87" t="s">
        <v>2209</v>
      </c>
      <c r="K565" s="846"/>
      <c r="L565" s="846"/>
    </row>
    <row r="566" spans="1:16" x14ac:dyDescent="0.2">
      <c r="A566" s="847" t="s">
        <v>2420</v>
      </c>
      <c r="B566" s="847" t="s">
        <v>2421</v>
      </c>
      <c r="C566" s="70">
        <v>18</v>
      </c>
      <c r="D566" s="859">
        <v>41969</v>
      </c>
      <c r="E566" s="854"/>
      <c r="F566" s="852"/>
      <c r="G566" s="855" t="s">
        <v>1852</v>
      </c>
      <c r="H566" s="850"/>
      <c r="I566" s="857" t="s">
        <v>2209</v>
      </c>
    </row>
    <row r="567" spans="1:16" x14ac:dyDescent="0.2">
      <c r="A567" s="847" t="s">
        <v>2760</v>
      </c>
      <c r="B567" s="847" t="s">
        <v>2761</v>
      </c>
      <c r="C567" s="70">
        <v>5</v>
      </c>
      <c r="D567" s="859">
        <v>41969</v>
      </c>
      <c r="E567" s="854" t="s">
        <v>1852</v>
      </c>
      <c r="F567" s="852"/>
      <c r="G567" s="855"/>
      <c r="H567" s="855"/>
      <c r="I567" s="87"/>
      <c r="K567" s="846"/>
      <c r="L567" s="846"/>
    </row>
    <row r="568" spans="1:16" x14ac:dyDescent="0.2">
      <c r="A568" s="102" t="s">
        <v>2923</v>
      </c>
      <c r="B568" s="853" t="s">
        <v>2924</v>
      </c>
      <c r="C568" s="76">
        <v>5</v>
      </c>
      <c r="D568" s="146">
        <v>41967</v>
      </c>
      <c r="E568" s="53" t="s">
        <v>1852</v>
      </c>
      <c r="F568" s="52"/>
      <c r="G568" s="55"/>
      <c r="H568" s="55"/>
      <c r="I568" s="87"/>
      <c r="K568" s="846"/>
      <c r="L568" s="846"/>
      <c r="O568" s="846"/>
      <c r="P568" s="846"/>
    </row>
    <row r="569" spans="1:16" x14ac:dyDescent="0.2">
      <c r="A569" s="848" t="s">
        <v>2355</v>
      </c>
      <c r="B569" s="848" t="s">
        <v>2356</v>
      </c>
      <c r="C569" s="62">
        <v>6</v>
      </c>
      <c r="D569" s="141">
        <v>41949</v>
      </c>
      <c r="E569" s="42"/>
      <c r="F569" s="26" t="s">
        <v>1852</v>
      </c>
      <c r="G569" s="37"/>
      <c r="H569" s="43"/>
      <c r="I569" s="65" t="s">
        <v>2120</v>
      </c>
    </row>
    <row r="570" spans="1:16" x14ac:dyDescent="0.2">
      <c r="A570" s="847" t="s">
        <v>2600</v>
      </c>
      <c r="B570" s="847" t="s">
        <v>2601</v>
      </c>
      <c r="C570" s="70">
        <v>8</v>
      </c>
      <c r="D570" s="859">
        <v>41943</v>
      </c>
      <c r="E570" s="854"/>
      <c r="F570" s="852" t="s">
        <v>1852</v>
      </c>
      <c r="G570" s="855"/>
      <c r="H570" s="850"/>
      <c r="I570" s="857" t="s">
        <v>4054</v>
      </c>
      <c r="K570" s="863"/>
      <c r="L570" s="863"/>
    </row>
    <row r="571" spans="1:16" x14ac:dyDescent="0.2">
      <c r="A571" s="160" t="s">
        <v>2817</v>
      </c>
      <c r="B571" s="93" t="s">
        <v>2818</v>
      </c>
      <c r="C571" s="70">
        <v>5</v>
      </c>
      <c r="D571" s="859">
        <v>41941</v>
      </c>
      <c r="E571" s="854" t="s">
        <v>1852</v>
      </c>
      <c r="F571" s="852"/>
      <c r="G571" s="855"/>
      <c r="H571" s="850"/>
      <c r="I571" s="857" t="s">
        <v>2819</v>
      </c>
      <c r="K571" s="846"/>
      <c r="L571" s="846"/>
    </row>
    <row r="572" spans="1:16" x14ac:dyDescent="0.2">
      <c r="A572" s="853" t="s">
        <v>2560</v>
      </c>
      <c r="B572" s="853" t="s">
        <v>2561</v>
      </c>
      <c r="C572" s="76">
        <v>6</v>
      </c>
      <c r="D572" s="146">
        <v>41935</v>
      </c>
      <c r="E572" s="53"/>
      <c r="F572" s="52" t="s">
        <v>1852</v>
      </c>
      <c r="G572" s="55"/>
      <c r="H572" s="48"/>
      <c r="I572" s="102" t="s">
        <v>2120</v>
      </c>
    </row>
    <row r="573" spans="1:16" x14ac:dyDescent="0.2">
      <c r="A573" s="65" t="s">
        <v>2220</v>
      </c>
      <c r="B573" s="848" t="s">
        <v>2221</v>
      </c>
      <c r="C573" s="62">
        <v>32</v>
      </c>
      <c r="D573" s="141">
        <v>41933</v>
      </c>
      <c r="E573" s="42" t="s">
        <v>1852</v>
      </c>
      <c r="F573" s="26"/>
      <c r="G573" s="37"/>
      <c r="H573" s="37"/>
      <c r="I573" s="87" t="s">
        <v>2222</v>
      </c>
    </row>
    <row r="574" spans="1:16" x14ac:dyDescent="0.2">
      <c r="A574" s="847" t="s">
        <v>2179</v>
      </c>
      <c r="B574" s="847" t="s">
        <v>2180</v>
      </c>
      <c r="C574" s="70">
        <v>60</v>
      </c>
      <c r="D574" s="859">
        <v>41928</v>
      </c>
      <c r="E574" s="854"/>
      <c r="F574" s="852" t="s">
        <v>1852</v>
      </c>
      <c r="G574" s="855"/>
      <c r="H574" s="855"/>
      <c r="I574" s="87" t="s">
        <v>2181</v>
      </c>
    </row>
    <row r="575" spans="1:16" x14ac:dyDescent="0.2">
      <c r="A575" s="857" t="s">
        <v>2237</v>
      </c>
      <c r="B575" s="847" t="s">
        <v>2238</v>
      </c>
      <c r="C575" s="70">
        <v>6</v>
      </c>
      <c r="D575" s="859">
        <v>41928</v>
      </c>
      <c r="E575" s="854"/>
      <c r="F575" s="852"/>
      <c r="G575" s="855" t="s">
        <v>1852</v>
      </c>
      <c r="H575" s="855"/>
      <c r="I575" s="87" t="s">
        <v>2239</v>
      </c>
    </row>
    <row r="576" spans="1:16" x14ac:dyDescent="0.2">
      <c r="A576" s="847" t="s">
        <v>2766</v>
      </c>
      <c r="B576" s="847" t="s">
        <v>2767</v>
      </c>
      <c r="C576" s="70">
        <v>10</v>
      </c>
      <c r="D576" s="859">
        <v>41918</v>
      </c>
      <c r="E576" s="854"/>
      <c r="F576" s="852" t="s">
        <v>1852</v>
      </c>
      <c r="G576" s="855"/>
      <c r="H576" s="855"/>
      <c r="I576" s="87" t="s">
        <v>2120</v>
      </c>
      <c r="K576" s="634"/>
      <c r="L576" s="634"/>
    </row>
    <row r="577" spans="1:13" x14ac:dyDescent="0.2">
      <c r="A577" s="102" t="s">
        <v>2067</v>
      </c>
      <c r="B577" s="853" t="s">
        <v>2068</v>
      </c>
      <c r="C577" s="76">
        <v>8</v>
      </c>
      <c r="D577" s="146">
        <v>41904</v>
      </c>
      <c r="E577" s="53" t="s">
        <v>1852</v>
      </c>
      <c r="F577" s="52"/>
      <c r="G577" s="55"/>
      <c r="H577" s="55"/>
      <c r="I577" s="91"/>
      <c r="K577" s="846"/>
      <c r="L577" s="846"/>
    </row>
    <row r="578" spans="1:13" x14ac:dyDescent="0.2">
      <c r="A578" s="848" t="s">
        <v>2069</v>
      </c>
      <c r="B578" s="848" t="s">
        <v>2070</v>
      </c>
      <c r="C578" s="62">
        <v>5</v>
      </c>
      <c r="D578" s="141">
        <v>41904</v>
      </c>
      <c r="E578" s="42" t="s">
        <v>1852</v>
      </c>
      <c r="F578" s="26"/>
      <c r="G578" s="37"/>
      <c r="H578" s="37"/>
      <c r="I578" s="61"/>
      <c r="K578" s="846"/>
      <c r="L578" s="846"/>
    </row>
    <row r="579" spans="1:13" x14ac:dyDescent="0.2">
      <c r="A579" s="142" t="s">
        <v>1968</v>
      </c>
      <c r="B579" s="142" t="s">
        <v>1969</v>
      </c>
      <c r="C579" s="70">
        <v>5</v>
      </c>
      <c r="D579" s="859">
        <v>41898</v>
      </c>
      <c r="E579" s="854"/>
      <c r="F579" s="852"/>
      <c r="G579" s="855"/>
      <c r="H579" s="855" t="s">
        <v>1852</v>
      </c>
      <c r="I579" s="87"/>
      <c r="L579" s="846"/>
      <c r="M579" s="846"/>
    </row>
    <row r="580" spans="1:13" x14ac:dyDescent="0.2">
      <c r="A580" s="142" t="s">
        <v>2736</v>
      </c>
      <c r="B580" s="142" t="s">
        <v>2737</v>
      </c>
      <c r="C580" s="70">
        <v>9</v>
      </c>
      <c r="D580" s="859">
        <v>41898</v>
      </c>
      <c r="E580" s="854"/>
      <c r="F580" s="852"/>
      <c r="G580" s="855"/>
      <c r="H580" s="855" t="s">
        <v>1852</v>
      </c>
      <c r="I580" s="87"/>
    </row>
    <row r="581" spans="1:13" x14ac:dyDescent="0.2">
      <c r="A581" s="857" t="s">
        <v>2959</v>
      </c>
      <c r="B581" s="847" t="s">
        <v>2960</v>
      </c>
      <c r="C581" s="70">
        <v>11</v>
      </c>
      <c r="D581" s="859">
        <v>41898</v>
      </c>
      <c r="E581" s="854"/>
      <c r="F581" s="852"/>
      <c r="G581" s="855" t="s">
        <v>1852</v>
      </c>
      <c r="H581" s="855"/>
      <c r="I581" s="87" t="s">
        <v>2961</v>
      </c>
      <c r="K581" s="846"/>
      <c r="L581" s="846"/>
    </row>
    <row r="582" spans="1:13" x14ac:dyDescent="0.2">
      <c r="A582" s="89" t="s">
        <v>2393</v>
      </c>
      <c r="B582" s="89" t="s">
        <v>2394</v>
      </c>
      <c r="C582" s="76">
        <v>10</v>
      </c>
      <c r="D582" s="146">
        <v>41894</v>
      </c>
      <c r="E582" s="53"/>
      <c r="F582" s="52" t="s">
        <v>1852</v>
      </c>
      <c r="G582" s="55"/>
      <c r="H582" s="55"/>
      <c r="I582" s="91" t="s">
        <v>4016</v>
      </c>
      <c r="K582" s="846"/>
      <c r="L582" s="846"/>
    </row>
    <row r="583" spans="1:13" x14ac:dyDescent="0.2">
      <c r="A583" s="848" t="s">
        <v>2107</v>
      </c>
      <c r="B583" s="848" t="s">
        <v>2108</v>
      </c>
      <c r="C583" s="62">
        <v>11</v>
      </c>
      <c r="D583" s="141">
        <v>41885</v>
      </c>
      <c r="E583" s="42"/>
      <c r="F583" s="26" t="s">
        <v>1852</v>
      </c>
      <c r="G583" s="37"/>
      <c r="H583" s="37"/>
      <c r="I583" s="65" t="s">
        <v>2109</v>
      </c>
    </row>
    <row r="584" spans="1:13" x14ac:dyDescent="0.2">
      <c r="A584" s="857" t="s">
        <v>2927</v>
      </c>
      <c r="B584" s="847" t="s">
        <v>2928</v>
      </c>
      <c r="C584" s="70">
        <v>15</v>
      </c>
      <c r="D584" s="859">
        <v>41880</v>
      </c>
      <c r="E584" s="854"/>
      <c r="F584" s="852"/>
      <c r="G584" s="855" t="s">
        <v>1852</v>
      </c>
      <c r="H584" s="855"/>
      <c r="I584" s="857" t="s">
        <v>2929</v>
      </c>
    </row>
    <row r="585" spans="1:13" x14ac:dyDescent="0.2">
      <c r="A585" s="847" t="s">
        <v>2118</v>
      </c>
      <c r="B585" s="847" t="s">
        <v>2119</v>
      </c>
      <c r="C585" s="70">
        <v>7</v>
      </c>
      <c r="D585" s="859">
        <v>41853</v>
      </c>
      <c r="E585" s="854"/>
      <c r="F585" s="852" t="s">
        <v>1852</v>
      </c>
      <c r="G585" s="855"/>
      <c r="H585" s="855"/>
      <c r="I585" s="857" t="s">
        <v>2120</v>
      </c>
    </row>
    <row r="586" spans="1:13" x14ac:dyDescent="0.2">
      <c r="A586" s="113" t="s">
        <v>782</v>
      </c>
      <c r="B586" s="113" t="s">
        <v>783</v>
      </c>
      <c r="C586" s="70">
        <v>11</v>
      </c>
      <c r="D586" s="859">
        <v>41849</v>
      </c>
      <c r="E586" s="854"/>
      <c r="F586" s="852"/>
      <c r="G586" s="982" t="s">
        <v>1852</v>
      </c>
      <c r="H586" s="855"/>
      <c r="I586" s="79" t="s">
        <v>2770</v>
      </c>
      <c r="K586" s="846"/>
      <c r="L586" s="846"/>
    </row>
    <row r="587" spans="1:13" x14ac:dyDescent="0.2">
      <c r="A587" s="853" t="s">
        <v>2849</v>
      </c>
      <c r="B587" s="853" t="s">
        <v>2850</v>
      </c>
      <c r="C587" s="76">
        <v>12</v>
      </c>
      <c r="D587" s="146">
        <v>41791</v>
      </c>
      <c r="E587" s="53"/>
      <c r="F587" s="52"/>
      <c r="G587" s="55" t="s">
        <v>1852</v>
      </c>
      <c r="H587" s="55"/>
      <c r="I587" s="102" t="s">
        <v>2851</v>
      </c>
    </row>
    <row r="588" spans="1:13" x14ac:dyDescent="0.2">
      <c r="A588" s="90" t="s">
        <v>2920</v>
      </c>
      <c r="B588" s="90" t="s">
        <v>2921</v>
      </c>
      <c r="C588" s="62">
        <v>8</v>
      </c>
      <c r="D588" s="141">
        <v>41765</v>
      </c>
      <c r="E588" s="42"/>
      <c r="F588" s="465" t="s">
        <v>1852</v>
      </c>
      <c r="G588" s="37"/>
      <c r="H588" s="37"/>
      <c r="I588" s="1027" t="s">
        <v>2922</v>
      </c>
    </row>
    <row r="589" spans="1:13" x14ac:dyDescent="0.2">
      <c r="A589" s="847" t="s">
        <v>2705</v>
      </c>
      <c r="B589" s="847" t="s">
        <v>2706</v>
      </c>
      <c r="C589" s="70">
        <v>6</v>
      </c>
      <c r="D589" s="859">
        <v>41761</v>
      </c>
      <c r="E589" s="854"/>
      <c r="F589" s="852"/>
      <c r="G589" s="855" t="s">
        <v>1852</v>
      </c>
      <c r="H589" s="855"/>
      <c r="I589" s="87" t="s">
        <v>2707</v>
      </c>
    </row>
    <row r="590" spans="1:13" x14ac:dyDescent="0.2">
      <c r="A590" s="85" t="s">
        <v>2713</v>
      </c>
      <c r="B590" s="75" t="s">
        <v>2714</v>
      </c>
      <c r="C590" s="70">
        <v>7</v>
      </c>
      <c r="D590" s="859">
        <v>41751</v>
      </c>
      <c r="E590" s="854"/>
      <c r="F590" s="852" t="s">
        <v>1852</v>
      </c>
      <c r="G590" s="855"/>
      <c r="H590" s="855"/>
      <c r="I590" s="87" t="s">
        <v>2715</v>
      </c>
      <c r="K590" s="846"/>
      <c r="L590" s="846"/>
    </row>
    <row r="591" spans="1:13" x14ac:dyDescent="0.2">
      <c r="A591" s="847" t="s">
        <v>1993</v>
      </c>
      <c r="B591" s="847" t="s">
        <v>1994</v>
      </c>
      <c r="C591" s="70">
        <v>8</v>
      </c>
      <c r="D591" s="859">
        <v>41680</v>
      </c>
      <c r="E591" s="854" t="s">
        <v>1852</v>
      </c>
      <c r="F591" s="852"/>
      <c r="G591" s="855"/>
      <c r="H591" s="855"/>
      <c r="I591" s="87"/>
    </row>
    <row r="592" spans="1:13" x14ac:dyDescent="0.2">
      <c r="A592" s="853" t="s">
        <v>1911</v>
      </c>
      <c r="B592" s="853" t="s">
        <v>1912</v>
      </c>
      <c r="C592" s="76">
        <v>5</v>
      </c>
      <c r="D592" s="146">
        <v>41675</v>
      </c>
      <c r="E592" s="53"/>
      <c r="F592" s="52" t="s">
        <v>1852</v>
      </c>
      <c r="G592" s="55"/>
      <c r="H592" s="55"/>
      <c r="I592" s="849" t="s">
        <v>1913</v>
      </c>
      <c r="K592" s="846"/>
      <c r="L592" s="846"/>
    </row>
    <row r="593" spans="1:12" x14ac:dyDescent="0.2">
      <c r="A593" s="34" t="s">
        <v>2809</v>
      </c>
      <c r="B593" s="848" t="s">
        <v>2810</v>
      </c>
      <c r="C593" s="204">
        <v>5</v>
      </c>
      <c r="D593" s="171">
        <v>41631</v>
      </c>
      <c r="E593" s="43"/>
      <c r="F593" s="26"/>
      <c r="G593" s="43" t="s">
        <v>1852</v>
      </c>
      <c r="H593" s="26"/>
      <c r="I593" s="23" t="s">
        <v>2811</v>
      </c>
      <c r="K593" s="846"/>
      <c r="L593" s="846"/>
    </row>
    <row r="594" spans="1:12" x14ac:dyDescent="0.2">
      <c r="A594" s="36" t="s">
        <v>2602</v>
      </c>
      <c r="B594" s="847" t="s">
        <v>2603</v>
      </c>
      <c r="C594" s="196">
        <v>7</v>
      </c>
      <c r="D594" s="156">
        <v>41627</v>
      </c>
      <c r="E594" s="850"/>
      <c r="F594" s="852"/>
      <c r="G594" s="850" t="s">
        <v>1852</v>
      </c>
      <c r="H594" s="852"/>
      <c r="I594" s="851" t="s">
        <v>2604</v>
      </c>
    </row>
    <row r="595" spans="1:12" x14ac:dyDescent="0.2">
      <c r="A595" s="148" t="s">
        <v>2575</v>
      </c>
      <c r="B595" s="142" t="s">
        <v>2576</v>
      </c>
      <c r="C595" s="196">
        <v>11</v>
      </c>
      <c r="D595" s="156">
        <v>41618</v>
      </c>
      <c r="E595" s="850"/>
      <c r="F595" s="852"/>
      <c r="G595" s="850"/>
      <c r="H595" s="852" t="s">
        <v>1852</v>
      </c>
      <c r="I595" s="87"/>
    </row>
    <row r="596" spans="1:12" x14ac:dyDescent="0.2">
      <c r="A596" s="36" t="s">
        <v>2508</v>
      </c>
      <c r="B596" s="847" t="s">
        <v>2509</v>
      </c>
      <c r="C596" s="196">
        <v>10</v>
      </c>
      <c r="D596" s="156">
        <v>41617</v>
      </c>
      <c r="E596" s="850"/>
      <c r="F596" s="852"/>
      <c r="G596" s="850" t="s">
        <v>1852</v>
      </c>
      <c r="H596" s="852"/>
      <c r="I596" s="851" t="s">
        <v>2511</v>
      </c>
      <c r="K596" s="846"/>
      <c r="L596" s="846"/>
    </row>
    <row r="597" spans="1:12" x14ac:dyDescent="0.2">
      <c r="A597" s="1017" t="s">
        <v>2596</v>
      </c>
      <c r="B597" s="144" t="s">
        <v>2597</v>
      </c>
      <c r="C597" s="176">
        <v>11</v>
      </c>
      <c r="D597" s="172">
        <v>41607</v>
      </c>
      <c r="E597" s="48"/>
      <c r="F597" s="52"/>
      <c r="G597" s="48"/>
      <c r="H597" s="52" t="s">
        <v>1852</v>
      </c>
      <c r="I597" s="849"/>
    </row>
    <row r="598" spans="1:12" x14ac:dyDescent="0.2">
      <c r="A598" s="458" t="s">
        <v>2512</v>
      </c>
      <c r="B598" s="75" t="s">
        <v>2513</v>
      </c>
      <c r="C598" s="70">
        <v>5</v>
      </c>
      <c r="D598" s="859">
        <v>41592</v>
      </c>
      <c r="E598" s="854"/>
      <c r="F598" s="852" t="s">
        <v>1852</v>
      </c>
      <c r="G598" s="855"/>
      <c r="H598" s="855"/>
      <c r="I598" s="87" t="s">
        <v>2514</v>
      </c>
    </row>
    <row r="599" spans="1:12" x14ac:dyDescent="0.2">
      <c r="A599" s="847" t="s">
        <v>2020</v>
      </c>
      <c r="B599" s="847" t="s">
        <v>2021</v>
      </c>
      <c r="C599" s="70">
        <v>5</v>
      </c>
      <c r="D599" s="859">
        <v>41586</v>
      </c>
      <c r="E599" s="854"/>
      <c r="F599" s="852" t="s">
        <v>1852</v>
      </c>
      <c r="G599" s="855"/>
      <c r="H599" s="855"/>
      <c r="I599" s="87" t="s">
        <v>1984</v>
      </c>
    </row>
    <row r="600" spans="1:12" x14ac:dyDescent="0.2">
      <c r="A600" s="847" t="s">
        <v>2412</v>
      </c>
      <c r="B600" s="847" t="s">
        <v>2413</v>
      </c>
      <c r="C600" s="70">
        <v>22</v>
      </c>
      <c r="D600" s="859">
        <v>41578</v>
      </c>
      <c r="E600" s="854"/>
      <c r="F600" s="852" t="s">
        <v>1852</v>
      </c>
      <c r="G600" s="855"/>
      <c r="H600" s="855"/>
      <c r="I600" s="87" t="s">
        <v>1984</v>
      </c>
    </row>
    <row r="601" spans="1:12" x14ac:dyDescent="0.2">
      <c r="A601" s="75" t="s">
        <v>2537</v>
      </c>
      <c r="B601" s="75" t="s">
        <v>2538</v>
      </c>
      <c r="C601" s="70">
        <v>10</v>
      </c>
      <c r="D601" s="859">
        <v>41578</v>
      </c>
      <c r="E601" s="854"/>
      <c r="F601" s="852" t="s">
        <v>1852</v>
      </c>
      <c r="G601" s="855"/>
      <c r="H601" s="855"/>
      <c r="I601" s="87" t="s">
        <v>2539</v>
      </c>
    </row>
    <row r="602" spans="1:12" x14ac:dyDescent="0.2">
      <c r="A602" s="853" t="s">
        <v>2534</v>
      </c>
      <c r="B602" s="853" t="s">
        <v>2535</v>
      </c>
      <c r="C602" s="76">
        <v>6</v>
      </c>
      <c r="D602" s="146">
        <v>41578</v>
      </c>
      <c r="E602" s="53"/>
      <c r="F602" s="52" t="s">
        <v>1852</v>
      </c>
      <c r="G602" s="55"/>
      <c r="H602" s="55"/>
      <c r="I602" s="91" t="s">
        <v>4102</v>
      </c>
    </row>
    <row r="603" spans="1:12" x14ac:dyDescent="0.2">
      <c r="A603" s="848" t="s">
        <v>2598</v>
      </c>
      <c r="B603" s="848" t="s">
        <v>2599</v>
      </c>
      <c r="C603" s="62">
        <v>12</v>
      </c>
      <c r="D603" s="141">
        <v>41578</v>
      </c>
      <c r="E603" s="42"/>
      <c r="F603" s="26" t="s">
        <v>1852</v>
      </c>
      <c r="G603" s="37"/>
      <c r="H603" s="37"/>
      <c r="I603" s="61" t="s">
        <v>4055</v>
      </c>
    </row>
    <row r="604" spans="1:12" x14ac:dyDescent="0.2">
      <c r="A604" s="75" t="s">
        <v>2852</v>
      </c>
      <c r="B604" s="75" t="s">
        <v>2853</v>
      </c>
      <c r="C604" s="70">
        <v>6</v>
      </c>
      <c r="D604" s="859">
        <v>41577</v>
      </c>
      <c r="E604" s="854"/>
      <c r="F604" s="852" t="s">
        <v>1852</v>
      </c>
      <c r="G604" s="855"/>
      <c r="H604" s="855"/>
      <c r="I604" s="87" t="s">
        <v>2854</v>
      </c>
      <c r="K604" s="863"/>
      <c r="L604" s="863"/>
    </row>
    <row r="605" spans="1:12" x14ac:dyDescent="0.2">
      <c r="A605" s="857" t="s">
        <v>2557</v>
      </c>
      <c r="B605" s="847" t="s">
        <v>2558</v>
      </c>
      <c r="C605" s="70">
        <v>10</v>
      </c>
      <c r="D605" s="859">
        <v>41569</v>
      </c>
      <c r="E605" s="854"/>
      <c r="F605" s="852" t="s">
        <v>1852</v>
      </c>
      <c r="G605" s="855"/>
      <c r="H605" s="855"/>
      <c r="I605" s="87" t="s">
        <v>2559</v>
      </c>
      <c r="K605" s="846"/>
      <c r="L605" s="846"/>
    </row>
    <row r="606" spans="1:12" x14ac:dyDescent="0.2">
      <c r="A606" s="857" t="s">
        <v>2143</v>
      </c>
      <c r="B606" s="847" t="s">
        <v>2144</v>
      </c>
      <c r="C606" s="70">
        <v>6</v>
      </c>
      <c r="D606" s="859">
        <v>41554</v>
      </c>
      <c r="E606" s="854"/>
      <c r="F606" s="852"/>
      <c r="G606" s="855" t="s">
        <v>1852</v>
      </c>
      <c r="H606" s="855"/>
      <c r="I606" s="87" t="s">
        <v>2145</v>
      </c>
      <c r="K606" s="846"/>
      <c r="L606" s="846"/>
    </row>
    <row r="607" spans="1:12" x14ac:dyDescent="0.2">
      <c r="A607" s="853" t="s">
        <v>1982</v>
      </c>
      <c r="B607" s="853" t="s">
        <v>1983</v>
      </c>
      <c r="C607" s="76">
        <v>9</v>
      </c>
      <c r="D607" s="146">
        <v>41535</v>
      </c>
      <c r="E607" s="53"/>
      <c r="F607" s="52" t="s">
        <v>1852</v>
      </c>
      <c r="G607" s="55"/>
      <c r="H607" s="55"/>
      <c r="I607" s="91" t="s">
        <v>1984</v>
      </c>
      <c r="K607" s="846"/>
      <c r="L607" s="846"/>
    </row>
    <row r="608" spans="1:12" x14ac:dyDescent="0.2">
      <c r="A608" s="848" t="s">
        <v>2196</v>
      </c>
      <c r="B608" s="23" t="s">
        <v>2197</v>
      </c>
      <c r="C608" s="62">
        <v>5</v>
      </c>
      <c r="D608" s="141">
        <v>41534</v>
      </c>
      <c r="E608" s="42" t="s">
        <v>1852</v>
      </c>
      <c r="F608" s="26"/>
      <c r="G608" s="37"/>
      <c r="H608" s="37"/>
      <c r="I608" s="61" t="s">
        <v>2198</v>
      </c>
    </row>
    <row r="609" spans="1:12" x14ac:dyDescent="0.2">
      <c r="A609" s="847" t="s">
        <v>2414</v>
      </c>
      <c r="B609" s="851" t="s">
        <v>2415</v>
      </c>
      <c r="C609" s="70">
        <v>6</v>
      </c>
      <c r="D609" s="859">
        <v>41526</v>
      </c>
      <c r="E609" s="854"/>
      <c r="F609" s="852" t="s">
        <v>1852</v>
      </c>
      <c r="G609" s="855"/>
      <c r="H609" s="855"/>
      <c r="I609" s="87" t="s">
        <v>2416</v>
      </c>
      <c r="K609" s="846"/>
      <c r="L609" s="846"/>
    </row>
    <row r="610" spans="1:12" x14ac:dyDescent="0.2">
      <c r="A610" s="857" t="s">
        <v>2649</v>
      </c>
      <c r="B610" s="851" t="s">
        <v>2650</v>
      </c>
      <c r="C610" s="70">
        <v>6</v>
      </c>
      <c r="D610" s="859">
        <v>41521</v>
      </c>
      <c r="E610" s="854"/>
      <c r="F610" s="852" t="s">
        <v>1852</v>
      </c>
      <c r="G610" s="855"/>
      <c r="H610" s="855"/>
      <c r="I610" s="87" t="s">
        <v>2651</v>
      </c>
      <c r="K610" s="863"/>
      <c r="L610" s="863"/>
    </row>
    <row r="611" spans="1:12" x14ac:dyDescent="0.2">
      <c r="A611" s="847" t="s">
        <v>2502</v>
      </c>
      <c r="B611" s="851" t="s">
        <v>2503</v>
      </c>
      <c r="C611" s="70">
        <v>12</v>
      </c>
      <c r="D611" s="859">
        <v>41518</v>
      </c>
      <c r="E611" s="854"/>
      <c r="F611" s="852"/>
      <c r="G611" s="855" t="s">
        <v>1852</v>
      </c>
      <c r="H611" s="855"/>
      <c r="I611" s="851" t="s">
        <v>2504</v>
      </c>
    </row>
    <row r="612" spans="1:12" x14ac:dyDescent="0.2">
      <c r="A612" s="853" t="s">
        <v>2424</v>
      </c>
      <c r="B612" s="849" t="s">
        <v>2425</v>
      </c>
      <c r="C612" s="76">
        <v>5</v>
      </c>
      <c r="D612" s="146">
        <v>41495</v>
      </c>
      <c r="E612" s="53" t="s">
        <v>1852</v>
      </c>
      <c r="F612" s="52"/>
      <c r="G612" s="55"/>
      <c r="H612" s="55"/>
      <c r="I612" s="849"/>
      <c r="K612" s="846"/>
      <c r="L612" s="846"/>
    </row>
    <row r="613" spans="1:12" x14ac:dyDescent="0.2">
      <c r="A613" s="848" t="s">
        <v>1937</v>
      </c>
      <c r="B613" s="23" t="s">
        <v>1938</v>
      </c>
      <c r="C613" s="62">
        <v>9</v>
      </c>
      <c r="D613" s="141">
        <v>41488</v>
      </c>
      <c r="E613" s="42" t="s">
        <v>1852</v>
      </c>
      <c r="F613" s="26"/>
      <c r="G613" s="37"/>
      <c r="H613" s="37"/>
      <c r="I613" s="61"/>
      <c r="K613" s="846"/>
      <c r="L613" s="846"/>
    </row>
    <row r="614" spans="1:12" x14ac:dyDescent="0.2">
      <c r="A614" s="847" t="s">
        <v>2889</v>
      </c>
      <c r="B614" s="851" t="s">
        <v>2890</v>
      </c>
      <c r="C614" s="70">
        <v>6</v>
      </c>
      <c r="D614" s="859">
        <v>41452</v>
      </c>
      <c r="E614" s="854"/>
      <c r="F614" s="852"/>
      <c r="G614" s="855" t="s">
        <v>1852</v>
      </c>
      <c r="H614" s="855"/>
      <c r="I614" s="851" t="s">
        <v>2891</v>
      </c>
    </row>
    <row r="615" spans="1:12" x14ac:dyDescent="0.2">
      <c r="A615" s="857" t="s">
        <v>2551</v>
      </c>
      <c r="B615" s="851" t="s">
        <v>2552</v>
      </c>
      <c r="C615" s="70">
        <v>9</v>
      </c>
      <c r="D615" s="859">
        <v>41449</v>
      </c>
      <c r="E615" s="854"/>
      <c r="F615" s="852"/>
      <c r="G615" s="855"/>
      <c r="H615" s="855" t="s">
        <v>1852</v>
      </c>
      <c r="I615" s="87" t="s">
        <v>2553</v>
      </c>
      <c r="K615" s="846"/>
      <c r="L615" s="846"/>
    </row>
    <row r="616" spans="1:12" x14ac:dyDescent="0.2">
      <c r="A616" s="847" t="s">
        <v>2323</v>
      </c>
      <c r="B616" s="851" t="s">
        <v>2324</v>
      </c>
      <c r="C616" s="70">
        <v>9</v>
      </c>
      <c r="D616" s="859">
        <v>41432</v>
      </c>
      <c r="E616" s="854"/>
      <c r="F616" s="852"/>
      <c r="G616" s="855" t="s">
        <v>1852</v>
      </c>
      <c r="H616" s="855"/>
      <c r="I616" s="87" t="s">
        <v>2325</v>
      </c>
    </row>
    <row r="617" spans="1:12" x14ac:dyDescent="0.2">
      <c r="A617" s="853" t="s">
        <v>2782</v>
      </c>
      <c r="B617" s="849" t="s">
        <v>2783</v>
      </c>
      <c r="C617" s="76">
        <v>8</v>
      </c>
      <c r="D617" s="146">
        <v>41426</v>
      </c>
      <c r="E617" s="53"/>
      <c r="F617" s="52"/>
      <c r="G617" s="55" t="s">
        <v>1852</v>
      </c>
      <c r="H617" s="55"/>
      <c r="I617" s="849" t="s">
        <v>2784</v>
      </c>
      <c r="K617" s="846"/>
      <c r="L617" s="846"/>
    </row>
    <row r="618" spans="1:12" x14ac:dyDescent="0.2">
      <c r="A618" s="96" t="s">
        <v>2028</v>
      </c>
      <c r="B618" s="158" t="s">
        <v>2029</v>
      </c>
      <c r="C618" s="62">
        <v>8</v>
      </c>
      <c r="D618" s="141">
        <v>41418</v>
      </c>
      <c r="E618" s="42"/>
      <c r="F618" s="26" t="s">
        <v>1852</v>
      </c>
      <c r="G618" s="37"/>
      <c r="H618" s="37"/>
      <c r="I618" s="61" t="s">
        <v>2030</v>
      </c>
    </row>
    <row r="619" spans="1:12" x14ac:dyDescent="0.2">
      <c r="A619" s="847" t="s">
        <v>2442</v>
      </c>
      <c r="B619" s="851" t="s">
        <v>2443</v>
      </c>
      <c r="C619" s="70">
        <v>9</v>
      </c>
      <c r="D619" s="859">
        <v>41409</v>
      </c>
      <c r="E619" s="854"/>
      <c r="F619" s="852" t="s">
        <v>1852</v>
      </c>
      <c r="G619" s="855"/>
      <c r="H619" s="855"/>
      <c r="I619" s="87" t="s">
        <v>2444</v>
      </c>
      <c r="K619" s="846"/>
      <c r="L619" s="846"/>
    </row>
    <row r="620" spans="1:12" x14ac:dyDescent="0.2">
      <c r="A620" s="847" t="s">
        <v>1898</v>
      </c>
      <c r="B620" s="851" t="s">
        <v>1899</v>
      </c>
      <c r="C620" s="70">
        <v>12</v>
      </c>
      <c r="D620" s="859">
        <v>41395</v>
      </c>
      <c r="E620" s="854"/>
      <c r="F620" s="852"/>
      <c r="G620" s="855" t="s">
        <v>1852</v>
      </c>
      <c r="H620" s="855"/>
      <c r="I620" s="851" t="s">
        <v>1900</v>
      </c>
    </row>
    <row r="621" spans="1:12" x14ac:dyDescent="0.2">
      <c r="A621" s="847" t="s">
        <v>2669</v>
      </c>
      <c r="B621" s="851" t="s">
        <v>2670</v>
      </c>
      <c r="C621" s="70">
        <v>30</v>
      </c>
      <c r="D621" s="859">
        <v>41394</v>
      </c>
      <c r="E621" s="854" t="s">
        <v>1852</v>
      </c>
      <c r="F621" s="852"/>
      <c r="G621" s="855"/>
      <c r="H621" s="855"/>
      <c r="I621" s="851"/>
    </row>
    <row r="622" spans="1:12" x14ac:dyDescent="0.2">
      <c r="A622" s="853" t="s">
        <v>1502</v>
      </c>
      <c r="B622" s="849" t="s">
        <v>1503</v>
      </c>
      <c r="C622" s="76">
        <v>5</v>
      </c>
      <c r="D622" s="146">
        <v>41389</v>
      </c>
      <c r="E622" s="53"/>
      <c r="F622" s="52"/>
      <c r="G622" s="55"/>
      <c r="H622" s="55" t="s">
        <v>1852</v>
      </c>
      <c r="I622" s="91" t="s">
        <v>2587</v>
      </c>
    </row>
    <row r="623" spans="1:12" x14ac:dyDescent="0.2">
      <c r="A623" s="65" t="s">
        <v>2098</v>
      </c>
      <c r="B623" s="23" t="s">
        <v>2099</v>
      </c>
      <c r="C623" s="62">
        <v>9</v>
      </c>
      <c r="D623" s="141">
        <v>41381</v>
      </c>
      <c r="E623" s="42" t="s">
        <v>1852</v>
      </c>
      <c r="F623" s="26"/>
      <c r="G623" s="37"/>
      <c r="H623" s="37"/>
      <c r="I623" s="23"/>
      <c r="K623" s="846"/>
      <c r="L623" s="846"/>
    </row>
    <row r="624" spans="1:12" x14ac:dyDescent="0.2">
      <c r="A624" s="168" t="s">
        <v>2588</v>
      </c>
      <c r="B624" s="167" t="s">
        <v>2589</v>
      </c>
      <c r="C624" s="70">
        <v>12</v>
      </c>
      <c r="D624" s="859">
        <v>41370</v>
      </c>
      <c r="E624" s="854"/>
      <c r="F624" s="852"/>
      <c r="G624" s="855"/>
      <c r="H624" s="855" t="s">
        <v>1852</v>
      </c>
      <c r="I624" s="87" t="s">
        <v>2590</v>
      </c>
    </row>
    <row r="625" spans="1:12" x14ac:dyDescent="0.2">
      <c r="A625" s="847" t="s">
        <v>2242</v>
      </c>
      <c r="B625" s="851" t="s">
        <v>2243</v>
      </c>
      <c r="C625" s="70">
        <v>6</v>
      </c>
      <c r="D625" s="859">
        <v>41366</v>
      </c>
      <c r="E625" s="854"/>
      <c r="F625" s="852"/>
      <c r="G625" s="855" t="s">
        <v>1852</v>
      </c>
      <c r="H625" s="855"/>
      <c r="I625" s="851" t="s">
        <v>2244</v>
      </c>
      <c r="K625" s="846"/>
      <c r="L625" s="846"/>
    </row>
    <row r="626" spans="1:12" x14ac:dyDescent="0.2">
      <c r="A626" s="857" t="s">
        <v>1883</v>
      </c>
      <c r="B626" s="851" t="s">
        <v>1884</v>
      </c>
      <c r="C626" s="70">
        <v>7</v>
      </c>
      <c r="D626" s="859">
        <v>41341</v>
      </c>
      <c r="E626" s="854"/>
      <c r="F626" s="852"/>
      <c r="G626" s="855" t="s">
        <v>1852</v>
      </c>
      <c r="H626" s="855"/>
      <c r="I626" s="87" t="s">
        <v>1885</v>
      </c>
    </row>
    <row r="627" spans="1:12" x14ac:dyDescent="0.2">
      <c r="A627" s="102" t="s">
        <v>2730</v>
      </c>
      <c r="B627" s="849" t="s">
        <v>2731</v>
      </c>
      <c r="C627" s="76">
        <v>6</v>
      </c>
      <c r="D627" s="146">
        <v>41325</v>
      </c>
      <c r="E627" s="53"/>
      <c r="F627" s="52"/>
      <c r="G627" s="55" t="s">
        <v>1852</v>
      </c>
      <c r="H627" s="55"/>
      <c r="I627" s="91" t="s">
        <v>2732</v>
      </c>
      <c r="K627" s="846"/>
      <c r="L627" s="846"/>
    </row>
    <row r="628" spans="1:12" x14ac:dyDescent="0.2">
      <c r="A628" s="848" t="s">
        <v>580</v>
      </c>
      <c r="B628" s="23" t="s">
        <v>581</v>
      </c>
      <c r="C628" s="62">
        <v>13</v>
      </c>
      <c r="D628" s="141">
        <v>41290</v>
      </c>
      <c r="E628" s="1004" t="s">
        <v>1852</v>
      </c>
      <c r="F628" s="26"/>
      <c r="G628" s="37"/>
      <c r="H628" s="37"/>
      <c r="I628" s="939" t="s">
        <v>2255</v>
      </c>
    </row>
    <row r="629" spans="1:12" x14ac:dyDescent="0.2">
      <c r="A629" s="160" t="s">
        <v>2962</v>
      </c>
      <c r="B629" s="161" t="s">
        <v>2963</v>
      </c>
      <c r="C629" s="70">
        <v>11</v>
      </c>
      <c r="D629" s="859">
        <v>41285</v>
      </c>
      <c r="E629" s="854" t="s">
        <v>1852</v>
      </c>
      <c r="F629" s="852"/>
      <c r="G629" s="855"/>
      <c r="H629" s="855"/>
      <c r="I629" s="154" t="s">
        <v>3998</v>
      </c>
    </row>
    <row r="630" spans="1:12" x14ac:dyDescent="0.2">
      <c r="A630" s="847" t="s">
        <v>1856</v>
      </c>
      <c r="B630" s="851" t="s">
        <v>1857</v>
      </c>
      <c r="C630" s="70">
        <v>40</v>
      </c>
      <c r="D630" s="859">
        <v>41262</v>
      </c>
      <c r="E630" s="854"/>
      <c r="F630" s="852"/>
      <c r="G630" s="855"/>
      <c r="H630" s="855" t="s">
        <v>1852</v>
      </c>
      <c r="I630" s="1030" t="s">
        <v>3960</v>
      </c>
    </row>
    <row r="631" spans="1:12" x14ac:dyDescent="0.2">
      <c r="A631" s="168" t="s">
        <v>2205</v>
      </c>
      <c r="B631" s="167" t="s">
        <v>2206</v>
      </c>
      <c r="C631" s="70">
        <v>13</v>
      </c>
      <c r="D631" s="859">
        <v>41259</v>
      </c>
      <c r="E631" s="854"/>
      <c r="F631" s="852"/>
      <c r="G631" s="855"/>
      <c r="H631" s="855" t="s">
        <v>1852</v>
      </c>
      <c r="I631" s="851"/>
    </row>
    <row r="632" spans="1:12" x14ac:dyDescent="0.2">
      <c r="A632" s="102" t="s">
        <v>2494</v>
      </c>
      <c r="B632" s="849" t="s">
        <v>2495</v>
      </c>
      <c r="C632" s="76">
        <v>5</v>
      </c>
      <c r="D632" s="146">
        <v>41254</v>
      </c>
      <c r="E632" s="53"/>
      <c r="F632" s="52"/>
      <c r="G632" s="55" t="s">
        <v>1852</v>
      </c>
      <c r="H632" s="55"/>
      <c r="I632" s="849" t="s">
        <v>2496</v>
      </c>
      <c r="K632" s="846"/>
      <c r="L632" s="846"/>
    </row>
    <row r="633" spans="1:12" x14ac:dyDescent="0.2">
      <c r="A633" s="65" t="s">
        <v>1906</v>
      </c>
      <c r="B633" s="23" t="s">
        <v>1907</v>
      </c>
      <c r="C633" s="62">
        <v>8</v>
      </c>
      <c r="D633" s="141">
        <v>41250</v>
      </c>
      <c r="E633" s="42"/>
      <c r="F633" s="26" t="s">
        <v>1852</v>
      </c>
      <c r="G633" s="37"/>
      <c r="H633" s="37"/>
      <c r="I633" s="61" t="s">
        <v>1908</v>
      </c>
    </row>
    <row r="634" spans="1:12" x14ac:dyDescent="0.2">
      <c r="A634" s="142" t="s">
        <v>2911</v>
      </c>
      <c r="B634" s="167" t="s">
        <v>2912</v>
      </c>
      <c r="C634" s="70">
        <v>12</v>
      </c>
      <c r="D634" s="859">
        <v>41250</v>
      </c>
      <c r="E634" s="854"/>
      <c r="F634" s="852"/>
      <c r="G634" s="855"/>
      <c r="H634" s="855" t="s">
        <v>1852</v>
      </c>
      <c r="I634" s="87" t="s">
        <v>4139</v>
      </c>
    </row>
    <row r="635" spans="1:12" x14ac:dyDescent="0.2">
      <c r="A635" s="142" t="s">
        <v>2909</v>
      </c>
      <c r="B635" s="167" t="s">
        <v>2910</v>
      </c>
      <c r="C635" s="70">
        <v>12</v>
      </c>
      <c r="D635" s="859">
        <v>41250</v>
      </c>
      <c r="E635" s="854"/>
      <c r="F635" s="852"/>
      <c r="G635" s="855"/>
      <c r="H635" s="855" t="s">
        <v>1852</v>
      </c>
      <c r="I635" s="87" t="s">
        <v>4139</v>
      </c>
    </row>
    <row r="636" spans="1:12" x14ac:dyDescent="0.2">
      <c r="A636" s="456" t="s">
        <v>2318</v>
      </c>
      <c r="B636" s="1023" t="s">
        <v>2319</v>
      </c>
      <c r="C636" s="70">
        <v>8</v>
      </c>
      <c r="D636" s="859">
        <v>41247</v>
      </c>
      <c r="E636" s="854" t="s">
        <v>1852</v>
      </c>
      <c r="F636" s="852"/>
      <c r="G636" s="855"/>
      <c r="H636" s="855"/>
      <c r="I636" s="87" t="s">
        <v>4089</v>
      </c>
    </row>
    <row r="637" spans="1:12" x14ac:dyDescent="0.2">
      <c r="A637" s="853" t="s">
        <v>2841</v>
      </c>
      <c r="B637" s="849" t="s">
        <v>2842</v>
      </c>
      <c r="C637" s="76">
        <v>6</v>
      </c>
      <c r="D637" s="146">
        <v>41247</v>
      </c>
      <c r="E637" s="53"/>
      <c r="F637" s="52" t="s">
        <v>1852</v>
      </c>
      <c r="G637" s="55"/>
      <c r="H637" s="55"/>
      <c r="I637" s="91" t="s">
        <v>2843</v>
      </c>
      <c r="K637" s="846"/>
      <c r="L637" s="846"/>
    </row>
    <row r="638" spans="1:12" x14ac:dyDescent="0.2">
      <c r="A638" s="100" t="s">
        <v>2078</v>
      </c>
      <c r="B638" s="158" t="s">
        <v>2079</v>
      </c>
      <c r="C638" s="62">
        <v>11</v>
      </c>
      <c r="D638" s="141">
        <v>41243</v>
      </c>
      <c r="E638" s="42"/>
      <c r="F638" s="26" t="s">
        <v>1852</v>
      </c>
      <c r="G638" s="37"/>
      <c r="H638" s="37"/>
      <c r="I638" s="61" t="s">
        <v>2080</v>
      </c>
    </row>
    <row r="639" spans="1:12" x14ac:dyDescent="0.2">
      <c r="A639" s="847" t="s">
        <v>663</v>
      </c>
      <c r="B639" s="851" t="s">
        <v>664</v>
      </c>
      <c r="C639" s="70">
        <v>12</v>
      </c>
      <c r="D639" s="859">
        <v>41243</v>
      </c>
      <c r="E639" s="854"/>
      <c r="F639" s="852"/>
      <c r="G639" s="855"/>
      <c r="H639" s="982" t="s">
        <v>1852</v>
      </c>
      <c r="I639" s="151" t="s">
        <v>2462</v>
      </c>
    </row>
    <row r="640" spans="1:12" x14ac:dyDescent="0.2">
      <c r="A640" s="75" t="s">
        <v>2320</v>
      </c>
      <c r="B640" s="159" t="s">
        <v>2321</v>
      </c>
      <c r="C640" s="70">
        <v>6</v>
      </c>
      <c r="D640" s="859">
        <v>41241</v>
      </c>
      <c r="E640" s="854"/>
      <c r="F640" s="852" t="s">
        <v>1852</v>
      </c>
      <c r="G640" s="855"/>
      <c r="H640" s="855"/>
      <c r="I640" s="87" t="s">
        <v>2322</v>
      </c>
    </row>
    <row r="641" spans="1:13" x14ac:dyDescent="0.2">
      <c r="A641" s="75" t="s">
        <v>2263</v>
      </c>
      <c r="B641" s="159" t="s">
        <v>2264</v>
      </c>
      <c r="C641" s="70">
        <v>10</v>
      </c>
      <c r="D641" s="859">
        <v>41234</v>
      </c>
      <c r="E641" s="854"/>
      <c r="F641" s="852" t="s">
        <v>1852</v>
      </c>
      <c r="G641" s="855"/>
      <c r="H641" s="855"/>
      <c r="I641" s="87" t="s">
        <v>4070</v>
      </c>
      <c r="K641" s="846"/>
      <c r="L641" s="846"/>
    </row>
    <row r="642" spans="1:13" x14ac:dyDescent="0.2">
      <c r="A642" s="144" t="s">
        <v>2892</v>
      </c>
      <c r="B642" s="166" t="s">
        <v>2893</v>
      </c>
      <c r="C642" s="76">
        <v>6</v>
      </c>
      <c r="D642" s="146">
        <v>41229</v>
      </c>
      <c r="E642" s="53"/>
      <c r="F642" s="52"/>
      <c r="G642" s="55"/>
      <c r="H642" s="55" t="s">
        <v>1852</v>
      </c>
      <c r="I642" s="849"/>
      <c r="L642" s="846"/>
      <c r="M642" s="846"/>
    </row>
    <row r="643" spans="1:13" x14ac:dyDescent="0.2">
      <c r="A643" s="150" t="s">
        <v>2814</v>
      </c>
      <c r="B643" s="169" t="s">
        <v>2815</v>
      </c>
      <c r="C643" s="62">
        <v>8</v>
      </c>
      <c r="D643" s="141">
        <v>41222</v>
      </c>
      <c r="E643" s="42"/>
      <c r="F643" s="26" t="s">
        <v>1852</v>
      </c>
      <c r="G643" s="37"/>
      <c r="H643" s="37"/>
      <c r="I643" s="61" t="s">
        <v>2816</v>
      </c>
    </row>
    <row r="644" spans="1:13" x14ac:dyDescent="0.2">
      <c r="A644" s="857" t="s">
        <v>2426</v>
      </c>
      <c r="B644" s="851" t="s">
        <v>2427</v>
      </c>
      <c r="C644" s="70">
        <v>7</v>
      </c>
      <c r="D644" s="859">
        <v>41221</v>
      </c>
      <c r="E644" s="854"/>
      <c r="F644" s="852" t="s">
        <v>1852</v>
      </c>
      <c r="G644" s="855"/>
      <c r="H644" s="855"/>
      <c r="I644" s="87" t="s">
        <v>2428</v>
      </c>
      <c r="K644" s="846"/>
      <c r="L644" s="846"/>
    </row>
    <row r="645" spans="1:13" x14ac:dyDescent="0.2">
      <c r="A645" s="857" t="s">
        <v>2202</v>
      </c>
      <c r="B645" s="851" t="s">
        <v>2203</v>
      </c>
      <c r="C645" s="70">
        <v>6</v>
      </c>
      <c r="D645" s="859">
        <v>41218</v>
      </c>
      <c r="E645" s="854"/>
      <c r="F645" s="852" t="s">
        <v>1852</v>
      </c>
      <c r="G645" s="855"/>
      <c r="H645" s="855"/>
      <c r="I645" s="87" t="s">
        <v>2204</v>
      </c>
    </row>
    <row r="646" spans="1:13" x14ac:dyDescent="0.2">
      <c r="A646" s="857" t="s">
        <v>2820</v>
      </c>
      <c r="B646" s="851" t="s">
        <v>2821</v>
      </c>
      <c r="C646" s="70">
        <v>14</v>
      </c>
      <c r="D646" s="859">
        <v>41215</v>
      </c>
      <c r="E646" s="854"/>
      <c r="F646" s="852" t="s">
        <v>1852</v>
      </c>
      <c r="G646" s="855"/>
      <c r="H646" s="855"/>
      <c r="I646" s="87" t="s">
        <v>2822</v>
      </c>
    </row>
    <row r="647" spans="1:13" x14ac:dyDescent="0.2">
      <c r="A647" s="853" t="s">
        <v>1945</v>
      </c>
      <c r="B647" s="849" t="s">
        <v>1946</v>
      </c>
      <c r="C647" s="76">
        <v>22</v>
      </c>
      <c r="D647" s="146">
        <v>41214</v>
      </c>
      <c r="E647" s="53" t="s">
        <v>1852</v>
      </c>
      <c r="F647" s="52"/>
      <c r="G647" s="55"/>
      <c r="H647" s="55"/>
      <c r="I647" s="91"/>
    </row>
    <row r="648" spans="1:13" x14ac:dyDescent="0.2">
      <c r="A648" s="980" t="s">
        <v>2439</v>
      </c>
      <c r="B648" s="169" t="s">
        <v>2440</v>
      </c>
      <c r="C648" s="62">
        <v>6</v>
      </c>
      <c r="D648" s="141">
        <v>41209</v>
      </c>
      <c r="E648" s="42" t="s">
        <v>1852</v>
      </c>
      <c r="F648" s="26"/>
      <c r="G648" s="37"/>
      <c r="H648" s="37"/>
      <c r="I648" s="61" t="s">
        <v>4056</v>
      </c>
    </row>
    <row r="649" spans="1:13" x14ac:dyDescent="0.2">
      <c r="A649" s="847" t="s">
        <v>2918</v>
      </c>
      <c r="B649" s="851" t="s">
        <v>2919</v>
      </c>
      <c r="C649" s="70">
        <v>6</v>
      </c>
      <c r="D649" s="859">
        <v>41180</v>
      </c>
      <c r="E649" s="854" t="s">
        <v>1852</v>
      </c>
      <c r="F649" s="852"/>
      <c r="G649" s="855"/>
      <c r="H649" s="855"/>
      <c r="I649" s="851" t="s">
        <v>2375</v>
      </c>
    </row>
    <row r="650" spans="1:13" x14ac:dyDescent="0.2">
      <c r="A650" s="75" t="s">
        <v>1620</v>
      </c>
      <c r="B650" s="159" t="s">
        <v>1621</v>
      </c>
      <c r="C650" s="70">
        <v>9</v>
      </c>
      <c r="D650" s="859">
        <v>41172</v>
      </c>
      <c r="E650" s="854"/>
      <c r="F650" s="852" t="s">
        <v>1852</v>
      </c>
      <c r="G650" s="855"/>
      <c r="H650" s="855"/>
      <c r="I650" s="154" t="s">
        <v>2103</v>
      </c>
    </row>
    <row r="651" spans="1:13" x14ac:dyDescent="0.2">
      <c r="A651" s="847" t="s">
        <v>2659</v>
      </c>
      <c r="B651" s="851" t="s">
        <v>2660</v>
      </c>
      <c r="C651" s="70">
        <v>6</v>
      </c>
      <c r="D651" s="859">
        <v>41171</v>
      </c>
      <c r="E651" s="854"/>
      <c r="F651" s="852" t="s">
        <v>1852</v>
      </c>
      <c r="G651" s="855"/>
      <c r="H651" s="855"/>
      <c r="I651" s="87" t="s">
        <v>2428</v>
      </c>
      <c r="K651" s="846"/>
      <c r="L651" s="846"/>
    </row>
    <row r="652" spans="1:13" x14ac:dyDescent="0.2">
      <c r="A652" s="102" t="s">
        <v>2316</v>
      </c>
      <c r="B652" s="849" t="s">
        <v>2317</v>
      </c>
      <c r="C652" s="76">
        <v>7</v>
      </c>
      <c r="D652" s="146">
        <v>41152</v>
      </c>
      <c r="E652" s="53"/>
      <c r="F652" s="52" t="s">
        <v>1852</v>
      </c>
      <c r="G652" s="55"/>
      <c r="H652" s="55"/>
      <c r="I652" s="91" t="s">
        <v>1941</v>
      </c>
    </row>
    <row r="653" spans="1:13" x14ac:dyDescent="0.2">
      <c r="A653" s="980" t="s">
        <v>2089</v>
      </c>
      <c r="B653" s="169" t="s">
        <v>2090</v>
      </c>
      <c r="C653" s="62">
        <v>7</v>
      </c>
      <c r="D653" s="141">
        <v>41149</v>
      </c>
      <c r="E653" s="42" t="s">
        <v>1852</v>
      </c>
      <c r="F653" s="26"/>
      <c r="G653" s="37"/>
      <c r="H653" s="37"/>
      <c r="I653" s="61" t="s">
        <v>2091</v>
      </c>
    </row>
    <row r="654" spans="1:13" x14ac:dyDescent="0.2">
      <c r="A654" s="847" t="s">
        <v>1939</v>
      </c>
      <c r="B654" s="851" t="s">
        <v>1940</v>
      </c>
      <c r="C654" s="70">
        <v>7</v>
      </c>
      <c r="D654" s="859">
        <v>41142</v>
      </c>
      <c r="E654" s="854"/>
      <c r="F654" s="852" t="s">
        <v>1852</v>
      </c>
      <c r="G654" s="855"/>
      <c r="H654" s="855"/>
      <c r="I654" s="87" t="s">
        <v>1941</v>
      </c>
    </row>
    <row r="655" spans="1:13" x14ac:dyDescent="0.2">
      <c r="A655" s="857" t="s">
        <v>2432</v>
      </c>
      <c r="B655" s="851" t="s">
        <v>2433</v>
      </c>
      <c r="C655" s="70">
        <v>8</v>
      </c>
      <c r="D655" s="859">
        <v>41122</v>
      </c>
      <c r="E655" s="854" t="s">
        <v>1852</v>
      </c>
      <c r="F655" s="852"/>
      <c r="G655" s="855"/>
      <c r="H655" s="855"/>
      <c r="I655" s="87"/>
      <c r="K655" s="846"/>
      <c r="L655" s="846"/>
    </row>
    <row r="656" spans="1:13" x14ac:dyDescent="0.2">
      <c r="A656" s="847" t="s">
        <v>2894</v>
      </c>
      <c r="B656" s="851" t="s">
        <v>2895</v>
      </c>
      <c r="C656" s="70">
        <v>21</v>
      </c>
      <c r="D656" s="859">
        <v>41121</v>
      </c>
      <c r="E656" s="854"/>
      <c r="F656" s="852"/>
      <c r="G656" s="855" t="s">
        <v>1852</v>
      </c>
      <c r="H656" s="855"/>
      <c r="I656" s="87" t="s">
        <v>2896</v>
      </c>
      <c r="K656" s="846"/>
      <c r="L656" s="846"/>
    </row>
    <row r="657" spans="1:13" x14ac:dyDescent="0.2">
      <c r="A657" s="853" t="s">
        <v>2956</v>
      </c>
      <c r="B657" s="849" t="s">
        <v>2957</v>
      </c>
      <c r="C657" s="76">
        <v>39</v>
      </c>
      <c r="D657" s="146">
        <v>41116</v>
      </c>
      <c r="E657" s="53" t="s">
        <v>1852</v>
      </c>
      <c r="F657" s="52"/>
      <c r="G657" s="55"/>
      <c r="H657" s="55"/>
      <c r="I657" s="91"/>
    </row>
    <row r="658" spans="1:13" x14ac:dyDescent="0.2">
      <c r="A658" s="848" t="s">
        <v>2164</v>
      </c>
      <c r="B658" s="848" t="s">
        <v>2165</v>
      </c>
      <c r="C658" s="62">
        <v>11</v>
      </c>
      <c r="D658" s="141">
        <v>41060</v>
      </c>
      <c r="E658" s="42"/>
      <c r="F658" s="26"/>
      <c r="G658" s="37" t="s">
        <v>1852</v>
      </c>
      <c r="H658" s="37"/>
      <c r="I658" s="23" t="s">
        <v>2166</v>
      </c>
      <c r="K658" s="846"/>
      <c r="L658" s="846"/>
    </row>
    <row r="659" spans="1:13" x14ac:dyDescent="0.2">
      <c r="A659" s="857" t="s">
        <v>2213</v>
      </c>
      <c r="B659" s="847" t="s">
        <v>2214</v>
      </c>
      <c r="C659" s="70">
        <v>8</v>
      </c>
      <c r="D659" s="859">
        <v>41031</v>
      </c>
      <c r="E659" s="854" t="s">
        <v>1852</v>
      </c>
      <c r="F659" s="852"/>
      <c r="G659" s="855"/>
      <c r="H659" s="855"/>
      <c r="I659" s="87"/>
    </row>
    <row r="660" spans="1:13" x14ac:dyDescent="0.2">
      <c r="A660" s="847" t="s">
        <v>1924</v>
      </c>
      <c r="B660" s="847" t="s">
        <v>1925</v>
      </c>
      <c r="C660" s="70">
        <v>8</v>
      </c>
      <c r="D660" s="859">
        <v>41030</v>
      </c>
      <c r="E660" s="854" t="s">
        <v>1852</v>
      </c>
      <c r="F660" s="852"/>
      <c r="G660" s="855"/>
      <c r="H660" s="855"/>
      <c r="I660" s="851" t="s">
        <v>1926</v>
      </c>
      <c r="K660" s="846"/>
      <c r="L660" s="846"/>
    </row>
    <row r="661" spans="1:13" x14ac:dyDescent="0.2">
      <c r="A661" s="847" t="s">
        <v>2326</v>
      </c>
      <c r="B661" s="847" t="s">
        <v>2327</v>
      </c>
      <c r="C661" s="70">
        <v>25</v>
      </c>
      <c r="D661" s="859">
        <v>41030</v>
      </c>
      <c r="E661" s="854"/>
      <c r="F661" s="852"/>
      <c r="G661" s="855" t="s">
        <v>1852</v>
      </c>
      <c r="H661" s="855"/>
      <c r="I661" s="87" t="s">
        <v>2328</v>
      </c>
      <c r="K661" s="846"/>
      <c r="L661" s="846"/>
    </row>
    <row r="662" spans="1:13" x14ac:dyDescent="0.2">
      <c r="A662" s="853" t="s">
        <v>2383</v>
      </c>
      <c r="B662" s="853" t="s">
        <v>2384</v>
      </c>
      <c r="C662" s="76">
        <v>10</v>
      </c>
      <c r="D662" s="146">
        <v>41025</v>
      </c>
      <c r="E662" s="53" t="s">
        <v>1852</v>
      </c>
      <c r="F662" s="52"/>
      <c r="G662" s="55"/>
      <c r="H662" s="55"/>
      <c r="I662" s="91" t="s">
        <v>2385</v>
      </c>
      <c r="K662" s="846"/>
      <c r="L662" s="846"/>
    </row>
    <row r="663" spans="1:13" x14ac:dyDescent="0.2">
      <c r="A663" s="848" t="s">
        <v>2593</v>
      </c>
      <c r="B663" s="848" t="s">
        <v>2594</v>
      </c>
      <c r="C663" s="62">
        <v>14</v>
      </c>
      <c r="D663" s="141">
        <v>41008</v>
      </c>
      <c r="E663" s="42"/>
      <c r="F663" s="26"/>
      <c r="G663" s="37" t="s">
        <v>1852</v>
      </c>
      <c r="H663" s="37"/>
      <c r="I663" s="23" t="s">
        <v>2595</v>
      </c>
      <c r="L663" s="846"/>
      <c r="M663" s="846"/>
    </row>
    <row r="664" spans="1:13" x14ac:dyDescent="0.2">
      <c r="A664" s="160" t="s">
        <v>2064</v>
      </c>
      <c r="B664" s="93" t="s">
        <v>2065</v>
      </c>
      <c r="C664" s="70">
        <v>8</v>
      </c>
      <c r="D664" s="859">
        <v>40962</v>
      </c>
      <c r="E664" s="854" t="s">
        <v>1852</v>
      </c>
      <c r="F664" s="852"/>
      <c r="G664" s="855"/>
      <c r="H664" s="855"/>
      <c r="I664" s="87" t="s">
        <v>2066</v>
      </c>
      <c r="L664" s="846"/>
      <c r="M664" s="846"/>
    </row>
    <row r="665" spans="1:13" x14ac:dyDescent="0.2">
      <c r="A665" s="160" t="s">
        <v>2548</v>
      </c>
      <c r="B665" s="93" t="s">
        <v>2549</v>
      </c>
      <c r="C665" s="70">
        <v>8</v>
      </c>
      <c r="D665" s="859">
        <v>40960</v>
      </c>
      <c r="E665" s="854" t="s">
        <v>1852</v>
      </c>
      <c r="F665" s="852"/>
      <c r="G665" s="855"/>
      <c r="H665" s="855"/>
      <c r="I665" s="87" t="s">
        <v>2550</v>
      </c>
    </row>
    <row r="666" spans="1:13" x14ac:dyDescent="0.2">
      <c r="A666" s="456" t="s">
        <v>2577</v>
      </c>
      <c r="B666" s="93" t="s">
        <v>2578</v>
      </c>
      <c r="C666" s="70">
        <v>8</v>
      </c>
      <c r="D666" s="859">
        <v>40942</v>
      </c>
      <c r="E666" s="854" t="s">
        <v>1852</v>
      </c>
      <c r="F666" s="852"/>
      <c r="G666" s="855"/>
      <c r="H666" s="855"/>
      <c r="I666" s="87" t="s">
        <v>2579</v>
      </c>
      <c r="K666" s="846"/>
      <c r="L666" s="846"/>
    </row>
    <row r="667" spans="1:13" x14ac:dyDescent="0.2">
      <c r="A667" s="102" t="s">
        <v>2128</v>
      </c>
      <c r="B667" s="853" t="s">
        <v>2129</v>
      </c>
      <c r="C667" s="76">
        <v>13</v>
      </c>
      <c r="D667" s="146">
        <v>40920</v>
      </c>
      <c r="E667" s="53" t="s">
        <v>1852</v>
      </c>
      <c r="F667" s="52"/>
      <c r="G667" s="55"/>
      <c r="H667" s="55"/>
      <c r="I667" s="849"/>
    </row>
    <row r="668" spans="1:13" x14ac:dyDescent="0.2">
      <c r="A668" s="65" t="s">
        <v>2864</v>
      </c>
      <c r="B668" s="848" t="s">
        <v>2865</v>
      </c>
      <c r="C668" s="62">
        <v>9</v>
      </c>
      <c r="D668" s="141">
        <v>40892</v>
      </c>
      <c r="E668" s="42" t="s">
        <v>1852</v>
      </c>
      <c r="F668" s="26"/>
      <c r="G668" s="37"/>
      <c r="H668" s="37"/>
      <c r="I668" s="61"/>
    </row>
    <row r="669" spans="1:13" x14ac:dyDescent="0.2">
      <c r="A669" s="857" t="s">
        <v>2296</v>
      </c>
      <c r="B669" s="847" t="s">
        <v>2297</v>
      </c>
      <c r="C669" s="70">
        <v>5</v>
      </c>
      <c r="D669" s="859">
        <v>40879</v>
      </c>
      <c r="E669" s="854"/>
      <c r="F669" s="852" t="s">
        <v>1852</v>
      </c>
      <c r="G669" s="855"/>
      <c r="H669" s="855"/>
      <c r="I669" s="87" t="s">
        <v>2298</v>
      </c>
      <c r="K669" s="846"/>
      <c r="L669" s="846"/>
    </row>
    <row r="670" spans="1:13" x14ac:dyDescent="0.2">
      <c r="A670" s="847" t="s">
        <v>2386</v>
      </c>
      <c r="B670" s="847" t="s">
        <v>2387</v>
      </c>
      <c r="C670" s="70">
        <v>15</v>
      </c>
      <c r="D670" s="859">
        <v>40879</v>
      </c>
      <c r="E670" s="854" t="s">
        <v>1852</v>
      </c>
      <c r="F670" s="852"/>
      <c r="G670" s="855"/>
      <c r="H670" s="855"/>
      <c r="I670" s="851"/>
      <c r="K670" s="846"/>
      <c r="L670" s="846"/>
    </row>
    <row r="671" spans="1:13" x14ac:dyDescent="0.2">
      <c r="A671" s="847" t="s">
        <v>2185</v>
      </c>
      <c r="B671" s="847" t="s">
        <v>2186</v>
      </c>
      <c r="C671" s="70">
        <v>6</v>
      </c>
      <c r="D671" s="859">
        <v>40877</v>
      </c>
      <c r="E671" s="854"/>
      <c r="F671" s="852"/>
      <c r="G671" s="855" t="s">
        <v>1852</v>
      </c>
      <c r="H671" s="855"/>
      <c r="I671" s="87" t="s">
        <v>2187</v>
      </c>
    </row>
    <row r="672" spans="1:13" x14ac:dyDescent="0.2">
      <c r="A672" s="853" t="s">
        <v>2661</v>
      </c>
      <c r="B672" s="853" t="s">
        <v>2662</v>
      </c>
      <c r="C672" s="76">
        <v>6</v>
      </c>
      <c r="D672" s="146">
        <v>40877</v>
      </c>
      <c r="E672" s="53"/>
      <c r="F672" s="52"/>
      <c r="G672" s="55" t="s">
        <v>1852</v>
      </c>
      <c r="H672" s="55"/>
      <c r="I672" s="91" t="s">
        <v>2663</v>
      </c>
    </row>
    <row r="673" spans="1:16" x14ac:dyDescent="0.2">
      <c r="A673" s="65" t="s">
        <v>2053</v>
      </c>
      <c r="B673" s="847" t="s">
        <v>2054</v>
      </c>
      <c r="C673" s="70">
        <v>37</v>
      </c>
      <c r="D673" s="859">
        <v>40862</v>
      </c>
      <c r="E673" s="854"/>
      <c r="F673" s="852" t="s">
        <v>1852</v>
      </c>
      <c r="G673" s="855"/>
      <c r="H673" s="855"/>
      <c r="I673" s="87" t="s">
        <v>2055</v>
      </c>
      <c r="K673" s="846"/>
      <c r="L673" s="846"/>
    </row>
    <row r="674" spans="1:16" x14ac:dyDescent="0.2">
      <c r="A674" s="85" t="s">
        <v>2698</v>
      </c>
      <c r="B674" s="75" t="s">
        <v>34</v>
      </c>
      <c r="C674" s="70">
        <v>7</v>
      </c>
      <c r="D674" s="859">
        <v>40862</v>
      </c>
      <c r="E674" s="854"/>
      <c r="F674" s="852" t="s">
        <v>1852</v>
      </c>
      <c r="G674" s="855"/>
      <c r="H674" s="855"/>
      <c r="I674" s="154" t="s">
        <v>1920</v>
      </c>
      <c r="K674" s="863"/>
      <c r="L674" s="863"/>
    </row>
    <row r="675" spans="1:16" x14ac:dyDescent="0.2">
      <c r="A675" s="857" t="s">
        <v>2497</v>
      </c>
      <c r="B675" s="847" t="s">
        <v>2498</v>
      </c>
      <c r="C675" s="70">
        <v>19</v>
      </c>
      <c r="D675" s="859">
        <v>40857</v>
      </c>
      <c r="E675" s="854"/>
      <c r="F675" s="852" t="s">
        <v>1852</v>
      </c>
      <c r="G675" s="855"/>
      <c r="H675" s="855"/>
      <c r="I675" s="87" t="s">
        <v>2499</v>
      </c>
      <c r="K675" s="846"/>
      <c r="L675" s="846"/>
    </row>
    <row r="676" spans="1:16" x14ac:dyDescent="0.2">
      <c r="A676" s="847" t="s">
        <v>1344</v>
      </c>
      <c r="B676" s="847" t="s">
        <v>1345</v>
      </c>
      <c r="C676" s="70">
        <v>8</v>
      </c>
      <c r="D676" s="859">
        <v>40855</v>
      </c>
      <c r="E676" s="854"/>
      <c r="F676" s="852"/>
      <c r="G676" s="855"/>
      <c r="H676" s="855" t="s">
        <v>1852</v>
      </c>
      <c r="I676" s="154" t="s">
        <v>2402</v>
      </c>
      <c r="L676" s="846"/>
      <c r="M676" s="846"/>
    </row>
    <row r="677" spans="1:16" x14ac:dyDescent="0.2">
      <c r="A677" s="89" t="s">
        <v>1085</v>
      </c>
      <c r="B677" s="75" t="s">
        <v>1086</v>
      </c>
      <c r="C677" s="70">
        <v>6</v>
      </c>
      <c r="D677" s="859">
        <v>40850</v>
      </c>
      <c r="E677" s="854"/>
      <c r="F677" s="852" t="s">
        <v>1852</v>
      </c>
      <c r="G677" s="855"/>
      <c r="H677" s="855"/>
      <c r="I677" s="154" t="s">
        <v>2103</v>
      </c>
    </row>
    <row r="678" spans="1:16" x14ac:dyDescent="0.2">
      <c r="A678" s="980" t="s">
        <v>2621</v>
      </c>
      <c r="B678" s="169" t="s">
        <v>2622</v>
      </c>
      <c r="C678" s="62">
        <v>11</v>
      </c>
      <c r="D678" s="141">
        <v>40848</v>
      </c>
      <c r="E678" s="42" t="s">
        <v>1852</v>
      </c>
      <c r="F678" s="26"/>
      <c r="G678" s="37"/>
      <c r="H678" s="37"/>
      <c r="I678" s="61" t="s">
        <v>4130</v>
      </c>
      <c r="K678" s="846"/>
      <c r="L678" s="846"/>
    </row>
    <row r="679" spans="1:16" x14ac:dyDescent="0.2">
      <c r="A679" s="85" t="s">
        <v>2743</v>
      </c>
      <c r="B679" s="159" t="s">
        <v>2744</v>
      </c>
      <c r="C679" s="70">
        <v>5</v>
      </c>
      <c r="D679" s="859">
        <v>40844</v>
      </c>
      <c r="E679" s="854"/>
      <c r="F679" s="852" t="s">
        <v>1852</v>
      </c>
      <c r="G679" s="855"/>
      <c r="H679" s="855"/>
      <c r="I679" s="87" t="s">
        <v>2745</v>
      </c>
      <c r="K679" s="846"/>
      <c r="L679" s="846"/>
    </row>
    <row r="680" spans="1:16" x14ac:dyDescent="0.2">
      <c r="A680" s="85" t="s">
        <v>2746</v>
      </c>
      <c r="B680" s="154" t="s">
        <v>2747</v>
      </c>
      <c r="C680" s="70">
        <v>5</v>
      </c>
      <c r="D680" s="859">
        <v>40844</v>
      </c>
      <c r="E680" s="854"/>
      <c r="F680" s="852" t="s">
        <v>1852</v>
      </c>
      <c r="G680" s="855"/>
      <c r="H680" s="855"/>
      <c r="I680" s="87" t="s">
        <v>2745</v>
      </c>
      <c r="K680" s="846"/>
      <c r="L680" s="846"/>
    </row>
    <row r="681" spans="1:16" x14ac:dyDescent="0.2">
      <c r="A681" s="75" t="s">
        <v>1636</v>
      </c>
      <c r="B681" s="159" t="s">
        <v>1637</v>
      </c>
      <c r="C681" s="70">
        <v>14</v>
      </c>
      <c r="D681" s="859">
        <v>40836</v>
      </c>
      <c r="E681" s="854"/>
      <c r="F681" s="852" t="s">
        <v>1852</v>
      </c>
      <c r="G681" s="855"/>
      <c r="H681" s="855"/>
      <c r="I681" s="154" t="s">
        <v>2103</v>
      </c>
      <c r="K681" s="846"/>
      <c r="L681" s="846"/>
    </row>
    <row r="682" spans="1:16" x14ac:dyDescent="0.2">
      <c r="A682" s="89" t="s">
        <v>2332</v>
      </c>
      <c r="B682" s="454" t="s">
        <v>2333</v>
      </c>
      <c r="C682" s="76">
        <v>22</v>
      </c>
      <c r="D682" s="146">
        <v>40835</v>
      </c>
      <c r="E682" s="53"/>
      <c r="F682" s="52" t="s">
        <v>1852</v>
      </c>
      <c r="G682" s="55"/>
      <c r="H682" s="55"/>
      <c r="I682" s="91" t="s">
        <v>4004</v>
      </c>
      <c r="K682" s="846"/>
      <c r="L682" s="846"/>
    </row>
    <row r="683" spans="1:16" x14ac:dyDescent="0.2">
      <c r="A683" s="848" t="s">
        <v>2607</v>
      </c>
      <c r="B683" s="23" t="s">
        <v>2608</v>
      </c>
      <c r="C683" s="62">
        <v>15</v>
      </c>
      <c r="D683" s="141">
        <v>40834</v>
      </c>
      <c r="E683" s="42"/>
      <c r="F683" s="26" t="s">
        <v>1852</v>
      </c>
      <c r="G683" s="37"/>
      <c r="H683" s="37"/>
      <c r="I683" s="61" t="s">
        <v>2339</v>
      </c>
      <c r="K683" s="846"/>
      <c r="L683" s="846"/>
    </row>
    <row r="684" spans="1:16" x14ac:dyDescent="0.2">
      <c r="A684" s="85" t="s">
        <v>2925</v>
      </c>
      <c r="B684" s="159" t="s">
        <v>1755</v>
      </c>
      <c r="C684" s="70">
        <v>16</v>
      </c>
      <c r="D684" s="859">
        <v>40830</v>
      </c>
      <c r="E684" s="854"/>
      <c r="F684" s="852" t="s">
        <v>1852</v>
      </c>
      <c r="G684" s="855"/>
      <c r="H684" s="855"/>
      <c r="I684" s="87" t="s">
        <v>2926</v>
      </c>
      <c r="K684" s="846"/>
      <c r="L684" s="846"/>
      <c r="O684" s="846"/>
      <c r="P684" s="846"/>
    </row>
    <row r="685" spans="1:16" x14ac:dyDescent="0.2">
      <c r="A685" s="75" t="s">
        <v>2115</v>
      </c>
      <c r="B685" s="159" t="s">
        <v>2116</v>
      </c>
      <c r="C685" s="70">
        <v>13</v>
      </c>
      <c r="D685" s="859">
        <v>40826</v>
      </c>
      <c r="E685" s="854"/>
      <c r="F685" s="852" t="s">
        <v>1852</v>
      </c>
      <c r="G685" s="855"/>
      <c r="H685" s="855"/>
      <c r="I685" s="851" t="s">
        <v>2117</v>
      </c>
      <c r="K685" s="846"/>
      <c r="L685" s="846"/>
    </row>
    <row r="686" spans="1:16" x14ac:dyDescent="0.2">
      <c r="A686" s="847" t="s">
        <v>2337</v>
      </c>
      <c r="B686" s="851" t="s">
        <v>2338</v>
      </c>
      <c r="C686" s="70">
        <v>16</v>
      </c>
      <c r="D686" s="859">
        <v>40826</v>
      </c>
      <c r="E686" s="854"/>
      <c r="F686" s="852" t="s">
        <v>1852</v>
      </c>
      <c r="G686" s="855"/>
      <c r="H686" s="855"/>
      <c r="I686" s="851" t="s">
        <v>2339</v>
      </c>
      <c r="K686" s="846"/>
      <c r="L686" s="846"/>
      <c r="O686" s="846"/>
      <c r="P686" s="846"/>
    </row>
    <row r="687" spans="1:16" x14ac:dyDescent="0.2">
      <c r="A687" s="460" t="s">
        <v>1239</v>
      </c>
      <c r="B687" s="1003" t="s">
        <v>1240</v>
      </c>
      <c r="C687" s="76">
        <v>11</v>
      </c>
      <c r="D687" s="146">
        <v>40809</v>
      </c>
      <c r="E687" s="53" t="s">
        <v>1852</v>
      </c>
      <c r="F687" s="52"/>
      <c r="G687" s="55"/>
      <c r="H687" s="55"/>
      <c r="I687" s="153" t="s">
        <v>2103</v>
      </c>
    </row>
    <row r="688" spans="1:16" x14ac:dyDescent="0.2">
      <c r="A688" s="848" t="s">
        <v>2554</v>
      </c>
      <c r="B688" s="23" t="s">
        <v>2555</v>
      </c>
      <c r="C688" s="62">
        <v>6</v>
      </c>
      <c r="D688" s="141">
        <v>40807</v>
      </c>
      <c r="E688" s="42"/>
      <c r="F688" s="26"/>
      <c r="G688" s="37" t="s">
        <v>1852</v>
      </c>
      <c r="H688" s="37"/>
      <c r="I688" s="23" t="s">
        <v>2556</v>
      </c>
      <c r="K688" s="846"/>
      <c r="L688" s="846"/>
      <c r="O688" s="846"/>
      <c r="P688" s="846"/>
    </row>
    <row r="689" spans="1:16" x14ac:dyDescent="0.2">
      <c r="A689" s="857" t="s">
        <v>2190</v>
      </c>
      <c r="B689" s="851" t="s">
        <v>2191</v>
      </c>
      <c r="C689" s="70">
        <v>5</v>
      </c>
      <c r="D689" s="859">
        <v>40793</v>
      </c>
      <c r="E689" s="854"/>
      <c r="F689" s="852"/>
      <c r="G689" s="855" t="s">
        <v>1852</v>
      </c>
      <c r="H689" s="855"/>
      <c r="I689" s="87" t="s">
        <v>2192</v>
      </c>
      <c r="K689" s="846"/>
      <c r="L689" s="846"/>
      <c r="O689" s="846"/>
      <c r="P689" s="846"/>
    </row>
    <row r="690" spans="1:16" x14ac:dyDescent="0.2">
      <c r="A690" s="847" t="s">
        <v>1893</v>
      </c>
      <c r="B690" s="851" t="s">
        <v>1891</v>
      </c>
      <c r="C690" s="70">
        <v>5</v>
      </c>
      <c r="D690" s="859">
        <v>40773</v>
      </c>
      <c r="E690" s="854"/>
      <c r="F690" s="852"/>
      <c r="G690" s="855"/>
      <c r="H690" s="982" t="s">
        <v>1852</v>
      </c>
      <c r="I690" s="151" t="s">
        <v>1894</v>
      </c>
      <c r="K690" s="846"/>
      <c r="L690" s="846"/>
    </row>
    <row r="691" spans="1:16" x14ac:dyDescent="0.2">
      <c r="A691" s="857" t="s">
        <v>1970</v>
      </c>
      <c r="B691" s="851" t="s">
        <v>1971</v>
      </c>
      <c r="C691" s="70">
        <v>17</v>
      </c>
      <c r="D691" s="859">
        <v>40731</v>
      </c>
      <c r="E691" s="854"/>
      <c r="F691" s="852"/>
      <c r="G691" s="855" t="s">
        <v>1852</v>
      </c>
      <c r="H691" s="855"/>
      <c r="I691" s="87" t="s">
        <v>1972</v>
      </c>
      <c r="K691" s="846"/>
      <c r="L691" s="846"/>
      <c r="O691" s="846"/>
      <c r="P691" s="846"/>
    </row>
    <row r="692" spans="1:16" x14ac:dyDescent="0.2">
      <c r="A692" s="853" t="s">
        <v>2397</v>
      </c>
      <c r="B692" s="849" t="s">
        <v>2398</v>
      </c>
      <c r="C692" s="76">
        <v>39</v>
      </c>
      <c r="D692" s="146">
        <v>40724</v>
      </c>
      <c r="E692" s="53" t="s">
        <v>1852</v>
      </c>
      <c r="F692" s="52"/>
      <c r="G692" s="55"/>
      <c r="H692" s="55"/>
      <c r="I692" s="853"/>
    </row>
    <row r="693" spans="1:16" x14ac:dyDescent="0.2">
      <c r="A693" s="848" t="s">
        <v>2967</v>
      </c>
      <c r="B693" s="23" t="s">
        <v>2968</v>
      </c>
      <c r="C693" s="62">
        <v>39</v>
      </c>
      <c r="D693" s="141">
        <v>40718</v>
      </c>
      <c r="E693" s="42"/>
      <c r="F693" s="26"/>
      <c r="G693" s="37" t="s">
        <v>1852</v>
      </c>
      <c r="H693" s="37"/>
      <c r="I693" s="61" t="s">
        <v>2969</v>
      </c>
      <c r="K693" s="846"/>
      <c r="L693" s="846"/>
    </row>
    <row r="694" spans="1:16" x14ac:dyDescent="0.2">
      <c r="A694" s="847" t="s">
        <v>2373</v>
      </c>
      <c r="B694" s="851" t="s">
        <v>2374</v>
      </c>
      <c r="C694" s="70">
        <v>12</v>
      </c>
      <c r="D694" s="859">
        <v>40653</v>
      </c>
      <c r="E694" s="854" t="s">
        <v>1852</v>
      </c>
      <c r="F694" s="852"/>
      <c r="G694" s="855"/>
      <c r="H694" s="855"/>
      <c r="I694" s="851" t="s">
        <v>2375</v>
      </c>
      <c r="K694" s="846"/>
      <c r="L694" s="846"/>
    </row>
    <row r="695" spans="1:16" x14ac:dyDescent="0.2">
      <c r="A695" s="160" t="s">
        <v>2943</v>
      </c>
      <c r="B695" s="161" t="s">
        <v>2944</v>
      </c>
      <c r="C695" s="70">
        <v>8</v>
      </c>
      <c r="D695" s="859">
        <v>40620</v>
      </c>
      <c r="E695" s="854" t="s">
        <v>1852</v>
      </c>
      <c r="F695" s="852"/>
      <c r="G695" s="855"/>
      <c r="H695" s="855"/>
      <c r="I695" s="87" t="s">
        <v>2945</v>
      </c>
      <c r="K695" s="846"/>
      <c r="L695" s="846"/>
    </row>
    <row r="696" spans="1:16" x14ac:dyDescent="0.2">
      <c r="A696" s="93" t="s">
        <v>2351</v>
      </c>
      <c r="B696" s="161" t="s">
        <v>2352</v>
      </c>
      <c r="C696" s="70">
        <v>6</v>
      </c>
      <c r="D696" s="859">
        <v>40598</v>
      </c>
      <c r="E696" s="854" t="s">
        <v>1852</v>
      </c>
      <c r="F696" s="852"/>
      <c r="G696" s="855"/>
      <c r="H696" s="855"/>
      <c r="I696" s="87" t="s">
        <v>2353</v>
      </c>
      <c r="K696" s="846"/>
      <c r="L696" s="846"/>
    </row>
    <row r="697" spans="1:16" x14ac:dyDescent="0.2">
      <c r="A697" s="114" t="s">
        <v>1460</v>
      </c>
      <c r="B697" s="454" t="s">
        <v>1461</v>
      </c>
      <c r="C697" s="76">
        <v>7</v>
      </c>
      <c r="D697" s="146">
        <v>40506</v>
      </c>
      <c r="E697" s="53"/>
      <c r="F697" s="52" t="s">
        <v>1852</v>
      </c>
      <c r="G697" s="55"/>
      <c r="H697" s="55"/>
      <c r="I697" s="153" t="s">
        <v>1880</v>
      </c>
    </row>
    <row r="698" spans="1:16" x14ac:dyDescent="0.2">
      <c r="A698" s="848" t="s">
        <v>2409</v>
      </c>
      <c r="B698" s="23" t="s">
        <v>2410</v>
      </c>
      <c r="C698" s="62">
        <v>5</v>
      </c>
      <c r="D698" s="141">
        <v>40505</v>
      </c>
      <c r="E698" s="42"/>
      <c r="F698" s="26" t="s">
        <v>1852</v>
      </c>
      <c r="G698" s="37"/>
      <c r="H698" s="37"/>
      <c r="I698" s="61" t="s">
        <v>2411</v>
      </c>
    </row>
    <row r="699" spans="1:16" x14ac:dyDescent="0.2">
      <c r="A699" s="75" t="s">
        <v>1588</v>
      </c>
      <c r="B699" s="159" t="s">
        <v>1589</v>
      </c>
      <c r="C699" s="70">
        <v>14</v>
      </c>
      <c r="D699" s="859">
        <v>40505</v>
      </c>
      <c r="E699" s="854"/>
      <c r="F699" s="852" t="s">
        <v>1852</v>
      </c>
      <c r="G699" s="855"/>
      <c r="H699" s="855"/>
      <c r="I699" s="154" t="s">
        <v>1880</v>
      </c>
    </row>
    <row r="700" spans="1:16" x14ac:dyDescent="0.2">
      <c r="A700" s="75" t="s">
        <v>2149</v>
      </c>
      <c r="B700" s="159" t="s">
        <v>2150</v>
      </c>
      <c r="C700" s="70">
        <v>7</v>
      </c>
      <c r="D700" s="859">
        <v>40499</v>
      </c>
      <c r="E700" s="854"/>
      <c r="F700" s="852" t="s">
        <v>1852</v>
      </c>
      <c r="G700" s="855"/>
      <c r="H700" s="855"/>
      <c r="I700" s="87" t="s">
        <v>2151</v>
      </c>
      <c r="K700" s="846"/>
      <c r="L700" s="846"/>
      <c r="O700" s="846"/>
      <c r="P700" s="846"/>
    </row>
    <row r="701" spans="1:16" x14ac:dyDescent="0.2">
      <c r="A701" s="847" t="s">
        <v>2132</v>
      </c>
      <c r="B701" s="851" t="s">
        <v>2133</v>
      </c>
      <c r="C701" s="70">
        <v>15</v>
      </c>
      <c r="D701" s="859">
        <v>40497</v>
      </c>
      <c r="E701" s="854"/>
      <c r="F701" s="852" t="s">
        <v>1852</v>
      </c>
      <c r="G701" s="855"/>
      <c r="H701" s="855"/>
      <c r="I701" s="851" t="s">
        <v>1957</v>
      </c>
      <c r="K701" s="846"/>
      <c r="L701" s="846"/>
    </row>
    <row r="702" spans="1:16" x14ac:dyDescent="0.2">
      <c r="A702" s="102" t="s">
        <v>691</v>
      </c>
      <c r="B702" s="849" t="s">
        <v>692</v>
      </c>
      <c r="C702" s="76">
        <v>7</v>
      </c>
      <c r="D702" s="146">
        <v>40497</v>
      </c>
      <c r="E702" s="1026" t="s">
        <v>1852</v>
      </c>
      <c r="F702" s="52"/>
      <c r="G702" s="55"/>
      <c r="H702" s="55"/>
      <c r="I702" s="1031" t="s">
        <v>2536</v>
      </c>
      <c r="K702" s="846"/>
      <c r="L702" s="846"/>
    </row>
    <row r="703" spans="1:16" x14ac:dyDescent="0.2">
      <c r="A703" s="100" t="s">
        <v>2479</v>
      </c>
      <c r="B703" s="158" t="s">
        <v>2480</v>
      </c>
      <c r="C703" s="62">
        <v>16</v>
      </c>
      <c r="D703" s="141">
        <v>40493</v>
      </c>
      <c r="E703" s="42"/>
      <c r="F703" s="26" t="s">
        <v>1852</v>
      </c>
      <c r="G703" s="37"/>
      <c r="H703" s="43"/>
      <c r="I703" s="65" t="s">
        <v>4075</v>
      </c>
    </row>
    <row r="704" spans="1:16" x14ac:dyDescent="0.2">
      <c r="A704" s="847" t="s">
        <v>2913</v>
      </c>
      <c r="B704" s="851" t="s">
        <v>2914</v>
      </c>
      <c r="C704" s="70">
        <v>14</v>
      </c>
      <c r="D704" s="859">
        <v>40492</v>
      </c>
      <c r="E704" s="854"/>
      <c r="F704" s="852" t="s">
        <v>1852</v>
      </c>
      <c r="G704" s="855"/>
      <c r="H704" s="850"/>
      <c r="I704" s="857" t="s">
        <v>2915</v>
      </c>
      <c r="K704" s="846"/>
      <c r="L704" s="846"/>
    </row>
    <row r="705" spans="1:16" x14ac:dyDescent="0.2">
      <c r="A705" s="847" t="s">
        <v>2087</v>
      </c>
      <c r="B705" s="851" t="s">
        <v>2088</v>
      </c>
      <c r="C705" s="70">
        <v>18</v>
      </c>
      <c r="D705" s="859">
        <v>40491</v>
      </c>
      <c r="E705" s="854"/>
      <c r="F705" s="852" t="s">
        <v>1852</v>
      </c>
      <c r="G705" s="855"/>
      <c r="H705" s="850"/>
      <c r="I705" s="847" t="s">
        <v>1957</v>
      </c>
      <c r="K705" s="863"/>
      <c r="L705" s="863"/>
    </row>
    <row r="706" spans="1:16" x14ac:dyDescent="0.2">
      <c r="A706" s="75" t="s">
        <v>1569</v>
      </c>
      <c r="B706" s="159" t="s">
        <v>1570</v>
      </c>
      <c r="C706" s="70">
        <v>6</v>
      </c>
      <c r="D706" s="859">
        <v>40486</v>
      </c>
      <c r="E706" s="854"/>
      <c r="F706" s="852" t="s">
        <v>1852</v>
      </c>
      <c r="G706" s="855"/>
      <c r="H706" s="850"/>
      <c r="I706" s="85" t="s">
        <v>1880</v>
      </c>
    </row>
    <row r="707" spans="1:16" x14ac:dyDescent="0.2">
      <c r="A707" s="89" t="s">
        <v>2367</v>
      </c>
      <c r="B707" s="454" t="s">
        <v>1292</v>
      </c>
      <c r="C707" s="76">
        <v>5</v>
      </c>
      <c r="D707" s="146">
        <v>40480</v>
      </c>
      <c r="E707" s="53"/>
      <c r="F707" s="52" t="s">
        <v>1852</v>
      </c>
      <c r="G707" s="55"/>
      <c r="H707" s="48"/>
      <c r="I707" s="114" t="s">
        <v>1880</v>
      </c>
      <c r="K707" s="846"/>
      <c r="L707" s="846"/>
      <c r="O707" s="846"/>
      <c r="P707" s="846"/>
    </row>
    <row r="708" spans="1:16" x14ac:dyDescent="0.2">
      <c r="A708" s="96" t="s">
        <v>3000</v>
      </c>
      <c r="B708" s="158" t="s">
        <v>3001</v>
      </c>
      <c r="C708" s="62">
        <v>10</v>
      </c>
      <c r="D708" s="141">
        <v>40480</v>
      </c>
      <c r="E708" s="42"/>
      <c r="F708" s="26" t="s">
        <v>1852</v>
      </c>
      <c r="G708" s="37"/>
      <c r="H708" s="43"/>
      <c r="I708" s="100" t="s">
        <v>3998</v>
      </c>
      <c r="K708" s="846"/>
      <c r="L708" s="846"/>
    </row>
    <row r="709" spans="1:16" x14ac:dyDescent="0.2">
      <c r="A709" s="458" t="s">
        <v>2223</v>
      </c>
      <c r="B709" s="159" t="s">
        <v>555</v>
      </c>
      <c r="C709" s="70">
        <v>12</v>
      </c>
      <c r="D709" s="859">
        <v>40479</v>
      </c>
      <c r="E709" s="854"/>
      <c r="F709" s="852" t="s">
        <v>1852</v>
      </c>
      <c r="G709" s="855"/>
      <c r="H709" s="850"/>
      <c r="I709" s="857" t="s">
        <v>2224</v>
      </c>
    </row>
    <row r="710" spans="1:16" x14ac:dyDescent="0.2">
      <c r="A710" s="85" t="s">
        <v>2256</v>
      </c>
      <c r="B710" s="159" t="s">
        <v>2257</v>
      </c>
      <c r="C710" s="70">
        <v>13</v>
      </c>
      <c r="D710" s="859">
        <v>40479</v>
      </c>
      <c r="E710" s="854"/>
      <c r="F710" s="852" t="s">
        <v>1852</v>
      </c>
      <c r="G710" s="855"/>
      <c r="H710" s="850"/>
      <c r="I710" s="857" t="s">
        <v>4150</v>
      </c>
    </row>
    <row r="711" spans="1:16" x14ac:dyDescent="0.2">
      <c r="A711" s="75" t="s">
        <v>2471</v>
      </c>
      <c r="B711" s="159" t="s">
        <v>2472</v>
      </c>
      <c r="C711" s="70">
        <v>7</v>
      </c>
      <c r="D711" s="859">
        <v>40478</v>
      </c>
      <c r="E711" s="854"/>
      <c r="F711" s="852" t="s">
        <v>1852</v>
      </c>
      <c r="G711" s="855"/>
      <c r="H711" s="850"/>
      <c r="I711" s="85" t="s">
        <v>1880</v>
      </c>
      <c r="K711" s="846"/>
      <c r="L711" s="846"/>
    </row>
    <row r="712" spans="1:16" x14ac:dyDescent="0.2">
      <c r="A712" s="102" t="s">
        <v>2699</v>
      </c>
      <c r="B712" s="849" t="s">
        <v>2700</v>
      </c>
      <c r="C712" s="76">
        <v>7</v>
      </c>
      <c r="D712" s="146">
        <v>40478</v>
      </c>
      <c r="E712" s="53"/>
      <c r="F712" s="52" t="s">
        <v>1852</v>
      </c>
      <c r="G712" s="55"/>
      <c r="H712" s="48"/>
      <c r="I712" s="102" t="s">
        <v>2701</v>
      </c>
    </row>
    <row r="713" spans="1:16" x14ac:dyDescent="0.2">
      <c r="A713" s="96" t="s">
        <v>2481</v>
      </c>
      <c r="B713" s="158" t="s">
        <v>2482</v>
      </c>
      <c r="C713" s="62">
        <v>7</v>
      </c>
      <c r="D713" s="141">
        <v>40477</v>
      </c>
      <c r="E713" s="42"/>
      <c r="F713" s="26" t="s">
        <v>1852</v>
      </c>
      <c r="G713" s="37"/>
      <c r="H713" s="43"/>
      <c r="I713" s="100" t="s">
        <v>1880</v>
      </c>
    </row>
    <row r="714" spans="1:16" x14ac:dyDescent="0.2">
      <c r="A714" s="444" t="s">
        <v>2580</v>
      </c>
      <c r="B714" s="159" t="s">
        <v>2581</v>
      </c>
      <c r="C714" s="70">
        <v>7</v>
      </c>
      <c r="D714" s="859">
        <v>40477</v>
      </c>
      <c r="E714" s="854"/>
      <c r="F714" s="852" t="s">
        <v>1852</v>
      </c>
      <c r="G714" s="855"/>
      <c r="H714" s="850"/>
      <c r="I714" s="85" t="s">
        <v>1880</v>
      </c>
    </row>
    <row r="715" spans="1:16" x14ac:dyDescent="0.2">
      <c r="A715" s="847" t="s">
        <v>2056</v>
      </c>
      <c r="B715" s="851" t="s">
        <v>2057</v>
      </c>
      <c r="C715" s="70">
        <v>7</v>
      </c>
      <c r="D715" s="859">
        <v>40477</v>
      </c>
      <c r="E715" s="854"/>
      <c r="F715" s="852" t="s">
        <v>1852</v>
      </c>
      <c r="G715" s="855"/>
      <c r="H715" s="850"/>
      <c r="I715" s="847" t="s">
        <v>1957</v>
      </c>
    </row>
    <row r="716" spans="1:16" x14ac:dyDescent="0.2">
      <c r="A716" s="847" t="s">
        <v>2862</v>
      </c>
      <c r="B716" s="851" t="s">
        <v>2863</v>
      </c>
      <c r="C716" s="70">
        <v>31</v>
      </c>
      <c r="D716" s="859">
        <v>40477</v>
      </c>
      <c r="E716" s="854"/>
      <c r="F716" s="852" t="s">
        <v>1852</v>
      </c>
      <c r="G716" s="855"/>
      <c r="H716" s="850"/>
      <c r="I716" s="847" t="s">
        <v>1957</v>
      </c>
      <c r="K716" s="846"/>
      <c r="L716" s="846"/>
    </row>
    <row r="717" spans="1:16" x14ac:dyDescent="0.2">
      <c r="A717" s="89" t="s">
        <v>992</v>
      </c>
      <c r="B717" s="454" t="s">
        <v>993</v>
      </c>
      <c r="C717" s="76">
        <v>6</v>
      </c>
      <c r="D717" s="146">
        <v>40476</v>
      </c>
      <c r="E717" s="53"/>
      <c r="F717" s="52" t="s">
        <v>1852</v>
      </c>
      <c r="G717" s="55"/>
      <c r="H717" s="48"/>
      <c r="I717" s="114" t="s">
        <v>1920</v>
      </c>
      <c r="K717" s="846"/>
      <c r="L717" s="846"/>
    </row>
    <row r="718" spans="1:16" x14ac:dyDescent="0.2">
      <c r="A718" s="848" t="s">
        <v>1955</v>
      </c>
      <c r="B718" s="23" t="s">
        <v>1956</v>
      </c>
      <c r="C718" s="62">
        <v>30</v>
      </c>
      <c r="D718" s="141">
        <v>40476</v>
      </c>
      <c r="E718" s="42"/>
      <c r="F718" s="26" t="s">
        <v>1852</v>
      </c>
      <c r="G718" s="37"/>
      <c r="H718" s="43"/>
      <c r="I718" s="848" t="s">
        <v>1957</v>
      </c>
    </row>
    <row r="719" spans="1:16" x14ac:dyDescent="0.2">
      <c r="A719" s="75" t="s">
        <v>2733</v>
      </c>
      <c r="B719" s="159" t="s">
        <v>2734</v>
      </c>
      <c r="C719" s="70">
        <v>6</v>
      </c>
      <c r="D719" s="859">
        <v>40476</v>
      </c>
      <c r="E719" s="854"/>
      <c r="F719" s="852" t="s">
        <v>1852</v>
      </c>
      <c r="G719" s="855"/>
      <c r="H719" s="850"/>
      <c r="I719" s="857" t="s">
        <v>2735</v>
      </c>
      <c r="K719" s="846"/>
      <c r="L719" s="846"/>
    </row>
    <row r="720" spans="1:16" x14ac:dyDescent="0.2">
      <c r="A720" s="113" t="s">
        <v>1228</v>
      </c>
      <c r="B720" s="165" t="s">
        <v>2299</v>
      </c>
      <c r="C720" s="70">
        <v>5</v>
      </c>
      <c r="D720" s="859">
        <v>40473</v>
      </c>
      <c r="E720" s="854"/>
      <c r="F720" s="163" t="s">
        <v>1852</v>
      </c>
      <c r="G720" s="855"/>
      <c r="H720" s="850"/>
      <c r="I720" s="79" t="s">
        <v>2300</v>
      </c>
      <c r="K720" s="846"/>
      <c r="L720" s="846"/>
    </row>
    <row r="721" spans="1:12" x14ac:dyDescent="0.2">
      <c r="A721" s="75" t="s">
        <v>890</v>
      </c>
      <c r="B721" s="159" t="s">
        <v>891</v>
      </c>
      <c r="C721" s="70">
        <v>8</v>
      </c>
      <c r="D721" s="859">
        <v>40471</v>
      </c>
      <c r="E721" s="854"/>
      <c r="F721" s="852" t="s">
        <v>1852</v>
      </c>
      <c r="G721" s="855"/>
      <c r="H721" s="850"/>
      <c r="I721" s="85" t="s">
        <v>1880</v>
      </c>
      <c r="K721" s="846"/>
      <c r="L721" s="846"/>
    </row>
    <row r="722" spans="1:12" x14ac:dyDescent="0.2">
      <c r="A722" s="89" t="s">
        <v>2441</v>
      </c>
      <c r="B722" s="454" t="s">
        <v>1388</v>
      </c>
      <c r="C722" s="76">
        <v>13</v>
      </c>
      <c r="D722" s="146">
        <v>40471</v>
      </c>
      <c r="E722" s="53"/>
      <c r="F722" s="52" t="s">
        <v>1852</v>
      </c>
      <c r="G722" s="55"/>
      <c r="H722" s="48"/>
      <c r="I722" s="114" t="s">
        <v>1920</v>
      </c>
    </row>
    <row r="723" spans="1:12" x14ac:dyDescent="0.2">
      <c r="A723" s="96" t="s">
        <v>2210</v>
      </c>
      <c r="B723" s="158" t="s">
        <v>2211</v>
      </c>
      <c r="C723" s="62">
        <v>42</v>
      </c>
      <c r="D723" s="141">
        <v>40469</v>
      </c>
      <c r="E723" s="42"/>
      <c r="F723" s="26" t="s">
        <v>1852</v>
      </c>
      <c r="G723" s="37"/>
      <c r="H723" s="37"/>
      <c r="I723" s="61" t="s">
        <v>2212</v>
      </c>
      <c r="K723" s="846"/>
      <c r="L723" s="846"/>
    </row>
    <row r="724" spans="1:12" x14ac:dyDescent="0.2">
      <c r="A724" s="847" t="s">
        <v>2390</v>
      </c>
      <c r="B724" s="851" t="s">
        <v>2391</v>
      </c>
      <c r="C724" s="70">
        <v>51</v>
      </c>
      <c r="D724" s="859">
        <v>40465</v>
      </c>
      <c r="E724" s="854"/>
      <c r="F724" s="852" t="s">
        <v>1852</v>
      </c>
      <c r="G724" s="855"/>
      <c r="H724" s="855"/>
      <c r="I724" s="87" t="s">
        <v>2392</v>
      </c>
    </row>
    <row r="725" spans="1:12" x14ac:dyDescent="0.2">
      <c r="A725" s="847" t="s">
        <v>2123</v>
      </c>
      <c r="B725" s="851" t="s">
        <v>2124</v>
      </c>
      <c r="C725" s="70">
        <v>5</v>
      </c>
      <c r="D725" s="859">
        <v>40464</v>
      </c>
      <c r="E725" s="854"/>
      <c r="F725" s="852" t="s">
        <v>1852</v>
      </c>
      <c r="G725" s="855"/>
      <c r="H725" s="855"/>
      <c r="I725" s="87" t="s">
        <v>2125</v>
      </c>
    </row>
    <row r="726" spans="1:12" x14ac:dyDescent="0.2">
      <c r="A726" s="75" t="s">
        <v>1537</v>
      </c>
      <c r="B726" s="159" t="s">
        <v>1538</v>
      </c>
      <c r="C726" s="70">
        <v>20</v>
      </c>
      <c r="D726" s="859">
        <v>40464</v>
      </c>
      <c r="E726" s="854"/>
      <c r="F726" s="852" t="s">
        <v>1852</v>
      </c>
      <c r="G726" s="855"/>
      <c r="H726" s="855"/>
      <c r="I726" s="154" t="s">
        <v>1880</v>
      </c>
      <c r="K726" s="863"/>
      <c r="L726" s="863"/>
    </row>
    <row r="727" spans="1:12" x14ac:dyDescent="0.2">
      <c r="A727" s="853" t="s">
        <v>2039</v>
      </c>
      <c r="B727" s="849" t="s">
        <v>2040</v>
      </c>
      <c r="C727" s="76">
        <v>6</v>
      </c>
      <c r="D727" s="146">
        <v>40463</v>
      </c>
      <c r="E727" s="53"/>
      <c r="F727" s="52" t="s">
        <v>1852</v>
      </c>
      <c r="G727" s="55"/>
      <c r="H727" s="55"/>
      <c r="I727" s="849" t="s">
        <v>1957</v>
      </c>
      <c r="K727" s="863"/>
      <c r="L727" s="863"/>
    </row>
    <row r="728" spans="1:12" x14ac:dyDescent="0.2">
      <c r="A728" s="96" t="s">
        <v>1065</v>
      </c>
      <c r="B728" s="158" t="s">
        <v>1066</v>
      </c>
      <c r="C728" s="62">
        <v>7</v>
      </c>
      <c r="D728" s="141">
        <v>40458</v>
      </c>
      <c r="E728" s="42"/>
      <c r="F728" s="26" t="s">
        <v>1852</v>
      </c>
      <c r="G728" s="37"/>
      <c r="H728" s="37"/>
      <c r="I728" s="164" t="s">
        <v>1920</v>
      </c>
      <c r="K728" s="846"/>
      <c r="L728" s="846"/>
    </row>
    <row r="729" spans="1:12" x14ac:dyDescent="0.2">
      <c r="A729" s="458" t="s">
        <v>929</v>
      </c>
      <c r="B729" s="159" t="s">
        <v>930</v>
      </c>
      <c r="C729" s="70">
        <v>8</v>
      </c>
      <c r="D729" s="859">
        <v>40457</v>
      </c>
      <c r="E729" s="854"/>
      <c r="F729" s="852" t="s">
        <v>1852</v>
      </c>
      <c r="G729" s="855"/>
      <c r="H729" s="855"/>
      <c r="I729" s="154" t="s">
        <v>1920</v>
      </c>
      <c r="K729" s="863"/>
      <c r="L729" s="863"/>
    </row>
    <row r="730" spans="1:12" x14ac:dyDescent="0.2">
      <c r="A730" s="847" t="s">
        <v>2855</v>
      </c>
      <c r="B730" s="851" t="s">
        <v>2856</v>
      </c>
      <c r="C730" s="70">
        <v>7</v>
      </c>
      <c r="D730" s="859">
        <v>40456</v>
      </c>
      <c r="E730" s="854"/>
      <c r="F730" s="852" t="s">
        <v>1852</v>
      </c>
      <c r="G730" s="855"/>
      <c r="H730" s="855"/>
      <c r="I730" s="87" t="s">
        <v>2857</v>
      </c>
    </row>
    <row r="731" spans="1:12" x14ac:dyDescent="0.2">
      <c r="A731" s="857" t="s">
        <v>2508</v>
      </c>
      <c r="B731" s="851" t="s">
        <v>2509</v>
      </c>
      <c r="C731" s="70">
        <v>5</v>
      </c>
      <c r="D731" s="859">
        <v>40450</v>
      </c>
      <c r="E731" s="854"/>
      <c r="F731" s="163" t="s">
        <v>1852</v>
      </c>
      <c r="G731" s="855"/>
      <c r="H731" s="855"/>
      <c r="I731" s="151" t="s">
        <v>2510</v>
      </c>
    </row>
    <row r="732" spans="1:12" x14ac:dyDescent="0.2">
      <c r="A732" s="853" t="s">
        <v>2014</v>
      </c>
      <c r="B732" s="849" t="s">
        <v>2015</v>
      </c>
      <c r="C732" s="76">
        <v>5</v>
      </c>
      <c r="D732" s="146">
        <v>40444</v>
      </c>
      <c r="E732" s="53"/>
      <c r="F732" s="52"/>
      <c r="G732" s="55" t="s">
        <v>1852</v>
      </c>
      <c r="H732" s="55"/>
      <c r="I732" s="91" t="s">
        <v>2016</v>
      </c>
    </row>
    <row r="733" spans="1:12" x14ac:dyDescent="0.2">
      <c r="A733" s="100" t="s">
        <v>2071</v>
      </c>
      <c r="B733" s="158" t="s">
        <v>2072</v>
      </c>
      <c r="C733" s="62">
        <v>6</v>
      </c>
      <c r="D733" s="141">
        <v>40444</v>
      </c>
      <c r="E733" s="42"/>
      <c r="F733" s="26" t="s">
        <v>1852</v>
      </c>
      <c r="G733" s="37"/>
      <c r="H733" s="37"/>
      <c r="I733" s="61" t="s">
        <v>2073</v>
      </c>
    </row>
    <row r="734" spans="1:12" x14ac:dyDescent="0.2">
      <c r="A734" s="85" t="s">
        <v>2017</v>
      </c>
      <c r="B734" s="159" t="s">
        <v>2018</v>
      </c>
      <c r="C734" s="70">
        <v>7</v>
      </c>
      <c r="D734" s="859">
        <v>40442</v>
      </c>
      <c r="E734" s="854"/>
      <c r="F734" s="852" t="s">
        <v>1852</v>
      </c>
      <c r="G734" s="855"/>
      <c r="H734" s="855"/>
      <c r="I734" s="87" t="s">
        <v>2019</v>
      </c>
    </row>
    <row r="735" spans="1:12" x14ac:dyDescent="0.2">
      <c r="A735" s="857" t="s">
        <v>2562</v>
      </c>
      <c r="B735" s="851" t="s">
        <v>2563</v>
      </c>
      <c r="C735" s="70">
        <v>9</v>
      </c>
      <c r="D735" s="859">
        <v>40442</v>
      </c>
      <c r="E735" s="854"/>
      <c r="F735" s="852" t="s">
        <v>1852</v>
      </c>
      <c r="G735" s="855"/>
      <c r="H735" s="855"/>
      <c r="I735" s="87" t="s">
        <v>2564</v>
      </c>
    </row>
    <row r="736" spans="1:12" x14ac:dyDescent="0.2">
      <c r="A736" s="113" t="s">
        <v>2628</v>
      </c>
      <c r="B736" s="165" t="s">
        <v>2629</v>
      </c>
      <c r="C736" s="70">
        <v>5</v>
      </c>
      <c r="D736" s="859">
        <v>40442</v>
      </c>
      <c r="E736" s="854"/>
      <c r="F736" s="163" t="s">
        <v>1852</v>
      </c>
      <c r="G736" s="855"/>
      <c r="H736" s="855"/>
      <c r="I736" s="151" t="s">
        <v>2630</v>
      </c>
    </row>
    <row r="737" spans="1:13" x14ac:dyDescent="0.2">
      <c r="A737" s="102" t="s">
        <v>2687</v>
      </c>
      <c r="B737" s="849" t="s">
        <v>2688</v>
      </c>
      <c r="C737" s="76">
        <v>21</v>
      </c>
      <c r="D737" s="146">
        <v>40438</v>
      </c>
      <c r="E737" s="53"/>
      <c r="F737" s="52" t="s">
        <v>1852</v>
      </c>
      <c r="G737" s="55"/>
      <c r="H737" s="55"/>
      <c r="I737" s="91" t="s">
        <v>2689</v>
      </c>
    </row>
    <row r="738" spans="1:13" x14ac:dyDescent="0.2">
      <c r="A738" s="100" t="s">
        <v>2958</v>
      </c>
      <c r="B738" s="158" t="s">
        <v>1774</v>
      </c>
      <c r="C738" s="62">
        <v>16</v>
      </c>
      <c r="D738" s="141">
        <v>40438</v>
      </c>
      <c r="E738" s="42"/>
      <c r="F738" s="26" t="s">
        <v>1852</v>
      </c>
      <c r="G738" s="37"/>
      <c r="H738" s="37"/>
      <c r="I738" s="164" t="s">
        <v>1880</v>
      </c>
    </row>
    <row r="739" spans="1:13" x14ac:dyDescent="0.2">
      <c r="A739" s="85" t="s">
        <v>2379</v>
      </c>
      <c r="B739" s="159" t="s">
        <v>1318</v>
      </c>
      <c r="C739" s="70">
        <v>8</v>
      </c>
      <c r="D739" s="859">
        <v>40437</v>
      </c>
      <c r="E739" s="854"/>
      <c r="F739" s="852" t="s">
        <v>1852</v>
      </c>
      <c r="G739" s="855"/>
      <c r="H739" s="855"/>
      <c r="I739" s="154" t="s">
        <v>1880</v>
      </c>
    </row>
    <row r="740" spans="1:13" x14ac:dyDescent="0.2">
      <c r="A740" s="75" t="s">
        <v>1320</v>
      </c>
      <c r="B740" s="159" t="s">
        <v>1321</v>
      </c>
      <c r="C740" s="70">
        <v>6</v>
      </c>
      <c r="D740" s="859">
        <v>40436</v>
      </c>
      <c r="E740" s="854"/>
      <c r="F740" s="852" t="s">
        <v>1852</v>
      </c>
      <c r="G740" s="855"/>
      <c r="H740" s="855"/>
      <c r="I740" s="154" t="s">
        <v>1880</v>
      </c>
    </row>
    <row r="741" spans="1:13" x14ac:dyDescent="0.2">
      <c r="A741" s="847" t="s">
        <v>2234</v>
      </c>
      <c r="B741" s="851" t="s">
        <v>2235</v>
      </c>
      <c r="C741" s="70">
        <v>6</v>
      </c>
      <c r="D741" s="859">
        <v>40433</v>
      </c>
      <c r="E741" s="854"/>
      <c r="F741" s="852"/>
      <c r="G741" s="855" t="s">
        <v>1852</v>
      </c>
      <c r="H741" s="855"/>
      <c r="I741" s="87" t="s">
        <v>2236</v>
      </c>
    </row>
    <row r="742" spans="1:13" x14ac:dyDescent="0.2">
      <c r="A742" s="853" t="s">
        <v>1903</v>
      </c>
      <c r="B742" s="849" t="s">
        <v>1904</v>
      </c>
      <c r="C742" s="76">
        <v>7</v>
      </c>
      <c r="D742" s="146">
        <v>40431</v>
      </c>
      <c r="E742" s="53"/>
      <c r="F742" s="52" t="s">
        <v>1852</v>
      </c>
      <c r="G742" s="55"/>
      <c r="H742" s="55"/>
      <c r="I742" s="91" t="s">
        <v>1905</v>
      </c>
    </row>
    <row r="743" spans="1:13" x14ac:dyDescent="0.2">
      <c r="A743" s="96" t="s">
        <v>1878</v>
      </c>
      <c r="B743" s="158" t="s">
        <v>1879</v>
      </c>
      <c r="C743" s="62">
        <v>8</v>
      </c>
      <c r="D743" s="141">
        <v>40431</v>
      </c>
      <c r="E743" s="42"/>
      <c r="F743" s="26" t="s">
        <v>1852</v>
      </c>
      <c r="G743" s="37"/>
      <c r="H743" s="37"/>
      <c r="I743" s="164" t="s">
        <v>1880</v>
      </c>
      <c r="K743" s="846"/>
      <c r="L743" s="846"/>
    </row>
    <row r="744" spans="1:13" x14ac:dyDescent="0.2">
      <c r="A744" s="75" t="s">
        <v>2059</v>
      </c>
      <c r="B744" s="159" t="s">
        <v>2060</v>
      </c>
      <c r="C744" s="70">
        <v>7</v>
      </c>
      <c r="D744" s="859">
        <v>40431</v>
      </c>
      <c r="E744" s="854"/>
      <c r="F744" s="852" t="s">
        <v>1852</v>
      </c>
      <c r="G744" s="855"/>
      <c r="H744" s="855"/>
      <c r="I744" s="87" t="s">
        <v>2061</v>
      </c>
      <c r="K744" s="846"/>
      <c r="L744" s="846"/>
    </row>
    <row r="745" spans="1:13" x14ac:dyDescent="0.2">
      <c r="A745" s="75" t="s">
        <v>1214</v>
      </c>
      <c r="B745" s="159" t="s">
        <v>1215</v>
      </c>
      <c r="C745" s="70">
        <v>7</v>
      </c>
      <c r="D745" s="859">
        <v>40431</v>
      </c>
      <c r="E745" s="854"/>
      <c r="F745" s="852" t="s">
        <v>1852</v>
      </c>
      <c r="G745" s="855"/>
      <c r="H745" s="855"/>
      <c r="I745" s="154" t="s">
        <v>1880</v>
      </c>
    </row>
    <row r="746" spans="1:13" x14ac:dyDescent="0.2">
      <c r="A746" s="458" t="s">
        <v>1232</v>
      </c>
      <c r="B746" s="159" t="s">
        <v>1233</v>
      </c>
      <c r="C746" s="70">
        <v>7</v>
      </c>
      <c r="D746" s="859">
        <v>40431</v>
      </c>
      <c r="E746" s="854"/>
      <c r="F746" s="852" t="s">
        <v>1852</v>
      </c>
      <c r="G746" s="855"/>
      <c r="H746" s="855"/>
      <c r="I746" s="154" t="s">
        <v>1880</v>
      </c>
      <c r="K746" s="846"/>
      <c r="L746" s="846"/>
    </row>
    <row r="747" spans="1:13" x14ac:dyDescent="0.2">
      <c r="A747" s="114" t="s">
        <v>1988</v>
      </c>
      <c r="B747" s="454" t="s">
        <v>1989</v>
      </c>
      <c r="C747" s="76">
        <v>12</v>
      </c>
      <c r="D747" s="146">
        <v>40431</v>
      </c>
      <c r="E747" s="53"/>
      <c r="F747" s="52" t="s">
        <v>1852</v>
      </c>
      <c r="G747" s="55"/>
      <c r="H747" s="55"/>
      <c r="I747" s="91" t="s">
        <v>1990</v>
      </c>
      <c r="K747" s="846"/>
      <c r="L747" s="846"/>
    </row>
    <row r="748" spans="1:13" x14ac:dyDescent="0.2">
      <c r="A748" s="848" t="s">
        <v>2434</v>
      </c>
      <c r="B748" s="23" t="s">
        <v>2435</v>
      </c>
      <c r="C748" s="62">
        <v>8</v>
      </c>
      <c r="D748" s="141">
        <v>40431</v>
      </c>
      <c r="E748" s="42"/>
      <c r="F748" s="26" t="s">
        <v>1852</v>
      </c>
      <c r="G748" s="37"/>
      <c r="H748" s="37"/>
      <c r="I748" s="61" t="s">
        <v>2436</v>
      </c>
    </row>
    <row r="749" spans="1:13" x14ac:dyDescent="0.2">
      <c r="A749" s="75" t="s">
        <v>1728</v>
      </c>
      <c r="B749" s="159" t="s">
        <v>1729</v>
      </c>
      <c r="C749" s="70">
        <v>5</v>
      </c>
      <c r="D749" s="859">
        <v>40431</v>
      </c>
      <c r="E749" s="854"/>
      <c r="F749" s="852" t="s">
        <v>1852</v>
      </c>
      <c r="G749" s="855"/>
      <c r="H749" s="855"/>
      <c r="I749" s="154" t="s">
        <v>1880</v>
      </c>
    </row>
    <row r="750" spans="1:13" x14ac:dyDescent="0.2">
      <c r="A750" s="75" t="s">
        <v>2988</v>
      </c>
      <c r="B750" s="159" t="s">
        <v>2989</v>
      </c>
      <c r="C750" s="70">
        <v>7</v>
      </c>
      <c r="D750" s="859">
        <v>40431</v>
      </c>
      <c r="E750" s="854"/>
      <c r="F750" s="852" t="s">
        <v>1852</v>
      </c>
      <c r="G750" s="855"/>
      <c r="H750" s="855"/>
      <c r="I750" s="154" t="s">
        <v>2990</v>
      </c>
    </row>
    <row r="751" spans="1:13" x14ac:dyDescent="0.2">
      <c r="A751" s="85" t="s">
        <v>2994</v>
      </c>
      <c r="B751" s="159" t="s">
        <v>2995</v>
      </c>
      <c r="C751" s="70">
        <v>15</v>
      </c>
      <c r="D751" s="859">
        <v>40431</v>
      </c>
      <c r="E751" s="854"/>
      <c r="F751" s="852" t="s">
        <v>1852</v>
      </c>
      <c r="G751" s="855"/>
      <c r="H751" s="855"/>
      <c r="I751" s="87" t="s">
        <v>2996</v>
      </c>
    </row>
    <row r="752" spans="1:13" x14ac:dyDescent="0.2">
      <c r="A752" s="89" t="s">
        <v>2170</v>
      </c>
      <c r="B752" s="454" t="s">
        <v>1110</v>
      </c>
      <c r="C752" s="76">
        <v>7</v>
      </c>
      <c r="D752" s="146">
        <v>40431</v>
      </c>
      <c r="E752" s="53"/>
      <c r="F752" s="52" t="s">
        <v>1852</v>
      </c>
      <c r="G752" s="55"/>
      <c r="H752" s="55"/>
      <c r="I752" s="153" t="s">
        <v>1920</v>
      </c>
      <c r="L752" s="846"/>
      <c r="M752" s="846"/>
    </row>
    <row r="753" spans="1:12" x14ac:dyDescent="0.2">
      <c r="A753" s="150" t="s">
        <v>973</v>
      </c>
      <c r="B753" s="169" t="s">
        <v>974</v>
      </c>
      <c r="C753" s="62">
        <v>25</v>
      </c>
      <c r="D753" s="141">
        <v>40426</v>
      </c>
      <c r="E753" s="42"/>
      <c r="F753" s="26" t="s">
        <v>1852</v>
      </c>
      <c r="G753" s="37"/>
      <c r="H753" s="37"/>
      <c r="I753" s="61" t="s">
        <v>1951</v>
      </c>
    </row>
    <row r="754" spans="1:12" x14ac:dyDescent="0.2">
      <c r="A754" s="857" t="s">
        <v>2567</v>
      </c>
      <c r="B754" s="851" t="s">
        <v>2568</v>
      </c>
      <c r="C754" s="70">
        <v>5</v>
      </c>
      <c r="D754" s="859">
        <v>40422</v>
      </c>
      <c r="E754" s="854"/>
      <c r="F754" s="852"/>
      <c r="G754" s="855" t="s">
        <v>1852</v>
      </c>
      <c r="H754" s="855"/>
      <c r="I754" s="87" t="s">
        <v>2569</v>
      </c>
    </row>
    <row r="755" spans="1:12" x14ac:dyDescent="0.2">
      <c r="A755" s="847" t="s">
        <v>2641</v>
      </c>
      <c r="B755" s="851" t="s">
        <v>2642</v>
      </c>
      <c r="C755" s="70">
        <v>20</v>
      </c>
      <c r="D755" s="859">
        <v>40412</v>
      </c>
      <c r="E755" s="854"/>
      <c r="F755" s="852" t="s">
        <v>1852</v>
      </c>
      <c r="G755" s="855"/>
      <c r="H755" s="855"/>
      <c r="I755" s="851" t="s">
        <v>2449</v>
      </c>
    </row>
    <row r="756" spans="1:12" x14ac:dyDescent="0.2">
      <c r="A756" s="85" t="s">
        <v>1691</v>
      </c>
      <c r="B756" s="159" t="s">
        <v>1692</v>
      </c>
      <c r="C756" s="70">
        <v>13</v>
      </c>
      <c r="D756" s="859">
        <v>40407</v>
      </c>
      <c r="E756" s="854"/>
      <c r="F756" s="852" t="s">
        <v>1852</v>
      </c>
      <c r="G756" s="855"/>
      <c r="H756" s="855"/>
      <c r="I756" s="154" t="s">
        <v>2354</v>
      </c>
    </row>
    <row r="757" spans="1:12" x14ac:dyDescent="0.2">
      <c r="A757" s="102" t="s">
        <v>2380</v>
      </c>
      <c r="B757" s="849" t="s">
        <v>2381</v>
      </c>
      <c r="C757" s="76">
        <v>6</v>
      </c>
      <c r="D757" s="146">
        <v>40400</v>
      </c>
      <c r="E757" s="53"/>
      <c r="F757" s="52"/>
      <c r="G757" s="55" t="s">
        <v>1852</v>
      </c>
      <c r="H757" s="55"/>
      <c r="I757" s="91" t="s">
        <v>2382</v>
      </c>
    </row>
    <row r="758" spans="1:12" x14ac:dyDescent="0.2">
      <c r="A758" s="100" t="s">
        <v>2360</v>
      </c>
      <c r="B758" s="158" t="s">
        <v>2361</v>
      </c>
      <c r="C758" s="62">
        <v>16</v>
      </c>
      <c r="D758" s="141">
        <v>40395</v>
      </c>
      <c r="E758" s="42"/>
      <c r="F758" s="26" t="s">
        <v>1852</v>
      </c>
      <c r="G758" s="37"/>
      <c r="H758" s="37"/>
      <c r="I758" s="164" t="s">
        <v>1880</v>
      </c>
    </row>
    <row r="759" spans="1:12" x14ac:dyDescent="0.2">
      <c r="A759" s="85" t="s">
        <v>2265</v>
      </c>
      <c r="B759" s="159" t="s">
        <v>1195</v>
      </c>
      <c r="C759" s="70">
        <v>23</v>
      </c>
      <c r="D759" s="859">
        <v>40386</v>
      </c>
      <c r="E759" s="854"/>
      <c r="F759" s="852" t="s">
        <v>1852</v>
      </c>
      <c r="G759" s="855"/>
      <c r="H759" s="855"/>
      <c r="I759" s="154" t="s">
        <v>1880</v>
      </c>
    </row>
    <row r="760" spans="1:12" x14ac:dyDescent="0.2">
      <c r="A760" s="85" t="s">
        <v>944</v>
      </c>
      <c r="B760" s="159" t="s">
        <v>945</v>
      </c>
      <c r="C760" s="70">
        <v>23</v>
      </c>
      <c r="D760" s="859">
        <v>40382</v>
      </c>
      <c r="E760" s="854"/>
      <c r="F760" s="852" t="s">
        <v>1852</v>
      </c>
      <c r="G760" s="855"/>
      <c r="H760" s="855"/>
      <c r="I760" s="154" t="s">
        <v>1880</v>
      </c>
    </row>
    <row r="761" spans="1:12" x14ac:dyDescent="0.2">
      <c r="A761" s="75" t="s">
        <v>2201</v>
      </c>
      <c r="B761" s="159" t="s">
        <v>1128</v>
      </c>
      <c r="C761" s="70">
        <v>16</v>
      </c>
      <c r="D761" s="859">
        <v>40375</v>
      </c>
      <c r="E761" s="854"/>
      <c r="F761" s="852" t="s">
        <v>1852</v>
      </c>
      <c r="G761" s="855"/>
      <c r="H761" s="855"/>
      <c r="I761" s="154" t="s">
        <v>1920</v>
      </c>
    </row>
    <row r="762" spans="1:12" x14ac:dyDescent="0.2">
      <c r="A762" s="157" t="s">
        <v>2930</v>
      </c>
      <c r="B762" s="1003" t="s">
        <v>2931</v>
      </c>
      <c r="C762" s="76">
        <v>18</v>
      </c>
      <c r="D762" s="146">
        <v>40371</v>
      </c>
      <c r="E762" s="53" t="s">
        <v>1852</v>
      </c>
      <c r="F762" s="52"/>
      <c r="G762" s="55"/>
      <c r="H762" s="55"/>
      <c r="I762" s="91" t="s">
        <v>2932</v>
      </c>
      <c r="K762" s="846"/>
      <c r="L762" s="846"/>
    </row>
    <row r="763" spans="1:12" x14ac:dyDescent="0.2">
      <c r="A763" s="96" t="s">
        <v>2586</v>
      </c>
      <c r="B763" s="158" t="s">
        <v>1501</v>
      </c>
      <c r="C763" s="62">
        <v>22</v>
      </c>
      <c r="D763" s="141">
        <v>40147</v>
      </c>
      <c r="E763" s="42"/>
      <c r="F763" s="26" t="s">
        <v>1852</v>
      </c>
      <c r="G763" s="37"/>
      <c r="H763" s="37"/>
      <c r="I763" s="164" t="s">
        <v>1920</v>
      </c>
    </row>
    <row r="764" spans="1:12" x14ac:dyDescent="0.2">
      <c r="A764" s="75" t="s">
        <v>1285</v>
      </c>
      <c r="B764" s="159" t="s">
        <v>1286</v>
      </c>
      <c r="C764" s="70">
        <v>19</v>
      </c>
      <c r="D764" s="859">
        <v>40135</v>
      </c>
      <c r="E764" s="854"/>
      <c r="F764" s="852" t="s">
        <v>1852</v>
      </c>
      <c r="G764" s="855"/>
      <c r="H764" s="855"/>
      <c r="I764" s="154" t="s">
        <v>1880</v>
      </c>
    </row>
    <row r="765" spans="1:12" x14ac:dyDescent="0.2">
      <c r="A765" s="75" t="s">
        <v>2463</v>
      </c>
      <c r="B765" s="159" t="s">
        <v>2464</v>
      </c>
      <c r="C765" s="70">
        <v>27</v>
      </c>
      <c r="D765" s="859">
        <v>40134</v>
      </c>
      <c r="E765" s="854"/>
      <c r="F765" s="852" t="s">
        <v>1852</v>
      </c>
      <c r="G765" s="855"/>
      <c r="H765" s="855"/>
      <c r="I765" s="87" t="s">
        <v>2465</v>
      </c>
    </row>
    <row r="766" spans="1:12" x14ac:dyDescent="0.2">
      <c r="A766" s="847" t="s">
        <v>2447</v>
      </c>
      <c r="B766" s="851" t="s">
        <v>2448</v>
      </c>
      <c r="C766" s="70">
        <v>23</v>
      </c>
      <c r="D766" s="859">
        <v>40127</v>
      </c>
      <c r="E766" s="854"/>
      <c r="F766" s="852" t="s">
        <v>1852</v>
      </c>
      <c r="G766" s="855"/>
      <c r="H766" s="855"/>
      <c r="I766" s="851" t="s">
        <v>2449</v>
      </c>
    </row>
    <row r="767" spans="1:12" x14ac:dyDescent="0.2">
      <c r="A767" s="853" t="s">
        <v>2804</v>
      </c>
      <c r="B767" s="849" t="s">
        <v>2805</v>
      </c>
      <c r="C767" s="76">
        <v>16</v>
      </c>
      <c r="D767" s="146">
        <v>40123</v>
      </c>
      <c r="E767" s="53"/>
      <c r="F767" s="52" t="s">
        <v>1852</v>
      </c>
      <c r="G767" s="55"/>
      <c r="H767" s="55"/>
      <c r="I767" s="91" t="s">
        <v>2806</v>
      </c>
    </row>
    <row r="768" spans="1:12" x14ac:dyDescent="0.2">
      <c r="A768" s="96" t="s">
        <v>2625</v>
      </c>
      <c r="B768" s="96" t="s">
        <v>2626</v>
      </c>
      <c r="C768" s="62">
        <v>33</v>
      </c>
      <c r="D768" s="171">
        <v>40116</v>
      </c>
      <c r="E768" s="26"/>
      <c r="F768" s="26" t="s">
        <v>1852</v>
      </c>
      <c r="G768" s="26"/>
      <c r="H768" s="26"/>
      <c r="I768" s="65" t="s">
        <v>2627</v>
      </c>
      <c r="K768" s="846"/>
      <c r="L768" s="846"/>
    </row>
    <row r="769" spans="1:25" x14ac:dyDescent="0.2">
      <c r="A769" s="847" t="s">
        <v>2902</v>
      </c>
      <c r="B769" s="847" t="s">
        <v>2903</v>
      </c>
      <c r="C769" s="70">
        <v>25</v>
      </c>
      <c r="D769" s="156">
        <v>40116</v>
      </c>
      <c r="E769" s="852"/>
      <c r="F769" s="852" t="s">
        <v>1852</v>
      </c>
      <c r="G769" s="852"/>
      <c r="H769" s="852"/>
      <c r="I769" s="847" t="s">
        <v>2449</v>
      </c>
    </row>
    <row r="770" spans="1:25" x14ac:dyDescent="0.2">
      <c r="A770" s="847" t="s">
        <v>2271</v>
      </c>
      <c r="B770" s="847" t="s">
        <v>2272</v>
      </c>
      <c r="C770" s="70">
        <v>40</v>
      </c>
      <c r="D770" s="156">
        <v>40115</v>
      </c>
      <c r="E770" s="852"/>
      <c r="F770" s="852"/>
      <c r="G770" s="852" t="s">
        <v>1852</v>
      </c>
      <c r="H770" s="852"/>
      <c r="I770" s="857" t="s">
        <v>2273</v>
      </c>
      <c r="K770" s="846"/>
      <c r="L770" s="846"/>
    </row>
    <row r="771" spans="1:25" x14ac:dyDescent="0.2">
      <c r="A771" s="93" t="s">
        <v>2058</v>
      </c>
      <c r="B771" s="93" t="s">
        <v>1056</v>
      </c>
      <c r="C771" s="70">
        <v>34</v>
      </c>
      <c r="D771" s="156">
        <v>40112</v>
      </c>
      <c r="E771" s="852"/>
      <c r="F771" s="852" t="s">
        <v>1852</v>
      </c>
      <c r="G771" s="852"/>
      <c r="H771" s="852"/>
      <c r="I771" s="85" t="s">
        <v>1920</v>
      </c>
    </row>
    <row r="772" spans="1:25" x14ac:dyDescent="0.2">
      <c r="A772" s="853" t="s">
        <v>2870</v>
      </c>
      <c r="B772" s="853" t="s">
        <v>2871</v>
      </c>
      <c r="C772" s="76">
        <v>16</v>
      </c>
      <c r="D772" s="172">
        <v>40112</v>
      </c>
      <c r="E772" s="52"/>
      <c r="F772" s="52"/>
      <c r="G772" s="52" t="s">
        <v>1852</v>
      </c>
      <c r="H772" s="52"/>
      <c r="I772" s="102" t="s">
        <v>2872</v>
      </c>
    </row>
    <row r="773" spans="1:25" x14ac:dyDescent="0.2">
      <c r="A773" s="847" t="s">
        <v>2825</v>
      </c>
      <c r="B773" s="847" t="s">
        <v>2826</v>
      </c>
      <c r="C773" s="70">
        <v>35</v>
      </c>
      <c r="D773" s="156">
        <v>40106</v>
      </c>
      <c r="E773" s="852" t="s">
        <v>1852</v>
      </c>
      <c r="F773" s="852"/>
      <c r="G773" s="852"/>
      <c r="H773" s="852"/>
      <c r="I773" s="847" t="s">
        <v>2827</v>
      </c>
    </row>
    <row r="774" spans="1:25" x14ac:dyDescent="0.2">
      <c r="A774" s="75" t="s">
        <v>1281</v>
      </c>
      <c r="B774" s="75" t="s">
        <v>1282</v>
      </c>
      <c r="C774" s="70">
        <v>33</v>
      </c>
      <c r="D774" s="156">
        <v>40105</v>
      </c>
      <c r="E774" s="852"/>
      <c r="F774" s="852" t="s">
        <v>1852</v>
      </c>
      <c r="G774" s="852"/>
      <c r="H774" s="852"/>
      <c r="I774" s="85" t="s">
        <v>2354</v>
      </c>
    </row>
    <row r="775" spans="1:25" s="846" customFormat="1" x14ac:dyDescent="0.2">
      <c r="A775" s="75" t="s">
        <v>2306</v>
      </c>
      <c r="B775" s="75" t="s">
        <v>1244</v>
      </c>
      <c r="C775" s="70">
        <v>16</v>
      </c>
      <c r="D775" s="156">
        <v>40087</v>
      </c>
      <c r="E775" s="852"/>
      <c r="F775" s="852" t="s">
        <v>1852</v>
      </c>
      <c r="G775" s="852"/>
      <c r="H775" s="852"/>
      <c r="I775" s="85" t="s">
        <v>1920</v>
      </c>
      <c r="J775"/>
      <c r="K775"/>
      <c r="L775"/>
      <c r="M775"/>
      <c r="N775"/>
      <c r="O775"/>
      <c r="P775"/>
      <c r="Q775"/>
      <c r="R775"/>
      <c r="S775"/>
      <c r="T775"/>
      <c r="U775"/>
      <c r="V775"/>
      <c r="W775"/>
      <c r="X775"/>
      <c r="Y775"/>
    </row>
    <row r="776" spans="1:25" x14ac:dyDescent="0.2">
      <c r="A776" s="75" t="s">
        <v>2155</v>
      </c>
      <c r="B776" s="75" t="s">
        <v>2156</v>
      </c>
      <c r="C776" s="70">
        <v>15</v>
      </c>
      <c r="D776" s="156">
        <v>40085</v>
      </c>
      <c r="E776" s="852"/>
      <c r="F776" s="852" t="s">
        <v>1852</v>
      </c>
      <c r="G776" s="852"/>
      <c r="H776" s="852"/>
      <c r="I776" s="85" t="s">
        <v>3998</v>
      </c>
      <c r="K776" s="846"/>
      <c r="L776" s="846"/>
      <c r="X776" s="846"/>
      <c r="Y776" s="846"/>
    </row>
    <row r="777" spans="1:25" x14ac:dyDescent="0.2">
      <c r="A777" s="75" t="s">
        <v>2408</v>
      </c>
      <c r="B777" s="75" t="s">
        <v>1349</v>
      </c>
      <c r="C777" s="70">
        <v>33</v>
      </c>
      <c r="D777" s="156">
        <v>40085</v>
      </c>
      <c r="E777" s="852"/>
      <c r="F777" s="852" t="s">
        <v>1852</v>
      </c>
      <c r="G777" s="852"/>
      <c r="H777" s="852"/>
      <c r="I777" s="85" t="s">
        <v>1880</v>
      </c>
    </row>
    <row r="778" spans="1:25" x14ac:dyDescent="0.2">
      <c r="A778" s="462" t="s">
        <v>2419</v>
      </c>
      <c r="B778" s="150" t="s">
        <v>1372</v>
      </c>
      <c r="C778" s="62">
        <v>15</v>
      </c>
      <c r="D778" s="171">
        <v>40085</v>
      </c>
      <c r="E778" s="26" t="s">
        <v>1852</v>
      </c>
      <c r="F778" s="26"/>
      <c r="G778" s="26"/>
      <c r="H778" s="26"/>
      <c r="I778" s="100" t="s">
        <v>1880</v>
      </c>
    </row>
    <row r="779" spans="1:25" x14ac:dyDescent="0.2">
      <c r="A779" s="75" t="s">
        <v>2528</v>
      </c>
      <c r="B779" s="75" t="s">
        <v>2529</v>
      </c>
      <c r="C779" s="70">
        <v>30</v>
      </c>
      <c r="D779" s="156">
        <v>40085</v>
      </c>
      <c r="E779" s="852"/>
      <c r="F779" s="852" t="s">
        <v>1852</v>
      </c>
      <c r="G779" s="852"/>
      <c r="H779" s="852"/>
      <c r="I779" s="85" t="s">
        <v>2354</v>
      </c>
    </row>
    <row r="780" spans="1:25" x14ac:dyDescent="0.2">
      <c r="A780" s="847" t="s">
        <v>2916</v>
      </c>
      <c r="B780" s="847" t="s">
        <v>368</v>
      </c>
      <c r="C780" s="70">
        <v>35</v>
      </c>
      <c r="D780" s="156">
        <v>40085</v>
      </c>
      <c r="E780" s="852"/>
      <c r="F780" s="163" t="s">
        <v>1852</v>
      </c>
      <c r="G780" s="852"/>
      <c r="H780" s="852"/>
      <c r="I780" s="79" t="s">
        <v>2917</v>
      </c>
    </row>
    <row r="781" spans="1:25" x14ac:dyDescent="0.2">
      <c r="A781" s="93" t="s">
        <v>2748</v>
      </c>
      <c r="B781" s="93" t="s">
        <v>1617</v>
      </c>
      <c r="C781" s="70">
        <v>18</v>
      </c>
      <c r="D781" s="156">
        <v>40067</v>
      </c>
      <c r="E781" s="852" t="s">
        <v>1852</v>
      </c>
      <c r="F781" s="852"/>
      <c r="G781" s="852"/>
      <c r="H781" s="852"/>
      <c r="I781" s="857" t="s">
        <v>2749</v>
      </c>
    </row>
    <row r="782" spans="1:25" x14ac:dyDescent="0.2">
      <c r="A782" s="157" t="s">
        <v>2654</v>
      </c>
      <c r="B782" s="157" t="s">
        <v>2655</v>
      </c>
      <c r="C782" s="76">
        <v>43</v>
      </c>
      <c r="D782" s="172">
        <v>40054</v>
      </c>
      <c r="E782" s="52" t="s">
        <v>1852</v>
      </c>
      <c r="F782" s="52"/>
      <c r="G782" s="52"/>
      <c r="H782" s="52"/>
      <c r="I782" s="102" t="s">
        <v>4143</v>
      </c>
    </row>
    <row r="783" spans="1:25" x14ac:dyDescent="0.2">
      <c r="A783" s="150" t="s">
        <v>2966</v>
      </c>
      <c r="B783" s="150" t="s">
        <v>1790</v>
      </c>
      <c r="C783" s="62">
        <v>22</v>
      </c>
      <c r="D783" s="171">
        <v>40054</v>
      </c>
      <c r="E783" s="26" t="s">
        <v>1852</v>
      </c>
      <c r="F783" s="26"/>
      <c r="G783" s="26"/>
      <c r="H783" s="26"/>
      <c r="I783" s="100" t="s">
        <v>1880</v>
      </c>
    </row>
    <row r="784" spans="1:25" x14ac:dyDescent="0.2">
      <c r="A784" s="93" t="s">
        <v>1944</v>
      </c>
      <c r="B784" s="93" t="s">
        <v>960</v>
      </c>
      <c r="C784" s="70">
        <v>32</v>
      </c>
      <c r="D784" s="156">
        <v>40029</v>
      </c>
      <c r="E784" s="852" t="s">
        <v>1852</v>
      </c>
      <c r="F784" s="852"/>
      <c r="G784" s="852"/>
      <c r="H784" s="852"/>
      <c r="I784" s="85" t="s">
        <v>1880</v>
      </c>
      <c r="W784" s="846"/>
    </row>
    <row r="785" spans="1:22" x14ac:dyDescent="0.2">
      <c r="A785" s="93" t="s">
        <v>2946</v>
      </c>
      <c r="B785" s="93" t="s">
        <v>2947</v>
      </c>
      <c r="C785" s="70">
        <v>15</v>
      </c>
      <c r="D785" s="156">
        <v>39975</v>
      </c>
      <c r="E785" s="852" t="s">
        <v>1852</v>
      </c>
      <c r="F785" s="852"/>
      <c r="G785" s="852"/>
      <c r="H785" s="852"/>
      <c r="I785" s="857" t="s">
        <v>2948</v>
      </c>
    </row>
    <row r="786" spans="1:22" x14ac:dyDescent="0.2">
      <c r="A786" s="93" t="s">
        <v>1740</v>
      </c>
      <c r="B786" s="93" t="s">
        <v>1741</v>
      </c>
      <c r="C786" s="70">
        <v>32</v>
      </c>
      <c r="D786" s="156">
        <v>39959</v>
      </c>
      <c r="E786" s="852" t="s">
        <v>1852</v>
      </c>
      <c r="F786" s="852"/>
      <c r="G786" s="852"/>
      <c r="H786" s="852"/>
      <c r="I786" s="85" t="s">
        <v>1880</v>
      </c>
      <c r="V786" s="846"/>
    </row>
    <row r="787" spans="1:22" x14ac:dyDescent="0.2">
      <c r="A787" s="460" t="s">
        <v>988</v>
      </c>
      <c r="B787" s="157" t="s">
        <v>989</v>
      </c>
      <c r="C787" s="76">
        <v>37</v>
      </c>
      <c r="D787" s="172">
        <v>39944</v>
      </c>
      <c r="E787" s="52" t="s">
        <v>1852</v>
      </c>
      <c r="F787" s="52"/>
      <c r="G787" s="52"/>
      <c r="H787" s="52"/>
      <c r="I787" s="114" t="s">
        <v>1920</v>
      </c>
    </row>
    <row r="788" spans="1:22" x14ac:dyDescent="0.2">
      <c r="A788" s="150" t="s">
        <v>2450</v>
      </c>
      <c r="B788" s="150" t="s">
        <v>1398</v>
      </c>
      <c r="C788" s="62">
        <v>27</v>
      </c>
      <c r="D788" s="171">
        <v>39937</v>
      </c>
      <c r="E788" s="26" t="s">
        <v>1852</v>
      </c>
      <c r="F788" s="26"/>
      <c r="G788" s="26"/>
      <c r="H788" s="26"/>
      <c r="I788" s="100" t="s">
        <v>1880</v>
      </c>
    </row>
    <row r="789" spans="1:22" x14ac:dyDescent="0.2">
      <c r="A789" s="93" t="s">
        <v>2609</v>
      </c>
      <c r="B789" s="93" t="s">
        <v>2610</v>
      </c>
      <c r="C789" s="70">
        <v>26</v>
      </c>
      <c r="D789" s="156">
        <v>39930</v>
      </c>
      <c r="E789" s="852" t="s">
        <v>1852</v>
      </c>
      <c r="F789" s="852"/>
      <c r="G789" s="852"/>
      <c r="H789" s="852"/>
      <c r="I789" s="85" t="s">
        <v>1920</v>
      </c>
    </row>
    <row r="790" spans="1:22" x14ac:dyDescent="0.2">
      <c r="A790" s="93" t="s">
        <v>2545</v>
      </c>
      <c r="B790" s="93" t="s">
        <v>2546</v>
      </c>
      <c r="C790" s="70">
        <v>31</v>
      </c>
      <c r="D790" s="156">
        <v>39927</v>
      </c>
      <c r="E790" s="852" t="s">
        <v>1852</v>
      </c>
      <c r="F790" s="852"/>
      <c r="G790" s="852"/>
      <c r="H790" s="852"/>
      <c r="I790" s="857" t="s">
        <v>2547</v>
      </c>
    </row>
    <row r="791" spans="1:22" x14ac:dyDescent="0.2">
      <c r="A791" s="93" t="s">
        <v>951</v>
      </c>
      <c r="B791" s="93" t="s">
        <v>1936</v>
      </c>
      <c r="C791" s="70">
        <v>38</v>
      </c>
      <c r="D791" s="156">
        <v>39924</v>
      </c>
      <c r="E791" s="852" t="s">
        <v>1852</v>
      </c>
      <c r="F791" s="852"/>
      <c r="G791" s="852"/>
      <c r="H791" s="852"/>
      <c r="I791" s="85" t="s">
        <v>1920</v>
      </c>
    </row>
    <row r="792" spans="1:22" x14ac:dyDescent="0.2">
      <c r="A792" s="157" t="s">
        <v>2828</v>
      </c>
      <c r="B792" s="157" t="s">
        <v>2829</v>
      </c>
      <c r="C792" s="76">
        <v>26</v>
      </c>
      <c r="D792" s="172">
        <v>39918</v>
      </c>
      <c r="E792" s="52" t="s">
        <v>1852</v>
      </c>
      <c r="F792" s="52"/>
      <c r="G792" s="52"/>
      <c r="H792" s="52"/>
      <c r="I792" s="102" t="s">
        <v>2830</v>
      </c>
    </row>
    <row r="793" spans="1:22" x14ac:dyDescent="0.2">
      <c r="A793" s="150" t="s">
        <v>2483</v>
      </c>
      <c r="B793" s="150" t="s">
        <v>2484</v>
      </c>
      <c r="C793" s="62">
        <v>50</v>
      </c>
      <c r="D793" s="171">
        <v>39899</v>
      </c>
      <c r="E793" s="26" t="s">
        <v>1852</v>
      </c>
      <c r="F793" s="26"/>
      <c r="G793" s="26"/>
      <c r="H793" s="26"/>
      <c r="I793" s="65" t="s">
        <v>2485</v>
      </c>
    </row>
    <row r="794" spans="1:22" x14ac:dyDescent="0.2">
      <c r="A794" s="93" t="s">
        <v>2284</v>
      </c>
      <c r="B794" s="93" t="s">
        <v>2285</v>
      </c>
      <c r="C794" s="70">
        <v>32</v>
      </c>
      <c r="D794" s="156">
        <v>39889</v>
      </c>
      <c r="E794" s="852" t="s">
        <v>1852</v>
      </c>
      <c r="F794" s="852"/>
      <c r="G794" s="852"/>
      <c r="H794" s="852"/>
      <c r="I794" s="857" t="s">
        <v>4109</v>
      </c>
    </row>
    <row r="795" spans="1:22" x14ac:dyDescent="0.2">
      <c r="A795" s="847" t="s">
        <v>1040</v>
      </c>
      <c r="B795" s="847" t="s">
        <v>1041</v>
      </c>
      <c r="C795" s="70">
        <v>20</v>
      </c>
      <c r="D795" s="156">
        <v>39881</v>
      </c>
      <c r="E795" s="852" t="s">
        <v>1852</v>
      </c>
      <c r="F795" s="852"/>
      <c r="G795" s="852"/>
      <c r="H795" s="852"/>
      <c r="I795" s="857" t="s">
        <v>2049</v>
      </c>
      <c r="K795" s="846"/>
      <c r="L795" s="846"/>
    </row>
    <row r="796" spans="1:22" x14ac:dyDescent="0.2">
      <c r="A796" s="847" t="s">
        <v>2738</v>
      </c>
      <c r="B796" s="847" t="s">
        <v>2739</v>
      </c>
      <c r="C796" s="70">
        <v>31</v>
      </c>
      <c r="D796" s="156">
        <v>39881</v>
      </c>
      <c r="E796" s="852"/>
      <c r="F796" s="852"/>
      <c r="G796" s="852" t="s">
        <v>1852</v>
      </c>
      <c r="H796" s="852"/>
      <c r="I796" s="857" t="s">
        <v>2740</v>
      </c>
      <c r="L796" s="846"/>
      <c r="M796" s="846"/>
    </row>
    <row r="797" spans="1:22" x14ac:dyDescent="0.2">
      <c r="A797" s="157" t="s">
        <v>1785</v>
      </c>
      <c r="B797" s="157" t="s">
        <v>1786</v>
      </c>
      <c r="C797" s="76">
        <v>20</v>
      </c>
      <c r="D797" s="172">
        <v>39878</v>
      </c>
      <c r="E797" s="52" t="s">
        <v>1852</v>
      </c>
      <c r="F797" s="52"/>
      <c r="G797" s="52"/>
      <c r="H797" s="52"/>
      <c r="I797" s="114" t="s">
        <v>1880</v>
      </c>
      <c r="L797" s="846"/>
      <c r="M797" s="846"/>
      <c r="U797" s="846"/>
    </row>
    <row r="798" spans="1:22" x14ac:dyDescent="0.2">
      <c r="A798" s="150" t="s">
        <v>1738</v>
      </c>
      <c r="B798" s="150" t="s">
        <v>1739</v>
      </c>
      <c r="C798" s="62">
        <v>36</v>
      </c>
      <c r="D798" s="171">
        <v>39876</v>
      </c>
      <c r="E798" s="26" t="s">
        <v>1852</v>
      </c>
      <c r="F798" s="26"/>
      <c r="G798" s="26"/>
      <c r="H798" s="26"/>
      <c r="I798" s="100" t="s">
        <v>1880</v>
      </c>
      <c r="L798" s="846"/>
      <c r="M798" s="846"/>
    </row>
    <row r="799" spans="1:22" x14ac:dyDescent="0.2">
      <c r="A799" s="455" t="s">
        <v>2301</v>
      </c>
      <c r="B799" s="93" t="s">
        <v>2302</v>
      </c>
      <c r="C799" s="70">
        <v>32</v>
      </c>
      <c r="D799" s="156">
        <v>39871</v>
      </c>
      <c r="E799" s="852" t="s">
        <v>1852</v>
      </c>
      <c r="F799" s="852"/>
      <c r="G799" s="852"/>
      <c r="H799" s="852"/>
      <c r="I799" s="85" t="s">
        <v>1880</v>
      </c>
    </row>
    <row r="800" spans="1:22" x14ac:dyDescent="0.2">
      <c r="A800" s="456" t="s">
        <v>2289</v>
      </c>
      <c r="B800" s="93" t="s">
        <v>2290</v>
      </c>
      <c r="C800" s="70">
        <v>39</v>
      </c>
      <c r="D800" s="156">
        <v>39869</v>
      </c>
      <c r="E800" s="852" t="s">
        <v>1852</v>
      </c>
      <c r="F800" s="852"/>
      <c r="G800" s="852"/>
      <c r="H800" s="852"/>
      <c r="I800" s="857" t="s">
        <v>2291</v>
      </c>
    </row>
    <row r="801" spans="1:25" x14ac:dyDescent="0.2">
      <c r="A801" s="847" t="s">
        <v>2250</v>
      </c>
      <c r="B801" s="847" t="s">
        <v>2251</v>
      </c>
      <c r="C801" s="70">
        <v>35</v>
      </c>
      <c r="D801" s="156">
        <v>39862</v>
      </c>
      <c r="E801" s="852" t="s">
        <v>1852</v>
      </c>
      <c r="F801" s="852"/>
      <c r="G801" s="852"/>
      <c r="H801" s="852"/>
      <c r="I801" s="847"/>
    </row>
    <row r="802" spans="1:25" s="846" customFormat="1" x14ac:dyDescent="0.2">
      <c r="A802" s="157" t="s">
        <v>1685</v>
      </c>
      <c r="B802" s="157" t="s">
        <v>1686</v>
      </c>
      <c r="C802" s="76">
        <v>27</v>
      </c>
      <c r="D802" s="172">
        <v>39849</v>
      </c>
      <c r="E802" s="52" t="s">
        <v>1852</v>
      </c>
      <c r="F802" s="52"/>
      <c r="G802" s="52"/>
      <c r="H802" s="52"/>
      <c r="I802" s="114" t="s">
        <v>1880</v>
      </c>
      <c r="J802"/>
      <c r="K802"/>
      <c r="L802"/>
      <c r="M802"/>
      <c r="N802"/>
      <c r="O802"/>
      <c r="P802"/>
      <c r="Q802"/>
      <c r="R802"/>
      <c r="S802"/>
      <c r="T802"/>
      <c r="U802"/>
      <c r="V802"/>
      <c r="W802"/>
      <c r="X802"/>
      <c r="Y802"/>
    </row>
    <row r="803" spans="1:25" x14ac:dyDescent="0.2">
      <c r="A803" s="848" t="s">
        <v>2991</v>
      </c>
      <c r="B803" s="848" t="s">
        <v>2992</v>
      </c>
      <c r="C803" s="62">
        <v>27</v>
      </c>
      <c r="D803" s="171">
        <v>39849</v>
      </c>
      <c r="E803" s="26" t="s">
        <v>1852</v>
      </c>
      <c r="F803" s="26"/>
      <c r="G803" s="26"/>
      <c r="H803" s="26"/>
      <c r="I803" s="848" t="s">
        <v>2993</v>
      </c>
      <c r="T803" s="846"/>
      <c r="X803" s="846"/>
      <c r="Y803" s="846"/>
    </row>
    <row r="804" spans="1:25" x14ac:dyDescent="0.2">
      <c r="A804" s="93" t="s">
        <v>2954</v>
      </c>
      <c r="B804" s="93" t="s">
        <v>2955</v>
      </c>
      <c r="C804" s="70">
        <v>25</v>
      </c>
      <c r="D804" s="156">
        <v>39843</v>
      </c>
      <c r="E804" s="852" t="s">
        <v>1852</v>
      </c>
      <c r="F804" s="852"/>
      <c r="G804" s="852"/>
      <c r="H804" s="852"/>
      <c r="I804" s="85" t="s">
        <v>1880</v>
      </c>
      <c r="M804" s="846"/>
    </row>
    <row r="805" spans="1:25" x14ac:dyDescent="0.2">
      <c r="A805" s="93" t="s">
        <v>1549</v>
      </c>
      <c r="B805" s="93" t="s">
        <v>1550</v>
      </c>
      <c r="C805" s="70">
        <v>41</v>
      </c>
      <c r="D805" s="156">
        <v>39839</v>
      </c>
      <c r="E805" s="852" t="s">
        <v>1852</v>
      </c>
      <c r="F805" s="852"/>
      <c r="G805" s="852"/>
      <c r="H805" s="852"/>
      <c r="I805" s="85" t="s">
        <v>1880</v>
      </c>
      <c r="S805" s="846"/>
    </row>
    <row r="806" spans="1:25" x14ac:dyDescent="0.2">
      <c r="A806" s="93" t="s">
        <v>1697</v>
      </c>
      <c r="B806" s="93" t="s">
        <v>1698</v>
      </c>
      <c r="C806" s="70">
        <v>22</v>
      </c>
      <c r="D806" s="156">
        <v>39835</v>
      </c>
      <c r="E806" s="852" t="s">
        <v>1852</v>
      </c>
      <c r="F806" s="852"/>
      <c r="G806" s="852"/>
      <c r="H806" s="852"/>
      <c r="I806" s="85" t="s">
        <v>1880</v>
      </c>
      <c r="K806" s="863"/>
      <c r="L806" s="863"/>
    </row>
    <row r="807" spans="1:25" x14ac:dyDescent="0.2">
      <c r="A807" s="853" t="s">
        <v>2476</v>
      </c>
      <c r="B807" s="853" t="s">
        <v>2477</v>
      </c>
      <c r="C807" s="76">
        <v>36</v>
      </c>
      <c r="D807" s="172">
        <v>39828</v>
      </c>
      <c r="E807" s="52" t="s">
        <v>1852</v>
      </c>
      <c r="F807" s="52"/>
      <c r="G807" s="52"/>
      <c r="H807" s="52"/>
      <c r="I807" s="853" t="s">
        <v>2478</v>
      </c>
    </row>
    <row r="808" spans="1:25" x14ac:dyDescent="0.2">
      <c r="A808" s="96" t="s">
        <v>2268</v>
      </c>
      <c r="B808" s="96" t="s">
        <v>2269</v>
      </c>
      <c r="C808" s="62">
        <v>24</v>
      </c>
      <c r="D808" s="171">
        <v>39772</v>
      </c>
      <c r="E808" s="26"/>
      <c r="F808" s="26" t="s">
        <v>1852</v>
      </c>
      <c r="G808" s="26"/>
      <c r="H808" s="26"/>
      <c r="I808" s="65" t="s">
        <v>2270</v>
      </c>
    </row>
    <row r="809" spans="1:25" x14ac:dyDescent="0.2">
      <c r="A809" s="857" t="s">
        <v>1916</v>
      </c>
      <c r="B809" s="847" t="s">
        <v>1917</v>
      </c>
      <c r="C809" s="70">
        <v>31</v>
      </c>
      <c r="D809" s="156">
        <v>39770</v>
      </c>
      <c r="E809" s="852"/>
      <c r="F809" s="852"/>
      <c r="G809" s="852" t="s">
        <v>1852</v>
      </c>
      <c r="H809" s="852"/>
      <c r="I809" s="857" t="s">
        <v>1918</v>
      </c>
      <c r="J809" s="846"/>
      <c r="K809" s="846"/>
      <c r="L809" s="846"/>
      <c r="M809" s="846"/>
      <c r="N809" s="846"/>
      <c r="O809" s="846"/>
      <c r="P809" s="846"/>
      <c r="Q809" s="846"/>
      <c r="R809" s="846"/>
    </row>
    <row r="810" spans="1:25" x14ac:dyDescent="0.2">
      <c r="A810" s="847" t="s">
        <v>2329</v>
      </c>
      <c r="B810" s="847" t="s">
        <v>2330</v>
      </c>
      <c r="C810" s="70">
        <v>27</v>
      </c>
      <c r="D810" s="156">
        <v>39769</v>
      </c>
      <c r="E810" s="852"/>
      <c r="F810" s="852" t="s">
        <v>1852</v>
      </c>
      <c r="G810" s="852"/>
      <c r="H810" s="852"/>
      <c r="I810" s="857" t="s">
        <v>2331</v>
      </c>
    </row>
    <row r="811" spans="1:25" x14ac:dyDescent="0.2">
      <c r="A811" s="93" t="s">
        <v>2455</v>
      </c>
      <c r="B811" s="93" t="s">
        <v>1410</v>
      </c>
      <c r="C811" s="70">
        <v>25</v>
      </c>
      <c r="D811" s="156">
        <v>39752</v>
      </c>
      <c r="E811" s="852" t="s">
        <v>1852</v>
      </c>
      <c r="F811" s="852"/>
      <c r="G811" s="852"/>
      <c r="H811" s="852"/>
      <c r="I811" s="85" t="s">
        <v>1880</v>
      </c>
      <c r="W811" s="846"/>
    </row>
    <row r="812" spans="1:25" x14ac:dyDescent="0.2">
      <c r="A812" s="853" t="s">
        <v>2225</v>
      </c>
      <c r="B812" s="853" t="s">
        <v>2226</v>
      </c>
      <c r="C812" s="76">
        <v>33</v>
      </c>
      <c r="D812" s="172">
        <v>39729</v>
      </c>
      <c r="E812" s="52"/>
      <c r="F812" s="52"/>
      <c r="G812" s="52" t="s">
        <v>1852</v>
      </c>
      <c r="H812" s="52"/>
      <c r="I812" s="102" t="s">
        <v>2227</v>
      </c>
    </row>
    <row r="813" spans="1:25" x14ac:dyDescent="0.2">
      <c r="A813" s="848" t="s">
        <v>2997</v>
      </c>
      <c r="B813" s="848" t="s">
        <v>2998</v>
      </c>
      <c r="C813" s="62">
        <v>28</v>
      </c>
      <c r="D813" s="171">
        <v>39729</v>
      </c>
      <c r="E813" s="26"/>
      <c r="F813" s="26"/>
      <c r="G813" s="26" t="s">
        <v>1852</v>
      </c>
      <c r="H813" s="26"/>
      <c r="I813" s="65" t="s">
        <v>2999</v>
      </c>
      <c r="V813" s="846"/>
    </row>
    <row r="814" spans="1:25" x14ac:dyDescent="0.2">
      <c r="A814" s="93" t="s">
        <v>1952</v>
      </c>
      <c r="B814" s="93" t="s">
        <v>1953</v>
      </c>
      <c r="C814" s="70">
        <v>30</v>
      </c>
      <c r="D814" s="156">
        <v>39727</v>
      </c>
      <c r="E814" s="852" t="s">
        <v>1852</v>
      </c>
      <c r="F814" s="852"/>
      <c r="G814" s="852"/>
      <c r="H814" s="852"/>
      <c r="I814" s="857" t="s">
        <v>1954</v>
      </c>
    </row>
    <row r="815" spans="1:25" x14ac:dyDescent="0.2">
      <c r="A815" s="456" t="s">
        <v>1083</v>
      </c>
      <c r="B815" s="93" t="s">
        <v>1084</v>
      </c>
      <c r="C815" s="70">
        <v>39</v>
      </c>
      <c r="D815" s="156">
        <v>39727</v>
      </c>
      <c r="E815" s="852" t="s">
        <v>1852</v>
      </c>
      <c r="F815" s="852"/>
      <c r="G815" s="852"/>
      <c r="H815" s="852"/>
      <c r="I815" s="85" t="s">
        <v>1880</v>
      </c>
    </row>
    <row r="816" spans="1:25" x14ac:dyDescent="0.2">
      <c r="A816" s="93" t="s">
        <v>2837</v>
      </c>
      <c r="B816" s="93" t="s">
        <v>2838</v>
      </c>
      <c r="C816" s="70">
        <v>30</v>
      </c>
      <c r="D816" s="156">
        <v>39701</v>
      </c>
      <c r="E816" s="852" t="s">
        <v>1852</v>
      </c>
      <c r="F816" s="852"/>
      <c r="G816" s="852"/>
      <c r="H816" s="852"/>
      <c r="I816" s="85" t="s">
        <v>3998</v>
      </c>
    </row>
    <row r="817" spans="1:21" x14ac:dyDescent="0.2">
      <c r="A817" s="157" t="s">
        <v>2718</v>
      </c>
      <c r="B817" s="157" t="s">
        <v>1597</v>
      </c>
      <c r="C817" s="76">
        <v>37</v>
      </c>
      <c r="D817" s="172">
        <v>39651</v>
      </c>
      <c r="E817" s="52" t="s">
        <v>1852</v>
      </c>
      <c r="F817" s="52"/>
      <c r="G817" s="52"/>
      <c r="H817" s="52"/>
      <c r="I817" s="102" t="s">
        <v>2719</v>
      </c>
    </row>
    <row r="818" spans="1:21" x14ac:dyDescent="0.2">
      <c r="A818" s="150" t="s">
        <v>2258</v>
      </c>
      <c r="B818" s="93" t="s">
        <v>2259</v>
      </c>
      <c r="C818" s="70">
        <v>34</v>
      </c>
      <c r="D818" s="156">
        <v>39617</v>
      </c>
      <c r="E818" s="852" t="s">
        <v>1852</v>
      </c>
      <c r="F818" s="852"/>
      <c r="G818" s="852"/>
      <c r="H818" s="852"/>
      <c r="I818" s="85" t="s">
        <v>1880</v>
      </c>
    </row>
    <row r="819" spans="1:21" x14ac:dyDescent="0.2">
      <c r="A819" s="93" t="s">
        <v>1369</v>
      </c>
      <c r="B819" s="93" t="s">
        <v>1370</v>
      </c>
      <c r="C819" s="70">
        <v>43</v>
      </c>
      <c r="D819" s="156">
        <v>39617</v>
      </c>
      <c r="E819" s="852" t="s">
        <v>1852</v>
      </c>
      <c r="F819" s="852"/>
      <c r="G819" s="852"/>
      <c r="H819" s="852"/>
      <c r="I819" s="85" t="s">
        <v>1880</v>
      </c>
      <c r="K819" s="846"/>
      <c r="L819" s="846"/>
    </row>
    <row r="820" spans="1:21" x14ac:dyDescent="0.2">
      <c r="A820" s="847" t="s">
        <v>2357</v>
      </c>
      <c r="B820" s="847" t="s">
        <v>2358</v>
      </c>
      <c r="C820" s="70">
        <v>35</v>
      </c>
      <c r="D820" s="156">
        <v>39538</v>
      </c>
      <c r="E820" s="852"/>
      <c r="F820" s="852"/>
      <c r="G820" s="852"/>
      <c r="H820" s="852" t="s">
        <v>1852</v>
      </c>
      <c r="I820" s="847" t="s">
        <v>2359</v>
      </c>
    </row>
    <row r="821" spans="1:21" x14ac:dyDescent="0.2">
      <c r="A821" s="93" t="s">
        <v>1383</v>
      </c>
      <c r="B821" s="93" t="s">
        <v>1384</v>
      </c>
      <c r="C821" s="70">
        <v>25</v>
      </c>
      <c r="D821" s="156">
        <v>39497</v>
      </c>
      <c r="E821" s="852" t="s">
        <v>1852</v>
      </c>
      <c r="F821" s="852"/>
      <c r="G821" s="852"/>
      <c r="H821" s="852"/>
      <c r="I821" s="85" t="s">
        <v>1920</v>
      </c>
    </row>
    <row r="822" spans="1:21" ht="6" customHeight="1" x14ac:dyDescent="0.2">
      <c r="A822" s="847" t="s">
        <v>1901</v>
      </c>
      <c r="B822" s="847" t="s">
        <v>125</v>
      </c>
      <c r="C822" s="70">
        <v>39</v>
      </c>
      <c r="D822" s="156">
        <v>39477</v>
      </c>
      <c r="E822" s="852"/>
      <c r="F822" s="852"/>
      <c r="G822" s="852"/>
      <c r="H822" s="163" t="s">
        <v>1852</v>
      </c>
      <c r="I822" s="79" t="s">
        <v>1902</v>
      </c>
    </row>
    <row r="823" spans="1:21" x14ac:dyDescent="0.2">
      <c r="A823" s="93" t="s">
        <v>2690</v>
      </c>
      <c r="B823" s="93" t="s">
        <v>2691</v>
      </c>
      <c r="C823" s="70">
        <v>36</v>
      </c>
      <c r="D823" s="156">
        <v>39477</v>
      </c>
      <c r="E823" s="852" t="s">
        <v>1852</v>
      </c>
      <c r="F823" s="852"/>
      <c r="G823" s="852"/>
      <c r="H823" s="852"/>
      <c r="I823" s="857" t="s">
        <v>4034</v>
      </c>
    </row>
    <row r="824" spans="1:21" x14ac:dyDescent="0.2">
      <c r="A824" s="1021" t="s">
        <v>2774</v>
      </c>
      <c r="B824" s="1021" t="s">
        <v>2775</v>
      </c>
      <c r="C824" s="76">
        <v>26</v>
      </c>
      <c r="D824" s="172">
        <v>39448</v>
      </c>
      <c r="E824" s="1005" t="s">
        <v>1852</v>
      </c>
      <c r="F824" s="52"/>
      <c r="G824" s="52"/>
      <c r="H824" s="52"/>
      <c r="I824" s="1028" t="s">
        <v>2776</v>
      </c>
      <c r="U824" s="846"/>
    </row>
    <row r="825" spans="1:21" x14ac:dyDescent="0.2">
      <c r="A825" s="893"/>
      <c r="B825" s="902"/>
      <c r="C825" s="176"/>
      <c r="D825" s="177"/>
      <c r="E825" s="48"/>
      <c r="F825" s="48"/>
      <c r="G825" s="48"/>
      <c r="H825" s="48"/>
      <c r="I825" s="91"/>
    </row>
    <row r="826" spans="1:21" x14ac:dyDescent="0.2">
      <c r="A826" s="33" t="s">
        <v>3004</v>
      </c>
      <c r="B826" s="46">
        <f>COUNTA(B8:B824)</f>
        <v>817</v>
      </c>
      <c r="C826" s="173"/>
      <c r="D826" s="174"/>
      <c r="E826" s="46">
        <f>COUNTA(E8:E824)</f>
        <v>270</v>
      </c>
      <c r="F826" s="46">
        <f>COUNTA(F8:F824)</f>
        <v>333</v>
      </c>
      <c r="G826" s="46">
        <f>COUNTA(G8:G824)</f>
        <v>170</v>
      </c>
      <c r="H826" s="46">
        <f>COUNTA(H8:H824)</f>
        <v>45</v>
      </c>
      <c r="I826" s="175" t="s">
        <v>3005</v>
      </c>
    </row>
    <row r="827" spans="1:21" x14ac:dyDescent="0.2">
      <c r="A827" s="88" t="s">
        <v>3006</v>
      </c>
      <c r="B827" s="48">
        <f>B826-5</f>
        <v>812</v>
      </c>
      <c r="C827" s="176"/>
      <c r="D827" s="177"/>
      <c r="E827" s="48">
        <f>E826-2</f>
        <v>268</v>
      </c>
      <c r="F827" s="48">
        <f>F826-3</f>
        <v>330</v>
      </c>
      <c r="G827" s="48">
        <f>G826</f>
        <v>170</v>
      </c>
      <c r="H827" s="48">
        <f>H826</f>
        <v>45</v>
      </c>
      <c r="I827" s="178" t="s">
        <v>3007</v>
      </c>
    </row>
    <row r="828" spans="1:21" x14ac:dyDescent="0.2">
      <c r="A828" s="88" t="s">
        <v>3008</v>
      </c>
      <c r="B828" s="48">
        <f>B827-9</f>
        <v>803</v>
      </c>
      <c r="C828" s="176"/>
      <c r="D828" s="177"/>
      <c r="E828" s="48">
        <f>E827-3</f>
        <v>265</v>
      </c>
      <c r="F828" s="48">
        <f>F827-2</f>
        <v>328</v>
      </c>
      <c r="G828" s="48">
        <f>G827-1</f>
        <v>169</v>
      </c>
      <c r="H828" s="48">
        <f>H827-3</f>
        <v>42</v>
      </c>
      <c r="I828" s="178" t="s">
        <v>3009</v>
      </c>
    </row>
    <row r="829" spans="1:21" x14ac:dyDescent="0.2">
      <c r="A829" s="38" t="s">
        <v>3010</v>
      </c>
      <c r="B829" s="179">
        <v>100</v>
      </c>
      <c r="C829" s="180"/>
      <c r="D829" s="134"/>
      <c r="E829" s="180">
        <f>E828/$B828*100</f>
        <v>33.001245330012452</v>
      </c>
      <c r="F829" s="180">
        <f>F828/$B828*100</f>
        <v>40.846824408468244</v>
      </c>
      <c r="G829" s="180">
        <f>G828/$B828*100</f>
        <v>21.046077210460773</v>
      </c>
      <c r="H829" s="180">
        <f>H828/$B828*100</f>
        <v>5.230386052303861</v>
      </c>
      <c r="I829" s="39"/>
    </row>
    <row r="830" spans="1:21" x14ac:dyDescent="0.2">
      <c r="A830" s="38" t="s">
        <v>3011</v>
      </c>
      <c r="B830" s="25"/>
      <c r="C830" s="180">
        <f>AVERAGE(C8:C824)</f>
        <v>11.317013463892289</v>
      </c>
      <c r="D830" s="181">
        <f>AVERAGE(D8:D824)</f>
        <v>42457.848225214198</v>
      </c>
      <c r="E830" s="48"/>
      <c r="F830" s="48"/>
      <c r="G830" s="48"/>
      <c r="H830" s="48"/>
      <c r="I830" s="39"/>
      <c r="T830" s="846"/>
    </row>
    <row r="831" spans="1:21" x14ac:dyDescent="0.2">
      <c r="A831" s="155" t="s">
        <v>3012</v>
      </c>
      <c r="B831" s="107"/>
      <c r="C831" s="182"/>
      <c r="D831" s="129"/>
      <c r="E831" s="115"/>
      <c r="F831" s="115"/>
      <c r="G831" s="115"/>
      <c r="H831" s="115"/>
      <c r="I831" s="107"/>
    </row>
    <row r="832" spans="1:21" x14ac:dyDescent="0.2">
      <c r="A832" s="106"/>
      <c r="B832" s="107"/>
      <c r="C832" s="182"/>
      <c r="D832" s="129"/>
      <c r="E832" s="115"/>
      <c r="F832" s="115"/>
      <c r="G832" s="115"/>
      <c r="H832" s="115"/>
      <c r="I832" s="107"/>
      <c r="S832" s="846"/>
    </row>
    <row r="833" spans="1:25" x14ac:dyDescent="0.2">
      <c r="A833" s="183" t="s">
        <v>3013</v>
      </c>
      <c r="B833" s="21"/>
      <c r="C833" s="184" t="s">
        <v>23</v>
      </c>
      <c r="D833" s="185" t="s">
        <v>3014</v>
      </c>
      <c r="E833" s="45" t="s">
        <v>1845</v>
      </c>
      <c r="F833" s="44" t="s">
        <v>3015</v>
      </c>
      <c r="G833" s="47" t="s">
        <v>3016</v>
      </c>
      <c r="H833" s="47" t="s">
        <v>1848</v>
      </c>
      <c r="I833" s="186" t="s">
        <v>1849</v>
      </c>
    </row>
    <row r="834" spans="1:25" x14ac:dyDescent="0.2">
      <c r="A834" s="80" t="s">
        <v>3017</v>
      </c>
      <c r="B834" s="13"/>
      <c r="C834" s="143">
        <f>SUM(E834:H834)</f>
        <v>156</v>
      </c>
      <c r="D834" s="187">
        <f>C834/C838*100</f>
        <v>19.427148194271481</v>
      </c>
      <c r="E834" s="459">
        <v>61</v>
      </c>
      <c r="F834" s="188">
        <v>92</v>
      </c>
      <c r="G834" s="64">
        <v>0</v>
      </c>
      <c r="H834" s="461">
        <v>3</v>
      </c>
      <c r="I834" s="189" t="s">
        <v>3018</v>
      </c>
    </row>
    <row r="835" spans="1:25" x14ac:dyDescent="0.2">
      <c r="A835" s="80" t="s">
        <v>3019</v>
      </c>
      <c r="B835" s="13"/>
      <c r="C835" s="143">
        <f>SUM(E835:H835)</f>
        <v>30</v>
      </c>
      <c r="D835" s="187">
        <f>C835/C838*100</f>
        <v>3.7359900373599002</v>
      </c>
      <c r="E835" s="50" t="s">
        <v>3020</v>
      </c>
      <c r="F835" s="50" t="s">
        <v>3020</v>
      </c>
      <c r="G835" s="50" t="s">
        <v>3020</v>
      </c>
      <c r="H835" s="190">
        <v>30</v>
      </c>
      <c r="I835" s="191" t="s">
        <v>3021</v>
      </c>
    </row>
    <row r="836" spans="1:25" x14ac:dyDescent="0.2">
      <c r="A836" s="80" t="s">
        <v>3022</v>
      </c>
      <c r="B836" s="13"/>
      <c r="C836" s="143">
        <f>SUM(E836:H836)</f>
        <v>124</v>
      </c>
      <c r="D836" s="187">
        <f>C836/C838*100</f>
        <v>15.442092154420923</v>
      </c>
      <c r="E836" s="63">
        <v>3</v>
      </c>
      <c r="F836" s="50">
        <v>7</v>
      </c>
      <c r="G836" s="64">
        <v>112</v>
      </c>
      <c r="H836" s="64">
        <v>2</v>
      </c>
      <c r="I836" s="107"/>
      <c r="J836" s="846"/>
      <c r="K836" s="846"/>
      <c r="L836" s="846"/>
      <c r="M836" s="846"/>
      <c r="N836" s="846"/>
      <c r="O836" s="846"/>
      <c r="P836" s="846"/>
      <c r="Q836" s="846"/>
      <c r="R836" s="846"/>
    </row>
    <row r="837" spans="1:25" s="846" customFormat="1" x14ac:dyDescent="0.2">
      <c r="A837" s="80" t="s">
        <v>3023</v>
      </c>
      <c r="B837" s="13"/>
      <c r="C837" s="143">
        <f>C838-C834-C836-C835</f>
        <v>493</v>
      </c>
      <c r="D837" s="187">
        <f>D838-D834-D836-D835</f>
        <v>61.394769613947702</v>
      </c>
      <c r="E837" s="63">
        <f>E838-E834-E836</f>
        <v>201</v>
      </c>
      <c r="F837" s="50">
        <f>F838-F834-F836</f>
        <v>229</v>
      </c>
      <c r="G837" s="50" t="s">
        <v>3020</v>
      </c>
      <c r="H837" s="64">
        <f>H838-H834-H836-H835</f>
        <v>7</v>
      </c>
      <c r="I837" s="107"/>
      <c r="J837" s="598"/>
      <c r="K837"/>
      <c r="L837"/>
      <c r="M837"/>
      <c r="N837"/>
      <c r="O837"/>
      <c r="P837"/>
      <c r="Q837"/>
      <c r="R837"/>
      <c r="S837"/>
      <c r="T837"/>
      <c r="U837"/>
      <c r="V837"/>
      <c r="W837"/>
      <c r="X837"/>
      <c r="Y837"/>
    </row>
    <row r="838" spans="1:25" x14ac:dyDescent="0.2">
      <c r="A838" s="33" t="s">
        <v>3004</v>
      </c>
      <c r="B838" s="21"/>
      <c r="C838" s="184">
        <f>B828</f>
        <v>803</v>
      </c>
      <c r="D838" s="192">
        <v>100</v>
      </c>
      <c r="E838" s="184">
        <f>E828</f>
        <v>265</v>
      </c>
      <c r="F838" s="193">
        <f>F828</f>
        <v>328</v>
      </c>
      <c r="G838" s="194">
        <f>G828</f>
        <v>169</v>
      </c>
      <c r="H838" s="194">
        <f>H828</f>
        <v>42</v>
      </c>
      <c r="I838" s="107"/>
      <c r="X838" s="846"/>
      <c r="Y838" s="846"/>
    </row>
    <row r="839" spans="1:25" x14ac:dyDescent="0.2">
      <c r="A839" s="106"/>
      <c r="B839" s="107"/>
      <c r="C839" s="182"/>
      <c r="D839" s="129"/>
      <c r="E839" s="115"/>
      <c r="F839" s="115"/>
      <c r="G839" s="115"/>
      <c r="H839" s="115"/>
      <c r="I839" s="107"/>
    </row>
    <row r="840" spans="1:25" x14ac:dyDescent="0.2">
      <c r="A840" s="183" t="s">
        <v>3024</v>
      </c>
      <c r="B840" s="22"/>
      <c r="C840" s="173" t="s">
        <v>23</v>
      </c>
      <c r="D840" s="185" t="s">
        <v>3014</v>
      </c>
      <c r="E840" s="44" t="s">
        <v>1845</v>
      </c>
      <c r="F840" s="47" t="s">
        <v>3015</v>
      </c>
      <c r="G840" s="47" t="s">
        <v>3016</v>
      </c>
      <c r="H840" s="47" t="s">
        <v>1848</v>
      </c>
      <c r="I840" s="175" t="s">
        <v>1849</v>
      </c>
      <c r="K840" s="955" t="s">
        <v>867</v>
      </c>
      <c r="L840" s="175" t="s">
        <v>392</v>
      </c>
      <c r="M840" s="175" t="s">
        <v>391</v>
      </c>
      <c r="N840" s="175" t="s">
        <v>3236</v>
      </c>
      <c r="O840" s="871" t="s">
        <v>4398</v>
      </c>
    </row>
    <row r="841" spans="1:25" x14ac:dyDescent="0.2">
      <c r="A841" s="925">
        <v>2008</v>
      </c>
      <c r="B841" s="9"/>
      <c r="C841" s="140">
        <f t="shared" ref="C841:C850" si="0">SUM(E841:H841)</f>
        <v>15</v>
      </c>
      <c r="D841" s="202">
        <f t="shared" ref="D841:D852" si="1">C841/C$853*100</f>
        <v>2.6501766784452299</v>
      </c>
      <c r="E841" s="26">
        <v>9</v>
      </c>
      <c r="F841" s="37">
        <v>2</v>
      </c>
      <c r="G841" s="37">
        <v>3</v>
      </c>
      <c r="H841" s="37">
        <v>1</v>
      </c>
      <c r="I841" s="106" t="s">
        <v>3025</v>
      </c>
      <c r="J841">
        <v>2008</v>
      </c>
      <c r="K841" s="919">
        <f t="shared" ref="K841:K852" si="2">COUNTIFS($D$8:$D$824,"&gt;=1/1/"&amp;$A841,$D$8:$D$824,"&lt;=12/31/"&amp;$A841,$C$8:$C$824,"&gt;=5",$C$8:$C$824,"&lt;10")</f>
        <v>0</v>
      </c>
      <c r="L841" s="919">
        <f t="shared" ref="L841:L852" si="3">COUNTIFS($D$8:$D$824,"&gt;=1/1/"&amp;$A841,$D$8:$D$824,"&lt;=12/31/"&amp;$A841,$C$8:$C$824,"&gt;=10",$C$8:$C$824,"&lt;25")</f>
        <v>1</v>
      </c>
      <c r="M841" s="919">
        <f t="shared" ref="M841:M852" si="4">COUNTIFS($D$8:$D$824,"&gt;=1/1/"&amp;$A841,$D$8:$D$824,"&lt;=12/31/"&amp;$A841,$C$8:$C$824,"&gt;=25")</f>
        <v>16</v>
      </c>
      <c r="N841" s="954">
        <f t="shared" ref="N841:N852" si="5">SUM(K841:M841)</f>
        <v>17</v>
      </c>
    </row>
    <row r="842" spans="1:25" x14ac:dyDescent="0.2">
      <c r="A842" s="926">
        <v>2009</v>
      </c>
      <c r="B842" s="13"/>
      <c r="C842" s="143">
        <f t="shared" si="0"/>
        <v>44</v>
      </c>
      <c r="D842" s="187">
        <f t="shared" si="1"/>
        <v>7.7738515901060072</v>
      </c>
      <c r="E842" s="50">
        <v>28</v>
      </c>
      <c r="F842" s="64">
        <v>13</v>
      </c>
      <c r="G842" s="64">
        <v>3</v>
      </c>
      <c r="H842" s="64">
        <v>0</v>
      </c>
      <c r="I842" s="106" t="s">
        <v>3025</v>
      </c>
      <c r="J842">
        <v>2009</v>
      </c>
      <c r="K842" s="919">
        <f t="shared" si="2"/>
        <v>0</v>
      </c>
      <c r="L842" s="919">
        <f t="shared" si="3"/>
        <v>14</v>
      </c>
      <c r="M842" s="919">
        <f t="shared" si="4"/>
        <v>31</v>
      </c>
      <c r="N842" s="954">
        <f t="shared" si="5"/>
        <v>45</v>
      </c>
    </row>
    <row r="843" spans="1:25" x14ac:dyDescent="0.2">
      <c r="A843" s="926">
        <v>2010</v>
      </c>
      <c r="B843" s="13"/>
      <c r="C843" s="143">
        <f t="shared" si="0"/>
        <v>62</v>
      </c>
      <c r="D843" s="187">
        <f t="shared" si="1"/>
        <v>10.954063604240282</v>
      </c>
      <c r="E843" s="50">
        <v>1</v>
      </c>
      <c r="F843" s="64">
        <v>57</v>
      </c>
      <c r="G843" s="64">
        <v>4</v>
      </c>
      <c r="H843" s="64">
        <v>0</v>
      </c>
      <c r="I843" s="106" t="s">
        <v>3026</v>
      </c>
      <c r="J843">
        <v>2010</v>
      </c>
      <c r="K843" s="919">
        <f t="shared" si="2"/>
        <v>40</v>
      </c>
      <c r="L843" s="919">
        <f t="shared" si="3"/>
        <v>21</v>
      </c>
      <c r="M843" s="919">
        <f t="shared" si="4"/>
        <v>5</v>
      </c>
      <c r="N843" s="954">
        <f t="shared" si="5"/>
        <v>66</v>
      </c>
    </row>
    <row r="844" spans="1:25" x14ac:dyDescent="0.2">
      <c r="A844" s="926">
        <v>2011</v>
      </c>
      <c r="B844" s="13"/>
      <c r="C844" s="143">
        <f t="shared" si="0"/>
        <v>28</v>
      </c>
      <c r="D844" s="187">
        <f t="shared" si="1"/>
        <v>4.946996466431095</v>
      </c>
      <c r="E844" s="50">
        <v>8</v>
      </c>
      <c r="F844" s="64">
        <v>13</v>
      </c>
      <c r="G844" s="64">
        <v>6</v>
      </c>
      <c r="H844" s="64">
        <v>1</v>
      </c>
      <c r="I844" s="107"/>
      <c r="J844">
        <v>2011</v>
      </c>
      <c r="K844" s="919">
        <f t="shared" si="2"/>
        <v>14</v>
      </c>
      <c r="L844" s="919">
        <f t="shared" si="3"/>
        <v>12</v>
      </c>
      <c r="M844" s="919">
        <f t="shared" si="4"/>
        <v>3</v>
      </c>
      <c r="N844" s="954">
        <f t="shared" si="5"/>
        <v>29</v>
      </c>
    </row>
    <row r="845" spans="1:25" x14ac:dyDescent="0.2">
      <c r="A845" s="926">
        <v>2012</v>
      </c>
      <c r="B845" s="13"/>
      <c r="C845" s="143">
        <f t="shared" si="0"/>
        <v>37</v>
      </c>
      <c r="D845" s="187">
        <f t="shared" si="1"/>
        <v>6.5371024734982335</v>
      </c>
      <c r="E845" s="50">
        <v>14</v>
      </c>
      <c r="F845" s="64">
        <v>13</v>
      </c>
      <c r="G845" s="64">
        <v>5</v>
      </c>
      <c r="H845" s="64">
        <v>5</v>
      </c>
      <c r="I845" s="107"/>
      <c r="J845">
        <v>2012</v>
      </c>
      <c r="K845" s="919">
        <f t="shared" si="2"/>
        <v>22</v>
      </c>
      <c r="L845" s="919">
        <f t="shared" si="3"/>
        <v>13</v>
      </c>
      <c r="M845" s="919">
        <f t="shared" si="4"/>
        <v>3</v>
      </c>
      <c r="N845" s="954">
        <f t="shared" si="5"/>
        <v>38</v>
      </c>
    </row>
    <row r="846" spans="1:25" x14ac:dyDescent="0.2">
      <c r="A846" s="926">
        <v>2013</v>
      </c>
      <c r="B846" s="13"/>
      <c r="C846" s="143">
        <f t="shared" si="0"/>
        <v>36</v>
      </c>
      <c r="D846" s="187">
        <f t="shared" si="1"/>
        <v>6.3604240282685502</v>
      </c>
      <c r="E846" s="50">
        <v>6</v>
      </c>
      <c r="F846" s="64">
        <v>13</v>
      </c>
      <c r="G846" s="64">
        <v>12</v>
      </c>
      <c r="H846" s="64">
        <v>5</v>
      </c>
      <c r="I846" s="107"/>
      <c r="J846">
        <v>2013</v>
      </c>
      <c r="K846" s="919">
        <f t="shared" si="2"/>
        <v>24</v>
      </c>
      <c r="L846" s="919">
        <f t="shared" si="3"/>
        <v>12</v>
      </c>
      <c r="M846" s="919">
        <f t="shared" si="4"/>
        <v>1</v>
      </c>
      <c r="N846" s="954">
        <f t="shared" si="5"/>
        <v>37</v>
      </c>
      <c r="W846" s="846"/>
    </row>
    <row r="847" spans="1:25" x14ac:dyDescent="0.2">
      <c r="A847" s="926">
        <v>2014</v>
      </c>
      <c r="B847" s="13"/>
      <c r="C847" s="143">
        <f t="shared" si="0"/>
        <v>30</v>
      </c>
      <c r="D847" s="187">
        <f t="shared" si="1"/>
        <v>5.3003533568904597</v>
      </c>
      <c r="E847" s="50">
        <v>7</v>
      </c>
      <c r="F847" s="64">
        <v>12</v>
      </c>
      <c r="G847" s="64">
        <v>8</v>
      </c>
      <c r="H847" s="64">
        <v>3</v>
      </c>
      <c r="I847" s="107"/>
      <c r="J847">
        <v>2014</v>
      </c>
      <c r="K847" s="919">
        <f t="shared" si="2"/>
        <v>22</v>
      </c>
      <c r="L847" s="919">
        <f t="shared" si="3"/>
        <v>9</v>
      </c>
      <c r="M847" s="919">
        <f t="shared" si="4"/>
        <v>2</v>
      </c>
      <c r="N847" s="954">
        <f t="shared" si="5"/>
        <v>33</v>
      </c>
    </row>
    <row r="848" spans="1:25" x14ac:dyDescent="0.2">
      <c r="A848" s="927">
        <v>2015</v>
      </c>
      <c r="B848" s="863"/>
      <c r="C848" s="601">
        <f t="shared" si="0"/>
        <v>67</v>
      </c>
      <c r="D848" s="187">
        <f t="shared" si="1"/>
        <v>11.837455830388691</v>
      </c>
      <c r="E848" s="50">
        <v>18</v>
      </c>
      <c r="F848" s="64">
        <v>12</v>
      </c>
      <c r="G848" s="64">
        <v>18</v>
      </c>
      <c r="H848" s="64">
        <v>19</v>
      </c>
      <c r="I848" s="107"/>
      <c r="J848">
        <v>2015</v>
      </c>
      <c r="K848" s="919">
        <f t="shared" si="2"/>
        <v>50</v>
      </c>
      <c r="L848" s="919">
        <f t="shared" si="3"/>
        <v>15</v>
      </c>
      <c r="M848" s="919">
        <f t="shared" si="4"/>
        <v>2</v>
      </c>
      <c r="N848" s="954">
        <f t="shared" si="5"/>
        <v>67</v>
      </c>
      <c r="V848" s="846"/>
    </row>
    <row r="849" spans="1:21" x14ac:dyDescent="0.2">
      <c r="A849" s="599">
        <v>2016</v>
      </c>
      <c r="B849" s="604"/>
      <c r="C849" s="922">
        <f t="shared" si="0"/>
        <v>105</v>
      </c>
      <c r="D849" s="187">
        <f t="shared" si="1"/>
        <v>18.551236749116608</v>
      </c>
      <c r="E849" s="854">
        <v>28</v>
      </c>
      <c r="F849" s="918">
        <v>49</v>
      </c>
      <c r="G849" s="918">
        <v>24</v>
      </c>
      <c r="H849" s="916">
        <v>4</v>
      </c>
      <c r="I849" s="107"/>
      <c r="J849">
        <v>2016</v>
      </c>
      <c r="K849" s="919">
        <f t="shared" si="2"/>
        <v>71</v>
      </c>
      <c r="L849" s="919">
        <f t="shared" si="3"/>
        <v>29</v>
      </c>
      <c r="M849" s="919">
        <f t="shared" si="4"/>
        <v>6</v>
      </c>
      <c r="N849" s="954">
        <f t="shared" si="5"/>
        <v>106</v>
      </c>
    </row>
    <row r="850" spans="1:21" x14ac:dyDescent="0.2">
      <c r="A850" s="599">
        <v>2017</v>
      </c>
      <c r="B850" s="604"/>
      <c r="C850" s="922">
        <f t="shared" si="0"/>
        <v>73</v>
      </c>
      <c r="D850" s="187">
        <f t="shared" si="1"/>
        <v>12.897526501766784</v>
      </c>
      <c r="E850" s="921">
        <f t="shared" ref="E850:H852" si="6">COUNTIFS($D$8:$D$824,"&gt;=1/1/"&amp;$A850,$D$8:$D$824,"&lt;=12/31/"&amp;$A850,E$8:E$824,"X")</f>
        <v>8</v>
      </c>
      <c r="F850" s="920">
        <f t="shared" si="6"/>
        <v>37</v>
      </c>
      <c r="G850" s="920">
        <f t="shared" si="6"/>
        <v>25</v>
      </c>
      <c r="H850" s="920">
        <f t="shared" si="6"/>
        <v>3</v>
      </c>
      <c r="I850" s="107"/>
      <c r="J850">
        <v>2017</v>
      </c>
      <c r="K850" s="919">
        <f t="shared" si="2"/>
        <v>57</v>
      </c>
      <c r="L850" s="919">
        <f t="shared" si="3"/>
        <v>12</v>
      </c>
      <c r="M850" s="919">
        <f t="shared" si="4"/>
        <v>4</v>
      </c>
      <c r="N850" s="954">
        <f t="shared" si="5"/>
        <v>73</v>
      </c>
    </row>
    <row r="851" spans="1:21" x14ac:dyDescent="0.2">
      <c r="A851" s="599">
        <v>2018</v>
      </c>
      <c r="B851" s="604"/>
      <c r="C851" s="923">
        <f>SUM(E851:H851)</f>
        <v>69</v>
      </c>
      <c r="D851" s="198">
        <f t="shared" si="1"/>
        <v>12.190812720848058</v>
      </c>
      <c r="E851" s="919">
        <f t="shared" si="6"/>
        <v>12</v>
      </c>
      <c r="F851" s="919">
        <f t="shared" si="6"/>
        <v>31</v>
      </c>
      <c r="G851" s="919">
        <f t="shared" si="6"/>
        <v>26</v>
      </c>
      <c r="H851" s="918">
        <f t="shared" si="6"/>
        <v>0</v>
      </c>
      <c r="I851" s="835"/>
      <c r="J851">
        <v>2018</v>
      </c>
      <c r="K851" s="918">
        <f t="shared" si="2"/>
        <v>51</v>
      </c>
      <c r="L851" s="918">
        <f t="shared" si="3"/>
        <v>17</v>
      </c>
      <c r="M851" s="918">
        <f t="shared" si="4"/>
        <v>1</v>
      </c>
      <c r="N851" s="954">
        <f t="shared" si="5"/>
        <v>69</v>
      </c>
    </row>
    <row r="852" spans="1:21" x14ac:dyDescent="0.2">
      <c r="A852" s="599">
        <v>2019</v>
      </c>
      <c r="B852" s="604"/>
      <c r="C852" s="923">
        <f>SUM(E852:H852)</f>
        <v>70</v>
      </c>
      <c r="D852" s="198">
        <f t="shared" si="1"/>
        <v>12.367491166077739</v>
      </c>
      <c r="E852" s="919">
        <f t="shared" si="6"/>
        <v>10</v>
      </c>
      <c r="F852" s="919">
        <f t="shared" si="6"/>
        <v>40</v>
      </c>
      <c r="G852" s="919">
        <f t="shared" si="6"/>
        <v>19</v>
      </c>
      <c r="H852" s="958">
        <f t="shared" si="6"/>
        <v>1</v>
      </c>
      <c r="I852" s="13"/>
      <c r="J852" s="846">
        <v>2019</v>
      </c>
      <c r="K852" s="958">
        <f t="shared" si="2"/>
        <v>57</v>
      </c>
      <c r="L852" s="958">
        <f t="shared" si="3"/>
        <v>10</v>
      </c>
      <c r="M852" s="958">
        <f t="shared" si="4"/>
        <v>3</v>
      </c>
      <c r="N852" s="959">
        <f t="shared" si="5"/>
        <v>70</v>
      </c>
      <c r="O852" s="846"/>
      <c r="P852" s="846"/>
      <c r="Q852" s="846"/>
      <c r="R852" s="846"/>
    </row>
    <row r="853" spans="1:21" x14ac:dyDescent="0.2">
      <c r="A853" s="575" t="s">
        <v>3004</v>
      </c>
      <c r="B853" s="604"/>
      <c r="C853" s="924">
        <f t="shared" ref="C853:H853" si="7">SUM(C841:C851)</f>
        <v>566</v>
      </c>
      <c r="D853" s="199">
        <f t="shared" si="7"/>
        <v>99.999999999999986</v>
      </c>
      <c r="E853" s="193">
        <f>SUM(E841:E851)</f>
        <v>139</v>
      </c>
      <c r="F853" s="193">
        <f t="shared" si="7"/>
        <v>252</v>
      </c>
      <c r="G853" s="184">
        <f t="shared" si="7"/>
        <v>134</v>
      </c>
      <c r="H853" s="76">
        <f t="shared" si="7"/>
        <v>41</v>
      </c>
      <c r="I853" s="107"/>
    </row>
    <row r="854" spans="1:21" x14ac:dyDescent="0.2">
      <c r="A854" s="575"/>
      <c r="B854" s="604"/>
      <c r="C854" s="598"/>
      <c r="D854" s="200"/>
      <c r="E854" s="196"/>
      <c r="F854" s="196"/>
      <c r="G854" s="196"/>
      <c r="H854" s="196"/>
      <c r="I854" s="107"/>
    </row>
    <row r="855" spans="1:21" x14ac:dyDescent="0.2">
      <c r="A855" s="603" t="s">
        <v>3027</v>
      </c>
      <c r="B855" s="604"/>
      <c r="C855" s="924" t="s">
        <v>23</v>
      </c>
      <c r="D855" s="201" t="s">
        <v>3014</v>
      </c>
      <c r="E855" s="45" t="s">
        <v>1845</v>
      </c>
      <c r="F855" s="44" t="s">
        <v>3015</v>
      </c>
      <c r="G855" s="47" t="s">
        <v>3016</v>
      </c>
      <c r="H855" s="47" t="s">
        <v>1848</v>
      </c>
      <c r="I855" s="107"/>
    </row>
    <row r="856" spans="1:21" x14ac:dyDescent="0.2">
      <c r="A856" s="599" t="s">
        <v>3028</v>
      </c>
      <c r="B856" s="604"/>
      <c r="C856" s="922">
        <f t="shared" ref="C856:C865" si="8">SUM(E856:H856)</f>
        <v>296</v>
      </c>
      <c r="D856" s="187">
        <f t="shared" ref="D856:D865" si="9">C856/C$866*100</f>
        <v>58.846918489065601</v>
      </c>
      <c r="E856" s="42">
        <v>63</v>
      </c>
      <c r="F856" s="26">
        <v>143</v>
      </c>
      <c r="G856" s="37">
        <v>67</v>
      </c>
      <c r="H856" s="37">
        <v>23</v>
      </c>
      <c r="I856" s="107"/>
    </row>
    <row r="857" spans="1:21" x14ac:dyDescent="0.2">
      <c r="A857" s="599" t="s">
        <v>3029</v>
      </c>
      <c r="B857" s="604"/>
      <c r="C857" s="922">
        <f t="shared" si="8"/>
        <v>84</v>
      </c>
      <c r="D857" s="187">
        <f t="shared" si="9"/>
        <v>16.699801192842941</v>
      </c>
      <c r="E857" s="63">
        <v>19</v>
      </c>
      <c r="F857" s="50">
        <v>33</v>
      </c>
      <c r="G857" s="64">
        <v>19</v>
      </c>
      <c r="H857" s="64">
        <v>13</v>
      </c>
      <c r="I857" s="107"/>
    </row>
    <row r="858" spans="1:21" x14ac:dyDescent="0.2">
      <c r="A858" s="599" t="s">
        <v>3030</v>
      </c>
      <c r="B858" s="604"/>
      <c r="C858" s="922">
        <f t="shared" si="8"/>
        <v>35</v>
      </c>
      <c r="D858" s="187">
        <f t="shared" si="9"/>
        <v>6.9582504970178931</v>
      </c>
      <c r="E858" s="63">
        <v>8</v>
      </c>
      <c r="F858" s="50">
        <v>18</v>
      </c>
      <c r="G858" s="64">
        <v>8</v>
      </c>
      <c r="H858" s="64">
        <v>1</v>
      </c>
      <c r="I858" s="107"/>
    </row>
    <row r="859" spans="1:21" x14ac:dyDescent="0.2">
      <c r="A859" s="599" t="s">
        <v>3031</v>
      </c>
      <c r="B859" s="604"/>
      <c r="C859" s="922">
        <f t="shared" si="8"/>
        <v>18</v>
      </c>
      <c r="D859" s="187">
        <f t="shared" si="9"/>
        <v>3.5785288270377733</v>
      </c>
      <c r="E859" s="63">
        <v>5</v>
      </c>
      <c r="F859" s="50">
        <v>10</v>
      </c>
      <c r="G859" s="64">
        <v>2</v>
      </c>
      <c r="H859" s="64">
        <v>1</v>
      </c>
      <c r="I859" s="107"/>
      <c r="U859" s="846"/>
    </row>
    <row r="860" spans="1:21" x14ac:dyDescent="0.2">
      <c r="A860" s="599" t="s">
        <v>3032</v>
      </c>
      <c r="B860" s="604"/>
      <c r="C860" s="922">
        <f t="shared" si="8"/>
        <v>16</v>
      </c>
      <c r="D860" s="187">
        <f t="shared" si="9"/>
        <v>3.180914512922465</v>
      </c>
      <c r="E860" s="63">
        <v>8</v>
      </c>
      <c r="F860" s="50">
        <v>5</v>
      </c>
      <c r="G860" s="64">
        <v>3</v>
      </c>
      <c r="H860" s="64">
        <v>0</v>
      </c>
      <c r="I860" s="107"/>
    </row>
    <row r="861" spans="1:21" x14ac:dyDescent="0.2">
      <c r="A861" s="599" t="s">
        <v>3033</v>
      </c>
      <c r="B861" s="604"/>
      <c r="C861" s="922">
        <f t="shared" si="8"/>
        <v>23</v>
      </c>
      <c r="D861" s="187">
        <f t="shared" si="9"/>
        <v>4.5725646123260439</v>
      </c>
      <c r="E861" s="63">
        <v>10</v>
      </c>
      <c r="F861" s="50">
        <v>7</v>
      </c>
      <c r="G861" s="64">
        <v>5</v>
      </c>
      <c r="H861" s="64">
        <v>1</v>
      </c>
      <c r="I861" s="107"/>
    </row>
    <row r="862" spans="1:21" x14ac:dyDescent="0.2">
      <c r="A862" s="599" t="s">
        <v>3034</v>
      </c>
      <c r="B862" s="604"/>
      <c r="C862" s="922">
        <f t="shared" si="8"/>
        <v>20</v>
      </c>
      <c r="D862" s="187">
        <f t="shared" si="9"/>
        <v>3.9761431411530817</v>
      </c>
      <c r="E862" s="63">
        <v>12</v>
      </c>
      <c r="F862" s="50">
        <v>1</v>
      </c>
      <c r="G862" s="64">
        <v>6</v>
      </c>
      <c r="H862" s="64">
        <v>1</v>
      </c>
      <c r="I862" s="107"/>
    </row>
    <row r="863" spans="1:21" x14ac:dyDescent="0.2">
      <c r="A863" s="599" t="s">
        <v>3035</v>
      </c>
      <c r="B863" s="604"/>
      <c r="C863" s="922">
        <f t="shared" si="8"/>
        <v>7</v>
      </c>
      <c r="D863" s="187">
        <f t="shared" si="9"/>
        <v>1.3916500994035785</v>
      </c>
      <c r="E863" s="63">
        <v>3</v>
      </c>
      <c r="F863" s="50">
        <v>2</v>
      </c>
      <c r="G863" s="64">
        <v>1</v>
      </c>
      <c r="H863" s="64">
        <v>1</v>
      </c>
      <c r="I863" s="107"/>
    </row>
    <row r="864" spans="1:21" x14ac:dyDescent="0.2">
      <c r="A864" s="599" t="s">
        <v>3036</v>
      </c>
      <c r="B864" s="604"/>
      <c r="C864" s="922">
        <f t="shared" si="8"/>
        <v>1</v>
      </c>
      <c r="D864" s="187">
        <f t="shared" si="9"/>
        <v>0.19880715705765406</v>
      </c>
      <c r="E864" s="63">
        <v>0</v>
      </c>
      <c r="F864" s="50">
        <v>0</v>
      </c>
      <c r="G864" s="64">
        <v>1</v>
      </c>
      <c r="H864" s="64">
        <v>0</v>
      </c>
      <c r="I864" s="107"/>
    </row>
    <row r="865" spans="1:20" x14ac:dyDescent="0.2">
      <c r="A865" s="602" t="s">
        <v>3037</v>
      </c>
      <c r="B865" s="607"/>
      <c r="C865" s="601">
        <f t="shared" si="8"/>
        <v>3</v>
      </c>
      <c r="D865" s="187">
        <f t="shared" si="9"/>
        <v>0.59642147117296218</v>
      </c>
      <c r="E865" s="53">
        <v>1</v>
      </c>
      <c r="F865" s="52">
        <v>2</v>
      </c>
      <c r="G865" s="55">
        <v>0</v>
      </c>
      <c r="H865" s="55">
        <v>0</v>
      </c>
      <c r="I865" s="107"/>
      <c r="T865" s="846"/>
    </row>
    <row r="866" spans="1:20" x14ac:dyDescent="0.2">
      <c r="A866" s="33" t="s">
        <v>3004</v>
      </c>
      <c r="B866" s="608"/>
      <c r="C866" s="193">
        <f t="shared" ref="C866:H866" si="10">SUM(C856:C865)</f>
        <v>503</v>
      </c>
      <c r="D866" s="199">
        <f t="shared" si="10"/>
        <v>100.00000000000001</v>
      </c>
      <c r="E866" s="184">
        <f t="shared" si="10"/>
        <v>129</v>
      </c>
      <c r="F866" s="193">
        <f t="shared" si="10"/>
        <v>221</v>
      </c>
      <c r="G866" s="194">
        <f t="shared" si="10"/>
        <v>112</v>
      </c>
      <c r="H866" s="194">
        <f t="shared" si="10"/>
        <v>41</v>
      </c>
      <c r="I866" s="107"/>
    </row>
    <row r="867" spans="1:20" x14ac:dyDescent="0.2">
      <c r="A867" s="183" t="s">
        <v>3038</v>
      </c>
      <c r="B867" s="21"/>
      <c r="C867" s="193" t="s">
        <v>23</v>
      </c>
      <c r="D867" s="201" t="s">
        <v>3014</v>
      </c>
      <c r="E867" s="45" t="s">
        <v>1845</v>
      </c>
      <c r="F867" s="44" t="s">
        <v>3015</v>
      </c>
      <c r="G867" s="47" t="s">
        <v>3016</v>
      </c>
      <c r="H867" s="47" t="s">
        <v>1848</v>
      </c>
      <c r="I867" s="107"/>
      <c r="S867" s="846"/>
    </row>
    <row r="868" spans="1:20" x14ac:dyDescent="0.2">
      <c r="A868" s="195" t="s">
        <v>867</v>
      </c>
      <c r="B868" s="9"/>
      <c r="C868" s="143">
        <f>C856</f>
        <v>296</v>
      </c>
      <c r="D868" s="202">
        <f>C868/C$871*100</f>
        <v>58.846918489065601</v>
      </c>
      <c r="E868" s="42">
        <f>E856</f>
        <v>63</v>
      </c>
      <c r="F868" s="42">
        <f>F856</f>
        <v>143</v>
      </c>
      <c r="G868" s="42">
        <f>G856</f>
        <v>67</v>
      </c>
      <c r="H868" s="26">
        <f>H856</f>
        <v>23</v>
      </c>
      <c r="I868" s="106" t="s">
        <v>3039</v>
      </c>
    </row>
    <row r="869" spans="1:20" x14ac:dyDescent="0.2">
      <c r="A869" s="197" t="s">
        <v>392</v>
      </c>
      <c r="B869" s="13"/>
      <c r="C869" s="143">
        <f>SUM(E857:H859)</f>
        <v>137</v>
      </c>
      <c r="D869" s="187">
        <f>C869/C$866*100</f>
        <v>27.236580516898606</v>
      </c>
      <c r="E869" s="63">
        <f>SUM(E857:E859)</f>
        <v>32</v>
      </c>
      <c r="F869" s="63">
        <f>SUM(F857:F859)</f>
        <v>61</v>
      </c>
      <c r="G869" s="63">
        <f>SUM(G857:G859)</f>
        <v>29</v>
      </c>
      <c r="H869" s="50">
        <f>SUM(H857:H859)</f>
        <v>15</v>
      </c>
      <c r="I869" s="106" t="s">
        <v>3040</v>
      </c>
    </row>
    <row r="870" spans="1:20" x14ac:dyDescent="0.2">
      <c r="A870" s="197" t="s">
        <v>391</v>
      </c>
      <c r="B870" s="13"/>
      <c r="C870" s="143">
        <f>SUM(E860:H865)</f>
        <v>70</v>
      </c>
      <c r="D870" s="198">
        <f>C870/C$866*100</f>
        <v>13.916500994035786</v>
      </c>
      <c r="E870" s="53">
        <f>SUM(E860:E865)</f>
        <v>34</v>
      </c>
      <c r="F870" s="53">
        <f>SUM(F860:F865)</f>
        <v>17</v>
      </c>
      <c r="G870" s="53">
        <f>SUM(G860:G865)</f>
        <v>16</v>
      </c>
      <c r="H870" s="52">
        <f>SUM(H860:H865)</f>
        <v>3</v>
      </c>
      <c r="I870" s="106" t="s">
        <v>3041</v>
      </c>
    </row>
    <row r="871" spans="1:20" x14ac:dyDescent="0.2">
      <c r="A871" s="33" t="s">
        <v>3004</v>
      </c>
      <c r="B871" s="21"/>
      <c r="C871" s="193">
        <f t="shared" ref="C871:H871" si="11">SUM(C868:C870)</f>
        <v>503</v>
      </c>
      <c r="D871" s="199">
        <f t="shared" si="11"/>
        <v>99.999999999999986</v>
      </c>
      <c r="E871" s="184">
        <f t="shared" si="11"/>
        <v>129</v>
      </c>
      <c r="F871" s="193">
        <f t="shared" si="11"/>
        <v>221</v>
      </c>
      <c r="G871" s="193">
        <f t="shared" si="11"/>
        <v>112</v>
      </c>
      <c r="H871" s="194">
        <f t="shared" si="11"/>
        <v>41</v>
      </c>
      <c r="I871" s="107"/>
      <c r="J871" s="846"/>
      <c r="K871" s="846"/>
      <c r="L871" s="846"/>
      <c r="M871" s="846"/>
      <c r="N871" s="846"/>
      <c r="O871" s="846"/>
      <c r="P871" s="846"/>
      <c r="Q871" s="846"/>
      <c r="R871" s="846"/>
    </row>
    <row r="872" spans="1:20" x14ac:dyDescent="0.2">
      <c r="A872" s="155"/>
      <c r="B872" s="13"/>
      <c r="C872" s="196"/>
      <c r="D872" s="200"/>
      <c r="E872" s="196"/>
      <c r="F872" s="196"/>
      <c r="G872" s="196"/>
      <c r="H872" s="196"/>
      <c r="I872" s="107"/>
    </row>
    <row r="873" spans="1:20" x14ac:dyDescent="0.2">
      <c r="A873" s="203" t="s">
        <v>3042</v>
      </c>
      <c r="B873" s="13"/>
      <c r="C873" s="196"/>
      <c r="D873" s="200"/>
      <c r="E873" s="196"/>
      <c r="F873" s="196"/>
      <c r="G873" s="196"/>
      <c r="H873" s="196"/>
      <c r="I873" s="107"/>
    </row>
    <row r="874" spans="1:20" x14ac:dyDescent="0.2">
      <c r="A874" s="34" t="s">
        <v>21</v>
      </c>
      <c r="B874" s="37" t="s">
        <v>22</v>
      </c>
      <c r="C874" s="140" t="s">
        <v>64</v>
      </c>
      <c r="D874" s="26" t="s">
        <v>1840</v>
      </c>
      <c r="E874" s="101" t="s">
        <v>65</v>
      </c>
      <c r="F874" s="140"/>
      <c r="G874" s="204"/>
      <c r="H874" s="204"/>
      <c r="I874" s="23"/>
    </row>
    <row r="875" spans="1:20" x14ac:dyDescent="0.2">
      <c r="A875" s="88" t="s">
        <v>55</v>
      </c>
      <c r="B875" s="55" t="s">
        <v>56</v>
      </c>
      <c r="C875" s="145" t="s">
        <v>58</v>
      </c>
      <c r="D875" s="52" t="s">
        <v>3043</v>
      </c>
      <c r="E875" s="103" t="s">
        <v>58</v>
      </c>
      <c r="F875" s="205" t="s">
        <v>3044</v>
      </c>
      <c r="G875" s="176"/>
      <c r="H875" s="176"/>
      <c r="I875" s="39"/>
    </row>
    <row r="876" spans="1:20" x14ac:dyDescent="0.2">
      <c r="A876" s="65" t="s">
        <v>395</v>
      </c>
      <c r="B876" s="35" t="s">
        <v>396</v>
      </c>
      <c r="C876" s="140">
        <v>7</v>
      </c>
      <c r="D876" s="125">
        <v>40856</v>
      </c>
      <c r="E876" s="101">
        <v>9</v>
      </c>
      <c r="F876" s="206" t="s">
        <v>3045</v>
      </c>
      <c r="G876" s="204"/>
      <c r="H876" s="204"/>
      <c r="I876" s="23"/>
    </row>
    <row r="877" spans="1:20" x14ac:dyDescent="0.2">
      <c r="A877" s="81" t="s">
        <v>397</v>
      </c>
      <c r="B877" s="24" t="s">
        <v>398</v>
      </c>
      <c r="C877" s="143">
        <v>6</v>
      </c>
      <c r="D877" s="127">
        <v>41091</v>
      </c>
      <c r="E877" s="99">
        <v>7</v>
      </c>
      <c r="F877" s="207" t="s">
        <v>3046</v>
      </c>
      <c r="G877" s="196"/>
      <c r="H877" s="196"/>
      <c r="I877" s="41"/>
    </row>
    <row r="878" spans="1:20" x14ac:dyDescent="0.2">
      <c r="A878" s="81" t="s">
        <v>1901</v>
      </c>
      <c r="B878" s="24" t="s">
        <v>125</v>
      </c>
      <c r="C878" s="143">
        <v>45</v>
      </c>
      <c r="D878" s="127">
        <v>41729</v>
      </c>
      <c r="E878" s="99">
        <v>44</v>
      </c>
      <c r="F878" s="155" t="s">
        <v>3047</v>
      </c>
      <c r="G878" s="196"/>
      <c r="H878" s="196"/>
      <c r="I878" s="41"/>
    </row>
    <row r="879" spans="1:20" x14ac:dyDescent="0.2">
      <c r="A879" s="81" t="s">
        <v>140</v>
      </c>
      <c r="B879" s="24" t="s">
        <v>141</v>
      </c>
      <c r="C879" s="143">
        <v>25</v>
      </c>
      <c r="D879" s="127">
        <v>41308</v>
      </c>
      <c r="E879" s="99">
        <v>29</v>
      </c>
      <c r="F879" s="207" t="s">
        <v>3048</v>
      </c>
      <c r="G879" s="196"/>
      <c r="H879" s="196"/>
      <c r="I879" s="41"/>
    </row>
    <row r="880" spans="1:20" x14ac:dyDescent="0.2">
      <c r="A880" s="102" t="s">
        <v>461</v>
      </c>
      <c r="B880" s="56" t="s">
        <v>462</v>
      </c>
      <c r="C880" s="145">
        <v>15</v>
      </c>
      <c r="D880" s="208">
        <v>43021</v>
      </c>
      <c r="E880" s="103">
        <v>14</v>
      </c>
      <c r="F880" s="209" t="s">
        <v>3045</v>
      </c>
      <c r="G880" s="176"/>
      <c r="H880" s="176"/>
      <c r="I880" s="39"/>
    </row>
    <row r="881" spans="1:25" x14ac:dyDescent="0.2">
      <c r="A881" s="81" t="s">
        <v>1998</v>
      </c>
      <c r="B881" s="24" t="s">
        <v>3049</v>
      </c>
      <c r="C881" s="143">
        <v>39</v>
      </c>
      <c r="D881" s="127">
        <v>41086</v>
      </c>
      <c r="E881" s="99">
        <v>40</v>
      </c>
      <c r="F881" s="155" t="s">
        <v>3050</v>
      </c>
      <c r="G881" s="196"/>
      <c r="H881" s="196"/>
      <c r="I881" s="41"/>
    </row>
    <row r="882" spans="1:25" x14ac:dyDescent="0.2">
      <c r="A882" s="36" t="s">
        <v>487</v>
      </c>
      <c r="B882" s="24" t="s">
        <v>488</v>
      </c>
      <c r="C882" s="143">
        <v>23</v>
      </c>
      <c r="D882" s="127">
        <v>41032</v>
      </c>
      <c r="E882" s="99">
        <v>16</v>
      </c>
      <c r="F882" s="207" t="s">
        <v>3046</v>
      </c>
      <c r="G882" s="196"/>
      <c r="H882" s="196"/>
      <c r="I882" s="41"/>
    </row>
    <row r="883" spans="1:25" x14ac:dyDescent="0.2">
      <c r="A883" s="81" t="s">
        <v>174</v>
      </c>
      <c r="B883" s="24" t="s">
        <v>175</v>
      </c>
      <c r="C883" s="143">
        <v>24</v>
      </c>
      <c r="D883" s="127">
        <v>42586</v>
      </c>
      <c r="E883" s="99">
        <v>25</v>
      </c>
      <c r="F883" s="155" t="s">
        <v>3051</v>
      </c>
      <c r="G883" s="196"/>
      <c r="H883" s="196"/>
      <c r="I883" s="41"/>
    </row>
    <row r="884" spans="1:25" x14ac:dyDescent="0.2">
      <c r="A884" s="81" t="s">
        <v>2074</v>
      </c>
      <c r="B884" s="24" t="s">
        <v>504</v>
      </c>
      <c r="C884" s="143">
        <v>49</v>
      </c>
      <c r="D884" s="127">
        <v>41701</v>
      </c>
      <c r="E884" s="99">
        <v>32</v>
      </c>
      <c r="F884" s="155" t="s">
        <v>3052</v>
      </c>
      <c r="G884" s="196"/>
      <c r="H884" s="196"/>
      <c r="I884" s="41"/>
    </row>
    <row r="885" spans="1:25" s="846" customFormat="1" x14ac:dyDescent="0.2">
      <c r="A885" s="81" t="s">
        <v>2081</v>
      </c>
      <c r="B885" s="24" t="s">
        <v>2082</v>
      </c>
      <c r="C885" s="143">
        <v>26</v>
      </c>
      <c r="D885" s="127">
        <v>40308</v>
      </c>
      <c r="E885" s="99">
        <v>45</v>
      </c>
      <c r="F885" s="155" t="s">
        <v>3053</v>
      </c>
      <c r="G885" s="196"/>
      <c r="H885" s="196"/>
      <c r="I885" s="41"/>
      <c r="J885"/>
      <c r="K885"/>
      <c r="L885"/>
      <c r="M885"/>
      <c r="N885"/>
      <c r="O885"/>
      <c r="P885"/>
      <c r="Q885"/>
      <c r="R885"/>
      <c r="S885"/>
      <c r="T885"/>
      <c r="U885"/>
      <c r="V885"/>
      <c r="W885"/>
      <c r="X885"/>
      <c r="Y885"/>
    </row>
    <row r="886" spans="1:25" s="846" customFormat="1" x14ac:dyDescent="0.2">
      <c r="A886" s="65" t="s">
        <v>2081</v>
      </c>
      <c r="B886" s="35" t="s">
        <v>2082</v>
      </c>
      <c r="C886" s="140">
        <v>48</v>
      </c>
      <c r="D886" s="125">
        <v>41548</v>
      </c>
      <c r="E886" s="101">
        <v>30</v>
      </c>
      <c r="F886" s="210" t="s">
        <v>3054</v>
      </c>
      <c r="G886" s="204"/>
      <c r="H886" s="204"/>
      <c r="I886" s="23"/>
      <c r="J886"/>
      <c r="K886"/>
      <c r="L886"/>
      <c r="M886"/>
      <c r="N886"/>
      <c r="O886"/>
      <c r="P886"/>
      <c r="Q886"/>
      <c r="R886"/>
      <c r="S886"/>
      <c r="T886"/>
      <c r="U886"/>
      <c r="V886"/>
      <c r="W886"/>
    </row>
    <row r="887" spans="1:25" x14ac:dyDescent="0.2">
      <c r="A887" s="863" t="s">
        <v>484</v>
      </c>
      <c r="B887" s="875" t="s">
        <v>485</v>
      </c>
      <c r="C887" s="858">
        <v>21</v>
      </c>
      <c r="D887" s="127">
        <v>43496</v>
      </c>
      <c r="E887" s="99">
        <v>24</v>
      </c>
      <c r="F887" s="155" t="s">
        <v>3045</v>
      </c>
      <c r="G887" s="196"/>
      <c r="H887" s="196"/>
      <c r="I887" s="851"/>
      <c r="X887" s="846"/>
      <c r="Y887" s="846"/>
    </row>
    <row r="888" spans="1:25" x14ac:dyDescent="0.2">
      <c r="A888" s="80" t="s">
        <v>199</v>
      </c>
      <c r="B888" s="24" t="s">
        <v>200</v>
      </c>
      <c r="C888" s="143">
        <v>25</v>
      </c>
      <c r="D888" s="127">
        <v>41750</v>
      </c>
      <c r="E888" s="99">
        <v>42</v>
      </c>
      <c r="F888" s="155" t="s">
        <v>3047</v>
      </c>
      <c r="G888" s="196"/>
      <c r="H888" s="196"/>
      <c r="I888" s="41"/>
    </row>
    <row r="889" spans="1:25" x14ac:dyDescent="0.2">
      <c r="A889" s="80" t="s">
        <v>212</v>
      </c>
      <c r="B889" s="24" t="s">
        <v>213</v>
      </c>
      <c r="C889" s="143">
        <v>7</v>
      </c>
      <c r="D889" s="127">
        <v>40832</v>
      </c>
      <c r="E889" s="99">
        <v>24</v>
      </c>
      <c r="F889" s="207" t="s">
        <v>3045</v>
      </c>
      <c r="G889" s="196"/>
      <c r="H889" s="196"/>
      <c r="I889" s="41"/>
    </row>
    <row r="890" spans="1:25" x14ac:dyDescent="0.2">
      <c r="A890" s="81" t="s">
        <v>559</v>
      </c>
      <c r="B890" s="24" t="s">
        <v>560</v>
      </c>
      <c r="C890" s="143">
        <v>26</v>
      </c>
      <c r="D890" s="127">
        <v>44074</v>
      </c>
      <c r="E890" s="99">
        <v>28</v>
      </c>
      <c r="F890" s="207" t="s">
        <v>3045</v>
      </c>
      <c r="G890" s="196"/>
      <c r="H890" s="196"/>
      <c r="I890" s="41"/>
    </row>
    <row r="891" spans="1:25" s="846" customFormat="1" x14ac:dyDescent="0.2">
      <c r="A891" s="88" t="s">
        <v>227</v>
      </c>
      <c r="B891" s="56" t="s">
        <v>228</v>
      </c>
      <c r="C891" s="145">
        <v>17</v>
      </c>
      <c r="D891" s="208">
        <v>42194</v>
      </c>
      <c r="E891" s="103">
        <v>50</v>
      </c>
      <c r="F891" s="105" t="s">
        <v>3047</v>
      </c>
      <c r="G891" s="176"/>
      <c r="H891" s="176"/>
      <c r="I891" s="39"/>
      <c r="J891"/>
      <c r="K891"/>
      <c r="L891"/>
      <c r="M891"/>
      <c r="N891"/>
      <c r="O891"/>
      <c r="P891"/>
      <c r="Q891"/>
      <c r="R891"/>
      <c r="S891"/>
      <c r="T891"/>
      <c r="U891"/>
      <c r="V891"/>
      <c r="W891"/>
      <c r="X891"/>
      <c r="Y891"/>
    </row>
    <row r="892" spans="1:25" x14ac:dyDescent="0.2">
      <c r="A892" s="81" t="s">
        <v>232</v>
      </c>
      <c r="B892" s="24" t="s">
        <v>233</v>
      </c>
      <c r="C892" s="143">
        <v>25</v>
      </c>
      <c r="D892" s="127">
        <v>41780</v>
      </c>
      <c r="E892" s="99">
        <v>26</v>
      </c>
      <c r="F892" s="155" t="s">
        <v>3047</v>
      </c>
      <c r="G892" s="196"/>
      <c r="H892" s="196"/>
      <c r="I892" s="41"/>
      <c r="X892" s="846"/>
      <c r="Y892" s="846"/>
    </row>
    <row r="893" spans="1:25" x14ac:dyDescent="0.2">
      <c r="A893" s="81" t="s">
        <v>232</v>
      </c>
      <c r="B893" s="24" t="s">
        <v>233</v>
      </c>
      <c r="C893" s="143">
        <v>27</v>
      </c>
      <c r="D893" s="127">
        <v>42519</v>
      </c>
      <c r="E893" s="99">
        <v>28</v>
      </c>
      <c r="F893" s="155" t="s">
        <v>3047</v>
      </c>
      <c r="G893" s="196"/>
      <c r="H893" s="196"/>
      <c r="I893" s="41"/>
    </row>
    <row r="894" spans="1:25" x14ac:dyDescent="0.2">
      <c r="A894" s="81" t="s">
        <v>240</v>
      </c>
      <c r="B894" s="24" t="s">
        <v>241</v>
      </c>
      <c r="C894" s="143">
        <v>17</v>
      </c>
      <c r="D894" s="127">
        <v>40393</v>
      </c>
      <c r="E894" s="99">
        <v>19</v>
      </c>
      <c r="F894" s="155" t="s">
        <v>3055</v>
      </c>
      <c r="G894" s="196"/>
      <c r="H894" s="196"/>
      <c r="I894" s="41"/>
      <c r="W894" s="846"/>
    </row>
    <row r="895" spans="1:25" x14ac:dyDescent="0.2">
      <c r="A895" s="36" t="s">
        <v>246</v>
      </c>
      <c r="B895" s="24" t="s">
        <v>247</v>
      </c>
      <c r="C895" s="143">
        <v>35</v>
      </c>
      <c r="D895" s="127">
        <v>40308</v>
      </c>
      <c r="E895" s="99">
        <v>37</v>
      </c>
      <c r="F895" s="207" t="s">
        <v>3047</v>
      </c>
      <c r="G895" s="196"/>
      <c r="H895" s="196"/>
      <c r="I895" s="41"/>
      <c r="W895" s="846"/>
    </row>
    <row r="896" spans="1:25" x14ac:dyDescent="0.2">
      <c r="A896" s="81" t="s">
        <v>2323</v>
      </c>
      <c r="B896" s="24" t="s">
        <v>2324</v>
      </c>
      <c r="C896" s="143">
        <v>7</v>
      </c>
      <c r="D896" s="127">
        <v>40778</v>
      </c>
      <c r="E896" s="99">
        <v>8</v>
      </c>
      <c r="F896" s="155" t="s">
        <v>3053</v>
      </c>
      <c r="G896" s="196"/>
      <c r="H896" s="196"/>
      <c r="I896" s="41"/>
      <c r="V896" s="846"/>
    </row>
    <row r="897" spans="1:25" x14ac:dyDescent="0.2">
      <c r="A897" s="60" t="s">
        <v>1267</v>
      </c>
      <c r="B897" s="35" t="s">
        <v>1268</v>
      </c>
      <c r="C897" s="140">
        <v>7</v>
      </c>
      <c r="D897" s="125">
        <v>43160</v>
      </c>
      <c r="E897" s="101">
        <v>9</v>
      </c>
      <c r="F897" s="206" t="s">
        <v>3046</v>
      </c>
      <c r="G897" s="204"/>
      <c r="H897" s="204"/>
      <c r="I897" s="23"/>
      <c r="V897" s="846"/>
    </row>
    <row r="898" spans="1:25" x14ac:dyDescent="0.2">
      <c r="A898" s="81" t="s">
        <v>610</v>
      </c>
      <c r="B898" s="24" t="s">
        <v>611</v>
      </c>
      <c r="C898" s="143">
        <v>11</v>
      </c>
      <c r="D898" s="127">
        <v>42144</v>
      </c>
      <c r="E898" s="99">
        <v>14</v>
      </c>
      <c r="F898" s="155" t="s">
        <v>3046</v>
      </c>
      <c r="G898" s="196"/>
      <c r="H898" s="196"/>
      <c r="I898" s="41"/>
    </row>
    <row r="899" spans="1:25" x14ac:dyDescent="0.2">
      <c r="A899" s="81" t="s">
        <v>3056</v>
      </c>
      <c r="B899" s="24" t="s">
        <v>852</v>
      </c>
      <c r="C899" s="143">
        <v>7</v>
      </c>
      <c r="D899" s="127">
        <v>41794</v>
      </c>
      <c r="E899" s="99">
        <v>11</v>
      </c>
      <c r="F899" s="155" t="s">
        <v>3057</v>
      </c>
      <c r="G899" s="196"/>
      <c r="H899" s="196"/>
      <c r="I899" s="41"/>
    </row>
    <row r="900" spans="1:25" x14ac:dyDescent="0.2">
      <c r="A900" s="80" t="s">
        <v>616</v>
      </c>
      <c r="B900" s="24" t="s">
        <v>617</v>
      </c>
      <c r="C900" s="143">
        <v>17</v>
      </c>
      <c r="D900" s="127">
        <v>41074</v>
      </c>
      <c r="E900" s="99">
        <v>18</v>
      </c>
      <c r="F900" s="207" t="s">
        <v>3046</v>
      </c>
      <c r="G900" s="196"/>
      <c r="H900" s="196"/>
      <c r="I900" s="41"/>
      <c r="W900" s="846"/>
    </row>
    <row r="901" spans="1:25" x14ac:dyDescent="0.2">
      <c r="A901" s="102" t="s">
        <v>616</v>
      </c>
      <c r="B901" s="56" t="s">
        <v>617</v>
      </c>
      <c r="C901" s="145">
        <v>21</v>
      </c>
      <c r="D901" s="208">
        <v>41969</v>
      </c>
      <c r="E901" s="103">
        <v>7</v>
      </c>
      <c r="F901" s="105" t="s">
        <v>3058</v>
      </c>
      <c r="G901" s="176"/>
      <c r="H901" s="176"/>
      <c r="I901" s="39"/>
    </row>
    <row r="902" spans="1:25" x14ac:dyDescent="0.2">
      <c r="A902" s="36" t="s">
        <v>255</v>
      </c>
      <c r="B902" s="24" t="s">
        <v>256</v>
      </c>
      <c r="C902" s="143">
        <v>49</v>
      </c>
      <c r="D902" s="127">
        <v>41381</v>
      </c>
      <c r="E902" s="99">
        <v>38</v>
      </c>
      <c r="F902" s="207" t="s">
        <v>3048</v>
      </c>
      <c r="G902" s="196"/>
      <c r="H902" s="196"/>
      <c r="I902" s="41"/>
      <c r="V902" s="846"/>
    </row>
    <row r="903" spans="1:25" x14ac:dyDescent="0.2">
      <c r="A903" s="24" t="s">
        <v>635</v>
      </c>
      <c r="B903" s="24" t="s">
        <v>636</v>
      </c>
      <c r="C903" s="143">
        <v>13</v>
      </c>
      <c r="D903" s="127">
        <v>41142</v>
      </c>
      <c r="E903" s="99">
        <v>15</v>
      </c>
      <c r="F903" s="207" t="s">
        <v>3046</v>
      </c>
      <c r="G903" s="196"/>
      <c r="H903" s="196"/>
      <c r="I903" s="41"/>
    </row>
    <row r="904" spans="1:25" x14ac:dyDescent="0.2">
      <c r="A904" s="81" t="s">
        <v>257</v>
      </c>
      <c r="B904" s="24" t="s">
        <v>258</v>
      </c>
      <c r="C904" s="143">
        <v>24</v>
      </c>
      <c r="D904" s="127">
        <v>42416</v>
      </c>
      <c r="E904" s="99">
        <v>26</v>
      </c>
      <c r="F904" s="155" t="s">
        <v>3059</v>
      </c>
      <c r="G904" s="196"/>
      <c r="H904" s="196"/>
      <c r="I904" s="41"/>
    </row>
    <row r="905" spans="1:25" x14ac:dyDescent="0.2">
      <c r="A905" s="80" t="s">
        <v>2442</v>
      </c>
      <c r="B905" s="24" t="s">
        <v>2443</v>
      </c>
      <c r="C905" s="143">
        <v>10</v>
      </c>
      <c r="D905" s="127">
        <v>41409</v>
      </c>
      <c r="E905" s="99">
        <v>9</v>
      </c>
      <c r="F905" s="155" t="s">
        <v>3060</v>
      </c>
      <c r="G905" s="196"/>
      <c r="H905" s="196"/>
      <c r="I905" s="41"/>
    </row>
    <row r="906" spans="1:25" s="846" customFormat="1" x14ac:dyDescent="0.2">
      <c r="A906" s="24" t="s">
        <v>2468</v>
      </c>
      <c r="B906" s="24" t="s">
        <v>2469</v>
      </c>
      <c r="C906" s="143">
        <v>10</v>
      </c>
      <c r="D906" s="127">
        <v>41956</v>
      </c>
      <c r="E906" s="99">
        <v>13</v>
      </c>
      <c r="F906" s="155" t="s">
        <v>3053</v>
      </c>
      <c r="G906" s="196"/>
      <c r="H906" s="196"/>
      <c r="I906" s="41"/>
      <c r="J906"/>
      <c r="K906"/>
      <c r="L906"/>
      <c r="M906"/>
      <c r="N906"/>
      <c r="O906"/>
      <c r="P906"/>
      <c r="Q906"/>
      <c r="R906"/>
      <c r="S906"/>
      <c r="T906"/>
      <c r="U906"/>
      <c r="V906"/>
      <c r="W906"/>
      <c r="X906"/>
      <c r="Y906"/>
    </row>
    <row r="907" spans="1:25" x14ac:dyDescent="0.2">
      <c r="A907" s="65" t="s">
        <v>274</v>
      </c>
      <c r="B907" s="35" t="s">
        <v>275</v>
      </c>
      <c r="C907" s="140">
        <v>37</v>
      </c>
      <c r="D907" s="125">
        <v>41535</v>
      </c>
      <c r="E907" s="101">
        <v>38</v>
      </c>
      <c r="F907" s="210" t="s">
        <v>3061</v>
      </c>
      <c r="G907" s="204"/>
      <c r="H907" s="204"/>
      <c r="I907" s="23"/>
      <c r="U907" s="846"/>
      <c r="X907" s="846"/>
      <c r="Y907" s="846"/>
    </row>
    <row r="908" spans="1:25" x14ac:dyDescent="0.2">
      <c r="A908" s="81" t="s">
        <v>3062</v>
      </c>
      <c r="B908" s="24" t="s">
        <v>289</v>
      </c>
      <c r="C908" s="143">
        <v>37</v>
      </c>
      <c r="D908" s="127">
        <v>41628</v>
      </c>
      <c r="E908" s="99">
        <v>38</v>
      </c>
      <c r="F908" s="155" t="s">
        <v>3047</v>
      </c>
      <c r="G908" s="196"/>
      <c r="H908" s="196"/>
      <c r="I908" s="41"/>
      <c r="U908" s="846"/>
    </row>
    <row r="909" spans="1:25" x14ac:dyDescent="0.2">
      <c r="A909" s="81" t="s">
        <v>677</v>
      </c>
      <c r="B909" s="24" t="s">
        <v>678</v>
      </c>
      <c r="C909" s="143">
        <v>8</v>
      </c>
      <c r="D909" s="127">
        <v>41175</v>
      </c>
      <c r="E909" s="99">
        <v>10</v>
      </c>
      <c r="F909" s="207" t="s">
        <v>3059</v>
      </c>
      <c r="G909" s="196"/>
      <c r="H909" s="196"/>
      <c r="I909" s="41"/>
    </row>
    <row r="910" spans="1:25" x14ac:dyDescent="0.2">
      <c r="A910" s="81" t="s">
        <v>677</v>
      </c>
      <c r="B910" s="24" t="s">
        <v>678</v>
      </c>
      <c r="C910" s="143">
        <v>12</v>
      </c>
      <c r="D910" s="127">
        <v>42114</v>
      </c>
      <c r="E910" s="99">
        <v>12</v>
      </c>
      <c r="F910" s="155" t="s">
        <v>3059</v>
      </c>
      <c r="G910" s="196"/>
      <c r="H910" s="196"/>
      <c r="I910" s="41"/>
    </row>
    <row r="911" spans="1:25" s="846" customFormat="1" x14ac:dyDescent="0.2">
      <c r="A911" s="102" t="s">
        <v>699</v>
      </c>
      <c r="B911" s="56" t="s">
        <v>700</v>
      </c>
      <c r="C911" s="145">
        <v>11</v>
      </c>
      <c r="D911" s="208">
        <v>41599</v>
      </c>
      <c r="E911" s="103">
        <v>12</v>
      </c>
      <c r="F911" s="105" t="s">
        <v>3047</v>
      </c>
      <c r="G911" s="176"/>
      <c r="H911" s="176"/>
      <c r="I911" s="39"/>
      <c r="J911"/>
      <c r="K911"/>
      <c r="L911"/>
      <c r="M911"/>
      <c r="N911"/>
      <c r="O911"/>
      <c r="P911"/>
      <c r="Q911"/>
      <c r="R911"/>
      <c r="S911"/>
      <c r="T911"/>
      <c r="U911"/>
      <c r="V911"/>
      <c r="W911"/>
      <c r="X911"/>
      <c r="Y911"/>
    </row>
    <row r="912" spans="1:25" x14ac:dyDescent="0.2">
      <c r="A912" s="80" t="s">
        <v>310</v>
      </c>
      <c r="B912" s="24" t="s">
        <v>311</v>
      </c>
      <c r="C912" s="143">
        <v>58</v>
      </c>
      <c r="D912" s="127">
        <v>42116</v>
      </c>
      <c r="E912" s="99">
        <v>59</v>
      </c>
      <c r="F912" s="155" t="s">
        <v>3059</v>
      </c>
      <c r="G912" s="196"/>
      <c r="H912" s="196"/>
      <c r="I912" s="41"/>
      <c r="X912" s="846"/>
      <c r="Y912" s="846"/>
    </row>
    <row r="913" spans="1:25" x14ac:dyDescent="0.2">
      <c r="A913" s="81" t="s">
        <v>314</v>
      </c>
      <c r="B913" s="24" t="s">
        <v>315</v>
      </c>
      <c r="C913" s="143">
        <v>18</v>
      </c>
      <c r="D913" s="127">
        <v>40655</v>
      </c>
      <c r="E913" s="99">
        <v>19</v>
      </c>
      <c r="F913" s="207" t="s">
        <v>3045</v>
      </c>
      <c r="G913" s="196"/>
      <c r="H913" s="196"/>
      <c r="I913" s="41"/>
      <c r="T913" s="846"/>
      <c r="U913" s="846"/>
    </row>
    <row r="914" spans="1:25" x14ac:dyDescent="0.2">
      <c r="A914" s="81" t="s">
        <v>739</v>
      </c>
      <c r="B914" s="24" t="s">
        <v>740</v>
      </c>
      <c r="C914" s="143">
        <v>9</v>
      </c>
      <c r="D914" s="127">
        <v>41449</v>
      </c>
      <c r="E914" s="99">
        <v>20</v>
      </c>
      <c r="F914" s="207" t="s">
        <v>3047</v>
      </c>
      <c r="G914" s="196"/>
      <c r="H914" s="196"/>
      <c r="I914" s="41"/>
      <c r="T914" s="846"/>
    </row>
    <row r="915" spans="1:25" s="846" customFormat="1" x14ac:dyDescent="0.2">
      <c r="A915" s="80" t="s">
        <v>3063</v>
      </c>
      <c r="B915" s="24" t="s">
        <v>1637</v>
      </c>
      <c r="C915" s="143">
        <v>10</v>
      </c>
      <c r="D915" s="127">
        <v>40473</v>
      </c>
      <c r="E915" s="99">
        <v>14</v>
      </c>
      <c r="F915" s="155" t="s">
        <v>3053</v>
      </c>
      <c r="G915" s="196"/>
      <c r="H915" s="196"/>
      <c r="I915" s="41"/>
      <c r="J915"/>
      <c r="K915"/>
      <c r="L915"/>
      <c r="M915"/>
      <c r="N915"/>
      <c r="O915"/>
      <c r="P915"/>
      <c r="Q915"/>
      <c r="R915"/>
      <c r="T915"/>
      <c r="U915"/>
      <c r="V915"/>
      <c r="X915"/>
      <c r="Y915"/>
    </row>
    <row r="916" spans="1:25" x14ac:dyDescent="0.2">
      <c r="A916" s="24" t="s">
        <v>338</v>
      </c>
      <c r="B916" s="24" t="s">
        <v>339</v>
      </c>
      <c r="C916" s="143">
        <v>29</v>
      </c>
      <c r="D916" s="127">
        <v>41017</v>
      </c>
      <c r="E916" s="99">
        <v>30</v>
      </c>
      <c r="F916" s="207" t="s">
        <v>3047</v>
      </c>
      <c r="G916" s="196"/>
      <c r="H916" s="196"/>
      <c r="I916" s="41"/>
      <c r="S916" s="846"/>
      <c r="X916" s="846"/>
      <c r="Y916" s="846"/>
    </row>
    <row r="917" spans="1:25" x14ac:dyDescent="0.2">
      <c r="A917" s="65" t="s">
        <v>788</v>
      </c>
      <c r="B917" s="35" t="s">
        <v>789</v>
      </c>
      <c r="C917" s="140">
        <v>13</v>
      </c>
      <c r="D917" s="125">
        <v>42045</v>
      </c>
      <c r="E917" s="101">
        <v>14</v>
      </c>
      <c r="F917" s="210" t="s">
        <v>3064</v>
      </c>
      <c r="G917" s="204"/>
      <c r="H917" s="204"/>
      <c r="I917" s="23"/>
      <c r="V917" s="846"/>
    </row>
    <row r="918" spans="1:25" x14ac:dyDescent="0.2">
      <c r="A918" s="81" t="s">
        <v>3065</v>
      </c>
      <c r="B918" s="24" t="s">
        <v>350</v>
      </c>
      <c r="C918" s="143">
        <v>28</v>
      </c>
      <c r="D918" s="127">
        <v>42054</v>
      </c>
      <c r="E918" s="99">
        <v>29</v>
      </c>
      <c r="F918" s="155" t="s">
        <v>3047</v>
      </c>
      <c r="G918" s="196"/>
      <c r="H918" s="196"/>
      <c r="I918" s="41"/>
    </row>
    <row r="919" spans="1:25" x14ac:dyDescent="0.2">
      <c r="A919" s="81" t="s">
        <v>2864</v>
      </c>
      <c r="B919" s="24" t="s">
        <v>2865</v>
      </c>
      <c r="C919" s="143">
        <v>5</v>
      </c>
      <c r="D919" s="127">
        <v>40553</v>
      </c>
      <c r="E919" s="99">
        <v>8</v>
      </c>
      <c r="F919" s="155" t="s">
        <v>3066</v>
      </c>
      <c r="G919" s="196"/>
      <c r="H919" s="196"/>
      <c r="I919" s="41"/>
      <c r="J919" s="846"/>
      <c r="K919" s="846"/>
      <c r="L919" s="846"/>
      <c r="M919" s="846"/>
      <c r="N919" s="846"/>
      <c r="O919" s="846"/>
      <c r="P919" s="846"/>
      <c r="Q919" s="846"/>
      <c r="R919" s="846"/>
      <c r="T919" s="846"/>
    </row>
    <row r="920" spans="1:25" x14ac:dyDescent="0.2">
      <c r="A920" s="81" t="s">
        <v>810</v>
      </c>
      <c r="B920" s="24" t="s">
        <v>811</v>
      </c>
      <c r="C920" s="143">
        <v>9</v>
      </c>
      <c r="D920" s="127">
        <v>41614</v>
      </c>
      <c r="E920" s="99">
        <v>10</v>
      </c>
      <c r="F920" s="155" t="s">
        <v>3047</v>
      </c>
      <c r="G920" s="196"/>
      <c r="H920" s="196"/>
      <c r="I920" s="41"/>
      <c r="J920" s="846"/>
      <c r="K920" s="846"/>
      <c r="L920" s="846"/>
      <c r="M920" s="846"/>
      <c r="N920" s="846"/>
      <c r="O920" s="846"/>
      <c r="P920" s="846"/>
      <c r="Q920" s="846"/>
      <c r="R920" s="846"/>
      <c r="W920" s="846"/>
    </row>
    <row r="921" spans="1:25" x14ac:dyDescent="0.2">
      <c r="A921" s="102" t="s">
        <v>3067</v>
      </c>
      <c r="B921" s="56" t="s">
        <v>814</v>
      </c>
      <c r="C921" s="145">
        <v>9</v>
      </c>
      <c r="D921" s="208">
        <v>41075</v>
      </c>
      <c r="E921" s="103">
        <v>13</v>
      </c>
      <c r="F921" s="209" t="s">
        <v>3046</v>
      </c>
      <c r="G921" s="176"/>
      <c r="H921" s="176"/>
      <c r="I921" s="39"/>
      <c r="S921" s="846"/>
    </row>
    <row r="922" spans="1:25" x14ac:dyDescent="0.2">
      <c r="A922" s="81" t="s">
        <v>3067</v>
      </c>
      <c r="B922" s="24" t="s">
        <v>814</v>
      </c>
      <c r="C922" s="143">
        <v>15</v>
      </c>
      <c r="D922" s="127">
        <v>41782</v>
      </c>
      <c r="E922" s="99">
        <v>13</v>
      </c>
      <c r="F922" s="155" t="s">
        <v>3047</v>
      </c>
      <c r="G922" s="196"/>
      <c r="H922" s="196"/>
      <c r="I922" s="41"/>
      <c r="V922" s="846"/>
    </row>
    <row r="923" spans="1:25" x14ac:dyDescent="0.2">
      <c r="A923" s="80" t="s">
        <v>826</v>
      </c>
      <c r="B923" s="24" t="s">
        <v>827</v>
      </c>
      <c r="C923" s="143">
        <v>23</v>
      </c>
      <c r="D923" s="127">
        <v>40412</v>
      </c>
      <c r="E923" s="99">
        <v>6</v>
      </c>
      <c r="F923" s="207" t="s">
        <v>3068</v>
      </c>
      <c r="G923" s="196"/>
      <c r="H923" s="196"/>
      <c r="I923" s="41"/>
    </row>
    <row r="924" spans="1:25" x14ac:dyDescent="0.2">
      <c r="A924" s="80" t="s">
        <v>830</v>
      </c>
      <c r="B924" s="24" t="s">
        <v>831</v>
      </c>
      <c r="C924" s="143">
        <v>18</v>
      </c>
      <c r="D924" s="127">
        <v>41074</v>
      </c>
      <c r="E924" s="99">
        <v>19</v>
      </c>
      <c r="F924" s="207" t="s">
        <v>3046</v>
      </c>
      <c r="G924" s="196"/>
      <c r="H924" s="196"/>
      <c r="I924" s="41"/>
      <c r="W924" s="846"/>
    </row>
    <row r="925" spans="1:25" s="846" customFormat="1" x14ac:dyDescent="0.2">
      <c r="A925" s="81" t="s">
        <v>372</v>
      </c>
      <c r="B925" s="24" t="s">
        <v>373</v>
      </c>
      <c r="C925" s="143">
        <v>24</v>
      </c>
      <c r="D925" s="127">
        <v>41068</v>
      </c>
      <c r="E925" s="99">
        <v>26</v>
      </c>
      <c r="F925" s="207" t="s">
        <v>3046</v>
      </c>
      <c r="G925" s="196"/>
      <c r="H925" s="196"/>
      <c r="I925" s="41"/>
      <c r="S925"/>
      <c r="T925"/>
      <c r="U925"/>
      <c r="V925"/>
      <c r="W925"/>
      <c r="X925"/>
      <c r="Y925"/>
    </row>
    <row r="926" spans="1:25" x14ac:dyDescent="0.2">
      <c r="A926" s="80" t="s">
        <v>2935</v>
      </c>
      <c r="B926" s="24" t="s">
        <v>2936</v>
      </c>
      <c r="C926" s="143">
        <v>30</v>
      </c>
      <c r="D926" s="127">
        <v>40869</v>
      </c>
      <c r="E926" s="99">
        <v>33</v>
      </c>
      <c r="F926" s="207" t="s">
        <v>3047</v>
      </c>
      <c r="G926" s="196"/>
      <c r="H926" s="196"/>
      <c r="I926" s="41"/>
      <c r="V926" s="846"/>
      <c r="X926" s="846"/>
      <c r="Y926" s="846"/>
    </row>
    <row r="927" spans="1:25" x14ac:dyDescent="0.2">
      <c r="A927" s="88" t="s">
        <v>3069</v>
      </c>
      <c r="B927" s="56" t="s">
        <v>382</v>
      </c>
      <c r="C927" s="145">
        <v>40</v>
      </c>
      <c r="D927" s="208">
        <v>41690</v>
      </c>
      <c r="E927" s="103">
        <v>41</v>
      </c>
      <c r="F927" s="105" t="s">
        <v>3047</v>
      </c>
      <c r="G927" s="176"/>
      <c r="H927" s="176"/>
      <c r="I927" s="39"/>
    </row>
    <row r="928" spans="1:25" x14ac:dyDescent="0.2">
      <c r="A928" s="155" t="s">
        <v>3070</v>
      </c>
      <c r="B928" s="13"/>
      <c r="C928" s="196"/>
      <c r="D928" s="211"/>
      <c r="E928" s="196"/>
      <c r="F928" s="155"/>
      <c r="G928" s="196"/>
      <c r="H928" s="196"/>
      <c r="I928" s="13"/>
      <c r="U928" s="846"/>
    </row>
    <row r="929" spans="1:25" s="846" customFormat="1" x14ac:dyDescent="0.2">
      <c r="A929" s="155"/>
      <c r="B929" s="13"/>
      <c r="C929" s="196"/>
      <c r="D929" s="200"/>
      <c r="E929" s="196"/>
      <c r="F929" s="207"/>
      <c r="G929" s="196"/>
      <c r="H929" s="196"/>
      <c r="I929" s="107"/>
      <c r="J929"/>
      <c r="K929"/>
      <c r="L929"/>
      <c r="M929"/>
      <c r="N929"/>
      <c r="O929"/>
      <c r="P929"/>
      <c r="Q929"/>
      <c r="R929"/>
      <c r="S929"/>
      <c r="T929"/>
      <c r="U929"/>
      <c r="V929"/>
      <c r="W929"/>
      <c r="X929"/>
      <c r="Y929"/>
    </row>
    <row r="930" spans="1:25" x14ac:dyDescent="0.2">
      <c r="A930" s="203" t="s">
        <v>3071</v>
      </c>
      <c r="B930" s="13"/>
      <c r="C930" s="196"/>
      <c r="D930" s="200"/>
      <c r="E930" s="196"/>
      <c r="F930" s="207"/>
      <c r="G930" s="196"/>
      <c r="H930" s="196"/>
      <c r="I930" s="107"/>
      <c r="X930" s="846"/>
      <c r="Y930" s="846"/>
    </row>
    <row r="931" spans="1:25" x14ac:dyDescent="0.2">
      <c r="A931" s="35" t="s">
        <v>64</v>
      </c>
      <c r="B931" s="26" t="s">
        <v>64</v>
      </c>
      <c r="C931" s="62"/>
      <c r="D931" s="42" t="s">
        <v>1840</v>
      </c>
      <c r="E931" s="26" t="s">
        <v>65</v>
      </c>
      <c r="F931" s="212" t="s">
        <v>65</v>
      </c>
      <c r="G931" s="204"/>
      <c r="H931" s="204"/>
      <c r="I931" s="35"/>
    </row>
    <row r="932" spans="1:25" s="846" customFormat="1" x14ac:dyDescent="0.2">
      <c r="A932" s="102" t="s">
        <v>21</v>
      </c>
      <c r="B932" s="52" t="s">
        <v>56</v>
      </c>
      <c r="C932" s="76" t="s">
        <v>3072</v>
      </c>
      <c r="D932" s="53" t="s">
        <v>3043</v>
      </c>
      <c r="E932" s="57" t="s">
        <v>56</v>
      </c>
      <c r="F932" s="213" t="s">
        <v>21</v>
      </c>
      <c r="G932" s="176"/>
      <c r="H932" s="176"/>
      <c r="I932" s="56" t="s">
        <v>70</v>
      </c>
      <c r="J932"/>
      <c r="K932"/>
      <c r="L932"/>
      <c r="M932"/>
      <c r="N932"/>
      <c r="O932"/>
      <c r="P932"/>
      <c r="Q932"/>
      <c r="R932"/>
      <c r="S932"/>
      <c r="T932"/>
      <c r="U932"/>
      <c r="V932"/>
      <c r="W932"/>
      <c r="X932"/>
      <c r="Y932"/>
    </row>
    <row r="933" spans="1:25" x14ac:dyDescent="0.2">
      <c r="A933" s="65" t="s">
        <v>3073</v>
      </c>
      <c r="B933" s="35" t="s">
        <v>3074</v>
      </c>
      <c r="C933" s="26" t="s">
        <v>3072</v>
      </c>
      <c r="D933" s="124">
        <v>42037</v>
      </c>
      <c r="E933" s="95" t="s">
        <v>2985</v>
      </c>
      <c r="F933" s="60" t="s">
        <v>2984</v>
      </c>
      <c r="G933" s="43"/>
      <c r="H933" s="43"/>
      <c r="I933" s="35" t="s">
        <v>3075</v>
      </c>
      <c r="U933" s="846"/>
      <c r="X933" s="846"/>
      <c r="Y933" s="846"/>
    </row>
    <row r="934" spans="1:25" x14ac:dyDescent="0.2">
      <c r="A934" s="81" t="s">
        <v>3076</v>
      </c>
      <c r="B934" s="24" t="s">
        <v>3077</v>
      </c>
      <c r="C934" s="50"/>
      <c r="D934" s="126">
        <v>42383</v>
      </c>
      <c r="E934" s="112" t="s">
        <v>504</v>
      </c>
      <c r="F934" s="80" t="s">
        <v>503</v>
      </c>
      <c r="G934" s="40"/>
      <c r="H934" s="40"/>
      <c r="I934" s="24" t="s">
        <v>3078</v>
      </c>
      <c r="T934" s="846"/>
      <c r="W934" s="846"/>
    </row>
    <row r="935" spans="1:25" x14ac:dyDescent="0.2">
      <c r="A935" s="857" t="s">
        <v>822</v>
      </c>
      <c r="B935" s="847" t="s">
        <v>823</v>
      </c>
      <c r="C935" s="852"/>
      <c r="D935" s="126">
        <v>43685</v>
      </c>
      <c r="E935" s="112" t="s">
        <v>4457</v>
      </c>
      <c r="F935" s="856" t="s">
        <v>4460</v>
      </c>
      <c r="G935" s="850"/>
      <c r="H935" s="850"/>
      <c r="I935" s="847"/>
    </row>
    <row r="936" spans="1:25" x14ac:dyDescent="0.2">
      <c r="A936" s="857" t="s">
        <v>1055</v>
      </c>
      <c r="B936" s="847" t="s">
        <v>1056</v>
      </c>
      <c r="C936" s="852"/>
      <c r="D936" s="126">
        <v>43678</v>
      </c>
      <c r="E936" s="112" t="s">
        <v>4456</v>
      </c>
      <c r="F936" s="856" t="s">
        <v>4455</v>
      </c>
      <c r="G936" s="850"/>
      <c r="H936" s="850"/>
      <c r="I936" s="847" t="s">
        <v>3075</v>
      </c>
      <c r="S936" s="846"/>
      <c r="V936" s="846"/>
    </row>
    <row r="937" spans="1:25" x14ac:dyDescent="0.2">
      <c r="A937" s="81" t="s">
        <v>1868</v>
      </c>
      <c r="B937" s="24" t="s">
        <v>3079</v>
      </c>
      <c r="C937" s="50" t="s">
        <v>3072</v>
      </c>
      <c r="D937" s="126">
        <v>40893</v>
      </c>
      <c r="E937" s="112" t="s">
        <v>1869</v>
      </c>
      <c r="F937" s="80" t="s">
        <v>1868</v>
      </c>
      <c r="G937" s="40"/>
      <c r="H937" s="40"/>
      <c r="I937" s="24" t="s">
        <v>3047</v>
      </c>
      <c r="U937" s="846"/>
    </row>
    <row r="938" spans="1:25" x14ac:dyDescent="0.2">
      <c r="A938" s="112" t="s">
        <v>3080</v>
      </c>
      <c r="B938" s="24" t="s">
        <v>1943</v>
      </c>
      <c r="C938" s="50"/>
      <c r="D938" s="126">
        <v>42612</v>
      </c>
      <c r="E938" s="24" t="s">
        <v>1943</v>
      </c>
      <c r="F938" s="112" t="s">
        <v>1942</v>
      </c>
      <c r="G938" s="40"/>
      <c r="H938" s="40"/>
      <c r="I938" s="24" t="s">
        <v>3047</v>
      </c>
      <c r="W938" s="846"/>
    </row>
    <row r="939" spans="1:25" x14ac:dyDescent="0.2">
      <c r="A939" s="214" t="s">
        <v>3081</v>
      </c>
      <c r="B939" s="56" t="s">
        <v>947</v>
      </c>
      <c r="C939" s="52"/>
      <c r="D939" s="215">
        <v>42671</v>
      </c>
      <c r="E939" s="56" t="s">
        <v>947</v>
      </c>
      <c r="F939" s="214" t="s">
        <v>946</v>
      </c>
      <c r="G939" s="48"/>
      <c r="H939" s="48"/>
      <c r="I939" s="56" t="s">
        <v>3047</v>
      </c>
      <c r="T939" s="846"/>
    </row>
    <row r="940" spans="1:25" x14ac:dyDescent="0.2">
      <c r="A940" s="81" t="s">
        <v>3082</v>
      </c>
      <c r="B940" s="24" t="s">
        <v>1008</v>
      </c>
      <c r="C940" s="50"/>
      <c r="D940" s="126">
        <v>42398</v>
      </c>
      <c r="E940" s="112" t="s">
        <v>1008</v>
      </c>
      <c r="F940" s="81" t="s">
        <v>1007</v>
      </c>
      <c r="G940" s="40"/>
      <c r="H940" s="40"/>
      <c r="I940" s="81" t="s">
        <v>3083</v>
      </c>
      <c r="J940" s="846"/>
      <c r="K940" s="846"/>
      <c r="L940" s="846"/>
      <c r="M940" s="846"/>
      <c r="N940" s="846"/>
      <c r="O940" s="846"/>
      <c r="P940" s="846"/>
      <c r="Q940" s="846"/>
      <c r="R940" s="846"/>
      <c r="V940" s="846"/>
    </row>
    <row r="941" spans="1:25" x14ac:dyDescent="0.2">
      <c r="A941" s="857" t="s">
        <v>4486</v>
      </c>
      <c r="B941" s="847" t="s">
        <v>989</v>
      </c>
      <c r="C941" s="852"/>
      <c r="D941" s="126">
        <v>43808</v>
      </c>
      <c r="E941" s="112" t="s">
        <v>4484</v>
      </c>
      <c r="F941" s="857" t="s">
        <v>4483</v>
      </c>
      <c r="G941" s="850"/>
      <c r="H941" s="850"/>
      <c r="I941" s="857" t="s">
        <v>3075</v>
      </c>
      <c r="S941" s="846"/>
      <c r="W941" s="846"/>
    </row>
    <row r="942" spans="1:25" x14ac:dyDescent="0.2">
      <c r="A942" s="81" t="s">
        <v>457</v>
      </c>
      <c r="B942" s="24" t="s">
        <v>3084</v>
      </c>
      <c r="C942" s="50"/>
      <c r="D942" s="126">
        <v>42175</v>
      </c>
      <c r="E942" s="112" t="s">
        <v>458</v>
      </c>
      <c r="F942" s="81" t="s">
        <v>457</v>
      </c>
      <c r="G942" s="40"/>
      <c r="H942" s="40"/>
      <c r="I942" s="24" t="s">
        <v>3047</v>
      </c>
    </row>
    <row r="943" spans="1:25" x14ac:dyDescent="0.2">
      <c r="A943" s="80" t="s">
        <v>1998</v>
      </c>
      <c r="B943" s="24" t="s">
        <v>1999</v>
      </c>
      <c r="C943" s="50" t="s">
        <v>3072</v>
      </c>
      <c r="D943" s="126">
        <v>40982</v>
      </c>
      <c r="E943" s="112" t="s">
        <v>3049</v>
      </c>
      <c r="F943" s="80" t="s">
        <v>1998</v>
      </c>
      <c r="G943" s="40"/>
      <c r="H943" s="40"/>
      <c r="I943" s="24" t="s">
        <v>3085</v>
      </c>
      <c r="T943" s="846"/>
      <c r="V943" s="846"/>
    </row>
    <row r="944" spans="1:25" x14ac:dyDescent="0.2">
      <c r="A944" s="80" t="s">
        <v>1028</v>
      </c>
      <c r="B944" s="24" t="s">
        <v>3086</v>
      </c>
      <c r="C944" s="50"/>
      <c r="D944" s="126">
        <v>42709</v>
      </c>
      <c r="E944" s="24" t="s">
        <v>1029</v>
      </c>
      <c r="F944" s="80" t="s">
        <v>1028</v>
      </c>
      <c r="G944" s="40"/>
      <c r="H944" s="40"/>
      <c r="I944" s="24" t="s">
        <v>3047</v>
      </c>
    </row>
    <row r="945" spans="1:25" x14ac:dyDescent="0.2">
      <c r="A945" s="80" t="s">
        <v>3087</v>
      </c>
      <c r="B945" s="24" t="s">
        <v>2054</v>
      </c>
      <c r="C945" s="50" t="s">
        <v>3072</v>
      </c>
      <c r="D945" s="126">
        <v>39995</v>
      </c>
      <c r="E945" s="112" t="s">
        <v>2054</v>
      </c>
      <c r="F945" s="216" t="s">
        <v>2053</v>
      </c>
      <c r="G945" s="40"/>
      <c r="H945" s="40"/>
      <c r="I945" s="24" t="s">
        <v>3088</v>
      </c>
      <c r="J945" s="846"/>
      <c r="K945" s="846"/>
      <c r="L945" s="846"/>
      <c r="M945" s="846"/>
      <c r="N945" s="846"/>
      <c r="O945" s="846"/>
      <c r="P945" s="846"/>
      <c r="Q945" s="846"/>
      <c r="R945" s="846"/>
      <c r="S945" s="846"/>
    </row>
    <row r="946" spans="1:25" x14ac:dyDescent="0.2">
      <c r="A946" s="212" t="s">
        <v>3089</v>
      </c>
      <c r="B946" s="35" t="s">
        <v>2096</v>
      </c>
      <c r="C946" s="26" t="s">
        <v>3072</v>
      </c>
      <c r="D946" s="124">
        <v>42522</v>
      </c>
      <c r="E946" s="95" t="s">
        <v>2096</v>
      </c>
      <c r="F946" s="60" t="s">
        <v>2095</v>
      </c>
      <c r="G946" s="43"/>
      <c r="H946" s="43"/>
      <c r="I946" s="35" t="s">
        <v>3090</v>
      </c>
    </row>
    <row r="947" spans="1:25" x14ac:dyDescent="0.2">
      <c r="A947" s="80" t="s">
        <v>3091</v>
      </c>
      <c r="B947" s="24" t="s">
        <v>2101</v>
      </c>
      <c r="C947" s="50" t="s">
        <v>3072</v>
      </c>
      <c r="D947" s="126">
        <v>42132</v>
      </c>
      <c r="E947" s="112" t="s">
        <v>2101</v>
      </c>
      <c r="F947" s="80" t="s">
        <v>2100</v>
      </c>
      <c r="G947" s="40"/>
      <c r="H947" s="40"/>
      <c r="I947" s="24" t="s">
        <v>3047</v>
      </c>
      <c r="U947" s="846"/>
    </row>
    <row r="948" spans="1:25" x14ac:dyDescent="0.2">
      <c r="A948" s="36" t="s">
        <v>1101</v>
      </c>
      <c r="B948" s="24" t="s">
        <v>3092</v>
      </c>
      <c r="C948" s="50"/>
      <c r="D948" s="126">
        <v>42941</v>
      </c>
      <c r="E948" s="112" t="s">
        <v>1102</v>
      </c>
      <c r="F948" s="36" t="s">
        <v>1101</v>
      </c>
      <c r="G948" s="40"/>
      <c r="H948" s="40"/>
      <c r="I948" s="24" t="s">
        <v>3047</v>
      </c>
    </row>
    <row r="949" spans="1:25" s="846" customFormat="1" x14ac:dyDescent="0.2">
      <c r="A949" s="80" t="s">
        <v>3093</v>
      </c>
      <c r="B949" s="24" t="s">
        <v>534</v>
      </c>
      <c r="C949" s="50"/>
      <c r="D949" s="126">
        <v>41891</v>
      </c>
      <c r="E949" s="112" t="s">
        <v>534</v>
      </c>
      <c r="F949" s="80" t="s">
        <v>533</v>
      </c>
      <c r="G949" s="40"/>
      <c r="H949" s="40"/>
      <c r="I949" s="24" t="s">
        <v>3047</v>
      </c>
      <c r="S949"/>
      <c r="T949"/>
      <c r="U949"/>
      <c r="V949"/>
      <c r="W949"/>
      <c r="X949"/>
      <c r="Y949"/>
    </row>
    <row r="950" spans="1:25" x14ac:dyDescent="0.2">
      <c r="A950" s="102" t="s">
        <v>3094</v>
      </c>
      <c r="B950" s="56" t="s">
        <v>2174</v>
      </c>
      <c r="C950" s="52" t="s">
        <v>3072</v>
      </c>
      <c r="D950" s="215">
        <v>41950</v>
      </c>
      <c r="E950" s="214" t="s">
        <v>2174</v>
      </c>
      <c r="F950" s="88" t="s">
        <v>2173</v>
      </c>
      <c r="G950" s="48"/>
      <c r="H950" s="48"/>
      <c r="I950" s="56" t="s">
        <v>3047</v>
      </c>
      <c r="X950" s="846"/>
      <c r="Y950" s="846"/>
    </row>
    <row r="951" spans="1:25" s="846" customFormat="1" x14ac:dyDescent="0.2">
      <c r="A951" s="81" t="s">
        <v>3095</v>
      </c>
      <c r="B951" s="24" t="s">
        <v>539</v>
      </c>
      <c r="C951" s="50"/>
      <c r="D951" s="126">
        <v>42865</v>
      </c>
      <c r="E951" s="24" t="s">
        <v>539</v>
      </c>
      <c r="F951" s="112" t="s">
        <v>538</v>
      </c>
      <c r="G951" s="40"/>
      <c r="H951" s="40"/>
      <c r="I951" s="24" t="s">
        <v>3047</v>
      </c>
      <c r="J951"/>
      <c r="K951"/>
      <c r="L951"/>
      <c r="M951"/>
      <c r="N951"/>
      <c r="O951"/>
      <c r="P951"/>
      <c r="Q951"/>
      <c r="R951"/>
      <c r="S951"/>
      <c r="T951"/>
      <c r="V951"/>
      <c r="W951"/>
      <c r="X951"/>
      <c r="Y951"/>
    </row>
    <row r="952" spans="1:25" x14ac:dyDescent="0.2">
      <c r="A952" s="81" t="s">
        <v>3096</v>
      </c>
      <c r="B952" s="24" t="s">
        <v>3097</v>
      </c>
      <c r="C952" s="50" t="s">
        <v>3072</v>
      </c>
      <c r="D952" s="126">
        <v>42312</v>
      </c>
      <c r="E952" s="112" t="s">
        <v>1928</v>
      </c>
      <c r="F952" s="80" t="s">
        <v>1927</v>
      </c>
      <c r="G952" s="40"/>
      <c r="H952" s="40"/>
      <c r="I952" s="24" t="s">
        <v>3047</v>
      </c>
      <c r="X952" s="846"/>
      <c r="Y952" s="846"/>
    </row>
    <row r="953" spans="1:25" s="846" customFormat="1" x14ac:dyDescent="0.2">
      <c r="A953" s="857" t="s">
        <v>1190</v>
      </c>
      <c r="B953" s="847" t="s">
        <v>1191</v>
      </c>
      <c r="C953" s="852"/>
      <c r="D953" s="126">
        <v>44001</v>
      </c>
      <c r="E953" s="112" t="s">
        <v>4605</v>
      </c>
      <c r="F953" s="856" t="s">
        <v>4606</v>
      </c>
      <c r="G953" s="850"/>
      <c r="H953" s="850"/>
      <c r="I953" s="847" t="s">
        <v>3047</v>
      </c>
    </row>
    <row r="954" spans="1:25" s="846" customFormat="1" x14ac:dyDescent="0.2">
      <c r="A954" s="81" t="s">
        <v>3098</v>
      </c>
      <c r="B954" s="24" t="s">
        <v>3099</v>
      </c>
      <c r="C954" s="50"/>
      <c r="D954" s="126">
        <v>40352</v>
      </c>
      <c r="E954" s="112" t="s">
        <v>698</v>
      </c>
      <c r="F954" s="216" t="s">
        <v>697</v>
      </c>
      <c r="G954" s="40"/>
      <c r="H954" s="40"/>
      <c r="I954" s="24" t="s">
        <v>3047</v>
      </c>
      <c r="J954"/>
      <c r="K954"/>
      <c r="L954"/>
      <c r="M954"/>
      <c r="N954"/>
      <c r="O954"/>
      <c r="P954"/>
      <c r="Q954"/>
      <c r="R954"/>
      <c r="S954"/>
      <c r="U954"/>
      <c r="V954"/>
      <c r="W954"/>
      <c r="X954"/>
      <c r="Y954"/>
    </row>
    <row r="955" spans="1:25" s="846" customFormat="1" x14ac:dyDescent="0.2">
      <c r="A955" s="81" t="s">
        <v>2286</v>
      </c>
      <c r="B955" s="24" t="s">
        <v>3100</v>
      </c>
      <c r="C955" s="50" t="s">
        <v>3072</v>
      </c>
      <c r="D955" s="126">
        <v>41267</v>
      </c>
      <c r="E955" s="112" t="s">
        <v>2287</v>
      </c>
      <c r="F955" s="80" t="s">
        <v>2286</v>
      </c>
      <c r="G955" s="40"/>
      <c r="H955" s="40"/>
      <c r="I955" s="24" t="s">
        <v>3047</v>
      </c>
      <c r="J955"/>
      <c r="K955"/>
      <c r="L955"/>
      <c r="M955"/>
      <c r="N955"/>
      <c r="O955"/>
      <c r="P955"/>
      <c r="Q955"/>
      <c r="R955"/>
      <c r="S955"/>
      <c r="T955"/>
      <c r="V955"/>
      <c r="W955"/>
    </row>
    <row r="956" spans="1:25" x14ac:dyDescent="0.2">
      <c r="A956" s="112" t="s">
        <v>1228</v>
      </c>
      <c r="B956" s="24" t="s">
        <v>2299</v>
      </c>
      <c r="C956" s="50"/>
      <c r="D956" s="126">
        <v>42552</v>
      </c>
      <c r="E956" s="112" t="s">
        <v>1229</v>
      </c>
      <c r="F956" s="216" t="s">
        <v>1228</v>
      </c>
      <c r="G956" s="40"/>
      <c r="H956" s="40"/>
      <c r="I956" s="24" t="s">
        <v>3047</v>
      </c>
      <c r="S956" s="846"/>
      <c r="X956" s="846"/>
      <c r="Y956" s="846"/>
    </row>
    <row r="957" spans="1:25" x14ac:dyDescent="0.2">
      <c r="A957" s="112" t="s">
        <v>4289</v>
      </c>
      <c r="B957" s="847" t="s">
        <v>4248</v>
      </c>
      <c r="C957" s="852"/>
      <c r="D957" s="126">
        <v>43256</v>
      </c>
      <c r="E957" s="112" t="s">
        <v>4262</v>
      </c>
      <c r="F957" s="216" t="s">
        <v>4263</v>
      </c>
      <c r="G957" s="850"/>
      <c r="H957" s="850"/>
      <c r="I957" s="847" t="s">
        <v>4290</v>
      </c>
    </row>
    <row r="958" spans="1:25" x14ac:dyDescent="0.2">
      <c r="A958" s="65" t="s">
        <v>2318</v>
      </c>
      <c r="B958" s="35" t="s">
        <v>3101</v>
      </c>
      <c r="C958" s="26" t="s">
        <v>3072</v>
      </c>
      <c r="D958" s="124">
        <v>40982</v>
      </c>
      <c r="E958" s="95" t="s">
        <v>2319</v>
      </c>
      <c r="F958" s="60" t="s">
        <v>2318</v>
      </c>
      <c r="G958" s="43"/>
      <c r="H958" s="43"/>
      <c r="I958" s="35" t="s">
        <v>3085</v>
      </c>
      <c r="T958" s="846"/>
    </row>
    <row r="959" spans="1:25" x14ac:dyDescent="0.2">
      <c r="A959" s="81" t="s">
        <v>3056</v>
      </c>
      <c r="B959" s="24" t="s">
        <v>852</v>
      </c>
      <c r="C959" s="50"/>
      <c r="D959" s="126">
        <v>42291</v>
      </c>
      <c r="E959" s="112" t="s">
        <v>852</v>
      </c>
      <c r="F959" s="80" t="s">
        <v>851</v>
      </c>
      <c r="G959" s="40"/>
      <c r="H959" s="40"/>
      <c r="I959" s="24" t="s">
        <v>3047</v>
      </c>
      <c r="W959" s="846"/>
    </row>
    <row r="960" spans="1:25" x14ac:dyDescent="0.2">
      <c r="A960" s="81" t="s">
        <v>1271</v>
      </c>
      <c r="B960" s="24" t="s">
        <v>1272</v>
      </c>
      <c r="C960" s="50"/>
      <c r="D960" s="126">
        <v>43102</v>
      </c>
      <c r="E960" s="112" t="s">
        <v>3995</v>
      </c>
      <c r="F960" s="80" t="s">
        <v>3996</v>
      </c>
      <c r="G960" s="40"/>
      <c r="H960" s="40"/>
      <c r="I960" s="24" t="s">
        <v>3047</v>
      </c>
      <c r="J960" s="846"/>
      <c r="K960" s="846"/>
      <c r="L960" s="846"/>
      <c r="M960" s="846"/>
      <c r="N960" s="846"/>
      <c r="O960" s="846"/>
      <c r="P960" s="846"/>
      <c r="Q960" s="846"/>
      <c r="R960" s="846"/>
      <c r="S960" s="846"/>
    </row>
    <row r="961" spans="1:25" x14ac:dyDescent="0.2">
      <c r="A961" s="81" t="s">
        <v>3102</v>
      </c>
      <c r="B961" s="24" t="s">
        <v>1302</v>
      </c>
      <c r="C961" s="50"/>
      <c r="D961" s="126">
        <v>42310</v>
      </c>
      <c r="E961" s="112" t="s">
        <v>1302</v>
      </c>
      <c r="F961" s="80" t="s">
        <v>1301</v>
      </c>
      <c r="G961" s="40"/>
      <c r="H961" s="40"/>
      <c r="I961" s="24" t="s">
        <v>3047</v>
      </c>
      <c r="T961" s="846"/>
      <c r="V961" s="846"/>
      <c r="W961" s="846"/>
    </row>
    <row r="962" spans="1:25" x14ac:dyDescent="0.2">
      <c r="A962" s="857" t="s">
        <v>1299</v>
      </c>
      <c r="B962" s="847" t="s">
        <v>1300</v>
      </c>
      <c r="C962" s="852"/>
      <c r="D962" s="126">
        <v>43728</v>
      </c>
      <c r="E962" s="112" t="s">
        <v>4475</v>
      </c>
      <c r="F962" s="856" t="s">
        <v>4476</v>
      </c>
      <c r="G962" s="850"/>
      <c r="H962" s="850"/>
      <c r="I962" s="847" t="s">
        <v>3047</v>
      </c>
    </row>
    <row r="963" spans="1:25" x14ac:dyDescent="0.2">
      <c r="A963" s="102" t="s">
        <v>3103</v>
      </c>
      <c r="B963" s="56" t="s">
        <v>3104</v>
      </c>
      <c r="C963" s="52" t="s">
        <v>3072</v>
      </c>
      <c r="D963" s="215">
        <v>41767</v>
      </c>
      <c r="E963" s="214" t="s">
        <v>2238</v>
      </c>
      <c r="F963" s="88" t="s">
        <v>2237</v>
      </c>
      <c r="G963" s="48"/>
      <c r="H963" s="48"/>
      <c r="I963" s="56" t="s">
        <v>3047</v>
      </c>
      <c r="S963" s="846"/>
      <c r="V963" s="846"/>
      <c r="W963" s="846"/>
    </row>
    <row r="964" spans="1:25" x14ac:dyDescent="0.2">
      <c r="A964" s="81" t="s">
        <v>623</v>
      </c>
      <c r="B964" s="24" t="s">
        <v>3105</v>
      </c>
      <c r="C964" s="50"/>
      <c r="D964" s="126">
        <v>40980</v>
      </c>
      <c r="E964" s="112" t="s">
        <v>3106</v>
      </c>
      <c r="F964" s="80" t="s">
        <v>623</v>
      </c>
      <c r="G964" s="40"/>
      <c r="H964" s="40"/>
      <c r="I964" s="24" t="s">
        <v>3107</v>
      </c>
      <c r="J964" s="846"/>
      <c r="K964" s="846"/>
      <c r="L964" s="846"/>
      <c r="M964" s="846"/>
      <c r="N964" s="846"/>
      <c r="O964" s="846"/>
      <c r="P964" s="846"/>
      <c r="Q964" s="846"/>
      <c r="R964" s="846"/>
      <c r="W964" s="846"/>
    </row>
    <row r="965" spans="1:25" x14ac:dyDescent="0.2">
      <c r="A965" s="81" t="s">
        <v>623</v>
      </c>
      <c r="B965" s="24" t="s">
        <v>3108</v>
      </c>
      <c r="C965" s="50"/>
      <c r="D965" s="126">
        <v>42368</v>
      </c>
      <c r="E965" s="112" t="s">
        <v>624</v>
      </c>
      <c r="F965" s="81" t="s">
        <v>623</v>
      </c>
      <c r="G965" s="40"/>
      <c r="H965" s="40"/>
      <c r="I965" s="24" t="s">
        <v>3109</v>
      </c>
      <c r="V965" s="846"/>
    </row>
    <row r="966" spans="1:25" x14ac:dyDescent="0.2">
      <c r="A966" s="857" t="s">
        <v>4588</v>
      </c>
      <c r="B966" s="847" t="s">
        <v>1319</v>
      </c>
      <c r="C966" s="852"/>
      <c r="D966" s="126">
        <v>43921</v>
      </c>
      <c r="E966" s="112" t="s">
        <v>4587</v>
      </c>
      <c r="F966" s="856" t="s">
        <v>4586</v>
      </c>
      <c r="G966" s="850"/>
      <c r="H966" s="850"/>
      <c r="I966" s="853" t="s">
        <v>3047</v>
      </c>
      <c r="V966" s="846"/>
    </row>
    <row r="967" spans="1:25" x14ac:dyDescent="0.2">
      <c r="A967" s="112" t="s">
        <v>3110</v>
      </c>
      <c r="B967" s="24" t="s">
        <v>1349</v>
      </c>
      <c r="C967" s="50"/>
      <c r="D967" s="126">
        <v>42613</v>
      </c>
      <c r="E967" s="24" t="s">
        <v>1349</v>
      </c>
      <c r="F967" s="216" t="s">
        <v>1348</v>
      </c>
      <c r="G967" s="40"/>
      <c r="H967" s="40"/>
      <c r="I967" s="24" t="s">
        <v>3047</v>
      </c>
      <c r="J967" s="846"/>
      <c r="K967" s="846"/>
      <c r="L967" s="846"/>
      <c r="M967" s="846"/>
      <c r="N967" s="846"/>
      <c r="O967" s="846"/>
      <c r="P967" s="846"/>
      <c r="Q967" s="846"/>
      <c r="R967" s="846"/>
    </row>
    <row r="968" spans="1:25" x14ac:dyDescent="0.2">
      <c r="A968" s="81" t="s">
        <v>3111</v>
      </c>
      <c r="B968" s="24" t="s">
        <v>650</v>
      </c>
      <c r="C968" s="50"/>
      <c r="D968" s="126">
        <v>42768</v>
      </c>
      <c r="E968" s="24" t="s">
        <v>650</v>
      </c>
      <c r="F968" s="80" t="s">
        <v>649</v>
      </c>
      <c r="G968" s="40"/>
      <c r="H968" s="40"/>
      <c r="I968" s="24" t="s">
        <v>3047</v>
      </c>
    </row>
    <row r="969" spans="1:25" x14ac:dyDescent="0.2">
      <c r="A969" s="112" t="s">
        <v>3112</v>
      </c>
      <c r="B969" s="24" t="s">
        <v>3113</v>
      </c>
      <c r="C969" s="50"/>
      <c r="D969" s="126">
        <v>42492</v>
      </c>
      <c r="E969" s="112" t="s">
        <v>799</v>
      </c>
      <c r="F969" s="80" t="s">
        <v>798</v>
      </c>
      <c r="G969" s="40"/>
      <c r="H969" s="40"/>
      <c r="I969" s="24" t="s">
        <v>3047</v>
      </c>
    </row>
    <row r="970" spans="1:25" s="846" customFormat="1" x14ac:dyDescent="0.2">
      <c r="A970" s="65" t="s">
        <v>3114</v>
      </c>
      <c r="B970" s="35" t="s">
        <v>3115</v>
      </c>
      <c r="C970" s="26"/>
      <c r="D970" s="124">
        <v>41408</v>
      </c>
      <c r="E970" s="95" t="s">
        <v>3116</v>
      </c>
      <c r="F970" s="212" t="s">
        <v>3117</v>
      </c>
      <c r="G970" s="43"/>
      <c r="H970" s="43"/>
      <c r="I970" s="35" t="s">
        <v>3047</v>
      </c>
      <c r="J970"/>
      <c r="K970"/>
      <c r="L970"/>
      <c r="M970"/>
      <c r="N970"/>
      <c r="O970"/>
      <c r="P970"/>
      <c r="Q970"/>
      <c r="R970"/>
      <c r="S970"/>
      <c r="T970"/>
      <c r="U970"/>
      <c r="V970"/>
      <c r="W970"/>
      <c r="X970"/>
      <c r="Y970"/>
    </row>
    <row r="971" spans="1:25" x14ac:dyDescent="0.2">
      <c r="A971" s="112" t="s">
        <v>3117</v>
      </c>
      <c r="B971" s="24" t="s">
        <v>3116</v>
      </c>
      <c r="C971" s="50"/>
      <c r="D971" s="126">
        <v>42492</v>
      </c>
      <c r="E971" s="112" t="s">
        <v>329</v>
      </c>
      <c r="F971" s="80" t="s">
        <v>328</v>
      </c>
      <c r="G971" s="40"/>
      <c r="H971" s="40"/>
      <c r="I971" s="24" t="s">
        <v>3047</v>
      </c>
      <c r="X971" s="846"/>
      <c r="Y971" s="846"/>
    </row>
    <row r="972" spans="1:25" x14ac:dyDescent="0.2">
      <c r="A972" s="81" t="s">
        <v>2492</v>
      </c>
      <c r="B972" s="24" t="s">
        <v>3118</v>
      </c>
      <c r="C972" s="50" t="s">
        <v>3072</v>
      </c>
      <c r="D972" s="126">
        <v>42513</v>
      </c>
      <c r="E972" s="112" t="s">
        <v>2493</v>
      </c>
      <c r="F972" s="80" t="s">
        <v>2492</v>
      </c>
      <c r="G972" s="40"/>
      <c r="H972" s="40"/>
      <c r="I972" s="24" t="s">
        <v>3047</v>
      </c>
      <c r="U972" s="846"/>
    </row>
    <row r="973" spans="1:25" x14ac:dyDescent="0.2">
      <c r="A973" s="81" t="s">
        <v>3119</v>
      </c>
      <c r="B973" s="24" t="s">
        <v>282</v>
      </c>
      <c r="C973" s="50"/>
      <c r="D973" s="126">
        <v>42032</v>
      </c>
      <c r="E973" s="112" t="s">
        <v>282</v>
      </c>
      <c r="F973" s="81" t="s">
        <v>281</v>
      </c>
      <c r="G973" s="40"/>
      <c r="H973" s="40"/>
      <c r="I973" s="24" t="s">
        <v>3120</v>
      </c>
    </row>
    <row r="974" spans="1:25" x14ac:dyDescent="0.2">
      <c r="A974" s="102" t="s">
        <v>3121</v>
      </c>
      <c r="B974" s="56" t="s">
        <v>293</v>
      </c>
      <c r="C974" s="52"/>
      <c r="D974" s="215">
        <v>41736</v>
      </c>
      <c r="E974" s="214" t="s">
        <v>293</v>
      </c>
      <c r="F974" s="88" t="s">
        <v>292</v>
      </c>
      <c r="G974" s="48"/>
      <c r="H974" s="48"/>
      <c r="I974" s="56" t="s">
        <v>3047</v>
      </c>
      <c r="U974" s="846"/>
    </row>
    <row r="975" spans="1:25" x14ac:dyDescent="0.2">
      <c r="A975" s="24" t="s">
        <v>4133</v>
      </c>
      <c r="B975" s="24" t="s">
        <v>681</v>
      </c>
      <c r="C975" s="50"/>
      <c r="D975" s="126">
        <v>43209</v>
      </c>
      <c r="E975" s="112" t="s">
        <v>681</v>
      </c>
      <c r="F975" s="36" t="s">
        <v>4134</v>
      </c>
      <c r="G975" s="40"/>
      <c r="H975" s="40"/>
      <c r="I975" s="24" t="s">
        <v>3047</v>
      </c>
    </row>
    <row r="976" spans="1:25" x14ac:dyDescent="0.2">
      <c r="A976" s="36" t="s">
        <v>4373</v>
      </c>
      <c r="B976" s="847" t="s">
        <v>3871</v>
      </c>
      <c r="C976" s="852"/>
      <c r="D976" s="126">
        <v>43788</v>
      </c>
      <c r="E976" s="112" t="s">
        <v>2290</v>
      </c>
      <c r="F976" s="881" t="s">
        <v>4482</v>
      </c>
      <c r="G976" s="850"/>
      <c r="H976" s="850"/>
      <c r="I976" s="847" t="s">
        <v>3075</v>
      </c>
      <c r="U976" s="846"/>
    </row>
    <row r="977" spans="1:25" x14ac:dyDescent="0.2">
      <c r="A977" s="80" t="s">
        <v>2551</v>
      </c>
      <c r="B977" s="24" t="s">
        <v>2552</v>
      </c>
      <c r="C977" s="50"/>
      <c r="D977" s="126">
        <v>41423</v>
      </c>
      <c r="E977" s="112" t="s">
        <v>3122</v>
      </c>
      <c r="F977" s="80" t="s">
        <v>3123</v>
      </c>
      <c r="G977" s="40"/>
      <c r="H977" s="40"/>
      <c r="I977" s="24" t="s">
        <v>3124</v>
      </c>
      <c r="U977" s="846"/>
    </row>
    <row r="978" spans="1:25" x14ac:dyDescent="0.2">
      <c r="A978" s="216" t="s">
        <v>3125</v>
      </c>
      <c r="B978" s="24" t="s">
        <v>2571</v>
      </c>
      <c r="C978" s="50"/>
      <c r="D978" s="126">
        <v>42593</v>
      </c>
      <c r="E978" s="24" t="s">
        <v>2571</v>
      </c>
      <c r="F978" s="216" t="s">
        <v>2570</v>
      </c>
      <c r="G978" s="40"/>
      <c r="H978" s="40"/>
      <c r="I978" s="24" t="s">
        <v>3047</v>
      </c>
      <c r="T978" s="846"/>
    </row>
    <row r="979" spans="1:25" x14ac:dyDescent="0.2">
      <c r="A979" s="80" t="s">
        <v>3126</v>
      </c>
      <c r="B979" s="24" t="s">
        <v>3127</v>
      </c>
      <c r="C979" s="50"/>
      <c r="D979" s="126">
        <v>42054</v>
      </c>
      <c r="E979" s="112" t="s">
        <v>572</v>
      </c>
      <c r="F979" s="80" t="s">
        <v>571</v>
      </c>
      <c r="G979" s="40"/>
      <c r="H979" s="40"/>
      <c r="I979" s="24" t="s">
        <v>3047</v>
      </c>
      <c r="W979" s="846"/>
    </row>
    <row r="980" spans="1:25" x14ac:dyDescent="0.2">
      <c r="A980" s="856" t="s">
        <v>4287</v>
      </c>
      <c r="B980" s="847" t="s">
        <v>4066</v>
      </c>
      <c r="C980" s="852"/>
      <c r="D980" s="126">
        <v>43343</v>
      </c>
      <c r="E980" s="112" t="s">
        <v>4252</v>
      </c>
      <c r="F980" s="856" t="s">
        <v>4288</v>
      </c>
      <c r="G980" s="850"/>
      <c r="H980" s="850"/>
      <c r="I980" s="847" t="s">
        <v>3144</v>
      </c>
      <c r="K980" s="863"/>
      <c r="S980" s="846"/>
      <c r="T980" s="846"/>
    </row>
    <row r="981" spans="1:25" x14ac:dyDescent="0.2">
      <c r="A981" s="80" t="s">
        <v>3128</v>
      </c>
      <c r="B981" s="24" t="s">
        <v>313</v>
      </c>
      <c r="C981" s="50"/>
      <c r="D981" s="126">
        <v>41218</v>
      </c>
      <c r="E981" s="112" t="s">
        <v>313</v>
      </c>
      <c r="F981" s="80" t="s">
        <v>312</v>
      </c>
      <c r="G981" s="40"/>
      <c r="H981" s="40"/>
      <c r="I981" s="24" t="s">
        <v>3129</v>
      </c>
      <c r="V981" s="846"/>
    </row>
    <row r="982" spans="1:25" s="846" customFormat="1" x14ac:dyDescent="0.2">
      <c r="A982" s="863" t="s">
        <v>1567</v>
      </c>
      <c r="B982" s="875" t="s">
        <v>1568</v>
      </c>
      <c r="C982" s="852"/>
      <c r="D982" s="126">
        <v>44013</v>
      </c>
      <c r="E982" s="112" t="s">
        <v>4610</v>
      </c>
      <c r="F982" s="856" t="s">
        <v>4611</v>
      </c>
      <c r="G982" s="850"/>
      <c r="H982" s="850"/>
      <c r="I982" s="847" t="s">
        <v>3047</v>
      </c>
    </row>
    <row r="983" spans="1:25" s="846" customFormat="1" x14ac:dyDescent="0.2">
      <c r="A983" s="60" t="s">
        <v>737</v>
      </c>
      <c r="B983" s="35" t="s">
        <v>3130</v>
      </c>
      <c r="C983" s="26"/>
      <c r="D983" s="124">
        <v>40905</v>
      </c>
      <c r="E983" s="95" t="s">
        <v>738</v>
      </c>
      <c r="F983" s="60" t="s">
        <v>737</v>
      </c>
      <c r="G983" s="43"/>
      <c r="H983" s="43"/>
      <c r="I983" s="35" t="s">
        <v>3047</v>
      </c>
      <c r="J983"/>
      <c r="K983"/>
      <c r="L983"/>
      <c r="M983"/>
      <c r="N983"/>
      <c r="O983"/>
      <c r="P983"/>
      <c r="Q983"/>
      <c r="R983"/>
      <c r="V983"/>
      <c r="W983"/>
      <c r="X983"/>
      <c r="Y983"/>
    </row>
    <row r="984" spans="1:25" s="846" customFormat="1" x14ac:dyDescent="0.2">
      <c r="A984" s="881" t="s">
        <v>4146</v>
      </c>
      <c r="B984" s="875" t="s">
        <v>4147</v>
      </c>
      <c r="C984" s="852"/>
      <c r="D984" s="126">
        <v>44014</v>
      </c>
      <c r="E984" s="112" t="s">
        <v>4613</v>
      </c>
      <c r="F984" s="856" t="s">
        <v>4614</v>
      </c>
      <c r="G984" s="850"/>
      <c r="H984" s="850"/>
      <c r="I984" s="848" t="s">
        <v>3047</v>
      </c>
    </row>
    <row r="985" spans="1:25" x14ac:dyDescent="0.2">
      <c r="A985" s="856" t="s">
        <v>4381</v>
      </c>
      <c r="B985" s="847" t="s">
        <v>4380</v>
      </c>
      <c r="C985" s="852"/>
      <c r="D985" s="126">
        <v>43404</v>
      </c>
      <c r="E985" s="112" t="s">
        <v>4377</v>
      </c>
      <c r="F985" s="856" t="s">
        <v>4376</v>
      </c>
      <c r="G985" s="850"/>
      <c r="H985" s="850"/>
      <c r="I985" s="847" t="s">
        <v>3144</v>
      </c>
      <c r="T985" s="846"/>
      <c r="X985" s="846"/>
      <c r="Y985" s="846"/>
    </row>
    <row r="986" spans="1:25" x14ac:dyDescent="0.2">
      <c r="A986" s="80" t="s">
        <v>2702</v>
      </c>
      <c r="B986" s="24" t="s">
        <v>2703</v>
      </c>
      <c r="C986" s="50" t="s">
        <v>3072</v>
      </c>
      <c r="D986" s="126">
        <v>40358</v>
      </c>
      <c r="E986" s="112" t="s">
        <v>2703</v>
      </c>
      <c r="F986" s="216" t="s">
        <v>3131</v>
      </c>
      <c r="G986" s="40"/>
      <c r="H986" s="40"/>
      <c r="I986" s="24" t="s">
        <v>3132</v>
      </c>
      <c r="J986" s="846"/>
      <c r="K986" s="846"/>
      <c r="L986" s="846"/>
      <c r="M986" s="846"/>
      <c r="N986" s="846"/>
      <c r="O986" s="846"/>
      <c r="P986" s="846"/>
      <c r="Q986" s="846"/>
      <c r="R986" s="846"/>
      <c r="S986" s="846"/>
    </row>
    <row r="987" spans="1:25" x14ac:dyDescent="0.2">
      <c r="A987" s="856" t="s">
        <v>1604</v>
      </c>
      <c r="B987" s="847" t="s">
        <v>1605</v>
      </c>
      <c r="C987" s="852"/>
      <c r="D987" s="126">
        <v>43920</v>
      </c>
      <c r="E987" s="112" t="s">
        <v>4591</v>
      </c>
      <c r="F987" s="856" t="s">
        <v>1604</v>
      </c>
      <c r="G987" s="850"/>
      <c r="H987" s="850"/>
      <c r="I987" s="847" t="s">
        <v>3047</v>
      </c>
      <c r="J987" s="846"/>
      <c r="K987" s="846"/>
      <c r="L987" s="846"/>
      <c r="M987" s="846"/>
      <c r="N987" s="846"/>
      <c r="O987" s="846"/>
      <c r="P987" s="846"/>
      <c r="Q987" s="846"/>
      <c r="R987" s="846"/>
      <c r="S987" s="846"/>
      <c r="T987" s="846"/>
    </row>
    <row r="988" spans="1:25" x14ac:dyDescent="0.2">
      <c r="A988" s="80" t="s">
        <v>3133</v>
      </c>
      <c r="B988" s="24" t="s">
        <v>3134</v>
      </c>
      <c r="C988" s="50"/>
      <c r="D988" s="126">
        <v>42192</v>
      </c>
      <c r="E988" s="112" t="s">
        <v>1797</v>
      </c>
      <c r="F988" s="80" t="s">
        <v>3135</v>
      </c>
      <c r="G988" s="40"/>
      <c r="H988" s="40"/>
      <c r="I988" s="24" t="s">
        <v>3136</v>
      </c>
      <c r="S988" s="846"/>
    </row>
    <row r="989" spans="1:25" x14ac:dyDescent="0.2">
      <c r="A989" s="80" t="s">
        <v>3137</v>
      </c>
      <c r="B989" s="24" t="s">
        <v>3138</v>
      </c>
      <c r="C989" s="50"/>
      <c r="D989" s="126">
        <v>42361</v>
      </c>
      <c r="E989" s="112" t="s">
        <v>771</v>
      </c>
      <c r="F989" s="80" t="s">
        <v>770</v>
      </c>
      <c r="G989" s="40"/>
      <c r="H989" s="40"/>
      <c r="I989" s="24" t="s">
        <v>3047</v>
      </c>
      <c r="J989" s="846"/>
      <c r="K989" s="846"/>
      <c r="L989" s="846"/>
      <c r="M989" s="846"/>
      <c r="N989" s="846"/>
      <c r="O989" s="846"/>
      <c r="P989" s="846"/>
      <c r="Q989" s="846"/>
      <c r="R989" s="846"/>
    </row>
    <row r="990" spans="1:25" x14ac:dyDescent="0.2">
      <c r="A990" s="88" t="s">
        <v>3139</v>
      </c>
      <c r="B990" s="56" t="s">
        <v>1692</v>
      </c>
      <c r="C990" s="52"/>
      <c r="D990" s="215">
        <v>41962</v>
      </c>
      <c r="E990" s="214" t="s">
        <v>1692</v>
      </c>
      <c r="F990" s="88" t="s">
        <v>1691</v>
      </c>
      <c r="G990" s="48"/>
      <c r="H990" s="48"/>
      <c r="I990" s="56" t="s">
        <v>3047</v>
      </c>
    </row>
    <row r="991" spans="1:25" x14ac:dyDescent="0.2">
      <c r="A991" s="80" t="s">
        <v>782</v>
      </c>
      <c r="B991" s="24" t="s">
        <v>3140</v>
      </c>
      <c r="C991" s="50"/>
      <c r="D991" s="126">
        <v>41101</v>
      </c>
      <c r="E991" s="112" t="s">
        <v>783</v>
      </c>
      <c r="F991" s="80" t="s">
        <v>782</v>
      </c>
      <c r="G991" s="40"/>
      <c r="H991" s="40"/>
      <c r="I991" s="24" t="s">
        <v>3047</v>
      </c>
      <c r="J991" s="846"/>
      <c r="K991" s="846"/>
      <c r="L991" s="846"/>
      <c r="M991" s="846"/>
      <c r="N991" s="846"/>
      <c r="O991" s="846"/>
      <c r="P991" s="846"/>
      <c r="Q991" s="846"/>
      <c r="R991" s="846"/>
    </row>
    <row r="992" spans="1:25" x14ac:dyDescent="0.2">
      <c r="A992" s="112" t="s">
        <v>3141</v>
      </c>
      <c r="B992" s="24" t="s">
        <v>801</v>
      </c>
      <c r="C992" s="50"/>
      <c r="D992" s="126">
        <v>42593</v>
      </c>
      <c r="E992" s="24" t="s">
        <v>801</v>
      </c>
      <c r="F992" s="112" t="s">
        <v>800</v>
      </c>
      <c r="G992" s="40"/>
      <c r="H992" s="40"/>
      <c r="I992" s="24" t="s">
        <v>3047</v>
      </c>
      <c r="J992" s="846"/>
      <c r="K992" s="846"/>
      <c r="L992" s="846"/>
      <c r="M992" s="846"/>
      <c r="N992" s="846"/>
      <c r="O992" s="846"/>
      <c r="P992" s="846"/>
      <c r="Q992" s="846"/>
      <c r="R992" s="846"/>
    </row>
    <row r="993" spans="1:23" x14ac:dyDescent="0.2">
      <c r="A993" s="81" t="s">
        <v>3142</v>
      </c>
      <c r="B993" s="24" t="s">
        <v>3143</v>
      </c>
      <c r="C993" s="50"/>
      <c r="D993" s="126">
        <v>42857</v>
      </c>
      <c r="E993" s="112" t="s">
        <v>555</v>
      </c>
      <c r="F993" s="80" t="s">
        <v>554</v>
      </c>
      <c r="G993" s="40"/>
      <c r="H993" s="40"/>
      <c r="I993" s="24" t="s">
        <v>3144</v>
      </c>
      <c r="W993" s="846"/>
    </row>
    <row r="994" spans="1:23" x14ac:dyDescent="0.2">
      <c r="A994" s="80" t="s">
        <v>805</v>
      </c>
      <c r="B994" s="24" t="s">
        <v>3145</v>
      </c>
      <c r="C994" s="50"/>
      <c r="D994" s="126">
        <v>40893</v>
      </c>
      <c r="E994" s="112" t="s">
        <v>806</v>
      </c>
      <c r="F994" s="80" t="s">
        <v>805</v>
      </c>
      <c r="G994" s="40"/>
      <c r="H994" s="40"/>
      <c r="I994" s="24" t="s">
        <v>3047</v>
      </c>
    </row>
    <row r="995" spans="1:23" x14ac:dyDescent="0.2">
      <c r="A995" s="81" t="s">
        <v>3146</v>
      </c>
      <c r="B995" s="24" t="s">
        <v>1978</v>
      </c>
      <c r="C995" s="50" t="s">
        <v>3072</v>
      </c>
      <c r="D995" s="126">
        <v>42306</v>
      </c>
      <c r="E995" s="112" t="s">
        <v>1978</v>
      </c>
      <c r="F995" s="80" t="s">
        <v>1977</v>
      </c>
      <c r="G995" s="40"/>
      <c r="H995" s="40"/>
      <c r="I995" s="24" t="s">
        <v>3047</v>
      </c>
      <c r="V995" s="846"/>
    </row>
    <row r="996" spans="1:23" x14ac:dyDescent="0.2">
      <c r="A996" s="65" t="s">
        <v>3147</v>
      </c>
      <c r="B996" s="35" t="s">
        <v>3148</v>
      </c>
      <c r="C996" s="26"/>
      <c r="D996" s="124">
        <v>42948</v>
      </c>
      <c r="E996" s="95" t="s">
        <v>920</v>
      </c>
      <c r="F996" s="60" t="s">
        <v>919</v>
      </c>
      <c r="G996" s="43"/>
      <c r="H996" s="43"/>
      <c r="I996" s="35" t="s">
        <v>3075</v>
      </c>
      <c r="U996" s="846"/>
    </row>
    <row r="997" spans="1:23" x14ac:dyDescent="0.2">
      <c r="A997" s="81" t="s">
        <v>3149</v>
      </c>
      <c r="B997" s="24" t="s">
        <v>3150</v>
      </c>
      <c r="C997" s="50"/>
      <c r="D997" s="126">
        <v>42961</v>
      </c>
      <c r="E997" s="112" t="s">
        <v>922</v>
      </c>
      <c r="F997" s="80" t="s">
        <v>921</v>
      </c>
      <c r="G997" s="40"/>
      <c r="H997" s="40"/>
      <c r="I997" s="81" t="s">
        <v>3075</v>
      </c>
    </row>
    <row r="998" spans="1:23" x14ac:dyDescent="0.2">
      <c r="A998" s="81" t="s">
        <v>3151</v>
      </c>
      <c r="B998" s="24" t="s">
        <v>2928</v>
      </c>
      <c r="C998" s="50" t="s">
        <v>3072</v>
      </c>
      <c r="D998" s="126">
        <v>41124</v>
      </c>
      <c r="E998" s="112" t="s">
        <v>2928</v>
      </c>
      <c r="F998" s="81" t="s">
        <v>2927</v>
      </c>
      <c r="G998" s="40"/>
      <c r="H998" s="40"/>
      <c r="I998" s="24" t="s">
        <v>3047</v>
      </c>
    </row>
    <row r="999" spans="1:23" x14ac:dyDescent="0.2">
      <c r="A999" s="857" t="s">
        <v>830</v>
      </c>
      <c r="B999" s="847" t="s">
        <v>831</v>
      </c>
      <c r="C999" s="852"/>
      <c r="D999" s="126">
        <v>43924</v>
      </c>
      <c r="E999" s="112" t="s">
        <v>4595</v>
      </c>
      <c r="F999" s="856" t="s">
        <v>4596</v>
      </c>
      <c r="G999" s="850"/>
      <c r="H999" s="850"/>
      <c r="I999" s="857" t="s">
        <v>3075</v>
      </c>
      <c r="J999" s="846"/>
      <c r="K999" s="846"/>
      <c r="L999" s="846"/>
      <c r="M999" s="846"/>
      <c r="N999" s="846"/>
      <c r="O999" s="846"/>
      <c r="P999" s="846"/>
      <c r="Q999" s="846"/>
      <c r="R999" s="846"/>
      <c r="S999" s="846"/>
      <c r="T999" s="846"/>
    </row>
    <row r="1000" spans="1:23" x14ac:dyDescent="0.2">
      <c r="A1000" s="81" t="s">
        <v>3152</v>
      </c>
      <c r="B1000" s="24" t="s">
        <v>845</v>
      </c>
      <c r="C1000" s="50"/>
      <c r="D1000" s="126">
        <v>41166</v>
      </c>
      <c r="E1000" s="112" t="s">
        <v>845</v>
      </c>
      <c r="F1000" s="80" t="s">
        <v>844</v>
      </c>
      <c r="G1000" s="40"/>
      <c r="H1000" s="40"/>
      <c r="I1000" s="24" t="s">
        <v>3153</v>
      </c>
    </row>
    <row r="1001" spans="1:23" x14ac:dyDescent="0.2">
      <c r="A1001" s="102" t="s">
        <v>3154</v>
      </c>
      <c r="B1001" s="56" t="s">
        <v>3155</v>
      </c>
      <c r="C1001" s="52"/>
      <c r="D1001" s="215">
        <v>42005</v>
      </c>
      <c r="E1001" s="214" t="s">
        <v>384</v>
      </c>
      <c r="F1001" s="102" t="s">
        <v>3156</v>
      </c>
      <c r="G1001" s="48"/>
      <c r="H1001" s="48"/>
      <c r="I1001" s="102" t="s">
        <v>3075</v>
      </c>
    </row>
    <row r="1002" spans="1:23" x14ac:dyDescent="0.2">
      <c r="A1002" s="24" t="s">
        <v>381</v>
      </c>
      <c r="B1002" s="24" t="s">
        <v>382</v>
      </c>
      <c r="C1002" s="50"/>
      <c r="D1002" s="126">
        <v>43132</v>
      </c>
      <c r="E1002" s="112" t="s">
        <v>382</v>
      </c>
      <c r="F1002" s="24" t="s">
        <v>4043</v>
      </c>
      <c r="G1002" s="40"/>
      <c r="H1002" s="40"/>
      <c r="I1002" s="24" t="s">
        <v>3047</v>
      </c>
    </row>
    <row r="1003" spans="1:23" x14ac:dyDescent="0.2">
      <c r="A1003" s="81" t="s">
        <v>851</v>
      </c>
      <c r="B1003" s="24" t="s">
        <v>852</v>
      </c>
      <c r="C1003" s="50"/>
      <c r="D1003" s="126">
        <v>43160</v>
      </c>
      <c r="E1003" s="112" t="s">
        <v>4095</v>
      </c>
      <c r="F1003" s="81" t="s">
        <v>851</v>
      </c>
      <c r="G1003" s="40"/>
      <c r="H1003" s="40"/>
      <c r="I1003" s="24" t="s">
        <v>3047</v>
      </c>
    </row>
    <row r="1004" spans="1:23" x14ac:dyDescent="0.2">
      <c r="A1004" s="857" t="s">
        <v>4245</v>
      </c>
      <c r="B1004" s="847" t="s">
        <v>4246</v>
      </c>
      <c r="C1004" s="852"/>
      <c r="D1004" s="126">
        <v>43256</v>
      </c>
      <c r="E1004" s="112" t="s">
        <v>4262</v>
      </c>
      <c r="F1004" s="856" t="s">
        <v>4263</v>
      </c>
      <c r="G1004" s="850"/>
      <c r="H1004" s="850"/>
      <c r="I1004" s="847" t="s">
        <v>3144</v>
      </c>
    </row>
    <row r="1005" spans="1:23" x14ac:dyDescent="0.2">
      <c r="A1005" s="81" t="s">
        <v>3157</v>
      </c>
      <c r="B1005" s="24" t="s">
        <v>850</v>
      </c>
      <c r="C1005" s="50"/>
      <c r="D1005" s="126">
        <v>42856</v>
      </c>
      <c r="E1005" s="24" t="s">
        <v>850</v>
      </c>
      <c r="F1005" s="80" t="s">
        <v>849</v>
      </c>
      <c r="G1005" s="40"/>
      <c r="H1005" s="40"/>
      <c r="I1005" s="24" t="s">
        <v>3047</v>
      </c>
    </row>
    <row r="1006" spans="1:23" x14ac:dyDescent="0.2">
      <c r="A1006" s="853" t="s">
        <v>1793</v>
      </c>
      <c r="B1006" s="853" t="s">
        <v>1794</v>
      </c>
      <c r="C1006" s="852"/>
      <c r="D1006" s="126">
        <v>43555</v>
      </c>
      <c r="E1006" s="847" t="s">
        <v>854</v>
      </c>
      <c r="F1006" s="856" t="s">
        <v>4422</v>
      </c>
      <c r="G1006" s="850"/>
      <c r="H1006" s="850"/>
      <c r="I1006" s="847" t="s">
        <v>3144</v>
      </c>
    </row>
    <row r="1007" spans="1:23" x14ac:dyDescent="0.2">
      <c r="A1007" s="102" t="s">
        <v>1811</v>
      </c>
      <c r="B1007" s="56" t="s">
        <v>1812</v>
      </c>
      <c r="C1007" s="52"/>
      <c r="D1007" s="215">
        <v>43070</v>
      </c>
      <c r="E1007" s="214" t="s">
        <v>3962</v>
      </c>
      <c r="F1007" s="88" t="s">
        <v>1811</v>
      </c>
      <c r="G1007" s="48"/>
      <c r="H1007" s="48"/>
      <c r="I1007" s="56" t="s">
        <v>3047</v>
      </c>
    </row>
    <row r="1008" spans="1:23" x14ac:dyDescent="0.2">
      <c r="A1008" s="155" t="s">
        <v>4560</v>
      </c>
      <c r="B1008" s="13" t="s">
        <v>132</v>
      </c>
      <c r="C1008" s="850"/>
      <c r="D1008" s="211">
        <v>43864</v>
      </c>
      <c r="E1008" s="207" t="s">
        <v>4558</v>
      </c>
      <c r="F1008" s="871" t="s">
        <v>4559</v>
      </c>
      <c r="G1008" s="850"/>
      <c r="H1008" s="850"/>
      <c r="I1008" s="13" t="s">
        <v>4561</v>
      </c>
    </row>
    <row r="1009" spans="1:9" x14ac:dyDescent="0.2">
      <c r="A1009" s="155" t="s">
        <v>4286</v>
      </c>
      <c r="B1009" s="13" t="s">
        <v>1813</v>
      </c>
      <c r="C1009" s="850"/>
      <c r="D1009" s="211">
        <v>43252</v>
      </c>
      <c r="E1009" s="207" t="s">
        <v>4254</v>
      </c>
      <c r="F1009" s="155" t="s">
        <v>4285</v>
      </c>
      <c r="G1009" s="850"/>
      <c r="H1009" s="850"/>
      <c r="I1009" s="13" t="s">
        <v>3047</v>
      </c>
    </row>
    <row r="1010" spans="1:9" x14ac:dyDescent="0.2">
      <c r="A1010" s="155" t="s">
        <v>3158</v>
      </c>
      <c r="B1010" s="13"/>
      <c r="C1010" s="196"/>
      <c r="D1010" s="200"/>
      <c r="E1010" s="196"/>
      <c r="F1010" s="207"/>
      <c r="G1010" s="196"/>
      <c r="H1010" s="196"/>
      <c r="I1010" s="107"/>
    </row>
  </sheetData>
  <sheetProtection selectLockedCells="1" selectUnlockedCells="1"/>
  <conditionalFormatting sqref="A510">
    <cfRule type="cellIs" dxfId="3" priority="2" stopIfTrue="1" operator="lessThan">
      <formula>2</formula>
    </cfRule>
  </conditionalFormatting>
  <conditionalFormatting sqref="A55">
    <cfRule type="cellIs" dxfId="2" priority="1" stopIfTrue="1" operator="lessThan">
      <formula>2</formula>
    </cfRule>
  </conditionalFormatting>
  <pageMargins left="0.74791666666666667" right="0.62986111111111109" top="0.49027777777777776" bottom="0.52013888888888893" header="0.51180555555555551" footer="0.51180555555555551"/>
  <pageSetup firstPageNumber="0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94"/>
  <sheetViews>
    <sheetView topLeftCell="S48" workbookViewId="0">
      <selection activeCell="T50" sqref="T50"/>
    </sheetView>
  </sheetViews>
  <sheetFormatPr defaultColWidth="8.85546875" defaultRowHeight="12.75" x14ac:dyDescent="0.2"/>
  <cols>
    <col min="1" max="6" width="6.5703125" customWidth="1"/>
    <col min="7" max="7" width="2.5703125" customWidth="1"/>
    <col min="8" max="12" width="6.5703125" customWidth="1"/>
    <col min="13" max="13" width="2.5703125" customWidth="1"/>
    <col min="14" max="19" width="6.5703125" customWidth="1"/>
    <col min="20" max="20" width="16.5703125" customWidth="1"/>
    <col min="21" max="25" width="8" customWidth="1"/>
    <col min="26" max="26" width="2.5703125" customWidth="1"/>
    <col min="27" max="27" width="8.28515625" customWidth="1"/>
    <col min="28" max="31" width="8" customWidth="1"/>
    <col min="32" max="32" width="16.5703125" customWidth="1"/>
    <col min="33" max="33" width="10.5703125" customWidth="1"/>
    <col min="34" max="41" width="6.5703125" customWidth="1"/>
    <col min="42" max="50" width="6" customWidth="1"/>
  </cols>
  <sheetData>
    <row r="1" spans="1:45" ht="12" customHeight="1" x14ac:dyDescent="0.2">
      <c r="A1" s="217" t="s">
        <v>3159</v>
      </c>
      <c r="B1" s="106"/>
      <c r="C1" s="13"/>
      <c r="D1" s="120"/>
      <c r="E1" s="120"/>
      <c r="F1" s="120"/>
      <c r="G1" s="120"/>
      <c r="AG1" s="218" t="s">
        <v>3160</v>
      </c>
      <c r="AH1" s="218"/>
      <c r="AI1" s="218"/>
      <c r="AJ1" s="218"/>
      <c r="AK1" s="116"/>
      <c r="AL1" s="116"/>
      <c r="AM1" s="116"/>
      <c r="AN1" s="116"/>
      <c r="AO1" s="116"/>
    </row>
    <row r="2" spans="1:45" ht="12" customHeight="1" x14ac:dyDescent="0.2">
      <c r="A2" s="116"/>
      <c r="B2" s="94" t="s">
        <v>3161</v>
      </c>
      <c r="C2" s="219" t="s">
        <v>3162</v>
      </c>
      <c r="D2" s="74"/>
      <c r="E2" s="74"/>
      <c r="F2" s="74"/>
      <c r="G2" s="74"/>
      <c r="H2" s="94" t="s">
        <v>3161</v>
      </c>
      <c r="I2" s="219" t="s">
        <v>3163</v>
      </c>
      <c r="J2" s="116"/>
      <c r="K2" s="116"/>
      <c r="L2" s="116"/>
      <c r="M2" s="116"/>
      <c r="N2" s="94" t="s">
        <v>3161</v>
      </c>
      <c r="O2" s="219" t="s">
        <v>3164</v>
      </c>
      <c r="P2" s="116"/>
      <c r="Q2" s="116"/>
      <c r="R2" s="116"/>
      <c r="AG2" s="32" t="s">
        <v>3165</v>
      </c>
      <c r="AH2" s="220" t="s">
        <v>3166</v>
      </c>
      <c r="AI2" s="59"/>
      <c r="AJ2" s="59"/>
      <c r="AK2" s="220"/>
      <c r="AL2" s="2"/>
      <c r="AM2" s="2"/>
      <c r="AN2" s="2"/>
      <c r="AO2" s="2"/>
      <c r="AP2" s="4"/>
      <c r="AQ2" s="4"/>
      <c r="AR2" s="4"/>
      <c r="AS2" s="4"/>
    </row>
    <row r="3" spans="1:45" ht="12" customHeight="1" x14ac:dyDescent="0.2">
      <c r="A3" s="221" t="s">
        <v>3167</v>
      </c>
      <c r="B3" s="122" t="s">
        <v>1833</v>
      </c>
      <c r="C3" s="59" t="s">
        <v>58</v>
      </c>
      <c r="D3" s="222" t="s">
        <v>62</v>
      </c>
      <c r="E3" s="222" t="s">
        <v>63</v>
      </c>
      <c r="F3" s="223" t="s">
        <v>3168</v>
      </c>
      <c r="G3" s="224"/>
      <c r="H3" s="122" t="s">
        <v>1833</v>
      </c>
      <c r="I3" s="51" t="s">
        <v>58</v>
      </c>
      <c r="J3" s="222" t="s">
        <v>62</v>
      </c>
      <c r="K3" s="222" t="s">
        <v>63</v>
      </c>
      <c r="L3" s="223" t="s">
        <v>3168</v>
      </c>
      <c r="M3" s="116"/>
      <c r="N3" s="122" t="s">
        <v>1833</v>
      </c>
      <c r="O3" s="51" t="s">
        <v>58</v>
      </c>
      <c r="P3" s="222" t="s">
        <v>62</v>
      </c>
      <c r="Q3" s="222" t="s">
        <v>63</v>
      </c>
      <c r="R3" s="223" t="s">
        <v>3168</v>
      </c>
      <c r="AG3" s="54" t="s">
        <v>3169</v>
      </c>
      <c r="AH3" s="59">
        <v>2007</v>
      </c>
      <c r="AI3" s="221">
        <v>2008</v>
      </c>
      <c r="AJ3" s="221">
        <v>2009</v>
      </c>
      <c r="AK3" s="59" t="s">
        <v>3170</v>
      </c>
      <c r="AL3" s="59" t="s">
        <v>3171</v>
      </c>
      <c r="AM3" s="221" t="s">
        <v>92</v>
      </c>
      <c r="AN3" s="58" t="s">
        <v>17</v>
      </c>
      <c r="AO3" s="58" t="s">
        <v>3172</v>
      </c>
      <c r="AP3" s="58" t="s">
        <v>3173</v>
      </c>
      <c r="AQ3" s="58" t="s">
        <v>3174</v>
      </c>
      <c r="AR3" s="58">
        <v>2017</v>
      </c>
      <c r="AS3" s="58">
        <v>2018</v>
      </c>
    </row>
    <row r="4" spans="1:45" ht="11.25" customHeight="1" x14ac:dyDescent="0.2">
      <c r="A4" s="225" t="s">
        <v>3175</v>
      </c>
      <c r="B4" s="226">
        <v>139</v>
      </c>
      <c r="C4" s="227">
        <v>34.5</v>
      </c>
      <c r="D4" s="228"/>
      <c r="E4" s="228"/>
      <c r="F4" s="229">
        <v>10.23</v>
      </c>
      <c r="G4" s="74"/>
      <c r="H4" s="12"/>
      <c r="I4" s="12"/>
      <c r="J4" s="12"/>
      <c r="K4" s="12"/>
      <c r="L4" s="12"/>
      <c r="M4" s="116"/>
      <c r="N4" s="116"/>
      <c r="O4" s="116"/>
      <c r="P4" s="116"/>
      <c r="Q4" s="116"/>
      <c r="R4" s="116"/>
      <c r="AG4" s="20">
        <v>64</v>
      </c>
      <c r="AH4" s="230">
        <v>0</v>
      </c>
      <c r="AI4" s="231">
        <v>0</v>
      </c>
      <c r="AJ4" s="232">
        <v>0</v>
      </c>
      <c r="AK4" s="230">
        <v>0</v>
      </c>
      <c r="AL4" s="233">
        <v>0</v>
      </c>
      <c r="AM4" s="234">
        <v>0</v>
      </c>
      <c r="AN4" s="235">
        <v>0</v>
      </c>
      <c r="AO4" s="236">
        <v>0</v>
      </c>
      <c r="AP4" s="237">
        <v>0</v>
      </c>
      <c r="AQ4" s="238">
        <v>0</v>
      </c>
      <c r="AR4" s="238">
        <v>0</v>
      </c>
      <c r="AS4" s="252"/>
    </row>
    <row r="5" spans="1:45" ht="11.25" customHeight="1" x14ac:dyDescent="0.2">
      <c r="A5" s="239" t="s">
        <v>3176</v>
      </c>
      <c r="B5" s="240">
        <v>136</v>
      </c>
      <c r="C5" s="109">
        <v>34.9</v>
      </c>
      <c r="D5" s="110">
        <v>44.54</v>
      </c>
      <c r="E5" s="110">
        <v>2.97</v>
      </c>
      <c r="F5" s="110">
        <v>10.210000000000001</v>
      </c>
      <c r="G5" s="74"/>
      <c r="H5" s="12"/>
      <c r="I5" s="12"/>
      <c r="J5" s="12"/>
      <c r="K5" s="12"/>
      <c r="L5" s="12"/>
      <c r="M5" s="116"/>
      <c r="N5" s="116"/>
      <c r="O5" s="116"/>
      <c r="P5" s="116"/>
      <c r="Q5" s="116"/>
      <c r="R5" s="116"/>
      <c r="AG5" s="20">
        <v>63</v>
      </c>
      <c r="AH5" s="233">
        <v>0</v>
      </c>
      <c r="AI5" s="232">
        <v>0</v>
      </c>
      <c r="AJ5" s="232">
        <v>0</v>
      </c>
      <c r="AK5" s="233">
        <v>0</v>
      </c>
      <c r="AL5" s="233">
        <v>0</v>
      </c>
      <c r="AM5" s="235">
        <v>0</v>
      </c>
      <c r="AN5" s="235">
        <v>0</v>
      </c>
      <c r="AO5" s="236">
        <v>0</v>
      </c>
      <c r="AP5" s="234">
        <v>0</v>
      </c>
      <c r="AQ5" s="234">
        <v>0</v>
      </c>
      <c r="AR5" s="241">
        <v>1</v>
      </c>
      <c r="AS5" s="241"/>
    </row>
    <row r="6" spans="1:45" ht="11.25" customHeight="1" x14ac:dyDescent="0.2">
      <c r="A6" s="242" t="s">
        <v>3177</v>
      </c>
      <c r="B6" s="243">
        <v>136</v>
      </c>
      <c r="C6" s="67">
        <v>35.200000000000003</v>
      </c>
      <c r="D6" s="84">
        <v>43.72</v>
      </c>
      <c r="E6" s="84">
        <v>3.13</v>
      </c>
      <c r="F6" s="244">
        <v>10.15</v>
      </c>
      <c r="G6" s="74"/>
      <c r="H6" s="245"/>
      <c r="I6" s="12"/>
      <c r="J6" s="12"/>
      <c r="K6" s="12"/>
      <c r="L6" s="12"/>
      <c r="M6" s="116"/>
      <c r="N6" s="116"/>
      <c r="O6" s="116"/>
      <c r="P6" s="116"/>
      <c r="Q6" s="116"/>
      <c r="R6" s="116"/>
      <c r="AG6" s="20">
        <v>62</v>
      </c>
      <c r="AH6" s="230">
        <v>0</v>
      </c>
      <c r="AI6" s="232">
        <v>0</v>
      </c>
      <c r="AJ6" s="231">
        <v>0</v>
      </c>
      <c r="AK6" s="233">
        <v>0</v>
      </c>
      <c r="AL6" s="230">
        <v>0</v>
      </c>
      <c r="AM6" s="235">
        <v>0</v>
      </c>
      <c r="AN6" s="235">
        <v>0</v>
      </c>
      <c r="AO6" s="246">
        <v>0</v>
      </c>
      <c r="AP6" s="234">
        <v>0</v>
      </c>
      <c r="AQ6" s="241">
        <v>1</v>
      </c>
      <c r="AR6" s="241">
        <v>2</v>
      </c>
      <c r="AS6" s="448"/>
    </row>
    <row r="7" spans="1:45" ht="11.25" customHeight="1" x14ac:dyDescent="0.2">
      <c r="A7" s="239" t="s">
        <v>3178</v>
      </c>
      <c r="B7" s="240">
        <v>135</v>
      </c>
      <c r="C7" s="109">
        <v>35.200000000000003</v>
      </c>
      <c r="D7" s="110">
        <v>44.41</v>
      </c>
      <c r="E7" s="110">
        <v>3.09</v>
      </c>
      <c r="F7" s="110">
        <v>10.06</v>
      </c>
      <c r="G7" s="74"/>
      <c r="H7" s="12"/>
      <c r="I7" s="12"/>
      <c r="J7" s="12"/>
      <c r="K7" s="12"/>
      <c r="L7" s="12"/>
      <c r="M7" s="116"/>
      <c r="N7" s="116"/>
      <c r="O7" s="116"/>
      <c r="P7" s="116"/>
      <c r="Q7" s="116"/>
      <c r="R7" s="116"/>
      <c r="AG7" s="20">
        <v>61</v>
      </c>
      <c r="AH7" s="230">
        <v>0</v>
      </c>
      <c r="AI7" s="231">
        <v>0</v>
      </c>
      <c r="AJ7" s="231">
        <v>0</v>
      </c>
      <c r="AK7" s="230">
        <v>0</v>
      </c>
      <c r="AL7" s="230">
        <v>0</v>
      </c>
      <c r="AM7" s="235">
        <v>0</v>
      </c>
      <c r="AN7" s="234">
        <v>0</v>
      </c>
      <c r="AO7" s="246">
        <v>0</v>
      </c>
      <c r="AP7" s="247">
        <v>1</v>
      </c>
      <c r="AQ7" s="247">
        <v>2</v>
      </c>
      <c r="AR7" s="234">
        <v>4</v>
      </c>
      <c r="AS7" s="446"/>
    </row>
    <row r="8" spans="1:45" ht="11.25" customHeight="1" x14ac:dyDescent="0.2">
      <c r="A8" s="239" t="s">
        <v>3179</v>
      </c>
      <c r="B8" s="240">
        <v>135</v>
      </c>
      <c r="C8" s="109">
        <v>35.299999999999997</v>
      </c>
      <c r="D8" s="110">
        <v>45.89</v>
      </c>
      <c r="E8" s="110">
        <v>3.02</v>
      </c>
      <c r="F8" s="110">
        <v>9.92</v>
      </c>
      <c r="G8" s="74"/>
      <c r="H8" s="12"/>
      <c r="I8" s="12"/>
      <c r="J8" s="12"/>
      <c r="K8" s="12"/>
      <c r="L8" s="12"/>
      <c r="M8" s="116"/>
      <c r="N8" s="116"/>
      <c r="O8" s="116"/>
      <c r="P8" s="116"/>
      <c r="Q8" s="116"/>
      <c r="R8" s="116"/>
      <c r="AG8" s="20">
        <v>60</v>
      </c>
      <c r="AH8" s="233">
        <v>0</v>
      </c>
      <c r="AI8" s="231">
        <v>0</v>
      </c>
      <c r="AJ8" s="232">
        <v>0</v>
      </c>
      <c r="AK8" s="230">
        <v>0</v>
      </c>
      <c r="AL8" s="230">
        <v>0</v>
      </c>
      <c r="AM8" s="234">
        <v>0</v>
      </c>
      <c r="AN8" s="246">
        <v>1</v>
      </c>
      <c r="AO8" s="16">
        <v>1</v>
      </c>
      <c r="AP8" s="247">
        <v>2</v>
      </c>
      <c r="AQ8" s="234">
        <v>4</v>
      </c>
      <c r="AR8" s="234">
        <v>0</v>
      </c>
      <c r="AS8" s="241"/>
    </row>
    <row r="9" spans="1:45" ht="11.25" customHeight="1" x14ac:dyDescent="0.2">
      <c r="A9" s="239" t="s">
        <v>3180</v>
      </c>
      <c r="B9" s="240">
        <v>135</v>
      </c>
      <c r="C9" s="109">
        <v>35.4</v>
      </c>
      <c r="D9" s="110">
        <v>46.49</v>
      </c>
      <c r="E9" s="110">
        <v>3.06</v>
      </c>
      <c r="F9" s="110">
        <v>9.18</v>
      </c>
      <c r="G9" s="74"/>
      <c r="H9" s="12"/>
      <c r="I9" s="12"/>
      <c r="J9" s="12"/>
      <c r="K9" s="12"/>
      <c r="L9" s="12"/>
      <c r="M9" s="116"/>
      <c r="N9" s="116"/>
      <c r="O9" s="116"/>
      <c r="P9" s="116"/>
      <c r="Q9" s="116"/>
      <c r="R9" s="116"/>
      <c r="AG9" s="248">
        <v>59</v>
      </c>
      <c r="AH9" s="249">
        <v>0</v>
      </c>
      <c r="AI9" s="250">
        <v>0</v>
      </c>
      <c r="AJ9" s="250">
        <v>0</v>
      </c>
      <c r="AK9" s="251">
        <v>0</v>
      </c>
      <c r="AL9" s="249">
        <v>0</v>
      </c>
      <c r="AM9" s="238">
        <v>1</v>
      </c>
      <c r="AN9" s="3">
        <v>1</v>
      </c>
      <c r="AO9" s="3">
        <v>2</v>
      </c>
      <c r="AP9" s="238">
        <v>4</v>
      </c>
      <c r="AQ9" s="238">
        <v>0</v>
      </c>
      <c r="AR9" s="252">
        <v>1</v>
      </c>
      <c r="AS9" s="447"/>
    </row>
    <row r="10" spans="1:45" ht="11.25" customHeight="1" x14ac:dyDescent="0.2">
      <c r="A10" s="239" t="s">
        <v>3181</v>
      </c>
      <c r="B10" s="240">
        <v>133</v>
      </c>
      <c r="C10" s="109">
        <v>35.4</v>
      </c>
      <c r="D10" s="110">
        <v>42.8</v>
      </c>
      <c r="E10" s="110">
        <v>3.53</v>
      </c>
      <c r="F10" s="110">
        <v>10.52</v>
      </c>
      <c r="G10" s="74"/>
      <c r="H10" s="12"/>
      <c r="I10" s="12"/>
      <c r="J10" s="12"/>
      <c r="K10" s="12"/>
      <c r="L10" s="12"/>
      <c r="M10" s="116"/>
      <c r="N10" s="116"/>
      <c r="O10" s="116"/>
      <c r="P10" s="116"/>
      <c r="Q10" s="116"/>
      <c r="R10" s="116"/>
      <c r="AG10" s="20">
        <v>58</v>
      </c>
      <c r="AH10" s="230">
        <v>0</v>
      </c>
      <c r="AI10" s="232">
        <v>0</v>
      </c>
      <c r="AJ10" s="232">
        <v>0</v>
      </c>
      <c r="AK10" s="233">
        <v>0</v>
      </c>
      <c r="AL10" s="233">
        <v>1</v>
      </c>
      <c r="AM10" s="247">
        <v>1</v>
      </c>
      <c r="AN10" s="16">
        <v>2</v>
      </c>
      <c r="AO10" s="246">
        <v>4</v>
      </c>
      <c r="AP10" s="234">
        <v>0</v>
      </c>
      <c r="AQ10" s="241">
        <v>1</v>
      </c>
      <c r="AR10" s="234">
        <v>1</v>
      </c>
      <c r="AS10" s="241"/>
    </row>
    <row r="11" spans="1:45" ht="11.25" customHeight="1" x14ac:dyDescent="0.2">
      <c r="A11" s="239" t="s">
        <v>3182</v>
      </c>
      <c r="B11" s="240">
        <v>132</v>
      </c>
      <c r="C11" s="109">
        <v>35.5</v>
      </c>
      <c r="D11" s="110">
        <v>43.96</v>
      </c>
      <c r="E11" s="110">
        <v>3.32</v>
      </c>
      <c r="F11" s="110">
        <v>10.67</v>
      </c>
      <c r="G11" s="74"/>
      <c r="H11" s="12"/>
      <c r="I11" s="12"/>
      <c r="J11" s="12"/>
      <c r="K11" s="12"/>
      <c r="L11" s="12"/>
      <c r="M11" s="116"/>
      <c r="N11" s="116"/>
      <c r="O11" s="116"/>
      <c r="P11" s="116"/>
      <c r="Q11" s="116"/>
      <c r="R11" s="116"/>
      <c r="AG11" s="20">
        <v>57</v>
      </c>
      <c r="AH11" s="230">
        <v>0</v>
      </c>
      <c r="AI11" s="232">
        <v>0</v>
      </c>
      <c r="AJ11" s="231">
        <v>0</v>
      </c>
      <c r="AK11" s="233">
        <v>1</v>
      </c>
      <c r="AL11" s="20">
        <v>1</v>
      </c>
      <c r="AM11" s="247">
        <v>2</v>
      </c>
      <c r="AN11" s="246">
        <v>4</v>
      </c>
      <c r="AO11" s="246">
        <v>1</v>
      </c>
      <c r="AP11" s="247">
        <v>1</v>
      </c>
      <c r="AQ11" s="234">
        <v>1</v>
      </c>
      <c r="AR11" s="241">
        <v>1</v>
      </c>
      <c r="AS11" s="241"/>
    </row>
    <row r="12" spans="1:45" ht="11.25" customHeight="1" x14ac:dyDescent="0.2">
      <c r="A12" s="239" t="s">
        <v>3183</v>
      </c>
      <c r="B12" s="240">
        <v>132</v>
      </c>
      <c r="C12" s="109">
        <v>35.6</v>
      </c>
      <c r="D12" s="110">
        <v>44.88</v>
      </c>
      <c r="E12" s="110">
        <v>3.23</v>
      </c>
      <c r="F12" s="110">
        <v>10.85</v>
      </c>
      <c r="G12" s="74"/>
      <c r="H12" s="12"/>
      <c r="I12" s="12"/>
      <c r="J12" s="12"/>
      <c r="K12" s="12"/>
      <c r="L12" s="12"/>
      <c r="M12" s="116"/>
      <c r="N12" s="116"/>
      <c r="O12" s="116"/>
      <c r="P12" s="116"/>
      <c r="Q12" s="116"/>
      <c r="R12" s="116"/>
      <c r="AG12" s="20">
        <v>56</v>
      </c>
      <c r="AH12" s="230">
        <v>0</v>
      </c>
      <c r="AI12" s="231">
        <v>0</v>
      </c>
      <c r="AJ12" s="231">
        <v>1</v>
      </c>
      <c r="AK12" s="20">
        <v>1</v>
      </c>
      <c r="AL12" s="20">
        <v>2</v>
      </c>
      <c r="AM12" s="234">
        <v>4</v>
      </c>
      <c r="AN12" s="246">
        <v>1</v>
      </c>
      <c r="AO12" s="16">
        <v>0</v>
      </c>
      <c r="AP12" s="234">
        <v>1</v>
      </c>
      <c r="AQ12" s="241">
        <v>1</v>
      </c>
      <c r="AR12" s="241">
        <v>0</v>
      </c>
      <c r="AS12" s="241"/>
    </row>
    <row r="13" spans="1:45" ht="11.25" customHeight="1" x14ac:dyDescent="0.2">
      <c r="A13" s="239" t="s">
        <v>3184</v>
      </c>
      <c r="B13" s="240">
        <v>131</v>
      </c>
      <c r="C13" s="109">
        <v>35.6</v>
      </c>
      <c r="D13" s="110">
        <v>43.72</v>
      </c>
      <c r="E13" s="110">
        <v>3.17</v>
      </c>
      <c r="F13" s="110">
        <v>10.5</v>
      </c>
      <c r="G13" s="74"/>
      <c r="H13" s="253">
        <v>3</v>
      </c>
      <c r="I13" s="12"/>
      <c r="J13" s="12"/>
      <c r="K13" s="12"/>
      <c r="L13" s="12"/>
      <c r="M13" s="116"/>
      <c r="N13" s="116"/>
      <c r="O13" s="116"/>
      <c r="P13" s="116"/>
      <c r="Q13" s="116"/>
      <c r="R13" s="116"/>
      <c r="AG13" s="254">
        <v>55</v>
      </c>
      <c r="AH13" s="255">
        <v>0</v>
      </c>
      <c r="AI13" s="256">
        <v>1</v>
      </c>
      <c r="AJ13" s="257">
        <v>1</v>
      </c>
      <c r="AK13" s="254">
        <v>2</v>
      </c>
      <c r="AL13" s="255">
        <v>3</v>
      </c>
      <c r="AM13" s="258">
        <v>0</v>
      </c>
      <c r="AN13" s="259">
        <v>0</v>
      </c>
      <c r="AO13" s="260">
        <v>1</v>
      </c>
      <c r="AP13" s="261">
        <v>1</v>
      </c>
      <c r="AQ13" s="261">
        <v>0</v>
      </c>
      <c r="AR13" s="261">
        <v>4</v>
      </c>
      <c r="AS13" s="261"/>
    </row>
    <row r="14" spans="1:45" ht="11.25" customHeight="1" x14ac:dyDescent="0.2">
      <c r="A14" s="239" t="s">
        <v>3185</v>
      </c>
      <c r="B14" s="240">
        <v>126</v>
      </c>
      <c r="C14" s="109">
        <v>35.799999999999997</v>
      </c>
      <c r="D14" s="110">
        <v>37.58</v>
      </c>
      <c r="E14" s="110">
        <v>3.68</v>
      </c>
      <c r="F14" s="110">
        <v>10.36</v>
      </c>
      <c r="G14" s="74"/>
      <c r="H14" s="253">
        <v>3</v>
      </c>
      <c r="I14" s="262"/>
      <c r="J14" s="263"/>
      <c r="K14" s="12"/>
      <c r="L14" s="12"/>
      <c r="M14" s="116"/>
      <c r="N14" s="116"/>
      <c r="O14" s="116"/>
      <c r="P14" s="116"/>
      <c r="Q14" s="116"/>
      <c r="R14" s="116"/>
      <c r="AG14" s="248">
        <v>54</v>
      </c>
      <c r="AH14" s="249">
        <v>1</v>
      </c>
      <c r="AI14" s="264">
        <v>1</v>
      </c>
      <c r="AJ14" s="264">
        <v>2</v>
      </c>
      <c r="AK14" s="249">
        <v>4</v>
      </c>
      <c r="AL14" s="249">
        <v>1</v>
      </c>
      <c r="AM14" s="244">
        <v>1</v>
      </c>
      <c r="AN14" s="265">
        <v>1</v>
      </c>
      <c r="AO14" s="3">
        <v>1</v>
      </c>
      <c r="AP14" s="247">
        <v>0</v>
      </c>
      <c r="AQ14" s="247">
        <v>4</v>
      </c>
      <c r="AR14" s="247">
        <v>3</v>
      </c>
      <c r="AS14" s="247"/>
    </row>
    <row r="15" spans="1:45" ht="11.25" customHeight="1" x14ac:dyDescent="0.2">
      <c r="A15" s="239" t="s">
        <v>3186</v>
      </c>
      <c r="B15" s="240">
        <v>128</v>
      </c>
      <c r="C15" s="109">
        <v>35.9</v>
      </c>
      <c r="D15" s="110">
        <v>35.58</v>
      </c>
      <c r="E15" s="110">
        <v>3.94</v>
      </c>
      <c r="F15" s="110">
        <v>9.91</v>
      </c>
      <c r="G15" s="74"/>
      <c r="H15" s="253">
        <v>25</v>
      </c>
      <c r="I15" s="262" t="s">
        <v>3187</v>
      </c>
      <c r="J15" s="12"/>
      <c r="K15" s="12"/>
      <c r="L15" s="12"/>
      <c r="M15" s="116"/>
      <c r="N15" s="116"/>
      <c r="O15" s="116"/>
      <c r="P15" s="116"/>
      <c r="Q15" s="116"/>
      <c r="R15" s="116"/>
      <c r="AG15" s="20">
        <v>53</v>
      </c>
      <c r="AH15" s="20">
        <v>1</v>
      </c>
      <c r="AI15" s="266">
        <v>2</v>
      </c>
      <c r="AJ15" s="231">
        <v>3</v>
      </c>
      <c r="AK15" s="233">
        <v>0</v>
      </c>
      <c r="AL15" s="20">
        <v>1</v>
      </c>
      <c r="AM15" s="234">
        <v>1</v>
      </c>
      <c r="AN15" s="16">
        <v>1</v>
      </c>
      <c r="AO15" s="16">
        <v>0</v>
      </c>
      <c r="AP15" s="247">
        <v>4</v>
      </c>
      <c r="AQ15" s="247">
        <v>2</v>
      </c>
      <c r="AR15" s="247">
        <v>0</v>
      </c>
      <c r="AS15" s="247"/>
    </row>
    <row r="16" spans="1:45" ht="11.25" customHeight="1" x14ac:dyDescent="0.2">
      <c r="A16" s="239" t="s">
        <v>3188</v>
      </c>
      <c r="B16" s="240">
        <v>128</v>
      </c>
      <c r="C16" s="109">
        <v>35.9</v>
      </c>
      <c r="D16" s="110">
        <v>35.71</v>
      </c>
      <c r="E16" s="110">
        <v>3.92</v>
      </c>
      <c r="F16" s="110">
        <v>9.59</v>
      </c>
      <c r="G16" s="74"/>
      <c r="H16" s="267">
        <v>25</v>
      </c>
      <c r="I16" s="12" t="s">
        <v>3189</v>
      </c>
      <c r="J16" s="74"/>
      <c r="K16" s="74"/>
      <c r="L16" s="74"/>
      <c r="M16" s="116"/>
      <c r="N16" s="116"/>
      <c r="O16" s="116"/>
      <c r="P16" s="116"/>
      <c r="Q16" s="116"/>
      <c r="R16" s="116"/>
      <c r="AG16" s="20">
        <v>52</v>
      </c>
      <c r="AH16" s="20">
        <v>2</v>
      </c>
      <c r="AI16" s="231">
        <v>4</v>
      </c>
      <c r="AJ16" s="231">
        <v>1</v>
      </c>
      <c r="AK16" s="20">
        <v>1</v>
      </c>
      <c r="AL16" s="233">
        <v>1</v>
      </c>
      <c r="AM16" s="247">
        <v>1</v>
      </c>
      <c r="AN16" s="16">
        <v>0</v>
      </c>
      <c r="AO16" s="16">
        <v>4</v>
      </c>
      <c r="AP16" s="247">
        <v>2</v>
      </c>
      <c r="AQ16" s="247">
        <v>1</v>
      </c>
      <c r="AR16" s="247">
        <v>1</v>
      </c>
      <c r="AS16" s="247"/>
    </row>
    <row r="17" spans="1:45" ht="11.25" customHeight="1" x14ac:dyDescent="0.2">
      <c r="A17" s="268" t="s">
        <v>3190</v>
      </c>
      <c r="B17" s="269">
        <v>125</v>
      </c>
      <c r="C17" s="270">
        <v>36.1</v>
      </c>
      <c r="D17" s="271">
        <v>32.75</v>
      </c>
      <c r="E17" s="271">
        <v>4.57</v>
      </c>
      <c r="F17" s="271">
        <v>9.3000000000000007</v>
      </c>
      <c r="G17" s="74"/>
      <c r="H17" s="272">
        <v>28</v>
      </c>
      <c r="I17" s="273" t="s">
        <v>3191</v>
      </c>
      <c r="J17" s="74"/>
      <c r="K17" s="74"/>
      <c r="L17" s="74"/>
      <c r="M17" s="116"/>
      <c r="N17" s="116"/>
      <c r="O17" s="116"/>
      <c r="P17" s="116"/>
      <c r="Q17" s="116"/>
      <c r="R17" s="116"/>
      <c r="AG17" s="20">
        <v>51</v>
      </c>
      <c r="AH17" s="233">
        <v>3</v>
      </c>
      <c r="AI17" s="231">
        <v>0</v>
      </c>
      <c r="AJ17" s="266">
        <v>2</v>
      </c>
      <c r="AK17" s="233">
        <v>1</v>
      </c>
      <c r="AL17" s="20">
        <v>1</v>
      </c>
      <c r="AM17" s="247">
        <v>0</v>
      </c>
      <c r="AN17" s="16">
        <v>4</v>
      </c>
      <c r="AO17" s="16">
        <v>2</v>
      </c>
      <c r="AP17" s="247">
        <v>1</v>
      </c>
      <c r="AQ17" s="247">
        <v>1</v>
      </c>
      <c r="AR17" s="247">
        <v>2</v>
      </c>
      <c r="AS17" s="247"/>
    </row>
    <row r="18" spans="1:45" ht="11.25" customHeight="1" x14ac:dyDescent="0.2">
      <c r="A18" s="268" t="s">
        <v>3192</v>
      </c>
      <c r="B18" s="269">
        <v>120</v>
      </c>
      <c r="C18" s="270">
        <v>36.4</v>
      </c>
      <c r="D18" s="271">
        <v>29.8</v>
      </c>
      <c r="E18" s="271">
        <v>4.93</v>
      </c>
      <c r="F18" s="271">
        <v>8.77</v>
      </c>
      <c r="G18" s="74"/>
      <c r="H18" s="274">
        <v>29</v>
      </c>
      <c r="I18" s="17" t="s">
        <v>3193</v>
      </c>
      <c r="J18" s="74"/>
      <c r="K18" s="74"/>
      <c r="L18" s="74"/>
      <c r="M18" s="116"/>
      <c r="N18" s="116"/>
      <c r="O18" s="116"/>
      <c r="P18" s="116"/>
      <c r="Q18" s="116"/>
      <c r="R18" s="116"/>
      <c r="AG18" s="254">
        <v>50</v>
      </c>
      <c r="AH18" s="255">
        <v>1</v>
      </c>
      <c r="AI18" s="257">
        <v>3</v>
      </c>
      <c r="AJ18" s="256">
        <v>1</v>
      </c>
      <c r="AK18" s="254">
        <v>1</v>
      </c>
      <c r="AL18" s="254">
        <v>0</v>
      </c>
      <c r="AM18" s="261">
        <v>4</v>
      </c>
      <c r="AN18" s="259">
        <v>2</v>
      </c>
      <c r="AO18" s="259">
        <v>0</v>
      </c>
      <c r="AP18" s="247">
        <v>1</v>
      </c>
      <c r="AQ18" s="247">
        <v>2</v>
      </c>
      <c r="AR18" s="247">
        <v>6</v>
      </c>
      <c r="AS18" s="247"/>
    </row>
    <row r="19" spans="1:45" ht="11.25" customHeight="1" x14ac:dyDescent="0.2">
      <c r="A19" s="268" t="s">
        <v>3194</v>
      </c>
      <c r="B19" s="269">
        <v>116</v>
      </c>
      <c r="C19" s="270">
        <v>36.4</v>
      </c>
      <c r="D19" s="271">
        <v>32.299999999999997</v>
      </c>
      <c r="E19" s="271">
        <v>4.3600000000000003</v>
      </c>
      <c r="F19" s="271">
        <v>8.74</v>
      </c>
      <c r="G19" s="74"/>
      <c r="H19" s="275">
        <v>27</v>
      </c>
      <c r="I19" s="17" t="s">
        <v>3195</v>
      </c>
      <c r="J19" s="74"/>
      <c r="K19" s="74"/>
      <c r="L19" s="74"/>
      <c r="M19" s="116"/>
      <c r="N19" s="116"/>
      <c r="O19" s="116"/>
      <c r="P19" s="116"/>
      <c r="Q19" s="116"/>
      <c r="R19" s="116"/>
      <c r="AG19" s="248">
        <v>49</v>
      </c>
      <c r="AH19" s="248">
        <v>3</v>
      </c>
      <c r="AI19" s="276">
        <v>1</v>
      </c>
      <c r="AJ19" s="264">
        <v>1</v>
      </c>
      <c r="AK19" s="248">
        <v>0</v>
      </c>
      <c r="AL19" s="248">
        <v>4</v>
      </c>
      <c r="AM19" s="244">
        <v>3</v>
      </c>
      <c r="AN19" s="3">
        <v>0</v>
      </c>
      <c r="AO19" s="3">
        <v>1</v>
      </c>
      <c r="AP19" s="244">
        <v>2</v>
      </c>
      <c r="AQ19" s="244">
        <v>6</v>
      </c>
      <c r="AR19" s="244">
        <v>1</v>
      </c>
      <c r="AS19" s="449"/>
    </row>
    <row r="20" spans="1:45" ht="11.25" customHeight="1" x14ac:dyDescent="0.2">
      <c r="A20" s="268" t="s">
        <v>3196</v>
      </c>
      <c r="B20" s="269">
        <v>112</v>
      </c>
      <c r="C20" s="270">
        <v>36.700000000000003</v>
      </c>
      <c r="D20" s="271">
        <v>35.82</v>
      </c>
      <c r="E20" s="271">
        <v>3.79</v>
      </c>
      <c r="F20" s="271">
        <v>8.6300000000000008</v>
      </c>
      <c r="G20" s="74"/>
      <c r="H20" s="275">
        <v>27</v>
      </c>
      <c r="I20" s="17" t="s">
        <v>3197</v>
      </c>
      <c r="J20" s="74"/>
      <c r="K20" s="74"/>
      <c r="L20" s="74"/>
      <c r="M20" s="116"/>
      <c r="N20" s="116"/>
      <c r="O20" s="116"/>
      <c r="P20" s="116"/>
      <c r="Q20" s="116"/>
      <c r="R20" s="116"/>
      <c r="AG20" s="20">
        <v>48</v>
      </c>
      <c r="AH20" s="233">
        <v>1</v>
      </c>
      <c r="AI20" s="266">
        <v>1</v>
      </c>
      <c r="AJ20" s="266">
        <v>0</v>
      </c>
      <c r="AK20" s="20">
        <v>4</v>
      </c>
      <c r="AL20" s="20">
        <v>3</v>
      </c>
      <c r="AM20" s="247">
        <v>1</v>
      </c>
      <c r="AN20" s="16">
        <v>3</v>
      </c>
      <c r="AO20" s="16">
        <v>2</v>
      </c>
      <c r="AP20" s="247">
        <v>6</v>
      </c>
      <c r="AQ20" s="247">
        <v>1</v>
      </c>
      <c r="AR20" s="234">
        <v>4</v>
      </c>
      <c r="AS20" s="241"/>
    </row>
    <row r="21" spans="1:45" ht="11.25" customHeight="1" x14ac:dyDescent="0.2">
      <c r="A21" s="268" t="s">
        <v>3198</v>
      </c>
      <c r="B21" s="269">
        <v>109</v>
      </c>
      <c r="C21" s="270">
        <v>36.799999999999997</v>
      </c>
      <c r="D21" s="271">
        <v>36.520000000000003</v>
      </c>
      <c r="E21" s="271">
        <v>3.66</v>
      </c>
      <c r="F21" s="271">
        <v>8.68</v>
      </c>
      <c r="G21" s="74"/>
      <c r="H21" s="277">
        <v>70</v>
      </c>
      <c r="I21" s="278">
        <v>17.899999999999999</v>
      </c>
      <c r="J21" s="279"/>
      <c r="K21" s="279"/>
      <c r="L21" s="279"/>
      <c r="M21" s="116"/>
      <c r="N21" s="116"/>
      <c r="O21" s="116"/>
      <c r="P21" s="116"/>
      <c r="Q21" s="116"/>
      <c r="R21" s="116"/>
      <c r="AG21" s="20">
        <v>47</v>
      </c>
      <c r="AH21" s="20">
        <v>1</v>
      </c>
      <c r="AI21" s="266">
        <v>0</v>
      </c>
      <c r="AJ21" s="266">
        <v>4</v>
      </c>
      <c r="AK21" s="20">
        <v>3</v>
      </c>
      <c r="AL21" s="20">
        <v>1</v>
      </c>
      <c r="AM21" s="247">
        <v>3</v>
      </c>
      <c r="AN21" s="16">
        <v>1</v>
      </c>
      <c r="AO21" s="16">
        <v>6</v>
      </c>
      <c r="AP21" s="247">
        <v>1</v>
      </c>
      <c r="AQ21" s="234">
        <v>4</v>
      </c>
      <c r="AR21" s="241">
        <v>3</v>
      </c>
      <c r="AS21" s="241"/>
    </row>
    <row r="22" spans="1:45" ht="11.25" customHeight="1" x14ac:dyDescent="0.2">
      <c r="A22" s="268" t="s">
        <v>3199</v>
      </c>
      <c r="B22" s="269">
        <v>109</v>
      </c>
      <c r="C22" s="270">
        <v>36.9</v>
      </c>
      <c r="D22" s="271">
        <v>36.799999999999997</v>
      </c>
      <c r="E22" s="271">
        <v>3.64</v>
      </c>
      <c r="F22" s="271">
        <v>8.35</v>
      </c>
      <c r="G22" s="74"/>
      <c r="H22" s="277">
        <v>69</v>
      </c>
      <c r="I22" s="278">
        <v>18</v>
      </c>
      <c r="J22" s="280">
        <v>31.68</v>
      </c>
      <c r="K22" s="281">
        <v>3.8</v>
      </c>
      <c r="L22" s="279"/>
      <c r="M22" s="116"/>
      <c r="N22" s="116"/>
      <c r="O22" s="116"/>
      <c r="P22" s="116"/>
      <c r="Q22" s="116"/>
      <c r="R22" s="116"/>
      <c r="AG22" s="20">
        <v>46</v>
      </c>
      <c r="AH22" s="20">
        <v>0</v>
      </c>
      <c r="AI22" s="266">
        <v>4</v>
      </c>
      <c r="AJ22" s="266">
        <v>2</v>
      </c>
      <c r="AK22" s="20">
        <v>1</v>
      </c>
      <c r="AL22" s="20">
        <v>3</v>
      </c>
      <c r="AM22" s="247">
        <v>1</v>
      </c>
      <c r="AN22" s="16">
        <v>6</v>
      </c>
      <c r="AO22" s="16">
        <v>1</v>
      </c>
      <c r="AP22" s="234">
        <v>4</v>
      </c>
      <c r="AQ22" s="241">
        <v>3</v>
      </c>
      <c r="AR22" s="241">
        <v>7</v>
      </c>
      <c r="AS22" s="450"/>
    </row>
    <row r="23" spans="1:45" ht="11.25" customHeight="1" x14ac:dyDescent="0.2">
      <c r="A23" s="268" t="s">
        <v>3200</v>
      </c>
      <c r="B23" s="269">
        <v>109</v>
      </c>
      <c r="C23" s="270">
        <v>36.9</v>
      </c>
      <c r="D23" s="271">
        <v>39.5</v>
      </c>
      <c r="E23" s="271">
        <v>3.39</v>
      </c>
      <c r="F23" s="271">
        <v>8.3699999999999992</v>
      </c>
      <c r="G23" s="74"/>
      <c r="H23" s="282">
        <v>70</v>
      </c>
      <c r="I23" s="270">
        <v>18</v>
      </c>
      <c r="J23" s="283">
        <v>33.76</v>
      </c>
      <c r="K23" s="271">
        <v>3.5</v>
      </c>
      <c r="L23" s="279"/>
      <c r="M23" s="116"/>
      <c r="N23" s="116"/>
      <c r="O23" s="116"/>
      <c r="P23" s="116"/>
      <c r="Q23" s="116"/>
      <c r="R23" s="116"/>
      <c r="AG23" s="254">
        <v>45</v>
      </c>
      <c r="AH23" s="254">
        <v>5</v>
      </c>
      <c r="AI23" s="257">
        <v>3</v>
      </c>
      <c r="AJ23" s="257">
        <v>1</v>
      </c>
      <c r="AK23" s="254">
        <v>3</v>
      </c>
      <c r="AL23" s="254">
        <v>1</v>
      </c>
      <c r="AM23" s="261">
        <v>6</v>
      </c>
      <c r="AN23" s="259">
        <v>2</v>
      </c>
      <c r="AO23" s="260">
        <v>4</v>
      </c>
      <c r="AP23" s="261">
        <v>3</v>
      </c>
      <c r="AQ23" s="261">
        <v>8</v>
      </c>
      <c r="AR23" s="258">
        <v>7</v>
      </c>
      <c r="AS23" s="258"/>
    </row>
    <row r="24" spans="1:45" ht="11.25" customHeight="1" x14ac:dyDescent="0.2">
      <c r="A24" s="268" t="s">
        <v>3201</v>
      </c>
      <c r="B24" s="269">
        <v>107</v>
      </c>
      <c r="C24" s="270">
        <v>37</v>
      </c>
      <c r="D24" s="271">
        <v>40.630000000000003</v>
      </c>
      <c r="E24" s="271">
        <v>3.3</v>
      </c>
      <c r="F24" s="271">
        <v>7.79</v>
      </c>
      <c r="G24" s="74"/>
      <c r="H24" s="284">
        <v>70</v>
      </c>
      <c r="I24" s="227">
        <v>18.100000000000001</v>
      </c>
      <c r="J24" s="285">
        <v>34.49</v>
      </c>
      <c r="K24" s="229">
        <v>3.45</v>
      </c>
      <c r="L24" s="279"/>
      <c r="M24" s="116"/>
      <c r="N24" s="116"/>
      <c r="O24" s="116"/>
      <c r="P24" s="116"/>
      <c r="Q24" s="116"/>
      <c r="R24" s="116"/>
      <c r="AG24" s="248">
        <v>44</v>
      </c>
      <c r="AH24" s="248">
        <v>1</v>
      </c>
      <c r="AI24" s="264">
        <v>1</v>
      </c>
      <c r="AJ24" s="264">
        <v>3</v>
      </c>
      <c r="AK24" s="248">
        <v>1</v>
      </c>
      <c r="AL24" s="248">
        <v>6</v>
      </c>
      <c r="AM24" s="244">
        <v>2</v>
      </c>
      <c r="AN24" s="265">
        <v>3</v>
      </c>
      <c r="AO24" s="3">
        <v>3</v>
      </c>
      <c r="AP24" s="247">
        <v>8</v>
      </c>
      <c r="AQ24" s="234">
        <v>7</v>
      </c>
      <c r="AR24" s="234">
        <v>4</v>
      </c>
      <c r="AS24" s="234"/>
    </row>
    <row r="25" spans="1:45" ht="11.25" customHeight="1" x14ac:dyDescent="0.2">
      <c r="A25" s="268" t="s">
        <v>3202</v>
      </c>
      <c r="B25" s="269">
        <v>104</v>
      </c>
      <c r="C25" s="270">
        <v>37.1</v>
      </c>
      <c r="D25" s="271">
        <v>42.64</v>
      </c>
      <c r="E25" s="271">
        <v>3.22</v>
      </c>
      <c r="F25" s="271">
        <v>7.49</v>
      </c>
      <c r="G25" s="74"/>
      <c r="H25" s="282">
        <v>67</v>
      </c>
      <c r="I25" s="270">
        <v>18.3</v>
      </c>
      <c r="J25" s="283">
        <v>35.51</v>
      </c>
      <c r="K25" s="271">
        <v>3.44</v>
      </c>
      <c r="L25" s="279"/>
      <c r="M25" s="116"/>
      <c r="N25" s="116"/>
      <c r="O25" s="116"/>
      <c r="P25" s="116"/>
      <c r="Q25" s="116"/>
      <c r="R25" s="116"/>
      <c r="Z25" s="396" t="s">
        <v>3350</v>
      </c>
      <c r="AG25" s="20">
        <v>43</v>
      </c>
      <c r="AH25" s="20">
        <v>1</v>
      </c>
      <c r="AI25" s="266">
        <v>3</v>
      </c>
      <c r="AJ25" s="266">
        <v>1</v>
      </c>
      <c r="AK25" s="20">
        <v>6</v>
      </c>
      <c r="AL25" s="20">
        <v>2</v>
      </c>
      <c r="AM25" s="234">
        <v>3</v>
      </c>
      <c r="AN25" s="16">
        <v>3</v>
      </c>
      <c r="AO25" s="16">
        <v>10</v>
      </c>
      <c r="AP25" s="234">
        <v>8</v>
      </c>
      <c r="AQ25" s="234">
        <v>4</v>
      </c>
      <c r="AR25" s="234">
        <v>4</v>
      </c>
      <c r="AS25" s="241"/>
    </row>
    <row r="26" spans="1:45" ht="11.25" customHeight="1" x14ac:dyDescent="0.2">
      <c r="A26" s="268" t="s">
        <v>3203</v>
      </c>
      <c r="B26" s="269">
        <v>98</v>
      </c>
      <c r="C26" s="270">
        <v>37.4</v>
      </c>
      <c r="D26" s="271">
        <v>43.46</v>
      </c>
      <c r="E26" s="271">
        <v>3.21</v>
      </c>
      <c r="F26" s="271">
        <v>7.6</v>
      </c>
      <c r="G26" s="74"/>
      <c r="H26" s="284">
        <v>65</v>
      </c>
      <c r="I26" s="227">
        <v>18.399999999999999</v>
      </c>
      <c r="J26" s="285">
        <v>34.799999999999997</v>
      </c>
      <c r="K26" s="229">
        <v>3.5</v>
      </c>
      <c r="L26" s="279"/>
      <c r="M26" s="116"/>
      <c r="N26" s="116"/>
      <c r="O26" s="116"/>
      <c r="P26" s="116"/>
      <c r="Q26" s="116"/>
      <c r="R26" s="116"/>
      <c r="AG26" s="20">
        <v>42</v>
      </c>
      <c r="AH26" s="20">
        <v>3</v>
      </c>
      <c r="AI26" s="266">
        <v>2</v>
      </c>
      <c r="AJ26" s="266">
        <v>7</v>
      </c>
      <c r="AK26" s="20">
        <v>2</v>
      </c>
      <c r="AL26" s="233">
        <v>3</v>
      </c>
      <c r="AM26" s="247">
        <v>3</v>
      </c>
      <c r="AN26" s="16">
        <v>8</v>
      </c>
      <c r="AO26" s="246">
        <v>6</v>
      </c>
      <c r="AP26" s="234">
        <v>4</v>
      </c>
      <c r="AQ26" s="234">
        <v>4</v>
      </c>
      <c r="AR26" s="241">
        <v>6</v>
      </c>
      <c r="AS26" s="241"/>
    </row>
    <row r="27" spans="1:45" ht="11.25" customHeight="1" x14ac:dyDescent="0.2">
      <c r="A27" s="268" t="s">
        <v>3204</v>
      </c>
      <c r="B27" s="269">
        <v>97</v>
      </c>
      <c r="C27" s="270">
        <v>37.6</v>
      </c>
      <c r="D27" s="271">
        <v>45.14</v>
      </c>
      <c r="E27" s="271">
        <v>3.11</v>
      </c>
      <c r="F27" s="271">
        <v>7.18</v>
      </c>
      <c r="G27" s="74"/>
      <c r="H27" s="282">
        <v>61</v>
      </c>
      <c r="I27" s="270">
        <v>18.399999999999999</v>
      </c>
      <c r="J27" s="283">
        <v>36.44</v>
      </c>
      <c r="K27" s="271">
        <v>3.43</v>
      </c>
      <c r="L27" s="279"/>
      <c r="M27" s="116"/>
      <c r="N27" s="116"/>
      <c r="O27" s="116"/>
      <c r="P27" s="116"/>
      <c r="Q27" s="116"/>
      <c r="R27" s="116"/>
      <c r="AG27" s="20">
        <v>41</v>
      </c>
      <c r="AH27" s="20">
        <v>3</v>
      </c>
      <c r="AI27" s="266">
        <v>7</v>
      </c>
      <c r="AJ27" s="266">
        <v>1</v>
      </c>
      <c r="AK27" s="233">
        <v>3</v>
      </c>
      <c r="AL27" s="20">
        <v>3</v>
      </c>
      <c r="AM27" s="247">
        <v>9</v>
      </c>
      <c r="AN27" s="246">
        <v>7</v>
      </c>
      <c r="AO27" s="246">
        <v>3</v>
      </c>
      <c r="AP27" s="234">
        <v>4</v>
      </c>
      <c r="AQ27" s="241">
        <v>6</v>
      </c>
      <c r="AR27" s="241">
        <v>2</v>
      </c>
      <c r="AS27" s="241"/>
    </row>
    <row r="28" spans="1:45" ht="11.25" customHeight="1" x14ac:dyDescent="0.2">
      <c r="A28" s="268" t="s">
        <v>3205</v>
      </c>
      <c r="B28" s="269">
        <v>98</v>
      </c>
      <c r="C28" s="270">
        <v>37.700000000000003</v>
      </c>
      <c r="D28" s="271">
        <v>45.79</v>
      </c>
      <c r="E28" s="271">
        <v>3.05</v>
      </c>
      <c r="F28" s="271">
        <v>7.05</v>
      </c>
      <c r="G28" s="74"/>
      <c r="H28" s="284">
        <v>62</v>
      </c>
      <c r="I28" s="227">
        <v>18.399999999999999</v>
      </c>
      <c r="J28" s="285">
        <v>37.24</v>
      </c>
      <c r="K28" s="229">
        <v>3.33</v>
      </c>
      <c r="L28" s="279"/>
      <c r="M28" s="116"/>
      <c r="N28" s="116"/>
      <c r="O28" s="116"/>
      <c r="P28" s="116"/>
      <c r="Q28" s="116"/>
      <c r="R28" s="116"/>
      <c r="AG28" s="254">
        <v>40</v>
      </c>
      <c r="AH28" s="254">
        <v>6</v>
      </c>
      <c r="AI28" s="257">
        <v>3</v>
      </c>
      <c r="AJ28" s="256">
        <v>3</v>
      </c>
      <c r="AK28" s="254">
        <v>3</v>
      </c>
      <c r="AL28" s="254">
        <v>6</v>
      </c>
      <c r="AM28" s="258">
        <v>6</v>
      </c>
      <c r="AN28" s="260">
        <v>3</v>
      </c>
      <c r="AO28" s="260">
        <v>5</v>
      </c>
      <c r="AP28" s="247">
        <v>6</v>
      </c>
      <c r="AQ28" s="247">
        <v>2</v>
      </c>
      <c r="AR28" s="247">
        <v>2</v>
      </c>
      <c r="AS28" s="247"/>
    </row>
    <row r="29" spans="1:45" ht="11.25" customHeight="1" x14ac:dyDescent="0.2">
      <c r="A29" s="239" t="s">
        <v>3206</v>
      </c>
      <c r="B29" s="240">
        <v>98</v>
      </c>
      <c r="C29" s="109">
        <v>37.799999999999997</v>
      </c>
      <c r="D29" s="110">
        <v>44.87</v>
      </c>
      <c r="E29" s="110">
        <v>3.14</v>
      </c>
      <c r="F29" s="110">
        <v>7.11</v>
      </c>
      <c r="G29" s="74"/>
      <c r="H29" s="286">
        <v>65</v>
      </c>
      <c r="I29" s="109">
        <v>18.399999999999999</v>
      </c>
      <c r="J29" s="117">
        <v>36.520000000000003</v>
      </c>
      <c r="K29" s="110">
        <v>3.39</v>
      </c>
      <c r="L29" s="287"/>
      <c r="M29" s="116"/>
      <c r="N29" s="116"/>
      <c r="O29" s="116"/>
      <c r="P29" s="116"/>
      <c r="Q29" s="116"/>
      <c r="R29" s="116"/>
      <c r="AG29" s="248">
        <v>39</v>
      </c>
      <c r="AH29" s="248">
        <v>3</v>
      </c>
      <c r="AI29" s="276">
        <v>2</v>
      </c>
      <c r="AJ29" s="264">
        <v>3</v>
      </c>
      <c r="AK29" s="248">
        <v>9</v>
      </c>
      <c r="AL29" s="249">
        <v>11</v>
      </c>
      <c r="AM29" s="238">
        <v>3</v>
      </c>
      <c r="AN29" s="265">
        <v>6</v>
      </c>
      <c r="AO29" s="3">
        <v>6</v>
      </c>
      <c r="AP29" s="244">
        <v>2</v>
      </c>
      <c r="AQ29" s="244">
        <v>3</v>
      </c>
      <c r="AR29" s="244">
        <v>1</v>
      </c>
      <c r="AS29" s="449"/>
    </row>
    <row r="30" spans="1:45" ht="11.25" customHeight="1" x14ac:dyDescent="0.2">
      <c r="A30" s="239" t="s">
        <v>3207</v>
      </c>
      <c r="B30" s="240">
        <v>98</v>
      </c>
      <c r="C30" s="109">
        <v>38</v>
      </c>
      <c r="D30" s="110">
        <v>46.06</v>
      </c>
      <c r="E30" s="110">
        <v>3.1</v>
      </c>
      <c r="F30" s="110">
        <v>5.0999999999999996</v>
      </c>
      <c r="G30" s="74"/>
      <c r="H30" s="288">
        <v>65</v>
      </c>
      <c r="I30" s="72">
        <v>18.600000000000001</v>
      </c>
      <c r="J30" s="74">
        <v>37.24</v>
      </c>
      <c r="K30" s="73">
        <v>3.35</v>
      </c>
      <c r="L30" s="287"/>
      <c r="M30" s="116"/>
      <c r="N30" s="263"/>
      <c r="O30" s="116"/>
      <c r="P30" s="116"/>
      <c r="Q30" s="116"/>
      <c r="R30" s="116"/>
      <c r="AG30" s="20">
        <v>38</v>
      </c>
      <c r="AH30" s="233">
        <v>4</v>
      </c>
      <c r="AI30" s="266">
        <v>5</v>
      </c>
      <c r="AJ30" s="266">
        <v>7</v>
      </c>
      <c r="AK30" s="233">
        <v>9</v>
      </c>
      <c r="AL30" s="233">
        <v>3</v>
      </c>
      <c r="AM30" s="234">
        <v>4</v>
      </c>
      <c r="AN30" s="16">
        <v>4</v>
      </c>
      <c r="AO30" s="16">
        <v>4</v>
      </c>
      <c r="AP30" s="247">
        <v>3</v>
      </c>
      <c r="AQ30" s="247">
        <v>1</v>
      </c>
      <c r="AR30" s="234">
        <v>1</v>
      </c>
      <c r="AS30" s="234"/>
    </row>
    <row r="31" spans="1:45" ht="11.25" customHeight="1" x14ac:dyDescent="0.2">
      <c r="A31" s="239" t="s">
        <v>3208</v>
      </c>
      <c r="B31" s="240">
        <v>99</v>
      </c>
      <c r="C31" s="109">
        <v>38.1</v>
      </c>
      <c r="D31" s="110">
        <v>48.1</v>
      </c>
      <c r="E31" s="110">
        <v>2.98</v>
      </c>
      <c r="F31" s="110">
        <v>5.15</v>
      </c>
      <c r="G31" s="74"/>
      <c r="H31" s="286">
        <v>81</v>
      </c>
      <c r="I31" s="109">
        <v>18.3</v>
      </c>
      <c r="J31" s="117">
        <v>40.340000000000003</v>
      </c>
      <c r="K31" s="110">
        <v>3.06</v>
      </c>
      <c r="L31" s="287"/>
      <c r="M31" s="262" t="s">
        <v>3209</v>
      </c>
      <c r="N31" s="263"/>
      <c r="O31" s="263"/>
      <c r="P31" s="116"/>
      <c r="Q31" s="116"/>
      <c r="R31" s="116"/>
      <c r="AG31" s="20">
        <v>37</v>
      </c>
      <c r="AH31" s="20">
        <v>9</v>
      </c>
      <c r="AI31" s="266">
        <v>10</v>
      </c>
      <c r="AJ31" s="231">
        <v>9</v>
      </c>
      <c r="AK31" s="233">
        <v>5</v>
      </c>
      <c r="AL31" s="233">
        <v>4</v>
      </c>
      <c r="AM31" s="247">
        <v>2</v>
      </c>
      <c r="AN31" s="16">
        <v>5</v>
      </c>
      <c r="AO31" s="16">
        <v>3</v>
      </c>
      <c r="AP31" s="247">
        <v>2</v>
      </c>
      <c r="AQ31" s="234">
        <v>1</v>
      </c>
      <c r="AR31" s="234">
        <v>2</v>
      </c>
      <c r="AS31" s="234"/>
    </row>
    <row r="32" spans="1:45" ht="11.25" customHeight="1" x14ac:dyDescent="0.2">
      <c r="A32" s="239" t="s">
        <v>3210</v>
      </c>
      <c r="B32" s="240">
        <v>99</v>
      </c>
      <c r="C32" s="109">
        <v>38.200000000000003</v>
      </c>
      <c r="D32" s="110">
        <v>49.53</v>
      </c>
      <c r="E32" s="110">
        <v>2.9</v>
      </c>
      <c r="F32" s="110">
        <v>5.19</v>
      </c>
      <c r="G32" s="74"/>
      <c r="H32" s="288">
        <v>82</v>
      </c>
      <c r="I32" s="72">
        <v>18.399999999999999</v>
      </c>
      <c r="J32" s="74">
        <v>43.21</v>
      </c>
      <c r="K32" s="73">
        <v>2.95</v>
      </c>
      <c r="L32" s="287"/>
      <c r="M32" s="17" t="s">
        <v>3211</v>
      </c>
      <c r="N32" s="17"/>
      <c r="O32" s="17"/>
      <c r="P32" s="116"/>
      <c r="Q32" s="116"/>
      <c r="R32" s="116"/>
      <c r="AG32" s="20">
        <v>36</v>
      </c>
      <c r="AH32" s="20">
        <v>4</v>
      </c>
      <c r="AI32" s="231">
        <v>8</v>
      </c>
      <c r="AJ32" s="231">
        <v>3</v>
      </c>
      <c r="AK32" s="233">
        <v>4</v>
      </c>
      <c r="AL32" s="20">
        <v>4</v>
      </c>
      <c r="AM32" s="247">
        <v>8</v>
      </c>
      <c r="AN32" s="16">
        <v>3</v>
      </c>
      <c r="AO32" s="16">
        <v>2</v>
      </c>
      <c r="AP32" s="234">
        <v>2</v>
      </c>
      <c r="AQ32" s="234">
        <v>2</v>
      </c>
      <c r="AR32" s="234">
        <v>2</v>
      </c>
      <c r="AS32" s="241"/>
    </row>
    <row r="33" spans="1:45" ht="11.25" customHeight="1" x14ac:dyDescent="0.2">
      <c r="A33" s="239" t="s">
        <v>3212</v>
      </c>
      <c r="B33" s="240">
        <v>100</v>
      </c>
      <c r="C33" s="109">
        <v>38.299999999999997</v>
      </c>
      <c r="D33" s="110">
        <v>46.36</v>
      </c>
      <c r="E33" s="110">
        <v>3.13</v>
      </c>
      <c r="F33" s="110">
        <v>5.16</v>
      </c>
      <c r="G33" s="74"/>
      <c r="H33" s="286">
        <v>82</v>
      </c>
      <c r="I33" s="109">
        <v>18.399999999999999</v>
      </c>
      <c r="J33" s="117">
        <v>40.28</v>
      </c>
      <c r="K33" s="110">
        <v>3.14</v>
      </c>
      <c r="L33" s="287"/>
      <c r="M33" s="17" t="s">
        <v>3213</v>
      </c>
      <c r="N33" s="17"/>
      <c r="O33" s="17"/>
      <c r="P33" s="116"/>
      <c r="Q33" s="116"/>
      <c r="R33" s="116"/>
      <c r="AG33" s="254">
        <v>35</v>
      </c>
      <c r="AH33" s="255">
        <v>7</v>
      </c>
      <c r="AI33" s="256">
        <v>8</v>
      </c>
      <c r="AJ33" s="256">
        <v>6</v>
      </c>
      <c r="AK33" s="254">
        <v>4</v>
      </c>
      <c r="AL33" s="254">
        <v>6</v>
      </c>
      <c r="AM33" s="261">
        <v>3</v>
      </c>
      <c r="AN33" s="259">
        <v>2</v>
      </c>
      <c r="AO33" s="260">
        <v>2</v>
      </c>
      <c r="AP33" s="258">
        <v>2</v>
      </c>
      <c r="AQ33" s="258">
        <v>2</v>
      </c>
      <c r="AR33" s="289">
        <v>5</v>
      </c>
      <c r="AS33" s="289"/>
    </row>
    <row r="34" spans="1:45" ht="11.25" customHeight="1" x14ac:dyDescent="0.2">
      <c r="A34" s="239" t="s">
        <v>3214</v>
      </c>
      <c r="B34" s="240">
        <v>100</v>
      </c>
      <c r="C34" s="109">
        <v>38.4</v>
      </c>
      <c r="D34" s="110">
        <v>44.27</v>
      </c>
      <c r="E34" s="110">
        <v>3.26</v>
      </c>
      <c r="F34" s="110">
        <v>5.37</v>
      </c>
      <c r="G34" s="74"/>
      <c r="H34" s="288">
        <v>82</v>
      </c>
      <c r="I34" s="72">
        <v>18.399999999999999</v>
      </c>
      <c r="J34" s="74">
        <v>38.619999999999997</v>
      </c>
      <c r="K34" s="73">
        <v>3.28</v>
      </c>
      <c r="L34" s="287"/>
      <c r="M34" s="290" t="s">
        <v>3215</v>
      </c>
      <c r="N34" s="116"/>
      <c r="O34" s="116"/>
      <c r="P34" s="116"/>
      <c r="Q34" s="116"/>
      <c r="R34" s="116"/>
      <c r="AG34" s="248">
        <v>34</v>
      </c>
      <c r="AH34" s="249">
        <v>9</v>
      </c>
      <c r="AI34" s="276">
        <v>6</v>
      </c>
      <c r="AJ34" s="264">
        <v>4</v>
      </c>
      <c r="AK34" s="248">
        <v>6</v>
      </c>
      <c r="AL34" s="248">
        <v>3</v>
      </c>
      <c r="AM34" s="244">
        <v>2</v>
      </c>
      <c r="AN34" s="265">
        <v>2</v>
      </c>
      <c r="AO34" s="265">
        <v>2</v>
      </c>
      <c r="AP34" s="234">
        <v>2</v>
      </c>
      <c r="AQ34" s="241">
        <v>5</v>
      </c>
      <c r="AR34" s="241">
        <v>4</v>
      </c>
      <c r="AS34" s="241"/>
    </row>
    <row r="35" spans="1:45" ht="11.25" customHeight="1" x14ac:dyDescent="0.2">
      <c r="A35" s="239" t="s">
        <v>3216</v>
      </c>
      <c r="B35" s="291">
        <v>100</v>
      </c>
      <c r="C35" s="109">
        <v>38.4</v>
      </c>
      <c r="D35" s="110">
        <v>46.832099999999983</v>
      </c>
      <c r="E35" s="110">
        <v>3.0753178500548648</v>
      </c>
      <c r="F35" s="110">
        <v>5.3890542709912115</v>
      </c>
      <c r="G35" s="74"/>
      <c r="H35" s="248">
        <v>85</v>
      </c>
      <c r="I35" s="67">
        <v>18.3</v>
      </c>
      <c r="J35" s="69">
        <v>41.67</v>
      </c>
      <c r="K35" s="84">
        <v>2.98</v>
      </c>
      <c r="L35" s="68">
        <v>6.71</v>
      </c>
      <c r="M35" s="292" t="s">
        <v>3217</v>
      </c>
      <c r="N35" s="293">
        <v>111</v>
      </c>
      <c r="O35" s="67">
        <v>9.1999999999999993</v>
      </c>
      <c r="P35" s="69">
        <v>38.97</v>
      </c>
      <c r="Q35" s="84">
        <v>3.36</v>
      </c>
      <c r="R35" s="121"/>
      <c r="AG35" s="20">
        <v>33</v>
      </c>
      <c r="AH35" s="233">
        <v>9</v>
      </c>
      <c r="AI35" s="266">
        <v>7</v>
      </c>
      <c r="AJ35" s="266">
        <v>6</v>
      </c>
      <c r="AK35" s="20">
        <v>2</v>
      </c>
      <c r="AL35" s="20">
        <v>2</v>
      </c>
      <c r="AM35" s="234">
        <v>1</v>
      </c>
      <c r="AN35" s="246">
        <v>2</v>
      </c>
      <c r="AO35" s="246">
        <v>2</v>
      </c>
      <c r="AP35" s="247">
        <v>6</v>
      </c>
      <c r="AQ35" s="247">
        <v>5</v>
      </c>
      <c r="AR35" s="247">
        <v>0</v>
      </c>
      <c r="AS35" s="247"/>
    </row>
    <row r="36" spans="1:45" ht="11.25" customHeight="1" x14ac:dyDescent="0.2">
      <c r="A36" s="239" t="s">
        <v>3218</v>
      </c>
      <c r="B36" s="291">
        <v>101</v>
      </c>
      <c r="C36" s="109">
        <v>38.524752475247524</v>
      </c>
      <c r="D36" s="110">
        <v>44.630099009901002</v>
      </c>
      <c r="E36" s="110">
        <v>3.3277287568410165</v>
      </c>
      <c r="F36" s="110">
        <v>5.4194178372080959</v>
      </c>
      <c r="G36" s="74"/>
      <c r="H36" s="220">
        <v>139</v>
      </c>
      <c r="I36" s="109">
        <v>15.8</v>
      </c>
      <c r="J36" s="2">
        <v>38.119999999999997</v>
      </c>
      <c r="K36" s="291">
        <v>3.37</v>
      </c>
      <c r="L36" s="294">
        <v>6.36</v>
      </c>
      <c r="M36" s="292" t="s">
        <v>3219</v>
      </c>
      <c r="N36" s="293">
        <v>203</v>
      </c>
      <c r="O36" s="67">
        <v>6.7</v>
      </c>
      <c r="P36" s="69">
        <v>35.54</v>
      </c>
      <c r="Q36" s="84">
        <v>3.33</v>
      </c>
      <c r="R36" s="121"/>
      <c r="AG36" s="20">
        <v>32</v>
      </c>
      <c r="AH36" s="20">
        <v>10</v>
      </c>
      <c r="AI36" s="266">
        <v>8</v>
      </c>
      <c r="AJ36" s="266">
        <v>2</v>
      </c>
      <c r="AK36" s="20">
        <v>2</v>
      </c>
      <c r="AL36" s="233">
        <v>1</v>
      </c>
      <c r="AM36" s="234">
        <v>3</v>
      </c>
      <c r="AN36" s="246">
        <v>2</v>
      </c>
      <c r="AO36" s="16">
        <v>6</v>
      </c>
      <c r="AP36" s="247">
        <v>5</v>
      </c>
      <c r="AQ36" s="247">
        <v>0</v>
      </c>
      <c r="AR36" s="247">
        <v>4</v>
      </c>
      <c r="AS36" s="247"/>
    </row>
    <row r="37" spans="1:45" ht="11.25" customHeight="1" x14ac:dyDescent="0.2">
      <c r="A37" s="239" t="s">
        <v>3220</v>
      </c>
      <c r="B37" s="291">
        <v>101</v>
      </c>
      <c r="C37" s="109">
        <v>38.544554455445542</v>
      </c>
      <c r="D37" s="110">
        <v>48.067128712871302</v>
      </c>
      <c r="E37" s="110">
        <v>3.055991406802248</v>
      </c>
      <c r="F37" s="110">
        <v>5.4317532322220696</v>
      </c>
      <c r="G37" s="74"/>
      <c r="H37" s="254">
        <v>132</v>
      </c>
      <c r="I37" s="77">
        <v>15.636363636363637</v>
      </c>
      <c r="J37" s="82">
        <v>41.63954545454547</v>
      </c>
      <c r="K37" s="78">
        <v>3.1957909949806549</v>
      </c>
      <c r="L37" s="83">
        <v>6.6552391050457738</v>
      </c>
      <c r="M37" s="116"/>
      <c r="N37" s="286">
        <v>200</v>
      </c>
      <c r="O37" s="109">
        <v>6.7</v>
      </c>
      <c r="P37" s="117">
        <v>40.159999999999997</v>
      </c>
      <c r="Q37" s="110">
        <v>3.11</v>
      </c>
      <c r="R37" s="121"/>
      <c r="AG37" s="20">
        <v>31</v>
      </c>
      <c r="AH37" s="20">
        <v>8</v>
      </c>
      <c r="AI37" s="266">
        <v>7</v>
      </c>
      <c r="AJ37" s="266">
        <v>3</v>
      </c>
      <c r="AK37" s="233">
        <v>1</v>
      </c>
      <c r="AL37" s="233">
        <v>3</v>
      </c>
      <c r="AM37" s="234">
        <v>2</v>
      </c>
      <c r="AN37" s="16">
        <v>6</v>
      </c>
      <c r="AO37" s="16">
        <v>5</v>
      </c>
      <c r="AP37" s="247">
        <v>0</v>
      </c>
      <c r="AQ37" s="247">
        <v>3</v>
      </c>
      <c r="AR37" s="247">
        <v>5</v>
      </c>
      <c r="AS37" s="247"/>
    </row>
    <row r="38" spans="1:45" ht="11.25" customHeight="1" x14ac:dyDescent="0.2">
      <c r="A38" s="239" t="s">
        <v>3221</v>
      </c>
      <c r="B38" s="291">
        <v>97</v>
      </c>
      <c r="C38" s="77">
        <v>38.618556701030926</v>
      </c>
      <c r="D38" s="110">
        <v>49.495773195876282</v>
      </c>
      <c r="E38" s="110">
        <v>2.9443033032508596</v>
      </c>
      <c r="F38" s="110">
        <v>5.7077663615521912</v>
      </c>
      <c r="G38" s="74"/>
      <c r="H38" s="254">
        <v>131</v>
      </c>
      <c r="I38" s="77">
        <v>15.625954198473282</v>
      </c>
      <c r="J38" s="82">
        <v>42.8332824427481</v>
      </c>
      <c r="K38" s="78">
        <v>3.119570253102609</v>
      </c>
      <c r="L38" s="83">
        <v>6.4360639882372617</v>
      </c>
      <c r="M38" s="116"/>
      <c r="N38" s="288">
        <v>189</v>
      </c>
      <c r="O38" s="72">
        <v>6.8</v>
      </c>
      <c r="P38" s="74">
        <v>41.36</v>
      </c>
      <c r="Q38" s="73">
        <v>2.94</v>
      </c>
      <c r="R38" s="121"/>
      <c r="AG38" s="254">
        <v>30</v>
      </c>
      <c r="AH38" s="254">
        <v>7</v>
      </c>
      <c r="AI38" s="257">
        <v>4</v>
      </c>
      <c r="AJ38" s="256">
        <v>2</v>
      </c>
      <c r="AK38" s="255">
        <v>4</v>
      </c>
      <c r="AL38" s="255">
        <v>1</v>
      </c>
      <c r="AM38" s="261">
        <v>7</v>
      </c>
      <c r="AN38" s="259">
        <v>5</v>
      </c>
      <c r="AO38" s="259">
        <v>0</v>
      </c>
      <c r="AP38" s="247">
        <v>4</v>
      </c>
      <c r="AQ38" s="247">
        <v>6</v>
      </c>
      <c r="AR38" s="247">
        <v>4</v>
      </c>
      <c r="AS38" s="247"/>
    </row>
    <row r="39" spans="1:45" ht="11.25" customHeight="1" x14ac:dyDescent="0.2">
      <c r="A39" s="239" t="s">
        <v>3222</v>
      </c>
      <c r="B39" s="291">
        <v>98</v>
      </c>
      <c r="C39" s="77">
        <v>38.602040816326529</v>
      </c>
      <c r="D39" s="110">
        <v>49.527142857142877</v>
      </c>
      <c r="E39" s="110">
        <v>2.972102998888293</v>
      </c>
      <c r="F39" s="110">
        <v>5.9802889820579797</v>
      </c>
      <c r="G39" s="74"/>
      <c r="H39" s="254">
        <v>126</v>
      </c>
      <c r="I39" s="77">
        <v>15.698412698412698</v>
      </c>
      <c r="J39" s="82">
        <v>43.564603174603164</v>
      </c>
      <c r="K39" s="78">
        <v>3.0528073297237297</v>
      </c>
      <c r="L39" s="83">
        <v>6.3944600977292154</v>
      </c>
      <c r="M39" s="116"/>
      <c r="N39" s="293">
        <v>192</v>
      </c>
      <c r="O39" s="67">
        <v>6.8</v>
      </c>
      <c r="P39" s="69">
        <v>41.73</v>
      </c>
      <c r="Q39" s="84">
        <v>3</v>
      </c>
      <c r="R39" s="68">
        <v>10.97</v>
      </c>
      <c r="AG39" s="248">
        <v>29</v>
      </c>
      <c r="AH39" s="248">
        <v>3</v>
      </c>
      <c r="AI39" s="276">
        <v>1</v>
      </c>
      <c r="AJ39" s="276">
        <v>3</v>
      </c>
      <c r="AK39" s="249">
        <v>2</v>
      </c>
      <c r="AL39" s="248">
        <v>7</v>
      </c>
      <c r="AM39" s="244">
        <v>3</v>
      </c>
      <c r="AN39" s="3">
        <v>0</v>
      </c>
      <c r="AO39" s="3">
        <v>4</v>
      </c>
      <c r="AP39" s="244">
        <v>7</v>
      </c>
      <c r="AQ39" s="244">
        <v>3</v>
      </c>
      <c r="AR39" s="244">
        <v>0</v>
      </c>
      <c r="AS39" s="449"/>
    </row>
    <row r="40" spans="1:45" ht="11.25" customHeight="1" x14ac:dyDescent="0.2">
      <c r="A40" s="239" t="s">
        <v>3223</v>
      </c>
      <c r="B40" s="291">
        <v>98</v>
      </c>
      <c r="C40" s="77">
        <v>38.683673469387756</v>
      </c>
      <c r="D40" s="110">
        <v>51.989183673469391</v>
      </c>
      <c r="E40" s="110">
        <v>2.857210045790525</v>
      </c>
      <c r="F40" s="110">
        <v>6.0448479510924136</v>
      </c>
      <c r="G40" s="74"/>
      <c r="H40" s="254">
        <v>129</v>
      </c>
      <c r="I40" s="77">
        <v>15.666666666666666</v>
      </c>
      <c r="J40" s="82">
        <v>45.841162790697652</v>
      </c>
      <c r="K40" s="78">
        <v>2.8956182249185649</v>
      </c>
      <c r="L40" s="83">
        <v>6.6335991288042573</v>
      </c>
      <c r="M40" s="116"/>
      <c r="N40" s="286">
        <v>190</v>
      </c>
      <c r="O40" s="109">
        <v>6.9</v>
      </c>
      <c r="P40" s="117">
        <v>44.65</v>
      </c>
      <c r="Q40" s="110">
        <v>2.9</v>
      </c>
      <c r="R40" s="118">
        <v>10.93</v>
      </c>
      <c r="AG40" s="20">
        <v>28</v>
      </c>
      <c r="AH40" s="233">
        <v>3</v>
      </c>
      <c r="AI40" s="231">
        <v>4</v>
      </c>
      <c r="AJ40" s="231">
        <v>2</v>
      </c>
      <c r="AK40" s="20">
        <v>6</v>
      </c>
      <c r="AL40" s="20">
        <v>4</v>
      </c>
      <c r="AM40" s="247">
        <v>0</v>
      </c>
      <c r="AN40" s="16">
        <v>4</v>
      </c>
      <c r="AO40" s="16">
        <v>6</v>
      </c>
      <c r="AP40" s="247">
        <v>3</v>
      </c>
      <c r="AQ40" s="247">
        <v>1</v>
      </c>
      <c r="AR40" s="234">
        <v>2</v>
      </c>
      <c r="AS40" s="234"/>
    </row>
    <row r="41" spans="1:45" ht="11.25" customHeight="1" x14ac:dyDescent="0.2">
      <c r="A41" s="268" t="s">
        <v>3224</v>
      </c>
      <c r="B41" s="295">
        <v>99</v>
      </c>
      <c r="C41" s="270">
        <v>38.656565656565654</v>
      </c>
      <c r="D41" s="271">
        <v>51.854646464646478</v>
      </c>
      <c r="E41" s="271">
        <v>2.9165600730584966</v>
      </c>
      <c r="F41" s="271">
        <v>5.9544836404310963</v>
      </c>
      <c r="G41" s="74"/>
      <c r="H41" s="296">
        <v>135</v>
      </c>
      <c r="I41" s="270">
        <v>15.496296296296297</v>
      </c>
      <c r="J41" s="283">
        <v>45.969555555555544</v>
      </c>
      <c r="K41" s="271">
        <v>2.930252354073223</v>
      </c>
      <c r="L41" s="297">
        <v>6.8765748197916032</v>
      </c>
      <c r="M41" s="116"/>
      <c r="N41" s="277">
        <v>202</v>
      </c>
      <c r="O41" s="278">
        <v>6.9</v>
      </c>
      <c r="P41" s="280">
        <v>43.55</v>
      </c>
      <c r="Q41" s="281">
        <v>2.95</v>
      </c>
      <c r="R41" s="298">
        <v>10.52</v>
      </c>
      <c r="AG41" s="20">
        <v>27</v>
      </c>
      <c r="AH41" s="233">
        <v>7</v>
      </c>
      <c r="AI41" s="231">
        <v>7</v>
      </c>
      <c r="AJ41" s="266">
        <v>6</v>
      </c>
      <c r="AK41" s="20">
        <v>4</v>
      </c>
      <c r="AL41" s="20">
        <v>0</v>
      </c>
      <c r="AM41" s="247">
        <v>4</v>
      </c>
      <c r="AN41" s="16">
        <v>6</v>
      </c>
      <c r="AO41" s="16">
        <v>4</v>
      </c>
      <c r="AP41" s="247">
        <v>0</v>
      </c>
      <c r="AQ41" s="234">
        <v>2</v>
      </c>
      <c r="AR41" s="234">
        <v>4</v>
      </c>
      <c r="AS41" s="241"/>
    </row>
    <row r="42" spans="1:45" ht="11.25" customHeight="1" x14ac:dyDescent="0.2">
      <c r="A42" s="268" t="s">
        <v>3225</v>
      </c>
      <c r="B42" s="295">
        <v>99</v>
      </c>
      <c r="C42" s="270">
        <v>38.80808080808081</v>
      </c>
      <c r="D42" s="271">
        <v>53.668383838383818</v>
      </c>
      <c r="E42" s="271">
        <v>2.8499761628197873</v>
      </c>
      <c r="F42" s="271">
        <v>6.0865647430160985</v>
      </c>
      <c r="G42" s="74"/>
      <c r="H42" s="296">
        <v>141</v>
      </c>
      <c r="I42" s="270">
        <v>15.475177304964539</v>
      </c>
      <c r="J42" s="283">
        <v>46.964609929078037</v>
      </c>
      <c r="K42" s="271">
        <v>2.9490897918944348</v>
      </c>
      <c r="L42" s="297">
        <v>7.6017910067641248</v>
      </c>
      <c r="M42" s="116"/>
      <c r="N42" s="277">
        <v>207</v>
      </c>
      <c r="O42" s="278">
        <v>6.9</v>
      </c>
      <c r="P42" s="280">
        <v>45.81</v>
      </c>
      <c r="Q42" s="281">
        <v>2.91</v>
      </c>
      <c r="R42" s="298">
        <v>9.52</v>
      </c>
      <c r="AG42" s="20">
        <v>26</v>
      </c>
      <c r="AH42" s="233">
        <v>7</v>
      </c>
      <c r="AI42" s="266">
        <v>7</v>
      </c>
      <c r="AJ42" s="266">
        <v>6</v>
      </c>
      <c r="AK42" s="20">
        <v>0</v>
      </c>
      <c r="AL42" s="20">
        <v>4</v>
      </c>
      <c r="AM42" s="247">
        <v>6</v>
      </c>
      <c r="AN42" s="16">
        <v>4</v>
      </c>
      <c r="AO42" s="16">
        <v>1</v>
      </c>
      <c r="AP42" s="234">
        <v>3</v>
      </c>
      <c r="AQ42" s="234">
        <v>3</v>
      </c>
      <c r="AR42" s="241">
        <v>5</v>
      </c>
      <c r="AS42" s="241"/>
    </row>
    <row r="43" spans="1:45" ht="11.25" customHeight="1" x14ac:dyDescent="0.2">
      <c r="A43" s="268" t="s">
        <v>3226</v>
      </c>
      <c r="B43" s="295">
        <v>100</v>
      </c>
      <c r="C43" s="270">
        <v>38.729999999999997</v>
      </c>
      <c r="D43" s="271">
        <v>54.124499999999991</v>
      </c>
      <c r="E43" s="271">
        <v>2.8238618806997953</v>
      </c>
      <c r="F43" s="271">
        <v>6.3733043927764799</v>
      </c>
      <c r="G43" s="74"/>
      <c r="H43" s="296">
        <v>142</v>
      </c>
      <c r="I43" s="270">
        <v>15.380281690140846</v>
      </c>
      <c r="J43" s="283">
        <v>48.335492957746474</v>
      </c>
      <c r="K43" s="271">
        <v>2.9450917893922788</v>
      </c>
      <c r="L43" s="297">
        <v>8.3292039618436</v>
      </c>
      <c r="M43" s="116"/>
      <c r="N43" s="277">
        <v>205</v>
      </c>
      <c r="O43" s="278">
        <v>6.9</v>
      </c>
      <c r="P43" s="280">
        <v>46.12</v>
      </c>
      <c r="Q43" s="281">
        <v>2.92</v>
      </c>
      <c r="R43" s="298">
        <v>9.5</v>
      </c>
      <c r="AG43" s="254">
        <v>25</v>
      </c>
      <c r="AH43" s="20">
        <v>11</v>
      </c>
      <c r="AI43" s="257">
        <v>8</v>
      </c>
      <c r="AJ43" s="257">
        <v>1</v>
      </c>
      <c r="AK43" s="254">
        <v>3</v>
      </c>
      <c r="AL43" s="254">
        <v>6</v>
      </c>
      <c r="AM43" s="261">
        <v>5</v>
      </c>
      <c r="AN43" s="259">
        <v>1</v>
      </c>
      <c r="AO43" s="260">
        <v>2</v>
      </c>
      <c r="AP43" s="258">
        <v>2</v>
      </c>
      <c r="AQ43" s="289">
        <v>6</v>
      </c>
      <c r="AR43" s="289">
        <v>10</v>
      </c>
      <c r="AS43" s="289"/>
    </row>
    <row r="44" spans="1:45" ht="11.25" customHeight="1" x14ac:dyDescent="0.2">
      <c r="A44" s="268" t="s">
        <v>3227</v>
      </c>
      <c r="B44" s="295">
        <v>100</v>
      </c>
      <c r="C44" s="270">
        <v>38.83</v>
      </c>
      <c r="D44" s="271">
        <v>54.851599999999998</v>
      </c>
      <c r="E44" s="271">
        <v>2.7894920379859536</v>
      </c>
      <c r="F44" s="271">
        <v>6.5584349610236403</v>
      </c>
      <c r="G44" s="74"/>
      <c r="H44" s="296">
        <v>144</v>
      </c>
      <c r="I44" s="270">
        <v>15.381944444444445</v>
      </c>
      <c r="J44" s="283">
        <v>50.311458333333327</v>
      </c>
      <c r="K44" s="271">
        <v>2.8825951210557439</v>
      </c>
      <c r="L44" s="297">
        <v>8.0704774338824947</v>
      </c>
      <c r="M44" s="116"/>
      <c r="N44" s="277">
        <v>204</v>
      </c>
      <c r="O44" s="278">
        <v>7</v>
      </c>
      <c r="P44" s="280">
        <v>47.17</v>
      </c>
      <c r="Q44" s="281">
        <v>2.9</v>
      </c>
      <c r="R44" s="298">
        <v>9.52</v>
      </c>
      <c r="AG44" s="244">
        <v>24</v>
      </c>
      <c r="AH44" s="2">
        <v>6</v>
      </c>
      <c r="AI44" s="299">
        <v>1</v>
      </c>
      <c r="AJ44" s="300">
        <v>3</v>
      </c>
      <c r="AK44" s="244">
        <v>6</v>
      </c>
      <c r="AL44" s="20">
        <v>4</v>
      </c>
      <c r="AM44" s="247">
        <v>2</v>
      </c>
      <c r="AN44" s="246">
        <v>3</v>
      </c>
      <c r="AO44" s="246">
        <v>2</v>
      </c>
      <c r="AP44" s="247">
        <v>5</v>
      </c>
      <c r="AQ44" s="247">
        <v>10</v>
      </c>
      <c r="AR44" s="247">
        <v>16</v>
      </c>
      <c r="AS44" s="247"/>
    </row>
    <row r="45" spans="1:45" ht="11.25" customHeight="1" x14ac:dyDescent="0.2">
      <c r="A45" s="268" t="s">
        <v>3228</v>
      </c>
      <c r="B45" s="295">
        <v>101</v>
      </c>
      <c r="C45" s="270">
        <v>38.75247524752475</v>
      </c>
      <c r="D45" s="271">
        <v>54.385742574257414</v>
      </c>
      <c r="E45" s="271">
        <v>2.8029889688727305</v>
      </c>
      <c r="F45" s="271">
        <v>6.6341226448606294</v>
      </c>
      <c r="G45" s="74"/>
      <c r="H45" s="296">
        <v>147</v>
      </c>
      <c r="I45" s="270">
        <v>15.258503401360544</v>
      </c>
      <c r="J45" s="283">
        <v>49.323469387755132</v>
      </c>
      <c r="K45" s="271">
        <v>2.9253273656954684</v>
      </c>
      <c r="L45" s="297">
        <v>8.1252261643234736</v>
      </c>
      <c r="M45" s="116"/>
      <c r="N45" s="277">
        <v>201</v>
      </c>
      <c r="O45" s="278">
        <v>7</v>
      </c>
      <c r="P45" s="280">
        <v>46.09</v>
      </c>
      <c r="Q45" s="281">
        <v>3</v>
      </c>
      <c r="R45" s="298">
        <v>9.77</v>
      </c>
      <c r="AG45" s="247">
        <v>23</v>
      </c>
      <c r="AH45" s="301"/>
      <c r="AI45" s="302">
        <v>3</v>
      </c>
      <c r="AJ45" s="300">
        <v>4</v>
      </c>
      <c r="AK45" s="247">
        <v>4</v>
      </c>
      <c r="AL45" s="20">
        <v>3</v>
      </c>
      <c r="AM45" s="234">
        <v>1</v>
      </c>
      <c r="AN45" s="246">
        <v>2</v>
      </c>
      <c r="AO45" s="16">
        <v>5</v>
      </c>
      <c r="AP45" s="247">
        <v>13</v>
      </c>
      <c r="AQ45" s="247">
        <v>16</v>
      </c>
      <c r="AR45" s="247">
        <v>10</v>
      </c>
      <c r="AS45" s="247"/>
    </row>
    <row r="46" spans="1:45" ht="11.25" customHeight="1" x14ac:dyDescent="0.2">
      <c r="A46" s="268" t="s">
        <v>3229</v>
      </c>
      <c r="B46" s="295">
        <v>100</v>
      </c>
      <c r="C46" s="270">
        <v>38.799999999999997</v>
      </c>
      <c r="D46" s="271">
        <v>50.423599999999986</v>
      </c>
      <c r="E46" s="271">
        <v>2.8892952650741188</v>
      </c>
      <c r="F46" s="271">
        <v>6.5708844243127507</v>
      </c>
      <c r="G46" s="74"/>
      <c r="H46" s="296">
        <v>148</v>
      </c>
      <c r="I46" s="270">
        <v>15.25</v>
      </c>
      <c r="J46" s="283">
        <v>48.225810810810813</v>
      </c>
      <c r="K46" s="271">
        <v>2.9664610814392947</v>
      </c>
      <c r="L46" s="297">
        <v>7.9772501170852772</v>
      </c>
      <c r="M46" s="116"/>
      <c r="N46" s="282">
        <v>201</v>
      </c>
      <c r="O46" s="270">
        <v>7</v>
      </c>
      <c r="P46" s="283">
        <v>45.51</v>
      </c>
      <c r="Q46" s="271">
        <v>3.04</v>
      </c>
      <c r="R46" s="297">
        <v>9.8000000000000007</v>
      </c>
      <c r="AG46" s="247">
        <v>22</v>
      </c>
      <c r="AH46" s="301"/>
      <c r="AI46" s="302">
        <v>6</v>
      </c>
      <c r="AJ46" s="300">
        <v>8</v>
      </c>
      <c r="AK46" s="247">
        <v>4</v>
      </c>
      <c r="AL46" s="233">
        <v>4</v>
      </c>
      <c r="AM46" s="234">
        <v>2</v>
      </c>
      <c r="AN46" s="16">
        <v>5</v>
      </c>
      <c r="AO46" s="16">
        <v>13</v>
      </c>
      <c r="AP46" s="247">
        <v>16</v>
      </c>
      <c r="AQ46" s="247">
        <v>10</v>
      </c>
      <c r="AR46" s="247">
        <v>7</v>
      </c>
      <c r="AS46" s="247"/>
    </row>
    <row r="47" spans="1:45" ht="11.25" customHeight="1" x14ac:dyDescent="0.2">
      <c r="A47" s="268" t="s">
        <v>3230</v>
      </c>
      <c r="B47" s="295">
        <v>100</v>
      </c>
      <c r="C47" s="270">
        <v>38.68</v>
      </c>
      <c r="D47" s="271">
        <v>49.002299999999998</v>
      </c>
      <c r="E47" s="271">
        <v>2.9632973505669984</v>
      </c>
      <c r="F47" s="271">
        <v>6.6302090773542322</v>
      </c>
      <c r="G47" s="74"/>
      <c r="H47" s="296">
        <v>147</v>
      </c>
      <c r="I47" s="270">
        <v>15.197278911564625</v>
      </c>
      <c r="J47" s="283">
        <v>46.483401360544235</v>
      </c>
      <c r="K47" s="271">
        <v>3.1070016662788218</v>
      </c>
      <c r="L47" s="297">
        <v>8.0226987938091909</v>
      </c>
      <c r="M47" s="116"/>
      <c r="N47" s="277">
        <v>204</v>
      </c>
      <c r="O47" s="278">
        <v>7</v>
      </c>
      <c r="P47" s="280">
        <v>43.95</v>
      </c>
      <c r="Q47" s="281">
        <v>3.15</v>
      </c>
      <c r="R47" s="298">
        <v>9.82</v>
      </c>
      <c r="AG47" s="247">
        <v>21</v>
      </c>
      <c r="AH47" s="301"/>
      <c r="AI47" s="302">
        <v>7</v>
      </c>
      <c r="AJ47" s="300">
        <v>3</v>
      </c>
      <c r="AK47" s="234">
        <v>4</v>
      </c>
      <c r="AL47" s="233">
        <v>5</v>
      </c>
      <c r="AM47" s="247">
        <v>7</v>
      </c>
      <c r="AN47" s="16">
        <v>14</v>
      </c>
      <c r="AO47" s="16">
        <v>17</v>
      </c>
      <c r="AP47" s="247">
        <v>10</v>
      </c>
      <c r="AQ47" s="247">
        <v>7</v>
      </c>
      <c r="AR47" s="247">
        <v>7</v>
      </c>
      <c r="AS47" s="247"/>
    </row>
    <row r="48" spans="1:45" ht="11.25" customHeight="1" x14ac:dyDescent="0.2">
      <c r="A48" s="268" t="s">
        <v>3231</v>
      </c>
      <c r="B48" s="295">
        <v>101</v>
      </c>
      <c r="C48" s="270">
        <v>38.643564356435647</v>
      </c>
      <c r="D48" s="271">
        <v>47.564059405940597</v>
      </c>
      <c r="E48" s="271">
        <v>3.0579525722549681</v>
      </c>
      <c r="F48" s="271">
        <v>6.6969676901980302</v>
      </c>
      <c r="G48" s="74"/>
      <c r="H48" s="296">
        <v>147</v>
      </c>
      <c r="I48" s="270">
        <v>15.149659863945578</v>
      </c>
      <c r="J48" s="283">
        <v>44.554285714285697</v>
      </c>
      <c r="K48" s="271">
        <v>3.2133140447133086</v>
      </c>
      <c r="L48" s="297">
        <v>8.0504013424443919</v>
      </c>
      <c r="M48" s="116"/>
      <c r="N48" s="277">
        <v>204</v>
      </c>
      <c r="O48" s="278">
        <v>7.1</v>
      </c>
      <c r="P48" s="280">
        <v>41.89</v>
      </c>
      <c r="Q48" s="281">
        <v>3.3</v>
      </c>
      <c r="R48" s="298">
        <v>10.47</v>
      </c>
      <c r="AG48" s="261">
        <v>20</v>
      </c>
      <c r="AH48" s="301"/>
      <c r="AI48" s="303">
        <v>5</v>
      </c>
      <c r="AJ48" s="304">
        <v>4</v>
      </c>
      <c r="AK48" s="258">
        <v>4</v>
      </c>
      <c r="AL48" s="254">
        <v>5</v>
      </c>
      <c r="AM48" s="261">
        <v>14</v>
      </c>
      <c r="AN48" s="259">
        <v>17</v>
      </c>
      <c r="AO48" s="259">
        <v>11</v>
      </c>
      <c r="AP48" s="247">
        <v>7</v>
      </c>
      <c r="AQ48" s="247">
        <v>7</v>
      </c>
      <c r="AR48" s="247">
        <v>7</v>
      </c>
      <c r="AS48" s="247"/>
    </row>
    <row r="49" spans="1:45" ht="11.25" customHeight="1" x14ac:dyDescent="0.2">
      <c r="A49" s="268" t="s">
        <v>3232</v>
      </c>
      <c r="B49" s="295">
        <v>101</v>
      </c>
      <c r="C49" s="270">
        <v>38.67326732673267</v>
      </c>
      <c r="D49" s="271">
        <v>44.376633663366334</v>
      </c>
      <c r="E49" s="271">
        <v>3.2618295242128497</v>
      </c>
      <c r="F49" s="271">
        <v>6.8020067441228571</v>
      </c>
      <c r="G49" s="74"/>
      <c r="H49" s="296">
        <v>148</v>
      </c>
      <c r="I49" s="270">
        <v>15.135135135135135</v>
      </c>
      <c r="J49" s="283">
        <v>40.473513513513531</v>
      </c>
      <c r="K49" s="271">
        <v>3.4120814961396579</v>
      </c>
      <c r="L49" s="297">
        <v>7.9494263549631627</v>
      </c>
      <c r="M49" s="116"/>
      <c r="N49" s="277">
        <v>201</v>
      </c>
      <c r="O49" s="278">
        <v>7.1</v>
      </c>
      <c r="P49" s="280">
        <v>38.83</v>
      </c>
      <c r="Q49" s="281">
        <v>3.55</v>
      </c>
      <c r="R49" s="298">
        <v>10.97</v>
      </c>
      <c r="AG49" s="244">
        <v>19</v>
      </c>
      <c r="AH49" s="301"/>
      <c r="AI49" s="301"/>
      <c r="AJ49" s="305">
        <v>3</v>
      </c>
      <c r="AK49" s="244">
        <v>5</v>
      </c>
      <c r="AL49" s="248">
        <v>13</v>
      </c>
      <c r="AM49" s="244">
        <v>14</v>
      </c>
      <c r="AN49" s="3">
        <v>10</v>
      </c>
      <c r="AO49" s="3">
        <v>6</v>
      </c>
      <c r="AP49" s="244">
        <v>8</v>
      </c>
      <c r="AQ49" s="244">
        <v>9</v>
      </c>
      <c r="AR49" s="244">
        <v>9</v>
      </c>
      <c r="AS49" s="244"/>
    </row>
    <row r="50" spans="1:45" ht="11.25" customHeight="1" x14ac:dyDescent="0.2">
      <c r="A50" s="268" t="s">
        <v>3233</v>
      </c>
      <c r="B50" s="295">
        <v>103</v>
      </c>
      <c r="C50" s="270">
        <v>38.485436893203882</v>
      </c>
      <c r="D50" s="271">
        <v>48.802621359223302</v>
      </c>
      <c r="E50" s="271">
        <v>3.0221468002579739</v>
      </c>
      <c r="F50" s="271">
        <v>6.9550959084478947</v>
      </c>
      <c r="G50" s="74"/>
      <c r="H50" s="296">
        <v>144</v>
      </c>
      <c r="I50" s="270">
        <v>15.0625</v>
      </c>
      <c r="J50" s="283">
        <v>45.984652777777761</v>
      </c>
      <c r="K50" s="271">
        <v>3.1611902465599413</v>
      </c>
      <c r="L50" s="297">
        <v>7.9229743635824246</v>
      </c>
      <c r="M50" s="116"/>
      <c r="N50" s="277">
        <v>201</v>
      </c>
      <c r="O50" s="278">
        <v>7.2</v>
      </c>
      <c r="P50" s="280">
        <v>42.63</v>
      </c>
      <c r="Q50" s="281">
        <v>3.27</v>
      </c>
      <c r="R50" s="298">
        <v>11</v>
      </c>
      <c r="T50" s="306" t="s">
        <v>3234</v>
      </c>
      <c r="AG50" s="247">
        <v>18</v>
      </c>
      <c r="AH50" s="301"/>
      <c r="AI50" s="301"/>
      <c r="AJ50" s="302">
        <v>6</v>
      </c>
      <c r="AK50" s="247">
        <v>11</v>
      </c>
      <c r="AL50" s="20">
        <v>16</v>
      </c>
      <c r="AM50" s="247">
        <v>13</v>
      </c>
      <c r="AN50" s="16">
        <v>7</v>
      </c>
      <c r="AO50" s="16">
        <v>9</v>
      </c>
      <c r="AP50" s="247">
        <v>8</v>
      </c>
      <c r="AQ50" s="247">
        <v>9</v>
      </c>
      <c r="AR50" s="247">
        <v>6</v>
      </c>
      <c r="AS50" s="450"/>
    </row>
    <row r="51" spans="1:45" ht="11.25" customHeight="1" x14ac:dyDescent="0.2">
      <c r="A51" s="268" t="s">
        <v>3235</v>
      </c>
      <c r="B51" s="295">
        <v>102</v>
      </c>
      <c r="C51" s="270">
        <v>38.647058823529413</v>
      </c>
      <c r="D51" s="271">
        <v>49.737254901960767</v>
      </c>
      <c r="E51" s="271">
        <v>2.9656380119573282</v>
      </c>
      <c r="F51" s="271">
        <v>7.2436534605491376</v>
      </c>
      <c r="G51" s="74"/>
      <c r="H51" s="296">
        <v>145</v>
      </c>
      <c r="I51" s="270">
        <v>15.096551724137932</v>
      </c>
      <c r="J51" s="283">
        <v>46.813103448275847</v>
      </c>
      <c r="K51" s="271">
        <v>3.1368896808885021</v>
      </c>
      <c r="L51" s="297">
        <v>7.9716151039925576</v>
      </c>
      <c r="M51" s="116"/>
      <c r="N51" s="277">
        <v>202</v>
      </c>
      <c r="O51" s="278">
        <v>7.2</v>
      </c>
      <c r="P51" s="280">
        <v>42.43</v>
      </c>
      <c r="Q51" s="281">
        <v>3.37</v>
      </c>
      <c r="R51" s="298">
        <v>10.98</v>
      </c>
      <c r="T51" s="307">
        <f>'All CCC'!I5</f>
        <v>44165</v>
      </c>
      <c r="U51" s="308" t="s">
        <v>391</v>
      </c>
      <c r="V51" s="308" t="s">
        <v>392</v>
      </c>
      <c r="W51" s="309" t="s">
        <v>867</v>
      </c>
      <c r="X51" s="58" t="s">
        <v>3236</v>
      </c>
      <c r="AG51" s="247">
        <v>17</v>
      </c>
      <c r="AH51" s="301"/>
      <c r="AI51" s="301"/>
      <c r="AJ51" s="302">
        <v>6</v>
      </c>
      <c r="AK51" s="247">
        <v>17</v>
      </c>
      <c r="AL51" s="20">
        <v>12</v>
      </c>
      <c r="AM51" s="247">
        <v>7</v>
      </c>
      <c r="AN51" s="16">
        <v>10</v>
      </c>
      <c r="AO51" s="16">
        <v>9</v>
      </c>
      <c r="AP51" s="247">
        <v>11</v>
      </c>
      <c r="AQ51" s="247">
        <v>6</v>
      </c>
      <c r="AR51" s="234">
        <v>8</v>
      </c>
      <c r="AS51" s="241"/>
    </row>
    <row r="52" spans="1:45" ht="11.25" customHeight="1" x14ac:dyDescent="0.2">
      <c r="A52" s="268" t="s">
        <v>3237</v>
      </c>
      <c r="B52" s="295">
        <v>102</v>
      </c>
      <c r="C52" s="270">
        <v>38.705882352941174</v>
      </c>
      <c r="D52" s="271">
        <v>49.979411764705894</v>
      </c>
      <c r="E52" s="271">
        <v>2.9360786191410759</v>
      </c>
      <c r="F52" s="271">
        <v>7.242047477093938</v>
      </c>
      <c r="G52" s="74"/>
      <c r="H52" s="296">
        <v>146</v>
      </c>
      <c r="I52" s="270">
        <v>15.123287671232877</v>
      </c>
      <c r="J52" s="283">
        <v>46.203698630136984</v>
      </c>
      <c r="K52" s="271">
        <v>3.0950657320091328</v>
      </c>
      <c r="L52" s="297">
        <v>8.4714570593119589</v>
      </c>
      <c r="M52" s="116"/>
      <c r="N52" s="282">
        <v>200</v>
      </c>
      <c r="O52" s="270">
        <v>7.2</v>
      </c>
      <c r="P52" s="283">
        <v>42.62</v>
      </c>
      <c r="Q52" s="271">
        <v>3.36</v>
      </c>
      <c r="R52" s="297">
        <v>10.99</v>
      </c>
      <c r="T52" s="20" t="s">
        <v>3238</v>
      </c>
      <c r="U52" s="310">
        <f>B159</f>
        <v>138</v>
      </c>
      <c r="V52" s="310">
        <f>H159</f>
        <v>279</v>
      </c>
      <c r="W52" s="311">
        <f>N159</f>
        <v>308</v>
      </c>
      <c r="X52" s="312">
        <f>'All CCC'!B733</f>
        <v>725</v>
      </c>
      <c r="AG52" s="247">
        <v>16</v>
      </c>
      <c r="AH52" s="301"/>
      <c r="AI52" s="301"/>
      <c r="AJ52" s="302">
        <v>15</v>
      </c>
      <c r="AK52" s="247">
        <v>13</v>
      </c>
      <c r="AL52" s="20">
        <v>4</v>
      </c>
      <c r="AM52" s="247">
        <v>10</v>
      </c>
      <c r="AN52" s="16">
        <v>10</v>
      </c>
      <c r="AO52" s="16">
        <v>11</v>
      </c>
      <c r="AP52" s="247">
        <v>6</v>
      </c>
      <c r="AQ52" s="234">
        <v>10</v>
      </c>
      <c r="AR52" s="241">
        <v>19</v>
      </c>
      <c r="AS52" s="241"/>
    </row>
    <row r="53" spans="1:45" ht="11.25" customHeight="1" x14ac:dyDescent="0.2">
      <c r="A53" s="313" t="s">
        <v>3239</v>
      </c>
      <c r="B53" s="314">
        <v>102</v>
      </c>
      <c r="C53" s="315">
        <v>38.803921568627452</v>
      </c>
      <c r="D53" s="316">
        <v>51.386274509803918</v>
      </c>
      <c r="E53" s="316">
        <v>2.8866733923182233</v>
      </c>
      <c r="F53" s="316">
        <v>7.0861909785741695</v>
      </c>
      <c r="G53" s="317"/>
      <c r="H53" s="318">
        <v>152</v>
      </c>
      <c r="I53" s="315">
        <v>15</v>
      </c>
      <c r="J53" s="319">
        <v>47.295328947368404</v>
      </c>
      <c r="K53" s="316">
        <v>3.0846084287309465</v>
      </c>
      <c r="L53" s="320">
        <v>8.671472362275745</v>
      </c>
      <c r="M53" s="116"/>
      <c r="N53" s="286">
        <v>197</v>
      </c>
      <c r="O53" s="109">
        <v>7.2</v>
      </c>
      <c r="P53" s="117">
        <v>44.38</v>
      </c>
      <c r="Q53" s="110">
        <v>3.29</v>
      </c>
      <c r="R53" s="118">
        <v>10.89</v>
      </c>
      <c r="T53" s="20" t="s">
        <v>3240</v>
      </c>
      <c r="U53" s="321">
        <f>C159</f>
        <v>39.971014492753625</v>
      </c>
      <c r="V53" s="321">
        <f>I159</f>
        <v>13.96774193548387</v>
      </c>
      <c r="W53" s="123">
        <f>O159</f>
        <v>7.3474025974025974</v>
      </c>
      <c r="X53" s="322">
        <f>'All CCC'!E733</f>
        <v>16.104827586206895</v>
      </c>
      <c r="AG53" s="261">
        <v>15</v>
      </c>
      <c r="AH53" s="301"/>
      <c r="AI53" s="301"/>
      <c r="AJ53" s="303">
        <v>10</v>
      </c>
      <c r="AK53" s="261">
        <v>7</v>
      </c>
      <c r="AL53" s="254">
        <v>10</v>
      </c>
      <c r="AM53" s="261">
        <v>9</v>
      </c>
      <c r="AN53" s="259">
        <v>10</v>
      </c>
      <c r="AO53" s="259">
        <v>8</v>
      </c>
      <c r="AP53" s="258">
        <v>12</v>
      </c>
      <c r="AQ53" s="289">
        <v>18</v>
      </c>
      <c r="AR53" s="289">
        <v>32</v>
      </c>
      <c r="AS53" s="289"/>
    </row>
    <row r="54" spans="1:45" ht="11.25" customHeight="1" x14ac:dyDescent="0.2">
      <c r="A54" s="313" t="s">
        <v>3241</v>
      </c>
      <c r="B54" s="314">
        <v>103</v>
      </c>
      <c r="C54" s="315">
        <v>38.815533980582522</v>
      </c>
      <c r="D54" s="316">
        <v>52.578932038834949</v>
      </c>
      <c r="E54" s="316">
        <v>2.8607300227114689</v>
      </c>
      <c r="F54" s="316">
        <v>7.1176326154057445</v>
      </c>
      <c r="G54" s="317"/>
      <c r="H54" s="318">
        <v>161</v>
      </c>
      <c r="I54" s="315">
        <v>14.857142857142858</v>
      </c>
      <c r="J54" s="319">
        <v>47.806211180124222</v>
      </c>
      <c r="K54" s="316">
        <v>3.1179119770031862</v>
      </c>
      <c r="L54" s="320">
        <v>8.5609463685717202</v>
      </c>
      <c r="M54" s="116"/>
      <c r="N54" s="323">
        <v>195</v>
      </c>
      <c r="O54" s="77">
        <v>7.2</v>
      </c>
      <c r="P54" s="82">
        <v>44.79</v>
      </c>
      <c r="Q54" s="78">
        <v>3.24</v>
      </c>
      <c r="R54" s="83">
        <v>11.95</v>
      </c>
      <c r="T54" s="20" t="s">
        <v>3242</v>
      </c>
      <c r="U54" s="86">
        <f>D159</f>
        <v>109.4044202898551</v>
      </c>
      <c r="V54" s="86">
        <f>J159</f>
        <v>106.08770609318998</v>
      </c>
      <c r="W54" s="324">
        <f>P159</f>
        <v>70.509318181818131</v>
      </c>
      <c r="X54" s="325">
        <f>'All CCC'!I733</f>
        <v>91.604344827586218</v>
      </c>
      <c r="AG54" s="244">
        <v>14</v>
      </c>
      <c r="AH54" s="301"/>
      <c r="AI54" s="301"/>
      <c r="AJ54" s="301"/>
      <c r="AK54" s="244">
        <v>10</v>
      </c>
      <c r="AL54" s="248">
        <v>8</v>
      </c>
      <c r="AM54" s="244">
        <v>9</v>
      </c>
      <c r="AN54" s="3">
        <v>9</v>
      </c>
      <c r="AO54" s="265">
        <v>14</v>
      </c>
      <c r="AP54" s="247">
        <v>23</v>
      </c>
      <c r="AQ54" s="247">
        <v>33</v>
      </c>
      <c r="AR54" s="247">
        <v>29</v>
      </c>
      <c r="AS54" s="247"/>
    </row>
    <row r="55" spans="1:45" ht="11.25" customHeight="1" x14ac:dyDescent="0.2">
      <c r="A55" s="313" t="s">
        <v>3243</v>
      </c>
      <c r="B55" s="314">
        <v>103</v>
      </c>
      <c r="C55" s="315">
        <v>38.873786407766993</v>
      </c>
      <c r="D55" s="316">
        <v>53.349611650485429</v>
      </c>
      <c r="E55" s="316">
        <v>2.8265858836552429</v>
      </c>
      <c r="F55" s="316">
        <v>6.8885103829195771</v>
      </c>
      <c r="G55" s="317"/>
      <c r="H55" s="318">
        <v>166</v>
      </c>
      <c r="I55" s="315">
        <v>14.746987951807229</v>
      </c>
      <c r="J55" s="319">
        <v>48.310963855421662</v>
      </c>
      <c r="K55" s="316">
        <v>3.0964217756855379</v>
      </c>
      <c r="L55" s="320">
        <v>8.7965028252211539</v>
      </c>
      <c r="M55" s="116"/>
      <c r="N55" s="323">
        <v>194</v>
      </c>
      <c r="O55" s="77">
        <v>7.1</v>
      </c>
      <c r="P55" s="82">
        <v>44.68</v>
      </c>
      <c r="Q55" s="78">
        <v>3.27</v>
      </c>
      <c r="R55" s="83">
        <v>12.15</v>
      </c>
      <c r="T55" s="14" t="s">
        <v>3244</v>
      </c>
      <c r="U55" s="86">
        <f>E159</f>
        <v>2.6576718412550706</v>
      </c>
      <c r="V55" s="86">
        <f>K159</f>
        <v>2.742189200762569</v>
      </c>
      <c r="W55" s="324">
        <f>Q159</f>
        <v>3.1440288881309595</v>
      </c>
      <c r="X55" s="325">
        <f>'All CCC'!J733</f>
        <v>2.8968143429659228</v>
      </c>
      <c r="AG55" s="247">
        <v>13</v>
      </c>
      <c r="AH55" s="301"/>
      <c r="AI55" s="301"/>
      <c r="AJ55" s="301"/>
      <c r="AK55" s="247">
        <v>11</v>
      </c>
      <c r="AL55" s="20">
        <v>10</v>
      </c>
      <c r="AM55" s="247">
        <v>10</v>
      </c>
      <c r="AN55" s="246">
        <v>15</v>
      </c>
      <c r="AO55" s="16">
        <v>23</v>
      </c>
      <c r="AP55" s="247">
        <v>40</v>
      </c>
      <c r="AQ55" s="247">
        <v>29</v>
      </c>
      <c r="AR55" s="247">
        <v>30</v>
      </c>
      <c r="AS55" s="247"/>
    </row>
    <row r="56" spans="1:45" ht="11.25" customHeight="1" x14ac:dyDescent="0.2">
      <c r="A56" s="313" t="s">
        <v>3245</v>
      </c>
      <c r="B56" s="314">
        <v>105</v>
      </c>
      <c r="C56" s="315">
        <v>38.723809523809521</v>
      </c>
      <c r="D56" s="316">
        <v>53.880190476190471</v>
      </c>
      <c r="E56" s="316">
        <v>2.8628840691649637</v>
      </c>
      <c r="F56" s="316">
        <v>7.2100500970149417</v>
      </c>
      <c r="G56" s="317"/>
      <c r="H56" s="318">
        <v>165</v>
      </c>
      <c r="I56" s="315">
        <v>14.636363636363637</v>
      </c>
      <c r="J56" s="319">
        <v>47.998363636363621</v>
      </c>
      <c r="K56" s="316">
        <v>3.0155249841026874</v>
      </c>
      <c r="L56" s="320">
        <v>9.2460436479485217</v>
      </c>
      <c r="M56" s="116"/>
      <c r="N56" s="323">
        <v>191</v>
      </c>
      <c r="O56" s="77">
        <v>7.2</v>
      </c>
      <c r="P56" s="82">
        <v>45.33</v>
      </c>
      <c r="Q56" s="78">
        <v>3.31</v>
      </c>
      <c r="R56" s="83">
        <v>10.3</v>
      </c>
      <c r="T56" s="14" t="s">
        <v>3246</v>
      </c>
      <c r="U56" s="86">
        <f>F159</f>
        <v>5.5121928155969773</v>
      </c>
      <c r="V56" s="86">
        <f>L159</f>
        <v>8.6369218758858004</v>
      </c>
      <c r="W56" s="324">
        <f>R159</f>
        <v>10.391072492979749</v>
      </c>
      <c r="X56" s="325">
        <f>'All CCC'!R733</f>
        <v>8.787357434154881</v>
      </c>
      <c r="AG56" s="247">
        <v>12</v>
      </c>
      <c r="AH56" s="301"/>
      <c r="AI56" s="301"/>
      <c r="AJ56" s="301"/>
      <c r="AK56" s="247">
        <v>7</v>
      </c>
      <c r="AL56" s="20">
        <v>8</v>
      </c>
      <c r="AM56" s="234">
        <v>13</v>
      </c>
      <c r="AN56" s="16">
        <v>22</v>
      </c>
      <c r="AO56" s="16">
        <v>41</v>
      </c>
      <c r="AP56" s="247">
        <v>31</v>
      </c>
      <c r="AQ56" s="247">
        <v>32</v>
      </c>
      <c r="AR56" s="247">
        <v>13</v>
      </c>
      <c r="AS56" s="247"/>
    </row>
    <row r="57" spans="1:45" ht="11.25" customHeight="1" x14ac:dyDescent="0.2">
      <c r="A57" s="313" t="s">
        <v>3247</v>
      </c>
      <c r="B57" s="314">
        <v>104</v>
      </c>
      <c r="C57" s="315">
        <v>38.894230769230766</v>
      </c>
      <c r="D57" s="316">
        <v>51.784999999999997</v>
      </c>
      <c r="E57" s="316">
        <v>2.9885313224494419</v>
      </c>
      <c r="F57" s="316">
        <v>7.2691126603644296</v>
      </c>
      <c r="G57" s="317"/>
      <c r="H57" s="318">
        <v>166</v>
      </c>
      <c r="I57" s="315">
        <v>14.632530120481928</v>
      </c>
      <c r="J57" s="319">
        <v>45.882349397590367</v>
      </c>
      <c r="K57" s="316">
        <v>3.1906718082788861</v>
      </c>
      <c r="L57" s="320">
        <v>9.1832590551744531</v>
      </c>
      <c r="M57" s="116"/>
      <c r="N57" s="323">
        <v>189</v>
      </c>
      <c r="O57" s="77">
        <v>7.2</v>
      </c>
      <c r="P57" s="82">
        <v>42.06</v>
      </c>
      <c r="Q57" s="78">
        <v>3.54</v>
      </c>
      <c r="R57" s="83">
        <v>10.01</v>
      </c>
      <c r="T57" s="1143"/>
      <c r="U57" s="1144"/>
      <c r="V57" s="1144"/>
      <c r="W57" s="1144"/>
      <c r="X57" s="1145"/>
      <c r="AG57" s="247">
        <v>11</v>
      </c>
      <c r="AH57" s="301"/>
      <c r="AI57" s="301"/>
      <c r="AJ57" s="301"/>
      <c r="AK57" s="247">
        <v>11</v>
      </c>
      <c r="AL57" s="233">
        <v>19</v>
      </c>
      <c r="AM57" s="247">
        <v>26</v>
      </c>
      <c r="AN57" s="16">
        <v>43</v>
      </c>
      <c r="AO57" s="16">
        <v>32</v>
      </c>
      <c r="AP57" s="247">
        <v>37</v>
      </c>
      <c r="AQ57" s="247">
        <v>17</v>
      </c>
      <c r="AR57" s="247">
        <v>13</v>
      </c>
      <c r="AS57" s="450"/>
    </row>
    <row r="58" spans="1:45" ht="11.25" customHeight="1" x14ac:dyDescent="0.2">
      <c r="A58" s="313" t="s">
        <v>3248</v>
      </c>
      <c r="B58" s="314">
        <v>105</v>
      </c>
      <c r="C58" s="315">
        <v>38.838095238095235</v>
      </c>
      <c r="D58" s="316">
        <v>53.037809523809528</v>
      </c>
      <c r="E58" s="316">
        <v>2.9709172176544589</v>
      </c>
      <c r="F58" s="316">
        <v>7.1191264908199825</v>
      </c>
      <c r="G58" s="317"/>
      <c r="H58" s="318">
        <v>172</v>
      </c>
      <c r="I58" s="315">
        <v>14.581395348837209</v>
      </c>
      <c r="J58" s="319">
        <v>47.891918604651174</v>
      </c>
      <c r="K58" s="316">
        <v>3.1046893434658496</v>
      </c>
      <c r="L58" s="320">
        <v>8.6197076361995695</v>
      </c>
      <c r="M58" s="116"/>
      <c r="N58" s="323">
        <v>196</v>
      </c>
      <c r="O58" s="77">
        <v>7.2</v>
      </c>
      <c r="P58" s="82">
        <v>43.88</v>
      </c>
      <c r="Q58" s="78">
        <v>3.44</v>
      </c>
      <c r="R58" s="83">
        <v>10.27</v>
      </c>
      <c r="T58" s="334" t="s">
        <v>3264</v>
      </c>
      <c r="U58" s="287"/>
      <c r="V58" s="287"/>
      <c r="W58" s="287"/>
      <c r="X58" s="287"/>
      <c r="AG58" s="261">
        <v>10</v>
      </c>
      <c r="AH58" s="301"/>
      <c r="AI58" s="301"/>
      <c r="AJ58" s="301"/>
      <c r="AK58" s="258">
        <v>15</v>
      </c>
      <c r="AL58" s="254">
        <v>25</v>
      </c>
      <c r="AM58" s="261">
        <v>46</v>
      </c>
      <c r="AN58" s="259">
        <v>33</v>
      </c>
      <c r="AO58" s="259">
        <v>45</v>
      </c>
      <c r="AP58" s="247">
        <v>23</v>
      </c>
      <c r="AQ58" s="247">
        <v>14</v>
      </c>
      <c r="AR58" s="234">
        <v>14</v>
      </c>
      <c r="AS58" s="234"/>
    </row>
    <row r="59" spans="1:45" ht="11.25" customHeight="1" x14ac:dyDescent="0.2">
      <c r="A59" s="313" t="s">
        <v>3249</v>
      </c>
      <c r="B59" s="314">
        <v>105</v>
      </c>
      <c r="C59" s="315">
        <v>38.723809523809521</v>
      </c>
      <c r="D59" s="316">
        <v>53.196761904761907</v>
      </c>
      <c r="E59" s="316">
        <v>2.9538614397729215</v>
      </c>
      <c r="F59" s="316">
        <v>7.3312568213796725</v>
      </c>
      <c r="G59" s="317"/>
      <c r="H59" s="318">
        <v>174</v>
      </c>
      <c r="I59" s="315">
        <v>14.436781609195402</v>
      </c>
      <c r="J59" s="319">
        <v>48.025287356321826</v>
      </c>
      <c r="K59" s="316">
        <v>3.0695672651124335</v>
      </c>
      <c r="L59" s="320">
        <v>8.725850821181691</v>
      </c>
      <c r="M59" s="116"/>
      <c r="N59" s="323">
        <v>195</v>
      </c>
      <c r="O59" s="77">
        <v>7.2</v>
      </c>
      <c r="P59" s="82">
        <v>43.92</v>
      </c>
      <c r="Q59" s="78">
        <v>3.49</v>
      </c>
      <c r="R59" s="83">
        <v>10.06</v>
      </c>
      <c r="T59" t="s">
        <v>4639</v>
      </c>
      <c r="W59" s="846"/>
      <c r="X59" t="s">
        <v>4636</v>
      </c>
      <c r="AG59" s="244">
        <v>9</v>
      </c>
      <c r="AH59" s="301"/>
      <c r="AI59" s="301"/>
      <c r="AJ59" s="301"/>
      <c r="AK59" s="244">
        <v>25</v>
      </c>
      <c r="AL59" s="248">
        <v>47</v>
      </c>
      <c r="AM59" s="244">
        <v>35</v>
      </c>
      <c r="AN59" s="3">
        <v>44</v>
      </c>
      <c r="AO59" s="3">
        <v>22</v>
      </c>
      <c r="AP59" s="244">
        <v>16</v>
      </c>
      <c r="AQ59" s="238">
        <v>15</v>
      </c>
      <c r="AR59" s="238">
        <v>21</v>
      </c>
      <c r="AS59" s="252"/>
    </row>
    <row r="60" spans="1:45" ht="11.25" customHeight="1" x14ac:dyDescent="0.2">
      <c r="A60" s="313" t="s">
        <v>3250</v>
      </c>
      <c r="B60" s="314">
        <v>105</v>
      </c>
      <c r="C60" s="315">
        <v>38.838095238095235</v>
      </c>
      <c r="D60" s="316">
        <v>53.237333333333318</v>
      </c>
      <c r="E60" s="316">
        <v>2.945408753308461</v>
      </c>
      <c r="F60" s="316">
        <v>7.4227730062119246</v>
      </c>
      <c r="G60" s="317"/>
      <c r="H60" s="318">
        <v>176</v>
      </c>
      <c r="I60" s="315">
        <v>14.443181818181818</v>
      </c>
      <c r="J60" s="319">
        <v>49.355568181818199</v>
      </c>
      <c r="K60" s="316">
        <v>3.0606598261493123</v>
      </c>
      <c r="L60" s="320">
        <v>8.5585570179090844</v>
      </c>
      <c r="M60" s="116"/>
      <c r="N60" s="323">
        <v>190</v>
      </c>
      <c r="O60" s="77">
        <v>7.2</v>
      </c>
      <c r="P60" s="82">
        <v>43.15</v>
      </c>
      <c r="Q60" s="78">
        <v>3.45</v>
      </c>
      <c r="R60" s="83">
        <v>10.02</v>
      </c>
      <c r="T60" t="s">
        <v>4640</v>
      </c>
      <c r="W60" s="846"/>
      <c r="X60" t="s">
        <v>4637</v>
      </c>
      <c r="AG60" s="247">
        <v>8</v>
      </c>
      <c r="AH60" s="301"/>
      <c r="AI60" s="301"/>
      <c r="AJ60" s="301"/>
      <c r="AK60" s="247">
        <v>43</v>
      </c>
      <c r="AL60" s="20">
        <v>43</v>
      </c>
      <c r="AM60" s="247">
        <v>48</v>
      </c>
      <c r="AN60" s="16">
        <v>28</v>
      </c>
      <c r="AO60" s="16">
        <v>22</v>
      </c>
      <c r="AP60" s="234">
        <v>21</v>
      </c>
      <c r="AQ60" s="234">
        <v>22</v>
      </c>
      <c r="AR60" s="241">
        <v>98</v>
      </c>
      <c r="AS60" s="241"/>
    </row>
    <row r="61" spans="1:45" ht="11.25" customHeight="1" x14ac:dyDescent="0.2">
      <c r="A61" s="313" t="s">
        <v>3251</v>
      </c>
      <c r="B61" s="314">
        <v>105</v>
      </c>
      <c r="C61" s="315">
        <v>38.876190476190473</v>
      </c>
      <c r="D61" s="316">
        <v>54.732761904761915</v>
      </c>
      <c r="E61" s="316">
        <v>2.8607813842828724</v>
      </c>
      <c r="F61" s="316">
        <v>7.3144659724257766</v>
      </c>
      <c r="G61" s="317"/>
      <c r="H61" s="318">
        <v>178</v>
      </c>
      <c r="I61" s="315">
        <v>14.404494382022472</v>
      </c>
      <c r="J61" s="319">
        <v>50.229719101123592</v>
      </c>
      <c r="K61" s="316">
        <v>3.047047986021679</v>
      </c>
      <c r="L61" s="320">
        <v>8.7287816473957882</v>
      </c>
      <c r="M61" s="116"/>
      <c r="N61" s="323">
        <v>187</v>
      </c>
      <c r="O61" s="77">
        <v>7.2</v>
      </c>
      <c r="P61" s="82">
        <v>44.06</v>
      </c>
      <c r="Q61" s="78">
        <v>3.43</v>
      </c>
      <c r="R61" s="83">
        <v>9.6300000000000008</v>
      </c>
      <c r="T61" t="s">
        <v>4641</v>
      </c>
      <c r="W61" s="846"/>
      <c r="X61" t="s">
        <v>4638</v>
      </c>
      <c r="AG61" s="247">
        <v>7</v>
      </c>
      <c r="AH61" s="301"/>
      <c r="AI61" s="301"/>
      <c r="AJ61" s="301"/>
      <c r="AK61" s="247">
        <v>39</v>
      </c>
      <c r="AL61" s="20">
        <v>43</v>
      </c>
      <c r="AM61" s="247">
        <v>29</v>
      </c>
      <c r="AN61" s="16">
        <v>27</v>
      </c>
      <c r="AO61" s="246">
        <v>23</v>
      </c>
      <c r="AP61" s="234">
        <v>25</v>
      </c>
      <c r="AQ61" s="241">
        <v>110</v>
      </c>
      <c r="AR61" s="241">
        <v>147</v>
      </c>
      <c r="AS61" s="241"/>
    </row>
    <row r="62" spans="1:45" ht="11.25" customHeight="1" x14ac:dyDescent="0.2">
      <c r="A62" s="313" t="s">
        <v>3252</v>
      </c>
      <c r="B62" s="314">
        <v>105</v>
      </c>
      <c r="C62" s="315">
        <v>39</v>
      </c>
      <c r="D62" s="316">
        <v>53.261809523809511</v>
      </c>
      <c r="E62" s="316">
        <v>2.8941494665859269</v>
      </c>
      <c r="F62" s="316">
        <v>7.5877547617204666</v>
      </c>
      <c r="G62" s="317"/>
      <c r="H62" s="318">
        <v>181</v>
      </c>
      <c r="I62" s="315">
        <v>14.397790055248619</v>
      </c>
      <c r="J62" s="319">
        <v>49.882071823204456</v>
      </c>
      <c r="K62" s="316">
        <v>3.0732199988358793</v>
      </c>
      <c r="L62" s="320">
        <v>8.3853861894620962</v>
      </c>
      <c r="M62" s="116"/>
      <c r="N62" s="323">
        <v>189</v>
      </c>
      <c r="O62" s="77">
        <v>7.2</v>
      </c>
      <c r="P62" s="82">
        <v>44.45</v>
      </c>
      <c r="Q62" s="78">
        <v>3.49</v>
      </c>
      <c r="R62" s="83">
        <v>10.36</v>
      </c>
      <c r="AG62" s="247">
        <v>6</v>
      </c>
      <c r="AH62" s="301"/>
      <c r="AI62" s="301"/>
      <c r="AJ62" s="301"/>
      <c r="AK62" s="247">
        <v>49</v>
      </c>
      <c r="AL62" s="20">
        <v>36</v>
      </c>
      <c r="AM62" s="247">
        <v>30</v>
      </c>
      <c r="AN62" s="246">
        <v>24</v>
      </c>
      <c r="AO62" s="246">
        <v>36</v>
      </c>
      <c r="AP62" s="247">
        <v>128</v>
      </c>
      <c r="AQ62" s="247">
        <v>182</v>
      </c>
      <c r="AR62" s="247">
        <v>104</v>
      </c>
      <c r="AS62" s="247"/>
    </row>
    <row r="63" spans="1:45" ht="11.25" customHeight="1" x14ac:dyDescent="0.2">
      <c r="A63" s="313" t="s">
        <v>3253</v>
      </c>
      <c r="B63" s="314">
        <v>106</v>
      </c>
      <c r="C63" s="315">
        <v>39.018867924528301</v>
      </c>
      <c r="D63" s="316">
        <v>53.89150943396227</v>
      </c>
      <c r="E63" s="316">
        <v>2.9360208613894998</v>
      </c>
      <c r="F63" s="316">
        <v>7.7347614603787473</v>
      </c>
      <c r="G63" s="317"/>
      <c r="H63" s="318">
        <v>180</v>
      </c>
      <c r="I63" s="315">
        <v>14.28888888888889</v>
      </c>
      <c r="J63" s="319">
        <v>50.597722222222245</v>
      </c>
      <c r="K63" s="316">
        <v>3.0113819005787401</v>
      </c>
      <c r="L63" s="320">
        <v>8.5893126267585718</v>
      </c>
      <c r="M63" s="116"/>
      <c r="N63" s="323">
        <v>180</v>
      </c>
      <c r="O63" s="77">
        <v>7.2166666666666668</v>
      </c>
      <c r="P63" s="82">
        <v>44.658222222222214</v>
      </c>
      <c r="Q63" s="78">
        <v>3.5695887194909592</v>
      </c>
      <c r="R63" s="83">
        <v>10.211207480675476</v>
      </c>
      <c r="T63" s="334" t="s">
        <v>4261</v>
      </c>
      <c r="AG63" s="261">
        <v>5</v>
      </c>
      <c r="AH63" s="301"/>
      <c r="AI63" s="301"/>
      <c r="AJ63" s="301"/>
      <c r="AK63" s="261">
        <v>34</v>
      </c>
      <c r="AL63" s="254">
        <v>31</v>
      </c>
      <c r="AM63" s="258">
        <v>28</v>
      </c>
      <c r="AN63" s="260">
        <v>38</v>
      </c>
      <c r="AO63" s="259">
        <v>156</v>
      </c>
      <c r="AP63" s="261">
        <v>206</v>
      </c>
      <c r="AQ63" s="261">
        <v>105</v>
      </c>
      <c r="AR63" s="261">
        <v>117</v>
      </c>
      <c r="AS63" s="261"/>
    </row>
    <row r="64" spans="1:45" ht="11.25" customHeight="1" x14ac:dyDescent="0.2">
      <c r="A64" s="313" t="s">
        <v>3254</v>
      </c>
      <c r="B64" s="314">
        <v>105</v>
      </c>
      <c r="C64" s="315">
        <v>39.038095238095238</v>
      </c>
      <c r="D64" s="316">
        <v>53.484190476190449</v>
      </c>
      <c r="E64" s="316">
        <v>2.9307077302537237</v>
      </c>
      <c r="F64" s="316">
        <v>7.751604099309084</v>
      </c>
      <c r="G64" s="317"/>
      <c r="H64" s="318">
        <v>183</v>
      </c>
      <c r="I64" s="315">
        <v>14.289617486338798</v>
      </c>
      <c r="J64" s="319">
        <v>50.888196721311473</v>
      </c>
      <c r="K64" s="316">
        <v>3.0162873488379405</v>
      </c>
      <c r="L64" s="320">
        <v>8.5811906820553396</v>
      </c>
      <c r="M64" s="116"/>
      <c r="N64" s="323">
        <v>170</v>
      </c>
      <c r="O64" s="77">
        <v>7.1882352941176473</v>
      </c>
      <c r="P64" s="82">
        <v>45.254941176470588</v>
      </c>
      <c r="Q64" s="78">
        <v>3.6225862398058157</v>
      </c>
      <c r="R64" s="83">
        <v>10.425282867376961</v>
      </c>
      <c r="T64" t="s">
        <v>4599</v>
      </c>
      <c r="AG64" s="59" t="s">
        <v>3255</v>
      </c>
      <c r="AH64" s="220">
        <f t="shared" ref="AH64:AR64" si="0">SUM(AH4:AH63)</f>
        <v>139</v>
      </c>
      <c r="AI64" s="220">
        <f t="shared" si="0"/>
        <v>150</v>
      </c>
      <c r="AJ64" s="291">
        <f t="shared" si="0"/>
        <v>159</v>
      </c>
      <c r="AK64" s="220">
        <f t="shared" si="0"/>
        <v>417</v>
      </c>
      <c r="AL64" s="220">
        <f t="shared" si="0"/>
        <v>448</v>
      </c>
      <c r="AM64" s="291">
        <f t="shared" si="0"/>
        <v>458</v>
      </c>
      <c r="AN64" s="291">
        <f t="shared" si="0"/>
        <v>476</v>
      </c>
      <c r="AO64" s="291">
        <f t="shared" si="0"/>
        <v>611</v>
      </c>
      <c r="AP64" s="291">
        <f t="shared" si="0"/>
        <v>753</v>
      </c>
      <c r="AQ64" s="291">
        <f t="shared" si="0"/>
        <v>769</v>
      </c>
      <c r="AR64" s="291">
        <f t="shared" si="0"/>
        <v>822</v>
      </c>
      <c r="AS64" s="240">
        <f>X52</f>
        <v>725</v>
      </c>
    </row>
    <row r="65" spans="1:45" ht="11.25" customHeight="1" x14ac:dyDescent="0.2">
      <c r="A65" s="268" t="s">
        <v>3256</v>
      </c>
      <c r="B65" s="295">
        <v>105</v>
      </c>
      <c r="C65" s="270">
        <v>39.1</v>
      </c>
      <c r="D65" s="271">
        <v>56.35</v>
      </c>
      <c r="E65" s="271">
        <v>2.77</v>
      </c>
      <c r="F65" s="271">
        <v>7.82</v>
      </c>
      <c r="G65" s="317"/>
      <c r="H65" s="296">
        <v>189</v>
      </c>
      <c r="I65" s="270">
        <v>14.3</v>
      </c>
      <c r="J65" s="283">
        <v>56.29</v>
      </c>
      <c r="K65" s="271">
        <v>2.89</v>
      </c>
      <c r="L65" s="297">
        <v>8.6199999999999992</v>
      </c>
      <c r="M65" s="327"/>
      <c r="N65" s="328">
        <v>175</v>
      </c>
      <c r="O65" s="329">
        <v>7.1</v>
      </c>
      <c r="P65" s="330">
        <v>47.02</v>
      </c>
      <c r="Q65" s="331">
        <v>3.35</v>
      </c>
      <c r="R65" s="332">
        <v>10.64</v>
      </c>
      <c r="T65" s="846" t="s">
        <v>879</v>
      </c>
      <c r="W65" s="846"/>
      <c r="X65" t="s">
        <v>81</v>
      </c>
      <c r="AG65" s="116">
        <v>4</v>
      </c>
      <c r="AH65" s="301"/>
      <c r="AI65" s="301"/>
      <c r="AJ65" s="301"/>
      <c r="AK65" s="116">
        <v>26</v>
      </c>
      <c r="AL65" s="333">
        <v>32</v>
      </c>
      <c r="AM65" s="333">
        <v>50</v>
      </c>
      <c r="AN65" s="116">
        <v>179</v>
      </c>
      <c r="AO65" s="116">
        <v>221</v>
      </c>
      <c r="AP65" s="116">
        <v>124</v>
      </c>
      <c r="AQ65" s="116">
        <v>117</v>
      </c>
      <c r="AR65" s="116">
        <v>101</v>
      </c>
      <c r="AS65" s="116" t="e">
        <f>Notes!#REF!</f>
        <v>#REF!</v>
      </c>
    </row>
    <row r="66" spans="1:45" ht="11.25" customHeight="1" x14ac:dyDescent="0.2">
      <c r="A66" s="268" t="s">
        <v>3257</v>
      </c>
      <c r="B66" s="295">
        <v>105</v>
      </c>
      <c r="C66" s="270">
        <v>39.361904761904761</v>
      </c>
      <c r="D66" s="271">
        <v>57.248571428571438</v>
      </c>
      <c r="E66" s="271">
        <v>2.7699593384160988</v>
      </c>
      <c r="F66" s="271">
        <v>8.3075800531567481</v>
      </c>
      <c r="G66" s="317"/>
      <c r="H66" s="296">
        <v>199</v>
      </c>
      <c r="I66" s="270">
        <v>14.201005025125628</v>
      </c>
      <c r="J66" s="283">
        <v>56.91070351758794</v>
      </c>
      <c r="K66" s="271">
        <v>2.9230893023152928</v>
      </c>
      <c r="L66" s="297">
        <v>8.4249070499532905</v>
      </c>
      <c r="M66" s="327"/>
      <c r="N66" s="328">
        <v>167</v>
      </c>
      <c r="O66" s="329">
        <v>7.1377245508982039</v>
      </c>
      <c r="P66" s="330">
        <v>47.294491017964035</v>
      </c>
      <c r="Q66" s="331">
        <v>3.3257199468726544</v>
      </c>
      <c r="R66" s="332">
        <v>10.424227082764403</v>
      </c>
      <c r="T66" s="846" t="s">
        <v>1059</v>
      </c>
      <c r="W66" s="846"/>
      <c r="X66" t="s">
        <v>1060</v>
      </c>
      <c r="AG66" s="221" t="s">
        <v>3258</v>
      </c>
      <c r="AH66" s="301"/>
      <c r="AI66" s="301"/>
      <c r="AJ66" s="301"/>
      <c r="AK66" s="291">
        <f t="shared" ref="AK66:AS66" si="1">AK64+AK65</f>
        <v>443</v>
      </c>
      <c r="AL66" s="220">
        <f t="shared" si="1"/>
        <v>480</v>
      </c>
      <c r="AM66" s="291">
        <f t="shared" si="1"/>
        <v>508</v>
      </c>
      <c r="AN66" s="294">
        <f t="shared" si="1"/>
        <v>655</v>
      </c>
      <c r="AO66" s="294">
        <f t="shared" si="1"/>
        <v>832</v>
      </c>
      <c r="AP66" s="294">
        <f t="shared" si="1"/>
        <v>877</v>
      </c>
      <c r="AQ66" s="294">
        <f t="shared" si="1"/>
        <v>886</v>
      </c>
      <c r="AR66" s="294">
        <f t="shared" si="1"/>
        <v>923</v>
      </c>
      <c r="AS66" s="294" t="e">
        <f t="shared" si="1"/>
        <v>#REF!</v>
      </c>
    </row>
    <row r="67" spans="1:45" ht="11.25" customHeight="1" x14ac:dyDescent="0.2">
      <c r="A67" s="268" t="s">
        <v>3259</v>
      </c>
      <c r="B67" s="295">
        <v>105</v>
      </c>
      <c r="C67" s="270">
        <v>39.4</v>
      </c>
      <c r="D67" s="271">
        <v>59.159523809523819</v>
      </c>
      <c r="E67" s="271">
        <v>2.6749219036577752</v>
      </c>
      <c r="F67" s="271">
        <v>8.3642525684448632</v>
      </c>
      <c r="G67" s="317"/>
      <c r="H67" s="296">
        <v>201</v>
      </c>
      <c r="I67" s="270">
        <v>14.17910447761194</v>
      </c>
      <c r="J67" s="283">
        <v>58.424676616915434</v>
      </c>
      <c r="K67" s="271">
        <v>2.8396686901779384</v>
      </c>
      <c r="L67" s="297">
        <v>8.6199430602531102</v>
      </c>
      <c r="M67" s="327"/>
      <c r="N67" s="328">
        <v>164</v>
      </c>
      <c r="O67" s="329">
        <v>7.1463414634146343</v>
      </c>
      <c r="P67" s="330">
        <v>49.490853658536572</v>
      </c>
      <c r="Q67" s="331">
        <v>3.2174412194264299</v>
      </c>
      <c r="R67" s="332">
        <v>10.514087696930474</v>
      </c>
      <c r="T67" s="846" t="s">
        <v>1089</v>
      </c>
      <c r="W67" s="846"/>
      <c r="X67" t="s">
        <v>1090</v>
      </c>
      <c r="AG67" s="290" t="s">
        <v>3260</v>
      </c>
      <c r="AH67" s="290"/>
      <c r="AI67" s="290"/>
      <c r="AJ67" s="290"/>
      <c r="AK67" s="116"/>
      <c r="AL67" s="116"/>
      <c r="AM67" s="116"/>
      <c r="AN67" s="116"/>
      <c r="AO67" s="116"/>
      <c r="AP67" s="292"/>
      <c r="AQ67" s="292"/>
      <c r="AR67" s="292"/>
      <c r="AS67" s="292" t="s">
        <v>3965</v>
      </c>
    </row>
    <row r="68" spans="1:45" ht="11.25" customHeight="1" x14ac:dyDescent="0.2">
      <c r="A68" s="268" t="s">
        <v>3261</v>
      </c>
      <c r="B68" s="295">
        <v>104</v>
      </c>
      <c r="C68" s="270">
        <v>39.471153846153847</v>
      </c>
      <c r="D68" s="271">
        <v>60.574038461538457</v>
      </c>
      <c r="E68" s="271">
        <v>2.5836863680457465</v>
      </c>
      <c r="F68" s="271">
        <v>8.292882437544403</v>
      </c>
      <c r="G68" s="317"/>
      <c r="H68" s="296">
        <v>203</v>
      </c>
      <c r="I68" s="270">
        <v>14.216748768472906</v>
      </c>
      <c r="J68" s="283">
        <v>58.792266009852206</v>
      </c>
      <c r="K68" s="271">
        <v>2.8117213926878968</v>
      </c>
      <c r="L68" s="297">
        <v>8.8575396610943713</v>
      </c>
      <c r="M68" s="327"/>
      <c r="N68" s="328">
        <v>164</v>
      </c>
      <c r="O68" s="329">
        <v>7.1707317073170733</v>
      </c>
      <c r="P68" s="330">
        <v>50.35902439024391</v>
      </c>
      <c r="Q68" s="331">
        <v>3.2350208793003468</v>
      </c>
      <c r="R68" s="332">
        <v>10.268489681650506</v>
      </c>
      <c r="T68" s="846" t="s">
        <v>1204</v>
      </c>
      <c r="W68" s="846"/>
      <c r="X68" t="s">
        <v>1205</v>
      </c>
      <c r="AG68" s="116"/>
      <c r="AH68" s="116"/>
      <c r="AI68" s="116"/>
      <c r="AJ68" s="116"/>
      <c r="AK68" s="116"/>
      <c r="AL68" s="116"/>
      <c r="AM68" s="116"/>
      <c r="AN68" s="116"/>
      <c r="AO68" s="116"/>
      <c r="AP68" s="292"/>
      <c r="AQ68" s="30"/>
      <c r="AR68" s="30"/>
      <c r="AS68" s="30" t="s">
        <v>3964</v>
      </c>
    </row>
    <row r="69" spans="1:45" ht="11.25" customHeight="1" x14ac:dyDescent="0.2">
      <c r="A69" s="268" t="s">
        <v>3262</v>
      </c>
      <c r="B69" s="295">
        <v>104</v>
      </c>
      <c r="C69" s="270">
        <v>39.54807692307692</v>
      </c>
      <c r="D69" s="271">
        <v>60.582692307692319</v>
      </c>
      <c r="E69" s="271">
        <v>2.6136963238998376</v>
      </c>
      <c r="F69" s="271">
        <v>8.3066123970142449</v>
      </c>
      <c r="G69" s="317"/>
      <c r="H69" s="296">
        <v>207</v>
      </c>
      <c r="I69" s="270">
        <v>14.212560386473429</v>
      </c>
      <c r="J69" s="283">
        <v>58.61797101449271</v>
      </c>
      <c r="K69" s="271">
        <v>2.8385718808556466</v>
      </c>
      <c r="L69" s="297">
        <v>8.8333712232463455</v>
      </c>
      <c r="M69" s="327"/>
      <c r="N69" s="328">
        <v>160</v>
      </c>
      <c r="O69" s="329">
        <v>7.1124999999999998</v>
      </c>
      <c r="P69" s="330">
        <v>50.618562500000024</v>
      </c>
      <c r="Q69" s="331">
        <v>3.3042096632933871</v>
      </c>
      <c r="R69" s="332">
        <v>10.398908493616554</v>
      </c>
      <c r="T69" s="846" t="s">
        <v>1251</v>
      </c>
      <c r="W69" s="846"/>
      <c r="X69" s="846" t="s">
        <v>1252</v>
      </c>
      <c r="AG69" s="116"/>
      <c r="AH69" s="116"/>
      <c r="AI69" s="116"/>
      <c r="AJ69" s="116"/>
      <c r="AK69" s="116"/>
      <c r="AL69" s="116"/>
      <c r="AM69" s="116"/>
      <c r="AN69" s="116"/>
      <c r="AO69" s="116"/>
      <c r="AP69" s="292"/>
      <c r="AQ69" s="292"/>
      <c r="AR69" s="292"/>
      <c r="AS69" s="451" t="s">
        <v>3966</v>
      </c>
    </row>
    <row r="70" spans="1:45" ht="11.25" customHeight="1" x14ac:dyDescent="0.2">
      <c r="A70" s="268" t="s">
        <v>3263</v>
      </c>
      <c r="B70" s="295">
        <v>104</v>
      </c>
      <c r="C70" s="270">
        <v>39.596153846153847</v>
      </c>
      <c r="D70" s="271">
        <v>59.724519230769218</v>
      </c>
      <c r="E70" s="271">
        <v>2.6652034129112616</v>
      </c>
      <c r="F70" s="271">
        <v>9.0743012684674227</v>
      </c>
      <c r="G70" s="317"/>
      <c r="H70" s="296">
        <v>209</v>
      </c>
      <c r="I70" s="270">
        <v>14.253588516746412</v>
      </c>
      <c r="J70" s="283">
        <v>57.539665071770294</v>
      </c>
      <c r="K70" s="271">
        <v>2.8530721443428444</v>
      </c>
      <c r="L70" s="297">
        <v>8.7865990321294376</v>
      </c>
      <c r="M70" s="327"/>
      <c r="N70" s="328">
        <v>155</v>
      </c>
      <c r="O70" s="329">
        <v>7.1032258064516132</v>
      </c>
      <c r="P70" s="330">
        <v>50.265096774193552</v>
      </c>
      <c r="Q70" s="331">
        <v>3.3168905464037746</v>
      </c>
      <c r="R70" s="332">
        <v>10.358425818376737</v>
      </c>
      <c r="T70" s="846" t="s">
        <v>1440</v>
      </c>
      <c r="W70" s="846"/>
      <c r="X70" t="s">
        <v>1441</v>
      </c>
      <c r="AG70" s="32" t="s">
        <v>391</v>
      </c>
      <c r="AH70" s="244">
        <f t="shared" ref="AH70:AO70" si="2">SUM(AH4:AH43)</f>
        <v>133</v>
      </c>
      <c r="AI70" s="3">
        <f t="shared" si="2"/>
        <v>128</v>
      </c>
      <c r="AJ70" s="3">
        <f t="shared" si="2"/>
        <v>97</v>
      </c>
      <c r="AK70" s="3">
        <f t="shared" si="2"/>
        <v>98</v>
      </c>
      <c r="AL70" s="248">
        <f t="shared" si="2"/>
        <v>102</v>
      </c>
      <c r="AM70" s="248">
        <f t="shared" si="2"/>
        <v>105</v>
      </c>
      <c r="AN70" s="248">
        <f t="shared" si="2"/>
        <v>105</v>
      </c>
      <c r="AO70" s="244">
        <f t="shared" si="2"/>
        <v>106</v>
      </c>
      <c r="AP70" s="243">
        <v>107</v>
      </c>
      <c r="AQ70" s="243">
        <v>108</v>
      </c>
      <c r="AR70" s="243">
        <v>115</v>
      </c>
      <c r="AS70" s="243">
        <f>U52</f>
        <v>138</v>
      </c>
    </row>
    <row r="71" spans="1:45" ht="11.25" customHeight="1" x14ac:dyDescent="0.2">
      <c r="A71" s="268" t="s">
        <v>3265</v>
      </c>
      <c r="B71" s="295">
        <v>105</v>
      </c>
      <c r="C71" s="270">
        <v>39.495238095238093</v>
      </c>
      <c r="D71" s="271">
        <v>61.935904761904752</v>
      </c>
      <c r="E71" s="271">
        <v>2.5239831009868787</v>
      </c>
      <c r="F71" s="271">
        <v>8.84</v>
      </c>
      <c r="G71" s="317"/>
      <c r="H71" s="296">
        <v>208</v>
      </c>
      <c r="I71" s="270">
        <v>14.259615384615385</v>
      </c>
      <c r="J71" s="283">
        <v>59.171634615384626</v>
      </c>
      <c r="K71" s="271">
        <v>2.7767832425829786</v>
      </c>
      <c r="L71" s="297">
        <v>8.663770700008433</v>
      </c>
      <c r="M71" s="327"/>
      <c r="N71" s="328">
        <v>156</v>
      </c>
      <c r="O71" s="329">
        <v>7.0897435897435894</v>
      </c>
      <c r="P71" s="330">
        <v>51.153653846153851</v>
      </c>
      <c r="Q71" s="331">
        <v>3.2707664126954681</v>
      </c>
      <c r="R71" s="332">
        <v>10.407064171414437</v>
      </c>
      <c r="T71" s="846" t="s">
        <v>1458</v>
      </c>
      <c r="W71" s="846"/>
      <c r="X71" t="s">
        <v>1459</v>
      </c>
      <c r="AB71" s="880"/>
      <c r="AC71" s="616"/>
      <c r="AG71" s="29" t="s">
        <v>392</v>
      </c>
      <c r="AH71" s="261">
        <f t="shared" ref="AH71:AO71" si="3">SUM(AH44:AH58)</f>
        <v>6</v>
      </c>
      <c r="AI71" s="259">
        <f t="shared" si="3"/>
        <v>22</v>
      </c>
      <c r="AJ71" s="259">
        <f t="shared" si="3"/>
        <v>62</v>
      </c>
      <c r="AK71" s="16">
        <f t="shared" si="3"/>
        <v>129</v>
      </c>
      <c r="AL71" s="20">
        <f t="shared" si="3"/>
        <v>146</v>
      </c>
      <c r="AM71" s="20">
        <f t="shared" si="3"/>
        <v>183</v>
      </c>
      <c r="AN71" s="20">
        <f t="shared" si="3"/>
        <v>210</v>
      </c>
      <c r="AO71" s="247">
        <f t="shared" si="3"/>
        <v>246</v>
      </c>
      <c r="AP71" s="335">
        <v>250</v>
      </c>
      <c r="AQ71" s="335">
        <v>227</v>
      </c>
      <c r="AR71" s="335">
        <v>220</v>
      </c>
      <c r="AS71" s="335">
        <f>V52</f>
        <v>279</v>
      </c>
    </row>
    <row r="72" spans="1:45" ht="11.25" customHeight="1" x14ac:dyDescent="0.2">
      <c r="A72" s="268" t="s">
        <v>3266</v>
      </c>
      <c r="B72" s="295">
        <v>105</v>
      </c>
      <c r="C72" s="270">
        <v>39.580952380952382</v>
      </c>
      <c r="D72" s="271">
        <v>59.01857142857142</v>
      </c>
      <c r="E72" s="271">
        <v>2.6793228819822539</v>
      </c>
      <c r="F72" s="271">
        <v>8.9096463391715055</v>
      </c>
      <c r="G72" s="317"/>
      <c r="H72" s="296">
        <v>209</v>
      </c>
      <c r="I72" s="270">
        <v>14.301435406698564</v>
      </c>
      <c r="J72" s="283">
        <v>57.986363636363649</v>
      </c>
      <c r="K72" s="271">
        <v>2.8348578888855744</v>
      </c>
      <c r="L72" s="297">
        <v>8.5624116367713157</v>
      </c>
      <c r="M72" s="327"/>
      <c r="N72" s="328">
        <v>158</v>
      </c>
      <c r="O72" s="329">
        <v>7.0886075949367084</v>
      </c>
      <c r="P72" s="330">
        <v>49.919873417721512</v>
      </c>
      <c r="Q72" s="331">
        <v>3.4402253557203175</v>
      </c>
      <c r="R72" s="332">
        <v>10.583324628774493</v>
      </c>
      <c r="T72" s="846" t="s">
        <v>1634</v>
      </c>
      <c r="W72" s="846"/>
      <c r="X72" t="s">
        <v>1635</v>
      </c>
      <c r="AA72" s="846"/>
      <c r="AB72" s="880"/>
      <c r="AC72" s="616"/>
      <c r="AG72" s="57" t="s">
        <v>867</v>
      </c>
      <c r="AH72" s="336"/>
      <c r="AI72" s="336"/>
      <c r="AJ72" s="336"/>
      <c r="AK72" s="261">
        <f>SUM(AK59:AK63)</f>
        <v>190</v>
      </c>
      <c r="AL72" s="254">
        <f>SUM(AL59:AL63)</f>
        <v>200</v>
      </c>
      <c r="AM72" s="254">
        <f>SUM(AM59:AM63)</f>
        <v>170</v>
      </c>
      <c r="AN72" s="254">
        <f>SUM(AN59:AN63)</f>
        <v>161</v>
      </c>
      <c r="AO72" s="261">
        <f>SUM(AO59:AO63)</f>
        <v>259</v>
      </c>
      <c r="AP72" s="335">
        <v>396</v>
      </c>
      <c r="AQ72" s="335">
        <v>434</v>
      </c>
      <c r="AR72" s="335">
        <v>487</v>
      </c>
      <c r="AS72" s="335">
        <f>W52</f>
        <v>308</v>
      </c>
    </row>
    <row r="73" spans="1:45" ht="11.25" customHeight="1" x14ac:dyDescent="0.2">
      <c r="A73" s="268" t="s">
        <v>3267</v>
      </c>
      <c r="B73" s="295">
        <v>105</v>
      </c>
      <c r="C73" s="270">
        <v>39.44761904761905</v>
      </c>
      <c r="D73" s="271">
        <v>61.410952380952388</v>
      </c>
      <c r="E73" s="271">
        <v>2.5861727924204545</v>
      </c>
      <c r="F73" s="271">
        <v>8.8208029495875131</v>
      </c>
      <c r="G73" s="317"/>
      <c r="H73" s="296">
        <v>210</v>
      </c>
      <c r="I73" s="270">
        <v>14.304761904761905</v>
      </c>
      <c r="J73" s="283">
        <v>59.836952380952418</v>
      </c>
      <c r="K73" s="271">
        <v>2.7848141209094215</v>
      </c>
      <c r="L73" s="297">
        <v>8.5418332956794565</v>
      </c>
      <c r="M73" s="327"/>
      <c r="N73" s="328">
        <v>154</v>
      </c>
      <c r="O73" s="329">
        <v>7.1103896103896105</v>
      </c>
      <c r="P73" s="330">
        <v>53.042207792207783</v>
      </c>
      <c r="Q73" s="331">
        <v>3.2050314025820672</v>
      </c>
      <c r="R73" s="332">
        <v>10.625121784019754</v>
      </c>
      <c r="AA73" s="846"/>
      <c r="AB73" s="880"/>
      <c r="AC73" s="616"/>
      <c r="AG73" s="221" t="s">
        <v>3255</v>
      </c>
      <c r="AH73" s="291">
        <f t="shared" ref="AH73:AS73" si="4">SUM(AH70:AH72)</f>
        <v>139</v>
      </c>
      <c r="AI73" s="291">
        <f t="shared" si="4"/>
        <v>150</v>
      </c>
      <c r="AJ73" s="291">
        <f t="shared" si="4"/>
        <v>159</v>
      </c>
      <c r="AK73" s="291">
        <f t="shared" si="4"/>
        <v>417</v>
      </c>
      <c r="AL73" s="220">
        <f t="shared" si="4"/>
        <v>448</v>
      </c>
      <c r="AM73" s="291">
        <f t="shared" si="4"/>
        <v>458</v>
      </c>
      <c r="AN73" s="294">
        <f t="shared" si="4"/>
        <v>476</v>
      </c>
      <c r="AO73" s="294">
        <f t="shared" si="4"/>
        <v>611</v>
      </c>
      <c r="AP73" s="294">
        <f t="shared" si="4"/>
        <v>753</v>
      </c>
      <c r="AQ73" s="294">
        <f t="shared" si="4"/>
        <v>769</v>
      </c>
      <c r="AR73" s="294">
        <f t="shared" si="4"/>
        <v>822</v>
      </c>
      <c r="AS73" s="294">
        <f t="shared" si="4"/>
        <v>725</v>
      </c>
    </row>
    <row r="74" spans="1:45" ht="11.25" customHeight="1" x14ac:dyDescent="0.2">
      <c r="A74" s="268" t="s">
        <v>3268</v>
      </c>
      <c r="B74" s="295">
        <v>105</v>
      </c>
      <c r="C74" s="270">
        <v>39.561904761904763</v>
      </c>
      <c r="D74" s="271">
        <v>64.090571428571423</v>
      </c>
      <c r="E74" s="271">
        <v>2.5044245947688957</v>
      </c>
      <c r="F74" s="271">
        <v>8.9089100533580101</v>
      </c>
      <c r="G74" s="317"/>
      <c r="H74" s="296">
        <v>209</v>
      </c>
      <c r="I74" s="270">
        <v>14.334928229665072</v>
      </c>
      <c r="J74" s="283">
        <v>62.34449760765547</v>
      </c>
      <c r="K74" s="271">
        <v>2.6419824491198516</v>
      </c>
      <c r="L74" s="297">
        <v>8.6146386937879562</v>
      </c>
      <c r="M74" s="327"/>
      <c r="N74" s="328">
        <v>153</v>
      </c>
      <c r="O74" s="329">
        <v>7.117647058823529</v>
      </c>
      <c r="P74" s="330">
        <v>54.96287581699346</v>
      </c>
      <c r="Q74" s="331">
        <v>3.0667751721316683</v>
      </c>
      <c r="R74" s="332">
        <v>10.780946710288752</v>
      </c>
      <c r="T74" s="306" t="s">
        <v>3274</v>
      </c>
      <c r="Y74" s="106"/>
      <c r="AA74" s="846"/>
      <c r="AC74" s="616"/>
      <c r="AG74" s="116"/>
      <c r="AH74" s="116"/>
      <c r="AI74" s="116"/>
      <c r="AJ74" s="116"/>
      <c r="AK74" s="116"/>
      <c r="AL74" s="116"/>
      <c r="AM74" s="116"/>
      <c r="AN74" s="116"/>
      <c r="AO74" s="116"/>
      <c r="AP74" s="116"/>
      <c r="AQ74" s="116"/>
      <c r="AR74" s="116"/>
      <c r="AS74" s="116"/>
    </row>
    <row r="75" spans="1:45" ht="11.25" customHeight="1" x14ac:dyDescent="0.2">
      <c r="A75" s="268" t="s">
        <v>3269</v>
      </c>
      <c r="B75" s="295">
        <v>105</v>
      </c>
      <c r="C75" s="270">
        <v>39.704761904761902</v>
      </c>
      <c r="D75" s="271">
        <v>65.144190476190516</v>
      </c>
      <c r="E75" s="271">
        <v>2.4971055056780749</v>
      </c>
      <c r="F75" s="271">
        <v>9.0008166069357678</v>
      </c>
      <c r="G75" s="317"/>
      <c r="H75" s="296">
        <v>211</v>
      </c>
      <c r="I75" s="270">
        <v>14.407582938388625</v>
      </c>
      <c r="J75" s="283">
        <v>63.89450236966821</v>
      </c>
      <c r="K75" s="271">
        <v>2.610560511554481</v>
      </c>
      <c r="L75" s="297">
        <v>8.7419951703857848</v>
      </c>
      <c r="M75" s="327"/>
      <c r="N75" s="328">
        <v>155</v>
      </c>
      <c r="O75" s="329">
        <v>7.1677419354838712</v>
      </c>
      <c r="P75" s="330">
        <v>56.600967741935506</v>
      </c>
      <c r="Q75" s="331">
        <v>3.0692540538199053</v>
      </c>
      <c r="R75" s="332">
        <v>11.110767485824468</v>
      </c>
      <c r="T75" s="846" t="s">
        <v>941</v>
      </c>
      <c r="W75" s="846"/>
      <c r="X75" s="846" t="s">
        <v>4154</v>
      </c>
      <c r="AA75" s="846"/>
      <c r="AC75" s="616"/>
      <c r="AG75" s="337" t="s">
        <v>3270</v>
      </c>
      <c r="AH75" s="220" t="s">
        <v>3166</v>
      </c>
      <c r="AI75" s="59"/>
      <c r="AJ75" s="59"/>
      <c r="AK75" s="220"/>
      <c r="AL75" s="2"/>
      <c r="AM75" s="2"/>
      <c r="AN75" s="2"/>
      <c r="AO75" s="2"/>
      <c r="AP75" s="294"/>
      <c r="AQ75" s="294"/>
      <c r="AR75" s="294"/>
      <c r="AS75" s="294"/>
    </row>
    <row r="76" spans="1:45" ht="11.25" customHeight="1" x14ac:dyDescent="0.2">
      <c r="A76" s="268" t="s">
        <v>3271</v>
      </c>
      <c r="B76" s="295">
        <v>105</v>
      </c>
      <c r="C76" s="270">
        <v>39.780952380952378</v>
      </c>
      <c r="D76" s="271">
        <v>64.418000000000035</v>
      </c>
      <c r="E76" s="271">
        <v>2.486117554557163</v>
      </c>
      <c r="F76" s="271">
        <v>8.6807418765520783</v>
      </c>
      <c r="G76" s="317"/>
      <c r="H76" s="296">
        <v>210</v>
      </c>
      <c r="I76" s="270">
        <v>14.514285714285714</v>
      </c>
      <c r="J76" s="283">
        <v>65.135523809523846</v>
      </c>
      <c r="K76" s="271">
        <v>2.592407560154566</v>
      </c>
      <c r="L76" s="297">
        <v>8.8925878506381331</v>
      </c>
      <c r="M76" s="327"/>
      <c r="N76" s="328">
        <v>161</v>
      </c>
      <c r="O76" s="329">
        <v>7.1</v>
      </c>
      <c r="P76" s="330">
        <v>57.74</v>
      </c>
      <c r="Q76" s="331">
        <v>3.06</v>
      </c>
      <c r="R76" s="332">
        <v>11.1</v>
      </c>
      <c r="T76" s="846" t="s">
        <v>4372</v>
      </c>
      <c r="W76" s="846"/>
      <c r="X76" s="846" t="s">
        <v>3793</v>
      </c>
      <c r="AA76" s="846"/>
      <c r="AG76" s="338" t="s">
        <v>3272</v>
      </c>
      <c r="AH76" s="54">
        <v>2007</v>
      </c>
      <c r="AI76" s="28">
        <v>2008</v>
      </c>
      <c r="AJ76" s="28">
        <v>2009</v>
      </c>
      <c r="AK76" s="29" t="s">
        <v>3170</v>
      </c>
      <c r="AL76" s="29" t="s">
        <v>3171</v>
      </c>
      <c r="AM76" s="28" t="s">
        <v>92</v>
      </c>
      <c r="AN76" s="28" t="s">
        <v>17</v>
      </c>
      <c r="AO76" s="31" t="s">
        <v>3172</v>
      </c>
      <c r="AP76" s="27" t="s">
        <v>3173</v>
      </c>
      <c r="AQ76" s="27">
        <v>2016</v>
      </c>
      <c r="AR76" s="27">
        <v>2017</v>
      </c>
      <c r="AS76" s="27">
        <v>2018</v>
      </c>
    </row>
    <row r="77" spans="1:45" ht="11.25" customHeight="1" x14ac:dyDescent="0.2">
      <c r="A77" s="313" t="s">
        <v>3273</v>
      </c>
      <c r="B77" s="314">
        <v>105</v>
      </c>
      <c r="C77" s="315">
        <v>39.885714285714286</v>
      </c>
      <c r="D77" s="316">
        <v>61.158666666666669</v>
      </c>
      <c r="E77" s="316">
        <v>2.5961587280672771</v>
      </c>
      <c r="F77" s="316">
        <v>8.6993419004530068</v>
      </c>
      <c r="G77" s="317"/>
      <c r="H77" s="318">
        <v>213</v>
      </c>
      <c r="I77" s="315">
        <v>14.572769953051644</v>
      </c>
      <c r="J77" s="319">
        <v>62.381502347417843</v>
      </c>
      <c r="K77" s="316">
        <v>2.7041955597524754</v>
      </c>
      <c r="L77" s="320">
        <v>8.4342540871660034</v>
      </c>
      <c r="M77" s="327"/>
      <c r="N77" s="339">
        <v>170</v>
      </c>
      <c r="O77" s="340">
        <v>7.0117647058823529</v>
      </c>
      <c r="P77" s="341">
        <v>57.773117647058811</v>
      </c>
      <c r="Q77" s="342">
        <v>3.1506388783548411</v>
      </c>
      <c r="R77" s="343">
        <v>11.527549714401575</v>
      </c>
      <c r="T77" s="616" t="s">
        <v>3794</v>
      </c>
      <c r="W77" s="846"/>
      <c r="X77" s="846" t="s">
        <v>3795</v>
      </c>
      <c r="AA77" s="846"/>
      <c r="AG77" s="27" t="s">
        <v>391</v>
      </c>
      <c r="AH77" s="336"/>
      <c r="AI77" s="244">
        <f t="shared" ref="AI77:AS77" si="5">AI70-AH70</f>
        <v>-5</v>
      </c>
      <c r="AJ77" s="3">
        <f t="shared" si="5"/>
        <v>-31</v>
      </c>
      <c r="AK77" s="3">
        <f t="shared" si="5"/>
        <v>1</v>
      </c>
      <c r="AL77" s="8">
        <f t="shared" si="5"/>
        <v>4</v>
      </c>
      <c r="AM77" s="244">
        <f t="shared" si="5"/>
        <v>3</v>
      </c>
      <c r="AN77" s="244">
        <f t="shared" si="5"/>
        <v>0</v>
      </c>
      <c r="AO77" s="3">
        <f t="shared" si="5"/>
        <v>1</v>
      </c>
      <c r="AP77" s="3">
        <f t="shared" si="5"/>
        <v>1</v>
      </c>
      <c r="AQ77" s="3">
        <f t="shared" si="5"/>
        <v>1</v>
      </c>
      <c r="AR77" s="3">
        <f t="shared" si="5"/>
        <v>7</v>
      </c>
      <c r="AS77" s="3">
        <f t="shared" si="5"/>
        <v>23</v>
      </c>
    </row>
    <row r="78" spans="1:45" ht="11.25" customHeight="1" x14ac:dyDescent="0.2">
      <c r="A78" s="313" t="s">
        <v>3275</v>
      </c>
      <c r="B78" s="314">
        <v>105</v>
      </c>
      <c r="C78" s="315">
        <v>40.019047619047619</v>
      </c>
      <c r="D78" s="316">
        <v>63.604952380952369</v>
      </c>
      <c r="E78" s="316">
        <v>2.5465388171481345</v>
      </c>
      <c r="F78" s="316">
        <v>8.4413501169265928</v>
      </c>
      <c r="G78" s="317"/>
      <c r="H78" s="318">
        <v>220</v>
      </c>
      <c r="I78" s="315">
        <v>14.586363636363636</v>
      </c>
      <c r="J78" s="319">
        <v>64.136681818181799</v>
      </c>
      <c r="K78" s="316">
        <v>2.6863026577608946</v>
      </c>
      <c r="L78" s="320">
        <v>8.2824058559688662</v>
      </c>
      <c r="M78" s="327"/>
      <c r="N78" s="339">
        <v>184</v>
      </c>
      <c r="O78" s="340">
        <v>6.7826086956521738</v>
      </c>
      <c r="P78" s="341">
        <v>59.648641304347848</v>
      </c>
      <c r="Q78" s="342">
        <v>3.1135783713403917</v>
      </c>
      <c r="R78" s="343">
        <v>11.42086925348169</v>
      </c>
      <c r="T78" s="846" t="s">
        <v>1032</v>
      </c>
      <c r="W78" s="846"/>
      <c r="X78" s="846" t="s">
        <v>1033</v>
      </c>
      <c r="AG78" s="28" t="s">
        <v>392</v>
      </c>
      <c r="AH78" s="336"/>
      <c r="AI78" s="261">
        <f t="shared" ref="AI78:AS78" si="6">AI71-AH71</f>
        <v>16</v>
      </c>
      <c r="AJ78" s="259">
        <f t="shared" si="6"/>
        <v>40</v>
      </c>
      <c r="AK78" s="259">
        <f t="shared" si="6"/>
        <v>67</v>
      </c>
      <c r="AL78" s="12">
        <f t="shared" si="6"/>
        <v>17</v>
      </c>
      <c r="AM78" s="247">
        <f t="shared" si="6"/>
        <v>37</v>
      </c>
      <c r="AN78" s="247">
        <f t="shared" si="6"/>
        <v>27</v>
      </c>
      <c r="AO78" s="16">
        <f t="shared" si="6"/>
        <v>36</v>
      </c>
      <c r="AP78" s="16">
        <f t="shared" si="6"/>
        <v>4</v>
      </c>
      <c r="AQ78" s="16">
        <f t="shared" si="6"/>
        <v>-23</v>
      </c>
      <c r="AR78" s="16">
        <f t="shared" si="6"/>
        <v>-7</v>
      </c>
      <c r="AS78" s="16">
        <f t="shared" si="6"/>
        <v>59</v>
      </c>
    </row>
    <row r="79" spans="1:45" ht="11.25" customHeight="1" x14ac:dyDescent="0.2">
      <c r="A79" s="313" t="s">
        <v>3276</v>
      </c>
      <c r="B79" s="314">
        <v>105</v>
      </c>
      <c r="C79" s="315">
        <v>39.885714285714286</v>
      </c>
      <c r="D79" s="316">
        <v>64.119619047619082</v>
      </c>
      <c r="E79" s="316">
        <v>2.5115031205356479</v>
      </c>
      <c r="F79" s="316">
        <v>8.4708585935910019</v>
      </c>
      <c r="G79" s="317"/>
      <c r="H79" s="318">
        <v>222</v>
      </c>
      <c r="I79" s="315">
        <v>14.581081081081081</v>
      </c>
      <c r="J79" s="319">
        <v>64.423468468468499</v>
      </c>
      <c r="K79" s="316">
        <v>2.6540066333247236</v>
      </c>
      <c r="L79" s="320">
        <v>8.1174965295598653</v>
      </c>
      <c r="M79" s="327"/>
      <c r="N79" s="339">
        <v>192</v>
      </c>
      <c r="O79" s="340">
        <v>6.6875</v>
      </c>
      <c r="P79" s="341">
        <v>58.870052083333341</v>
      </c>
      <c r="Q79" s="342">
        <v>3.0856738130063941</v>
      </c>
      <c r="R79" s="343">
        <v>11.503757323745756</v>
      </c>
      <c r="T79" s="846" t="s">
        <v>1081</v>
      </c>
      <c r="W79" s="846"/>
      <c r="X79" s="846" t="s">
        <v>1082</v>
      </c>
      <c r="AG79" s="57" t="s">
        <v>867</v>
      </c>
      <c r="AH79" s="336"/>
      <c r="AI79" s="336"/>
      <c r="AJ79" s="336"/>
      <c r="AK79" s="20">
        <f t="shared" ref="AK79:AS79" si="7">AK72-AJ72</f>
        <v>190</v>
      </c>
      <c r="AL79" s="20">
        <f t="shared" si="7"/>
        <v>10</v>
      </c>
      <c r="AM79" s="247">
        <f t="shared" si="7"/>
        <v>-30</v>
      </c>
      <c r="AN79" s="247">
        <f t="shared" si="7"/>
        <v>-9</v>
      </c>
      <c r="AO79" s="16">
        <f t="shared" si="7"/>
        <v>98</v>
      </c>
      <c r="AP79" s="16">
        <f t="shared" si="7"/>
        <v>137</v>
      </c>
      <c r="AQ79" s="16">
        <f t="shared" si="7"/>
        <v>38</v>
      </c>
      <c r="AR79" s="16">
        <f t="shared" si="7"/>
        <v>53</v>
      </c>
      <c r="AS79" s="16">
        <f t="shared" si="7"/>
        <v>-179</v>
      </c>
    </row>
    <row r="80" spans="1:45" ht="11.25" customHeight="1" x14ac:dyDescent="0.2">
      <c r="A80" s="313" t="s">
        <v>3277</v>
      </c>
      <c r="B80" s="314">
        <v>105</v>
      </c>
      <c r="C80" s="315">
        <v>40.142857142857146</v>
      </c>
      <c r="D80" s="316">
        <v>64.301238095238091</v>
      </c>
      <c r="E80" s="316">
        <v>2.5238260402437893</v>
      </c>
      <c r="F80" s="316">
        <v>8.5740261297054587</v>
      </c>
      <c r="G80" s="317"/>
      <c r="H80" s="318">
        <v>229</v>
      </c>
      <c r="I80" s="315">
        <v>14.497816593886462</v>
      </c>
      <c r="J80" s="319">
        <v>64.061703056768579</v>
      </c>
      <c r="K80" s="316">
        <v>2.6875656890539323</v>
      </c>
      <c r="L80" s="320">
        <v>8.3620300291121108</v>
      </c>
      <c r="M80" s="327"/>
      <c r="N80" s="339">
        <v>192</v>
      </c>
      <c r="O80" s="340">
        <v>6.557291666666667</v>
      </c>
      <c r="P80" s="341">
        <v>58.175208333333302</v>
      </c>
      <c r="Q80" s="342">
        <v>3.0447712648946923</v>
      </c>
      <c r="R80" s="343">
        <v>12.093782405682752</v>
      </c>
      <c r="T80" s="846" t="s">
        <v>4523</v>
      </c>
      <c r="W80" s="846"/>
      <c r="X80" s="846" t="s">
        <v>4493</v>
      </c>
      <c r="Z80" s="634"/>
      <c r="AA80" s="846"/>
      <c r="AG80" s="221" t="s">
        <v>3255</v>
      </c>
      <c r="AH80" s="336"/>
      <c r="AI80" s="220">
        <f t="shared" ref="AI80:AR80" si="8">SUM(AI77:AI79)</f>
        <v>11</v>
      </c>
      <c r="AJ80" s="220">
        <f t="shared" si="8"/>
        <v>9</v>
      </c>
      <c r="AK80" s="220">
        <f t="shared" si="8"/>
        <v>258</v>
      </c>
      <c r="AL80" s="220">
        <f t="shared" si="8"/>
        <v>31</v>
      </c>
      <c r="AM80" s="291">
        <f t="shared" si="8"/>
        <v>10</v>
      </c>
      <c r="AN80" s="291">
        <f t="shared" si="8"/>
        <v>18</v>
      </c>
      <c r="AO80" s="294">
        <f t="shared" si="8"/>
        <v>135</v>
      </c>
      <c r="AP80" s="294">
        <f t="shared" si="8"/>
        <v>142</v>
      </c>
      <c r="AQ80" s="294">
        <f t="shared" si="8"/>
        <v>16</v>
      </c>
      <c r="AR80" s="294">
        <f t="shared" si="8"/>
        <v>53</v>
      </c>
      <c r="AS80" s="294">
        <f>SUM(AS77:AS79)</f>
        <v>-97</v>
      </c>
    </row>
    <row r="81" spans="1:45" ht="11.25" customHeight="1" x14ac:dyDescent="0.2">
      <c r="A81" s="313" t="s">
        <v>3278</v>
      </c>
      <c r="B81" s="314">
        <v>106</v>
      </c>
      <c r="C81" s="315">
        <v>40.113207547169814</v>
      </c>
      <c r="D81" s="316">
        <v>64.795849056603785</v>
      </c>
      <c r="E81" s="316">
        <v>2.5317331660121991</v>
      </c>
      <c r="F81" s="316">
        <v>8.1678998168796646</v>
      </c>
      <c r="G81" s="317"/>
      <c r="H81" s="318">
        <v>231</v>
      </c>
      <c r="I81" s="315">
        <v>14.484848484848484</v>
      </c>
      <c r="J81" s="319">
        <v>64.713290043290044</v>
      </c>
      <c r="K81" s="316">
        <v>2.6749067439937124</v>
      </c>
      <c r="L81" s="320">
        <v>8.4304909538956085</v>
      </c>
      <c r="M81" s="327"/>
      <c r="N81" s="339">
        <v>203</v>
      </c>
      <c r="O81" s="340">
        <v>6.4236453201970445</v>
      </c>
      <c r="P81" s="341">
        <v>59.11891625615764</v>
      </c>
      <c r="Q81" s="342">
        <v>3.0270252483911095</v>
      </c>
      <c r="R81" s="343">
        <v>12.376145391650105</v>
      </c>
      <c r="T81" s="846" t="s">
        <v>3825</v>
      </c>
      <c r="W81" s="846"/>
      <c r="X81" s="846" t="s">
        <v>3826</v>
      </c>
      <c r="AA81" s="846"/>
      <c r="AG81" s="116"/>
      <c r="AH81" s="116"/>
      <c r="AI81" s="116"/>
      <c r="AJ81" s="116"/>
      <c r="AK81" s="116"/>
      <c r="AL81" s="116"/>
      <c r="AM81" s="116"/>
      <c r="AN81" s="116"/>
      <c r="AO81" s="116"/>
    </row>
    <row r="82" spans="1:45" ht="11.25" customHeight="1" x14ac:dyDescent="0.2">
      <c r="A82" s="313" t="s">
        <v>3279</v>
      </c>
      <c r="B82" s="314">
        <v>106</v>
      </c>
      <c r="C82" s="315">
        <v>40.179245283018865</v>
      </c>
      <c r="D82" s="316">
        <v>66.142358490566011</v>
      </c>
      <c r="E82" s="316">
        <v>2.4843703779840212</v>
      </c>
      <c r="F82" s="316">
        <v>8.0186818429414544</v>
      </c>
      <c r="G82" s="317"/>
      <c r="H82" s="318">
        <v>231</v>
      </c>
      <c r="I82" s="315">
        <v>14.510822510822511</v>
      </c>
      <c r="J82" s="319">
        <v>65.788787878787829</v>
      </c>
      <c r="K82" s="316">
        <v>2.6353627449481323</v>
      </c>
      <c r="L82" s="320">
        <v>8.6386686725300699</v>
      </c>
      <c r="M82" s="327"/>
      <c r="N82" s="339">
        <v>206</v>
      </c>
      <c r="O82" s="340">
        <v>6.3932038834951452</v>
      </c>
      <c r="P82" s="341">
        <v>60.067038834951461</v>
      </c>
      <c r="Q82" s="342">
        <v>2.9221804334667221</v>
      </c>
      <c r="R82" s="343">
        <v>12.42349677404475</v>
      </c>
      <c r="T82" s="846" t="s">
        <v>1212</v>
      </c>
      <c r="W82" s="846"/>
      <c r="X82" s="846" t="s">
        <v>1213</v>
      </c>
      <c r="AA82" s="846"/>
      <c r="AG82" s="116"/>
      <c r="AH82" s="344"/>
      <c r="AI82" s="290" t="s">
        <v>3280</v>
      </c>
      <c r="AJ82" s="116"/>
      <c r="AK82" s="116"/>
      <c r="AL82" s="116"/>
      <c r="AM82" s="116"/>
      <c r="AN82" s="116"/>
      <c r="AO82" s="116"/>
    </row>
    <row r="83" spans="1:45" ht="11.25" customHeight="1" x14ac:dyDescent="0.2">
      <c r="A83" s="313" t="s">
        <v>3281</v>
      </c>
      <c r="B83" s="314">
        <v>107</v>
      </c>
      <c r="C83" s="315">
        <v>40.065420560747661</v>
      </c>
      <c r="D83" s="316">
        <v>62.953364485981311</v>
      </c>
      <c r="E83" s="316">
        <v>2.6371650567247449</v>
      </c>
      <c r="F83" s="316">
        <v>8.1533121439846923</v>
      </c>
      <c r="G83" s="317"/>
      <c r="H83" s="318">
        <v>236</v>
      </c>
      <c r="I83" s="315">
        <v>14.40677966101695</v>
      </c>
      <c r="J83" s="319">
        <v>63.561101694915223</v>
      </c>
      <c r="K83" s="316">
        <v>2.7552745709655775</v>
      </c>
      <c r="L83" s="320">
        <v>8.2210619108989302</v>
      </c>
      <c r="M83" s="327"/>
      <c r="N83" s="339">
        <v>207</v>
      </c>
      <c r="O83" s="340">
        <v>6.2898550724637685</v>
      </c>
      <c r="P83" s="341">
        <v>58.081449275362303</v>
      </c>
      <c r="Q83" s="342">
        <v>3.0015185627430694</v>
      </c>
      <c r="R83" s="343">
        <v>12.69116532794088</v>
      </c>
      <c r="T83" s="846" t="s">
        <v>1407</v>
      </c>
      <c r="W83" s="846"/>
      <c r="X83" s="846" t="s">
        <v>1408</v>
      </c>
      <c r="Z83" s="634"/>
      <c r="AA83" s="846"/>
      <c r="AG83" s="116"/>
      <c r="AH83" s="333"/>
      <c r="AI83" s="290" t="s">
        <v>3282</v>
      </c>
      <c r="AJ83" s="116"/>
      <c r="AK83" s="116"/>
      <c r="AL83" s="116"/>
      <c r="AM83" s="116"/>
      <c r="AN83" s="116"/>
      <c r="AO83" s="116"/>
    </row>
    <row r="84" spans="1:45" ht="11.25" customHeight="1" x14ac:dyDescent="0.2">
      <c r="A84" s="313" t="s">
        <v>3283</v>
      </c>
      <c r="B84" s="314">
        <v>107</v>
      </c>
      <c r="C84" s="315">
        <v>40.158878504672899</v>
      </c>
      <c r="D84" s="316">
        <v>65.280373831775677</v>
      </c>
      <c r="E84" s="316">
        <v>2.5546275112060877</v>
      </c>
      <c r="F84" s="316">
        <v>8.1718987825606604</v>
      </c>
      <c r="G84" s="317"/>
      <c r="H84" s="318">
        <v>239</v>
      </c>
      <c r="I84" s="315">
        <v>14.372384937238493</v>
      </c>
      <c r="J84" s="319">
        <v>65.233598326359839</v>
      </c>
      <c r="K84" s="316">
        <v>2.6697732207007077</v>
      </c>
      <c r="L84" s="320">
        <v>8.3517277058108519</v>
      </c>
      <c r="M84" s="327"/>
      <c r="N84" s="339">
        <v>207</v>
      </c>
      <c r="O84" s="340">
        <v>6.2318840579710146</v>
      </c>
      <c r="P84" s="341">
        <v>59.009903381642552</v>
      </c>
      <c r="Q84" s="342">
        <v>2.9371415919988646</v>
      </c>
      <c r="R84" s="343">
        <v>11.991692055074999</v>
      </c>
      <c r="T84" s="846" t="s">
        <v>1508</v>
      </c>
      <c r="W84" s="846"/>
      <c r="X84" s="846" t="s">
        <v>1509</v>
      </c>
      <c r="AA84" s="846"/>
      <c r="AG84" s="116"/>
      <c r="AH84" s="290" t="s">
        <v>3284</v>
      </c>
      <c r="AI84" s="116"/>
      <c r="AJ84" s="345" t="s">
        <v>3285</v>
      </c>
      <c r="AK84" s="116"/>
      <c r="AL84" s="116"/>
      <c r="AM84" s="116"/>
      <c r="AN84" s="116"/>
      <c r="AO84" s="116"/>
    </row>
    <row r="85" spans="1:45" ht="11.25" customHeight="1" x14ac:dyDescent="0.2">
      <c r="A85" s="313" t="s">
        <v>3286</v>
      </c>
      <c r="B85" s="314">
        <v>107</v>
      </c>
      <c r="C85" s="315">
        <v>40.186915887850468</v>
      </c>
      <c r="D85" s="316">
        <v>63.640934579439218</v>
      </c>
      <c r="E85" s="316">
        <v>2.6520637569992176</v>
      </c>
      <c r="F85" s="316">
        <v>8.1363982947464386</v>
      </c>
      <c r="G85" s="317"/>
      <c r="H85" s="318">
        <v>239</v>
      </c>
      <c r="I85" s="315">
        <v>14.418410041841005</v>
      </c>
      <c r="J85" s="319">
        <v>63.646108786610895</v>
      </c>
      <c r="K85" s="316">
        <v>2.7575417982139583</v>
      </c>
      <c r="L85" s="320">
        <v>8.467564407452377</v>
      </c>
      <c r="M85" s="327"/>
      <c r="N85" s="339">
        <v>208</v>
      </c>
      <c r="O85" s="340">
        <v>6.1826923076923075</v>
      </c>
      <c r="P85" s="341">
        <v>55.770576923076938</v>
      </c>
      <c r="Q85" s="342">
        <v>3.1265755307998471</v>
      </c>
      <c r="R85" s="343">
        <v>12.292188838984996</v>
      </c>
      <c r="T85" s="616" t="s">
        <v>4304</v>
      </c>
      <c r="W85" s="846"/>
      <c r="X85" s="846" t="s">
        <v>4300</v>
      </c>
      <c r="AA85" s="846"/>
      <c r="AG85" s="116"/>
      <c r="AH85" s="346"/>
      <c r="AI85" s="290" t="s">
        <v>3287</v>
      </c>
      <c r="AJ85" s="116"/>
      <c r="AK85" s="116"/>
      <c r="AL85" s="116"/>
      <c r="AM85" s="116"/>
      <c r="AN85" s="116"/>
      <c r="AO85" s="116"/>
    </row>
    <row r="86" spans="1:45" ht="11.25" customHeight="1" x14ac:dyDescent="0.2">
      <c r="A86" s="313" t="s">
        <v>3288</v>
      </c>
      <c r="B86" s="314">
        <v>105</v>
      </c>
      <c r="C86" s="315">
        <v>40.180952380952384</v>
      </c>
      <c r="D86" s="316">
        <v>67.284285714285716</v>
      </c>
      <c r="E86" s="316">
        <v>2.5230512410767219</v>
      </c>
      <c r="F86" s="316">
        <v>8.3912842710296651</v>
      </c>
      <c r="G86" s="317"/>
      <c r="H86" s="318">
        <v>245</v>
      </c>
      <c r="I86" s="315">
        <v>14.371428571428572</v>
      </c>
      <c r="J86" s="319">
        <v>68.06881632653058</v>
      </c>
      <c r="K86" s="316">
        <v>2.6500774337634585</v>
      </c>
      <c r="L86" s="320">
        <v>8.8487876793907461</v>
      </c>
      <c r="M86" s="327"/>
      <c r="N86" s="339">
        <v>218</v>
      </c>
      <c r="O86" s="340">
        <v>6.068807339449541</v>
      </c>
      <c r="P86" s="341">
        <v>55.271146788990798</v>
      </c>
      <c r="Q86" s="342">
        <v>3.0916555141228321</v>
      </c>
      <c r="R86" s="343">
        <v>11.976759627555911</v>
      </c>
      <c r="T86" s="846" t="s">
        <v>1581</v>
      </c>
      <c r="W86" s="846"/>
      <c r="X86" s="846" t="s">
        <v>1582</v>
      </c>
      <c r="AA86" s="846"/>
      <c r="AG86" s="347" t="s">
        <v>3289</v>
      </c>
      <c r="AH86" s="3"/>
      <c r="AI86" s="348" t="s">
        <v>3290</v>
      </c>
      <c r="AJ86" s="2"/>
      <c r="AK86" s="2"/>
      <c r="AL86" s="2"/>
      <c r="AM86" s="2"/>
      <c r="AN86" s="2"/>
      <c r="AO86" s="2"/>
      <c r="AP86" s="349"/>
      <c r="AQ86" s="4"/>
      <c r="AR86" s="4"/>
      <c r="AS86" s="4"/>
    </row>
    <row r="87" spans="1:45" ht="11.25" customHeight="1" x14ac:dyDescent="0.2">
      <c r="A87" s="313" t="s">
        <v>3291</v>
      </c>
      <c r="B87" s="314">
        <v>105</v>
      </c>
      <c r="C87" s="315">
        <v>40.314285714285717</v>
      </c>
      <c r="D87" s="316">
        <v>68.376380952380956</v>
      </c>
      <c r="E87" s="316">
        <v>2.5279661610848594</v>
      </c>
      <c r="F87" s="316">
        <v>8.518488904225908</v>
      </c>
      <c r="G87" s="317"/>
      <c r="H87" s="318">
        <v>246</v>
      </c>
      <c r="I87" s="315">
        <v>14.349593495934959</v>
      </c>
      <c r="J87" s="319">
        <v>68.204024390243859</v>
      </c>
      <c r="K87" s="316">
        <v>2.6457581096145075</v>
      </c>
      <c r="L87" s="320">
        <v>8.9321094644245314</v>
      </c>
      <c r="M87" s="327"/>
      <c r="N87" s="339">
        <v>238</v>
      </c>
      <c r="O87" s="340">
        <v>5.96218487394958</v>
      </c>
      <c r="P87" s="341">
        <v>56.81394957983192</v>
      </c>
      <c r="Q87" s="342">
        <v>3.0148029219189652</v>
      </c>
      <c r="R87" s="343">
        <v>12.22504100438675</v>
      </c>
      <c r="T87" s="616" t="s">
        <v>4259</v>
      </c>
      <c r="W87" s="846"/>
      <c r="X87" s="846" t="s">
        <v>3890</v>
      </c>
      <c r="AA87" s="846"/>
      <c r="AG87" s="350" t="s">
        <v>3292</v>
      </c>
      <c r="AH87" s="351"/>
      <c r="AI87" s="221">
        <v>2008</v>
      </c>
      <c r="AJ87" s="51">
        <v>2009</v>
      </c>
      <c r="AK87" s="221" t="s">
        <v>3170</v>
      </c>
      <c r="AL87" s="51" t="s">
        <v>3171</v>
      </c>
      <c r="AM87" s="221" t="s">
        <v>92</v>
      </c>
      <c r="AN87" s="51" t="s">
        <v>17</v>
      </c>
      <c r="AO87" s="221" t="s">
        <v>3172</v>
      </c>
      <c r="AP87" s="51" t="s">
        <v>3173</v>
      </c>
      <c r="AQ87" s="221">
        <v>2016</v>
      </c>
      <c r="AR87" s="221">
        <v>2017</v>
      </c>
      <c r="AS87" s="221">
        <v>2018</v>
      </c>
    </row>
    <row r="88" spans="1:45" ht="11.25" customHeight="1" x14ac:dyDescent="0.2">
      <c r="A88" s="313" t="s">
        <v>3293</v>
      </c>
      <c r="B88" s="314">
        <v>106</v>
      </c>
      <c r="C88" s="315">
        <v>40.226415094339622</v>
      </c>
      <c r="D88" s="316">
        <v>69.582924528301859</v>
      </c>
      <c r="E88" s="316">
        <v>2.4985181950939808</v>
      </c>
      <c r="F88" s="316">
        <v>8.2467161042749879</v>
      </c>
      <c r="G88" s="317"/>
      <c r="H88" s="318">
        <v>246</v>
      </c>
      <c r="I88" s="315">
        <v>14.390243902439025</v>
      </c>
      <c r="J88" s="319">
        <v>68.710447154471538</v>
      </c>
      <c r="K88" s="316">
        <v>2.6426313265707595</v>
      </c>
      <c r="L88" s="320">
        <v>8.6096120307346258</v>
      </c>
      <c r="M88" s="327"/>
      <c r="N88" s="339">
        <v>259</v>
      </c>
      <c r="O88" s="340">
        <v>5.9111969111969112</v>
      </c>
      <c r="P88" s="341">
        <v>56.756718146718157</v>
      </c>
      <c r="Q88" s="342">
        <v>3.1156709291068094</v>
      </c>
      <c r="R88" s="343">
        <v>12.278304141151919</v>
      </c>
      <c r="T88" s="846" t="s">
        <v>1648</v>
      </c>
      <c r="W88" s="846"/>
      <c r="X88" s="846" t="s">
        <v>1649</v>
      </c>
      <c r="AA88" s="846"/>
      <c r="AG88" s="352" t="s">
        <v>3294</v>
      </c>
      <c r="AH88" s="353"/>
      <c r="AI88" s="354">
        <f t="shared" ref="AI88:AS88" si="9">AH73</f>
        <v>139</v>
      </c>
      <c r="AJ88" s="353">
        <f t="shared" si="9"/>
        <v>150</v>
      </c>
      <c r="AK88" s="354">
        <f t="shared" si="9"/>
        <v>159</v>
      </c>
      <c r="AL88" s="353">
        <f t="shared" si="9"/>
        <v>417</v>
      </c>
      <c r="AM88" s="354">
        <f t="shared" si="9"/>
        <v>448</v>
      </c>
      <c r="AN88" s="353">
        <f t="shared" si="9"/>
        <v>458</v>
      </c>
      <c r="AO88" s="354">
        <f t="shared" si="9"/>
        <v>476</v>
      </c>
      <c r="AP88" s="353">
        <f t="shared" si="9"/>
        <v>611</v>
      </c>
      <c r="AQ88" s="354">
        <f t="shared" si="9"/>
        <v>753</v>
      </c>
      <c r="AR88" s="354">
        <f t="shared" si="9"/>
        <v>769</v>
      </c>
      <c r="AS88" s="354">
        <f t="shared" si="9"/>
        <v>822</v>
      </c>
    </row>
    <row r="89" spans="1:45" ht="11.25" customHeight="1" x14ac:dyDescent="0.2">
      <c r="A89" s="268" t="s">
        <v>3295</v>
      </c>
      <c r="B89" s="295">
        <v>106</v>
      </c>
      <c r="C89" s="270">
        <v>40.29245283018868</v>
      </c>
      <c r="D89" s="271">
        <v>67.493679245283005</v>
      </c>
      <c r="E89" s="271">
        <v>2.5844576979213203</v>
      </c>
      <c r="F89" s="271">
        <v>8.2681088405621495</v>
      </c>
      <c r="G89" s="317"/>
      <c r="H89" s="296">
        <v>250</v>
      </c>
      <c r="I89" s="270">
        <v>14.423999999999999</v>
      </c>
      <c r="J89" s="283">
        <v>67.095879999999994</v>
      </c>
      <c r="K89" s="271">
        <v>2.7455868266746983</v>
      </c>
      <c r="L89" s="297">
        <v>8.4288867515287755</v>
      </c>
      <c r="M89" s="327"/>
      <c r="N89" s="328">
        <v>281</v>
      </c>
      <c r="O89" s="329">
        <v>5.8291814946619214</v>
      </c>
      <c r="P89" s="330">
        <v>54.167010676156544</v>
      </c>
      <c r="Q89" s="331">
        <v>3.145651285338082</v>
      </c>
      <c r="R89" s="332">
        <v>11.853811236729971</v>
      </c>
      <c r="T89" s="616" t="s">
        <v>4251</v>
      </c>
      <c r="W89" s="846"/>
      <c r="X89" s="846" t="s">
        <v>4209</v>
      </c>
      <c r="Y89" s="846"/>
      <c r="AA89" s="846"/>
      <c r="AG89" s="355" t="s">
        <v>3264</v>
      </c>
      <c r="AH89" s="356"/>
      <c r="AI89" s="92">
        <f t="shared" ref="AI89:AS89" si="10">AI95+AI94</f>
        <v>26</v>
      </c>
      <c r="AJ89" s="356">
        <f t="shared" si="10"/>
        <v>53</v>
      </c>
      <c r="AK89" s="92">
        <f t="shared" si="10"/>
        <v>320</v>
      </c>
      <c r="AL89" s="356">
        <f t="shared" si="10"/>
        <v>59</v>
      </c>
      <c r="AM89" s="92">
        <f t="shared" si="10"/>
        <v>47</v>
      </c>
      <c r="AN89" s="356">
        <f t="shared" si="10"/>
        <v>54</v>
      </c>
      <c r="AO89" s="92">
        <f t="shared" si="10"/>
        <v>165</v>
      </c>
      <c r="AP89" s="356">
        <f t="shared" si="10"/>
        <v>209</v>
      </c>
      <c r="AQ89" s="92">
        <f t="shared" si="10"/>
        <v>121</v>
      </c>
      <c r="AR89" s="92">
        <f t="shared" si="10"/>
        <v>126</v>
      </c>
      <c r="AS89" s="92" t="e">
        <f t="shared" si="10"/>
        <v>#REF!</v>
      </c>
    </row>
    <row r="90" spans="1:45" ht="11.25" customHeight="1" x14ac:dyDescent="0.2">
      <c r="A90" s="268" t="s">
        <v>3296</v>
      </c>
      <c r="B90" s="295">
        <v>105</v>
      </c>
      <c r="C90" s="270">
        <v>40.476190476190474</v>
      </c>
      <c r="D90" s="271">
        <v>69.741142857142847</v>
      </c>
      <c r="E90" s="271">
        <v>2.5536367271743168</v>
      </c>
      <c r="F90" s="271">
        <v>8.2946179955700305</v>
      </c>
      <c r="G90" s="317"/>
      <c r="H90" s="296">
        <v>249</v>
      </c>
      <c r="I90" s="270">
        <v>14.626506024096386</v>
      </c>
      <c r="J90" s="283">
        <v>70.40481927710843</v>
      </c>
      <c r="K90" s="271">
        <v>2.6973954721488651</v>
      </c>
      <c r="L90" s="297">
        <v>8.3763581489520114</v>
      </c>
      <c r="M90" s="327"/>
      <c r="N90" s="328">
        <v>309</v>
      </c>
      <c r="O90" s="329">
        <v>5.8317152103559868</v>
      </c>
      <c r="P90" s="330">
        <v>55.628737864077692</v>
      </c>
      <c r="Q90" s="331">
        <v>2.9151936862692911</v>
      </c>
      <c r="R90" s="332">
        <v>12.160612334501097</v>
      </c>
      <c r="T90" s="846" t="s">
        <v>1626</v>
      </c>
      <c r="W90" s="846"/>
      <c r="X90" s="846" t="s">
        <v>1627</v>
      </c>
      <c r="Y90" s="846"/>
      <c r="AA90" s="846"/>
      <c r="AG90" s="357" t="s">
        <v>3274</v>
      </c>
      <c r="AH90" s="8" t="s">
        <v>3297</v>
      </c>
      <c r="AI90" s="244">
        <f>Changes!E841</f>
        <v>9</v>
      </c>
      <c r="AJ90" s="8">
        <f>Changes!E842</f>
        <v>28</v>
      </c>
      <c r="AK90" s="244">
        <f>Changes!E843</f>
        <v>1</v>
      </c>
      <c r="AL90" s="8">
        <f>Changes!E844</f>
        <v>8</v>
      </c>
      <c r="AM90" s="244">
        <f>Changes!E845</f>
        <v>14</v>
      </c>
      <c r="AN90" s="8">
        <f>Changes!E846</f>
        <v>6</v>
      </c>
      <c r="AO90" s="244">
        <f>Changes!E847</f>
        <v>7</v>
      </c>
      <c r="AP90" s="8">
        <f>Changes!E848</f>
        <v>18</v>
      </c>
      <c r="AQ90" s="244">
        <f>Changes!E849</f>
        <v>28</v>
      </c>
      <c r="AR90" s="244">
        <f>Changes!E850</f>
        <v>8</v>
      </c>
      <c r="AS90" s="244" t="e">
        <f>Changes!#REF!</f>
        <v>#REF!</v>
      </c>
    </row>
    <row r="91" spans="1:45" ht="11.25" customHeight="1" x14ac:dyDescent="0.2">
      <c r="A91" s="268" t="s">
        <v>3298</v>
      </c>
      <c r="B91" s="295">
        <v>105</v>
      </c>
      <c r="C91" s="270">
        <v>40.504761904761907</v>
      </c>
      <c r="D91" s="271">
        <v>69.208857142857099</v>
      </c>
      <c r="E91" s="271">
        <v>2.5662461294491061</v>
      </c>
      <c r="F91" s="271">
        <v>8.229315833206563</v>
      </c>
      <c r="G91" s="317"/>
      <c r="H91" s="296">
        <v>249</v>
      </c>
      <c r="I91" s="270">
        <v>14.634538152610443</v>
      </c>
      <c r="J91" s="283">
        <v>70.260040160642532</v>
      </c>
      <c r="K91" s="271">
        <v>2.7218282094190505</v>
      </c>
      <c r="L91" s="297">
        <v>8.1666825730796422</v>
      </c>
      <c r="M91" s="327"/>
      <c r="N91" s="328">
        <v>336</v>
      </c>
      <c r="O91" s="329">
        <v>5.7857142857142856</v>
      </c>
      <c r="P91" s="330">
        <v>54.019880952380987</v>
      </c>
      <c r="Q91" s="331">
        <v>2.8917702971863304</v>
      </c>
      <c r="R91" s="332">
        <v>12.102456010846762</v>
      </c>
      <c r="T91" s="616" t="s">
        <v>1742</v>
      </c>
      <c r="W91" s="846"/>
      <c r="X91" s="846" t="s">
        <v>1743</v>
      </c>
      <c r="Y91" s="846"/>
      <c r="AA91" s="846"/>
      <c r="AG91" s="326" t="s">
        <v>3274</v>
      </c>
      <c r="AH91" s="12" t="s">
        <v>3299</v>
      </c>
      <c r="AI91" s="247">
        <f>Changes!F841</f>
        <v>2</v>
      </c>
      <c r="AJ91" s="12">
        <f>Changes!F842</f>
        <v>13</v>
      </c>
      <c r="AK91" s="247">
        <f>Changes!F843</f>
        <v>57</v>
      </c>
      <c r="AL91" s="12">
        <f>Changes!F844</f>
        <v>13</v>
      </c>
      <c r="AM91" s="247">
        <f>Changes!F845</f>
        <v>13</v>
      </c>
      <c r="AN91" s="12">
        <f>Changes!F846</f>
        <v>13</v>
      </c>
      <c r="AO91" s="247">
        <f>Changes!F847</f>
        <v>12</v>
      </c>
      <c r="AP91" s="12">
        <f>Changes!F848</f>
        <v>12</v>
      </c>
      <c r="AQ91" s="247">
        <f>Changes!F849</f>
        <v>49</v>
      </c>
      <c r="AR91" s="247">
        <f>Changes!F850</f>
        <v>37</v>
      </c>
      <c r="AS91" s="247">
        <f>Changes!F851</f>
        <v>31</v>
      </c>
    </row>
    <row r="92" spans="1:45" ht="11.25" customHeight="1" x14ac:dyDescent="0.2">
      <c r="A92" s="268" t="s">
        <v>3300</v>
      </c>
      <c r="B92" s="295">
        <v>105</v>
      </c>
      <c r="C92" s="270">
        <v>40.590476190476188</v>
      </c>
      <c r="D92" s="271">
        <v>68.276857142857111</v>
      </c>
      <c r="E92" s="271">
        <v>2.6157508638229192</v>
      </c>
      <c r="F92" s="271">
        <v>7.8909997898311657</v>
      </c>
      <c r="G92" s="317"/>
      <c r="H92" s="296">
        <v>249</v>
      </c>
      <c r="I92" s="270">
        <v>14.686746987951807</v>
      </c>
      <c r="J92" s="283">
        <v>69.610522088353392</v>
      </c>
      <c r="K92" s="271">
        <v>2.727842926046208</v>
      </c>
      <c r="L92" s="297">
        <v>7.9620214312743132</v>
      </c>
      <c r="M92" s="327"/>
      <c r="N92" s="328">
        <v>353</v>
      </c>
      <c r="O92" s="329">
        <v>5.7705382436260626</v>
      </c>
      <c r="P92" s="330">
        <v>53.821841359773352</v>
      </c>
      <c r="Q92" s="331">
        <v>2.9300528380188511</v>
      </c>
      <c r="R92" s="332">
        <v>12.42053586248324</v>
      </c>
      <c r="T92" t="s">
        <v>4596</v>
      </c>
      <c r="X92" t="s">
        <v>4595</v>
      </c>
      <c r="Y92" s="846"/>
      <c r="AA92" s="846"/>
      <c r="AG92" s="326" t="s">
        <v>3274</v>
      </c>
      <c r="AH92" s="12" t="s">
        <v>3301</v>
      </c>
      <c r="AI92" s="247">
        <f>Changes!G841</f>
        <v>3</v>
      </c>
      <c r="AJ92" s="12">
        <f>Changes!G842</f>
        <v>3</v>
      </c>
      <c r="AK92" s="247">
        <f>Changes!G843</f>
        <v>4</v>
      </c>
      <c r="AL92" s="12">
        <f>Changes!G844</f>
        <v>6</v>
      </c>
      <c r="AM92" s="247">
        <f>Changes!G845</f>
        <v>5</v>
      </c>
      <c r="AN92" s="12">
        <f>Changes!G846</f>
        <v>12</v>
      </c>
      <c r="AO92" s="247">
        <f>Changes!G847</f>
        <v>8</v>
      </c>
      <c r="AP92" s="12">
        <f>Changes!G848</f>
        <v>18</v>
      </c>
      <c r="AQ92" s="247">
        <f>Changes!G849</f>
        <v>24</v>
      </c>
      <c r="AR92" s="247">
        <f>Changes!G850</f>
        <v>25</v>
      </c>
      <c r="AS92" s="247">
        <f>Changes!G851</f>
        <v>26</v>
      </c>
    </row>
    <row r="93" spans="1:45" ht="11.25" customHeight="1" x14ac:dyDescent="0.2">
      <c r="A93" s="268" t="s">
        <v>3302</v>
      </c>
      <c r="B93" s="295">
        <v>105</v>
      </c>
      <c r="C93" s="270">
        <v>40.657142857142858</v>
      </c>
      <c r="D93" s="271">
        <v>68.729238095238074</v>
      </c>
      <c r="E93" s="271">
        <v>2.6202837900291169</v>
      </c>
      <c r="F93" s="271">
        <v>7.8067703222866047</v>
      </c>
      <c r="G93" s="317"/>
      <c r="H93" s="296">
        <v>251</v>
      </c>
      <c r="I93" s="270">
        <v>14.733067729083665</v>
      </c>
      <c r="J93" s="283">
        <v>69.937848605577628</v>
      </c>
      <c r="K93" s="271">
        <v>2.7625618090078712</v>
      </c>
      <c r="L93" s="297">
        <v>7.9672204406714853</v>
      </c>
      <c r="M93" s="327"/>
      <c r="N93" s="328">
        <v>366</v>
      </c>
      <c r="O93" s="329">
        <v>5.7622950819672134</v>
      </c>
      <c r="P93" s="330">
        <v>54.440355191256856</v>
      </c>
      <c r="Q93" s="331">
        <v>2.9086780915571202</v>
      </c>
      <c r="R93" s="332">
        <v>12.253992389656698</v>
      </c>
      <c r="T93" t="s">
        <v>610</v>
      </c>
      <c r="X93" t="s">
        <v>611</v>
      </c>
      <c r="AA93" s="846"/>
      <c r="AG93" s="326" t="s">
        <v>3274</v>
      </c>
      <c r="AH93" s="12" t="s">
        <v>1848</v>
      </c>
      <c r="AI93" s="247">
        <f>Changes!H841</f>
        <v>1</v>
      </c>
      <c r="AJ93" s="12">
        <f>Changes!H842</f>
        <v>0</v>
      </c>
      <c r="AK93" s="247">
        <f>Changes!H843</f>
        <v>0</v>
      </c>
      <c r="AL93" s="12">
        <f>Changes!H844</f>
        <v>1</v>
      </c>
      <c r="AM93" s="247">
        <f>Changes!H845</f>
        <v>5</v>
      </c>
      <c r="AN93" s="12">
        <f>Changes!H846</f>
        <v>5</v>
      </c>
      <c r="AO93" s="247">
        <f>Changes!H847</f>
        <v>3</v>
      </c>
      <c r="AP93" s="12">
        <f>Changes!H848</f>
        <v>19</v>
      </c>
      <c r="AQ93" s="247">
        <f>Changes!H849</f>
        <v>4</v>
      </c>
      <c r="AR93" s="247">
        <f>Changes!H850</f>
        <v>3</v>
      </c>
      <c r="AS93" s="247">
        <f>Changes!H851</f>
        <v>0</v>
      </c>
    </row>
    <row r="94" spans="1:45" ht="11.25" customHeight="1" x14ac:dyDescent="0.2">
      <c r="A94" s="268" t="s">
        <v>3303</v>
      </c>
      <c r="B94" s="295">
        <v>105</v>
      </c>
      <c r="C94" s="270">
        <v>40.704761904761902</v>
      </c>
      <c r="D94" s="271">
        <v>66.595523809523797</v>
      </c>
      <c r="E94" s="271">
        <v>2.6721877749238581</v>
      </c>
      <c r="F94" s="271">
        <v>7.8261113836627816</v>
      </c>
      <c r="G94" s="317"/>
      <c r="H94" s="296">
        <v>252</v>
      </c>
      <c r="I94" s="270">
        <v>14.753968253968255</v>
      </c>
      <c r="J94" s="283">
        <v>68.493412698412698</v>
      </c>
      <c r="K94" s="271">
        <v>2.8367059552911673</v>
      </c>
      <c r="L94" s="297">
        <v>7.759726211288287</v>
      </c>
      <c r="M94" s="327"/>
      <c r="N94" s="328">
        <v>369</v>
      </c>
      <c r="O94" s="329">
        <v>5.7452574525745259</v>
      </c>
      <c r="P94" s="330">
        <v>53.50566395663953</v>
      </c>
      <c r="Q94" s="331">
        <v>2.9872024465894533</v>
      </c>
      <c r="R94" s="332">
        <v>12.099140561901489</v>
      </c>
      <c r="T94" s="846" t="s">
        <v>1352</v>
      </c>
      <c r="W94" s="846"/>
      <c r="X94" s="846" t="s">
        <v>1353</v>
      </c>
      <c r="Y94" s="846"/>
      <c r="AA94" s="846"/>
      <c r="AG94" s="358" t="s">
        <v>3274</v>
      </c>
      <c r="AH94" s="359" t="s">
        <v>3236</v>
      </c>
      <c r="AI94" s="360">
        <f t="shared" ref="AI94:AR94" si="11">SUM(AI90:AI93)</f>
        <v>15</v>
      </c>
      <c r="AJ94" s="359">
        <f t="shared" si="11"/>
        <v>44</v>
      </c>
      <c r="AK94" s="360">
        <f t="shared" si="11"/>
        <v>62</v>
      </c>
      <c r="AL94" s="359">
        <f t="shared" si="11"/>
        <v>28</v>
      </c>
      <c r="AM94" s="360">
        <f t="shared" si="11"/>
        <v>37</v>
      </c>
      <c r="AN94" s="359">
        <f t="shared" si="11"/>
        <v>36</v>
      </c>
      <c r="AO94" s="360">
        <f t="shared" si="11"/>
        <v>30</v>
      </c>
      <c r="AP94" s="359">
        <f t="shared" si="11"/>
        <v>67</v>
      </c>
      <c r="AQ94" s="360">
        <f t="shared" si="11"/>
        <v>105</v>
      </c>
      <c r="AR94" s="360">
        <f t="shared" si="11"/>
        <v>73</v>
      </c>
      <c r="AS94" s="360" t="e">
        <f>SUM(AS90:AS93)</f>
        <v>#REF!</v>
      </c>
    </row>
    <row r="95" spans="1:45" ht="11.25" customHeight="1" x14ac:dyDescent="0.2">
      <c r="A95" s="268" t="s">
        <v>3304</v>
      </c>
      <c r="B95" s="295">
        <v>106</v>
      </c>
      <c r="C95" s="270">
        <v>40.849056603773583</v>
      </c>
      <c r="D95" s="271">
        <v>71.843396226415109</v>
      </c>
      <c r="E95" s="271">
        <v>2.6569284096496362</v>
      </c>
      <c r="F95" s="271">
        <v>6.9140205164596402</v>
      </c>
      <c r="G95" s="317"/>
      <c r="H95" s="296">
        <v>253</v>
      </c>
      <c r="I95" s="270">
        <v>14.766798418972332</v>
      </c>
      <c r="J95" s="283">
        <v>67.341067193675926</v>
      </c>
      <c r="K95" s="271">
        <v>2.8551618587207477</v>
      </c>
      <c r="L95" s="297">
        <v>8.2041056631634746</v>
      </c>
      <c r="M95" s="327"/>
      <c r="N95" s="328">
        <v>375</v>
      </c>
      <c r="O95" s="329">
        <v>5.722666666666667</v>
      </c>
      <c r="P95" s="330">
        <v>53.040186666666678</v>
      </c>
      <c r="Q95" s="331">
        <v>3.0345800356653641</v>
      </c>
      <c r="R95" s="332">
        <v>11.652857995672615</v>
      </c>
      <c r="T95" s="846" t="s">
        <v>669</v>
      </c>
      <c r="W95" s="846"/>
      <c r="X95" s="846" t="s">
        <v>670</v>
      </c>
      <c r="Y95" s="846"/>
      <c r="AA95" s="846"/>
      <c r="AG95" s="326" t="s">
        <v>3305</v>
      </c>
      <c r="AH95" s="12"/>
      <c r="AI95" s="247">
        <f t="shared" ref="AI95:AR95" si="12">AI80</f>
        <v>11</v>
      </c>
      <c r="AJ95" s="12">
        <f t="shared" si="12"/>
        <v>9</v>
      </c>
      <c r="AK95" s="247">
        <f t="shared" si="12"/>
        <v>258</v>
      </c>
      <c r="AL95" s="12">
        <f t="shared" si="12"/>
        <v>31</v>
      </c>
      <c r="AM95" s="247">
        <f t="shared" si="12"/>
        <v>10</v>
      </c>
      <c r="AN95" s="12">
        <f t="shared" si="12"/>
        <v>18</v>
      </c>
      <c r="AO95" s="247">
        <f t="shared" si="12"/>
        <v>135</v>
      </c>
      <c r="AP95" s="12">
        <f t="shared" si="12"/>
        <v>142</v>
      </c>
      <c r="AQ95" s="247">
        <f t="shared" si="12"/>
        <v>16</v>
      </c>
      <c r="AR95" s="247">
        <f t="shared" si="12"/>
        <v>53</v>
      </c>
      <c r="AS95" s="247">
        <f>AS80</f>
        <v>-97</v>
      </c>
    </row>
    <row r="96" spans="1:45" ht="11.25" customHeight="1" x14ac:dyDescent="0.2">
      <c r="A96" s="268" t="s">
        <v>3306</v>
      </c>
      <c r="B96" s="295">
        <v>106</v>
      </c>
      <c r="C96" s="270">
        <v>40.933962264150942</v>
      </c>
      <c r="D96" s="271">
        <v>68.378962264150914</v>
      </c>
      <c r="E96" s="271">
        <v>2.8042465513353609</v>
      </c>
      <c r="F96" s="271">
        <v>6.8272817327910573</v>
      </c>
      <c r="G96" s="317"/>
      <c r="H96" s="296">
        <v>253</v>
      </c>
      <c r="I96" s="270">
        <v>14.786561264822135</v>
      </c>
      <c r="J96" s="283">
        <v>64.103399209486156</v>
      </c>
      <c r="K96" s="271">
        <v>2.9772161316624031</v>
      </c>
      <c r="L96" s="297">
        <v>7.9899800869940529</v>
      </c>
      <c r="M96" s="327"/>
      <c r="N96" s="328">
        <v>376</v>
      </c>
      <c r="O96" s="329">
        <v>5.7127659574468082</v>
      </c>
      <c r="P96" s="330">
        <v>49.76289893617021</v>
      </c>
      <c r="Q96" s="331">
        <v>3.2408352122433257</v>
      </c>
      <c r="R96" s="332">
        <v>11.533776723942712</v>
      </c>
      <c r="T96" s="846"/>
      <c r="W96" s="846"/>
      <c r="X96" s="846"/>
      <c r="AA96" s="846"/>
      <c r="AG96" s="352" t="s">
        <v>3307</v>
      </c>
      <c r="AH96" s="353"/>
      <c r="AI96" s="354">
        <f t="shared" ref="AI96:AR96" si="13">AI73</f>
        <v>150</v>
      </c>
      <c r="AJ96" s="353">
        <f t="shared" si="13"/>
        <v>159</v>
      </c>
      <c r="AK96" s="354">
        <f t="shared" si="13"/>
        <v>417</v>
      </c>
      <c r="AL96" s="353">
        <f t="shared" si="13"/>
        <v>448</v>
      </c>
      <c r="AM96" s="354">
        <f t="shared" si="13"/>
        <v>458</v>
      </c>
      <c r="AN96" s="353">
        <f t="shared" si="13"/>
        <v>476</v>
      </c>
      <c r="AO96" s="354">
        <f t="shared" si="13"/>
        <v>611</v>
      </c>
      <c r="AP96" s="353">
        <f t="shared" si="13"/>
        <v>753</v>
      </c>
      <c r="AQ96" s="354">
        <f t="shared" si="13"/>
        <v>769</v>
      </c>
      <c r="AR96" s="354">
        <f t="shared" si="13"/>
        <v>822</v>
      </c>
      <c r="AS96" s="354">
        <f>AS73</f>
        <v>725</v>
      </c>
    </row>
    <row r="97" spans="1:45" ht="11.25" customHeight="1" x14ac:dyDescent="0.2">
      <c r="A97" s="268" t="s">
        <v>3308</v>
      </c>
      <c r="B97" s="295">
        <v>106</v>
      </c>
      <c r="C97" s="270">
        <v>40.962264150943398</v>
      </c>
      <c r="D97" s="271">
        <v>66.968773584905634</v>
      </c>
      <c r="E97" s="271">
        <v>2.850226692277718</v>
      </c>
      <c r="F97" s="271">
        <v>6.7953730341393292</v>
      </c>
      <c r="G97" s="317"/>
      <c r="H97" s="296">
        <v>252</v>
      </c>
      <c r="I97" s="270">
        <v>14.837301587301587</v>
      </c>
      <c r="J97" s="283">
        <v>62.143531746031755</v>
      </c>
      <c r="K97" s="271">
        <v>3.0995539000769115</v>
      </c>
      <c r="L97" s="297">
        <v>8.1166211278060452</v>
      </c>
      <c r="M97" s="327"/>
      <c r="N97" s="328">
        <v>384</v>
      </c>
      <c r="O97" s="329">
        <v>5.703125</v>
      </c>
      <c r="P97" s="330">
        <v>48.509973958333291</v>
      </c>
      <c r="Q97" s="331">
        <v>3.4016643905149739</v>
      </c>
      <c r="R97" s="332">
        <v>11.481061950647952</v>
      </c>
      <c r="T97" s="846"/>
      <c r="W97" s="846"/>
      <c r="X97" s="846"/>
      <c r="AA97" s="846"/>
      <c r="AG97" s="116"/>
      <c r="AH97" s="116"/>
      <c r="AI97" s="116"/>
      <c r="AJ97" s="116"/>
      <c r="AK97" s="116"/>
      <c r="AL97" s="116"/>
      <c r="AM97" s="116"/>
      <c r="AN97" s="116"/>
      <c r="AO97" s="116"/>
    </row>
    <row r="98" spans="1:45" ht="11.25" customHeight="1" x14ac:dyDescent="0.2">
      <c r="A98" s="268" t="s">
        <v>3309</v>
      </c>
      <c r="B98" s="295">
        <v>106</v>
      </c>
      <c r="C98" s="270">
        <v>41.094339622641506</v>
      </c>
      <c r="D98" s="271">
        <v>72.157547169811323</v>
      </c>
      <c r="E98" s="271">
        <v>2.6730722202842778</v>
      </c>
      <c r="F98" s="271">
        <v>6.9731375385076122</v>
      </c>
      <c r="G98" s="317"/>
      <c r="H98" s="296">
        <v>251</v>
      </c>
      <c r="I98" s="270">
        <v>14.872509960159363</v>
      </c>
      <c r="J98" s="283">
        <v>65.221633466135472</v>
      </c>
      <c r="K98" s="271">
        <v>3.0172131014647738</v>
      </c>
      <c r="L98" s="297">
        <v>7.6941437046561312</v>
      </c>
      <c r="M98" s="327"/>
      <c r="N98" s="328">
        <v>388</v>
      </c>
      <c r="O98" s="329">
        <v>5.731958762886598</v>
      </c>
      <c r="P98" s="330">
        <v>52.082139175257673</v>
      </c>
      <c r="Q98" s="331">
        <v>3.1875975342539027</v>
      </c>
      <c r="R98" s="332">
        <v>11.418678598968501</v>
      </c>
      <c r="T98" s="846"/>
      <c r="W98" s="846"/>
      <c r="X98" s="846"/>
      <c r="AA98" s="846"/>
      <c r="AG98" s="361" t="s">
        <v>3310</v>
      </c>
      <c r="AH98" s="3"/>
      <c r="AI98" s="348" t="s">
        <v>3290</v>
      </c>
      <c r="AJ98" s="2"/>
      <c r="AK98" s="2"/>
      <c r="AL98" s="2"/>
      <c r="AM98" s="2"/>
      <c r="AN98" s="2"/>
      <c r="AO98" s="2"/>
      <c r="AP98" s="349"/>
      <c r="AQ98" s="4"/>
      <c r="AR98" s="4"/>
      <c r="AS98" s="4"/>
    </row>
    <row r="99" spans="1:45" ht="11.25" customHeight="1" x14ac:dyDescent="0.2">
      <c r="A99" s="268" t="s">
        <v>3311</v>
      </c>
      <c r="B99" s="295">
        <v>106</v>
      </c>
      <c r="C99" s="270">
        <v>41.132075471698116</v>
      </c>
      <c r="D99" s="271">
        <v>71.13009433962263</v>
      </c>
      <c r="E99" s="271">
        <v>2.7180273466765659</v>
      </c>
      <c r="F99" s="271">
        <v>6.774806542452505</v>
      </c>
      <c r="G99" s="317"/>
      <c r="H99" s="296">
        <v>253</v>
      </c>
      <c r="I99" s="270">
        <v>14.857707509881424</v>
      </c>
      <c r="J99" s="283">
        <v>65.086205533596853</v>
      </c>
      <c r="K99" s="271">
        <v>3.121415418257079</v>
      </c>
      <c r="L99" s="297">
        <v>7.7866611146562903</v>
      </c>
      <c r="M99" s="327"/>
      <c r="N99" s="328">
        <v>394</v>
      </c>
      <c r="O99" s="329">
        <v>5.7360406091370555</v>
      </c>
      <c r="P99" s="330">
        <v>52.238908629441582</v>
      </c>
      <c r="Q99" s="331">
        <v>3.2257430113336945</v>
      </c>
      <c r="R99" s="332">
        <v>11.984253399208921</v>
      </c>
      <c r="T99" s="1033" t="s">
        <v>4446</v>
      </c>
      <c r="AA99" s="846"/>
      <c r="AG99" s="350" t="s">
        <v>3292</v>
      </c>
      <c r="AH99" s="351"/>
      <c r="AI99" s="221">
        <v>2008</v>
      </c>
      <c r="AJ99" s="51">
        <v>2009</v>
      </c>
      <c r="AK99" s="221" t="s">
        <v>3170</v>
      </c>
      <c r="AL99" s="51" t="s">
        <v>3171</v>
      </c>
      <c r="AM99" s="221" t="s">
        <v>92</v>
      </c>
      <c r="AN99" s="51" t="s">
        <v>17</v>
      </c>
      <c r="AO99" s="221" t="s">
        <v>3172</v>
      </c>
      <c r="AP99" s="51" t="s">
        <v>3173</v>
      </c>
      <c r="AQ99" s="221">
        <v>2016</v>
      </c>
      <c r="AR99" s="221">
        <v>2017</v>
      </c>
      <c r="AS99" s="221">
        <v>2018</v>
      </c>
    </row>
    <row r="100" spans="1:45" ht="11.25" customHeight="1" x14ac:dyDescent="0.2">
      <c r="A100" s="225" t="s">
        <v>3312</v>
      </c>
      <c r="B100" s="237">
        <v>107</v>
      </c>
      <c r="C100" s="278">
        <v>41.037383177570092</v>
      </c>
      <c r="D100" s="281">
        <v>69.717663551401841</v>
      </c>
      <c r="E100" s="281">
        <v>2.7634427220656144</v>
      </c>
      <c r="F100" s="281">
        <v>6.7567626898137334</v>
      </c>
      <c r="G100" s="317"/>
      <c r="H100" s="251">
        <v>250</v>
      </c>
      <c r="I100" s="278">
        <v>14.923999999999999</v>
      </c>
      <c r="J100" s="280">
        <v>63.227319999999999</v>
      </c>
      <c r="K100" s="281">
        <v>3.2109350538765935</v>
      </c>
      <c r="L100" s="298">
        <v>7.812502499426488</v>
      </c>
      <c r="M100" s="327"/>
      <c r="N100" s="284">
        <v>396</v>
      </c>
      <c r="O100" s="227">
        <v>5.7702020202020199</v>
      </c>
      <c r="P100" s="285">
        <v>50.277020202020225</v>
      </c>
      <c r="Q100" s="229">
        <v>3.3718231866236414</v>
      </c>
      <c r="R100" s="362">
        <v>11.9562137734186</v>
      </c>
      <c r="T100" t="s">
        <v>951</v>
      </c>
      <c r="W100" s="846"/>
      <c r="X100" t="s">
        <v>952</v>
      </c>
      <c r="AA100" s="846"/>
      <c r="AG100" s="363" t="s">
        <v>3313</v>
      </c>
      <c r="AH100" s="364"/>
      <c r="AI100" s="365">
        <f t="shared" ref="AI100:AR100" si="14">AI96+AI94</f>
        <v>165</v>
      </c>
      <c r="AJ100" s="354">
        <f t="shared" si="14"/>
        <v>203</v>
      </c>
      <c r="AK100" s="354">
        <f t="shared" si="14"/>
        <v>479</v>
      </c>
      <c r="AL100" s="354">
        <f t="shared" si="14"/>
        <v>476</v>
      </c>
      <c r="AM100" s="354">
        <f t="shared" si="14"/>
        <v>495</v>
      </c>
      <c r="AN100" s="354">
        <f t="shared" si="14"/>
        <v>512</v>
      </c>
      <c r="AO100" s="354">
        <f t="shared" si="14"/>
        <v>641</v>
      </c>
      <c r="AP100" s="354">
        <f t="shared" si="14"/>
        <v>820</v>
      </c>
      <c r="AQ100" s="354">
        <f t="shared" si="14"/>
        <v>874</v>
      </c>
      <c r="AR100" s="354">
        <f t="shared" si="14"/>
        <v>895</v>
      </c>
      <c r="AS100" s="354" t="e">
        <f>AS96+AS94</f>
        <v>#REF!</v>
      </c>
    </row>
    <row r="101" spans="1:45" ht="11.25" customHeight="1" x14ac:dyDescent="0.2">
      <c r="A101" s="366" t="s">
        <v>3314</v>
      </c>
      <c r="B101" s="252">
        <v>106</v>
      </c>
      <c r="C101" s="367">
        <v>41.179245283018865</v>
      </c>
      <c r="D101" s="368">
        <v>68.074056603773585</v>
      </c>
      <c r="E101" s="368">
        <v>2.8028112469913982</v>
      </c>
      <c r="F101" s="368">
        <v>6.6424653947341872</v>
      </c>
      <c r="G101" s="317"/>
      <c r="H101" s="369">
        <v>251</v>
      </c>
      <c r="I101" s="367">
        <v>14.996015936254979</v>
      </c>
      <c r="J101" s="370">
        <v>61.33418326693225</v>
      </c>
      <c r="K101" s="368">
        <v>3.3775869459222609</v>
      </c>
      <c r="L101" s="371">
        <v>7.7338377145374171</v>
      </c>
      <c r="M101" s="327"/>
      <c r="N101" s="372">
        <v>404</v>
      </c>
      <c r="O101" s="315">
        <v>5.8069306930693072</v>
      </c>
      <c r="P101" s="319">
        <v>47.355519801980229</v>
      </c>
      <c r="Q101" s="316">
        <v>3.5673319991659076</v>
      </c>
      <c r="R101" s="320">
        <v>11.754136771808433</v>
      </c>
      <c r="T101" s="846" t="s">
        <v>174</v>
      </c>
      <c r="W101" s="846"/>
      <c r="X101" t="s">
        <v>175</v>
      </c>
      <c r="AA101" s="846"/>
      <c r="AG101" s="357" t="s">
        <v>3315</v>
      </c>
      <c r="AH101" s="8" t="s">
        <v>3297</v>
      </c>
      <c r="AI101" s="67">
        <f t="shared" ref="AI101:AR101" si="15">AI90/AI$100*100</f>
        <v>5.4545454545454541</v>
      </c>
      <c r="AJ101" s="66">
        <f t="shared" si="15"/>
        <v>13.793103448275861</v>
      </c>
      <c r="AK101" s="67">
        <f t="shared" si="15"/>
        <v>0.20876826722338201</v>
      </c>
      <c r="AL101" s="66">
        <f t="shared" si="15"/>
        <v>1.680672268907563</v>
      </c>
      <c r="AM101" s="67">
        <f t="shared" si="15"/>
        <v>2.8282828282828283</v>
      </c>
      <c r="AN101" s="66">
        <f t="shared" si="15"/>
        <v>1.171875</v>
      </c>
      <c r="AO101" s="67">
        <f t="shared" si="15"/>
        <v>1.0920436817472698</v>
      </c>
      <c r="AP101" s="66">
        <f t="shared" si="15"/>
        <v>2.1951219512195119</v>
      </c>
      <c r="AQ101" s="67">
        <f t="shared" si="15"/>
        <v>3.2036613272311212</v>
      </c>
      <c r="AR101" s="67">
        <f t="shared" si="15"/>
        <v>0.8938547486033519</v>
      </c>
      <c r="AS101" s="67" t="e">
        <f>AS90/AS$100*100</f>
        <v>#REF!</v>
      </c>
    </row>
    <row r="102" spans="1:45" ht="11.25" customHeight="1" x14ac:dyDescent="0.2">
      <c r="A102" s="366" t="s">
        <v>3316</v>
      </c>
      <c r="B102" s="252">
        <v>107</v>
      </c>
      <c r="C102" s="367">
        <v>41.177570093457945</v>
      </c>
      <c r="D102" s="368">
        <v>69.061962616822427</v>
      </c>
      <c r="E102" s="368">
        <v>2.755310173666857</v>
      </c>
      <c r="F102" s="368">
        <v>6.303711787819033</v>
      </c>
      <c r="G102" s="317"/>
      <c r="H102" s="369">
        <v>250</v>
      </c>
      <c r="I102" s="367">
        <v>15.068</v>
      </c>
      <c r="J102" s="370">
        <v>61.599400000000031</v>
      </c>
      <c r="K102" s="368">
        <v>3.3860025389626709</v>
      </c>
      <c r="L102" s="371">
        <v>7.8918441860310828</v>
      </c>
      <c r="M102" s="327"/>
      <c r="N102" s="373">
        <v>409</v>
      </c>
      <c r="O102" s="374">
        <v>5.8557457212713935</v>
      </c>
      <c r="P102" s="317">
        <v>47.472396088019529</v>
      </c>
      <c r="Q102" s="375">
        <v>3.606059914087814</v>
      </c>
      <c r="R102" s="376">
        <v>11.569672824998234</v>
      </c>
      <c r="T102" s="846" t="s">
        <v>4303</v>
      </c>
      <c r="W102" s="846"/>
      <c r="X102" t="s">
        <v>3812</v>
      </c>
      <c r="AA102" s="846"/>
      <c r="AG102" s="326" t="s">
        <v>3315</v>
      </c>
      <c r="AH102" s="12" t="s">
        <v>3299</v>
      </c>
      <c r="AI102" s="72">
        <f t="shared" ref="AI102:AR102" si="16">AI91/AI$100*100</f>
        <v>1.2121212121212122</v>
      </c>
      <c r="AJ102" s="71">
        <f t="shared" si="16"/>
        <v>6.403940886699508</v>
      </c>
      <c r="AK102" s="72">
        <f t="shared" si="16"/>
        <v>11.899791231732777</v>
      </c>
      <c r="AL102" s="71">
        <f t="shared" si="16"/>
        <v>2.73109243697479</v>
      </c>
      <c r="AM102" s="72">
        <f t="shared" si="16"/>
        <v>2.6262626262626263</v>
      </c>
      <c r="AN102" s="71">
        <f t="shared" si="16"/>
        <v>2.5390625</v>
      </c>
      <c r="AO102" s="72">
        <f t="shared" si="16"/>
        <v>1.87207488299532</v>
      </c>
      <c r="AP102" s="71">
        <f t="shared" si="16"/>
        <v>1.4634146341463417</v>
      </c>
      <c r="AQ102" s="72">
        <f t="shared" si="16"/>
        <v>5.6064073226544622</v>
      </c>
      <c r="AR102" s="72">
        <f t="shared" si="16"/>
        <v>4.1340782122905022</v>
      </c>
      <c r="AS102" s="72" t="e">
        <f>AS91/AS$100*100</f>
        <v>#REF!</v>
      </c>
    </row>
    <row r="103" spans="1:45" ht="11.25" customHeight="1" x14ac:dyDescent="0.2">
      <c r="A103" s="366" t="s">
        <v>3317</v>
      </c>
      <c r="B103" s="252">
        <v>108</v>
      </c>
      <c r="C103" s="367">
        <v>41.055555555555557</v>
      </c>
      <c r="D103" s="368">
        <v>74.756481481481472</v>
      </c>
      <c r="E103" s="368">
        <v>2.5789024833370968</v>
      </c>
      <c r="F103" s="368">
        <v>6.3488792435200336</v>
      </c>
      <c r="G103" s="317"/>
      <c r="H103" s="369">
        <v>247</v>
      </c>
      <c r="I103" s="367">
        <v>15.02834008097166</v>
      </c>
      <c r="J103" s="370">
        <v>64.633481781376489</v>
      </c>
      <c r="K103" s="368">
        <v>3.1929894406660293</v>
      </c>
      <c r="L103" s="371">
        <v>7.8417956989004667</v>
      </c>
      <c r="M103" s="327"/>
      <c r="N103" s="377">
        <v>418</v>
      </c>
      <c r="O103" s="367">
        <v>5.8827751196172251</v>
      </c>
      <c r="P103" s="370">
        <v>50.839832535885186</v>
      </c>
      <c r="Q103" s="368">
        <v>3.2991282600233807</v>
      </c>
      <c r="R103" s="371">
        <v>11.514731028664539</v>
      </c>
      <c r="T103" s="846" t="s">
        <v>3836</v>
      </c>
      <c r="W103" s="846"/>
      <c r="X103" t="s">
        <v>3837</v>
      </c>
      <c r="AA103" s="846"/>
      <c r="AG103" s="326" t="s">
        <v>3315</v>
      </c>
      <c r="AH103" s="12" t="s">
        <v>3301</v>
      </c>
      <c r="AI103" s="72">
        <f t="shared" ref="AI103:AR103" si="17">AI92/AI$100*100</f>
        <v>1.8181818181818181</v>
      </c>
      <c r="AJ103" s="71">
        <f t="shared" si="17"/>
        <v>1.4778325123152709</v>
      </c>
      <c r="AK103" s="72">
        <f t="shared" si="17"/>
        <v>0.83507306889352806</v>
      </c>
      <c r="AL103" s="71">
        <f t="shared" si="17"/>
        <v>1.2605042016806722</v>
      </c>
      <c r="AM103" s="72">
        <f t="shared" si="17"/>
        <v>1.0101010101010102</v>
      </c>
      <c r="AN103" s="71">
        <f t="shared" si="17"/>
        <v>2.34375</v>
      </c>
      <c r="AO103" s="72">
        <f t="shared" si="17"/>
        <v>1.2480499219968799</v>
      </c>
      <c r="AP103" s="71">
        <f t="shared" si="17"/>
        <v>2.1951219512195119</v>
      </c>
      <c r="AQ103" s="72">
        <f t="shared" si="17"/>
        <v>2.7459954233409611</v>
      </c>
      <c r="AR103" s="72">
        <f t="shared" si="17"/>
        <v>2.7932960893854748</v>
      </c>
      <c r="AS103" s="72" t="e">
        <f>AS92/AS$100*100</f>
        <v>#REF!</v>
      </c>
    </row>
    <row r="104" spans="1:45" ht="11.25" customHeight="1" x14ac:dyDescent="0.2">
      <c r="A104" s="366" t="s">
        <v>3318</v>
      </c>
      <c r="B104" s="252">
        <v>108</v>
      </c>
      <c r="C104" s="367">
        <v>41.129629629629626</v>
      </c>
      <c r="D104" s="368">
        <v>75.311759259259262</v>
      </c>
      <c r="E104" s="368">
        <v>2.5586173901776332</v>
      </c>
      <c r="F104" s="368">
        <v>6.1740302408632264</v>
      </c>
      <c r="G104" s="317"/>
      <c r="H104" s="369">
        <v>245</v>
      </c>
      <c r="I104" s="367">
        <v>15.126530612244897</v>
      </c>
      <c r="J104" s="370">
        <v>65.66167346938775</v>
      </c>
      <c r="K104" s="368">
        <v>2.9313142280213822</v>
      </c>
      <c r="L104" s="371">
        <v>7.8195528732054376</v>
      </c>
      <c r="M104" s="327"/>
      <c r="N104" s="372">
        <v>419</v>
      </c>
      <c r="O104" s="315">
        <v>5.9307875894988067</v>
      </c>
      <c r="P104" s="319">
        <v>51.764701670644364</v>
      </c>
      <c r="Q104" s="316">
        <v>3.0933379170537942</v>
      </c>
      <c r="R104" s="320">
        <v>10.935182707337511</v>
      </c>
      <c r="T104" s="846" t="s">
        <v>3843</v>
      </c>
      <c r="W104" s="846"/>
      <c r="X104" t="s">
        <v>3844</v>
      </c>
      <c r="AA104" s="846"/>
      <c r="AG104" s="378" t="s">
        <v>3315</v>
      </c>
      <c r="AH104" s="351" t="s">
        <v>1848</v>
      </c>
      <c r="AI104" s="72">
        <f t="shared" ref="AI104:AR104" si="18">AI93/AI$100*100</f>
        <v>0.60606060606060608</v>
      </c>
      <c r="AJ104" s="71">
        <f t="shared" si="18"/>
        <v>0</v>
      </c>
      <c r="AK104" s="72">
        <f t="shared" si="18"/>
        <v>0</v>
      </c>
      <c r="AL104" s="71">
        <f t="shared" si="18"/>
        <v>0.21008403361344538</v>
      </c>
      <c r="AM104" s="72">
        <f t="shared" si="18"/>
        <v>1.0101010101010102</v>
      </c>
      <c r="AN104" s="71">
        <f t="shared" si="18"/>
        <v>0.9765625</v>
      </c>
      <c r="AO104" s="72">
        <f t="shared" si="18"/>
        <v>0.46801872074883</v>
      </c>
      <c r="AP104" s="71">
        <f t="shared" si="18"/>
        <v>2.3170731707317072</v>
      </c>
      <c r="AQ104" s="72">
        <f t="shared" si="18"/>
        <v>0.45766590389016021</v>
      </c>
      <c r="AR104" s="72">
        <f t="shared" si="18"/>
        <v>0.33519553072625696</v>
      </c>
      <c r="AS104" s="72" t="e">
        <f>AS93/AS$100*100</f>
        <v>#REF!</v>
      </c>
    </row>
    <row r="105" spans="1:45" ht="11.25" customHeight="1" x14ac:dyDescent="0.2">
      <c r="A105" s="366" t="s">
        <v>3319</v>
      </c>
      <c r="B105" s="252">
        <v>108</v>
      </c>
      <c r="C105" s="367">
        <v>41.24074074074074</v>
      </c>
      <c r="D105" s="368">
        <v>75.936481481481465</v>
      </c>
      <c r="E105" s="368">
        <v>2.5426015687296739</v>
      </c>
      <c r="F105" s="368">
        <v>6.0916302884189033</v>
      </c>
      <c r="G105" s="317"/>
      <c r="H105" s="369">
        <v>244</v>
      </c>
      <c r="I105" s="367">
        <v>15.209016393442623</v>
      </c>
      <c r="J105" s="370">
        <v>66.027008196721312</v>
      </c>
      <c r="K105" s="368">
        <v>2.9410442533333199</v>
      </c>
      <c r="L105" s="371">
        <v>7.8022602922894979</v>
      </c>
      <c r="M105" s="327"/>
      <c r="N105" s="373">
        <v>426</v>
      </c>
      <c r="O105" s="374">
        <v>5.969483568075117</v>
      </c>
      <c r="P105" s="317">
        <v>52.15936619718309</v>
      </c>
      <c r="Q105" s="375">
        <v>3.0234548588051595</v>
      </c>
      <c r="R105" s="376">
        <v>10.750786177914939</v>
      </c>
      <c r="T105" s="846" t="s">
        <v>1332</v>
      </c>
      <c r="W105" s="846"/>
      <c r="X105" t="s">
        <v>1333</v>
      </c>
      <c r="AA105" s="846"/>
      <c r="AG105" s="379" t="s">
        <v>3315</v>
      </c>
      <c r="AH105" s="380" t="s">
        <v>3236</v>
      </c>
      <c r="AI105" s="381">
        <f t="shared" ref="AI105:AR105" si="19">AI94/AI$100*100</f>
        <v>9.0909090909090917</v>
      </c>
      <c r="AJ105" s="382">
        <f t="shared" si="19"/>
        <v>21.674876847290641</v>
      </c>
      <c r="AK105" s="381">
        <f t="shared" si="19"/>
        <v>12.943632567849686</v>
      </c>
      <c r="AL105" s="382">
        <f t="shared" si="19"/>
        <v>5.8823529411764701</v>
      </c>
      <c r="AM105" s="381">
        <f t="shared" si="19"/>
        <v>7.474747474747474</v>
      </c>
      <c r="AN105" s="382">
        <f t="shared" si="19"/>
        <v>7.03125</v>
      </c>
      <c r="AO105" s="381">
        <f t="shared" si="19"/>
        <v>4.6801872074882995</v>
      </c>
      <c r="AP105" s="382">
        <f t="shared" si="19"/>
        <v>8.1707317073170742</v>
      </c>
      <c r="AQ105" s="381">
        <f t="shared" si="19"/>
        <v>12.013729977116705</v>
      </c>
      <c r="AR105" s="381">
        <f t="shared" si="19"/>
        <v>8.1564245810055862</v>
      </c>
      <c r="AS105" s="381" t="e">
        <f>AS94/AS$100*100</f>
        <v>#REF!</v>
      </c>
    </row>
    <row r="106" spans="1:45" ht="11.25" customHeight="1" x14ac:dyDescent="0.2">
      <c r="A106" s="366" t="s">
        <v>3320</v>
      </c>
      <c r="B106" s="252">
        <v>108</v>
      </c>
      <c r="C106" s="367">
        <v>41.296296296296298</v>
      </c>
      <c r="D106" s="368">
        <v>78.46870370370371</v>
      </c>
      <c r="E106" s="368">
        <v>2.4666485921040873</v>
      </c>
      <c r="F106" s="368">
        <v>5.9145302060758187</v>
      </c>
      <c r="G106" s="370"/>
      <c r="H106" s="369">
        <v>242</v>
      </c>
      <c r="I106" s="367">
        <v>15.268595041322314</v>
      </c>
      <c r="J106" s="370">
        <v>67.986115702479296</v>
      </c>
      <c r="K106" s="368">
        <v>2.8270931729270301</v>
      </c>
      <c r="L106" s="371">
        <v>7.8459479832854617</v>
      </c>
      <c r="M106" s="383"/>
      <c r="N106" s="377">
        <v>428</v>
      </c>
      <c r="O106" s="367">
        <v>5.9766355140186915</v>
      </c>
      <c r="P106" s="370">
        <v>51.825794392523385</v>
      </c>
      <c r="Q106" s="368">
        <v>3.037636806434683</v>
      </c>
      <c r="R106" s="371">
        <v>10.675005081686905</v>
      </c>
      <c r="T106" s="846" t="s">
        <v>4111</v>
      </c>
      <c r="W106" s="846"/>
      <c r="X106" s="846" t="s">
        <v>4112</v>
      </c>
      <c r="AA106" s="846"/>
      <c r="AG106" s="384" t="s">
        <v>3321</v>
      </c>
      <c r="AH106" s="385" t="s">
        <v>3322</v>
      </c>
      <c r="AI106" s="386">
        <f t="shared" ref="AI106:AR106" si="20">AI96/AI100*100</f>
        <v>90.909090909090907</v>
      </c>
      <c r="AJ106" s="386">
        <f t="shared" si="20"/>
        <v>78.325123152709367</v>
      </c>
      <c r="AK106" s="386">
        <f t="shared" si="20"/>
        <v>87.05636743215031</v>
      </c>
      <c r="AL106" s="386">
        <f t="shared" si="20"/>
        <v>94.117647058823522</v>
      </c>
      <c r="AM106" s="386">
        <f t="shared" si="20"/>
        <v>92.525252525252526</v>
      </c>
      <c r="AN106" s="386">
        <f t="shared" si="20"/>
        <v>92.96875</v>
      </c>
      <c r="AO106" s="386">
        <f t="shared" si="20"/>
        <v>95.319812792511698</v>
      </c>
      <c r="AP106" s="386">
        <f t="shared" si="20"/>
        <v>91.829268292682926</v>
      </c>
      <c r="AQ106" s="386">
        <f t="shared" si="20"/>
        <v>87.986270022883289</v>
      </c>
      <c r="AR106" s="386">
        <f t="shared" si="20"/>
        <v>91.843575418994419</v>
      </c>
      <c r="AS106" s="386" t="e">
        <f>AS96/AS100*100</f>
        <v>#REF!</v>
      </c>
    </row>
    <row r="107" spans="1:45" ht="11.25" customHeight="1" x14ac:dyDescent="0.2">
      <c r="A107" s="366" t="s">
        <v>3323</v>
      </c>
      <c r="B107" s="252">
        <v>108</v>
      </c>
      <c r="C107" s="367">
        <v>41.342592592592595</v>
      </c>
      <c r="D107" s="368">
        <v>79.651296296296294</v>
      </c>
      <c r="E107" s="368">
        <v>2.432028089357257</v>
      </c>
      <c r="F107" s="368">
        <v>5.8967305572341422</v>
      </c>
      <c r="G107" s="370"/>
      <c r="H107" s="369">
        <v>242</v>
      </c>
      <c r="I107" s="367">
        <v>15.318181818181818</v>
      </c>
      <c r="J107" s="370">
        <v>69.347024793388485</v>
      </c>
      <c r="K107" s="368">
        <v>2.7840133251018884</v>
      </c>
      <c r="L107" s="371">
        <v>7.6832446314531344</v>
      </c>
      <c r="M107" s="383"/>
      <c r="N107" s="377">
        <v>436</v>
      </c>
      <c r="O107" s="367">
        <v>6.0091743119266052</v>
      </c>
      <c r="P107" s="370">
        <v>53.728577981651384</v>
      </c>
      <c r="Q107" s="368">
        <v>2.8962472222134639</v>
      </c>
      <c r="R107" s="371">
        <v>10.516816726736678</v>
      </c>
      <c r="T107" s="846" t="s">
        <v>4606</v>
      </c>
      <c r="W107" s="846"/>
      <c r="X107" s="846" t="s">
        <v>4605</v>
      </c>
      <c r="AA107" s="846"/>
      <c r="AG107" s="387"/>
      <c r="AH107" s="356"/>
      <c r="AI107" s="388"/>
      <c r="AJ107" s="388"/>
      <c r="AK107" s="388"/>
      <c r="AL107" s="388"/>
      <c r="AM107" s="388"/>
      <c r="AN107" s="388"/>
      <c r="AO107" s="388"/>
      <c r="AP107" s="388"/>
      <c r="AQ107" s="388"/>
    </row>
    <row r="108" spans="1:45" ht="11.25" customHeight="1" x14ac:dyDescent="0.2">
      <c r="A108" s="366" t="s">
        <v>3324</v>
      </c>
      <c r="B108" s="252">
        <v>110</v>
      </c>
      <c r="C108" s="367">
        <v>41.109090909090909</v>
      </c>
      <c r="D108" s="368">
        <v>78.218090909090904</v>
      </c>
      <c r="E108" s="368">
        <v>2.4597495580380055</v>
      </c>
      <c r="F108" s="368">
        <v>5.8884753719079974</v>
      </c>
      <c r="G108" s="370"/>
      <c r="H108" s="369">
        <v>239</v>
      </c>
      <c r="I108" s="367">
        <v>15.301255230125523</v>
      </c>
      <c r="J108" s="370">
        <v>69.76263598326355</v>
      </c>
      <c r="K108" s="368">
        <v>2.7768626990823551</v>
      </c>
      <c r="L108" s="371">
        <v>7.5974014872528528</v>
      </c>
      <c r="M108" s="383"/>
      <c r="N108" s="377">
        <v>441</v>
      </c>
      <c r="O108" s="367">
        <v>6.0022675736961455</v>
      </c>
      <c r="P108" s="370">
        <v>53.308820861677944</v>
      </c>
      <c r="Q108" s="368">
        <v>2.887310682405289</v>
      </c>
      <c r="R108" s="371">
        <v>10.416573650848537</v>
      </c>
      <c r="T108" s="846" t="s">
        <v>4537</v>
      </c>
      <c r="W108" s="846"/>
      <c r="X108" s="846" t="s">
        <v>4503</v>
      </c>
      <c r="AA108" s="846"/>
      <c r="AG108" s="387"/>
      <c r="AH108" s="356"/>
      <c r="AI108" s="388"/>
      <c r="AJ108" s="388"/>
      <c r="AK108" s="388"/>
      <c r="AL108" s="388"/>
      <c r="AM108" s="388"/>
      <c r="AN108" s="388"/>
      <c r="AO108" s="388"/>
      <c r="AP108" s="388"/>
      <c r="AQ108" s="388"/>
    </row>
    <row r="109" spans="1:45" ht="11.25" customHeight="1" x14ac:dyDescent="0.2">
      <c r="A109" s="366" t="s">
        <v>3325</v>
      </c>
      <c r="B109" s="252">
        <v>107</v>
      </c>
      <c r="C109" s="367">
        <v>41.271028037383175</v>
      </c>
      <c r="D109" s="368">
        <v>79.344859813084142</v>
      </c>
      <c r="E109" s="368">
        <v>2.447368118527518</v>
      </c>
      <c r="F109" s="368">
        <v>5.9296112618832275</v>
      </c>
      <c r="G109" s="370"/>
      <c r="H109" s="369">
        <v>236</v>
      </c>
      <c r="I109" s="367">
        <v>15.35593220338983</v>
      </c>
      <c r="J109" s="370">
        <v>68.989618644067804</v>
      </c>
      <c r="K109" s="368">
        <v>2.776107708957567</v>
      </c>
      <c r="L109" s="371">
        <v>7.4589600145151147</v>
      </c>
      <c r="M109" s="383"/>
      <c r="N109" s="377">
        <v>435</v>
      </c>
      <c r="O109" s="367">
        <v>6.0045977011494251</v>
      </c>
      <c r="P109" s="370">
        <v>53.557172413793126</v>
      </c>
      <c r="Q109" s="368">
        <v>2.907043629888395</v>
      </c>
      <c r="R109" s="371">
        <v>10.328305816949124</v>
      </c>
      <c r="T109" t="s">
        <v>104</v>
      </c>
      <c r="W109" s="846"/>
      <c r="X109" t="s">
        <v>105</v>
      </c>
      <c r="AA109" s="846"/>
      <c r="AG109" s="387"/>
      <c r="AH109" s="356"/>
      <c r="AI109" s="388"/>
      <c r="AJ109" s="388"/>
      <c r="AK109" s="388"/>
      <c r="AL109" s="388"/>
      <c r="AM109" s="388"/>
      <c r="AN109" s="388"/>
      <c r="AO109" s="388"/>
      <c r="AP109" s="388"/>
      <c r="AQ109" s="388"/>
    </row>
    <row r="110" spans="1:45" ht="11.25" customHeight="1" x14ac:dyDescent="0.2">
      <c r="A110" s="366" t="s">
        <v>3326</v>
      </c>
      <c r="B110" s="252">
        <v>108</v>
      </c>
      <c r="C110" s="367">
        <v>41.148148148148145</v>
      </c>
      <c r="D110" s="368">
        <v>76.769444444444431</v>
      </c>
      <c r="E110" s="368">
        <v>2.5461516548310676</v>
      </c>
      <c r="F110" s="368">
        <v>5.9487172532801891</v>
      </c>
      <c r="G110" s="370"/>
      <c r="H110" s="369">
        <v>228</v>
      </c>
      <c r="I110" s="367">
        <v>15.456140350877194</v>
      </c>
      <c r="J110" s="370">
        <v>67.81078947368421</v>
      </c>
      <c r="K110" s="368">
        <v>2.792656901764905</v>
      </c>
      <c r="L110" s="371">
        <v>7.6567777413615756</v>
      </c>
      <c r="M110" s="383"/>
      <c r="N110" s="377">
        <v>435</v>
      </c>
      <c r="O110" s="367">
        <v>6.0666666666666664</v>
      </c>
      <c r="P110" s="370">
        <v>52.771632183908068</v>
      </c>
      <c r="Q110" s="368">
        <v>2.9450128316911375</v>
      </c>
      <c r="R110" s="371">
        <v>10.226970059351803</v>
      </c>
      <c r="T110" t="s">
        <v>1616</v>
      </c>
      <c r="W110" s="846"/>
      <c r="X110" t="s">
        <v>1617</v>
      </c>
      <c r="AA110" s="846"/>
      <c r="AL110" s="388"/>
      <c r="AM110" s="388"/>
      <c r="AN110" s="388"/>
      <c r="AO110" s="388"/>
      <c r="AP110" s="388"/>
      <c r="AQ110" s="388"/>
    </row>
    <row r="111" spans="1:45" ht="11.25" customHeight="1" x14ac:dyDescent="0.2">
      <c r="A111" s="366" t="s">
        <v>3327</v>
      </c>
      <c r="B111" s="252">
        <v>107</v>
      </c>
      <c r="C111" s="367">
        <v>41.401869158878505</v>
      </c>
      <c r="D111" s="368">
        <v>80.955794392523387</v>
      </c>
      <c r="E111" s="368">
        <v>2.3970911809005062</v>
      </c>
      <c r="F111" s="368">
        <v>6.058157687476684</v>
      </c>
      <c r="G111" s="370"/>
      <c r="H111" s="369">
        <v>226</v>
      </c>
      <c r="I111" s="367">
        <v>15.548672566371682</v>
      </c>
      <c r="J111" s="370">
        <v>71.619070796460178</v>
      </c>
      <c r="K111" s="368">
        <v>2.7064900147607212</v>
      </c>
      <c r="L111" s="371">
        <v>7.4722909319719033</v>
      </c>
      <c r="M111" s="383"/>
      <c r="N111" s="377">
        <v>431</v>
      </c>
      <c r="O111" s="367">
        <v>6.1438515081206493</v>
      </c>
      <c r="P111" s="370">
        <v>57.189373549883996</v>
      </c>
      <c r="Q111" s="368">
        <v>2.7336659710036417</v>
      </c>
      <c r="R111" s="371">
        <v>9.6584547452153391</v>
      </c>
      <c r="T111" t="s">
        <v>780</v>
      </c>
      <c r="W111" s="846"/>
      <c r="X111" t="s">
        <v>781</v>
      </c>
      <c r="AA111" s="846"/>
      <c r="AL111" s="388"/>
      <c r="AM111" s="388"/>
      <c r="AN111" s="388"/>
      <c r="AO111" s="388"/>
      <c r="AP111" s="388"/>
      <c r="AQ111" s="388"/>
    </row>
    <row r="112" spans="1:45" ht="11.25" customHeight="1" x14ac:dyDescent="0.2">
      <c r="A112" s="366" t="s">
        <v>3328</v>
      </c>
      <c r="B112" s="252">
        <v>108</v>
      </c>
      <c r="C112" s="367">
        <v>41.305555555555557</v>
      </c>
      <c r="D112" s="368">
        <v>82.835833333333326</v>
      </c>
      <c r="E112" s="368">
        <v>2.3259508884840931</v>
      </c>
      <c r="F112" s="368">
        <v>6.018920684736262</v>
      </c>
      <c r="G112" s="370"/>
      <c r="H112" s="369">
        <v>227</v>
      </c>
      <c r="I112" s="367">
        <v>15.550660792951541</v>
      </c>
      <c r="J112" s="370">
        <v>72.434229074889899</v>
      </c>
      <c r="K112" s="368">
        <v>2.6364958072136577</v>
      </c>
      <c r="L112" s="371">
        <v>7.4724170564443249</v>
      </c>
      <c r="M112" s="383"/>
      <c r="N112" s="377">
        <v>433</v>
      </c>
      <c r="O112" s="367">
        <v>6.2170900692840645</v>
      </c>
      <c r="P112" s="370">
        <v>58.816628175519696</v>
      </c>
      <c r="Q112" s="368">
        <v>2.6716905050905453</v>
      </c>
      <c r="R112" s="371">
        <v>10.024799720456311</v>
      </c>
      <c r="T112" t="s">
        <v>1710</v>
      </c>
      <c r="W112" s="846"/>
      <c r="X112" t="s">
        <v>1711</v>
      </c>
      <c r="AA112" s="846"/>
      <c r="AL112" s="388"/>
      <c r="AM112" s="388"/>
      <c r="AN112" s="388"/>
      <c r="AO112" s="388"/>
      <c r="AP112" s="388"/>
      <c r="AQ112" s="388"/>
    </row>
    <row r="113" spans="1:43" ht="11.25" customHeight="1" x14ac:dyDescent="0.2">
      <c r="A113" s="225" t="s">
        <v>3329</v>
      </c>
      <c r="B113" s="237">
        <v>109</v>
      </c>
      <c r="C113" s="278">
        <v>41.238532110091747</v>
      </c>
      <c r="D113" s="281">
        <v>83.028807339449557</v>
      </c>
      <c r="E113" s="281">
        <v>2.3455074541409862</v>
      </c>
      <c r="F113" s="281">
        <v>5.9030339744067462</v>
      </c>
      <c r="G113" s="370"/>
      <c r="H113" s="251">
        <v>229</v>
      </c>
      <c r="I113" s="278">
        <v>15.537117903930131</v>
      </c>
      <c r="J113" s="280">
        <v>72.768165938864627</v>
      </c>
      <c r="K113" s="281">
        <v>2.659344413639638</v>
      </c>
      <c r="L113" s="298">
        <v>7.3897912043562775</v>
      </c>
      <c r="M113" s="383"/>
      <c r="N113" s="277">
        <v>450</v>
      </c>
      <c r="O113" s="278">
        <v>6.2177777777777781</v>
      </c>
      <c r="P113" s="280">
        <v>58.413777777777831</v>
      </c>
      <c r="Q113" s="281">
        <v>2.7353745069920388</v>
      </c>
      <c r="R113" s="298">
        <v>10.004268464712652</v>
      </c>
      <c r="X113" s="846"/>
      <c r="Z113" s="394"/>
      <c r="AA113" s="846"/>
      <c r="AL113" s="388"/>
      <c r="AM113" s="388"/>
      <c r="AN113" s="388"/>
      <c r="AO113" s="388"/>
      <c r="AP113" s="388"/>
      <c r="AQ113" s="388"/>
    </row>
    <row r="114" spans="1:43" ht="11.25" customHeight="1" x14ac:dyDescent="0.2">
      <c r="A114" s="225" t="s">
        <v>3330</v>
      </c>
      <c r="B114" s="237">
        <v>109</v>
      </c>
      <c r="C114" s="278">
        <v>41.357798165137616</v>
      </c>
      <c r="D114" s="281">
        <v>84.737247706422011</v>
      </c>
      <c r="E114" s="281">
        <v>2.3125526585575997</v>
      </c>
      <c r="F114" s="281">
        <v>5.4718019997809231</v>
      </c>
      <c r="G114" s="370"/>
      <c r="H114" s="251">
        <v>230</v>
      </c>
      <c r="I114" s="278">
        <v>15.678260869565218</v>
      </c>
      <c r="J114" s="280">
        <v>74.378913043478249</v>
      </c>
      <c r="K114" s="281">
        <v>2.6511115130561023</v>
      </c>
      <c r="L114" s="298">
        <v>7.2992620008600184</v>
      </c>
      <c r="M114" s="383"/>
      <c r="N114" s="277">
        <v>474</v>
      </c>
      <c r="O114" s="278">
        <v>6.2679324894514767</v>
      </c>
      <c r="P114" s="280">
        <v>59.714599156118197</v>
      </c>
      <c r="Q114" s="281">
        <v>2.6745247530366871</v>
      </c>
      <c r="R114" s="298">
        <v>10.095625708925414</v>
      </c>
      <c r="X114" s="846"/>
      <c r="Z114" s="394"/>
      <c r="AL114" s="388"/>
      <c r="AM114" s="388"/>
      <c r="AN114" s="388"/>
      <c r="AO114" s="388"/>
      <c r="AP114" s="388"/>
      <c r="AQ114" s="388"/>
    </row>
    <row r="115" spans="1:43" ht="11.25" customHeight="1" x14ac:dyDescent="0.2">
      <c r="A115" s="225" t="s">
        <v>3331</v>
      </c>
      <c r="B115" s="237">
        <v>108</v>
      </c>
      <c r="C115" s="278">
        <v>41.453703703703702</v>
      </c>
      <c r="D115" s="281">
        <v>84.456481481481475</v>
      </c>
      <c r="E115" s="281">
        <v>2.3404953766241436</v>
      </c>
      <c r="F115" s="281">
        <v>5.4451141258493818</v>
      </c>
      <c r="G115" s="370"/>
      <c r="H115" s="251">
        <v>229</v>
      </c>
      <c r="I115" s="278">
        <v>15.676855895196507</v>
      </c>
      <c r="J115" s="280">
        <v>74.044585152838422</v>
      </c>
      <c r="K115" s="281">
        <v>2.6627793288579458</v>
      </c>
      <c r="L115" s="298">
        <v>7.2702684425680175</v>
      </c>
      <c r="M115" s="383"/>
      <c r="N115" s="277">
        <v>479</v>
      </c>
      <c r="O115" s="278">
        <v>6.3131524008350732</v>
      </c>
      <c r="P115" s="280">
        <v>59.28718162839251</v>
      </c>
      <c r="Q115" s="281">
        <v>2.7156745886709368</v>
      </c>
      <c r="R115" s="298">
        <v>10.108296607621647</v>
      </c>
      <c r="X115" s="846"/>
      <c r="Z115" s="394"/>
      <c r="AM115" s="388"/>
      <c r="AN115" s="388"/>
      <c r="AO115" s="388"/>
      <c r="AP115" s="388"/>
      <c r="AQ115" s="388"/>
    </row>
    <row r="116" spans="1:43" ht="11.25" customHeight="1" x14ac:dyDescent="0.2">
      <c r="A116" s="225" t="s">
        <v>3332</v>
      </c>
      <c r="B116" s="237">
        <v>110</v>
      </c>
      <c r="C116" s="278">
        <v>41.236363636363635</v>
      </c>
      <c r="D116" s="281">
        <v>84.775272727272764</v>
      </c>
      <c r="E116" s="281">
        <v>2.3397447816187587</v>
      </c>
      <c r="F116" s="281">
        <v>5.4351642457044047</v>
      </c>
      <c r="G116" s="370"/>
      <c r="H116" s="251">
        <v>227</v>
      </c>
      <c r="I116" s="278">
        <v>15.656387665198238</v>
      </c>
      <c r="J116" s="280">
        <v>75.372114537444901</v>
      </c>
      <c r="K116" s="281">
        <v>2.6310564055149528</v>
      </c>
      <c r="L116" s="298">
        <v>7.1188112920449687</v>
      </c>
      <c r="M116" s="383"/>
      <c r="N116" s="277">
        <v>482</v>
      </c>
      <c r="O116" s="278">
        <v>6.3257261410788379</v>
      </c>
      <c r="P116" s="280">
        <v>59.752033195020744</v>
      </c>
      <c r="Q116" s="281">
        <v>2.6686351092091662</v>
      </c>
      <c r="R116" s="298">
        <v>10.055894609748117</v>
      </c>
      <c r="T116" s="846"/>
      <c r="U116" s="846"/>
      <c r="V116" s="846"/>
      <c r="W116" s="846"/>
      <c r="X116" s="846"/>
      <c r="Z116" s="394"/>
      <c r="AA116" s="846"/>
      <c r="AL116" s="388"/>
      <c r="AM116" s="388"/>
      <c r="AN116" s="388"/>
      <c r="AO116" s="388"/>
      <c r="AP116" s="388"/>
      <c r="AQ116" s="388"/>
    </row>
    <row r="117" spans="1:43" ht="11.25" customHeight="1" x14ac:dyDescent="0.2">
      <c r="A117" s="225" t="s">
        <v>3333</v>
      </c>
      <c r="B117" s="237">
        <v>109</v>
      </c>
      <c r="C117" s="278">
        <v>41.339449541284402</v>
      </c>
      <c r="D117" s="281">
        <v>84.022935779816535</v>
      </c>
      <c r="E117" s="281">
        <v>2.3925958591324354</v>
      </c>
      <c r="F117" s="281">
        <v>5.7040275752122227</v>
      </c>
      <c r="G117" s="370"/>
      <c r="H117" s="251">
        <v>228</v>
      </c>
      <c r="I117" s="278">
        <v>15.714912280701755</v>
      </c>
      <c r="J117" s="280">
        <v>75.863815789473634</v>
      </c>
      <c r="K117" s="281">
        <v>2.6744948075369854</v>
      </c>
      <c r="L117" s="298">
        <v>7.0018072221016414</v>
      </c>
      <c r="M117" s="383"/>
      <c r="N117" s="277">
        <v>489</v>
      </c>
      <c r="O117" s="278">
        <v>6.3660531697341511</v>
      </c>
      <c r="P117" s="280">
        <v>58.815235173824163</v>
      </c>
      <c r="Q117" s="281">
        <v>2.7370696407325688</v>
      </c>
      <c r="R117" s="298">
        <v>9.8798628706524116</v>
      </c>
      <c r="T117" s="846"/>
      <c r="U117" s="846"/>
      <c r="W117" s="846"/>
      <c r="X117" s="846"/>
      <c r="Z117" s="394"/>
      <c r="AA117" s="846"/>
      <c r="AH117" s="388"/>
      <c r="AI117" s="388"/>
    </row>
    <row r="118" spans="1:43" ht="11.25" customHeight="1" x14ac:dyDescent="0.2">
      <c r="A118" s="225" t="s">
        <v>3334</v>
      </c>
      <c r="B118" s="237">
        <v>109</v>
      </c>
      <c r="C118" s="278">
        <v>41.38532110091743</v>
      </c>
      <c r="D118" s="281">
        <v>85.031559633027555</v>
      </c>
      <c r="E118" s="281">
        <v>2.3761939080175187</v>
      </c>
      <c r="F118" s="281">
        <v>5.5889925332055945</v>
      </c>
      <c r="G118" s="370"/>
      <c r="H118" s="251">
        <v>228</v>
      </c>
      <c r="I118" s="278">
        <v>15.728070175438596</v>
      </c>
      <c r="J118" s="280">
        <v>76.759824561403505</v>
      </c>
      <c r="K118" s="281">
        <v>2.6600024357558167</v>
      </c>
      <c r="L118" s="298">
        <v>6.8793268533031249</v>
      </c>
      <c r="M118" s="383"/>
      <c r="N118" s="277">
        <v>487</v>
      </c>
      <c r="O118" s="278">
        <v>6.3963039014373715</v>
      </c>
      <c r="P118" s="280">
        <v>60.04948665297745</v>
      </c>
      <c r="Q118" s="281">
        <v>2.682102691528566</v>
      </c>
      <c r="R118" s="298">
        <v>10.151985047458933</v>
      </c>
      <c r="T118" s="846"/>
      <c r="U118" s="846"/>
      <c r="W118" s="846"/>
      <c r="X118" s="846"/>
      <c r="Z118" s="394"/>
      <c r="AA118" s="846"/>
      <c r="AH118" s="388"/>
    </row>
    <row r="119" spans="1:43" ht="11.25" customHeight="1" x14ac:dyDescent="0.2">
      <c r="A119" s="225" t="s">
        <v>3335</v>
      </c>
      <c r="B119" s="237">
        <v>110</v>
      </c>
      <c r="C119" s="278">
        <v>41.290909090909089</v>
      </c>
      <c r="D119" s="281">
        <v>85.693454545454529</v>
      </c>
      <c r="E119" s="281">
        <v>2.3512121245004316</v>
      </c>
      <c r="F119" s="281">
        <v>5.6577572944987553</v>
      </c>
      <c r="G119" s="370"/>
      <c r="H119" s="251">
        <v>228</v>
      </c>
      <c r="I119" s="278">
        <v>15.732456140350877</v>
      </c>
      <c r="J119" s="280">
        <v>77.853640350877185</v>
      </c>
      <c r="K119" s="281">
        <v>2.6630830982869464</v>
      </c>
      <c r="L119" s="298">
        <v>6.9818678834594472</v>
      </c>
      <c r="M119" s="383"/>
      <c r="N119" s="277">
        <v>491</v>
      </c>
      <c r="O119" s="278">
        <v>6.4215885947046845</v>
      </c>
      <c r="P119" s="280">
        <v>60.325173116089552</v>
      </c>
      <c r="Q119" s="281">
        <v>2.6685838621980693</v>
      </c>
      <c r="R119" s="298">
        <v>10.228446602563235</v>
      </c>
      <c r="T119" s="846"/>
      <c r="U119" s="846"/>
      <c r="V119" s="846"/>
      <c r="X119" s="846"/>
      <c r="Z119" s="394"/>
      <c r="AA119" s="846"/>
      <c r="AH119" s="388"/>
    </row>
    <row r="120" spans="1:43" ht="11.25" customHeight="1" x14ac:dyDescent="0.2">
      <c r="A120" s="225" t="s">
        <v>3336</v>
      </c>
      <c r="B120" s="237">
        <v>112</v>
      </c>
      <c r="C120" s="278">
        <v>41.089285714285715</v>
      </c>
      <c r="D120" s="281">
        <v>83.841250000000002</v>
      </c>
      <c r="E120" s="281">
        <v>2.4040686833965914</v>
      </c>
      <c r="F120" s="281">
        <v>5.6246800927808094</v>
      </c>
      <c r="G120" s="370"/>
      <c r="H120" s="251">
        <v>223</v>
      </c>
      <c r="I120" s="278">
        <v>15.748878923766815</v>
      </c>
      <c r="J120" s="280">
        <v>77.623452914798222</v>
      </c>
      <c r="K120" s="281">
        <v>2.7381983148880811</v>
      </c>
      <c r="L120" s="298">
        <v>6.8823056414870853</v>
      </c>
      <c r="M120" s="383"/>
      <c r="N120" s="277">
        <v>487</v>
      </c>
      <c r="O120" s="278">
        <v>6.4414784394250511</v>
      </c>
      <c r="P120" s="280">
        <v>59.700225872689906</v>
      </c>
      <c r="Q120" s="281">
        <v>2.7703026634756345</v>
      </c>
      <c r="R120" s="298">
        <v>10.092886303955018</v>
      </c>
      <c r="T120" s="846"/>
      <c r="U120" s="846"/>
      <c r="V120" s="846"/>
      <c r="W120" s="846"/>
      <c r="X120" s="846"/>
      <c r="Z120" s="394"/>
      <c r="AA120" s="846"/>
      <c r="AG120" s="388"/>
      <c r="AH120" s="388"/>
    </row>
    <row r="121" spans="1:43" ht="11.25" customHeight="1" x14ac:dyDescent="0.2">
      <c r="A121" s="225" t="s">
        <v>3337</v>
      </c>
      <c r="B121" s="237">
        <v>112</v>
      </c>
      <c r="C121" s="278">
        <v>41.107142857142854</v>
      </c>
      <c r="D121" s="281">
        <v>86.543125000000003</v>
      </c>
      <c r="E121" s="281">
        <v>2.3239337699384319</v>
      </c>
      <c r="F121" s="281">
        <v>5.6566970982767195</v>
      </c>
      <c r="G121" s="370"/>
      <c r="H121" s="251">
        <v>222</v>
      </c>
      <c r="I121" s="278">
        <v>15.761261261261261</v>
      </c>
      <c r="J121" s="280">
        <v>80.70527027027029</v>
      </c>
      <c r="K121" s="281">
        <v>2.7028059973722032</v>
      </c>
      <c r="L121" s="298">
        <v>6.8336752678678447</v>
      </c>
      <c r="M121" s="383"/>
      <c r="N121" s="277">
        <v>482</v>
      </c>
      <c r="O121" s="278">
        <v>6.4315352697095438</v>
      </c>
      <c r="P121" s="280">
        <v>61.954253112033186</v>
      </c>
      <c r="Q121" s="281">
        <v>2.6377242538075087</v>
      </c>
      <c r="R121" s="298">
        <v>10.338424854267458</v>
      </c>
      <c r="T121" s="846"/>
      <c r="U121" s="846"/>
      <c r="V121" s="846"/>
      <c r="W121" s="846"/>
      <c r="X121" s="846"/>
      <c r="Z121" s="394"/>
      <c r="AA121" s="846"/>
      <c r="AG121" s="388"/>
      <c r="AH121" s="388"/>
    </row>
    <row r="122" spans="1:43" ht="11.25" customHeight="1" x14ac:dyDescent="0.2">
      <c r="A122" s="225" t="s">
        <v>3338</v>
      </c>
      <c r="B122" s="237">
        <v>113</v>
      </c>
      <c r="C122" s="278">
        <v>41.141592920353979</v>
      </c>
      <c r="D122" s="281">
        <v>87.763451327433671</v>
      </c>
      <c r="E122" s="281">
        <v>2.314351082764659</v>
      </c>
      <c r="F122" s="281">
        <v>5.6022758499636227</v>
      </c>
      <c r="G122" s="370"/>
      <c r="H122" s="251">
        <v>223</v>
      </c>
      <c r="I122" s="278">
        <v>15.802690582959642</v>
      </c>
      <c r="J122" s="280">
        <v>81.938565022421557</v>
      </c>
      <c r="K122" s="281">
        <v>2.6791336866914071</v>
      </c>
      <c r="L122" s="298">
        <v>6.8763449854863934</v>
      </c>
      <c r="M122" s="383"/>
      <c r="N122" s="277">
        <v>478</v>
      </c>
      <c r="O122" s="278">
        <v>6.50836820083682</v>
      </c>
      <c r="P122" s="280">
        <v>63.141255230125452</v>
      </c>
      <c r="Q122" s="281">
        <v>2.5527859575650416</v>
      </c>
      <c r="R122" s="298">
        <v>10.451457860062696</v>
      </c>
      <c r="T122" s="846"/>
      <c r="U122" s="846"/>
      <c r="V122" s="846"/>
      <c r="W122" s="846"/>
      <c r="X122" s="846"/>
      <c r="Z122" s="394"/>
      <c r="AA122" s="846"/>
      <c r="AG122" s="356"/>
      <c r="AH122" s="388"/>
      <c r="AI122" s="388"/>
      <c r="AJ122" s="388"/>
      <c r="AK122" s="388"/>
      <c r="AL122" s="388"/>
      <c r="AM122" s="388"/>
      <c r="AN122" s="388"/>
      <c r="AO122" s="388"/>
      <c r="AP122" s="388"/>
    </row>
    <row r="123" spans="1:43" ht="11.25" customHeight="1" x14ac:dyDescent="0.2">
      <c r="A123" s="268" t="s">
        <v>3339</v>
      </c>
      <c r="B123" s="269">
        <v>113</v>
      </c>
      <c r="C123" s="270">
        <v>41.283185840707965</v>
      </c>
      <c r="D123" s="271">
        <v>90.968495575221198</v>
      </c>
      <c r="E123" s="271">
        <v>2.2638111688563725</v>
      </c>
      <c r="F123" s="271">
        <v>5.4213076947738692</v>
      </c>
      <c r="G123" s="319"/>
      <c r="H123" s="282">
        <v>222</v>
      </c>
      <c r="I123" s="270">
        <v>15.918918918918919</v>
      </c>
      <c r="J123" s="283">
        <v>84.312027027027042</v>
      </c>
      <c r="K123" s="271">
        <v>2.6732316470678459</v>
      </c>
      <c r="L123" s="297">
        <v>6.8910050377745335</v>
      </c>
      <c r="M123" s="389"/>
      <c r="N123" s="269">
        <v>480</v>
      </c>
      <c r="O123" s="270">
        <v>6.5666666666666664</v>
      </c>
      <c r="P123" s="283">
        <v>65.929312500000009</v>
      </c>
      <c r="Q123" s="271">
        <v>2.4915811125213687</v>
      </c>
      <c r="R123" s="297">
        <v>10.242383646908992</v>
      </c>
      <c r="T123" s="846"/>
      <c r="U123" s="846"/>
      <c r="V123" s="846"/>
      <c r="W123" s="846"/>
      <c r="X123" s="846"/>
      <c r="AA123" s="846"/>
      <c r="AG123" s="387"/>
      <c r="AH123" s="356"/>
      <c r="AI123" s="388"/>
      <c r="AJ123" s="388"/>
      <c r="AL123" s="388"/>
      <c r="AM123" s="388"/>
      <c r="AN123" s="388"/>
      <c r="AO123" s="388"/>
      <c r="AP123" s="388"/>
      <c r="AQ123" s="388"/>
    </row>
    <row r="124" spans="1:43" ht="11.25" customHeight="1" x14ac:dyDescent="0.2">
      <c r="A124" s="268" t="s">
        <v>3340</v>
      </c>
      <c r="B124" s="269">
        <v>115</v>
      </c>
      <c r="C124" s="270">
        <v>40.895652173913042</v>
      </c>
      <c r="D124" s="271">
        <v>90.826956521739106</v>
      </c>
      <c r="E124" s="271">
        <v>2.2850362442398189</v>
      </c>
      <c r="F124" s="271">
        <v>5.5552678513788534</v>
      </c>
      <c r="G124" s="319"/>
      <c r="H124" s="282">
        <v>220</v>
      </c>
      <c r="I124" s="270">
        <v>15.859090909090909</v>
      </c>
      <c r="J124" s="283">
        <v>82.498727272727351</v>
      </c>
      <c r="K124" s="271">
        <v>2.6777200205559284</v>
      </c>
      <c r="L124" s="297">
        <v>6.7701789953844571</v>
      </c>
      <c r="M124" s="389"/>
      <c r="N124" s="269">
        <v>487</v>
      </c>
      <c r="O124" s="270">
        <v>6.593429158110883</v>
      </c>
      <c r="P124" s="283">
        <v>65.573449691991812</v>
      </c>
      <c r="Q124" s="271">
        <v>2.5037033145336252</v>
      </c>
      <c r="R124" s="297">
        <v>10.186805595245385</v>
      </c>
      <c r="T124" s="846"/>
      <c r="U124" s="846"/>
      <c r="V124" s="846"/>
      <c r="W124" s="846"/>
      <c r="X124" s="846"/>
      <c r="AA124" s="846"/>
      <c r="AG124" s="387"/>
      <c r="AH124" s="356"/>
      <c r="AI124" s="388"/>
      <c r="AJ124" s="388"/>
      <c r="AL124" s="388"/>
      <c r="AM124" s="388"/>
      <c r="AN124" s="388"/>
      <c r="AO124" s="388"/>
      <c r="AP124" s="388"/>
      <c r="AQ124" s="388"/>
    </row>
    <row r="125" spans="1:43" ht="11.25" customHeight="1" x14ac:dyDescent="0.2">
      <c r="A125" s="313" t="s">
        <v>3341</v>
      </c>
      <c r="B125" s="452">
        <v>118</v>
      </c>
      <c r="C125" s="315">
        <v>40.610169491525426</v>
      </c>
      <c r="D125" s="316">
        <v>92.545932203389825</v>
      </c>
      <c r="E125" s="316">
        <v>2.3113745868577844</v>
      </c>
      <c r="F125" s="316">
        <v>6.3233977821089304</v>
      </c>
      <c r="G125" s="319"/>
      <c r="H125" s="372">
        <v>218</v>
      </c>
      <c r="I125" s="315">
        <v>15.802752293577981</v>
      </c>
      <c r="J125" s="319">
        <v>84.649449541284341</v>
      </c>
      <c r="K125" s="316">
        <v>2.673829257637804</v>
      </c>
      <c r="L125" s="320">
        <v>6.8490138002390344</v>
      </c>
      <c r="M125" s="389"/>
      <c r="N125" s="452">
        <v>508</v>
      </c>
      <c r="O125" s="315">
        <v>6.6200787401574805</v>
      </c>
      <c r="P125" s="319">
        <v>67.196574803149588</v>
      </c>
      <c r="Q125" s="316">
        <v>2.552354242339367</v>
      </c>
      <c r="R125" s="320">
        <v>10.353808922529794</v>
      </c>
      <c r="T125" s="846"/>
      <c r="U125" s="846"/>
      <c r="V125" s="846"/>
      <c r="W125" s="846"/>
      <c r="X125" s="846"/>
      <c r="AA125" s="846"/>
      <c r="AG125" s="387"/>
      <c r="AH125" s="356"/>
      <c r="AI125" s="388"/>
      <c r="AJ125" s="388"/>
      <c r="AL125" s="388"/>
      <c r="AM125" s="388"/>
      <c r="AN125" s="388"/>
      <c r="AO125" s="388"/>
      <c r="AP125" s="388"/>
      <c r="AQ125" s="388"/>
    </row>
    <row r="126" spans="1:43" ht="11.25" customHeight="1" x14ac:dyDescent="0.2">
      <c r="A126" s="313" t="s">
        <v>3342</v>
      </c>
      <c r="B126" s="452">
        <v>118</v>
      </c>
      <c r="C126" s="315">
        <v>40.728813559322035</v>
      </c>
      <c r="D126" s="316">
        <v>87.811271186440678</v>
      </c>
      <c r="E126" s="316">
        <v>2.471415432106546</v>
      </c>
      <c r="F126" s="316">
        <v>6.8803297739990166</v>
      </c>
      <c r="G126" s="319"/>
      <c r="H126" s="372">
        <v>220</v>
      </c>
      <c r="I126" s="315">
        <v>15.918181818181818</v>
      </c>
      <c r="J126" s="319">
        <v>82.38604545454541</v>
      </c>
      <c r="K126" s="316">
        <v>2.8670794796053367</v>
      </c>
      <c r="L126" s="320">
        <v>7.6691304141080163</v>
      </c>
      <c r="M126" s="389"/>
      <c r="N126" s="452">
        <v>532</v>
      </c>
      <c r="O126" s="315">
        <v>6.708646616541353</v>
      </c>
      <c r="P126" s="319">
        <v>63.243703007518718</v>
      </c>
      <c r="Q126" s="316">
        <v>2.8041576109256936</v>
      </c>
      <c r="R126" s="320">
        <v>10.794699039632437</v>
      </c>
      <c r="T126" s="846"/>
      <c r="U126" s="846"/>
      <c r="V126" s="846"/>
      <c r="W126" s="846"/>
      <c r="X126" s="846"/>
      <c r="Z126" s="13"/>
      <c r="AA126" s="846"/>
      <c r="AG126" s="387"/>
      <c r="AH126" s="356"/>
      <c r="AI126" s="388"/>
      <c r="AJ126" s="388"/>
      <c r="AL126" s="388"/>
      <c r="AM126" s="388"/>
      <c r="AN126" s="388"/>
      <c r="AO126" s="388"/>
      <c r="AP126" s="388"/>
      <c r="AQ126" s="388"/>
    </row>
    <row r="127" spans="1:43" ht="11.25" customHeight="1" x14ac:dyDescent="0.2">
      <c r="A127" s="313" t="s">
        <v>3343</v>
      </c>
      <c r="B127" s="452">
        <v>118</v>
      </c>
      <c r="C127" s="315">
        <v>40.779661016949156</v>
      </c>
      <c r="D127" s="316">
        <v>87.412203389830523</v>
      </c>
      <c r="E127" s="316">
        <v>2.46668565578319</v>
      </c>
      <c r="F127" s="316">
        <v>6.9320589853794301</v>
      </c>
      <c r="G127" s="319"/>
      <c r="H127" s="372">
        <v>219</v>
      </c>
      <c r="I127" s="315">
        <v>15.97716894977169</v>
      </c>
      <c r="J127" s="319">
        <v>82.6466210045662</v>
      </c>
      <c r="K127" s="316">
        <v>2.8776803123911225</v>
      </c>
      <c r="L127" s="320">
        <v>7.834941562621256</v>
      </c>
      <c r="M127" s="389"/>
      <c r="N127" s="452">
        <v>537</v>
      </c>
      <c r="O127" s="315">
        <v>6.7541899441340778</v>
      </c>
      <c r="P127" s="319">
        <v>63.048510242085683</v>
      </c>
      <c r="Q127" s="316">
        <v>2.8004386052119377</v>
      </c>
      <c r="R127" s="320">
        <v>11.326965638260123</v>
      </c>
      <c r="T127" s="846"/>
      <c r="U127" s="846"/>
      <c r="V127" s="846"/>
      <c r="W127" s="846"/>
      <c r="X127" s="846"/>
      <c r="Z127" s="394"/>
      <c r="AA127" s="846"/>
      <c r="AG127" s="387"/>
      <c r="AH127" s="356"/>
      <c r="AI127" s="388"/>
      <c r="AJ127" s="388"/>
      <c r="AK127" s="388"/>
      <c r="AL127" s="388"/>
      <c r="AM127" s="388"/>
      <c r="AN127" s="388"/>
      <c r="AO127" s="388"/>
      <c r="AP127" s="388"/>
      <c r="AQ127" s="388"/>
    </row>
    <row r="128" spans="1:43" s="846" customFormat="1" ht="11.25" customHeight="1" x14ac:dyDescent="0.2">
      <c r="A128" s="313" t="s">
        <v>4291</v>
      </c>
      <c r="B128" s="452">
        <v>120</v>
      </c>
      <c r="C128" s="315">
        <v>40.6</v>
      </c>
      <c r="D128" s="316">
        <v>86.705583333333379</v>
      </c>
      <c r="E128" s="316">
        <v>2.5140109186302864</v>
      </c>
      <c r="F128" s="316">
        <v>7.2161680341479295</v>
      </c>
      <c r="G128" s="319"/>
      <c r="H128" s="372">
        <v>217</v>
      </c>
      <c r="I128" s="315">
        <v>15.995391705069125</v>
      </c>
      <c r="J128" s="319">
        <v>82.665852534562234</v>
      </c>
      <c r="K128" s="316">
        <v>2.850807294800088</v>
      </c>
      <c r="L128" s="320">
        <v>7.8919256052856435</v>
      </c>
      <c r="M128" s="389"/>
      <c r="N128" s="452">
        <v>545</v>
      </c>
      <c r="O128" s="315">
        <v>6.7908256880733946</v>
      </c>
      <c r="P128" s="319">
        <v>62.482697247706405</v>
      </c>
      <c r="Q128" s="316">
        <v>2.8088267814519225</v>
      </c>
      <c r="R128" s="320">
        <v>11.446648844210628</v>
      </c>
      <c r="T128" s="453"/>
      <c r="X128" s="453"/>
      <c r="Y128" s="394"/>
      <c r="Z128" s="394"/>
      <c r="AG128" s="387"/>
      <c r="AH128" s="356"/>
      <c r="AI128" s="388"/>
      <c r="AJ128" s="388"/>
      <c r="AK128" s="388"/>
      <c r="AL128" s="388"/>
      <c r="AM128" s="388"/>
      <c r="AN128" s="388"/>
      <c r="AO128" s="388"/>
      <c r="AP128" s="388"/>
      <c r="AQ128" s="388"/>
    </row>
    <row r="129" spans="1:43" s="846" customFormat="1" ht="11.25" customHeight="1" x14ac:dyDescent="0.2">
      <c r="A129" s="313" t="s">
        <v>3344</v>
      </c>
      <c r="B129" s="452">
        <v>120</v>
      </c>
      <c r="C129" s="315">
        <v>40.6</v>
      </c>
      <c r="D129" s="316">
        <v>89.06958333333337</v>
      </c>
      <c r="E129" s="316">
        <v>2.4848204396690545</v>
      </c>
      <c r="F129" s="316">
        <v>7.6322523896544592</v>
      </c>
      <c r="G129" s="319"/>
      <c r="H129" s="372">
        <v>217</v>
      </c>
      <c r="I129" s="315">
        <v>15.995391705069125</v>
      </c>
      <c r="J129" s="319">
        <v>85.131059907834057</v>
      </c>
      <c r="K129" s="316">
        <v>2.8518651465760159</v>
      </c>
      <c r="L129" s="320">
        <v>7.9346167561682668</v>
      </c>
      <c r="M129" s="389"/>
      <c r="N129" s="452">
        <v>545</v>
      </c>
      <c r="O129" s="315">
        <v>6.7908256880733946</v>
      </c>
      <c r="P129" s="319">
        <v>65.256073394495431</v>
      </c>
      <c r="Q129" s="316">
        <v>2.7019474101295908</v>
      </c>
      <c r="R129" s="320">
        <v>11.762865972280334</v>
      </c>
      <c r="V129"/>
      <c r="W129"/>
      <c r="X129"/>
      <c r="Y129" s="394"/>
      <c r="Z129" s="394"/>
      <c r="AG129" s="387"/>
      <c r="AH129" s="356"/>
      <c r="AI129" s="388"/>
      <c r="AJ129" s="388"/>
      <c r="AK129" s="388"/>
      <c r="AL129" s="388"/>
      <c r="AM129" s="388"/>
      <c r="AN129" s="388"/>
      <c r="AO129" s="388"/>
      <c r="AP129" s="388"/>
      <c r="AQ129" s="388"/>
    </row>
    <row r="130" spans="1:43" s="846" customFormat="1" ht="11.25" customHeight="1" x14ac:dyDescent="0.2">
      <c r="A130" s="313" t="s">
        <v>3345</v>
      </c>
      <c r="B130" s="452">
        <v>123</v>
      </c>
      <c r="C130" s="315">
        <v>40.357723577235774</v>
      </c>
      <c r="D130" s="316">
        <v>89.671829268292683</v>
      </c>
      <c r="E130" s="316">
        <v>2.467288446516005</v>
      </c>
      <c r="F130" s="316">
        <v>8.8668703306056482</v>
      </c>
      <c r="G130" s="319"/>
      <c r="H130" s="372">
        <v>211</v>
      </c>
      <c r="I130" s="315">
        <v>16.018957345971565</v>
      </c>
      <c r="J130" s="319">
        <v>84.722417061611409</v>
      </c>
      <c r="K130" s="316">
        <v>2.771651825916277</v>
      </c>
      <c r="L130" s="320">
        <v>9.6599502144285339</v>
      </c>
      <c r="M130" s="389"/>
      <c r="N130" s="452">
        <v>558</v>
      </c>
      <c r="O130" s="315">
        <v>6.8366249725696733</v>
      </c>
      <c r="P130" s="319">
        <v>65.357736917562761</v>
      </c>
      <c r="Q130" s="316">
        <v>2.7050107976515427</v>
      </c>
      <c r="R130" s="320">
        <v>13.587588626048539</v>
      </c>
      <c r="Y130" s="394"/>
      <c r="Z130" s="394"/>
      <c r="AG130" s="387"/>
      <c r="AH130" s="356"/>
      <c r="AI130" s="388"/>
      <c r="AJ130" s="388"/>
      <c r="AK130" s="388"/>
      <c r="AL130" s="388"/>
      <c r="AM130" s="388"/>
      <c r="AN130" s="388"/>
      <c r="AO130" s="388"/>
      <c r="AP130" s="388"/>
      <c r="AQ130" s="388"/>
    </row>
    <row r="131" spans="1:43" s="846" customFormat="1" ht="11.25" customHeight="1" x14ac:dyDescent="0.2">
      <c r="A131" s="313" t="s">
        <v>3346</v>
      </c>
      <c r="B131" s="452">
        <v>126</v>
      </c>
      <c r="C131" s="315">
        <v>39.88095238095238</v>
      </c>
      <c r="D131" s="316">
        <v>92.950476190476181</v>
      </c>
      <c r="E131" s="316">
        <v>2.3644425184643332</v>
      </c>
      <c r="F131" s="316">
        <v>8.453306487642406</v>
      </c>
      <c r="G131" s="319"/>
      <c r="H131" s="372">
        <v>208</v>
      </c>
      <c r="I131" s="315">
        <v>15.865384615384615</v>
      </c>
      <c r="J131" s="319">
        <v>87.882067307692381</v>
      </c>
      <c r="K131" s="316">
        <v>2.7231364717477189</v>
      </c>
      <c r="L131" s="320">
        <v>9.5413945013929062</v>
      </c>
      <c r="M131" s="389"/>
      <c r="N131" s="452">
        <v>560</v>
      </c>
      <c r="O131" s="315">
        <v>6.8517857142857146</v>
      </c>
      <c r="P131" s="319">
        <v>64.590142857142894</v>
      </c>
      <c r="Q131" s="316">
        <v>2.6863142919084901</v>
      </c>
      <c r="R131" s="320">
        <v>13.842530587141644</v>
      </c>
      <c r="Y131"/>
      <c r="Z131"/>
      <c r="AG131" s="387"/>
      <c r="AH131" s="356"/>
      <c r="AI131" s="388"/>
      <c r="AJ131" s="388"/>
      <c r="AK131" s="388"/>
      <c r="AL131" s="388"/>
      <c r="AM131" s="388"/>
      <c r="AN131" s="388"/>
      <c r="AO131" s="388"/>
      <c r="AP131" s="388"/>
      <c r="AQ131" s="388"/>
    </row>
    <row r="132" spans="1:43" s="846" customFormat="1" ht="11.25" customHeight="1" x14ac:dyDescent="0.2">
      <c r="A132" s="313" t="s">
        <v>3347</v>
      </c>
      <c r="B132" s="452">
        <v>127</v>
      </c>
      <c r="C132" s="315">
        <v>39.834645669291341</v>
      </c>
      <c r="D132" s="316">
        <v>94.096535433070827</v>
      </c>
      <c r="E132" s="316">
        <v>2.3628573725308852</v>
      </c>
      <c r="F132" s="316">
        <v>8.9584427523954346</v>
      </c>
      <c r="G132" s="319"/>
      <c r="H132" s="372">
        <v>208</v>
      </c>
      <c r="I132" s="315">
        <v>15.841346153846153</v>
      </c>
      <c r="J132" s="319">
        <v>90.373557692307685</v>
      </c>
      <c r="K132" s="316">
        <v>2.7154049623194023</v>
      </c>
      <c r="L132" s="320">
        <v>9.6372237241105498</v>
      </c>
      <c r="M132" s="389"/>
      <c r="N132" s="452">
        <v>561</v>
      </c>
      <c r="O132" s="315">
        <v>6.8627450980392153</v>
      </c>
      <c r="P132" s="319">
        <v>65.180320855614951</v>
      </c>
      <c r="Q132" s="316">
        <v>2.6554292920774532</v>
      </c>
      <c r="R132" s="320">
        <v>13.993249336830338</v>
      </c>
      <c r="Y132"/>
      <c r="Z132"/>
      <c r="AG132" s="387"/>
      <c r="AH132" s="356"/>
      <c r="AI132" s="388"/>
      <c r="AJ132" s="388"/>
      <c r="AK132" s="388"/>
      <c r="AL132" s="388"/>
      <c r="AM132" s="388"/>
      <c r="AN132" s="388"/>
      <c r="AO132" s="388"/>
      <c r="AP132" s="388"/>
      <c r="AQ132" s="388"/>
    </row>
    <row r="133" spans="1:43" s="846" customFormat="1" ht="11.25" customHeight="1" x14ac:dyDescent="0.2">
      <c r="A133" s="313" t="s">
        <v>3348</v>
      </c>
      <c r="B133" s="452">
        <v>127</v>
      </c>
      <c r="C133" s="315">
        <v>39.8503937007874</v>
      </c>
      <c r="D133" s="316">
        <v>94.136929133858246</v>
      </c>
      <c r="E133" s="316">
        <v>2.3759410001969838</v>
      </c>
      <c r="F133" s="316">
        <v>9.0245581605288532</v>
      </c>
      <c r="G133" s="319"/>
      <c r="H133" s="372">
        <v>209</v>
      </c>
      <c r="I133" s="315">
        <v>15.866028708133971</v>
      </c>
      <c r="J133" s="319">
        <v>90.680765550239286</v>
      </c>
      <c r="K133" s="316">
        <v>2.7539857831564314</v>
      </c>
      <c r="L133" s="320">
        <v>9.6244533137043966</v>
      </c>
      <c r="M133" s="389"/>
      <c r="N133" s="452">
        <v>560</v>
      </c>
      <c r="O133" s="315">
        <v>6.8732142857142859</v>
      </c>
      <c r="P133" s="319">
        <v>64.305803571428555</v>
      </c>
      <c r="Q133" s="316">
        <v>2.7077635653784071</v>
      </c>
      <c r="R133" s="320">
        <v>14.055047120178177</v>
      </c>
      <c r="T133"/>
      <c r="U133"/>
      <c r="V133"/>
      <c r="W133"/>
      <c r="X133"/>
      <c r="Y133"/>
      <c r="Z133"/>
      <c r="AG133" s="387"/>
      <c r="AH133" s="356"/>
      <c r="AI133" s="388"/>
      <c r="AJ133" s="388"/>
      <c r="AK133" s="388"/>
      <c r="AL133" s="388"/>
      <c r="AM133" s="388"/>
      <c r="AN133" s="388"/>
      <c r="AO133" s="388"/>
      <c r="AP133" s="388"/>
      <c r="AQ133" s="388"/>
    </row>
    <row r="134" spans="1:43" s="846" customFormat="1" ht="11.25" customHeight="1" x14ac:dyDescent="0.2">
      <c r="A134" s="313" t="s">
        <v>3349</v>
      </c>
      <c r="B134" s="452">
        <v>130</v>
      </c>
      <c r="C134" s="315">
        <v>39.6</v>
      </c>
      <c r="D134" s="316">
        <v>82.69946153846152</v>
      </c>
      <c r="E134" s="316">
        <v>2.8015999487758192</v>
      </c>
      <c r="F134" s="316">
        <v>8.9652631439952764</v>
      </c>
      <c r="G134" s="319"/>
      <c r="H134" s="372">
        <v>202</v>
      </c>
      <c r="I134" s="315">
        <v>15.787128712871286</v>
      </c>
      <c r="J134" s="319">
        <v>86.454306930693093</v>
      </c>
      <c r="K134" s="316">
        <v>2.901797374127197</v>
      </c>
      <c r="L134" s="320">
        <v>9.8013360773469529</v>
      </c>
      <c r="M134" s="389"/>
      <c r="N134" s="452">
        <v>541</v>
      </c>
      <c r="O134" s="315">
        <v>6.933456561922366</v>
      </c>
      <c r="P134" s="319">
        <v>60.293992606284625</v>
      </c>
      <c r="Q134" s="316">
        <v>2.8850799665433113</v>
      </c>
      <c r="R134" s="320">
        <v>13.970251214379099</v>
      </c>
      <c r="Y134"/>
      <c r="Z134"/>
      <c r="AG134" s="387"/>
      <c r="AH134" s="356"/>
      <c r="AI134" s="388"/>
      <c r="AJ134" s="388"/>
      <c r="AK134" s="388"/>
      <c r="AL134" s="388"/>
      <c r="AM134" s="388"/>
      <c r="AN134" s="388"/>
      <c r="AO134" s="388"/>
      <c r="AP134" s="388"/>
      <c r="AQ134" s="388"/>
    </row>
    <row r="135" spans="1:43" s="846" customFormat="1" ht="11.25" customHeight="1" x14ac:dyDescent="0.2">
      <c r="A135" s="313" t="s">
        <v>3967</v>
      </c>
      <c r="B135" s="452">
        <v>130</v>
      </c>
      <c r="C135" s="315">
        <v>39.715384615384615</v>
      </c>
      <c r="D135" s="316">
        <v>91.594076923076955</v>
      </c>
      <c r="E135" s="316">
        <v>2.4293928742606741</v>
      </c>
      <c r="F135" s="316">
        <v>8.9628285739387064</v>
      </c>
      <c r="G135" s="319"/>
      <c r="H135" s="372">
        <v>200</v>
      </c>
      <c r="I135" s="315">
        <v>15.79</v>
      </c>
      <c r="J135" s="319">
        <v>88.683150000000012</v>
      </c>
      <c r="K135" s="316">
        <v>2.7764630303213851</v>
      </c>
      <c r="L135" s="320">
        <v>9.9114766589155447</v>
      </c>
      <c r="M135" s="389"/>
      <c r="N135" s="452">
        <v>535</v>
      </c>
      <c r="O135" s="315">
        <v>6.9775700934579437</v>
      </c>
      <c r="P135" s="319">
        <v>61.791588785046798</v>
      </c>
      <c r="Q135" s="316">
        <v>2.8813057133100783</v>
      </c>
      <c r="R135" s="320">
        <v>13.749202589579637</v>
      </c>
      <c r="Y135"/>
      <c r="Z135"/>
      <c r="AG135" s="387"/>
      <c r="AH135" s="356"/>
      <c r="AI135" s="388"/>
      <c r="AJ135" s="388"/>
      <c r="AK135" s="388"/>
      <c r="AL135" s="388"/>
      <c r="AM135" s="388"/>
      <c r="AN135" s="388"/>
      <c r="AO135" s="388"/>
      <c r="AP135" s="388"/>
      <c r="AQ135" s="388"/>
    </row>
    <row r="136" spans="1:43" s="846" customFormat="1" ht="11.25" customHeight="1" x14ac:dyDescent="0.2">
      <c r="A136" s="313" t="s">
        <v>4039</v>
      </c>
      <c r="B136" s="452">
        <v>131</v>
      </c>
      <c r="C136" s="315">
        <v>39.694656488549619</v>
      </c>
      <c r="D136" s="316">
        <v>83.958091603053433</v>
      </c>
      <c r="E136" s="316">
        <v>2.6682519935937448</v>
      </c>
      <c r="F136" s="316">
        <v>8.8673573108328991</v>
      </c>
      <c r="G136" s="319"/>
      <c r="H136" s="372">
        <v>205</v>
      </c>
      <c r="I136" s="315">
        <v>15.692682926829269</v>
      </c>
      <c r="J136" s="319">
        <v>81.758097560975614</v>
      </c>
      <c r="K136" s="316">
        <v>2.9684851111923996</v>
      </c>
      <c r="L136" s="320">
        <v>10.120065918636493</v>
      </c>
      <c r="M136" s="389"/>
      <c r="N136" s="452">
        <v>528</v>
      </c>
      <c r="O136" s="315">
        <v>7.0568181818181817</v>
      </c>
      <c r="P136" s="319">
        <v>55.511420454545487</v>
      </c>
      <c r="Q136" s="316">
        <v>3.2461538002883312</v>
      </c>
      <c r="R136" s="320">
        <v>13.633243368390236</v>
      </c>
      <c r="Y136"/>
      <c r="Z136"/>
      <c r="AB136"/>
      <c r="AC136"/>
      <c r="AD136"/>
      <c r="AE136"/>
      <c r="AF136"/>
      <c r="AG136" s="387"/>
      <c r="AH136" s="356"/>
      <c r="AI136" s="388"/>
      <c r="AJ136" s="388"/>
      <c r="AK136" s="388"/>
      <c r="AL136" s="388"/>
      <c r="AM136" s="388"/>
      <c r="AN136" s="388"/>
      <c r="AO136" s="388"/>
      <c r="AP136" s="388"/>
      <c r="AQ136" s="388"/>
    </row>
    <row r="137" spans="1:43" s="846" customFormat="1" ht="11.25" customHeight="1" x14ac:dyDescent="0.2">
      <c r="A137" s="964" t="s">
        <v>4086</v>
      </c>
      <c r="B137" s="965">
        <v>132</v>
      </c>
      <c r="C137" s="966">
        <v>39.659090909090907</v>
      </c>
      <c r="D137" s="967">
        <v>88.310681818181862</v>
      </c>
      <c r="E137" s="967">
        <v>2.5253817337508218</v>
      </c>
      <c r="F137" s="967">
        <v>8.9572581061962815</v>
      </c>
      <c r="G137" s="968"/>
      <c r="H137" s="969">
        <v>205</v>
      </c>
      <c r="I137" s="966">
        <v>15.692682926829269</v>
      </c>
      <c r="J137" s="968">
        <v>86.400146341463412</v>
      </c>
      <c r="K137" s="967">
        <v>2.8091660880541349</v>
      </c>
      <c r="L137" s="970">
        <v>10.011339791644174</v>
      </c>
      <c r="M137" s="971"/>
      <c r="N137" s="965">
        <v>524</v>
      </c>
      <c r="O137" s="966">
        <v>7.143129770992366</v>
      </c>
      <c r="P137" s="968">
        <v>59.944885496183169</v>
      </c>
      <c r="Q137" s="967">
        <v>2.9682436515489132</v>
      </c>
      <c r="R137" s="970">
        <v>13.187156092838745</v>
      </c>
      <c r="AB137"/>
      <c r="AC137"/>
      <c r="AD137"/>
      <c r="AE137"/>
      <c r="AF137"/>
      <c r="AG137" s="387"/>
      <c r="AH137" s="356"/>
      <c r="AI137" s="388"/>
      <c r="AJ137" s="388"/>
      <c r="AK137" s="388"/>
      <c r="AL137" s="388"/>
      <c r="AM137" s="388"/>
      <c r="AN137" s="388"/>
      <c r="AO137" s="388"/>
      <c r="AP137" s="388"/>
      <c r="AQ137" s="388"/>
    </row>
    <row r="138" spans="1:43" s="846" customFormat="1" ht="11.25" customHeight="1" x14ac:dyDescent="0.2">
      <c r="A138" s="964" t="s">
        <v>4115</v>
      </c>
      <c r="B138" s="965">
        <v>133</v>
      </c>
      <c r="C138" s="966">
        <v>39.436090225563909</v>
      </c>
      <c r="D138" s="967">
        <v>94.596240601503766</v>
      </c>
      <c r="E138" s="967">
        <v>2.4477406191398132</v>
      </c>
      <c r="F138" s="967">
        <v>8.6085533432596382</v>
      </c>
      <c r="G138" s="968"/>
      <c r="H138" s="969">
        <v>218</v>
      </c>
      <c r="I138" s="966">
        <v>15.339449541284404</v>
      </c>
      <c r="J138" s="968">
        <v>89.895733944954159</v>
      </c>
      <c r="K138" s="967">
        <v>2.752987960516919</v>
      </c>
      <c r="L138" s="970">
        <v>9.3533618645788863</v>
      </c>
      <c r="M138" s="971"/>
      <c r="N138" s="965">
        <v>516</v>
      </c>
      <c r="O138" s="966">
        <v>7.1860465116279073</v>
      </c>
      <c r="P138" s="968">
        <v>61.655852713178319</v>
      </c>
      <c r="Q138" s="967">
        <v>2.9229138095958103</v>
      </c>
      <c r="R138" s="970">
        <v>12.733085641181557</v>
      </c>
      <c r="AG138" s="387"/>
      <c r="AH138" s="356"/>
      <c r="AI138" s="388"/>
      <c r="AJ138" s="388"/>
      <c r="AK138" s="388"/>
      <c r="AL138" s="388"/>
      <c r="AM138" s="388"/>
      <c r="AN138" s="388"/>
      <c r="AO138" s="388"/>
      <c r="AP138" s="388"/>
      <c r="AQ138" s="388"/>
    </row>
    <row r="139" spans="1:43" s="846" customFormat="1" ht="11.25" customHeight="1" x14ac:dyDescent="0.2">
      <c r="A139" s="964" t="s">
        <v>4425</v>
      </c>
      <c r="B139" s="965">
        <v>135</v>
      </c>
      <c r="C139" s="966">
        <v>39.251851851851853</v>
      </c>
      <c r="D139" s="967">
        <v>95.260148148148133</v>
      </c>
      <c r="E139" s="967">
        <v>2.435599551184199</v>
      </c>
      <c r="F139" s="967">
        <v>8.4593823456692387</v>
      </c>
      <c r="G139" s="968"/>
      <c r="H139" s="969">
        <v>222</v>
      </c>
      <c r="I139" s="966">
        <v>15.135135135135135</v>
      </c>
      <c r="J139" s="968">
        <v>88.788828828828869</v>
      </c>
      <c r="K139" s="967">
        <v>2.8130134266655671</v>
      </c>
      <c r="L139" s="970">
        <v>9.1198360324158969</v>
      </c>
      <c r="M139" s="971"/>
      <c r="N139" s="965">
        <v>517</v>
      </c>
      <c r="O139" s="966">
        <v>7.179883945841393</v>
      </c>
      <c r="P139" s="968">
        <v>61.285377176015437</v>
      </c>
      <c r="Q139" s="967">
        <v>2.9768539920977632</v>
      </c>
      <c r="R139" s="970">
        <v>12.432318941682334</v>
      </c>
      <c r="AG139" s="387"/>
      <c r="AH139" s="356"/>
      <c r="AI139" s="388"/>
      <c r="AJ139" s="388"/>
      <c r="AK139" s="388"/>
      <c r="AL139" s="388"/>
      <c r="AM139" s="388"/>
      <c r="AN139" s="388"/>
      <c r="AO139" s="388"/>
      <c r="AP139" s="388"/>
      <c r="AQ139" s="388"/>
    </row>
    <row r="140" spans="1:43" s="846" customFormat="1" ht="11.25" customHeight="1" x14ac:dyDescent="0.2">
      <c r="A140" s="964" t="s">
        <v>4430</v>
      </c>
      <c r="B140" s="965">
        <v>135</v>
      </c>
      <c r="C140" s="966">
        <v>39.340740740740742</v>
      </c>
      <c r="D140" s="967">
        <v>97.704148148148164</v>
      </c>
      <c r="E140" s="967">
        <v>2.4056731823590853</v>
      </c>
      <c r="F140" s="967">
        <v>8.3547909558740407</v>
      </c>
      <c r="G140" s="968"/>
      <c r="H140" s="969">
        <v>226</v>
      </c>
      <c r="I140" s="966">
        <v>15.110619469026549</v>
      </c>
      <c r="J140" s="968">
        <v>91.989336283185864</v>
      </c>
      <c r="K140" s="967">
        <v>2.7700763467253742</v>
      </c>
      <c r="L140" s="970">
        <v>9.194020719531343</v>
      </c>
      <c r="M140" s="971"/>
      <c r="N140" s="965">
        <v>517</v>
      </c>
      <c r="O140" s="966">
        <v>7.20889748549323</v>
      </c>
      <c r="P140" s="968">
        <v>63.278549323017423</v>
      </c>
      <c r="Q140" s="967">
        <v>2.9195576933152707</v>
      </c>
      <c r="R140" s="970">
        <v>12.14306444174645</v>
      </c>
      <c r="AG140" s="387"/>
      <c r="AH140" s="356"/>
      <c r="AI140" s="388"/>
      <c r="AJ140" s="388"/>
      <c r="AK140" s="388"/>
      <c r="AL140" s="388"/>
      <c r="AM140" s="388"/>
      <c r="AN140" s="388"/>
      <c r="AO140" s="388"/>
      <c r="AP140" s="388"/>
      <c r="AQ140" s="388"/>
    </row>
    <row r="141" spans="1:43" s="846" customFormat="1" ht="11.25" customHeight="1" x14ac:dyDescent="0.2">
      <c r="A141" s="964" t="s">
        <v>4433</v>
      </c>
      <c r="B141" s="965">
        <v>137</v>
      </c>
      <c r="C141" s="966">
        <v>39.23357664233577</v>
      </c>
      <c r="D141" s="967">
        <v>92.861532846715292</v>
      </c>
      <c r="E141" s="967">
        <v>2.5568334642979922</v>
      </c>
      <c r="F141" s="967">
        <v>7.5629102780530877</v>
      </c>
      <c r="G141" s="968"/>
      <c r="H141" s="969">
        <v>232</v>
      </c>
      <c r="I141" s="966">
        <v>14.918103448275861</v>
      </c>
      <c r="J141" s="968">
        <v>88.773103448275862</v>
      </c>
      <c r="K141" s="967">
        <v>2.9477341556614349</v>
      </c>
      <c r="L141" s="970">
        <v>9.2094569411481437</v>
      </c>
      <c r="M141" s="971"/>
      <c r="N141" s="965">
        <v>515</v>
      </c>
      <c r="O141" s="966">
        <v>7.2174757281553399</v>
      </c>
      <c r="P141" s="968">
        <v>58.68067961165044</v>
      </c>
      <c r="Q141" s="967">
        <v>3.2151331498225892</v>
      </c>
      <c r="R141" s="970">
        <v>11.742054456502297</v>
      </c>
      <c r="AG141" s="387"/>
      <c r="AH141" s="356"/>
      <c r="AI141" s="388"/>
      <c r="AJ141" s="388"/>
      <c r="AK141" s="388"/>
      <c r="AL141" s="388"/>
      <c r="AM141" s="388"/>
      <c r="AN141" s="388"/>
      <c r="AO141" s="388"/>
      <c r="AP141" s="388"/>
      <c r="AQ141" s="388"/>
    </row>
    <row r="142" spans="1:43" s="846" customFormat="1" ht="11.25" customHeight="1" x14ac:dyDescent="0.2">
      <c r="A142" s="964" t="s">
        <v>4441</v>
      </c>
      <c r="B142" s="965">
        <v>136</v>
      </c>
      <c r="C142" s="966">
        <v>39.294117647058826</v>
      </c>
      <c r="D142" s="967">
        <v>98.657573529411749</v>
      </c>
      <c r="E142" s="967">
        <v>2.4350489283179626</v>
      </c>
      <c r="F142" s="967">
        <v>7.6250329956203053</v>
      </c>
      <c r="G142" s="968"/>
      <c r="H142" s="969">
        <v>233</v>
      </c>
      <c r="I142" s="966">
        <v>14.918454935622318</v>
      </c>
      <c r="J142" s="968">
        <v>94.708969957081507</v>
      </c>
      <c r="K142" s="967">
        <v>2.7775615451758133</v>
      </c>
      <c r="L142" s="970">
        <v>9.251409668847888</v>
      </c>
      <c r="M142" s="971"/>
      <c r="N142" s="965">
        <v>517</v>
      </c>
      <c r="O142" s="966">
        <v>7.2224371373307541</v>
      </c>
      <c r="P142" s="968">
        <v>61.584448742746595</v>
      </c>
      <c r="Q142" s="967">
        <v>3.0617137642807717</v>
      </c>
      <c r="R142" s="970">
        <v>11.649651221731679</v>
      </c>
      <c r="AG142" s="387"/>
      <c r="AH142" s="356"/>
      <c r="AI142" s="388"/>
      <c r="AJ142" s="388"/>
      <c r="AK142" s="388"/>
      <c r="AL142" s="388"/>
      <c r="AM142" s="388"/>
      <c r="AN142" s="388"/>
      <c r="AO142" s="388"/>
      <c r="AP142" s="388"/>
      <c r="AQ142" s="388"/>
    </row>
    <row r="143" spans="1:43" s="846" customFormat="1" ht="11.25" customHeight="1" x14ac:dyDescent="0.2">
      <c r="A143" s="964" t="s">
        <v>4447</v>
      </c>
      <c r="B143" s="965">
        <v>136</v>
      </c>
      <c r="C143" s="966">
        <v>39.367647058823529</v>
      </c>
      <c r="D143" s="967">
        <v>100.47227941176469</v>
      </c>
      <c r="E143" s="967">
        <v>2.4268946924451487</v>
      </c>
      <c r="F143" s="967">
        <v>7.5252937803871038</v>
      </c>
      <c r="G143" s="968"/>
      <c r="H143" s="969">
        <v>234</v>
      </c>
      <c r="I143" s="966">
        <v>14.94017094017094</v>
      </c>
      <c r="J143" s="968">
        <v>95.227352136752103</v>
      </c>
      <c r="K143" s="967">
        <v>2.7742108385006117</v>
      </c>
      <c r="L143" s="970">
        <v>9.23972323426697</v>
      </c>
      <c r="M143" s="971"/>
      <c r="N143" s="965">
        <v>517</v>
      </c>
      <c r="O143" s="966">
        <v>7.2553191489361701</v>
      </c>
      <c r="P143" s="968">
        <v>61.894874274661525</v>
      </c>
      <c r="Q143" s="967">
        <v>3.0798596910470493</v>
      </c>
      <c r="R143" s="970">
        <v>11.290379176926312</v>
      </c>
      <c r="AG143" s="387"/>
      <c r="AH143" s="356"/>
      <c r="AI143" s="388"/>
      <c r="AJ143" s="388"/>
      <c r="AK143" s="388"/>
      <c r="AL143" s="388"/>
      <c r="AM143" s="388"/>
      <c r="AN143" s="388"/>
      <c r="AO143" s="388"/>
      <c r="AP143" s="388"/>
      <c r="AQ143" s="388"/>
    </row>
    <row r="144" spans="1:43" s="846" customFormat="1" ht="11.25" customHeight="1" x14ac:dyDescent="0.2">
      <c r="A144" s="964" t="s">
        <v>4461</v>
      </c>
      <c r="B144" s="965">
        <v>136</v>
      </c>
      <c r="C144" s="966">
        <v>39.455882352941174</v>
      </c>
      <c r="D144" s="967">
        <v>99.750000000000028</v>
      </c>
      <c r="E144" s="967">
        <v>2.5278668681523984</v>
      </c>
      <c r="F144" s="967">
        <v>7.0824188549525786</v>
      </c>
      <c r="G144" s="968"/>
      <c r="H144" s="969">
        <v>241</v>
      </c>
      <c r="I144" s="966">
        <v>14.850622406639005</v>
      </c>
      <c r="J144" s="968">
        <v>93.365726141078852</v>
      </c>
      <c r="K144" s="967">
        <v>2.8666825709919577</v>
      </c>
      <c r="L144" s="970">
        <v>9.0142850733942499</v>
      </c>
      <c r="M144" s="971"/>
      <c r="N144" s="965">
        <v>510</v>
      </c>
      <c r="O144" s="966">
        <v>7.2568627450980392</v>
      </c>
      <c r="P144" s="968">
        <v>60.29762745098045</v>
      </c>
      <c r="Q144" s="967">
        <v>3.2633074028807059</v>
      </c>
      <c r="R144" s="970">
        <v>10.837537897486309</v>
      </c>
      <c r="Y144"/>
      <c r="Z144"/>
      <c r="AA144"/>
      <c r="AG144" s="387"/>
      <c r="AH144" s="356"/>
      <c r="AI144" s="388"/>
      <c r="AJ144" s="388"/>
      <c r="AK144" s="388"/>
      <c r="AL144" s="388"/>
      <c r="AM144" s="388"/>
      <c r="AN144" s="388"/>
      <c r="AO144" s="388"/>
      <c r="AP144" s="388"/>
      <c r="AQ144" s="388"/>
    </row>
    <row r="145" spans="1:43" s="846" customFormat="1" ht="11.25" customHeight="1" x14ac:dyDescent="0.2">
      <c r="A145" s="964" t="s">
        <v>4469</v>
      </c>
      <c r="B145" s="965">
        <v>136</v>
      </c>
      <c r="C145" s="966">
        <v>39.463235294117645</v>
      </c>
      <c r="D145" s="967">
        <v>101.43477941176472</v>
      </c>
      <c r="E145" s="967">
        <v>2.4586412728754428</v>
      </c>
      <c r="F145" s="967">
        <v>7.0821410451537075</v>
      </c>
      <c r="G145" s="968"/>
      <c r="H145" s="969">
        <v>239</v>
      </c>
      <c r="I145" s="966">
        <v>14.891213389121338</v>
      </c>
      <c r="J145" s="968">
        <v>94.792468619246904</v>
      </c>
      <c r="K145" s="967">
        <v>2.724812200779299</v>
      </c>
      <c r="L145" s="970">
        <v>8.9434137610392987</v>
      </c>
      <c r="M145" s="971"/>
      <c r="N145" s="965">
        <v>504</v>
      </c>
      <c r="O145" s="966">
        <v>7.2797619047619051</v>
      </c>
      <c r="P145" s="968">
        <v>62.288571428571473</v>
      </c>
      <c r="Q145" s="967">
        <v>3.0912379503394662</v>
      </c>
      <c r="R145" s="970">
        <v>10.742231835780689</v>
      </c>
      <c r="AG145" s="387"/>
      <c r="AH145" s="356"/>
      <c r="AI145" s="388"/>
      <c r="AJ145" s="388"/>
      <c r="AK145" s="388"/>
      <c r="AL145" s="388"/>
      <c r="AM145" s="388"/>
      <c r="AN145" s="388"/>
      <c r="AO145" s="388"/>
      <c r="AP145" s="388"/>
      <c r="AQ145" s="388"/>
    </row>
    <row r="146" spans="1:43" s="846" customFormat="1" ht="11.25" customHeight="1" x14ac:dyDescent="0.2">
      <c r="A146" s="964" t="s">
        <v>4479</v>
      </c>
      <c r="B146" s="965">
        <v>137</v>
      </c>
      <c r="C146" s="966">
        <v>39.284671532846716</v>
      </c>
      <c r="D146" s="967">
        <v>102.1864233576643</v>
      </c>
      <c r="E146" s="967">
        <v>2.4454975351668118</v>
      </c>
      <c r="F146" s="967">
        <v>6.8083303586725137</v>
      </c>
      <c r="G146" s="968"/>
      <c r="H146" s="969">
        <v>245</v>
      </c>
      <c r="I146" s="966">
        <v>14.66530612244898</v>
      </c>
      <c r="J146" s="968">
        <v>95.038693877551069</v>
      </c>
      <c r="K146" s="967">
        <v>2.7533156421487552</v>
      </c>
      <c r="L146" s="970">
        <v>8.7521212048319477</v>
      </c>
      <c r="M146" s="971"/>
      <c r="N146" s="965">
        <v>487</v>
      </c>
      <c r="O146" s="966">
        <v>7.2710472279260783</v>
      </c>
      <c r="P146" s="968">
        <v>63.672114989733011</v>
      </c>
      <c r="Q146" s="967">
        <v>3.0930194641189996</v>
      </c>
      <c r="R146" s="970">
        <v>10.727975550840055</v>
      </c>
      <c r="AG146" s="387"/>
      <c r="AH146" s="356"/>
      <c r="AI146" s="388"/>
      <c r="AJ146" s="388"/>
      <c r="AK146" s="388"/>
      <c r="AL146" s="388"/>
      <c r="AM146" s="388"/>
      <c r="AN146" s="388"/>
      <c r="AO146" s="388"/>
      <c r="AP146" s="388"/>
      <c r="AQ146" s="388"/>
    </row>
    <row r="147" spans="1:43" s="846" customFormat="1" ht="11.25" customHeight="1" x14ac:dyDescent="0.2">
      <c r="A147" s="964" t="s">
        <v>4481</v>
      </c>
      <c r="B147" s="965">
        <v>138</v>
      </c>
      <c r="C147" s="966">
        <v>39.246376811594203</v>
      </c>
      <c r="D147" s="967">
        <v>103.2731884057971</v>
      </c>
      <c r="E147" s="967">
        <v>2.4333219004185129</v>
      </c>
      <c r="F147" s="967">
        <v>6.8405228264359232</v>
      </c>
      <c r="G147" s="968"/>
      <c r="H147" s="969">
        <v>250</v>
      </c>
      <c r="I147" s="966">
        <v>14.552</v>
      </c>
      <c r="J147" s="968">
        <v>97.407000000000025</v>
      </c>
      <c r="K147" s="967">
        <v>2.710612377146894</v>
      </c>
      <c r="L147" s="970">
        <v>8.5471211825391791</v>
      </c>
      <c r="M147" s="971"/>
      <c r="N147" s="965">
        <v>462</v>
      </c>
      <c r="O147" s="966">
        <v>7.3203463203463199</v>
      </c>
      <c r="P147" s="968">
        <v>65.538939393939387</v>
      </c>
      <c r="Q147" s="967">
        <v>3.055909678475794</v>
      </c>
      <c r="R147" s="970">
        <v>10.50286501114582</v>
      </c>
      <c r="T147"/>
      <c r="U147"/>
      <c r="V147"/>
      <c r="X147"/>
      <c r="AG147" s="387"/>
      <c r="AH147" s="356"/>
      <c r="AI147" s="388"/>
      <c r="AJ147" s="388"/>
      <c r="AK147" s="388"/>
      <c r="AL147" s="388"/>
      <c r="AM147" s="388"/>
      <c r="AN147" s="388"/>
      <c r="AO147" s="388"/>
      <c r="AP147" s="388"/>
      <c r="AQ147" s="388"/>
    </row>
    <row r="148" spans="1:43" s="846" customFormat="1" ht="11.25" customHeight="1" x14ac:dyDescent="0.2">
      <c r="A148" s="964" t="s">
        <v>4556</v>
      </c>
      <c r="B148" s="965">
        <v>138</v>
      </c>
      <c r="C148" s="966">
        <v>39.362318840579711</v>
      </c>
      <c r="D148" s="967">
        <v>104.96485507246378</v>
      </c>
      <c r="E148" s="967">
        <v>2.3971845034389845</v>
      </c>
      <c r="F148" s="967">
        <v>6.8242332116429711</v>
      </c>
      <c r="G148" s="968"/>
      <c r="H148" s="969">
        <v>266</v>
      </c>
      <c r="I148" s="966">
        <v>14.406015037593985</v>
      </c>
      <c r="J148" s="968">
        <v>99.824774436090294</v>
      </c>
      <c r="K148" s="967">
        <v>2.7233786179355217</v>
      </c>
      <c r="L148" s="970">
        <v>8.3467265530578167</v>
      </c>
      <c r="M148" s="971"/>
      <c r="N148" s="965">
        <v>462</v>
      </c>
      <c r="O148" s="966">
        <v>7.2575757575757578</v>
      </c>
      <c r="P148" s="968">
        <v>67.366818181818218</v>
      </c>
      <c r="Q148" s="967">
        <v>2.9775341087026845</v>
      </c>
      <c r="R148" s="970">
        <v>10.402726405267575</v>
      </c>
      <c r="T148"/>
      <c r="U148"/>
      <c r="V148"/>
      <c r="X148"/>
      <c r="AG148" s="387"/>
      <c r="AH148" s="356"/>
      <c r="AI148" s="388"/>
      <c r="AJ148" s="388"/>
      <c r="AK148" s="388"/>
      <c r="AL148" s="388"/>
      <c r="AM148" s="388"/>
      <c r="AN148" s="388"/>
      <c r="AO148" s="388"/>
      <c r="AP148" s="388"/>
      <c r="AQ148" s="388"/>
    </row>
    <row r="149" spans="1:43" s="846" customFormat="1" ht="11.25" customHeight="1" x14ac:dyDescent="0.2">
      <c r="A149" s="1077" t="s">
        <v>4555</v>
      </c>
      <c r="B149" s="1078">
        <v>139</v>
      </c>
      <c r="C149" s="1079">
        <v>39.338129496402878</v>
      </c>
      <c r="D149" s="1080">
        <v>103.69237410071945</v>
      </c>
      <c r="E149" s="1080">
        <v>2.4849211903874178</v>
      </c>
      <c r="F149" s="1080">
        <v>6.8502762876619467</v>
      </c>
      <c r="G149" s="1081"/>
      <c r="H149" s="1082">
        <v>274</v>
      </c>
      <c r="I149" s="1079">
        <v>14.31021897810219</v>
      </c>
      <c r="J149" s="1081">
        <v>97.878978467153345</v>
      </c>
      <c r="K149" s="1080">
        <v>2.8280601026703009</v>
      </c>
      <c r="L149" s="1083">
        <v>8.2714536993864218</v>
      </c>
      <c r="M149" s="1084"/>
      <c r="N149" s="1078">
        <v>456</v>
      </c>
      <c r="O149" s="1079">
        <v>7.3048245614035086</v>
      </c>
      <c r="P149" s="1081">
        <v>66.285065789473705</v>
      </c>
      <c r="Q149" s="1080">
        <v>3.1484102721578009</v>
      </c>
      <c r="R149" s="1083">
        <v>10.068983164222981</v>
      </c>
      <c r="T149"/>
      <c r="U149"/>
      <c r="V149"/>
      <c r="X149"/>
      <c r="AG149" s="387"/>
      <c r="AH149" s="356"/>
      <c r="AI149" s="388"/>
      <c r="AJ149" s="388"/>
      <c r="AK149" s="388"/>
      <c r="AL149" s="388"/>
      <c r="AM149" s="388"/>
      <c r="AN149" s="388"/>
      <c r="AO149" s="388"/>
      <c r="AP149" s="388"/>
      <c r="AQ149" s="388"/>
    </row>
    <row r="150" spans="1:43" s="846" customFormat="1" ht="11.25" customHeight="1" x14ac:dyDescent="0.2">
      <c r="A150" s="1077" t="s">
        <v>4573</v>
      </c>
      <c r="B150" s="1078">
        <v>140</v>
      </c>
      <c r="C150" s="1079">
        <v>39.357142857142854</v>
      </c>
      <c r="D150" s="1080">
        <v>94.860071428571416</v>
      </c>
      <c r="E150" s="1080">
        <v>2.7906800963083169</v>
      </c>
      <c r="F150" s="1080">
        <v>6.7355419434543604</v>
      </c>
      <c r="G150" s="1081"/>
      <c r="H150" s="1082">
        <v>294</v>
      </c>
      <c r="I150" s="1079">
        <v>14.07482993197279</v>
      </c>
      <c r="J150" s="1081">
        <v>88.704421768707505</v>
      </c>
      <c r="K150" s="1080">
        <v>3.0729751812889994</v>
      </c>
      <c r="L150" s="1083">
        <v>9.4669239045302245</v>
      </c>
      <c r="M150" s="1084"/>
      <c r="N150" s="1078">
        <v>433</v>
      </c>
      <c r="O150" s="1079">
        <v>7.3579676674364896</v>
      </c>
      <c r="P150" s="1081">
        <v>60.209953810623553</v>
      </c>
      <c r="Q150" s="1080">
        <v>3.447043081617128</v>
      </c>
      <c r="R150" s="1083">
        <v>10.609395659882569</v>
      </c>
      <c r="T150"/>
      <c r="U150"/>
      <c r="V150"/>
      <c r="X150"/>
      <c r="AG150" s="387"/>
      <c r="AH150" s="356"/>
      <c r="AI150" s="388"/>
      <c r="AJ150" s="388"/>
      <c r="AK150" s="388"/>
      <c r="AL150" s="388"/>
      <c r="AM150" s="388"/>
      <c r="AN150" s="388"/>
      <c r="AO150" s="388"/>
      <c r="AP150" s="388"/>
      <c r="AQ150" s="388"/>
    </row>
    <row r="151" spans="1:43" s="846" customFormat="1" ht="11.25" customHeight="1" x14ac:dyDescent="0.2">
      <c r="A151" s="1077" t="s">
        <v>4585</v>
      </c>
      <c r="B151" s="1078">
        <v>140</v>
      </c>
      <c r="C151" s="1079">
        <v>39.357142857142854</v>
      </c>
      <c r="D151" s="1080">
        <v>83.610642857142835</v>
      </c>
      <c r="E151" s="1080">
        <v>3.5225937018459135</v>
      </c>
      <c r="F151" s="1080">
        <v>6.5102981059872214</v>
      </c>
      <c r="G151" s="1081"/>
      <c r="H151" s="1082">
        <v>300</v>
      </c>
      <c r="I151" s="1079">
        <v>13.906666666666666</v>
      </c>
      <c r="J151" s="1081">
        <v>74.616166666666658</v>
      </c>
      <c r="K151" s="1080">
        <v>3.9350850462334432</v>
      </c>
      <c r="L151" s="1083">
        <v>9.4445859985501492</v>
      </c>
      <c r="M151" s="1084"/>
      <c r="N151" s="1078">
        <v>412</v>
      </c>
      <c r="O151" s="1079">
        <v>7.2936893203883493</v>
      </c>
      <c r="P151" s="1081">
        <v>50.106796116504846</v>
      </c>
      <c r="Q151" s="1080">
        <v>5.0074415375412578</v>
      </c>
      <c r="R151" s="1083">
        <v>10.293687659333894</v>
      </c>
      <c r="T151"/>
      <c r="U151"/>
      <c r="V151"/>
      <c r="X151"/>
      <c r="AG151" s="387"/>
      <c r="AH151" s="356"/>
      <c r="AI151" s="388"/>
      <c r="AJ151" s="388"/>
      <c r="AK151" s="388"/>
      <c r="AL151" s="388"/>
      <c r="AM151" s="388"/>
      <c r="AN151" s="388"/>
      <c r="AO151" s="388"/>
      <c r="AP151" s="388"/>
      <c r="AQ151" s="388"/>
    </row>
    <row r="152" spans="1:43" s="846" customFormat="1" ht="11.25" customHeight="1" x14ac:dyDescent="0.2">
      <c r="A152" s="1077" t="s">
        <v>4600</v>
      </c>
      <c r="B152" s="1078">
        <v>139</v>
      </c>
      <c r="C152" s="1079">
        <v>39.299999999999997</v>
      </c>
      <c r="D152" s="1080">
        <v>92.51</v>
      </c>
      <c r="E152" s="1080">
        <v>3.01</v>
      </c>
      <c r="F152" s="1080">
        <v>6.19</v>
      </c>
      <c r="G152" s="1081"/>
      <c r="H152" s="1082">
        <v>288</v>
      </c>
      <c r="I152" s="1079">
        <v>13.9</v>
      </c>
      <c r="J152" s="1081">
        <v>83.57</v>
      </c>
      <c r="K152" s="1080">
        <v>3.42</v>
      </c>
      <c r="L152" s="1083">
        <v>9.39</v>
      </c>
      <c r="M152" s="1084"/>
      <c r="N152" s="1078">
        <v>383</v>
      </c>
      <c r="O152" s="1079">
        <v>7.3</v>
      </c>
      <c r="P152" s="1081">
        <v>56.84</v>
      </c>
      <c r="Q152" s="1080">
        <v>3.93</v>
      </c>
      <c r="R152" s="1083">
        <v>10.199999999999999</v>
      </c>
      <c r="T152"/>
      <c r="U152"/>
      <c r="V152"/>
      <c r="X152"/>
      <c r="AG152" s="387"/>
      <c r="AH152" s="356"/>
      <c r="AI152" s="388"/>
      <c r="AJ152" s="388"/>
      <c r="AK152" s="388"/>
      <c r="AL152" s="388"/>
      <c r="AM152" s="388"/>
      <c r="AN152" s="388"/>
      <c r="AO152" s="388"/>
      <c r="AP152" s="388"/>
      <c r="AQ152" s="388"/>
    </row>
    <row r="153" spans="1:43" s="846" customFormat="1" ht="11.25" customHeight="1" x14ac:dyDescent="0.2">
      <c r="A153" s="1077" t="s">
        <v>4602</v>
      </c>
      <c r="B153" s="1078">
        <v>137</v>
      </c>
      <c r="C153" s="1079">
        <v>39.576642335766422</v>
      </c>
      <c r="D153" s="1080">
        <v>97.696861313868609</v>
      </c>
      <c r="E153" s="1080">
        <v>2.8836924892102305</v>
      </c>
      <c r="F153" s="1080">
        <v>5.969832200734464</v>
      </c>
      <c r="G153" s="1081"/>
      <c r="H153" s="1082">
        <v>272</v>
      </c>
      <c r="I153" s="1079">
        <v>14.080882352941176</v>
      </c>
      <c r="J153" s="1081">
        <v>91.160073529411818</v>
      </c>
      <c r="K153" s="1080">
        <v>3.178708091236027</v>
      </c>
      <c r="L153" s="1083">
        <v>9.3552247923203495</v>
      </c>
      <c r="M153" s="1084"/>
      <c r="N153" s="1078">
        <v>365</v>
      </c>
      <c r="O153" s="1079">
        <v>7.3342465753424655</v>
      </c>
      <c r="P153" s="1081">
        <v>60.131780821917822</v>
      </c>
      <c r="Q153" s="1080">
        <v>3.6956957516953302</v>
      </c>
      <c r="R153" s="1083">
        <v>10.327248542625608</v>
      </c>
      <c r="T153"/>
      <c r="U153"/>
      <c r="V153"/>
      <c r="X153"/>
      <c r="AG153" s="387"/>
      <c r="AH153" s="356"/>
      <c r="AI153" s="388"/>
      <c r="AJ153" s="388"/>
      <c r="AK153" s="388"/>
      <c r="AL153" s="388"/>
      <c r="AM153" s="388"/>
      <c r="AN153" s="388"/>
      <c r="AO153" s="388"/>
      <c r="AP153" s="388"/>
      <c r="AQ153" s="388"/>
    </row>
    <row r="154" spans="1:43" s="846" customFormat="1" ht="11.25" customHeight="1" x14ac:dyDescent="0.2">
      <c r="A154" s="1077" t="s">
        <v>4603</v>
      </c>
      <c r="B154" s="1078">
        <v>136</v>
      </c>
      <c r="C154" s="1079">
        <v>39.713235294117645</v>
      </c>
      <c r="D154" s="1080">
        <v>98.453750000000014</v>
      </c>
      <c r="E154" s="1080">
        <v>2.8270911133041343</v>
      </c>
      <c r="F154" s="1080">
        <v>5.9374124521184335</v>
      </c>
      <c r="G154" s="1081"/>
      <c r="H154" s="1082">
        <v>270</v>
      </c>
      <c r="I154" s="1079">
        <v>14.107407407407408</v>
      </c>
      <c r="J154" s="1081">
        <v>91.52925925925922</v>
      </c>
      <c r="K154" s="1080">
        <v>3.1110306634066465</v>
      </c>
      <c r="L154" s="1083">
        <v>9.2733576894258469</v>
      </c>
      <c r="M154" s="1084"/>
      <c r="N154" s="1078">
        <v>359</v>
      </c>
      <c r="O154" s="1079">
        <v>7.3565459610027855</v>
      </c>
      <c r="P154" s="1081">
        <v>61.292896935933193</v>
      </c>
      <c r="Q154" s="1080">
        <v>3.6396120451693017</v>
      </c>
      <c r="R154" s="1083">
        <v>10.33496442587426</v>
      </c>
      <c r="T154"/>
      <c r="U154"/>
      <c r="V154"/>
      <c r="X154"/>
      <c r="AG154" s="387"/>
      <c r="AH154" s="356"/>
      <c r="AI154" s="388"/>
      <c r="AJ154" s="388"/>
      <c r="AK154" s="388"/>
      <c r="AL154" s="388"/>
      <c r="AM154" s="388"/>
      <c r="AN154" s="388"/>
      <c r="AO154" s="388"/>
      <c r="AP154" s="388"/>
      <c r="AQ154" s="388"/>
    </row>
    <row r="155" spans="1:43" s="846" customFormat="1" ht="11.25" customHeight="1" x14ac:dyDescent="0.2">
      <c r="A155" s="1077" t="s">
        <v>4616</v>
      </c>
      <c r="B155" s="1078">
        <v>136</v>
      </c>
      <c r="C155" s="1079">
        <v>39.786764705882355</v>
      </c>
      <c r="D155" s="1080">
        <v>103.35786764705882</v>
      </c>
      <c r="E155" s="1080">
        <v>2.8156932107406969</v>
      </c>
      <c r="F155" s="1080">
        <v>5.8495626148617195</v>
      </c>
      <c r="G155" s="1081"/>
      <c r="H155" s="1082">
        <v>271</v>
      </c>
      <c r="I155" s="1079">
        <v>14.129151291512915</v>
      </c>
      <c r="J155" s="1081">
        <v>94.840627306273035</v>
      </c>
      <c r="K155" s="1080">
        <v>3.0647826900028132</v>
      </c>
      <c r="L155" s="1083">
        <v>9.1647040333087961</v>
      </c>
      <c r="M155" s="1084"/>
      <c r="N155" s="1078">
        <v>350</v>
      </c>
      <c r="O155" s="1079">
        <v>7.3657142857142857</v>
      </c>
      <c r="P155" s="1081">
        <v>64.496999999999971</v>
      </c>
      <c r="Q155" s="1080">
        <v>3.6295228829890207</v>
      </c>
      <c r="R155" s="1083">
        <v>10.314084938501287</v>
      </c>
      <c r="T155"/>
      <c r="U155"/>
      <c r="V155"/>
      <c r="X155"/>
      <c r="AG155" s="387"/>
      <c r="AH155" s="356"/>
      <c r="AI155" s="388"/>
      <c r="AJ155" s="388"/>
      <c r="AK155" s="388"/>
      <c r="AL155" s="388"/>
      <c r="AM155" s="388"/>
      <c r="AN155" s="388"/>
      <c r="AO155" s="388"/>
      <c r="AP155" s="388"/>
      <c r="AQ155" s="388"/>
    </row>
    <row r="156" spans="1:43" s="846" customFormat="1" ht="11.25" customHeight="1" x14ac:dyDescent="0.2">
      <c r="A156" s="1077" t="s">
        <v>4623</v>
      </c>
      <c r="B156" s="1078">
        <v>136</v>
      </c>
      <c r="C156" s="1079">
        <v>39.867647058823529</v>
      </c>
      <c r="D156" s="1080">
        <v>106.40154411764705</v>
      </c>
      <c r="E156" s="1080">
        <v>2.7492609920534083</v>
      </c>
      <c r="F156" s="1080">
        <v>5.4978320303240853</v>
      </c>
      <c r="G156" s="1081"/>
      <c r="H156" s="1082">
        <v>273</v>
      </c>
      <c r="I156" s="1079">
        <v>14.135531135531135</v>
      </c>
      <c r="J156" s="1081">
        <v>98.270183150183215</v>
      </c>
      <c r="K156" s="1080">
        <v>2.9974987895502894</v>
      </c>
      <c r="L156" s="1083">
        <v>9.1044445290452245</v>
      </c>
      <c r="M156" s="1084"/>
      <c r="N156" s="1078">
        <v>349</v>
      </c>
      <c r="O156" s="1079">
        <v>7.355300859598854</v>
      </c>
      <c r="P156" s="1081">
        <v>64.68068767908305</v>
      </c>
      <c r="Q156" s="1080">
        <v>3.5878733213179399</v>
      </c>
      <c r="R156" s="1083">
        <v>10.187806929430597</v>
      </c>
      <c r="T156"/>
      <c r="U156"/>
      <c r="V156"/>
      <c r="X156"/>
      <c r="AG156" s="387"/>
      <c r="AH156" s="356"/>
      <c r="AI156" s="388"/>
      <c r="AJ156" s="388"/>
      <c r="AK156" s="388"/>
      <c r="AL156" s="388"/>
      <c r="AM156" s="388"/>
      <c r="AN156" s="388"/>
      <c r="AO156" s="388"/>
      <c r="AP156" s="388"/>
      <c r="AQ156" s="388"/>
    </row>
    <row r="157" spans="1:43" s="846" customFormat="1" ht="11.25" customHeight="1" x14ac:dyDescent="0.2">
      <c r="A157" s="1077" t="s">
        <v>4627</v>
      </c>
      <c r="B157" s="1078">
        <v>138</v>
      </c>
      <c r="C157" s="1079">
        <v>39.688405797101453</v>
      </c>
      <c r="D157" s="1080">
        <v>102.86999999999999</v>
      </c>
      <c r="E157" s="1080">
        <v>2.9284337274664551</v>
      </c>
      <c r="F157" s="1080">
        <v>5.4966686657625621</v>
      </c>
      <c r="G157" s="1081"/>
      <c r="H157" s="1082">
        <v>271</v>
      </c>
      <c r="I157" s="1079">
        <v>14.00369003690037</v>
      </c>
      <c r="J157" s="1081">
        <v>96.03767527675285</v>
      </c>
      <c r="K157" s="1080">
        <v>3.1136445436514135</v>
      </c>
      <c r="L157" s="1083">
        <v>8.9788730861464767</v>
      </c>
      <c r="M157" s="1084"/>
      <c r="N157" s="1078">
        <v>337</v>
      </c>
      <c r="O157" s="1079">
        <v>7.3501483679525226</v>
      </c>
      <c r="P157" s="1081">
        <v>64.063887240356095</v>
      </c>
      <c r="Q157" s="1080">
        <v>3.743693610945086</v>
      </c>
      <c r="R157" s="1083">
        <v>10.123569611486685</v>
      </c>
      <c r="T157"/>
      <c r="U157"/>
      <c r="V157"/>
      <c r="X157"/>
      <c r="AG157" s="387"/>
      <c r="AH157" s="356"/>
      <c r="AI157" s="388"/>
      <c r="AJ157" s="388"/>
      <c r="AK157" s="388"/>
      <c r="AL157" s="388"/>
      <c r="AM157" s="388"/>
      <c r="AN157" s="388"/>
      <c r="AO157" s="388"/>
      <c r="AP157" s="388"/>
      <c r="AQ157" s="388"/>
    </row>
    <row r="158" spans="1:43" s="846" customFormat="1" ht="11.25" customHeight="1" x14ac:dyDescent="0.2">
      <c r="A158" s="1077" t="s">
        <v>4634</v>
      </c>
      <c r="B158" s="1078">
        <v>139</v>
      </c>
      <c r="C158" s="1079">
        <v>39.748201438848923</v>
      </c>
      <c r="D158" s="1080">
        <v>99.561870503597149</v>
      </c>
      <c r="E158" s="1080">
        <v>2.9395438171615487</v>
      </c>
      <c r="F158" s="1080">
        <v>5.3249791848326975</v>
      </c>
      <c r="G158" s="1081"/>
      <c r="H158" s="1082">
        <v>274</v>
      </c>
      <c r="I158" s="1079">
        <v>14.007299270072993</v>
      </c>
      <c r="J158" s="1081">
        <v>96.8528832116789</v>
      </c>
      <c r="K158" s="1080">
        <v>3.0502461858062477</v>
      </c>
      <c r="L158" s="1083">
        <v>8.8312211083694088</v>
      </c>
      <c r="M158" s="1084"/>
      <c r="N158" s="1078">
        <v>329</v>
      </c>
      <c r="O158" s="1079">
        <v>7.3738601823708203</v>
      </c>
      <c r="P158" s="1081">
        <v>63.626504559270472</v>
      </c>
      <c r="Q158" s="1080">
        <v>3.5401289764229791</v>
      </c>
      <c r="R158" s="1083">
        <v>10.261919429232648</v>
      </c>
      <c r="AG158" s="387"/>
      <c r="AH158" s="356"/>
      <c r="AI158" s="388"/>
      <c r="AJ158" s="388"/>
      <c r="AK158" s="388"/>
      <c r="AL158" s="388"/>
      <c r="AM158" s="388"/>
      <c r="AN158" s="388"/>
      <c r="AO158" s="388"/>
      <c r="AP158" s="388"/>
      <c r="AQ158" s="388"/>
    </row>
    <row r="159" spans="1:43" ht="11.25" customHeight="1" x14ac:dyDescent="0.2">
      <c r="A159" s="1077" t="s">
        <v>4642</v>
      </c>
      <c r="B159" s="1078">
        <f>'All CCC'!B734</f>
        <v>138</v>
      </c>
      <c r="C159" s="1079">
        <f>'All CCC'!E734</f>
        <v>39.971014492753625</v>
      </c>
      <c r="D159" s="1080">
        <f>'All CCC'!I734</f>
        <v>109.4044202898551</v>
      </c>
      <c r="E159" s="1080">
        <f>'All CCC'!J734</f>
        <v>2.6576718412550706</v>
      </c>
      <c r="F159" s="1080">
        <f>'All CCC'!R734</f>
        <v>5.5121928155969773</v>
      </c>
      <c r="G159" s="1081"/>
      <c r="H159" s="1082">
        <f>'All CCC'!B735</f>
        <v>279</v>
      </c>
      <c r="I159" s="1079">
        <f>'All CCC'!E735</f>
        <v>13.96774193548387</v>
      </c>
      <c r="J159" s="1081">
        <f>'All CCC'!I735</f>
        <v>106.08770609318998</v>
      </c>
      <c r="K159" s="1080">
        <f>'All CCC'!J735</f>
        <v>2.742189200762569</v>
      </c>
      <c r="L159" s="1083">
        <f>'All CCC'!R735</f>
        <v>8.6369218758858004</v>
      </c>
      <c r="M159" s="1084"/>
      <c r="N159" s="1078">
        <f>'All CCC'!B736</f>
        <v>308</v>
      </c>
      <c r="O159" s="1079">
        <f>'All CCC'!E736</f>
        <v>7.3474025974025974</v>
      </c>
      <c r="P159" s="1081">
        <f>'All CCC'!I736</f>
        <v>70.509318181818131</v>
      </c>
      <c r="Q159" s="1080">
        <f>'All CCC'!J736</f>
        <v>3.1440288881309595</v>
      </c>
      <c r="R159" s="1083">
        <f>'All CCC'!R736</f>
        <v>10.391072492979749</v>
      </c>
      <c r="W159" s="846"/>
      <c r="AG159" s="116"/>
      <c r="AH159" s="116"/>
      <c r="AI159" s="116"/>
      <c r="AJ159" s="116"/>
      <c r="AK159" s="116"/>
      <c r="AL159" s="116"/>
      <c r="AM159" s="116"/>
      <c r="AN159" s="116"/>
      <c r="AO159" s="116"/>
    </row>
    <row r="160" spans="1:43" ht="11.25" customHeight="1" x14ac:dyDescent="0.2">
      <c r="A160" s="116"/>
      <c r="B160" s="390"/>
      <c r="C160" s="391"/>
      <c r="D160" s="317"/>
      <c r="E160" s="317"/>
      <c r="F160" s="317"/>
      <c r="G160" s="317"/>
      <c r="H160" s="390"/>
      <c r="I160" s="391"/>
      <c r="J160" s="317"/>
      <c r="K160" s="317"/>
      <c r="L160" s="317"/>
      <c r="M160" s="12"/>
      <c r="N160" s="116"/>
      <c r="O160" s="116"/>
      <c r="P160" s="116"/>
      <c r="Q160" s="116"/>
      <c r="R160" s="116"/>
      <c r="W160" s="846"/>
      <c r="AG160" s="116"/>
      <c r="AH160" s="116"/>
      <c r="AI160" s="116"/>
      <c r="AJ160" s="116"/>
      <c r="AK160" s="116"/>
      <c r="AL160" s="116"/>
      <c r="AM160" s="116"/>
      <c r="AN160" s="116"/>
      <c r="AO160" s="116"/>
    </row>
    <row r="161" spans="1:50" ht="11.25" customHeight="1" x14ac:dyDescent="0.2">
      <c r="A161" s="116"/>
      <c r="B161" s="12"/>
      <c r="C161" s="287"/>
      <c r="D161" s="287"/>
      <c r="E161" s="287"/>
      <c r="F161" s="287"/>
      <c r="G161" s="12"/>
      <c r="H161" s="116"/>
      <c r="I161" s="116"/>
      <c r="J161" s="116"/>
      <c r="K161" s="116"/>
      <c r="L161" s="116"/>
      <c r="M161" s="116"/>
      <c r="N161" s="116"/>
      <c r="O161" s="116"/>
      <c r="P161" s="116"/>
      <c r="Q161" s="116"/>
      <c r="R161" s="116"/>
      <c r="W161" s="846"/>
      <c r="AG161" s="116"/>
      <c r="AH161" s="116"/>
      <c r="AI161" s="116"/>
      <c r="AJ161" s="116"/>
      <c r="AK161" s="116"/>
      <c r="AL161" s="116"/>
      <c r="AM161" s="116"/>
      <c r="AN161" s="116"/>
      <c r="AO161" s="116"/>
    </row>
    <row r="162" spans="1:50" ht="11.25" customHeight="1" x14ac:dyDescent="0.2">
      <c r="A162" s="116"/>
      <c r="B162" s="12"/>
      <c r="C162" s="287"/>
      <c r="D162" s="287"/>
      <c r="E162" s="287"/>
      <c r="F162" s="287"/>
      <c r="G162" s="12"/>
      <c r="H162" s="116"/>
      <c r="I162" s="116"/>
      <c r="J162" s="116"/>
      <c r="K162" s="116"/>
      <c r="L162" s="116"/>
      <c r="M162" s="116"/>
      <c r="N162" s="116"/>
      <c r="O162" s="116"/>
      <c r="P162" s="116"/>
      <c r="Q162" s="116"/>
      <c r="R162" s="116"/>
      <c r="W162" s="846"/>
      <c r="AG162" s="116"/>
      <c r="AH162" s="116"/>
      <c r="AI162" s="116"/>
      <c r="AJ162" s="116"/>
      <c r="AK162" s="116"/>
      <c r="AL162" s="116"/>
      <c r="AM162" s="116"/>
      <c r="AN162" s="116"/>
      <c r="AO162" s="116"/>
    </row>
    <row r="163" spans="1:50" ht="11.25" customHeight="1" x14ac:dyDescent="0.2">
      <c r="A163" s="116"/>
      <c r="B163" s="12"/>
      <c r="C163" s="287"/>
      <c r="D163" s="287"/>
      <c r="E163" s="287"/>
      <c r="F163" s="287"/>
      <c r="G163" s="12"/>
      <c r="H163" s="116"/>
      <c r="I163" s="116"/>
      <c r="J163" s="116"/>
      <c r="K163" s="116"/>
      <c r="L163" s="116"/>
      <c r="M163" s="116"/>
      <c r="N163" s="116"/>
      <c r="O163" s="116"/>
      <c r="P163" s="116"/>
      <c r="Q163" s="116"/>
      <c r="R163" s="116"/>
      <c r="W163" s="846"/>
      <c r="AG163" s="116"/>
      <c r="AH163" s="116"/>
      <c r="AI163" s="116"/>
      <c r="AJ163" s="116"/>
      <c r="AK163" s="116"/>
      <c r="AL163" s="116"/>
      <c r="AM163" s="116"/>
      <c r="AN163" s="116"/>
      <c r="AO163" s="116"/>
    </row>
    <row r="164" spans="1:50" ht="11.1" customHeight="1" x14ac:dyDescent="0.2">
      <c r="A164" s="116"/>
      <c r="B164" s="393"/>
      <c r="C164" s="963"/>
      <c r="D164" s="963"/>
      <c r="E164" s="30"/>
      <c r="F164" s="30"/>
      <c r="G164" s="12"/>
      <c r="H164" s="116"/>
      <c r="I164" s="116"/>
      <c r="J164" s="116"/>
      <c r="K164" s="116"/>
      <c r="L164" s="116"/>
      <c r="M164" s="116"/>
      <c r="N164" s="116"/>
      <c r="O164" s="116"/>
      <c r="P164" s="116"/>
      <c r="Q164" s="116"/>
      <c r="R164" s="116"/>
      <c r="W164" s="846"/>
      <c r="AG164" s="116"/>
      <c r="AH164" s="116"/>
      <c r="AI164" s="116"/>
      <c r="AJ164" s="116"/>
      <c r="AK164" s="116"/>
      <c r="AL164" s="116"/>
      <c r="AM164" s="116"/>
      <c r="AN164" s="116"/>
      <c r="AO164" s="116"/>
    </row>
    <row r="165" spans="1:50" ht="11.1" customHeight="1" x14ac:dyDescent="0.2">
      <c r="A165" s="1112"/>
      <c r="B165" s="12"/>
      <c r="C165" s="245"/>
      <c r="D165" s="245"/>
      <c r="E165" s="245"/>
      <c r="F165" s="287"/>
      <c r="G165" s="12"/>
      <c r="H165" s="116"/>
      <c r="I165" s="116"/>
      <c r="J165" s="116"/>
      <c r="K165" s="116"/>
      <c r="L165" s="116"/>
      <c r="M165" s="116"/>
      <c r="N165" s="116"/>
      <c r="O165" s="116"/>
      <c r="P165" s="116"/>
      <c r="Q165" s="116"/>
      <c r="R165" s="116"/>
      <c r="W165" s="846"/>
      <c r="AG165" s="116"/>
      <c r="AH165" s="116"/>
      <c r="AI165" s="116"/>
      <c r="AJ165" s="116"/>
      <c r="AK165" s="116"/>
      <c r="AL165" s="116"/>
      <c r="AM165" s="116"/>
      <c r="AN165" s="116"/>
      <c r="AO165" s="116"/>
    </row>
    <row r="166" spans="1:50" ht="11.1" customHeight="1" x14ac:dyDescent="0.2">
      <c r="A166" s="116"/>
      <c r="B166" s="12"/>
      <c r="C166" s="245"/>
      <c r="D166" s="245"/>
      <c r="E166" s="245"/>
      <c r="F166" s="245"/>
      <c r="G166" s="12"/>
      <c r="H166" s="116"/>
      <c r="I166" s="116"/>
      <c r="J166" s="116"/>
      <c r="K166" s="116"/>
      <c r="L166" s="116"/>
      <c r="M166" s="116"/>
      <c r="N166" s="116"/>
      <c r="O166" s="116"/>
      <c r="P166" s="116"/>
      <c r="Q166" s="116"/>
      <c r="R166" s="116"/>
      <c r="W166" s="846"/>
      <c r="AG166" s="116"/>
      <c r="AH166" s="116"/>
      <c r="AI166" s="116"/>
      <c r="AJ166" s="116"/>
      <c r="AK166" s="116"/>
      <c r="AL166" s="116"/>
      <c r="AM166" s="116"/>
      <c r="AN166" s="116"/>
      <c r="AO166" s="116"/>
    </row>
    <row r="167" spans="1:50" ht="11.1" customHeight="1" x14ac:dyDescent="0.2">
      <c r="A167" s="116"/>
      <c r="B167" s="12"/>
      <c r="C167" s="245"/>
      <c r="D167" s="245"/>
      <c r="E167" s="245"/>
      <c r="F167" s="245"/>
      <c r="G167" s="12"/>
      <c r="H167" s="396" t="s">
        <v>3350</v>
      </c>
      <c r="I167" s="116"/>
      <c r="J167" s="116"/>
      <c r="K167" s="116"/>
      <c r="L167" s="116"/>
      <c r="M167" s="116"/>
      <c r="N167" s="116"/>
      <c r="O167" s="116"/>
      <c r="P167" s="116"/>
      <c r="Q167" s="116"/>
      <c r="R167" s="116"/>
      <c r="W167" s="846"/>
      <c r="AG167" s="116"/>
      <c r="AH167" s="12"/>
      <c r="AI167" s="245"/>
      <c r="AJ167" s="245"/>
      <c r="AK167" s="245"/>
      <c r="AL167" s="245"/>
      <c r="AM167" s="12"/>
      <c r="AN167" s="396" t="s">
        <v>3350</v>
      </c>
      <c r="AO167" s="116"/>
      <c r="AP167" s="116"/>
      <c r="AQ167" s="116"/>
      <c r="AR167" s="116"/>
      <c r="AS167" s="116"/>
      <c r="AT167" s="116"/>
      <c r="AU167" s="116"/>
      <c r="AV167" s="116"/>
      <c r="AW167" s="116"/>
      <c r="AX167" s="116"/>
    </row>
    <row r="168" spans="1:50" ht="11.25" customHeight="1" x14ac:dyDescent="0.2">
      <c r="W168" s="846"/>
    </row>
    <row r="169" spans="1:50" x14ac:dyDescent="0.2">
      <c r="W169" s="846"/>
    </row>
    <row r="170" spans="1:50" x14ac:dyDescent="0.2">
      <c r="W170" s="846"/>
    </row>
    <row r="171" spans="1:50" x14ac:dyDescent="0.2">
      <c r="W171" s="846"/>
    </row>
    <row r="172" spans="1:50" x14ac:dyDescent="0.2">
      <c r="W172" s="846"/>
    </row>
    <row r="173" spans="1:50" x14ac:dyDescent="0.2">
      <c r="W173" s="846"/>
    </row>
    <row r="174" spans="1:50" x14ac:dyDescent="0.2">
      <c r="W174" s="846"/>
    </row>
    <row r="175" spans="1:50" x14ac:dyDescent="0.2">
      <c r="W175" s="846"/>
    </row>
    <row r="176" spans="1:50" x14ac:dyDescent="0.2">
      <c r="W176" s="846"/>
    </row>
    <row r="177" spans="23:23" x14ac:dyDescent="0.2">
      <c r="W177" s="846"/>
    </row>
    <row r="178" spans="23:23" x14ac:dyDescent="0.2">
      <c r="W178" s="846"/>
    </row>
    <row r="179" spans="23:23" x14ac:dyDescent="0.2">
      <c r="W179" s="846"/>
    </row>
    <row r="180" spans="23:23" x14ac:dyDescent="0.2">
      <c r="W180" s="846"/>
    </row>
    <row r="181" spans="23:23" x14ac:dyDescent="0.2">
      <c r="W181" s="846"/>
    </row>
    <row r="577" spans="1:3" x14ac:dyDescent="0.2">
      <c r="A577" s="479"/>
      <c r="B577" s="605"/>
      <c r="C577" s="479"/>
    </row>
    <row r="578" spans="1:3" x14ac:dyDescent="0.2">
      <c r="A578" s="540"/>
      <c r="B578" s="605"/>
      <c r="C578" s="479"/>
    </row>
    <row r="579" spans="1:3" x14ac:dyDescent="0.2">
      <c r="A579" s="540"/>
      <c r="B579" s="605"/>
      <c r="C579" s="479"/>
    </row>
    <row r="580" spans="1:3" x14ac:dyDescent="0.2">
      <c r="A580" s="540"/>
      <c r="B580" s="605"/>
      <c r="C580" s="479"/>
    </row>
    <row r="581" spans="1:3" x14ac:dyDescent="0.2">
      <c r="A581" s="540"/>
      <c r="B581" s="605"/>
      <c r="C581" s="479"/>
    </row>
    <row r="582" spans="1:3" x14ac:dyDescent="0.2">
      <c r="A582" s="540"/>
      <c r="B582" s="605"/>
      <c r="C582" s="479"/>
    </row>
    <row r="583" spans="1:3" x14ac:dyDescent="0.2">
      <c r="A583" s="540"/>
      <c r="B583" s="605"/>
      <c r="C583" s="479"/>
    </row>
    <row r="584" spans="1:3" x14ac:dyDescent="0.2">
      <c r="A584" s="540"/>
      <c r="B584" s="605"/>
      <c r="C584" s="479"/>
    </row>
    <row r="585" spans="1:3" x14ac:dyDescent="0.2">
      <c r="A585" s="540"/>
      <c r="B585" s="605"/>
      <c r="C585" s="479"/>
    </row>
    <row r="586" spans="1:3" x14ac:dyDescent="0.2">
      <c r="A586" s="540"/>
      <c r="B586" s="605"/>
      <c r="C586" s="479"/>
    </row>
    <row r="587" spans="1:3" x14ac:dyDescent="0.2">
      <c r="A587" s="540"/>
      <c r="B587" s="605"/>
      <c r="C587" s="479"/>
    </row>
    <row r="588" spans="1:3" x14ac:dyDescent="0.2">
      <c r="A588" s="540"/>
      <c r="B588" s="605"/>
      <c r="C588" s="479"/>
    </row>
    <row r="589" spans="1:3" x14ac:dyDescent="0.2">
      <c r="A589" s="540"/>
      <c r="B589" s="605"/>
      <c r="C589" s="479"/>
    </row>
    <row r="590" spans="1:3" x14ac:dyDescent="0.2">
      <c r="A590" s="540"/>
      <c r="B590" s="605"/>
      <c r="C590" s="479"/>
    </row>
    <row r="591" spans="1:3" x14ac:dyDescent="0.2">
      <c r="A591" s="540"/>
      <c r="B591" s="605"/>
      <c r="C591" s="479"/>
    </row>
    <row r="592" spans="1:3" x14ac:dyDescent="0.2">
      <c r="A592" s="540"/>
      <c r="B592" s="605"/>
      <c r="C592" s="479"/>
    </row>
    <row r="593" spans="1:3" x14ac:dyDescent="0.2">
      <c r="A593" s="479"/>
      <c r="B593" s="605"/>
      <c r="C593" s="479"/>
    </row>
    <row r="594" spans="1:3" x14ac:dyDescent="0.2">
      <c r="B594" s="606"/>
    </row>
  </sheetData>
  <sheetProtection selectLockedCells="1" selectUnlockedCells="1"/>
  <sortState ref="U100:W112">
    <sortCondition ref="U100"/>
  </sortState>
  <conditionalFormatting sqref="W53">
    <cfRule type="cellIs" dxfId="1" priority="2" stopIfTrue="1" operator="lessThan">
      <formula>2</formula>
    </cfRule>
  </conditionalFormatting>
  <hyperlinks>
    <hyperlink ref="AJ84" r:id="rId1"/>
  </hyperlinks>
  <pageMargins left="0.74791666666666667" right="0.74791666666666667" top="0.4597222222222222" bottom="0.4201388888888889" header="0.51180555555555551" footer="0.51180555555555551"/>
  <pageSetup firstPageNumber="0" orientation="landscape" horizontalDpi="300" verticalDpi="300" r:id="rId2"/>
  <headerFooter alignWithMargins="0"/>
  <ignoredErrors>
    <ignoredError sqref="AR64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5"/>
  <sheetViews>
    <sheetView topLeftCell="A209" workbookViewId="0">
      <selection activeCell="B245" sqref="B245"/>
    </sheetView>
  </sheetViews>
  <sheetFormatPr defaultColWidth="8.85546875" defaultRowHeight="12.75" x14ac:dyDescent="0.2"/>
  <cols>
    <col min="1" max="1" width="2.5703125" customWidth="1"/>
    <col min="11" max="11" width="6.5703125" customWidth="1"/>
  </cols>
  <sheetData>
    <row r="1" spans="1:3" x14ac:dyDescent="0.2">
      <c r="A1" s="397"/>
      <c r="B1" s="306" t="s">
        <v>3351</v>
      </c>
    </row>
    <row r="2" spans="1:3" ht="2.1" customHeight="1" x14ac:dyDescent="0.2">
      <c r="A2" s="397"/>
      <c r="B2" s="306"/>
    </row>
    <row r="3" spans="1:3" x14ac:dyDescent="0.2">
      <c r="B3" s="398">
        <v>39447</v>
      </c>
      <c r="C3" t="s">
        <v>3352</v>
      </c>
    </row>
    <row r="4" spans="1:3" x14ac:dyDescent="0.2">
      <c r="B4" s="398">
        <v>39447</v>
      </c>
      <c r="C4" t="s">
        <v>3353</v>
      </c>
    </row>
    <row r="5" spans="1:3" x14ac:dyDescent="0.2">
      <c r="B5" s="398">
        <v>39449</v>
      </c>
      <c r="C5" t="s">
        <v>3354</v>
      </c>
    </row>
    <row r="6" spans="1:3" x14ac:dyDescent="0.2">
      <c r="B6" s="398">
        <v>39449</v>
      </c>
      <c r="C6" t="s">
        <v>3355</v>
      </c>
    </row>
    <row r="7" spans="1:3" x14ac:dyDescent="0.2">
      <c r="B7" s="398">
        <v>39451</v>
      </c>
      <c r="C7" s="397" t="s">
        <v>3356</v>
      </c>
    </row>
    <row r="8" spans="1:3" x14ac:dyDescent="0.2">
      <c r="B8" s="398">
        <v>39452</v>
      </c>
      <c r="C8" t="s">
        <v>3357</v>
      </c>
    </row>
    <row r="9" spans="1:3" x14ac:dyDescent="0.2">
      <c r="B9" s="398">
        <v>39461</v>
      </c>
      <c r="C9" t="s">
        <v>3358</v>
      </c>
    </row>
    <row r="10" spans="1:3" x14ac:dyDescent="0.2">
      <c r="B10" s="398">
        <v>39491</v>
      </c>
      <c r="C10" s="397" t="s">
        <v>3359</v>
      </c>
    </row>
    <row r="11" spans="1:3" x14ac:dyDescent="0.2">
      <c r="B11" s="398">
        <v>39491</v>
      </c>
      <c r="C11" t="s">
        <v>3360</v>
      </c>
    </row>
    <row r="12" spans="1:3" x14ac:dyDescent="0.2">
      <c r="B12" s="398">
        <v>39504</v>
      </c>
      <c r="C12" t="s">
        <v>3361</v>
      </c>
    </row>
    <row r="13" spans="1:3" x14ac:dyDescent="0.2">
      <c r="B13" s="398">
        <v>39506</v>
      </c>
      <c r="C13" t="s">
        <v>3362</v>
      </c>
    </row>
    <row r="14" spans="1:3" x14ac:dyDescent="0.2">
      <c r="B14" s="398">
        <v>39527</v>
      </c>
      <c r="C14" s="397" t="s">
        <v>3363</v>
      </c>
    </row>
    <row r="15" spans="1:3" x14ac:dyDescent="0.2">
      <c r="B15" s="399">
        <v>39721</v>
      </c>
      <c r="C15" s="396" t="s">
        <v>3364</v>
      </c>
    </row>
    <row r="16" spans="1:3" x14ac:dyDescent="0.2">
      <c r="B16" s="399">
        <v>39722</v>
      </c>
      <c r="C16" s="396" t="s">
        <v>3365</v>
      </c>
    </row>
    <row r="17" spans="2:3" x14ac:dyDescent="0.2">
      <c r="B17" s="399">
        <v>39753</v>
      </c>
      <c r="C17" s="396" t="s">
        <v>3366</v>
      </c>
    </row>
    <row r="18" spans="2:3" x14ac:dyDescent="0.2">
      <c r="B18" s="399">
        <v>39771</v>
      </c>
      <c r="C18" s="396" t="s">
        <v>3367</v>
      </c>
    </row>
    <row r="19" spans="2:3" x14ac:dyDescent="0.2">
      <c r="B19" s="398">
        <v>39785</v>
      </c>
      <c r="C19" t="s">
        <v>3368</v>
      </c>
    </row>
    <row r="20" spans="2:3" x14ac:dyDescent="0.2">
      <c r="B20" s="398">
        <v>39843</v>
      </c>
      <c r="C20" t="s">
        <v>3369</v>
      </c>
    </row>
    <row r="21" spans="2:3" x14ac:dyDescent="0.2">
      <c r="B21" s="398">
        <v>39859</v>
      </c>
      <c r="C21" s="397" t="s">
        <v>3370</v>
      </c>
    </row>
    <row r="22" spans="2:3" x14ac:dyDescent="0.2">
      <c r="B22" s="398">
        <v>39962</v>
      </c>
      <c r="C22" t="s">
        <v>3371</v>
      </c>
    </row>
    <row r="23" spans="2:3" x14ac:dyDescent="0.2">
      <c r="B23" s="398">
        <v>39988</v>
      </c>
      <c r="C23" t="s">
        <v>3372</v>
      </c>
    </row>
    <row r="24" spans="2:3" x14ac:dyDescent="0.2">
      <c r="B24" s="398">
        <v>40303</v>
      </c>
      <c r="C24" s="397" t="s">
        <v>3373</v>
      </c>
    </row>
    <row r="25" spans="2:3" x14ac:dyDescent="0.2">
      <c r="B25" s="398">
        <v>40319</v>
      </c>
      <c r="C25" t="s">
        <v>3374</v>
      </c>
    </row>
    <row r="26" spans="2:3" x14ac:dyDescent="0.2">
      <c r="B26" s="398">
        <v>40325</v>
      </c>
      <c r="C26" t="s">
        <v>3375</v>
      </c>
    </row>
    <row r="27" spans="2:3" x14ac:dyDescent="0.2">
      <c r="B27" s="398">
        <v>40357</v>
      </c>
      <c r="C27" s="397" t="s">
        <v>3376</v>
      </c>
    </row>
    <row r="28" spans="2:3" x14ac:dyDescent="0.2">
      <c r="B28" s="398">
        <v>40357</v>
      </c>
      <c r="C28" s="397" t="s">
        <v>3377</v>
      </c>
    </row>
    <row r="29" spans="2:3" x14ac:dyDescent="0.2">
      <c r="B29" s="398">
        <v>40365</v>
      </c>
      <c r="C29" t="s">
        <v>3378</v>
      </c>
    </row>
    <row r="30" spans="2:3" x14ac:dyDescent="0.2">
      <c r="B30" s="398">
        <v>40365</v>
      </c>
      <c r="C30" t="s">
        <v>3379</v>
      </c>
    </row>
    <row r="31" spans="2:3" x14ac:dyDescent="0.2">
      <c r="B31" s="398">
        <v>40371</v>
      </c>
      <c r="C31" s="397" t="s">
        <v>3380</v>
      </c>
    </row>
    <row r="32" spans="2:3" x14ac:dyDescent="0.2">
      <c r="B32" s="398">
        <v>40371</v>
      </c>
      <c r="C32" t="s">
        <v>3381</v>
      </c>
    </row>
    <row r="33" spans="2:3" x14ac:dyDescent="0.2">
      <c r="B33" s="398">
        <v>40372</v>
      </c>
      <c r="C33" s="397" t="s">
        <v>3382</v>
      </c>
    </row>
    <row r="34" spans="2:3" x14ac:dyDescent="0.2">
      <c r="B34" s="398">
        <v>40378</v>
      </c>
      <c r="C34" t="s">
        <v>3383</v>
      </c>
    </row>
    <row r="35" spans="2:3" x14ac:dyDescent="0.2">
      <c r="B35" s="398">
        <v>40382</v>
      </c>
      <c r="C35" t="s">
        <v>3384</v>
      </c>
    </row>
    <row r="36" spans="2:3" x14ac:dyDescent="0.2">
      <c r="B36" s="398">
        <v>40382</v>
      </c>
      <c r="C36" s="397" t="s">
        <v>3385</v>
      </c>
    </row>
    <row r="37" spans="2:3" x14ac:dyDescent="0.2">
      <c r="B37" s="398">
        <v>40386</v>
      </c>
      <c r="C37" s="397" t="s">
        <v>3386</v>
      </c>
    </row>
    <row r="38" spans="2:3" x14ac:dyDescent="0.2">
      <c r="B38" s="398">
        <v>40391</v>
      </c>
      <c r="C38" t="s">
        <v>3387</v>
      </c>
    </row>
    <row r="39" spans="2:3" x14ac:dyDescent="0.2">
      <c r="B39" s="398">
        <v>40393</v>
      </c>
      <c r="C39" s="397" t="s">
        <v>3388</v>
      </c>
    </row>
    <row r="40" spans="2:3" x14ac:dyDescent="0.2">
      <c r="B40" s="398">
        <v>40396</v>
      </c>
      <c r="C40" t="s">
        <v>3389</v>
      </c>
    </row>
    <row r="41" spans="2:3" x14ac:dyDescent="0.2">
      <c r="B41" s="398">
        <v>40401</v>
      </c>
      <c r="C41" s="397" t="s">
        <v>3390</v>
      </c>
    </row>
    <row r="42" spans="2:3" x14ac:dyDescent="0.2">
      <c r="B42" s="398">
        <v>40403</v>
      </c>
      <c r="C42" s="397" t="s">
        <v>3391</v>
      </c>
    </row>
    <row r="43" spans="2:3" x14ac:dyDescent="0.2">
      <c r="B43" s="398">
        <v>40413</v>
      </c>
      <c r="C43" t="s">
        <v>3392</v>
      </c>
    </row>
    <row r="44" spans="2:3" x14ac:dyDescent="0.2">
      <c r="B44" s="398">
        <v>40417</v>
      </c>
      <c r="C44" t="s">
        <v>3393</v>
      </c>
    </row>
    <row r="45" spans="2:3" x14ac:dyDescent="0.2">
      <c r="B45" s="398">
        <v>40420</v>
      </c>
      <c r="C45" s="397" t="s">
        <v>3394</v>
      </c>
    </row>
    <row r="46" spans="2:3" x14ac:dyDescent="0.2">
      <c r="B46" s="398">
        <v>40420</v>
      </c>
      <c r="C46" s="397" t="s">
        <v>3395</v>
      </c>
    </row>
    <row r="47" spans="2:3" x14ac:dyDescent="0.2">
      <c r="B47" s="398">
        <v>40420</v>
      </c>
      <c r="C47" s="397" t="s">
        <v>3396</v>
      </c>
    </row>
    <row r="48" spans="2:3" x14ac:dyDescent="0.2">
      <c r="B48" s="398">
        <v>40431</v>
      </c>
      <c r="C48" t="s">
        <v>3397</v>
      </c>
    </row>
    <row r="49" spans="2:3" x14ac:dyDescent="0.2">
      <c r="B49" s="398">
        <v>40436</v>
      </c>
      <c r="C49" s="397" t="s">
        <v>3398</v>
      </c>
    </row>
    <row r="50" spans="2:3" x14ac:dyDescent="0.2">
      <c r="B50" s="398">
        <v>40439</v>
      </c>
      <c r="C50" s="397" t="s">
        <v>3399</v>
      </c>
    </row>
    <row r="51" spans="2:3" x14ac:dyDescent="0.2">
      <c r="B51" s="398">
        <v>40441</v>
      </c>
      <c r="C51" s="397" t="s">
        <v>3400</v>
      </c>
    </row>
    <row r="52" spans="2:3" x14ac:dyDescent="0.2">
      <c r="B52" s="398">
        <v>40476</v>
      </c>
      <c r="C52" s="397" t="s">
        <v>3401</v>
      </c>
    </row>
    <row r="53" spans="2:3" x14ac:dyDescent="0.2">
      <c r="B53" s="398">
        <v>40499</v>
      </c>
      <c r="C53" s="397" t="s">
        <v>3402</v>
      </c>
    </row>
    <row r="54" spans="2:3" x14ac:dyDescent="0.2">
      <c r="B54" s="398">
        <v>40500</v>
      </c>
      <c r="C54" t="s">
        <v>3403</v>
      </c>
    </row>
    <row r="55" spans="2:3" x14ac:dyDescent="0.2">
      <c r="B55" s="398">
        <v>40500</v>
      </c>
      <c r="C55" s="397" t="s">
        <v>3404</v>
      </c>
    </row>
    <row r="56" spans="2:3" x14ac:dyDescent="0.2">
      <c r="B56" s="398">
        <v>40500</v>
      </c>
      <c r="C56" s="397" t="s">
        <v>3405</v>
      </c>
    </row>
    <row r="57" spans="2:3" x14ac:dyDescent="0.2">
      <c r="B57" s="398">
        <v>40511</v>
      </c>
      <c r="C57" s="397" t="s">
        <v>3406</v>
      </c>
    </row>
    <row r="58" spans="2:3" x14ac:dyDescent="0.2">
      <c r="B58" s="398">
        <v>40512</v>
      </c>
      <c r="C58" s="397" t="s">
        <v>3407</v>
      </c>
    </row>
    <row r="59" spans="2:3" x14ac:dyDescent="0.2">
      <c r="B59" s="398">
        <v>40512</v>
      </c>
      <c r="C59" s="397" t="s">
        <v>3408</v>
      </c>
    </row>
    <row r="60" spans="2:3" x14ac:dyDescent="0.2">
      <c r="B60" s="398">
        <v>40519</v>
      </c>
      <c r="C60" s="397" t="s">
        <v>3409</v>
      </c>
    </row>
    <row r="61" spans="2:3" x14ac:dyDescent="0.2">
      <c r="B61" s="398">
        <v>40527</v>
      </c>
      <c r="C61" t="s">
        <v>3410</v>
      </c>
    </row>
    <row r="62" spans="2:3" x14ac:dyDescent="0.2">
      <c r="B62" s="398">
        <v>40527</v>
      </c>
      <c r="C62" s="397" t="s">
        <v>3411</v>
      </c>
    </row>
    <row r="63" spans="2:3" x14ac:dyDescent="0.2">
      <c r="B63" s="398">
        <v>40528</v>
      </c>
      <c r="C63" t="s">
        <v>3412</v>
      </c>
    </row>
    <row r="64" spans="2:3" x14ac:dyDescent="0.2">
      <c r="B64" s="398">
        <v>40541</v>
      </c>
      <c r="C64" t="s">
        <v>3413</v>
      </c>
    </row>
    <row r="65" spans="2:5" x14ac:dyDescent="0.2">
      <c r="B65" s="398">
        <v>40542</v>
      </c>
      <c r="C65" s="397" t="s">
        <v>3414</v>
      </c>
    </row>
    <row r="66" spans="2:5" x14ac:dyDescent="0.2">
      <c r="B66" s="398">
        <v>40542</v>
      </c>
      <c r="C66" t="s">
        <v>3415</v>
      </c>
    </row>
    <row r="67" spans="2:5" x14ac:dyDescent="0.2">
      <c r="B67" s="398">
        <v>40542</v>
      </c>
      <c r="C67" t="s">
        <v>3416</v>
      </c>
    </row>
    <row r="68" spans="2:5" x14ac:dyDescent="0.2">
      <c r="B68" s="398">
        <v>40542</v>
      </c>
      <c r="C68" t="s">
        <v>3417</v>
      </c>
    </row>
    <row r="69" spans="2:5" x14ac:dyDescent="0.2">
      <c r="B69" s="398">
        <v>40543</v>
      </c>
      <c r="C69" t="s">
        <v>3418</v>
      </c>
    </row>
    <row r="70" spans="2:5" x14ac:dyDescent="0.2">
      <c r="B70" s="398">
        <v>40543</v>
      </c>
      <c r="C70" t="s">
        <v>3419</v>
      </c>
    </row>
    <row r="71" spans="2:5" x14ac:dyDescent="0.2">
      <c r="B71" s="398">
        <v>40562</v>
      </c>
      <c r="C71" s="397" t="s">
        <v>3420</v>
      </c>
    </row>
    <row r="72" spans="2:5" x14ac:dyDescent="0.2">
      <c r="B72" s="398">
        <v>40583</v>
      </c>
      <c r="C72" t="s">
        <v>3421</v>
      </c>
    </row>
    <row r="73" spans="2:5" x14ac:dyDescent="0.2">
      <c r="B73" s="398">
        <v>40602</v>
      </c>
      <c r="C73" t="s">
        <v>3422</v>
      </c>
    </row>
    <row r="74" spans="2:5" x14ac:dyDescent="0.2">
      <c r="B74" s="398">
        <v>40602</v>
      </c>
      <c r="C74" s="397" t="s">
        <v>3423</v>
      </c>
    </row>
    <row r="75" spans="2:5" x14ac:dyDescent="0.2">
      <c r="B75" s="398">
        <v>40602</v>
      </c>
      <c r="C75" s="397" t="s">
        <v>3424</v>
      </c>
    </row>
    <row r="76" spans="2:5" x14ac:dyDescent="0.2">
      <c r="B76" s="398">
        <v>40618</v>
      </c>
      <c r="C76" s="397" t="s">
        <v>3425</v>
      </c>
    </row>
    <row r="77" spans="2:5" x14ac:dyDescent="0.2">
      <c r="B77" s="398">
        <v>40658</v>
      </c>
      <c r="C77" t="s">
        <v>3426</v>
      </c>
    </row>
    <row r="78" spans="2:5" x14ac:dyDescent="0.2">
      <c r="B78" s="398">
        <v>40659</v>
      </c>
      <c r="C78" t="s">
        <v>3427</v>
      </c>
    </row>
    <row r="79" spans="2:5" x14ac:dyDescent="0.2">
      <c r="B79" s="398">
        <v>40690</v>
      </c>
      <c r="C79" s="397" t="s">
        <v>3428</v>
      </c>
      <c r="E79">
        <v>43</v>
      </c>
    </row>
    <row r="80" spans="2:5" x14ac:dyDescent="0.2">
      <c r="B80" s="398">
        <v>40726</v>
      </c>
      <c r="C80" s="397" t="s">
        <v>3429</v>
      </c>
    </row>
    <row r="81" spans="2:3" x14ac:dyDescent="0.2">
      <c r="B81" s="398">
        <v>40727</v>
      </c>
      <c r="C81" s="397" t="s">
        <v>3430</v>
      </c>
    </row>
    <row r="82" spans="2:3" x14ac:dyDescent="0.2">
      <c r="B82" s="398">
        <v>40752</v>
      </c>
      <c r="C82" s="397" t="s">
        <v>3431</v>
      </c>
    </row>
    <row r="83" spans="2:3" x14ac:dyDescent="0.2">
      <c r="B83" s="398">
        <v>40752</v>
      </c>
      <c r="C83" s="397" t="s">
        <v>3432</v>
      </c>
    </row>
    <row r="84" spans="2:3" x14ac:dyDescent="0.2">
      <c r="B84" s="398">
        <v>40753</v>
      </c>
      <c r="C84" t="s">
        <v>3433</v>
      </c>
    </row>
    <row r="85" spans="2:3" x14ac:dyDescent="0.2">
      <c r="B85" s="398">
        <v>40753</v>
      </c>
      <c r="C85" s="397" t="s">
        <v>3434</v>
      </c>
    </row>
    <row r="86" spans="2:3" x14ac:dyDescent="0.2">
      <c r="B86" s="398">
        <v>40756</v>
      </c>
      <c r="C86" s="397" t="s">
        <v>3435</v>
      </c>
    </row>
    <row r="87" spans="2:3" x14ac:dyDescent="0.2">
      <c r="B87" s="398">
        <v>40786</v>
      </c>
      <c r="C87" s="397" t="s">
        <v>3436</v>
      </c>
    </row>
    <row r="88" spans="2:3" x14ac:dyDescent="0.2">
      <c r="B88" s="398">
        <v>40805</v>
      </c>
      <c r="C88" t="s">
        <v>3437</v>
      </c>
    </row>
    <row r="89" spans="2:3" x14ac:dyDescent="0.2">
      <c r="B89" s="398">
        <v>40806</v>
      </c>
      <c r="C89" t="s">
        <v>3438</v>
      </c>
    </row>
    <row r="90" spans="2:3" x14ac:dyDescent="0.2">
      <c r="B90" s="398">
        <v>40812</v>
      </c>
      <c r="C90" t="s">
        <v>3439</v>
      </c>
    </row>
    <row r="91" spans="2:3" x14ac:dyDescent="0.2">
      <c r="B91" s="398">
        <v>40836</v>
      </c>
      <c r="C91" s="397" t="s">
        <v>3440</v>
      </c>
    </row>
    <row r="92" spans="2:3" x14ac:dyDescent="0.2">
      <c r="B92" s="398">
        <v>40884</v>
      </c>
      <c r="C92" t="s">
        <v>3441</v>
      </c>
    </row>
    <row r="93" spans="2:3" x14ac:dyDescent="0.2">
      <c r="B93" s="398">
        <v>40884</v>
      </c>
      <c r="C93" t="s">
        <v>3442</v>
      </c>
    </row>
    <row r="94" spans="2:3" x14ac:dyDescent="0.2">
      <c r="B94" s="398">
        <v>40892</v>
      </c>
      <c r="C94" t="s">
        <v>3443</v>
      </c>
    </row>
    <row r="95" spans="2:3" x14ac:dyDescent="0.2">
      <c r="B95" s="398">
        <v>40892</v>
      </c>
      <c r="C95" t="s">
        <v>3444</v>
      </c>
    </row>
    <row r="96" spans="2:3" x14ac:dyDescent="0.2">
      <c r="B96" s="398">
        <v>40892</v>
      </c>
      <c r="C96" t="s">
        <v>3445</v>
      </c>
    </row>
    <row r="97" spans="2:3" x14ac:dyDescent="0.2">
      <c r="B97" s="398">
        <v>40898</v>
      </c>
      <c r="C97" t="s">
        <v>3446</v>
      </c>
    </row>
    <row r="98" spans="2:3" x14ac:dyDescent="0.2">
      <c r="B98" s="398">
        <v>40903</v>
      </c>
      <c r="C98" t="s">
        <v>3447</v>
      </c>
    </row>
    <row r="99" spans="2:3" x14ac:dyDescent="0.2">
      <c r="B99" s="398">
        <v>40905</v>
      </c>
      <c r="C99" t="s">
        <v>3448</v>
      </c>
    </row>
    <row r="100" spans="2:3" x14ac:dyDescent="0.2">
      <c r="B100" s="398">
        <v>40980</v>
      </c>
      <c r="C100" t="s">
        <v>3449</v>
      </c>
    </row>
    <row r="101" spans="2:3" x14ac:dyDescent="0.2">
      <c r="B101" s="398">
        <v>40981</v>
      </c>
      <c r="C101" s="397" t="s">
        <v>3450</v>
      </c>
    </row>
    <row r="102" spans="2:3" x14ac:dyDescent="0.2">
      <c r="B102" s="398">
        <v>40982</v>
      </c>
      <c r="C102" t="s">
        <v>3451</v>
      </c>
    </row>
    <row r="103" spans="2:3" x14ac:dyDescent="0.2">
      <c r="B103" s="398">
        <v>40985</v>
      </c>
      <c r="C103" t="s">
        <v>3452</v>
      </c>
    </row>
    <row r="104" spans="2:3" x14ac:dyDescent="0.2">
      <c r="B104" s="398">
        <v>40985</v>
      </c>
      <c r="C104" s="397" t="s">
        <v>3453</v>
      </c>
    </row>
    <row r="105" spans="2:3" x14ac:dyDescent="0.2">
      <c r="B105" s="398">
        <v>40985</v>
      </c>
      <c r="C105" t="s">
        <v>3454</v>
      </c>
    </row>
    <row r="106" spans="2:3" x14ac:dyDescent="0.2">
      <c r="B106" s="398">
        <v>40988</v>
      </c>
      <c r="C106" t="s">
        <v>3455</v>
      </c>
    </row>
    <row r="107" spans="2:3" x14ac:dyDescent="0.2">
      <c r="B107" s="398">
        <v>40990</v>
      </c>
      <c r="C107" s="397" t="s">
        <v>3456</v>
      </c>
    </row>
    <row r="108" spans="2:3" x14ac:dyDescent="0.2">
      <c r="B108" s="398">
        <v>40992</v>
      </c>
      <c r="C108" t="s">
        <v>3457</v>
      </c>
    </row>
    <row r="109" spans="2:3" x14ac:dyDescent="0.2">
      <c r="B109" s="398">
        <v>41028</v>
      </c>
      <c r="C109" t="s">
        <v>3458</v>
      </c>
    </row>
    <row r="110" spans="2:3" x14ac:dyDescent="0.2">
      <c r="B110" s="398">
        <v>41108</v>
      </c>
      <c r="C110" s="397" t="s">
        <v>3459</v>
      </c>
    </row>
    <row r="111" spans="2:3" x14ac:dyDescent="0.2">
      <c r="B111" s="398">
        <v>41138</v>
      </c>
      <c r="C111" t="s">
        <v>3460</v>
      </c>
    </row>
    <row r="112" spans="2:3" x14ac:dyDescent="0.2">
      <c r="B112" s="398">
        <v>41176</v>
      </c>
      <c r="C112" t="s">
        <v>3461</v>
      </c>
    </row>
    <row r="113" spans="2:3" x14ac:dyDescent="0.2">
      <c r="B113" s="398">
        <v>41193</v>
      </c>
      <c r="C113" t="s">
        <v>3462</v>
      </c>
    </row>
    <row r="114" spans="2:3" x14ac:dyDescent="0.2">
      <c r="B114" s="398">
        <v>41226</v>
      </c>
      <c r="C114" t="s">
        <v>3463</v>
      </c>
    </row>
    <row r="115" spans="2:3" x14ac:dyDescent="0.2">
      <c r="B115" s="398">
        <v>41251</v>
      </c>
      <c r="C115" s="397" t="s">
        <v>3464</v>
      </c>
    </row>
    <row r="116" spans="2:3" x14ac:dyDescent="0.2">
      <c r="B116" s="398">
        <v>41255</v>
      </c>
      <c r="C116" s="397" t="s">
        <v>3465</v>
      </c>
    </row>
    <row r="117" spans="2:3" x14ac:dyDescent="0.2">
      <c r="B117" s="398">
        <v>41255</v>
      </c>
      <c r="C117" t="s">
        <v>3466</v>
      </c>
    </row>
    <row r="118" spans="2:3" x14ac:dyDescent="0.2">
      <c r="B118" s="398">
        <v>41255</v>
      </c>
      <c r="C118" t="s">
        <v>3467</v>
      </c>
    </row>
    <row r="119" spans="2:3" x14ac:dyDescent="0.2">
      <c r="B119" s="398">
        <v>41255</v>
      </c>
      <c r="C119" t="s">
        <v>3468</v>
      </c>
    </row>
    <row r="120" spans="2:3" x14ac:dyDescent="0.2">
      <c r="B120" s="398">
        <v>41255</v>
      </c>
      <c r="C120" t="s">
        <v>3469</v>
      </c>
    </row>
    <row r="121" spans="2:3" x14ac:dyDescent="0.2">
      <c r="B121" s="398">
        <v>41265</v>
      </c>
      <c r="C121" t="s">
        <v>3470</v>
      </c>
    </row>
    <row r="122" spans="2:3" x14ac:dyDescent="0.2">
      <c r="B122" s="398">
        <v>41267</v>
      </c>
      <c r="C122" t="s">
        <v>3471</v>
      </c>
    </row>
    <row r="123" spans="2:3" x14ac:dyDescent="0.2">
      <c r="B123" s="398">
        <v>41267</v>
      </c>
      <c r="C123" s="397" t="s">
        <v>3472</v>
      </c>
    </row>
    <row r="124" spans="2:3" x14ac:dyDescent="0.2">
      <c r="B124" s="398">
        <v>41269</v>
      </c>
      <c r="C124" s="397" t="s">
        <v>3473</v>
      </c>
    </row>
    <row r="125" spans="2:3" x14ac:dyDescent="0.2">
      <c r="B125" s="398">
        <v>41270</v>
      </c>
      <c r="C125" t="s">
        <v>3474</v>
      </c>
    </row>
    <row r="126" spans="2:3" x14ac:dyDescent="0.2">
      <c r="B126" s="398">
        <v>41270</v>
      </c>
      <c r="C126" t="s">
        <v>3475</v>
      </c>
    </row>
    <row r="127" spans="2:3" x14ac:dyDescent="0.2">
      <c r="B127" s="398">
        <v>41270</v>
      </c>
      <c r="C127" s="397" t="s">
        <v>3476</v>
      </c>
    </row>
    <row r="128" spans="2:3" x14ac:dyDescent="0.2">
      <c r="B128" s="398">
        <v>41271</v>
      </c>
      <c r="C128" t="s">
        <v>3477</v>
      </c>
    </row>
    <row r="129" spans="2:3" x14ac:dyDescent="0.2">
      <c r="B129" s="398">
        <v>41271</v>
      </c>
      <c r="C129" t="s">
        <v>3478</v>
      </c>
    </row>
    <row r="130" spans="2:3" x14ac:dyDescent="0.2">
      <c r="B130" s="398">
        <v>41271</v>
      </c>
      <c r="C130" t="s">
        <v>3479</v>
      </c>
    </row>
    <row r="131" spans="2:3" x14ac:dyDescent="0.2">
      <c r="B131" s="398">
        <v>41272</v>
      </c>
      <c r="C131" t="s">
        <v>3480</v>
      </c>
    </row>
    <row r="132" spans="2:3" x14ac:dyDescent="0.2">
      <c r="B132" s="398">
        <v>41273</v>
      </c>
      <c r="C132" t="s">
        <v>3481</v>
      </c>
    </row>
    <row r="133" spans="2:3" x14ac:dyDescent="0.2">
      <c r="B133" s="398">
        <v>41273</v>
      </c>
      <c r="C133" s="397" t="s">
        <v>3482</v>
      </c>
    </row>
    <row r="134" spans="2:3" x14ac:dyDescent="0.2">
      <c r="B134" s="398">
        <v>41284</v>
      </c>
      <c r="C134" s="397" t="s">
        <v>3483</v>
      </c>
    </row>
    <row r="135" spans="2:3" x14ac:dyDescent="0.2">
      <c r="B135" s="398">
        <v>41288</v>
      </c>
      <c r="C135" t="s">
        <v>3484</v>
      </c>
    </row>
    <row r="136" spans="2:3" x14ac:dyDescent="0.2">
      <c r="B136" s="398">
        <v>41288</v>
      </c>
      <c r="C136" s="397" t="s">
        <v>3485</v>
      </c>
    </row>
    <row r="137" spans="2:3" x14ac:dyDescent="0.2">
      <c r="B137" s="398">
        <v>41290</v>
      </c>
      <c r="C137" s="397" t="s">
        <v>3486</v>
      </c>
    </row>
    <row r="138" spans="2:3" x14ac:dyDescent="0.2">
      <c r="B138" s="398">
        <v>41301</v>
      </c>
      <c r="C138" t="s">
        <v>3487</v>
      </c>
    </row>
    <row r="139" spans="2:3" x14ac:dyDescent="0.2">
      <c r="B139" s="398">
        <v>41317</v>
      </c>
      <c r="C139" s="397" t="s">
        <v>3488</v>
      </c>
    </row>
    <row r="140" spans="2:3" x14ac:dyDescent="0.2">
      <c r="B140" s="398">
        <v>41318</v>
      </c>
      <c r="C140" t="s">
        <v>3489</v>
      </c>
    </row>
    <row r="141" spans="2:3" x14ac:dyDescent="0.2">
      <c r="B141" s="398">
        <v>41321</v>
      </c>
      <c r="C141" s="397" t="s">
        <v>3490</v>
      </c>
    </row>
    <row r="142" spans="2:3" x14ac:dyDescent="0.2">
      <c r="B142" s="398">
        <v>41394</v>
      </c>
      <c r="C142" t="s">
        <v>3491</v>
      </c>
    </row>
    <row r="143" spans="2:3" x14ac:dyDescent="0.2">
      <c r="B143" s="398">
        <v>41403</v>
      </c>
      <c r="C143" s="397" t="s">
        <v>3492</v>
      </c>
    </row>
    <row r="144" spans="2:3" x14ac:dyDescent="0.2">
      <c r="B144" s="398">
        <v>41423</v>
      </c>
      <c r="C144" t="s">
        <v>3493</v>
      </c>
    </row>
    <row r="145" spans="2:3" x14ac:dyDescent="0.2">
      <c r="B145" s="398">
        <v>41478</v>
      </c>
      <c r="C145" t="s">
        <v>3494</v>
      </c>
    </row>
    <row r="146" spans="2:3" x14ac:dyDescent="0.2">
      <c r="B146" s="398">
        <v>41494</v>
      </c>
      <c r="C146" s="397" t="s">
        <v>3495</v>
      </c>
    </row>
    <row r="147" spans="2:3" x14ac:dyDescent="0.2">
      <c r="B147" s="398">
        <v>41507</v>
      </c>
      <c r="C147" t="s">
        <v>3496</v>
      </c>
    </row>
    <row r="148" spans="2:3" x14ac:dyDescent="0.2">
      <c r="B148" s="398">
        <v>41522</v>
      </c>
      <c r="C148" s="397" t="s">
        <v>3497</v>
      </c>
    </row>
    <row r="149" spans="2:3" x14ac:dyDescent="0.2">
      <c r="B149" s="398">
        <v>41584</v>
      </c>
      <c r="C149" s="397" t="s">
        <v>3498</v>
      </c>
    </row>
    <row r="150" spans="2:3" x14ac:dyDescent="0.2">
      <c r="B150" s="398">
        <v>41584</v>
      </c>
      <c r="C150" s="397" t="s">
        <v>3499</v>
      </c>
    </row>
    <row r="151" spans="2:3" x14ac:dyDescent="0.2">
      <c r="B151" s="398">
        <v>41584</v>
      </c>
      <c r="C151" t="s">
        <v>3500</v>
      </c>
    </row>
    <row r="152" spans="2:3" x14ac:dyDescent="0.2">
      <c r="B152" s="398">
        <v>41596</v>
      </c>
      <c r="C152" s="397" t="s">
        <v>3501</v>
      </c>
    </row>
    <row r="153" spans="2:3" x14ac:dyDescent="0.2">
      <c r="B153" s="398">
        <v>41617</v>
      </c>
      <c r="C153" s="397" t="s">
        <v>3502</v>
      </c>
    </row>
    <row r="154" spans="2:3" x14ac:dyDescent="0.2">
      <c r="B154" s="398">
        <v>41617</v>
      </c>
      <c r="C154" s="397" t="s">
        <v>3503</v>
      </c>
    </row>
    <row r="155" spans="2:3" x14ac:dyDescent="0.2">
      <c r="B155" s="398">
        <v>41620</v>
      </c>
      <c r="C155" s="397" t="s">
        <v>3504</v>
      </c>
    </row>
    <row r="156" spans="2:3" x14ac:dyDescent="0.2">
      <c r="B156" s="398">
        <v>41621</v>
      </c>
      <c r="C156" s="397" t="s">
        <v>3505</v>
      </c>
    </row>
    <row r="157" spans="2:3" x14ac:dyDescent="0.2">
      <c r="B157" s="398">
        <v>41623</v>
      </c>
      <c r="C157" s="397" t="s">
        <v>3506</v>
      </c>
    </row>
    <row r="158" spans="2:3" x14ac:dyDescent="0.2">
      <c r="B158" s="398">
        <v>41625</v>
      </c>
      <c r="C158" t="s">
        <v>3469</v>
      </c>
    </row>
    <row r="159" spans="2:3" x14ac:dyDescent="0.2">
      <c r="B159" s="398">
        <v>41628</v>
      </c>
      <c r="C159" s="397" t="s">
        <v>3507</v>
      </c>
    </row>
    <row r="160" spans="2:3" x14ac:dyDescent="0.2">
      <c r="B160" s="398">
        <v>41631</v>
      </c>
      <c r="C160" s="397" t="s">
        <v>3508</v>
      </c>
    </row>
    <row r="161" spans="2:3" x14ac:dyDescent="0.2">
      <c r="B161" s="398">
        <v>41631</v>
      </c>
      <c r="C161" s="397" t="s">
        <v>3509</v>
      </c>
    </row>
    <row r="162" spans="2:3" x14ac:dyDescent="0.2">
      <c r="B162" s="398">
        <v>41652</v>
      </c>
      <c r="C162" s="397" t="s">
        <v>3510</v>
      </c>
    </row>
    <row r="163" spans="2:3" x14ac:dyDescent="0.2">
      <c r="B163" s="398">
        <v>41688</v>
      </c>
      <c r="C163" s="397" t="s">
        <v>3511</v>
      </c>
    </row>
    <row r="164" spans="2:3" x14ac:dyDescent="0.2">
      <c r="B164" s="398">
        <v>41768</v>
      </c>
      <c r="C164" s="397" t="s">
        <v>3512</v>
      </c>
    </row>
    <row r="165" spans="2:3" x14ac:dyDescent="0.2">
      <c r="B165" s="398">
        <v>41857</v>
      </c>
      <c r="C165" s="397" t="s">
        <v>3513</v>
      </c>
    </row>
    <row r="166" spans="2:3" x14ac:dyDescent="0.2">
      <c r="B166" s="398">
        <v>41859</v>
      </c>
      <c r="C166" s="397" t="s">
        <v>3514</v>
      </c>
    </row>
    <row r="167" spans="2:3" x14ac:dyDescent="0.2">
      <c r="B167" s="398">
        <v>41859</v>
      </c>
      <c r="C167" s="397" t="s">
        <v>3515</v>
      </c>
    </row>
    <row r="168" spans="2:3" x14ac:dyDescent="0.2">
      <c r="B168" s="398">
        <v>41860</v>
      </c>
      <c r="C168" s="397" t="s">
        <v>3516</v>
      </c>
    </row>
    <row r="169" spans="2:3" x14ac:dyDescent="0.2">
      <c r="B169" s="398">
        <v>41885</v>
      </c>
      <c r="C169" s="397" t="s">
        <v>3517</v>
      </c>
    </row>
    <row r="170" spans="2:3" x14ac:dyDescent="0.2">
      <c r="B170" s="398">
        <v>41935</v>
      </c>
      <c r="C170" s="397" t="s">
        <v>3518</v>
      </c>
    </row>
    <row r="171" spans="2:3" x14ac:dyDescent="0.2">
      <c r="B171" s="398">
        <v>41936</v>
      </c>
      <c r="C171" s="397" t="s">
        <v>3519</v>
      </c>
    </row>
    <row r="172" spans="2:3" x14ac:dyDescent="0.2">
      <c r="B172" s="398">
        <v>41964</v>
      </c>
      <c r="C172" s="397" t="s">
        <v>3520</v>
      </c>
    </row>
    <row r="173" spans="2:3" x14ac:dyDescent="0.2">
      <c r="B173" s="398">
        <v>41982</v>
      </c>
      <c r="C173" s="397" t="s">
        <v>3521</v>
      </c>
    </row>
    <row r="174" spans="2:3" x14ac:dyDescent="0.2">
      <c r="B174" s="398">
        <v>41984</v>
      </c>
      <c r="C174" s="397" t="s">
        <v>3522</v>
      </c>
    </row>
    <row r="175" spans="2:3" x14ac:dyDescent="0.2">
      <c r="B175" s="398">
        <v>41985</v>
      </c>
      <c r="C175" s="397" t="s">
        <v>3523</v>
      </c>
    </row>
    <row r="176" spans="2:3" x14ac:dyDescent="0.2">
      <c r="B176" s="398">
        <v>41988</v>
      </c>
      <c r="C176" s="397" t="s">
        <v>3524</v>
      </c>
    </row>
    <row r="177" spans="2:3" x14ac:dyDescent="0.2">
      <c r="B177" s="398">
        <v>41989</v>
      </c>
      <c r="C177" t="s">
        <v>3469</v>
      </c>
    </row>
    <row r="178" spans="2:3" x14ac:dyDescent="0.2">
      <c r="B178" s="398">
        <v>41992</v>
      </c>
      <c r="C178" s="397" t="s">
        <v>3525</v>
      </c>
    </row>
    <row r="179" spans="2:3" x14ac:dyDescent="0.2">
      <c r="B179" s="398">
        <v>41997</v>
      </c>
      <c r="C179" s="397" t="s">
        <v>3526</v>
      </c>
    </row>
    <row r="180" spans="2:3" x14ac:dyDescent="0.2">
      <c r="B180" s="398">
        <v>42004</v>
      </c>
      <c r="C180" s="397" t="s">
        <v>3527</v>
      </c>
    </row>
    <row r="181" spans="2:3" x14ac:dyDescent="0.2">
      <c r="B181" s="398">
        <v>42012</v>
      </c>
      <c r="C181" s="397" t="s">
        <v>3528</v>
      </c>
    </row>
    <row r="182" spans="2:3" x14ac:dyDescent="0.2">
      <c r="B182" s="398">
        <v>42046</v>
      </c>
      <c r="C182" s="397" t="s">
        <v>3529</v>
      </c>
    </row>
    <row r="183" spans="2:3" x14ac:dyDescent="0.2">
      <c r="B183" s="398">
        <v>42207</v>
      </c>
      <c r="C183" s="397" t="s">
        <v>3530</v>
      </c>
    </row>
    <row r="184" spans="2:3" x14ac:dyDescent="0.2">
      <c r="B184" s="398">
        <v>42243</v>
      </c>
      <c r="C184" s="397" t="s">
        <v>3531</v>
      </c>
    </row>
    <row r="185" spans="2:3" x14ac:dyDescent="0.2">
      <c r="B185" s="398">
        <v>42320</v>
      </c>
      <c r="C185" s="397" t="s">
        <v>3532</v>
      </c>
    </row>
    <row r="186" spans="2:3" x14ac:dyDescent="0.2">
      <c r="B186" s="398">
        <v>42357</v>
      </c>
      <c r="C186" s="397" t="s">
        <v>3533</v>
      </c>
    </row>
    <row r="187" spans="2:3" x14ac:dyDescent="0.2">
      <c r="B187" s="398">
        <v>42357</v>
      </c>
      <c r="C187" s="397" t="s">
        <v>3534</v>
      </c>
    </row>
    <row r="188" spans="2:3" x14ac:dyDescent="0.2">
      <c r="B188" s="398">
        <v>42359</v>
      </c>
      <c r="C188" s="397" t="s">
        <v>3535</v>
      </c>
    </row>
    <row r="189" spans="2:3" x14ac:dyDescent="0.2">
      <c r="B189" s="398">
        <v>42360</v>
      </c>
      <c r="C189" s="397" t="s">
        <v>3536</v>
      </c>
    </row>
    <row r="190" spans="2:3" x14ac:dyDescent="0.2">
      <c r="B190" s="398">
        <v>42361</v>
      </c>
      <c r="C190" t="s">
        <v>3469</v>
      </c>
    </row>
    <row r="191" spans="2:3" x14ac:dyDescent="0.2">
      <c r="B191" s="398">
        <v>42362</v>
      </c>
      <c r="C191" s="397" t="s">
        <v>3537</v>
      </c>
    </row>
    <row r="192" spans="2:3" x14ac:dyDescent="0.2">
      <c r="B192" s="398">
        <v>42368</v>
      </c>
      <c r="C192" s="397" t="s">
        <v>3538</v>
      </c>
    </row>
    <row r="193" spans="2:3" x14ac:dyDescent="0.2">
      <c r="B193" s="398">
        <v>42369</v>
      </c>
      <c r="C193" s="397" t="s">
        <v>3539</v>
      </c>
    </row>
    <row r="194" spans="2:3" x14ac:dyDescent="0.2">
      <c r="B194" s="398">
        <v>42378</v>
      </c>
      <c r="C194" s="397" t="s">
        <v>3540</v>
      </c>
    </row>
    <row r="195" spans="2:3" x14ac:dyDescent="0.2">
      <c r="B195" s="398">
        <v>42387</v>
      </c>
      <c r="C195" s="397" t="s">
        <v>3541</v>
      </c>
    </row>
    <row r="196" spans="2:3" x14ac:dyDescent="0.2">
      <c r="B196" s="398">
        <v>42395</v>
      </c>
      <c r="C196" s="397" t="s">
        <v>3542</v>
      </c>
    </row>
    <row r="197" spans="2:3" x14ac:dyDescent="0.2">
      <c r="B197" s="398">
        <v>42428</v>
      </c>
      <c r="C197" s="397" t="s">
        <v>3543</v>
      </c>
    </row>
    <row r="198" spans="2:3" x14ac:dyDescent="0.2">
      <c r="B198" s="398">
        <v>42556</v>
      </c>
      <c r="C198" s="397" t="s">
        <v>3544</v>
      </c>
    </row>
    <row r="199" spans="2:3" x14ac:dyDescent="0.2">
      <c r="B199" s="398">
        <v>42559</v>
      </c>
      <c r="C199" s="397" t="s">
        <v>3545</v>
      </c>
    </row>
    <row r="200" spans="2:3" x14ac:dyDescent="0.2">
      <c r="B200" s="398">
        <v>42614</v>
      </c>
      <c r="C200" s="397" t="s">
        <v>3546</v>
      </c>
    </row>
    <row r="201" spans="2:3" x14ac:dyDescent="0.2">
      <c r="B201" s="398">
        <v>42730</v>
      </c>
      <c r="C201" s="397" t="s">
        <v>3547</v>
      </c>
    </row>
    <row r="202" spans="2:3" x14ac:dyDescent="0.2">
      <c r="B202" s="398">
        <v>42730</v>
      </c>
      <c r="C202" s="397" t="s">
        <v>3548</v>
      </c>
    </row>
    <row r="203" spans="2:3" x14ac:dyDescent="0.2">
      <c r="B203" s="398">
        <v>42730</v>
      </c>
      <c r="C203" s="397" t="s">
        <v>3549</v>
      </c>
    </row>
    <row r="204" spans="2:3" x14ac:dyDescent="0.2">
      <c r="B204" s="398">
        <v>42731</v>
      </c>
      <c r="C204" t="s">
        <v>3469</v>
      </c>
    </row>
    <row r="205" spans="2:3" x14ac:dyDescent="0.2">
      <c r="B205" s="398">
        <v>42732</v>
      </c>
      <c r="C205" s="397" t="s">
        <v>3550</v>
      </c>
    </row>
    <row r="206" spans="2:3" x14ac:dyDescent="0.2">
      <c r="B206" s="398">
        <v>42732</v>
      </c>
      <c r="C206" s="397" t="s">
        <v>3551</v>
      </c>
    </row>
    <row r="207" spans="2:3" x14ac:dyDescent="0.2">
      <c r="B207" s="398">
        <v>42734</v>
      </c>
      <c r="C207" s="397" t="s">
        <v>3552</v>
      </c>
    </row>
    <row r="208" spans="2:3" x14ac:dyDescent="0.2">
      <c r="B208" s="398">
        <v>42734</v>
      </c>
      <c r="C208" s="397" t="s">
        <v>3553</v>
      </c>
    </row>
    <row r="209" spans="2:3" x14ac:dyDescent="0.2">
      <c r="B209" s="398">
        <v>42741</v>
      </c>
      <c r="C209" s="397" t="s">
        <v>3554</v>
      </c>
    </row>
    <row r="210" spans="2:3" x14ac:dyDescent="0.2">
      <c r="B210" s="398">
        <v>42741</v>
      </c>
      <c r="C210" s="397" t="s">
        <v>3555</v>
      </c>
    </row>
    <row r="211" spans="2:3" x14ac:dyDescent="0.2">
      <c r="B211" s="398">
        <v>42744</v>
      </c>
      <c r="C211" s="397" t="s">
        <v>3556</v>
      </c>
    </row>
    <row r="212" spans="2:3" x14ac:dyDescent="0.2">
      <c r="B212" s="398">
        <v>42747</v>
      </c>
      <c r="C212" s="397" t="s">
        <v>3557</v>
      </c>
    </row>
    <row r="213" spans="2:3" x14ac:dyDescent="0.2">
      <c r="B213" s="398">
        <v>42814</v>
      </c>
      <c r="C213" t="s">
        <v>3558</v>
      </c>
    </row>
    <row r="214" spans="2:3" x14ac:dyDescent="0.2">
      <c r="B214" s="398">
        <v>42864</v>
      </c>
      <c r="C214" t="s">
        <v>3559</v>
      </c>
    </row>
    <row r="215" spans="2:3" x14ac:dyDescent="0.2">
      <c r="B215" s="398">
        <v>42868</v>
      </c>
      <c r="C215" t="s">
        <v>3560</v>
      </c>
    </row>
    <row r="216" spans="2:3" x14ac:dyDescent="0.2">
      <c r="B216" s="445">
        <v>43092</v>
      </c>
      <c r="C216" s="397" t="s">
        <v>3942</v>
      </c>
    </row>
    <row r="217" spans="2:3" x14ac:dyDescent="0.2">
      <c r="B217" s="445">
        <v>43093</v>
      </c>
      <c r="C217" s="397" t="s">
        <v>3943</v>
      </c>
    </row>
    <row r="218" spans="2:3" x14ac:dyDescent="0.2">
      <c r="B218" s="445">
        <v>43095</v>
      </c>
      <c r="C218" s="397" t="s">
        <v>3945</v>
      </c>
    </row>
    <row r="219" spans="2:3" x14ac:dyDescent="0.2">
      <c r="B219" s="445">
        <v>43095</v>
      </c>
      <c r="C219" s="397" t="s">
        <v>3944</v>
      </c>
    </row>
    <row r="220" spans="2:3" x14ac:dyDescent="0.2">
      <c r="B220" s="445">
        <v>43095</v>
      </c>
      <c r="C220" t="s">
        <v>3469</v>
      </c>
    </row>
    <row r="221" spans="2:3" x14ac:dyDescent="0.2">
      <c r="B221" s="445">
        <v>43095</v>
      </c>
      <c r="C221" s="397" t="s">
        <v>3946</v>
      </c>
    </row>
    <row r="222" spans="2:3" x14ac:dyDescent="0.2">
      <c r="B222" s="445">
        <v>43097</v>
      </c>
      <c r="C222" s="397" t="s">
        <v>3947</v>
      </c>
    </row>
    <row r="223" spans="2:3" x14ac:dyDescent="0.2">
      <c r="B223" s="445">
        <v>43098</v>
      </c>
      <c r="C223" s="397" t="s">
        <v>3963</v>
      </c>
    </row>
    <row r="224" spans="2:3" x14ac:dyDescent="0.2">
      <c r="B224" s="445">
        <v>43102</v>
      </c>
      <c r="C224" s="397" t="s">
        <v>3970</v>
      </c>
    </row>
    <row r="225" spans="2:3" x14ac:dyDescent="0.2">
      <c r="B225" s="445">
        <v>43102</v>
      </c>
      <c r="C225" s="397" t="s">
        <v>3968</v>
      </c>
    </row>
    <row r="226" spans="2:3" x14ac:dyDescent="0.2">
      <c r="B226" s="445">
        <v>43102</v>
      </c>
      <c r="C226" s="397" t="s">
        <v>3969</v>
      </c>
    </row>
    <row r="227" spans="2:3" x14ac:dyDescent="0.2">
      <c r="B227" s="445">
        <v>43109</v>
      </c>
      <c r="C227" s="397" t="s">
        <v>3983</v>
      </c>
    </row>
    <row r="228" spans="2:3" x14ac:dyDescent="0.2">
      <c r="B228" s="445">
        <v>43280</v>
      </c>
      <c r="C228" s="397" t="s">
        <v>4160</v>
      </c>
    </row>
    <row r="229" spans="2:3" x14ac:dyDescent="0.2">
      <c r="B229" s="445">
        <v>43280</v>
      </c>
      <c r="C229" s="397" t="s">
        <v>4158</v>
      </c>
    </row>
    <row r="230" spans="2:3" x14ac:dyDescent="0.2">
      <c r="B230" s="445">
        <v>43280</v>
      </c>
      <c r="C230" s="397" t="s">
        <v>4159</v>
      </c>
    </row>
    <row r="231" spans="2:3" x14ac:dyDescent="0.2">
      <c r="B231" s="445">
        <v>43280</v>
      </c>
      <c r="C231" s="397" t="s">
        <v>4161</v>
      </c>
    </row>
    <row r="232" spans="2:3" x14ac:dyDescent="0.2">
      <c r="B232" s="445">
        <v>43312</v>
      </c>
      <c r="C232" s="397" t="s">
        <v>4204</v>
      </c>
    </row>
    <row r="233" spans="2:3" x14ac:dyDescent="0.2">
      <c r="B233" s="445">
        <v>43371</v>
      </c>
      <c r="C233" s="397" t="s">
        <v>4283</v>
      </c>
    </row>
    <row r="234" spans="2:3" x14ac:dyDescent="0.2">
      <c r="B234" s="445">
        <v>43371</v>
      </c>
      <c r="C234" s="445" t="s">
        <v>4284</v>
      </c>
    </row>
    <row r="235" spans="2:3" x14ac:dyDescent="0.2">
      <c r="B235" s="445">
        <v>43434</v>
      </c>
      <c r="C235" s="397" t="s">
        <v>4378</v>
      </c>
    </row>
    <row r="236" spans="2:3" x14ac:dyDescent="0.2">
      <c r="B236" s="445">
        <v>43465</v>
      </c>
      <c r="C236" s="397" t="s">
        <v>4390</v>
      </c>
    </row>
    <row r="237" spans="2:3" x14ac:dyDescent="0.2">
      <c r="B237" s="445">
        <v>43496</v>
      </c>
      <c r="C237" s="397" t="s">
        <v>4399</v>
      </c>
    </row>
    <row r="238" spans="2:3" s="846" customFormat="1" x14ac:dyDescent="0.2">
      <c r="B238" s="445">
        <v>43496</v>
      </c>
      <c r="C238" s="397" t="s">
        <v>4402</v>
      </c>
    </row>
    <row r="239" spans="2:3" x14ac:dyDescent="0.2">
      <c r="B239" s="445">
        <v>43496</v>
      </c>
      <c r="C239" s="397" t="s">
        <v>4401</v>
      </c>
    </row>
    <row r="240" spans="2:3" x14ac:dyDescent="0.2">
      <c r="B240" s="445">
        <v>43496</v>
      </c>
      <c r="C240" s="397" t="s">
        <v>4400</v>
      </c>
    </row>
    <row r="241" spans="2:3" x14ac:dyDescent="0.2">
      <c r="B241" s="445">
        <v>43524</v>
      </c>
      <c r="C241" s="397" t="s">
        <v>4418</v>
      </c>
    </row>
    <row r="242" spans="2:3" x14ac:dyDescent="0.2">
      <c r="B242" s="445">
        <v>43830</v>
      </c>
      <c r="C242" s="397" t="s">
        <v>4545</v>
      </c>
    </row>
    <row r="243" spans="2:3" x14ac:dyDescent="0.2">
      <c r="B243" s="445">
        <v>43830</v>
      </c>
      <c r="C243" s="397" t="s">
        <v>4401</v>
      </c>
    </row>
    <row r="244" spans="2:3" x14ac:dyDescent="0.2">
      <c r="B244" s="445">
        <v>43830</v>
      </c>
      <c r="C244" s="397" t="s">
        <v>4400</v>
      </c>
    </row>
    <row r="245" spans="2:3" x14ac:dyDescent="0.2">
      <c r="B245" s="445"/>
    </row>
    <row r="246" spans="2:3" x14ac:dyDescent="0.2">
      <c r="B246" s="445"/>
    </row>
    <row r="247" spans="2:3" x14ac:dyDescent="0.2">
      <c r="B247" s="445"/>
    </row>
    <row r="248" spans="2:3" x14ac:dyDescent="0.2">
      <c r="B248" s="445"/>
    </row>
    <row r="249" spans="2:3" x14ac:dyDescent="0.2">
      <c r="B249" s="445"/>
    </row>
    <row r="548" spans="1:3" x14ac:dyDescent="0.2">
      <c r="A548" s="479"/>
      <c r="B548" s="605"/>
      <c r="C548" s="479"/>
    </row>
    <row r="549" spans="1:3" x14ac:dyDescent="0.2">
      <c r="A549" s="540"/>
      <c r="B549" s="605"/>
      <c r="C549" s="479"/>
    </row>
    <row r="550" spans="1:3" x14ac:dyDescent="0.2">
      <c r="A550" s="540"/>
      <c r="B550" s="605"/>
      <c r="C550" s="479"/>
    </row>
    <row r="551" spans="1:3" x14ac:dyDescent="0.2">
      <c r="A551" s="540"/>
      <c r="B551" s="605"/>
      <c r="C551" s="479"/>
    </row>
    <row r="552" spans="1:3" x14ac:dyDescent="0.2">
      <c r="A552" s="540"/>
      <c r="B552" s="605"/>
      <c r="C552" s="479"/>
    </row>
    <row r="553" spans="1:3" x14ac:dyDescent="0.2">
      <c r="A553" s="540"/>
      <c r="B553" s="605"/>
      <c r="C553" s="479"/>
    </row>
    <row r="554" spans="1:3" x14ac:dyDescent="0.2">
      <c r="A554" s="540"/>
      <c r="B554" s="605"/>
      <c r="C554" s="479"/>
    </row>
    <row r="555" spans="1:3" x14ac:dyDescent="0.2">
      <c r="A555" s="540"/>
      <c r="B555" s="605"/>
      <c r="C555" s="479"/>
    </row>
    <row r="556" spans="1:3" x14ac:dyDescent="0.2">
      <c r="A556" s="540"/>
      <c r="B556" s="605"/>
      <c r="C556" s="479"/>
    </row>
    <row r="557" spans="1:3" x14ac:dyDescent="0.2">
      <c r="A557" s="540"/>
      <c r="B557" s="605"/>
      <c r="C557" s="479"/>
    </row>
    <row r="558" spans="1:3" x14ac:dyDescent="0.2">
      <c r="A558" s="540"/>
      <c r="B558" s="605"/>
      <c r="C558" s="479"/>
    </row>
    <row r="559" spans="1:3" x14ac:dyDescent="0.2">
      <c r="A559" s="540"/>
      <c r="B559" s="605"/>
      <c r="C559" s="479"/>
    </row>
    <row r="560" spans="1:3" x14ac:dyDescent="0.2">
      <c r="A560" s="540"/>
      <c r="B560" s="605"/>
      <c r="C560" s="479"/>
    </row>
    <row r="561" spans="1:3" x14ac:dyDescent="0.2">
      <c r="A561" s="540"/>
      <c r="B561" s="605"/>
      <c r="C561" s="479"/>
    </row>
    <row r="562" spans="1:3" x14ac:dyDescent="0.2">
      <c r="A562" s="540"/>
      <c r="B562" s="605"/>
      <c r="C562" s="479"/>
    </row>
    <row r="563" spans="1:3" x14ac:dyDescent="0.2">
      <c r="A563" s="540"/>
      <c r="B563" s="605"/>
      <c r="C563" s="479"/>
    </row>
    <row r="564" spans="1:3" x14ac:dyDescent="0.2">
      <c r="A564" s="479"/>
      <c r="B564" s="605"/>
      <c r="C564" s="479"/>
    </row>
    <row r="565" spans="1:3" x14ac:dyDescent="0.2">
      <c r="B565" s="606"/>
    </row>
  </sheetData>
  <sheetProtection selectLockedCells="1" selectUnlockedCells="1"/>
  <pageMargins left="0.74791666666666667" right="0.74791666666666667" top="0.57013888888888886" bottom="0.67013888888888884" header="0.51180555555555551" footer="0.51180555555555551"/>
  <pageSetup firstPageNumber="0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93"/>
  <sheetViews>
    <sheetView workbookViewId="0"/>
  </sheetViews>
  <sheetFormatPr defaultColWidth="8.85546875" defaultRowHeight="12.75" x14ac:dyDescent="0.2"/>
  <cols>
    <col min="2" max="2" width="10.5703125" customWidth="1"/>
    <col min="4" max="4" width="8.5703125" customWidth="1"/>
    <col min="5" max="5" width="9.5703125" customWidth="1"/>
    <col min="9" max="9" width="9.85546875" customWidth="1"/>
    <col min="11" max="11" width="11" customWidth="1"/>
    <col min="12" max="15" width="9.140625" bestFit="1" customWidth="1"/>
  </cols>
  <sheetData>
    <row r="1" spans="1:11" ht="11.1" customHeight="1" x14ac:dyDescent="0.2">
      <c r="A1" s="392" t="s">
        <v>1849</v>
      </c>
      <c r="B1" s="9"/>
      <c r="C1" s="9"/>
      <c r="D1" s="9"/>
      <c r="E1" s="9"/>
      <c r="F1" s="9"/>
      <c r="G1" s="9"/>
      <c r="H1" s="9"/>
      <c r="I1" s="9"/>
      <c r="J1" s="9"/>
      <c r="K1" s="23"/>
    </row>
    <row r="2" spans="1:11" ht="11.1" customHeight="1" x14ac:dyDescent="0.2">
      <c r="A2" s="80" t="s">
        <v>3561</v>
      </c>
      <c r="B2" s="13"/>
      <c r="C2" s="13"/>
      <c r="D2" s="13"/>
      <c r="E2" s="13"/>
      <c r="F2" s="13"/>
      <c r="G2" s="13"/>
      <c r="H2" s="13"/>
      <c r="I2" s="13"/>
      <c r="J2" s="13"/>
      <c r="K2" s="41"/>
    </row>
    <row r="3" spans="1:11" ht="11.1" customHeight="1" x14ac:dyDescent="0.2">
      <c r="A3" s="80" t="s">
        <v>3562</v>
      </c>
      <c r="B3" s="13"/>
      <c r="C3" s="13"/>
      <c r="D3" s="13"/>
      <c r="E3" s="13"/>
      <c r="F3" s="13"/>
      <c r="G3" s="13"/>
      <c r="H3" s="13"/>
      <c r="I3" s="13"/>
      <c r="J3" s="13"/>
      <c r="K3" s="41"/>
    </row>
    <row r="4" spans="1:11" ht="11.1" customHeight="1" x14ac:dyDescent="0.2">
      <c r="A4" s="80" t="s">
        <v>3563</v>
      </c>
      <c r="B4" s="13"/>
      <c r="C4" s="13"/>
      <c r="D4" s="13"/>
      <c r="E4" s="13"/>
      <c r="F4" s="13"/>
      <c r="G4" s="13"/>
      <c r="H4" s="13"/>
      <c r="I4" s="13"/>
      <c r="J4" s="13"/>
      <c r="K4" s="41"/>
    </row>
    <row r="5" spans="1:11" ht="11.1" customHeight="1" x14ac:dyDescent="0.2">
      <c r="A5" s="80" t="s">
        <v>3564</v>
      </c>
      <c r="B5" s="13"/>
      <c r="C5" s="13"/>
      <c r="D5" s="13"/>
      <c r="E5" s="13"/>
      <c r="F5" s="13"/>
      <c r="G5" s="13"/>
      <c r="H5" s="13"/>
      <c r="I5" s="13"/>
      <c r="J5" s="13"/>
      <c r="K5" s="41"/>
    </row>
    <row r="6" spans="1:11" ht="11.1" customHeight="1" x14ac:dyDescent="0.2">
      <c r="A6" s="80" t="s">
        <v>3565</v>
      </c>
      <c r="B6" s="13"/>
      <c r="C6" s="13"/>
      <c r="D6" s="13"/>
      <c r="E6" s="13"/>
      <c r="F6" s="13"/>
      <c r="G6" s="13"/>
      <c r="H6" s="13"/>
      <c r="I6" s="13"/>
      <c r="J6" s="13"/>
      <c r="K6" s="41"/>
    </row>
    <row r="7" spans="1:11" ht="11.1" customHeight="1" x14ac:dyDescent="0.2">
      <c r="A7" s="80" t="s">
        <v>3566</v>
      </c>
      <c r="B7" s="13"/>
      <c r="C7" s="13"/>
      <c r="D7" s="13"/>
      <c r="E7" s="13"/>
      <c r="F7" s="13"/>
      <c r="G7" s="13"/>
      <c r="H7" s="13"/>
      <c r="I7" s="13"/>
      <c r="J7" s="13"/>
      <c r="K7" s="41"/>
    </row>
    <row r="8" spans="1:11" ht="11.1" customHeight="1" x14ac:dyDescent="0.2">
      <c r="A8" s="80" t="s">
        <v>3567</v>
      </c>
      <c r="B8" s="13"/>
      <c r="C8" s="13"/>
      <c r="D8" s="13"/>
      <c r="E8" s="13"/>
      <c r="F8" s="13"/>
      <c r="G8" s="13"/>
      <c r="H8" s="13"/>
      <c r="I8" s="13"/>
      <c r="J8" s="13"/>
      <c r="K8" s="41"/>
    </row>
    <row r="9" spans="1:11" ht="11.1" customHeight="1" x14ac:dyDescent="0.2">
      <c r="A9" s="36"/>
      <c r="B9" s="400" t="s">
        <v>3568</v>
      </c>
      <c r="C9" s="155" t="s">
        <v>3569</v>
      </c>
      <c r="D9" s="13"/>
      <c r="E9" s="13"/>
      <c r="F9" s="13"/>
      <c r="G9" s="13"/>
      <c r="H9" s="13"/>
      <c r="I9" s="13"/>
      <c r="J9" s="13"/>
      <c r="K9" s="41"/>
    </row>
    <row r="10" spans="1:11" ht="11.1" customHeight="1" x14ac:dyDescent="0.2">
      <c r="A10" s="80" t="s">
        <v>3570</v>
      </c>
      <c r="B10" s="13"/>
      <c r="C10" s="13"/>
      <c r="D10" s="13"/>
      <c r="E10" s="13"/>
      <c r="F10" s="13"/>
      <c r="G10" s="13"/>
      <c r="H10" s="13"/>
      <c r="I10" s="13"/>
      <c r="J10" s="13"/>
      <c r="K10" s="41"/>
    </row>
    <row r="11" spans="1:11" ht="9.6" customHeight="1" x14ac:dyDescent="0.2">
      <c r="A11" s="10"/>
      <c r="B11" s="401" t="s">
        <v>3571</v>
      </c>
      <c r="C11" s="401" t="s">
        <v>3572</v>
      </c>
      <c r="D11" s="401" t="s">
        <v>3573</v>
      </c>
      <c r="E11" s="401" t="s">
        <v>3574</v>
      </c>
      <c r="F11" s="401" t="s">
        <v>3236</v>
      </c>
      <c r="G11" s="13"/>
      <c r="H11" s="13"/>
      <c r="I11" s="13"/>
      <c r="J11" s="13"/>
      <c r="K11" s="41"/>
    </row>
    <row r="12" spans="1:11" ht="9.6" customHeight="1" x14ac:dyDescent="0.2">
      <c r="A12" s="10" t="s">
        <v>3575</v>
      </c>
      <c r="B12" s="402">
        <v>0.1</v>
      </c>
      <c r="C12" s="402">
        <v>0.1</v>
      </c>
      <c r="D12" s="402">
        <v>0.1</v>
      </c>
      <c r="E12" s="402">
        <v>0.1</v>
      </c>
      <c r="F12" s="402">
        <v>0.4</v>
      </c>
      <c r="G12" s="13"/>
      <c r="H12" s="13"/>
      <c r="I12" s="13"/>
      <c r="J12" s="13"/>
      <c r="K12" s="41"/>
    </row>
    <row r="13" spans="1:11" ht="9.6" customHeight="1" x14ac:dyDescent="0.2">
      <c r="A13" s="10" t="s">
        <v>3576</v>
      </c>
      <c r="B13" s="402">
        <v>0.1</v>
      </c>
      <c r="C13" s="402">
        <v>0.1</v>
      </c>
      <c r="D13" s="402">
        <v>0.11</v>
      </c>
      <c r="E13" s="402">
        <v>0.11</v>
      </c>
      <c r="F13" s="402">
        <v>0.42</v>
      </c>
      <c r="G13" s="13"/>
      <c r="H13" s="13"/>
      <c r="I13" s="13"/>
      <c r="J13" s="13"/>
      <c r="K13" s="41"/>
    </row>
    <row r="14" spans="1:11" ht="9.6" customHeight="1" x14ac:dyDescent="0.2">
      <c r="A14" s="10" t="s">
        <v>3577</v>
      </c>
      <c r="B14" s="402">
        <v>0.11</v>
      </c>
      <c r="C14" s="402">
        <v>0.11</v>
      </c>
      <c r="D14" s="402">
        <v>0.11</v>
      </c>
      <c r="E14" s="402">
        <v>0.11</v>
      </c>
      <c r="F14" s="402">
        <v>0.44</v>
      </c>
      <c r="G14" s="13"/>
      <c r="H14" s="13"/>
      <c r="I14" s="13"/>
      <c r="J14" s="13"/>
      <c r="K14" s="41"/>
    </row>
    <row r="15" spans="1:11" ht="9.6" customHeight="1" x14ac:dyDescent="0.2">
      <c r="A15" s="10" t="s">
        <v>3578</v>
      </c>
      <c r="B15" s="402">
        <v>0.11</v>
      </c>
      <c r="C15" s="402">
        <v>0.11</v>
      </c>
      <c r="D15" s="402">
        <v>0.12</v>
      </c>
      <c r="E15" s="402">
        <v>0.12</v>
      </c>
      <c r="F15" s="402">
        <v>0.46</v>
      </c>
      <c r="G15" s="13"/>
      <c r="H15" s="13"/>
      <c r="I15" s="13"/>
      <c r="J15" s="13"/>
      <c r="K15" s="41"/>
    </row>
    <row r="16" spans="1:11" ht="9.6" customHeight="1" x14ac:dyDescent="0.2">
      <c r="A16" s="10" t="s">
        <v>3579</v>
      </c>
      <c r="B16" s="402">
        <v>0.12</v>
      </c>
      <c r="C16" s="402">
        <v>0.12</v>
      </c>
      <c r="D16" s="402">
        <v>0.12</v>
      </c>
      <c r="E16" s="402">
        <v>0.12</v>
      </c>
      <c r="F16" s="402">
        <v>0.48</v>
      </c>
      <c r="G16" s="13"/>
      <c r="H16" s="13"/>
      <c r="I16" s="13"/>
      <c r="J16" s="13"/>
      <c r="K16" s="41"/>
    </row>
    <row r="17" spans="1:11" ht="11.1" customHeight="1" x14ac:dyDescent="0.2">
      <c r="A17" s="36" t="s">
        <v>3580</v>
      </c>
      <c r="B17" s="13"/>
      <c r="C17" s="13"/>
      <c r="D17" s="13"/>
      <c r="E17" s="13"/>
      <c r="F17" s="13"/>
      <c r="G17" s="13"/>
      <c r="H17" s="13"/>
      <c r="I17" s="13"/>
      <c r="J17" s="13"/>
      <c r="K17" s="41"/>
    </row>
    <row r="18" spans="1:11" ht="11.1" customHeight="1" x14ac:dyDescent="0.2">
      <c r="A18" s="36" t="s">
        <v>3581</v>
      </c>
      <c r="B18" s="13"/>
      <c r="C18" s="13"/>
      <c r="D18" s="13"/>
      <c r="E18" s="13"/>
      <c r="F18" s="13"/>
      <c r="G18" s="13"/>
      <c r="H18" s="13"/>
      <c r="I18" s="13"/>
      <c r="J18" s="13"/>
      <c r="K18" s="41"/>
    </row>
    <row r="19" spans="1:11" ht="11.1" customHeight="1" x14ac:dyDescent="0.2">
      <c r="A19" s="36"/>
      <c r="B19" s="400" t="s">
        <v>3582</v>
      </c>
      <c r="C19" s="13" t="s">
        <v>3583</v>
      </c>
      <c r="D19" s="13"/>
      <c r="E19" s="13"/>
      <c r="F19" s="13"/>
      <c r="G19" s="13"/>
      <c r="H19" s="13"/>
      <c r="I19" s="13"/>
      <c r="J19" s="13"/>
      <c r="K19" s="41"/>
    </row>
    <row r="20" spans="1:11" ht="11.1" customHeight="1" x14ac:dyDescent="0.2">
      <c r="A20" s="80" t="s">
        <v>3584</v>
      </c>
      <c r="B20" s="13"/>
      <c r="C20" s="13"/>
      <c r="D20" s="13"/>
      <c r="E20" s="13"/>
      <c r="F20" s="13"/>
      <c r="G20" s="13"/>
      <c r="H20" s="13"/>
      <c r="I20" s="13"/>
      <c r="J20" s="13"/>
      <c r="K20" s="41"/>
    </row>
    <row r="21" spans="1:11" ht="11.1" customHeight="1" x14ac:dyDescent="0.2">
      <c r="A21" s="80" t="s">
        <v>3585</v>
      </c>
      <c r="B21" s="13"/>
      <c r="C21" s="13"/>
      <c r="D21" s="13"/>
      <c r="E21" s="13"/>
      <c r="F21" s="13"/>
      <c r="G21" s="13"/>
      <c r="H21" s="13"/>
      <c r="I21" s="13"/>
      <c r="J21" s="13"/>
      <c r="K21" s="41"/>
    </row>
    <row r="22" spans="1:11" ht="11.1" customHeight="1" x14ac:dyDescent="0.2">
      <c r="A22" s="80" t="s">
        <v>3586</v>
      </c>
      <c r="B22" s="13"/>
      <c r="C22" s="13"/>
      <c r="D22" s="13"/>
      <c r="F22" s="403" t="s">
        <v>3587</v>
      </c>
      <c r="G22" s="13"/>
      <c r="H22" s="13"/>
      <c r="I22" s="13"/>
      <c r="J22" s="13"/>
      <c r="K22" s="41"/>
    </row>
    <row r="23" spans="1:11" ht="11.1" customHeight="1" x14ac:dyDescent="0.2">
      <c r="A23" s="36"/>
      <c r="B23" s="400" t="s">
        <v>3588</v>
      </c>
      <c r="C23" s="155" t="s">
        <v>3589</v>
      </c>
      <c r="D23" s="13"/>
      <c r="E23" s="13"/>
      <c r="F23" s="13"/>
      <c r="G23" s="13"/>
      <c r="H23" s="13"/>
      <c r="I23" s="13"/>
      <c r="J23" s="13"/>
      <c r="K23" s="41"/>
    </row>
    <row r="24" spans="1:11" ht="11.1" customHeight="1" x14ac:dyDescent="0.2">
      <c r="A24" s="88" t="s">
        <v>3590</v>
      </c>
      <c r="B24" s="25"/>
      <c r="C24" s="25"/>
      <c r="D24" s="25"/>
      <c r="E24" s="25"/>
      <c r="F24" s="25"/>
      <c r="G24" s="25"/>
      <c r="H24" s="25"/>
      <c r="I24" s="25"/>
      <c r="J24" s="25"/>
      <c r="K24" s="39"/>
    </row>
    <row r="25" spans="1:11" ht="3.95" customHeight="1" x14ac:dyDescent="0.2">
      <c r="A25" s="80"/>
      <c r="B25" s="13"/>
      <c r="C25" s="13"/>
      <c r="D25" s="13"/>
      <c r="E25" s="13"/>
      <c r="F25" s="13"/>
      <c r="G25" s="13"/>
      <c r="H25" s="13"/>
      <c r="I25" s="13"/>
      <c r="J25" s="13"/>
      <c r="K25" s="41"/>
    </row>
    <row r="26" spans="1:11" ht="11.1" customHeight="1" x14ac:dyDescent="0.2">
      <c r="A26" s="7" t="s">
        <v>3591</v>
      </c>
      <c r="B26" s="9"/>
      <c r="C26" s="9"/>
      <c r="D26" s="9"/>
      <c r="E26" s="9"/>
      <c r="F26" s="9"/>
      <c r="G26" s="9"/>
      <c r="H26" s="9"/>
      <c r="I26" s="9"/>
      <c r="J26" s="9"/>
      <c r="K26" s="23"/>
    </row>
    <row r="27" spans="1:11" ht="11.1" customHeight="1" x14ac:dyDescent="0.2">
      <c r="A27" s="36" t="s">
        <v>3592</v>
      </c>
      <c r="B27" s="13"/>
      <c r="C27" s="13"/>
      <c r="D27" s="13"/>
      <c r="E27" s="13"/>
      <c r="F27" s="13"/>
      <c r="G27" s="13"/>
      <c r="H27" s="13"/>
      <c r="I27" s="13"/>
      <c r="J27" s="13"/>
      <c r="K27" s="41"/>
    </row>
    <row r="28" spans="1:11" ht="11.1" customHeight="1" x14ac:dyDescent="0.2">
      <c r="A28" s="80" t="s">
        <v>3593</v>
      </c>
      <c r="B28" s="13"/>
      <c r="C28" s="13"/>
      <c r="D28" s="13"/>
      <c r="E28" s="13"/>
      <c r="F28" s="13"/>
      <c r="G28" s="13"/>
      <c r="H28" s="13"/>
      <c r="I28" s="13"/>
      <c r="J28" s="13"/>
      <c r="K28" s="41"/>
    </row>
    <row r="29" spans="1:11" ht="11.1" customHeight="1" x14ac:dyDescent="0.2">
      <c r="A29" s="36" t="s">
        <v>3594</v>
      </c>
      <c r="B29" s="13"/>
      <c r="C29" s="13"/>
      <c r="D29" s="13"/>
      <c r="E29" s="13"/>
      <c r="F29" s="13"/>
      <c r="G29" s="13"/>
      <c r="H29" s="13"/>
      <c r="I29" s="13"/>
      <c r="J29" s="13"/>
      <c r="K29" s="41"/>
    </row>
    <row r="30" spans="1:11" ht="11.1" customHeight="1" x14ac:dyDescent="0.2">
      <c r="A30" s="36" t="s">
        <v>3595</v>
      </c>
      <c r="B30" s="13"/>
      <c r="C30" s="13"/>
      <c r="D30" s="13"/>
      <c r="E30" s="13"/>
      <c r="F30" s="13"/>
      <c r="G30" s="13"/>
      <c r="H30" s="13"/>
      <c r="I30" s="13"/>
      <c r="J30" s="13"/>
      <c r="K30" s="41"/>
    </row>
    <row r="31" spans="1:11" ht="11.1" customHeight="1" x14ac:dyDescent="0.2">
      <c r="A31" s="36" t="s">
        <v>3596</v>
      </c>
      <c r="B31" s="13"/>
      <c r="C31" s="13"/>
      <c r="D31" s="13"/>
      <c r="E31" s="13"/>
      <c r="F31" s="13"/>
      <c r="G31" s="13"/>
      <c r="H31" s="13"/>
      <c r="I31" s="13"/>
      <c r="J31" s="13"/>
      <c r="K31" s="41"/>
    </row>
    <row r="32" spans="1:11" ht="11.1" customHeight="1" x14ac:dyDescent="0.2">
      <c r="A32" s="36" t="s">
        <v>3597</v>
      </c>
      <c r="B32" s="13"/>
      <c r="C32" s="13"/>
      <c r="D32" s="13"/>
      <c r="E32" s="13"/>
      <c r="F32" s="13"/>
      <c r="G32" s="13"/>
      <c r="H32" s="13"/>
      <c r="I32" s="13"/>
      <c r="J32" s="13"/>
      <c r="K32" s="41"/>
    </row>
    <row r="33" spans="1:11" ht="11.1" customHeight="1" x14ac:dyDescent="0.2">
      <c r="A33" s="36"/>
      <c r="B33" s="404" t="s">
        <v>3598</v>
      </c>
      <c r="C33" s="13" t="s">
        <v>3599</v>
      </c>
      <c r="D33" s="13"/>
      <c r="E33" s="13"/>
      <c r="F33" s="13"/>
      <c r="G33" s="13"/>
      <c r="H33" s="13"/>
      <c r="I33" s="13"/>
      <c r="J33" s="13"/>
      <c r="K33" s="41"/>
    </row>
    <row r="34" spans="1:11" ht="11.1" customHeight="1" x14ac:dyDescent="0.2">
      <c r="A34" s="36" t="s">
        <v>3600</v>
      </c>
      <c r="B34" s="13"/>
      <c r="C34" s="13"/>
      <c r="D34" s="13"/>
      <c r="E34" s="13"/>
      <c r="F34" s="13"/>
      <c r="G34" s="13"/>
      <c r="H34" s="13"/>
      <c r="I34" s="13"/>
      <c r="J34" s="13"/>
      <c r="K34" s="41"/>
    </row>
    <row r="35" spans="1:11" ht="11.1" customHeight="1" x14ac:dyDescent="0.2">
      <c r="A35" s="36"/>
      <c r="B35" s="404" t="s">
        <v>3601</v>
      </c>
      <c r="C35" s="155" t="s">
        <v>3602</v>
      </c>
      <c r="D35" s="13"/>
      <c r="E35" s="13"/>
      <c r="F35" s="13"/>
      <c r="G35" s="13"/>
      <c r="H35" s="13"/>
      <c r="I35" s="13"/>
      <c r="J35" s="13"/>
      <c r="K35" s="41"/>
    </row>
    <row r="36" spans="1:11" ht="11.1" customHeight="1" x14ac:dyDescent="0.2">
      <c r="A36" s="80" t="s">
        <v>3603</v>
      </c>
      <c r="B36" s="13"/>
      <c r="C36" s="13"/>
      <c r="D36" s="13"/>
      <c r="E36" s="13"/>
      <c r="F36" s="13"/>
      <c r="G36" s="13"/>
      <c r="H36" s="13"/>
      <c r="I36" s="13"/>
      <c r="J36" s="13"/>
      <c r="K36" s="41"/>
    </row>
    <row r="37" spans="1:11" ht="11.1" customHeight="1" x14ac:dyDescent="0.2">
      <c r="A37" s="36" t="s">
        <v>3604</v>
      </c>
      <c r="B37" s="13"/>
      <c r="C37" s="13"/>
      <c r="D37" s="13"/>
      <c r="E37" s="13"/>
      <c r="F37" s="13"/>
      <c r="G37" s="13"/>
      <c r="H37" s="13"/>
      <c r="I37" s="13"/>
      <c r="J37" s="13"/>
      <c r="K37" s="41"/>
    </row>
    <row r="38" spans="1:11" ht="11.1" customHeight="1" x14ac:dyDescent="0.2">
      <c r="A38" s="36" t="s">
        <v>3605</v>
      </c>
      <c r="B38" s="13"/>
      <c r="C38" s="13"/>
      <c r="D38" s="13"/>
      <c r="E38" s="13"/>
      <c r="F38" s="13"/>
      <c r="G38" s="13"/>
      <c r="H38" s="13"/>
      <c r="I38" s="13"/>
      <c r="J38" s="13"/>
      <c r="K38" s="41"/>
    </row>
    <row r="39" spans="1:11" ht="11.1" customHeight="1" x14ac:dyDescent="0.2">
      <c r="A39" s="36"/>
      <c r="B39" s="405" t="s">
        <v>3606</v>
      </c>
      <c r="C39" s="13" t="s">
        <v>3607</v>
      </c>
      <c r="D39" s="13"/>
      <c r="E39" s="13"/>
      <c r="F39" s="13"/>
      <c r="G39" s="13"/>
      <c r="H39" s="13"/>
      <c r="I39" s="13"/>
      <c r="J39" s="13"/>
      <c r="K39" s="41"/>
    </row>
    <row r="40" spans="1:11" ht="11.1" customHeight="1" x14ac:dyDescent="0.2">
      <c r="A40" s="36" t="s">
        <v>3608</v>
      </c>
      <c r="B40" s="13"/>
      <c r="C40" s="13"/>
      <c r="D40" s="13"/>
      <c r="E40" s="13"/>
      <c r="F40" s="13"/>
      <c r="G40" s="13"/>
      <c r="H40" s="13"/>
      <c r="I40" s="13"/>
      <c r="J40" s="13"/>
      <c r="K40" s="41"/>
    </row>
    <row r="41" spans="1:11" ht="11.1" customHeight="1" x14ac:dyDescent="0.2">
      <c r="A41" s="36" t="s">
        <v>3609</v>
      </c>
      <c r="B41" s="13"/>
      <c r="C41" s="13"/>
      <c r="D41" s="13"/>
      <c r="E41" s="13"/>
      <c r="F41" s="13"/>
      <c r="G41" s="13"/>
      <c r="H41" s="13"/>
      <c r="I41" s="13"/>
      <c r="J41" s="13"/>
      <c r="K41" s="41"/>
    </row>
    <row r="42" spans="1:11" ht="11.1" customHeight="1" x14ac:dyDescent="0.2">
      <c r="A42" s="88" t="s">
        <v>3610</v>
      </c>
      <c r="B42" s="25"/>
      <c r="C42" s="25"/>
      <c r="D42" s="25"/>
      <c r="E42" s="25"/>
      <c r="F42" s="25"/>
      <c r="G42" s="25"/>
      <c r="H42" s="25"/>
      <c r="I42" s="25"/>
      <c r="J42" s="25"/>
      <c r="K42" s="39"/>
    </row>
    <row r="43" spans="1:11" ht="3.95" customHeight="1" x14ac:dyDescent="0.2">
      <c r="A43" s="80"/>
      <c r="B43" s="13"/>
      <c r="C43" s="13"/>
      <c r="D43" s="13"/>
      <c r="E43" s="13"/>
      <c r="F43" s="13"/>
      <c r="G43" s="13"/>
      <c r="H43" s="13"/>
      <c r="I43" s="13"/>
      <c r="J43" s="13"/>
      <c r="K43" s="41"/>
    </row>
    <row r="44" spans="1:11" ht="11.1" customHeight="1" x14ac:dyDescent="0.2">
      <c r="A44" s="392" t="s">
        <v>3611</v>
      </c>
      <c r="B44" s="9"/>
      <c r="C44" s="9"/>
      <c r="D44" s="9"/>
      <c r="E44" s="9"/>
      <c r="F44" s="9"/>
      <c r="G44" s="9"/>
      <c r="H44" s="9"/>
      <c r="I44" s="9"/>
      <c r="J44" s="9"/>
      <c r="K44" s="23"/>
    </row>
    <row r="45" spans="1:11" ht="11.1" customHeight="1" x14ac:dyDescent="0.2">
      <c r="A45" s="406"/>
      <c r="B45" s="405" t="s">
        <v>3612</v>
      </c>
      <c r="C45" s="13" t="s">
        <v>3613</v>
      </c>
      <c r="D45" s="13"/>
      <c r="E45" s="13"/>
      <c r="F45" s="13"/>
      <c r="G45" s="13"/>
      <c r="H45" s="13"/>
      <c r="I45" s="13"/>
      <c r="J45" s="13"/>
      <c r="K45" s="41"/>
    </row>
    <row r="46" spans="1:11" ht="11.1" customHeight="1" x14ac:dyDescent="0.2">
      <c r="A46" s="406"/>
      <c r="B46" s="405" t="s">
        <v>3614</v>
      </c>
      <c r="C46" s="13" t="s">
        <v>3615</v>
      </c>
      <c r="D46" s="13"/>
      <c r="E46" s="13"/>
      <c r="F46" s="13"/>
      <c r="G46" s="13"/>
      <c r="H46" s="13"/>
      <c r="I46" s="13"/>
      <c r="J46" s="13"/>
      <c r="K46" s="41"/>
    </row>
    <row r="47" spans="1:11" ht="11.1" customHeight="1" x14ac:dyDescent="0.2">
      <c r="A47" s="36"/>
      <c r="B47" s="405" t="s">
        <v>95</v>
      </c>
      <c r="C47" s="155" t="s">
        <v>3697</v>
      </c>
      <c r="D47" s="13"/>
      <c r="E47" s="13"/>
      <c r="F47" s="13"/>
      <c r="G47" s="13"/>
      <c r="H47" s="13"/>
      <c r="I47" s="13"/>
      <c r="J47" s="13"/>
      <c r="K47" s="41"/>
    </row>
    <row r="48" spans="1:11" ht="11.1" customHeight="1" x14ac:dyDescent="0.2">
      <c r="A48" s="36" t="s">
        <v>3698</v>
      </c>
      <c r="B48" s="405"/>
      <c r="C48" s="155"/>
      <c r="D48" s="13"/>
      <c r="E48" s="13"/>
      <c r="F48" s="13"/>
      <c r="G48" s="13"/>
      <c r="H48" s="13"/>
      <c r="I48" s="13"/>
      <c r="J48" s="13"/>
      <c r="K48" s="41"/>
    </row>
    <row r="49" spans="1:11" ht="11.1" customHeight="1" x14ac:dyDescent="0.2">
      <c r="A49" s="406"/>
      <c r="B49" s="405" t="s">
        <v>57</v>
      </c>
      <c r="C49" s="155" t="s">
        <v>3616</v>
      </c>
      <c r="D49" s="13"/>
      <c r="E49" s="13"/>
      <c r="F49" s="13"/>
      <c r="G49" s="13"/>
      <c r="H49" s="13"/>
      <c r="I49" s="13"/>
      <c r="J49" s="13"/>
      <c r="K49" s="41"/>
    </row>
    <row r="50" spans="1:11" ht="11.1" customHeight="1" x14ac:dyDescent="0.2">
      <c r="A50" s="80" t="s">
        <v>3617</v>
      </c>
      <c r="B50" s="407"/>
      <c r="C50" s="13"/>
      <c r="D50" s="13"/>
      <c r="E50" s="13"/>
      <c r="F50" s="13"/>
      <c r="G50" s="13"/>
      <c r="H50" s="13"/>
      <c r="I50" s="13"/>
      <c r="J50" s="13"/>
      <c r="K50" s="41"/>
    </row>
    <row r="51" spans="1:11" ht="11.1" customHeight="1" x14ac:dyDescent="0.2">
      <c r="A51" s="406"/>
      <c r="B51" s="405" t="s">
        <v>3618</v>
      </c>
      <c r="C51" s="155" t="s">
        <v>3619</v>
      </c>
      <c r="D51" s="13"/>
      <c r="E51" s="13"/>
      <c r="F51" s="13"/>
      <c r="G51" s="13"/>
      <c r="H51" s="13"/>
      <c r="I51" s="13"/>
      <c r="J51" s="13"/>
      <c r="K51" s="41"/>
    </row>
    <row r="52" spans="1:11" ht="11.1" customHeight="1" x14ac:dyDescent="0.2">
      <c r="A52" s="406"/>
      <c r="B52" s="408" t="s">
        <v>3620</v>
      </c>
      <c r="C52" s="155" t="s">
        <v>3621</v>
      </c>
      <c r="D52" s="13"/>
      <c r="E52" s="13"/>
      <c r="F52" s="13"/>
      <c r="G52" s="13"/>
      <c r="H52" s="13"/>
      <c r="I52" s="13"/>
      <c r="J52" s="13"/>
      <c r="K52" s="41"/>
    </row>
    <row r="53" spans="1:11" ht="11.1" customHeight="1" x14ac:dyDescent="0.2">
      <c r="A53" s="36"/>
      <c r="B53" s="405" t="s">
        <v>3622</v>
      </c>
      <c r="C53" s="155" t="s">
        <v>3623</v>
      </c>
      <c r="D53" s="13"/>
      <c r="E53" s="13"/>
      <c r="F53" s="13"/>
      <c r="G53" s="13"/>
      <c r="H53" s="13"/>
      <c r="I53" s="13"/>
      <c r="J53" s="13"/>
      <c r="K53" s="41"/>
    </row>
    <row r="54" spans="1:11" ht="11.1" customHeight="1" x14ac:dyDescent="0.2">
      <c r="A54" s="36"/>
      <c r="B54" s="405" t="s">
        <v>25</v>
      </c>
      <c r="C54" s="13" t="s">
        <v>3624</v>
      </c>
      <c r="D54" s="13"/>
      <c r="E54" s="13"/>
      <c r="F54" s="13"/>
      <c r="G54" s="13"/>
      <c r="H54" s="13"/>
      <c r="I54" s="13"/>
      <c r="J54" s="13"/>
      <c r="K54" s="41"/>
    </row>
    <row r="55" spans="1:11" ht="11.1" customHeight="1" x14ac:dyDescent="0.2">
      <c r="A55" s="36" t="s">
        <v>3625</v>
      </c>
      <c r="B55" s="409"/>
      <c r="C55" s="13"/>
      <c r="D55" s="13"/>
      <c r="E55" s="13"/>
      <c r="F55" s="13"/>
      <c r="G55" s="13"/>
      <c r="H55" s="13"/>
      <c r="I55" s="13"/>
      <c r="J55" s="13"/>
      <c r="K55" s="41"/>
    </row>
    <row r="56" spans="1:11" ht="11.1" customHeight="1" x14ac:dyDescent="0.2">
      <c r="A56" s="36" t="s">
        <v>3626</v>
      </c>
      <c r="B56" s="409"/>
      <c r="C56" s="13"/>
      <c r="D56" s="13"/>
      <c r="E56" s="13"/>
      <c r="F56" s="13"/>
      <c r="G56" s="13"/>
      <c r="H56" s="13"/>
      <c r="I56" s="13"/>
      <c r="J56" s="13"/>
      <c r="K56" s="41"/>
    </row>
    <row r="57" spans="1:11" ht="11.1" customHeight="1" x14ac:dyDescent="0.2">
      <c r="A57" s="80" t="s">
        <v>3627</v>
      </c>
      <c r="B57" s="409"/>
      <c r="C57" s="13"/>
      <c r="D57" s="13"/>
      <c r="E57" s="13"/>
      <c r="F57" s="13"/>
      <c r="G57" s="13"/>
      <c r="H57" s="13"/>
      <c r="I57" s="13"/>
      <c r="J57" s="13"/>
      <c r="K57" s="41"/>
    </row>
    <row r="58" spans="1:11" ht="11.1" customHeight="1" x14ac:dyDescent="0.2">
      <c r="A58" s="410" t="s">
        <v>3628</v>
      </c>
      <c r="B58" s="13" t="s">
        <v>3629</v>
      </c>
      <c r="C58" s="13"/>
      <c r="D58" s="13"/>
      <c r="E58" s="13"/>
      <c r="F58" s="13"/>
      <c r="G58" s="13"/>
      <c r="H58" s="13"/>
      <c r="I58" s="13"/>
      <c r="J58" s="13"/>
      <c r="K58" s="41"/>
    </row>
    <row r="59" spans="1:11" ht="11.1" customHeight="1" x14ac:dyDescent="0.2">
      <c r="A59" s="80" t="s">
        <v>3630</v>
      </c>
      <c r="B59" s="409"/>
      <c r="C59" s="13"/>
      <c r="D59" s="13"/>
      <c r="E59" s="13"/>
      <c r="F59" s="13"/>
      <c r="G59" s="13"/>
      <c r="H59" s="13"/>
      <c r="I59" s="13"/>
      <c r="J59" s="13"/>
      <c r="K59" s="41"/>
    </row>
    <row r="60" spans="1:11" ht="11.1" customHeight="1" x14ac:dyDescent="0.2">
      <c r="A60" s="80"/>
      <c r="B60" s="405" t="s">
        <v>62</v>
      </c>
      <c r="C60" s="13" t="s">
        <v>3631</v>
      </c>
      <c r="D60" s="13"/>
      <c r="E60" s="13"/>
      <c r="F60" s="13"/>
      <c r="G60" s="13"/>
      <c r="H60" s="13"/>
      <c r="I60" s="13"/>
      <c r="J60" s="13"/>
      <c r="K60" s="41"/>
    </row>
    <row r="61" spans="1:11" ht="11.1" customHeight="1" x14ac:dyDescent="0.2">
      <c r="A61" s="80"/>
      <c r="B61" s="405" t="s">
        <v>63</v>
      </c>
      <c r="C61" s="13" t="s">
        <v>3632</v>
      </c>
      <c r="D61" s="13"/>
      <c r="E61" s="13"/>
      <c r="F61" s="13"/>
      <c r="G61" s="13"/>
      <c r="H61" s="13"/>
      <c r="I61" s="13"/>
      <c r="J61" s="13"/>
      <c r="K61" s="41"/>
    </row>
    <row r="62" spans="1:11" ht="11.1" customHeight="1" x14ac:dyDescent="0.2">
      <c r="A62" s="411" t="s">
        <v>3633</v>
      </c>
      <c r="B62" s="405"/>
      <c r="C62" s="13"/>
      <c r="D62" s="13"/>
      <c r="E62" s="13"/>
      <c r="F62" s="412" t="s">
        <v>3634</v>
      </c>
      <c r="G62" s="13"/>
      <c r="H62" s="13"/>
      <c r="I62" s="13"/>
      <c r="J62" s="13"/>
      <c r="K62" s="41"/>
    </row>
    <row r="63" spans="1:11" ht="11.1" customHeight="1" x14ac:dyDescent="0.2">
      <c r="A63" s="36"/>
      <c r="B63" s="405" t="s">
        <v>3635</v>
      </c>
      <c r="C63" s="155" t="s">
        <v>3636</v>
      </c>
      <c r="D63" s="13"/>
      <c r="E63" s="13"/>
      <c r="F63" s="13"/>
      <c r="G63" s="13"/>
      <c r="H63" s="13"/>
      <c r="I63" s="13"/>
      <c r="J63" s="13"/>
      <c r="K63" s="41"/>
    </row>
    <row r="64" spans="1:11" ht="11.1" customHeight="1" x14ac:dyDescent="0.2">
      <c r="A64" s="36" t="s">
        <v>4295</v>
      </c>
      <c r="B64" s="405"/>
      <c r="C64" s="13"/>
      <c r="D64" s="13"/>
      <c r="E64" s="13"/>
      <c r="F64" s="13"/>
      <c r="G64" s="13"/>
      <c r="H64" s="13"/>
      <c r="I64" s="13"/>
      <c r="J64" s="13"/>
      <c r="K64" s="41"/>
    </row>
    <row r="65" spans="1:11" ht="11.1" customHeight="1" x14ac:dyDescent="0.2">
      <c r="A65" s="411"/>
      <c r="B65" s="405"/>
      <c r="C65" s="403" t="s">
        <v>3587</v>
      </c>
      <c r="D65" s="13"/>
      <c r="E65" s="13"/>
      <c r="F65" s="13"/>
      <c r="G65" s="13"/>
      <c r="H65" s="13"/>
      <c r="I65" s="13"/>
      <c r="J65" s="13"/>
      <c r="K65" s="41"/>
    </row>
    <row r="66" spans="1:11" ht="11.1" customHeight="1" x14ac:dyDescent="0.2">
      <c r="A66" s="411" t="s">
        <v>3637</v>
      </c>
      <c r="B66" s="409"/>
      <c r="C66" s="403"/>
      <c r="D66" s="13"/>
      <c r="E66" s="13"/>
      <c r="F66" s="13"/>
      <c r="G66" s="13"/>
      <c r="H66" s="13"/>
      <c r="I66" s="13"/>
      <c r="J66" s="13"/>
      <c r="K66" s="41"/>
    </row>
    <row r="67" spans="1:11" ht="11.1" customHeight="1" x14ac:dyDescent="0.2">
      <c r="A67" s="147" t="s">
        <v>3638</v>
      </c>
      <c r="B67" s="409"/>
      <c r="C67" s="403"/>
      <c r="D67" s="13"/>
      <c r="E67" s="13"/>
      <c r="F67" s="13"/>
      <c r="G67" s="13"/>
      <c r="H67" s="13"/>
      <c r="I67" s="13"/>
      <c r="J67" s="13"/>
      <c r="K67" s="41"/>
    </row>
    <row r="68" spans="1:11" ht="11.1" customHeight="1" x14ac:dyDescent="0.2">
      <c r="A68" s="36"/>
      <c r="B68" s="405" t="s">
        <v>3639</v>
      </c>
      <c r="C68" s="155" t="s">
        <v>3640</v>
      </c>
      <c r="D68" s="13"/>
      <c r="E68" s="13"/>
      <c r="F68" s="13"/>
      <c r="G68" s="13"/>
      <c r="H68" s="13"/>
      <c r="I68" s="13"/>
      <c r="J68" s="13"/>
      <c r="K68" s="41"/>
    </row>
    <row r="69" spans="1:11" ht="11.1" customHeight="1" x14ac:dyDescent="0.2">
      <c r="A69" s="36"/>
      <c r="B69" s="405" t="s">
        <v>70</v>
      </c>
      <c r="C69" s="155" t="s">
        <v>3641</v>
      </c>
      <c r="D69" s="13"/>
      <c r="E69" s="13"/>
      <c r="F69" s="13"/>
      <c r="G69" s="13"/>
      <c r="H69" s="13"/>
      <c r="I69" s="13"/>
      <c r="J69" s="13"/>
      <c r="K69" s="41"/>
    </row>
    <row r="70" spans="1:11" ht="11.1" customHeight="1" x14ac:dyDescent="0.2">
      <c r="A70" s="80" t="s">
        <v>4297</v>
      </c>
      <c r="B70" s="405"/>
      <c r="C70" s="155"/>
      <c r="D70" s="13"/>
      <c r="E70" s="13"/>
      <c r="F70" s="13"/>
      <c r="G70" s="13"/>
      <c r="H70" s="13"/>
      <c r="I70" s="13"/>
      <c r="J70" s="13"/>
      <c r="K70" s="41"/>
    </row>
    <row r="71" spans="1:11" ht="11.1" customHeight="1" x14ac:dyDescent="0.2">
      <c r="A71" s="80" t="s">
        <v>4296</v>
      </c>
      <c r="B71" s="405"/>
      <c r="C71" s="155"/>
      <c r="D71" s="13"/>
      <c r="E71" s="13"/>
      <c r="F71" s="13"/>
      <c r="G71" s="13"/>
      <c r="H71" s="13"/>
      <c r="I71" s="13"/>
      <c r="J71" s="13"/>
      <c r="K71" s="41"/>
    </row>
    <row r="72" spans="1:11" ht="11.1" customHeight="1" x14ac:dyDescent="0.2">
      <c r="A72" s="36"/>
      <c r="B72" s="405" t="s">
        <v>3642</v>
      </c>
      <c r="C72" s="155" t="s">
        <v>3643</v>
      </c>
      <c r="D72" s="13"/>
      <c r="E72" s="13"/>
      <c r="F72" s="13"/>
      <c r="G72" s="13"/>
      <c r="H72" s="13"/>
      <c r="I72" s="13"/>
      <c r="J72" s="13"/>
      <c r="K72" s="41"/>
    </row>
    <row r="73" spans="1:11" ht="11.1" customHeight="1" x14ac:dyDescent="0.2">
      <c r="A73" s="36"/>
      <c r="B73" s="405" t="s">
        <v>3644</v>
      </c>
      <c r="C73" s="155" t="s">
        <v>3645</v>
      </c>
      <c r="D73" s="13"/>
      <c r="E73" s="13"/>
      <c r="F73" s="13"/>
      <c r="G73" s="13"/>
      <c r="H73" s="13"/>
      <c r="I73" s="13"/>
      <c r="J73" s="13"/>
      <c r="K73" s="41"/>
    </row>
    <row r="74" spans="1:11" ht="11.1" customHeight="1" x14ac:dyDescent="0.2">
      <c r="A74" s="36"/>
      <c r="B74" s="405" t="s">
        <v>3652</v>
      </c>
      <c r="C74" s="155" t="s">
        <v>3653</v>
      </c>
      <c r="D74" s="13"/>
      <c r="E74" s="13"/>
      <c r="F74" s="13"/>
      <c r="G74" s="13"/>
      <c r="H74" s="13"/>
      <c r="I74" s="13"/>
      <c r="J74" s="13"/>
      <c r="K74" s="41"/>
    </row>
    <row r="75" spans="1:11" ht="11.1" customHeight="1" x14ac:dyDescent="0.2">
      <c r="A75" s="36"/>
      <c r="B75" s="405" t="s">
        <v>3654</v>
      </c>
      <c r="C75" s="155" t="s">
        <v>3655</v>
      </c>
      <c r="D75" s="13"/>
      <c r="E75" s="13"/>
      <c r="F75" s="13"/>
      <c r="G75" s="13"/>
      <c r="H75" s="13"/>
      <c r="I75" s="13"/>
      <c r="J75" s="13"/>
      <c r="K75" s="41"/>
    </row>
    <row r="76" spans="1:11" ht="11.1" customHeight="1" x14ac:dyDescent="0.2">
      <c r="A76" s="36"/>
      <c r="B76" s="405" t="s">
        <v>3656</v>
      </c>
      <c r="C76" s="155" t="s">
        <v>3657</v>
      </c>
      <c r="D76" s="13"/>
      <c r="E76" s="13"/>
      <c r="F76" s="13"/>
      <c r="G76" s="13"/>
      <c r="H76" s="13"/>
      <c r="I76" s="13"/>
      <c r="J76" s="13"/>
      <c r="K76" s="41"/>
    </row>
    <row r="77" spans="1:11" ht="11.1" customHeight="1" x14ac:dyDescent="0.2">
      <c r="A77" s="36"/>
      <c r="B77" s="405" t="s">
        <v>3658</v>
      </c>
      <c r="C77" s="155" t="s">
        <v>3659</v>
      </c>
      <c r="D77" s="13"/>
      <c r="E77" s="13"/>
      <c r="F77" s="13"/>
      <c r="G77" s="13"/>
      <c r="H77" s="13"/>
      <c r="I77" s="13"/>
      <c r="J77" s="13"/>
      <c r="K77" s="41"/>
    </row>
    <row r="78" spans="1:11" ht="11.1" customHeight="1" x14ac:dyDescent="0.2">
      <c r="A78" s="36"/>
      <c r="B78" s="405" t="s">
        <v>3660</v>
      </c>
      <c r="C78" s="155" t="s">
        <v>3661</v>
      </c>
      <c r="D78" s="13"/>
      <c r="E78" s="13"/>
      <c r="F78" s="13"/>
      <c r="G78" s="13"/>
      <c r="H78" s="13"/>
      <c r="I78" s="13"/>
      <c r="J78" s="13"/>
      <c r="K78" s="41"/>
    </row>
    <row r="79" spans="1:11" ht="11.1" customHeight="1" x14ac:dyDescent="0.2">
      <c r="A79" s="36"/>
      <c r="B79" s="405" t="s">
        <v>3662</v>
      </c>
      <c r="C79" s="155" t="s">
        <v>3663</v>
      </c>
      <c r="D79" s="13"/>
      <c r="E79" s="13"/>
      <c r="F79" s="13"/>
      <c r="G79" s="13"/>
      <c r="H79" s="13"/>
      <c r="I79" s="13"/>
      <c r="J79" s="13"/>
      <c r="K79" s="41"/>
    </row>
    <row r="80" spans="1:11" ht="11.1" customHeight="1" x14ac:dyDescent="0.2">
      <c r="A80" s="36"/>
      <c r="B80" s="405" t="s">
        <v>3664</v>
      </c>
      <c r="C80" s="155" t="s">
        <v>3665</v>
      </c>
      <c r="D80" s="13"/>
      <c r="E80" s="13"/>
      <c r="F80" s="13"/>
      <c r="G80" s="13"/>
      <c r="H80" s="13"/>
      <c r="I80" s="13"/>
      <c r="J80" s="13"/>
      <c r="K80" s="41"/>
    </row>
    <row r="81" spans="1:11" ht="11.1" customHeight="1" x14ac:dyDescent="0.2">
      <c r="A81" s="36"/>
      <c r="B81" s="405" t="s">
        <v>3666</v>
      </c>
      <c r="C81" s="155" t="s">
        <v>3667</v>
      </c>
      <c r="D81" s="13"/>
      <c r="E81" s="13"/>
      <c r="F81" s="13"/>
      <c r="G81" s="13"/>
      <c r="H81" s="13"/>
      <c r="I81" s="13"/>
      <c r="J81" s="13"/>
      <c r="K81" s="41"/>
    </row>
    <row r="82" spans="1:11" ht="11.1" customHeight="1" x14ac:dyDescent="0.2">
      <c r="A82" s="36"/>
      <c r="B82" s="405" t="s">
        <v>3668</v>
      </c>
      <c r="C82" s="155" t="s">
        <v>3669</v>
      </c>
      <c r="D82" s="13"/>
      <c r="E82" s="13"/>
      <c r="F82" s="13"/>
      <c r="G82" s="13"/>
      <c r="H82" s="13"/>
      <c r="I82" s="13"/>
      <c r="J82" s="13"/>
      <c r="K82" s="41"/>
    </row>
    <row r="83" spans="1:11" ht="11.1" customHeight="1" x14ac:dyDescent="0.2">
      <c r="A83" s="36"/>
      <c r="B83" s="405" t="s">
        <v>3670</v>
      </c>
      <c r="C83" s="155" t="s">
        <v>3671</v>
      </c>
      <c r="D83" s="13"/>
      <c r="E83" s="13"/>
      <c r="F83" s="13"/>
      <c r="G83" s="13"/>
      <c r="H83" s="13"/>
      <c r="I83" s="13"/>
      <c r="J83" s="13"/>
      <c r="K83" s="41"/>
    </row>
    <row r="84" spans="1:11" ht="11.1" customHeight="1" x14ac:dyDescent="0.2">
      <c r="A84" s="36"/>
      <c r="B84" s="405" t="s">
        <v>3672</v>
      </c>
      <c r="C84" s="155" t="s">
        <v>3673</v>
      </c>
      <c r="D84" s="13"/>
      <c r="E84" s="13"/>
      <c r="F84" s="13"/>
      <c r="G84" s="13"/>
      <c r="H84" s="13"/>
      <c r="I84" s="13"/>
      <c r="J84" s="13"/>
      <c r="K84" s="41"/>
    </row>
    <row r="85" spans="1:11" ht="11.1" customHeight="1" x14ac:dyDescent="0.2">
      <c r="A85" s="36"/>
      <c r="B85" s="405" t="s">
        <v>3674</v>
      </c>
      <c r="C85" s="155" t="s">
        <v>3675</v>
      </c>
      <c r="D85" s="13"/>
      <c r="E85" s="13"/>
      <c r="F85" s="13"/>
      <c r="G85" s="13"/>
      <c r="H85" s="13"/>
      <c r="I85" s="13"/>
      <c r="J85" s="13"/>
      <c r="K85" s="41"/>
    </row>
    <row r="86" spans="1:11" ht="11.1" customHeight="1" x14ac:dyDescent="0.2">
      <c r="A86" s="36"/>
      <c r="B86" s="405" t="s">
        <v>3676</v>
      </c>
      <c r="C86" s="155" t="s">
        <v>3677</v>
      </c>
      <c r="D86" s="13"/>
      <c r="E86" s="13"/>
      <c r="F86" s="13"/>
      <c r="G86" s="13"/>
      <c r="H86" s="13"/>
      <c r="I86" s="13"/>
      <c r="J86" s="13"/>
      <c r="K86" s="41"/>
    </row>
    <row r="87" spans="1:11" ht="11.1" customHeight="1" x14ac:dyDescent="0.2">
      <c r="A87" s="36"/>
      <c r="B87" s="405" t="s">
        <v>3678</v>
      </c>
      <c r="C87" s="155" t="s">
        <v>3679</v>
      </c>
      <c r="D87" s="13"/>
      <c r="E87" s="13"/>
      <c r="F87" s="13"/>
      <c r="G87" s="13"/>
      <c r="H87" s="13"/>
      <c r="I87" s="13"/>
      <c r="J87" s="13"/>
      <c r="K87" s="41"/>
    </row>
    <row r="88" spans="1:11" ht="11.1" customHeight="1" x14ac:dyDescent="0.2">
      <c r="A88" s="80" t="s">
        <v>3680</v>
      </c>
      <c r="B88" s="207"/>
      <c r="C88" s="155"/>
      <c r="D88" s="13"/>
      <c r="E88" s="13"/>
      <c r="F88" s="13"/>
      <c r="G88" s="13"/>
      <c r="H88" s="13"/>
      <c r="I88" s="13"/>
      <c r="J88" s="13"/>
      <c r="K88" s="41"/>
    </row>
    <row r="89" spans="1:11" ht="11.1" customHeight="1" x14ac:dyDescent="0.2">
      <c r="A89" s="13"/>
      <c r="B89" s="405" t="s">
        <v>3681</v>
      </c>
      <c r="C89" s="155" t="s">
        <v>3682</v>
      </c>
      <c r="D89" s="13"/>
      <c r="E89" s="13"/>
      <c r="F89" s="13"/>
      <c r="G89" s="13"/>
      <c r="H89" s="13"/>
      <c r="I89" s="13"/>
      <c r="J89" s="13"/>
      <c r="K89" s="909"/>
    </row>
    <row r="90" spans="1:11" ht="11.1" customHeight="1" x14ac:dyDescent="0.2">
      <c r="A90" s="914" t="s">
        <v>3683</v>
      </c>
      <c r="B90" s="405" t="s">
        <v>42</v>
      </c>
      <c r="C90" s="155" t="s">
        <v>3684</v>
      </c>
      <c r="D90" s="13"/>
      <c r="E90" s="13"/>
      <c r="F90" s="13"/>
      <c r="G90" s="13"/>
      <c r="H90" s="13"/>
      <c r="I90" s="13"/>
      <c r="J90" s="13"/>
      <c r="K90" s="851"/>
    </row>
    <row r="91" spans="1:11" ht="11.1" customHeight="1" x14ac:dyDescent="0.2">
      <c r="A91" s="411"/>
      <c r="B91" s="405"/>
      <c r="C91" s="403" t="s">
        <v>3587</v>
      </c>
      <c r="D91" s="13"/>
      <c r="E91" s="13"/>
      <c r="F91" s="13"/>
      <c r="G91" s="13"/>
      <c r="H91" s="13"/>
      <c r="I91" s="13"/>
      <c r="J91" s="13"/>
      <c r="K91" s="41"/>
    </row>
    <row r="92" spans="1:11" ht="11.1" customHeight="1" x14ac:dyDescent="0.2">
      <c r="A92" s="36"/>
      <c r="B92" s="405" t="s">
        <v>3699</v>
      </c>
      <c r="C92" s="155" t="s">
        <v>3700</v>
      </c>
      <c r="D92" s="13"/>
      <c r="E92" s="13"/>
      <c r="F92" s="13"/>
      <c r="G92" s="13"/>
      <c r="H92" s="13"/>
      <c r="I92" s="13"/>
      <c r="J92" s="13"/>
      <c r="K92" s="41"/>
    </row>
    <row r="93" spans="1:11" ht="11.1" customHeight="1" x14ac:dyDescent="0.2">
      <c r="A93" s="80" t="s">
        <v>3701</v>
      </c>
      <c r="B93" s="405"/>
      <c r="C93" s="155"/>
      <c r="D93" s="13"/>
      <c r="E93" s="13"/>
      <c r="F93" s="13"/>
      <c r="G93" s="13"/>
      <c r="H93" s="13"/>
      <c r="I93" s="13"/>
      <c r="J93" s="13"/>
      <c r="K93" s="41"/>
    </row>
    <row r="94" spans="1:11" ht="11.1" customHeight="1" x14ac:dyDescent="0.2">
      <c r="A94" s="36" t="s">
        <v>3702</v>
      </c>
      <c r="B94" s="405"/>
      <c r="C94" s="155"/>
      <c r="D94" s="13"/>
      <c r="E94" s="13"/>
      <c r="F94" s="13"/>
      <c r="G94" s="13"/>
      <c r="H94" s="13"/>
      <c r="I94" s="13"/>
      <c r="J94" s="13"/>
      <c r="K94" s="41"/>
    </row>
    <row r="95" spans="1:11" ht="11.1" customHeight="1" x14ac:dyDescent="0.2">
      <c r="A95" s="36" t="s">
        <v>3703</v>
      </c>
      <c r="B95" s="405"/>
      <c r="C95" s="155"/>
      <c r="D95" s="13"/>
      <c r="E95" s="13"/>
      <c r="F95" s="13"/>
      <c r="G95" s="13"/>
      <c r="H95" s="13"/>
      <c r="I95" s="13"/>
      <c r="J95" s="13"/>
      <c r="K95" s="41"/>
    </row>
    <row r="96" spans="1:11" ht="11.1" customHeight="1" x14ac:dyDescent="0.2">
      <c r="A96" s="80" t="s">
        <v>3704</v>
      </c>
      <c r="B96" s="405"/>
      <c r="C96" s="155"/>
      <c r="D96" s="13"/>
      <c r="E96" s="13"/>
      <c r="F96" s="13"/>
      <c r="G96" s="13"/>
      <c r="H96" s="13"/>
      <c r="I96" s="13"/>
      <c r="J96" s="13"/>
      <c r="K96" s="41"/>
    </row>
    <row r="97" spans="1:11" ht="11.1" customHeight="1" x14ac:dyDescent="0.2">
      <c r="A97" s="36" t="s">
        <v>3705</v>
      </c>
      <c r="B97" s="405"/>
      <c r="C97" s="155"/>
      <c r="D97" s="13"/>
      <c r="E97" s="13"/>
      <c r="F97" s="13"/>
      <c r="G97" s="13"/>
      <c r="H97" s="13"/>
      <c r="I97" s="13"/>
      <c r="J97" s="13"/>
      <c r="K97" s="41"/>
    </row>
    <row r="98" spans="1:11" ht="11.1" customHeight="1" x14ac:dyDescent="0.2">
      <c r="A98" s="36"/>
      <c r="B98" s="405" t="s">
        <v>3706</v>
      </c>
      <c r="C98" s="155" t="s">
        <v>3707</v>
      </c>
      <c r="D98" s="13"/>
      <c r="E98" s="13"/>
      <c r="F98" s="13"/>
      <c r="G98" s="13"/>
      <c r="H98" s="13"/>
      <c r="I98" s="13"/>
      <c r="J98" s="13"/>
      <c r="K98" s="41"/>
    </row>
    <row r="99" spans="1:11" ht="11.1" customHeight="1" x14ac:dyDescent="0.2">
      <c r="A99" s="36" t="s">
        <v>3708</v>
      </c>
      <c r="B99" s="405"/>
      <c r="C99" s="155"/>
      <c r="D99" s="13"/>
      <c r="E99" s="13"/>
      <c r="F99" s="13"/>
      <c r="G99" s="13"/>
      <c r="H99" s="13"/>
      <c r="I99" s="13"/>
      <c r="J99" s="13"/>
      <c r="K99" s="41"/>
    </row>
    <row r="100" spans="1:11" ht="11.1" customHeight="1" x14ac:dyDescent="0.2">
      <c r="A100" s="36" t="s">
        <v>3709</v>
      </c>
      <c r="B100" s="405"/>
      <c r="C100" s="155"/>
      <c r="D100" s="13"/>
      <c r="E100" s="13"/>
      <c r="F100" s="13"/>
      <c r="G100" s="13"/>
      <c r="H100" s="13"/>
      <c r="I100" s="13"/>
      <c r="J100" s="13"/>
      <c r="K100" s="41"/>
    </row>
    <row r="101" spans="1:11" ht="11.1" customHeight="1" x14ac:dyDescent="0.2">
      <c r="A101" s="36" t="s">
        <v>3710</v>
      </c>
      <c r="B101" s="405"/>
      <c r="C101" s="155"/>
      <c r="D101" s="13"/>
      <c r="E101" s="13"/>
      <c r="F101" s="13"/>
      <c r="G101" s="13"/>
      <c r="H101" s="13"/>
      <c r="I101" s="13"/>
      <c r="J101" s="13"/>
      <c r="K101" s="41"/>
    </row>
    <row r="102" spans="1:11" ht="11.1" customHeight="1" x14ac:dyDescent="0.2">
      <c r="A102" s="36" t="s">
        <v>3711</v>
      </c>
      <c r="B102" s="405"/>
      <c r="C102" s="155"/>
      <c r="D102" s="13"/>
      <c r="E102" s="13"/>
      <c r="F102" s="13"/>
      <c r="G102" s="13"/>
      <c r="H102" s="13"/>
      <c r="I102" s="13"/>
      <c r="J102" s="13"/>
      <c r="K102" s="41"/>
    </row>
    <row r="103" spans="1:11" ht="11.1" customHeight="1" x14ac:dyDescent="0.2">
      <c r="A103" s="36"/>
      <c r="B103" s="405" t="s">
        <v>3646</v>
      </c>
      <c r="C103" s="155" t="s">
        <v>3647</v>
      </c>
      <c r="D103" s="13"/>
      <c r="E103" s="13"/>
      <c r="F103" s="13"/>
      <c r="G103" s="13"/>
      <c r="H103" s="13"/>
      <c r="I103" s="13"/>
      <c r="J103" s="13"/>
      <c r="K103" s="41"/>
    </row>
    <row r="104" spans="1:11" ht="11.1" customHeight="1" x14ac:dyDescent="0.2">
      <c r="A104" s="80" t="s">
        <v>3648</v>
      </c>
      <c r="B104" s="405"/>
      <c r="C104" s="155"/>
      <c r="D104" s="13"/>
      <c r="E104" s="13"/>
      <c r="F104" s="13"/>
      <c r="G104" s="13"/>
      <c r="H104" s="13"/>
      <c r="I104" s="13"/>
      <c r="J104" s="13"/>
      <c r="K104" s="41"/>
    </row>
    <row r="105" spans="1:11" ht="11.1" customHeight="1" x14ac:dyDescent="0.2">
      <c r="A105" s="36" t="s">
        <v>3649</v>
      </c>
      <c r="B105" s="405"/>
      <c r="C105" s="155"/>
      <c r="D105" s="13"/>
      <c r="E105" s="13"/>
      <c r="F105" s="13"/>
      <c r="G105" s="13"/>
      <c r="H105" s="13"/>
      <c r="I105" s="13"/>
      <c r="J105" s="13"/>
      <c r="K105" s="41"/>
    </row>
    <row r="106" spans="1:11" ht="11.1" customHeight="1" x14ac:dyDescent="0.2">
      <c r="A106" s="80" t="s">
        <v>3650</v>
      </c>
      <c r="B106" s="405"/>
      <c r="C106" s="155"/>
      <c r="D106" s="13"/>
      <c r="E106" s="13"/>
      <c r="F106" s="13"/>
      <c r="G106" s="13"/>
      <c r="H106" s="13"/>
      <c r="I106" s="13"/>
      <c r="J106" s="13"/>
      <c r="K106" s="41"/>
    </row>
    <row r="107" spans="1:11" ht="11.1" customHeight="1" x14ac:dyDescent="0.2">
      <c r="A107" s="80" t="s">
        <v>4293</v>
      </c>
      <c r="B107" s="405"/>
      <c r="C107" s="155"/>
      <c r="D107" s="13"/>
      <c r="E107" s="13"/>
      <c r="F107" s="13"/>
      <c r="G107" s="13"/>
      <c r="H107" s="13"/>
      <c r="I107" s="13"/>
      <c r="J107" s="13"/>
      <c r="K107" s="41"/>
    </row>
    <row r="108" spans="1:11" ht="11.1" customHeight="1" x14ac:dyDescent="0.2">
      <c r="A108" s="80" t="s">
        <v>4294</v>
      </c>
      <c r="B108" s="405"/>
      <c r="C108" s="155"/>
      <c r="D108" s="13"/>
      <c r="E108" s="13"/>
      <c r="F108" s="13"/>
      <c r="G108" s="13"/>
      <c r="H108" s="13"/>
      <c r="I108" s="13"/>
      <c r="J108" s="13"/>
      <c r="K108" s="41"/>
    </row>
    <row r="109" spans="1:11" ht="11.1" customHeight="1" x14ac:dyDescent="0.2">
      <c r="A109" s="36" t="s">
        <v>3651</v>
      </c>
      <c r="B109" s="405"/>
      <c r="C109" s="155"/>
      <c r="D109" s="13"/>
      <c r="E109" s="13"/>
      <c r="F109" s="13"/>
      <c r="G109" s="13"/>
      <c r="H109" s="13"/>
      <c r="I109" s="13"/>
      <c r="J109" s="13"/>
      <c r="K109" s="41"/>
    </row>
    <row r="110" spans="1:11" ht="11.1" customHeight="1" x14ac:dyDescent="0.2">
      <c r="A110" s="36"/>
      <c r="B110" s="405" t="s">
        <v>3712</v>
      </c>
      <c r="C110" s="155" t="s">
        <v>4299</v>
      </c>
      <c r="D110" s="13"/>
      <c r="E110" s="13"/>
      <c r="F110" s="13"/>
      <c r="G110" s="13"/>
      <c r="H110" s="13"/>
      <c r="I110" s="13"/>
      <c r="J110" s="13"/>
      <c r="K110" s="41"/>
    </row>
    <row r="111" spans="1:11" ht="11.1" customHeight="1" x14ac:dyDescent="0.2">
      <c r="A111" s="34"/>
      <c r="B111" s="413" t="s">
        <v>5</v>
      </c>
      <c r="C111" s="210" t="s">
        <v>3713</v>
      </c>
      <c r="D111" s="9"/>
      <c r="E111" s="9"/>
      <c r="F111" s="9"/>
      <c r="G111" s="9"/>
      <c r="H111" s="9"/>
      <c r="I111" s="9"/>
      <c r="J111" s="9"/>
      <c r="K111" s="23"/>
    </row>
    <row r="112" spans="1:11" ht="11.1" customHeight="1" x14ac:dyDescent="0.2">
      <c r="A112" s="80" t="s">
        <v>3714</v>
      </c>
      <c r="B112" s="405"/>
      <c r="C112" s="155"/>
      <c r="D112" s="13"/>
      <c r="E112" s="13"/>
      <c r="F112" s="13"/>
      <c r="G112" s="13"/>
      <c r="H112" s="13"/>
      <c r="I112" s="13"/>
      <c r="J112" s="13"/>
      <c r="K112" s="41"/>
    </row>
    <row r="113" spans="1:11" ht="11.1" customHeight="1" x14ac:dyDescent="0.2">
      <c r="A113" s="80" t="s">
        <v>3715</v>
      </c>
      <c r="B113" s="405"/>
      <c r="C113" s="155"/>
      <c r="D113" s="13"/>
      <c r="E113" s="13"/>
      <c r="F113" s="13"/>
      <c r="G113" s="13"/>
      <c r="H113" s="13"/>
      <c r="I113" s="13"/>
      <c r="J113" s="13"/>
      <c r="K113" s="41"/>
    </row>
    <row r="114" spans="1:11" ht="11.1" customHeight="1" x14ac:dyDescent="0.2">
      <c r="A114" s="36" t="s">
        <v>3716</v>
      </c>
      <c r="B114" s="405"/>
      <c r="C114" s="155"/>
      <c r="D114" s="13"/>
      <c r="E114" s="13"/>
      <c r="F114" s="13"/>
      <c r="G114" s="13"/>
      <c r="H114" s="13"/>
      <c r="I114" s="13"/>
      <c r="J114" s="13"/>
      <c r="K114" s="41"/>
    </row>
    <row r="115" spans="1:11" ht="11.1" customHeight="1" x14ac:dyDescent="0.2">
      <c r="A115" s="38" t="s">
        <v>3717</v>
      </c>
      <c r="B115" s="414"/>
      <c r="C115" s="415" t="s">
        <v>3718</v>
      </c>
      <c r="D115" s="25"/>
      <c r="E115" s="25"/>
      <c r="F115" s="25"/>
      <c r="G115" s="25"/>
      <c r="H115" s="25"/>
      <c r="I115" s="25"/>
      <c r="J115" s="33" t="s">
        <v>3719</v>
      </c>
      <c r="K115" s="22"/>
    </row>
    <row r="116" spans="1:11" ht="11.1" customHeight="1" x14ac:dyDescent="0.2">
      <c r="A116" s="36"/>
      <c r="B116" s="405" t="s">
        <v>100</v>
      </c>
      <c r="C116" s="155" t="s">
        <v>3720</v>
      </c>
      <c r="D116" s="13"/>
      <c r="E116" s="13"/>
      <c r="F116" s="13"/>
      <c r="G116" s="13"/>
      <c r="H116" s="13"/>
      <c r="I116" s="13"/>
      <c r="J116" s="13"/>
      <c r="K116" s="41"/>
    </row>
    <row r="117" spans="1:11" ht="11.1" customHeight="1" x14ac:dyDescent="0.2">
      <c r="A117" s="36"/>
      <c r="B117" s="416" t="s">
        <v>3721</v>
      </c>
      <c r="C117" s="155" t="s">
        <v>3722</v>
      </c>
      <c r="D117" s="13"/>
      <c r="E117" s="13"/>
      <c r="F117" s="13"/>
      <c r="G117" s="13"/>
      <c r="H117" s="13"/>
      <c r="I117" s="13"/>
      <c r="J117" s="13"/>
      <c r="K117" s="41"/>
    </row>
    <row r="118" spans="1:11" ht="11.1" customHeight="1" x14ac:dyDescent="0.2">
      <c r="A118" s="88"/>
      <c r="B118" s="417" t="s">
        <v>3723</v>
      </c>
      <c r="C118" s="105" t="s">
        <v>3724</v>
      </c>
      <c r="D118" s="25"/>
      <c r="E118" s="25"/>
      <c r="F118" s="25"/>
      <c r="G118" s="25"/>
      <c r="H118" s="25"/>
      <c r="I118" s="25"/>
      <c r="J118" s="25"/>
      <c r="K118" s="39"/>
    </row>
    <row r="119" spans="1:11" ht="12" customHeight="1" x14ac:dyDescent="0.2">
      <c r="A119" s="80"/>
      <c r="B119" s="405" t="s">
        <v>4265</v>
      </c>
      <c r="C119" s="13" t="s">
        <v>4271</v>
      </c>
      <c r="D119" s="13"/>
      <c r="E119" s="13"/>
      <c r="F119" s="13"/>
      <c r="G119" s="13"/>
      <c r="H119" s="13"/>
      <c r="I119" s="13"/>
      <c r="J119" s="13"/>
      <c r="K119" s="41"/>
    </row>
    <row r="120" spans="1:11" s="846" customFormat="1" ht="12" customHeight="1" x14ac:dyDescent="0.2">
      <c r="A120" s="856"/>
      <c r="B120" s="405"/>
      <c r="C120" s="13" t="s">
        <v>4272</v>
      </c>
      <c r="D120" s="13"/>
      <c r="E120" s="13"/>
      <c r="F120" s="13"/>
      <c r="G120" s="13"/>
      <c r="H120" s="13"/>
      <c r="I120" s="13"/>
      <c r="J120" s="13"/>
      <c r="K120" s="851"/>
    </row>
    <row r="121" spans="1:11" s="846" customFormat="1" ht="12" customHeight="1" x14ac:dyDescent="0.2">
      <c r="A121" s="856"/>
      <c r="B121" s="405" t="s">
        <v>4266</v>
      </c>
      <c r="C121" s="13" t="s">
        <v>4273</v>
      </c>
      <c r="D121" s="13"/>
      <c r="E121" s="13"/>
      <c r="F121" s="13"/>
      <c r="G121" s="13"/>
      <c r="H121" s="13"/>
      <c r="I121" s="13"/>
      <c r="J121" s="13"/>
      <c r="K121" s="851"/>
    </row>
    <row r="122" spans="1:11" s="846" customFormat="1" ht="12" customHeight="1" x14ac:dyDescent="0.2">
      <c r="A122" s="13" t="s">
        <v>4274</v>
      </c>
      <c r="B122" s="405"/>
      <c r="D122" s="13"/>
      <c r="E122" s="13"/>
      <c r="F122" s="13"/>
      <c r="G122" s="13"/>
      <c r="H122" s="13"/>
      <c r="I122" s="13"/>
      <c r="J122" s="13"/>
      <c r="K122" s="851"/>
    </row>
    <row r="123" spans="1:11" s="846" customFormat="1" ht="12" customHeight="1" x14ac:dyDescent="0.2">
      <c r="A123" s="856"/>
      <c r="B123" s="405" t="s">
        <v>4275</v>
      </c>
      <c r="C123" s="13" t="s">
        <v>4276</v>
      </c>
      <c r="D123" s="13"/>
      <c r="E123" s="13"/>
      <c r="F123" s="13"/>
      <c r="G123" s="13"/>
      <c r="H123" s="13"/>
      <c r="I123" s="13"/>
      <c r="J123" s="13"/>
      <c r="K123" s="851"/>
    </row>
    <row r="124" spans="1:11" s="846" customFormat="1" ht="12" customHeight="1" x14ac:dyDescent="0.2">
      <c r="A124" s="13" t="s">
        <v>4277</v>
      </c>
      <c r="B124" s="405"/>
      <c r="C124" s="13"/>
      <c r="D124" s="13"/>
      <c r="E124" s="13"/>
      <c r="F124" s="13"/>
      <c r="G124" s="13"/>
      <c r="H124" s="13"/>
      <c r="I124" s="13"/>
      <c r="J124" s="13"/>
      <c r="K124" s="851"/>
    </row>
    <row r="125" spans="1:11" s="846" customFormat="1" ht="12" customHeight="1" x14ac:dyDescent="0.2">
      <c r="A125" s="155"/>
      <c r="B125" s="405" t="s">
        <v>4391</v>
      </c>
      <c r="C125" s="155" t="s">
        <v>4392</v>
      </c>
      <c r="D125" s="13"/>
      <c r="E125" s="13"/>
      <c r="F125" s="13"/>
      <c r="G125" s="13"/>
      <c r="H125" s="13"/>
      <c r="I125" s="13"/>
      <c r="J125" s="13"/>
      <c r="K125" s="851"/>
    </row>
    <row r="126" spans="1:11" ht="12" customHeight="1" x14ac:dyDescent="0.2">
      <c r="A126" s="7" t="s">
        <v>4298</v>
      </c>
      <c r="B126" s="9"/>
      <c r="C126" s="9"/>
      <c r="D126" s="9"/>
      <c r="E126" s="9"/>
      <c r="F126" s="9"/>
      <c r="G126" s="9"/>
      <c r="H126" s="9"/>
      <c r="I126" s="9"/>
      <c r="J126" s="9"/>
      <c r="K126" s="23"/>
    </row>
    <row r="127" spans="1:11" s="846" customFormat="1" ht="11.1" customHeight="1" x14ac:dyDescent="0.2">
      <c r="A127" s="36"/>
      <c r="B127" s="405" t="s">
        <v>3685</v>
      </c>
      <c r="C127" s="155" t="s">
        <v>3686</v>
      </c>
      <c r="D127" s="13"/>
      <c r="E127" s="13"/>
      <c r="F127" s="13"/>
      <c r="G127" s="13"/>
      <c r="H127" s="13"/>
      <c r="I127" s="13"/>
      <c r="J127" s="13"/>
      <c r="K127" s="851"/>
    </row>
    <row r="128" spans="1:11" s="846" customFormat="1" ht="11.1" customHeight="1" x14ac:dyDescent="0.2">
      <c r="A128" s="36"/>
      <c r="B128" s="405" t="s">
        <v>4589</v>
      </c>
      <c r="C128" s="155" t="s">
        <v>3687</v>
      </c>
      <c r="D128" s="13"/>
      <c r="E128" s="13"/>
      <c r="F128" s="13"/>
      <c r="G128" s="13"/>
      <c r="H128" s="13"/>
      <c r="I128" s="13"/>
      <c r="J128" s="13"/>
      <c r="K128" s="851"/>
    </row>
    <row r="129" spans="1:11" s="846" customFormat="1" ht="11.1" customHeight="1" x14ac:dyDescent="0.2">
      <c r="A129" s="13"/>
      <c r="B129" s="405" t="s">
        <v>3688</v>
      </c>
      <c r="C129" s="155" t="s">
        <v>3689</v>
      </c>
      <c r="D129" s="13"/>
      <c r="E129" s="13"/>
      <c r="F129" s="13"/>
      <c r="G129" s="13"/>
      <c r="H129" s="13"/>
      <c r="I129" s="13"/>
      <c r="J129" s="13"/>
      <c r="K129" s="909"/>
    </row>
    <row r="130" spans="1:11" s="846" customFormat="1" ht="11.1" customHeight="1" x14ac:dyDescent="0.2">
      <c r="A130" s="36"/>
      <c r="B130" s="405" t="s">
        <v>3690</v>
      </c>
      <c r="C130" s="155" t="s">
        <v>3691</v>
      </c>
      <c r="D130" s="13"/>
      <c r="E130" s="13"/>
      <c r="F130" s="13"/>
      <c r="G130" s="13"/>
      <c r="H130" s="13"/>
      <c r="I130" s="13"/>
      <c r="J130" s="13"/>
      <c r="K130" s="851"/>
    </row>
    <row r="131" spans="1:11" s="846" customFormat="1" ht="11.1" customHeight="1" x14ac:dyDescent="0.2">
      <c r="A131" s="36" t="s">
        <v>3692</v>
      </c>
      <c r="B131" s="405"/>
      <c r="C131" s="155"/>
      <c r="D131" s="13"/>
      <c r="E131" s="13"/>
      <c r="F131" s="13"/>
      <c r="G131" s="13"/>
      <c r="H131" s="13"/>
      <c r="I131" s="13"/>
      <c r="J131" s="13"/>
      <c r="K131" s="851"/>
    </row>
    <row r="132" spans="1:11" s="846" customFormat="1" ht="11.1" customHeight="1" x14ac:dyDescent="0.2">
      <c r="A132" s="36" t="s">
        <v>3693</v>
      </c>
      <c r="B132" s="405"/>
      <c r="C132" s="155"/>
      <c r="D132" s="13"/>
      <c r="E132" s="13"/>
      <c r="F132" s="13"/>
      <c r="G132" s="13"/>
      <c r="H132" s="13"/>
      <c r="I132" s="13"/>
      <c r="J132" s="13"/>
      <c r="K132" s="851"/>
    </row>
    <row r="133" spans="1:11" s="846" customFormat="1" ht="11.1" customHeight="1" x14ac:dyDescent="0.2">
      <c r="A133" s="36"/>
      <c r="B133" s="405" t="s">
        <v>3694</v>
      </c>
      <c r="C133" s="155" t="s">
        <v>3695</v>
      </c>
      <c r="D133" s="13"/>
      <c r="E133" s="13"/>
      <c r="F133" s="13"/>
      <c r="G133" s="13"/>
      <c r="H133" s="13"/>
      <c r="I133" s="13"/>
      <c r="J133" s="13"/>
      <c r="K133" s="851"/>
    </row>
    <row r="134" spans="1:11" s="846" customFormat="1" ht="11.1" customHeight="1" x14ac:dyDescent="0.2">
      <c r="A134" s="597" t="s">
        <v>3696</v>
      </c>
      <c r="B134" s="910"/>
      <c r="C134" s="911"/>
      <c r="D134" s="912"/>
      <c r="E134" s="912"/>
      <c r="F134" s="912"/>
      <c r="G134" s="912"/>
      <c r="H134" s="912"/>
      <c r="I134" s="912"/>
      <c r="J134" s="912"/>
      <c r="K134" s="913"/>
    </row>
    <row r="135" spans="1:11" s="846" customFormat="1" ht="12" customHeight="1" x14ac:dyDescent="0.2">
      <c r="A135" s="406" t="s">
        <v>3725</v>
      </c>
      <c r="B135" s="13"/>
      <c r="C135" s="13"/>
      <c r="D135" s="13"/>
      <c r="E135" s="13"/>
      <c r="F135" s="13"/>
      <c r="G135" s="13"/>
      <c r="H135" s="13"/>
      <c r="I135" s="13"/>
      <c r="J135" s="13"/>
      <c r="K135" s="851"/>
    </row>
    <row r="136" spans="1:11" ht="11.1" customHeight="1" x14ac:dyDescent="0.2">
      <c r="A136" s="36" t="s">
        <v>3726</v>
      </c>
      <c r="B136" s="13"/>
      <c r="C136" s="13"/>
      <c r="D136" s="13"/>
      <c r="E136" s="13"/>
      <c r="F136" s="13"/>
      <c r="G136" s="13"/>
      <c r="H136" s="13"/>
      <c r="I136" s="13"/>
      <c r="J136" s="13"/>
      <c r="K136" s="41"/>
    </row>
    <row r="137" spans="1:11" ht="11.1" customHeight="1" x14ac:dyDescent="0.2">
      <c r="A137" s="80" t="s">
        <v>3727</v>
      </c>
      <c r="B137" s="13"/>
      <c r="C137" s="13"/>
      <c r="D137" s="13"/>
      <c r="E137" s="13"/>
      <c r="F137" s="13"/>
      <c r="G137" s="13"/>
      <c r="H137" s="13"/>
      <c r="I137" s="13"/>
      <c r="J137" s="13"/>
      <c r="K137" s="41"/>
    </row>
    <row r="138" spans="1:11" ht="11.1" customHeight="1" x14ac:dyDescent="0.2">
      <c r="A138" s="80" t="s">
        <v>3728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41"/>
    </row>
    <row r="139" spans="1:11" ht="11.1" customHeight="1" x14ac:dyDescent="0.2">
      <c r="A139" s="80" t="s">
        <v>3729</v>
      </c>
      <c r="B139" s="13"/>
      <c r="C139" s="13"/>
      <c r="D139" s="13"/>
      <c r="E139" s="13"/>
      <c r="F139" s="13"/>
      <c r="G139" s="13"/>
      <c r="H139" s="13"/>
      <c r="I139" s="13"/>
      <c r="J139" s="13"/>
      <c r="K139" s="41"/>
    </row>
    <row r="140" spans="1:11" ht="11.1" customHeight="1" x14ac:dyDescent="0.2">
      <c r="A140" s="80" t="s">
        <v>3730</v>
      </c>
      <c r="B140" s="13"/>
      <c r="C140" s="13"/>
      <c r="D140" s="13"/>
      <c r="E140" s="13"/>
      <c r="F140" s="13"/>
      <c r="G140" s="13"/>
      <c r="H140" s="13"/>
      <c r="I140" s="13"/>
      <c r="J140" s="13"/>
      <c r="K140" s="41"/>
    </row>
    <row r="141" spans="1:11" ht="11.1" customHeight="1" x14ac:dyDescent="0.2">
      <c r="A141" s="80" t="s">
        <v>3731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41"/>
    </row>
    <row r="142" spans="1:11" ht="11.1" customHeight="1" x14ac:dyDescent="0.2">
      <c r="A142" s="36" t="s">
        <v>3732</v>
      </c>
      <c r="B142" s="13"/>
      <c r="C142" s="13"/>
      <c r="D142" s="13"/>
      <c r="E142" s="13"/>
      <c r="F142" s="13"/>
      <c r="G142" s="13"/>
      <c r="H142" s="13"/>
      <c r="I142" s="13"/>
      <c r="J142" s="13"/>
      <c r="K142" s="41"/>
    </row>
    <row r="143" spans="1:11" ht="11.1" customHeight="1" x14ac:dyDescent="0.2">
      <c r="A143" s="80" t="s">
        <v>3733</v>
      </c>
      <c r="B143" s="13"/>
      <c r="C143" s="13"/>
      <c r="D143" s="13"/>
      <c r="E143" s="13"/>
      <c r="F143" s="13"/>
      <c r="G143" s="13"/>
      <c r="H143" s="13"/>
      <c r="I143" s="13"/>
      <c r="J143" s="13"/>
      <c r="K143" s="41"/>
    </row>
    <row r="144" spans="1:11" ht="11.1" customHeight="1" x14ac:dyDescent="0.2">
      <c r="A144" s="88" t="s">
        <v>3734</v>
      </c>
      <c r="B144" s="25"/>
      <c r="C144" s="25"/>
      <c r="D144" s="25"/>
      <c r="E144" s="25"/>
      <c r="F144" s="25"/>
      <c r="G144" s="418" t="s">
        <v>3735</v>
      </c>
      <c r="H144" s="25"/>
      <c r="I144" s="25"/>
      <c r="J144" s="25"/>
      <c r="K144" s="39"/>
    </row>
    <row r="145" spans="1:11" ht="3.95" customHeight="1" x14ac:dyDescent="0.2">
      <c r="A145" s="80"/>
      <c r="B145" s="13"/>
      <c r="C145" s="13"/>
      <c r="D145" s="13"/>
      <c r="E145" s="13"/>
      <c r="F145" s="13"/>
      <c r="G145" s="13"/>
      <c r="H145" s="13"/>
      <c r="I145" s="13"/>
      <c r="J145" s="13"/>
      <c r="K145" s="41"/>
    </row>
    <row r="146" spans="1:11" ht="11.1" customHeight="1" x14ac:dyDescent="0.2">
      <c r="A146" s="392" t="s">
        <v>3736</v>
      </c>
      <c r="B146" s="9"/>
      <c r="C146" s="9"/>
      <c r="D146" s="9"/>
      <c r="E146" s="9"/>
      <c r="F146" s="9"/>
      <c r="G146" s="419"/>
      <c r="H146" s="9"/>
      <c r="I146" s="9"/>
      <c r="J146" s="9"/>
      <c r="K146" s="23"/>
    </row>
    <row r="147" spans="1:11" ht="11.1" customHeight="1" x14ac:dyDescent="0.2">
      <c r="A147" s="80" t="s">
        <v>3737</v>
      </c>
      <c r="B147" s="13"/>
      <c r="C147" s="13"/>
      <c r="D147" s="13"/>
      <c r="E147" s="13"/>
      <c r="F147" s="13"/>
      <c r="G147" s="15"/>
      <c r="H147" s="13"/>
      <c r="I147" s="13"/>
      <c r="J147" s="13"/>
      <c r="K147" s="41"/>
    </row>
    <row r="148" spans="1:11" ht="11.1" customHeight="1" x14ac:dyDescent="0.2">
      <c r="A148" s="88" t="s">
        <v>3738</v>
      </c>
      <c r="B148" s="25"/>
      <c r="C148" s="25"/>
      <c r="D148" s="25"/>
      <c r="E148" s="25"/>
      <c r="F148" s="25"/>
      <c r="G148" s="420" t="s">
        <v>3739</v>
      </c>
      <c r="H148" s="25"/>
      <c r="I148" s="25"/>
      <c r="J148" s="25"/>
      <c r="K148" s="39"/>
    </row>
    <row r="149" spans="1:11" ht="9.6" customHeight="1" x14ac:dyDescent="0.2">
      <c r="A149" s="421" t="s">
        <v>3740</v>
      </c>
      <c r="B149" s="422" t="s">
        <v>3741</v>
      </c>
      <c r="C149" s="423" t="s">
        <v>3742</v>
      </c>
      <c r="D149" s="8"/>
      <c r="E149" s="8"/>
      <c r="F149" s="8"/>
      <c r="G149" s="8"/>
      <c r="H149" s="8"/>
      <c r="I149" s="8"/>
      <c r="J149" s="8"/>
      <c r="K149" s="3"/>
    </row>
    <row r="150" spans="1:11" ht="9.6" customHeight="1" x14ac:dyDescent="0.2">
      <c r="A150" s="20"/>
      <c r="B150" s="12"/>
      <c r="C150" s="17"/>
      <c r="D150" s="12"/>
      <c r="E150" s="12"/>
      <c r="F150" s="12"/>
      <c r="G150" s="12"/>
      <c r="H150" s="12"/>
      <c r="I150" s="12"/>
      <c r="J150" s="12"/>
      <c r="K150" s="16"/>
    </row>
    <row r="151" spans="1:11" ht="9.6" customHeight="1" x14ac:dyDescent="0.2">
      <c r="A151" s="348" t="s">
        <v>4590</v>
      </c>
      <c r="B151" s="2"/>
      <c r="C151" s="2"/>
      <c r="D151" s="2"/>
      <c r="E151" s="2"/>
      <c r="F151" s="2"/>
      <c r="G151" s="2"/>
      <c r="H151" s="2"/>
      <c r="I151" s="2"/>
      <c r="J151" s="2"/>
      <c r="K151" s="294"/>
    </row>
    <row r="152" spans="1:11" ht="6" customHeight="1" x14ac:dyDescent="0.2">
      <c r="A152" s="17"/>
      <c r="B152" s="12"/>
      <c r="C152" s="12"/>
      <c r="D152" s="12"/>
      <c r="E152" s="12"/>
      <c r="F152" s="12"/>
      <c r="G152" s="12"/>
      <c r="H152" s="12"/>
      <c r="I152" s="12"/>
      <c r="J152" s="12"/>
      <c r="K152" s="12"/>
    </row>
    <row r="153" spans="1:11" ht="11.1" customHeight="1" x14ac:dyDescent="0.2">
      <c r="A153" s="392" t="s">
        <v>3743</v>
      </c>
      <c r="B153" s="9"/>
      <c r="C153" s="9"/>
      <c r="D153" s="9"/>
      <c r="E153" s="9"/>
      <c r="F153" s="9"/>
      <c r="G153" s="9"/>
      <c r="H153" s="9"/>
      <c r="I153" s="9"/>
      <c r="J153" s="9"/>
      <c r="K153" s="23"/>
    </row>
    <row r="154" spans="1:11" ht="11.1" customHeight="1" x14ac:dyDescent="0.2">
      <c r="A154" s="80" t="s">
        <v>3744</v>
      </c>
      <c r="B154" s="13"/>
      <c r="C154" s="13"/>
      <c r="D154" s="13"/>
      <c r="E154" s="13"/>
      <c r="F154" s="13"/>
      <c r="G154" s="13"/>
      <c r="H154" s="13"/>
      <c r="I154" s="13"/>
      <c r="J154" s="13"/>
      <c r="K154" s="41"/>
    </row>
    <row r="155" spans="1:11" ht="11.1" customHeight="1" x14ac:dyDescent="0.2">
      <c r="A155" s="424" t="s">
        <v>3745</v>
      </c>
      <c r="B155" s="425"/>
      <c r="C155" s="425"/>
      <c r="D155" s="425"/>
      <c r="E155" s="425"/>
      <c r="F155" s="425" t="s">
        <v>3746</v>
      </c>
      <c r="G155" s="425"/>
      <c r="H155" s="425"/>
      <c r="I155" s="425"/>
      <c r="J155" s="426" t="s">
        <v>3747</v>
      </c>
      <c r="K155" s="427" t="s">
        <v>3748</v>
      </c>
    </row>
    <row r="156" spans="1:11" ht="11.1" customHeight="1" x14ac:dyDescent="0.2">
      <c r="A156" s="36" t="s">
        <v>3749</v>
      </c>
      <c r="B156" s="13"/>
      <c r="C156" s="13"/>
      <c r="D156" s="13"/>
      <c r="E156" s="13"/>
      <c r="F156" s="13" t="s">
        <v>3750</v>
      </c>
      <c r="G156" s="13"/>
      <c r="H156" s="13"/>
      <c r="I156" s="13"/>
      <c r="J156" s="428">
        <v>0.5</v>
      </c>
      <c r="K156" s="98">
        <v>5.8</v>
      </c>
    </row>
    <row r="157" spans="1:11" ht="11.1" customHeight="1" x14ac:dyDescent="0.2">
      <c r="A157" s="483" t="s">
        <v>3751</v>
      </c>
      <c r="B157" s="516"/>
      <c r="C157" s="516"/>
      <c r="D157" s="516"/>
      <c r="E157" s="516"/>
      <c r="F157" s="575" t="s">
        <v>3752</v>
      </c>
      <c r="G157" s="516"/>
      <c r="H157" s="516"/>
      <c r="I157" s="516"/>
      <c r="J157" s="594">
        <f>(1000-Summary!X52)/100</f>
        <v>2.75</v>
      </c>
      <c r="K157" s="595">
        <v>9.99</v>
      </c>
    </row>
    <row r="158" spans="1:11" ht="11.1" customHeight="1" x14ac:dyDescent="0.2">
      <c r="A158" s="483" t="s">
        <v>3753</v>
      </c>
      <c r="B158" s="516"/>
      <c r="C158" s="516"/>
      <c r="D158" s="516"/>
      <c r="E158" s="516"/>
      <c r="F158" s="516" t="s">
        <v>3754</v>
      </c>
      <c r="G158" s="516"/>
      <c r="H158" s="516"/>
      <c r="I158" s="516"/>
      <c r="J158" s="594">
        <v>0</v>
      </c>
      <c r="K158" s="595">
        <v>2</v>
      </c>
    </row>
    <row r="159" spans="1:11" ht="11.1" customHeight="1" x14ac:dyDescent="0.2">
      <c r="A159" s="483" t="s">
        <v>3755</v>
      </c>
      <c r="B159" s="516"/>
      <c r="C159" s="516"/>
      <c r="D159" s="516"/>
      <c r="E159" s="516"/>
      <c r="F159" s="516" t="s">
        <v>3754</v>
      </c>
      <c r="G159" s="516"/>
      <c r="H159" s="516"/>
      <c r="I159" s="516"/>
      <c r="J159" s="594">
        <v>0</v>
      </c>
      <c r="K159" s="595">
        <v>2</v>
      </c>
    </row>
    <row r="160" spans="1:11" ht="11.1" customHeight="1" x14ac:dyDescent="0.2">
      <c r="A160" s="483" t="s">
        <v>3756</v>
      </c>
      <c r="B160" s="516"/>
      <c r="C160" s="516"/>
      <c r="D160" s="516"/>
      <c r="E160" s="516"/>
      <c r="F160" s="516" t="s">
        <v>3757</v>
      </c>
      <c r="G160" s="516"/>
      <c r="H160" s="516"/>
      <c r="I160" s="516"/>
      <c r="J160" s="594">
        <v>5.0000000000000001E-3</v>
      </c>
      <c r="K160" s="595">
        <v>5</v>
      </c>
    </row>
    <row r="161" spans="1:11" ht="11.1" customHeight="1" x14ac:dyDescent="0.2">
      <c r="A161" s="483" t="s">
        <v>3758</v>
      </c>
      <c r="B161" s="516"/>
      <c r="C161" s="516"/>
      <c r="D161" s="516"/>
      <c r="E161" s="516"/>
      <c r="F161" s="575" t="s">
        <v>3759</v>
      </c>
      <c r="G161" s="516"/>
      <c r="H161" s="516"/>
      <c r="I161" s="516"/>
      <c r="J161" s="594">
        <v>0</v>
      </c>
      <c r="K161" s="595">
        <v>10</v>
      </c>
    </row>
    <row r="162" spans="1:11" ht="11.1" customHeight="1" x14ac:dyDescent="0.2">
      <c r="A162" s="484" t="s">
        <v>3760</v>
      </c>
      <c r="B162" s="516"/>
      <c r="C162" s="516"/>
      <c r="D162" s="516"/>
      <c r="E162" s="516"/>
      <c r="F162" s="575" t="s">
        <v>3761</v>
      </c>
      <c r="G162" s="516"/>
      <c r="H162" s="516"/>
      <c r="I162" s="516"/>
      <c r="J162" s="594">
        <v>0</v>
      </c>
      <c r="K162" s="595">
        <v>10</v>
      </c>
    </row>
    <row r="163" spans="1:11" ht="11.1" customHeight="1" x14ac:dyDescent="0.2">
      <c r="A163" s="484" t="s">
        <v>3762</v>
      </c>
      <c r="B163" s="516"/>
      <c r="C163" s="516"/>
      <c r="D163" s="516"/>
      <c r="E163" s="516"/>
      <c r="F163" s="575" t="s">
        <v>3763</v>
      </c>
      <c r="G163" s="516"/>
      <c r="H163" s="516"/>
      <c r="I163" s="516"/>
      <c r="J163" s="594">
        <v>0</v>
      </c>
      <c r="K163" s="595">
        <v>5</v>
      </c>
    </row>
    <row r="164" spans="1:11" ht="11.1" customHeight="1" x14ac:dyDescent="0.2">
      <c r="A164" s="484" t="s">
        <v>3764</v>
      </c>
      <c r="B164" s="516"/>
      <c r="C164" s="516"/>
      <c r="D164" s="516"/>
      <c r="E164" s="516"/>
      <c r="F164" s="575" t="s">
        <v>3765</v>
      </c>
      <c r="G164" s="516"/>
      <c r="H164" s="516"/>
      <c r="I164" s="516"/>
      <c r="J164" s="594">
        <v>0</v>
      </c>
      <c r="K164" s="595">
        <v>5</v>
      </c>
    </row>
    <row r="165" spans="1:11" ht="11.1" customHeight="1" x14ac:dyDescent="0.2">
      <c r="A165" s="483" t="s">
        <v>3766</v>
      </c>
      <c r="B165" s="516"/>
      <c r="C165" s="516"/>
      <c r="D165" s="516"/>
      <c r="E165" s="516"/>
      <c r="F165" s="575" t="s">
        <v>3767</v>
      </c>
      <c r="G165" s="516"/>
      <c r="H165" s="516"/>
      <c r="I165" s="516"/>
      <c r="J165" s="594">
        <v>0</v>
      </c>
      <c r="K165" s="595">
        <v>5</v>
      </c>
    </row>
    <row r="166" spans="1:11" ht="11.1" customHeight="1" x14ac:dyDescent="0.2">
      <c r="A166" s="483" t="s">
        <v>3768</v>
      </c>
      <c r="B166" s="516"/>
      <c r="C166" s="516"/>
      <c r="D166" s="516"/>
      <c r="E166" s="516"/>
      <c r="F166" s="516" t="s">
        <v>3769</v>
      </c>
      <c r="G166" s="516"/>
      <c r="H166" s="516"/>
      <c r="I166" s="516"/>
      <c r="J166" s="594">
        <v>0</v>
      </c>
      <c r="K166" s="595">
        <v>5</v>
      </c>
    </row>
    <row r="167" spans="1:11" ht="11.1" customHeight="1" x14ac:dyDescent="0.2">
      <c r="A167" s="484" t="s">
        <v>3770</v>
      </c>
      <c r="B167" s="516"/>
      <c r="C167" s="516"/>
      <c r="D167" s="516"/>
      <c r="E167" s="516"/>
      <c r="F167" s="516" t="s">
        <v>3769</v>
      </c>
      <c r="G167" s="516"/>
      <c r="H167" s="516"/>
      <c r="I167" s="516"/>
      <c r="J167" s="594">
        <v>0</v>
      </c>
      <c r="K167" s="595">
        <v>5</v>
      </c>
    </row>
    <row r="168" spans="1:11" ht="11.1" customHeight="1" x14ac:dyDescent="0.2">
      <c r="A168" s="484" t="s">
        <v>3771</v>
      </c>
      <c r="B168" s="516"/>
      <c r="C168" s="516"/>
      <c r="D168" s="516"/>
      <c r="E168" s="516"/>
      <c r="F168" s="516" t="s">
        <v>3769</v>
      </c>
      <c r="G168" s="516"/>
      <c r="H168" s="516"/>
      <c r="I168" s="516"/>
      <c r="J168" s="594">
        <v>0</v>
      </c>
      <c r="K168" s="595">
        <v>5</v>
      </c>
    </row>
    <row r="169" spans="1:11" ht="11.1" customHeight="1" x14ac:dyDescent="0.2">
      <c r="A169" s="483" t="s">
        <v>3772</v>
      </c>
      <c r="B169" s="516"/>
      <c r="C169" s="516"/>
      <c r="D169" s="516"/>
      <c r="E169" s="516"/>
      <c r="F169" s="575" t="s">
        <v>3773</v>
      </c>
      <c r="G169" s="516"/>
      <c r="H169" s="516"/>
      <c r="I169" s="516"/>
      <c r="J169" s="594">
        <v>0</v>
      </c>
      <c r="K169" s="595">
        <v>4.9000000000000004</v>
      </c>
    </row>
    <row r="170" spans="1:11" ht="11.1" customHeight="1" x14ac:dyDescent="0.2">
      <c r="A170" s="483" t="s">
        <v>3774</v>
      </c>
      <c r="B170" s="516"/>
      <c r="C170" s="516"/>
      <c r="D170" s="516"/>
      <c r="E170" s="516"/>
      <c r="F170" s="575" t="s">
        <v>3775</v>
      </c>
      <c r="G170" s="516"/>
      <c r="H170" s="516"/>
      <c r="I170" s="516"/>
      <c r="J170" s="594">
        <v>0</v>
      </c>
      <c r="K170" s="595">
        <v>3</v>
      </c>
    </row>
    <row r="171" spans="1:11" ht="11.1" customHeight="1" x14ac:dyDescent="0.2">
      <c r="A171" s="36" t="s">
        <v>3776</v>
      </c>
      <c r="B171" s="13"/>
      <c r="C171" s="13"/>
      <c r="D171" s="13"/>
      <c r="E171" s="13"/>
      <c r="F171" s="13" t="s">
        <v>3769</v>
      </c>
      <c r="G171" s="13"/>
      <c r="H171" s="13"/>
      <c r="I171" s="13"/>
      <c r="J171" s="120">
        <v>5.0000000000000001E-3</v>
      </c>
      <c r="K171" s="98">
        <v>5</v>
      </c>
    </row>
    <row r="172" spans="1:11" ht="11.1" customHeight="1" x14ac:dyDescent="0.2">
      <c r="A172" s="80" t="s">
        <v>3777</v>
      </c>
      <c r="B172" s="13"/>
      <c r="C172" s="13"/>
      <c r="D172" s="13"/>
      <c r="E172" s="13"/>
      <c r="F172" s="13" t="s">
        <v>3769</v>
      </c>
      <c r="G172" s="13"/>
      <c r="H172" s="13"/>
      <c r="I172" s="13"/>
      <c r="J172" s="120">
        <v>5.0000000000000001E-3</v>
      </c>
      <c r="K172" s="98">
        <v>5</v>
      </c>
    </row>
    <row r="173" spans="1:11" ht="11.1" customHeight="1" x14ac:dyDescent="0.2">
      <c r="A173" s="80" t="s">
        <v>3778</v>
      </c>
      <c r="B173" s="13"/>
      <c r="C173" s="13"/>
      <c r="D173" s="13"/>
      <c r="E173" s="13"/>
      <c r="F173" s="13" t="s">
        <v>3769</v>
      </c>
      <c r="G173" s="13"/>
      <c r="H173" s="13"/>
      <c r="I173" s="13"/>
      <c r="J173" s="120">
        <v>5.0000000000000001E-3</v>
      </c>
      <c r="K173" s="98">
        <v>5</v>
      </c>
    </row>
    <row r="174" spans="1:11" ht="11.1" customHeight="1" x14ac:dyDescent="0.2">
      <c r="A174" s="80" t="s">
        <v>3779</v>
      </c>
      <c r="B174" s="13"/>
      <c r="C174" s="13"/>
      <c r="D174" s="13"/>
      <c r="E174" s="13"/>
      <c r="F174" s="13" t="s">
        <v>3769</v>
      </c>
      <c r="G174" s="13"/>
      <c r="H174" s="13"/>
      <c r="I174" s="13"/>
      <c r="J174" s="120">
        <v>5.0000000000000001E-3</v>
      </c>
      <c r="K174" s="98">
        <v>5</v>
      </c>
    </row>
    <row r="175" spans="1:11" ht="11.1" customHeight="1" x14ac:dyDescent="0.2">
      <c r="A175" s="36" t="s">
        <v>3780</v>
      </c>
      <c r="B175" s="13"/>
      <c r="C175" s="13"/>
      <c r="D175" s="13"/>
      <c r="E175" s="13"/>
      <c r="F175" s="13" t="s">
        <v>3769</v>
      </c>
      <c r="G175" s="13"/>
      <c r="H175" s="13"/>
      <c r="I175" s="13"/>
      <c r="J175" s="120">
        <v>5.0000000000000001E-3</v>
      </c>
      <c r="K175" s="98">
        <v>5</v>
      </c>
    </row>
    <row r="176" spans="1:11" ht="11.1" customHeight="1" x14ac:dyDescent="0.2">
      <c r="A176" s="36"/>
      <c r="B176" s="13"/>
      <c r="C176" s="13"/>
      <c r="D176" s="13"/>
      <c r="E176" s="13"/>
      <c r="F176" s="13"/>
      <c r="G176" s="13"/>
      <c r="H176" s="13"/>
      <c r="I176" s="13"/>
      <c r="J176" s="120"/>
      <c r="K176" s="98"/>
    </row>
    <row r="177" spans="1:36" ht="11.1" customHeight="1" x14ac:dyDescent="0.2">
      <c r="A177" s="38" t="s">
        <v>3781</v>
      </c>
      <c r="B177" s="25"/>
      <c r="C177" s="25"/>
      <c r="D177" s="25"/>
      <c r="E177" s="25"/>
      <c r="F177" s="25"/>
      <c r="G177" s="25"/>
      <c r="H177" s="25"/>
      <c r="I177" s="25"/>
      <c r="J177" s="108">
        <f>SUM(J156:J176)</f>
        <v>3.2799999999999994</v>
      </c>
      <c r="K177" s="104">
        <f>SUM(K156:K176)</f>
        <v>107.69</v>
      </c>
    </row>
    <row r="178" spans="1:36" ht="6" customHeight="1" x14ac:dyDescent="0.2">
      <c r="A178" s="107"/>
      <c r="B178" s="107"/>
      <c r="C178" s="107"/>
      <c r="D178" s="107"/>
      <c r="E178" s="107"/>
      <c r="F178" s="107"/>
      <c r="G178" s="107"/>
      <c r="H178" s="107"/>
      <c r="I178" s="107"/>
      <c r="J178" s="97"/>
      <c r="K178" s="97"/>
    </row>
    <row r="179" spans="1:36" ht="11.1" customHeight="1" x14ac:dyDescent="0.2">
      <c r="A179" s="429" t="s">
        <v>3782</v>
      </c>
      <c r="B179" s="107"/>
      <c r="C179" s="107"/>
      <c r="D179" s="107"/>
      <c r="E179" s="107"/>
      <c r="F179" s="107"/>
      <c r="G179" s="107"/>
      <c r="H179" s="107"/>
      <c r="I179" s="107"/>
      <c r="J179" s="107"/>
      <c r="K179" s="107"/>
    </row>
    <row r="180" spans="1:36" ht="11.1" customHeight="1" x14ac:dyDescent="0.2">
      <c r="A180" s="106" t="s">
        <v>3783</v>
      </c>
      <c r="B180" s="107"/>
      <c r="C180" s="107"/>
      <c r="D180" s="107"/>
      <c r="E180" s="107"/>
      <c r="F180" s="107"/>
      <c r="G180" s="107"/>
      <c r="H180" s="107"/>
      <c r="I180" s="107"/>
      <c r="J180" s="107"/>
      <c r="K180" s="107"/>
    </row>
    <row r="181" spans="1:36" ht="11.1" customHeight="1" x14ac:dyDescent="0.2">
      <c r="A181" s="106" t="s">
        <v>3784</v>
      </c>
      <c r="B181" s="107"/>
      <c r="C181" s="107"/>
      <c r="D181" s="107"/>
      <c r="E181" s="107"/>
      <c r="F181" s="107"/>
      <c r="G181" s="107"/>
      <c r="H181" s="107"/>
      <c r="I181" s="107"/>
      <c r="J181" s="107"/>
      <c r="K181" s="107"/>
    </row>
    <row r="182" spans="1:36" ht="11.1" customHeight="1" x14ac:dyDescent="0.2">
      <c r="A182" s="430" t="s">
        <v>8</v>
      </c>
      <c r="B182" s="107"/>
      <c r="C182" s="107"/>
      <c r="D182" s="107"/>
      <c r="E182" s="107"/>
      <c r="F182" s="107"/>
      <c r="G182" s="130" t="s">
        <v>3971</v>
      </c>
      <c r="H182" s="107"/>
      <c r="I182" s="107"/>
      <c r="J182" s="107"/>
      <c r="K182" s="107"/>
    </row>
    <row r="183" spans="1:36" ht="11.1" customHeight="1" x14ac:dyDescent="0.2">
      <c r="A183" s="431" t="s">
        <v>12</v>
      </c>
      <c r="B183" s="107"/>
      <c r="C183" s="107"/>
      <c r="D183" s="107"/>
      <c r="E183" s="107"/>
      <c r="F183" s="107"/>
      <c r="G183" s="107"/>
      <c r="H183" s="107"/>
      <c r="I183" s="107"/>
      <c r="J183" s="107"/>
      <c r="K183" s="107"/>
    </row>
    <row r="184" spans="1:36" ht="11.1" customHeight="1" x14ac:dyDescent="0.2">
      <c r="A184" s="432" t="s">
        <v>3785</v>
      </c>
      <c r="B184" s="107"/>
      <c r="C184" s="107"/>
      <c r="D184" s="107"/>
      <c r="E184" s="107"/>
      <c r="F184" s="107"/>
      <c r="G184" s="107"/>
      <c r="H184" s="107"/>
      <c r="L184" s="107"/>
      <c r="M184" s="107"/>
      <c r="N184" s="107"/>
    </row>
    <row r="185" spans="1:36" ht="10.7" customHeight="1" x14ac:dyDescent="0.2">
      <c r="A185" s="433" t="s">
        <v>21</v>
      </c>
      <c r="B185" s="107"/>
      <c r="C185" s="107"/>
      <c r="D185" s="434" t="s">
        <v>56</v>
      </c>
      <c r="E185" s="434" t="s">
        <v>67</v>
      </c>
      <c r="F185" s="433" t="s">
        <v>70</v>
      </c>
      <c r="G185" s="435"/>
      <c r="H185" s="13"/>
      <c r="O185" s="107"/>
      <c r="P185" s="107"/>
      <c r="Q185" s="107"/>
      <c r="R185" s="107"/>
      <c r="S185" s="107"/>
      <c r="T185" s="107"/>
      <c r="U185" s="107"/>
      <c r="V185" s="107"/>
      <c r="W185" s="107"/>
      <c r="X185" s="107"/>
      <c r="Y185" s="107"/>
      <c r="Z185" s="107"/>
      <c r="AA185" s="107"/>
      <c r="AB185" s="107"/>
      <c r="AC185" s="107"/>
      <c r="AD185" s="107"/>
      <c r="AE185" s="107"/>
      <c r="AF185" s="107"/>
      <c r="AG185" s="107"/>
      <c r="AH185" s="107"/>
    </row>
    <row r="186" spans="1:36" ht="10.5" customHeight="1" x14ac:dyDescent="0.2">
      <c r="A186" s="107" t="s">
        <v>3798</v>
      </c>
      <c r="B186" s="107"/>
      <c r="C186" s="436"/>
      <c r="D186" s="438" t="s">
        <v>3799</v>
      </c>
      <c r="E186" s="437">
        <v>43077</v>
      </c>
      <c r="F186" s="106"/>
      <c r="G186" s="107"/>
      <c r="H186" s="107"/>
      <c r="O186" s="107"/>
      <c r="P186" s="107"/>
      <c r="Q186" s="107"/>
    </row>
    <row r="187" spans="1:36" ht="10.5" customHeight="1" x14ac:dyDescent="0.2">
      <c r="A187" s="106" t="s">
        <v>3858</v>
      </c>
      <c r="B187" s="107"/>
      <c r="C187" s="436"/>
      <c r="D187" s="107" t="s">
        <v>3859</v>
      </c>
      <c r="E187" s="437">
        <v>43087</v>
      </c>
      <c r="F187" s="106"/>
      <c r="G187" s="107"/>
      <c r="H187" s="107"/>
      <c r="O187" s="107"/>
      <c r="P187" s="107"/>
    </row>
    <row r="188" spans="1:36" ht="10.5" customHeight="1" x14ac:dyDescent="0.2">
      <c r="A188" s="106" t="s">
        <v>3880</v>
      </c>
      <c r="B188" s="107"/>
      <c r="C188" s="436"/>
      <c r="D188" s="107" t="s">
        <v>3881</v>
      </c>
      <c r="E188" s="437">
        <v>43097</v>
      </c>
      <c r="F188" s="439"/>
      <c r="G188" s="107"/>
      <c r="H188" s="107"/>
      <c r="R188" s="107"/>
      <c r="S188" s="846"/>
      <c r="T188" s="107"/>
      <c r="U188" s="846"/>
      <c r="V188" s="107"/>
      <c r="W188" s="846"/>
      <c r="X188" s="107"/>
      <c r="Y188" s="846"/>
      <c r="Z188" s="107"/>
      <c r="AA188" s="846"/>
      <c r="AB188" s="107"/>
      <c r="AC188" s="846"/>
      <c r="AD188" s="107"/>
      <c r="AE188" s="846"/>
      <c r="AF188" s="107"/>
      <c r="AG188" s="846"/>
      <c r="AH188" s="107"/>
      <c r="AI188" s="846"/>
      <c r="AJ188" s="107"/>
    </row>
    <row r="189" spans="1:36" ht="10.5" customHeight="1" x14ac:dyDescent="0.2">
      <c r="A189" s="106" t="s">
        <v>4012</v>
      </c>
      <c r="B189" s="107"/>
      <c r="C189" s="436"/>
      <c r="D189" s="107" t="s">
        <v>4013</v>
      </c>
      <c r="E189" s="437">
        <v>43133</v>
      </c>
      <c r="F189" s="106" t="s">
        <v>3809</v>
      </c>
      <c r="G189" s="107"/>
      <c r="H189" s="107"/>
      <c r="R189" s="107"/>
      <c r="S189" s="107"/>
      <c r="T189" s="107"/>
    </row>
    <row r="190" spans="1:36" ht="10.5" customHeight="1" x14ac:dyDescent="0.2">
      <c r="A190" s="155" t="s">
        <v>3958</v>
      </c>
      <c r="B190" s="107"/>
      <c r="C190" s="436"/>
      <c r="D190" s="107" t="s">
        <v>3959</v>
      </c>
      <c r="E190" s="437">
        <v>43137</v>
      </c>
      <c r="F190" s="106"/>
      <c r="G190" s="107"/>
      <c r="H190" s="107"/>
      <c r="R190" s="107"/>
      <c r="S190" s="107"/>
      <c r="T190" s="107"/>
    </row>
    <row r="191" spans="1:36" ht="10.5" customHeight="1" x14ac:dyDescent="0.2">
      <c r="A191" s="106" t="s">
        <v>4010</v>
      </c>
      <c r="B191" s="107"/>
      <c r="C191" s="436"/>
      <c r="D191" s="107" t="s">
        <v>4011</v>
      </c>
      <c r="E191" s="437">
        <v>43139</v>
      </c>
      <c r="F191" s="106"/>
      <c r="G191" s="107"/>
      <c r="H191" s="107"/>
      <c r="R191" s="107"/>
      <c r="S191" s="107"/>
      <c r="T191" s="107"/>
    </row>
    <row r="192" spans="1:36" ht="10.5" customHeight="1" x14ac:dyDescent="0.2">
      <c r="A192" s="106" t="s">
        <v>4072</v>
      </c>
      <c r="B192" s="107"/>
      <c r="C192" s="436"/>
      <c r="D192" s="107" t="s">
        <v>4073</v>
      </c>
      <c r="E192" s="437">
        <v>43167</v>
      </c>
      <c r="F192" s="106"/>
      <c r="G192" s="107"/>
      <c r="H192" s="107"/>
      <c r="I192" s="107"/>
      <c r="J192" s="107"/>
      <c r="K192" s="996"/>
      <c r="L192" s="995"/>
      <c r="M192" s="107"/>
    </row>
    <row r="193" spans="1:34" ht="10.5" customHeight="1" x14ac:dyDescent="0.2">
      <c r="A193" s="107" t="s">
        <v>4087</v>
      </c>
      <c r="B193" s="107"/>
      <c r="C193" s="436"/>
      <c r="D193" s="438" t="s">
        <v>4088</v>
      </c>
      <c r="E193" s="437">
        <v>43168</v>
      </c>
      <c r="F193" s="106"/>
      <c r="G193" s="107"/>
      <c r="H193" s="107"/>
      <c r="I193" s="107"/>
      <c r="J193" s="107"/>
      <c r="K193" s="996"/>
      <c r="L193" s="995"/>
      <c r="M193" s="107"/>
    </row>
    <row r="194" spans="1:34" ht="10.5" customHeight="1" x14ac:dyDescent="0.2">
      <c r="A194" s="106" t="s">
        <v>3982</v>
      </c>
      <c r="B194" s="107"/>
      <c r="C194" s="436"/>
      <c r="D194" s="107" t="s">
        <v>3846</v>
      </c>
      <c r="E194" s="437">
        <v>43168</v>
      </c>
      <c r="F194" s="106" t="s">
        <v>333</v>
      </c>
      <c r="G194" s="107"/>
      <c r="H194" s="107"/>
      <c r="I194" s="107"/>
      <c r="J194" s="107"/>
      <c r="K194" s="996"/>
      <c r="L194" s="995"/>
      <c r="M194" s="107"/>
    </row>
    <row r="195" spans="1:34" ht="10.5" customHeight="1" x14ac:dyDescent="0.2">
      <c r="A195" s="13" t="s">
        <v>4081</v>
      </c>
      <c r="B195" s="107"/>
      <c r="C195" s="436"/>
      <c r="D195" s="107" t="s">
        <v>4082</v>
      </c>
      <c r="E195" s="437">
        <v>43173</v>
      </c>
      <c r="F195" s="106"/>
      <c r="G195" s="107"/>
      <c r="H195" s="107"/>
      <c r="I195" s="107"/>
      <c r="J195" s="107"/>
      <c r="K195" s="995"/>
      <c r="L195" s="995"/>
      <c r="M195" s="107"/>
    </row>
    <row r="196" spans="1:34" ht="10.5" customHeight="1" x14ac:dyDescent="0.2">
      <c r="A196" s="155" t="s">
        <v>4076</v>
      </c>
      <c r="B196" s="107"/>
      <c r="C196" s="436"/>
      <c r="D196" s="107" t="s">
        <v>4077</v>
      </c>
      <c r="E196" s="437">
        <v>43173</v>
      </c>
      <c r="F196" s="106" t="s">
        <v>4003</v>
      </c>
      <c r="G196" s="107"/>
      <c r="H196" s="107"/>
      <c r="I196" s="107"/>
      <c r="J196" s="107"/>
      <c r="K196" s="995"/>
      <c r="L196" s="995"/>
      <c r="M196" s="107"/>
    </row>
    <row r="197" spans="1:34" ht="10.5" customHeight="1" x14ac:dyDescent="0.25">
      <c r="A197" s="106" t="s">
        <v>3956</v>
      </c>
      <c r="B197" s="107"/>
      <c r="C197" s="436"/>
      <c r="D197" s="107" t="s">
        <v>3957</v>
      </c>
      <c r="E197" s="437">
        <v>43209</v>
      </c>
      <c r="F197" s="106"/>
      <c r="G197" s="107"/>
      <c r="H197" s="107"/>
      <c r="I197" s="107"/>
      <c r="J197" s="107"/>
      <c r="M197" s="107"/>
      <c r="N197" s="995"/>
      <c r="O197" s="995"/>
      <c r="Q197" s="1007"/>
    </row>
    <row r="198" spans="1:34" ht="10.5" customHeight="1" x14ac:dyDescent="0.2">
      <c r="A198" s="106" t="s">
        <v>4137</v>
      </c>
      <c r="B198" s="107"/>
      <c r="C198" s="436"/>
      <c r="D198" s="107" t="s">
        <v>4138</v>
      </c>
      <c r="E198" s="437">
        <v>43217</v>
      </c>
      <c r="F198" s="106"/>
      <c r="G198" s="107"/>
      <c r="H198" s="107"/>
      <c r="I198" s="107"/>
    </row>
    <row r="199" spans="1:34" ht="10.5" customHeight="1" x14ac:dyDescent="0.2">
      <c r="A199" s="106" t="s">
        <v>4144</v>
      </c>
      <c r="B199" s="107"/>
      <c r="C199" s="436"/>
      <c r="D199" s="107" t="s">
        <v>4145</v>
      </c>
      <c r="E199" s="437">
        <v>43221</v>
      </c>
      <c r="F199" s="106"/>
      <c r="G199" s="107"/>
      <c r="H199" s="107"/>
      <c r="I199" s="107"/>
    </row>
    <row r="200" spans="1:34" ht="10.5" customHeight="1" x14ac:dyDescent="0.2">
      <c r="A200" s="107" t="s">
        <v>3981</v>
      </c>
      <c r="B200" s="107"/>
      <c r="C200" s="436"/>
      <c r="D200" s="438" t="s">
        <v>1907</v>
      </c>
      <c r="E200" s="437">
        <v>43222</v>
      </c>
      <c r="F200" s="107" t="s">
        <v>4003</v>
      </c>
      <c r="G200" s="107"/>
      <c r="H200" s="107"/>
      <c r="I200" s="107"/>
    </row>
    <row r="201" spans="1:34" ht="10.5" customHeight="1" x14ac:dyDescent="0.2">
      <c r="A201" s="106" t="s">
        <v>3993</v>
      </c>
      <c r="B201" s="107"/>
      <c r="C201" s="436"/>
      <c r="D201" s="107" t="s">
        <v>3994</v>
      </c>
      <c r="E201" s="437">
        <v>43223</v>
      </c>
      <c r="F201" s="106"/>
      <c r="G201" s="107"/>
      <c r="H201" s="107"/>
      <c r="I201" s="107"/>
    </row>
    <row r="202" spans="1:34" ht="10.5" customHeight="1" x14ac:dyDescent="0.2">
      <c r="A202" s="106" t="s">
        <v>4014</v>
      </c>
      <c r="B202" s="107"/>
      <c r="C202" s="436"/>
      <c r="D202" s="107" t="s">
        <v>4015</v>
      </c>
      <c r="E202" s="437">
        <v>43223</v>
      </c>
      <c r="F202" s="106"/>
      <c r="G202" s="107"/>
      <c r="H202" s="107"/>
      <c r="I202" s="107"/>
    </row>
    <row r="203" spans="1:34" ht="10.5" customHeight="1" x14ac:dyDescent="0.2">
      <c r="A203" s="106" t="s">
        <v>3991</v>
      </c>
      <c r="B203" s="107"/>
      <c r="C203" s="436"/>
      <c r="D203" s="107" t="s">
        <v>3992</v>
      </c>
      <c r="E203" s="437">
        <v>43223</v>
      </c>
      <c r="F203" s="106"/>
      <c r="G203" s="107"/>
      <c r="H203" s="107"/>
      <c r="I203" s="107"/>
      <c r="J203" s="107"/>
      <c r="L203" s="995"/>
      <c r="M203" s="995"/>
      <c r="O203" s="395"/>
      <c r="P203" s="395"/>
      <c r="Q203" s="395"/>
      <c r="R203" s="395"/>
      <c r="S203" s="395"/>
      <c r="T203" s="395"/>
      <c r="U203" s="395"/>
      <c r="V203" s="395"/>
      <c r="W203" s="395"/>
      <c r="X203" s="395"/>
      <c r="Y203" s="395"/>
      <c r="Z203" s="395"/>
      <c r="AA203" s="395"/>
      <c r="AB203" s="395"/>
      <c r="AC203" s="395"/>
      <c r="AD203" s="395"/>
      <c r="AE203" s="395"/>
      <c r="AF203" s="395"/>
      <c r="AG203" s="395"/>
      <c r="AH203" s="395"/>
    </row>
    <row r="204" spans="1:34" ht="10.5" customHeight="1" x14ac:dyDescent="0.2">
      <c r="A204" s="13" t="s">
        <v>3986</v>
      </c>
      <c r="B204" s="107"/>
      <c r="C204" s="436"/>
      <c r="D204" s="107" t="s">
        <v>3987</v>
      </c>
      <c r="E204" s="437">
        <v>43223</v>
      </c>
      <c r="F204" s="106" t="s">
        <v>4003</v>
      </c>
      <c r="G204" s="107"/>
      <c r="H204" s="107"/>
      <c r="I204" s="107"/>
      <c r="J204" s="107"/>
      <c r="L204" s="995"/>
      <c r="M204" s="995"/>
      <c r="O204" s="395"/>
      <c r="P204" s="395"/>
      <c r="Q204" s="395"/>
      <c r="R204" s="395"/>
      <c r="S204" s="395"/>
      <c r="T204" s="395"/>
      <c r="U204" s="395"/>
      <c r="V204" s="395"/>
      <c r="W204" s="395"/>
      <c r="X204" s="395"/>
      <c r="Y204" s="395"/>
      <c r="Z204" s="395"/>
      <c r="AA204" s="395"/>
      <c r="AB204" s="395"/>
      <c r="AC204" s="395"/>
      <c r="AD204" s="395"/>
      <c r="AE204" s="395"/>
      <c r="AF204" s="395"/>
      <c r="AG204" s="395"/>
      <c r="AH204" s="395"/>
    </row>
    <row r="205" spans="1:34" ht="10.5" customHeight="1" x14ac:dyDescent="0.2">
      <c r="A205" s="13" t="s">
        <v>3988</v>
      </c>
      <c r="B205" s="107"/>
      <c r="C205" s="436"/>
      <c r="D205" s="107" t="s">
        <v>3989</v>
      </c>
      <c r="E205" s="437">
        <v>43224</v>
      </c>
      <c r="F205" s="106"/>
      <c r="G205" s="107"/>
      <c r="H205" s="107"/>
      <c r="I205" s="107"/>
      <c r="J205" s="107"/>
      <c r="L205" s="995"/>
      <c r="M205" s="995"/>
      <c r="O205" s="395"/>
      <c r="P205" s="395"/>
      <c r="Q205" s="395"/>
      <c r="R205" s="395"/>
      <c r="S205" s="395"/>
      <c r="T205" s="395"/>
      <c r="U205" s="395"/>
      <c r="V205" s="395"/>
      <c r="W205" s="395"/>
      <c r="X205" s="395"/>
      <c r="Y205" s="395"/>
      <c r="Z205" s="395"/>
      <c r="AA205" s="395"/>
      <c r="AB205" s="395"/>
      <c r="AC205" s="395"/>
      <c r="AD205" s="395"/>
      <c r="AE205" s="395"/>
      <c r="AF205" s="395"/>
      <c r="AG205" s="395"/>
      <c r="AH205" s="395"/>
    </row>
    <row r="206" spans="1:34" ht="10.5" customHeight="1" x14ac:dyDescent="0.2">
      <c r="A206" s="107" t="s">
        <v>4120</v>
      </c>
      <c r="B206" s="107"/>
      <c r="C206" s="436"/>
      <c r="D206" s="107" t="s">
        <v>4122</v>
      </c>
      <c r="E206" s="437">
        <v>43244</v>
      </c>
      <c r="F206" s="106"/>
      <c r="G206" s="107"/>
      <c r="H206" s="107"/>
      <c r="I206" s="107"/>
      <c r="O206" s="395"/>
      <c r="P206" s="395"/>
      <c r="Q206" s="395"/>
      <c r="R206" s="395"/>
      <c r="S206" s="395"/>
      <c r="T206" s="395"/>
      <c r="U206" s="395"/>
      <c r="V206" s="395"/>
      <c r="W206" s="395"/>
      <c r="X206" s="395"/>
      <c r="Y206" s="395"/>
      <c r="Z206" s="395"/>
      <c r="AA206" s="395"/>
      <c r="AB206" s="395"/>
      <c r="AC206" s="395"/>
      <c r="AD206" s="395"/>
      <c r="AE206" s="395"/>
      <c r="AF206" s="395"/>
      <c r="AG206" s="395"/>
      <c r="AH206" s="395"/>
    </row>
    <row r="207" spans="1:34" ht="10.5" customHeight="1" x14ac:dyDescent="0.2">
      <c r="A207" s="107" t="s">
        <v>4121</v>
      </c>
      <c r="B207" s="107"/>
      <c r="C207" s="436"/>
      <c r="D207" s="107" t="s">
        <v>4123</v>
      </c>
      <c r="E207" s="437">
        <v>43244</v>
      </c>
      <c r="F207" s="106"/>
      <c r="G207" s="107"/>
      <c r="H207" s="107"/>
      <c r="I207" s="107"/>
      <c r="O207" s="395"/>
      <c r="P207" s="395"/>
      <c r="Q207" s="395"/>
      <c r="R207" s="395"/>
      <c r="S207" s="395"/>
      <c r="T207" s="395"/>
      <c r="U207" s="395"/>
      <c r="V207" s="395"/>
      <c r="W207" s="395"/>
      <c r="X207" s="395"/>
      <c r="Y207" s="395"/>
      <c r="Z207" s="395"/>
      <c r="AA207" s="395"/>
      <c r="AB207" s="395"/>
      <c r="AC207" s="395"/>
      <c r="AD207" s="395"/>
      <c r="AE207" s="395"/>
      <c r="AF207" s="395"/>
      <c r="AG207" s="395"/>
      <c r="AH207" s="395"/>
    </row>
    <row r="208" spans="1:34" ht="10.5" customHeight="1" x14ac:dyDescent="0.2">
      <c r="E208" s="398"/>
      <c r="F208" s="106"/>
      <c r="G208" s="107"/>
      <c r="H208" s="107"/>
      <c r="I208" s="107"/>
      <c r="O208" s="395"/>
      <c r="P208" s="395"/>
      <c r="Q208" s="395"/>
      <c r="R208" s="395"/>
      <c r="S208" s="395"/>
      <c r="T208" s="395"/>
      <c r="U208" s="395"/>
      <c r="V208" s="395"/>
      <c r="W208" s="395"/>
      <c r="X208" s="395"/>
      <c r="Y208" s="395"/>
      <c r="Z208" s="395"/>
      <c r="AA208" s="395"/>
      <c r="AB208" s="395"/>
      <c r="AC208" s="395"/>
      <c r="AD208" s="395"/>
      <c r="AE208" s="395"/>
      <c r="AF208" s="395"/>
      <c r="AG208" s="395"/>
      <c r="AH208" s="395"/>
    </row>
    <row r="209" spans="1:34" ht="10.5" customHeight="1" x14ac:dyDescent="0.2">
      <c r="A209" s="219" t="s">
        <v>3924</v>
      </c>
      <c r="E209" s="398"/>
      <c r="F209" s="106"/>
      <c r="G209" s="107"/>
      <c r="H209" s="107"/>
      <c r="I209" s="107"/>
      <c r="O209" s="395"/>
      <c r="P209" s="395"/>
      <c r="Q209" s="395"/>
      <c r="R209" s="395"/>
      <c r="S209" s="395"/>
      <c r="T209" s="395"/>
      <c r="U209" s="395"/>
      <c r="V209" s="395"/>
      <c r="W209" s="395"/>
      <c r="X209" s="395"/>
      <c r="Y209" s="395"/>
      <c r="Z209" s="395"/>
      <c r="AA209" s="395"/>
      <c r="AB209" s="395"/>
      <c r="AC209" s="395"/>
      <c r="AD209" s="395"/>
      <c r="AE209" s="395"/>
      <c r="AF209" s="395"/>
      <c r="AG209" s="395"/>
      <c r="AH209" s="395"/>
    </row>
    <row r="210" spans="1:34" ht="10.5" customHeight="1" x14ac:dyDescent="0.2">
      <c r="A210" s="106" t="s">
        <v>3925</v>
      </c>
      <c r="E210" s="398"/>
      <c r="F210" s="106"/>
      <c r="G210" s="107"/>
      <c r="H210" s="107"/>
      <c r="O210" s="395"/>
      <c r="P210" s="395"/>
      <c r="Q210" s="395"/>
      <c r="R210" s="395"/>
      <c r="S210" s="395"/>
      <c r="T210" s="395"/>
      <c r="U210" s="395"/>
      <c r="V210" s="395"/>
      <c r="W210" s="395"/>
      <c r="X210" s="395"/>
      <c r="Y210" s="395"/>
      <c r="Z210" s="395"/>
      <c r="AA210" s="395"/>
      <c r="AB210" s="395"/>
      <c r="AC210" s="395"/>
      <c r="AD210" s="395"/>
      <c r="AE210" s="395"/>
      <c r="AF210" s="395"/>
      <c r="AG210" s="395"/>
      <c r="AH210" s="395"/>
    </row>
    <row r="211" spans="1:34" ht="10.5" customHeight="1" x14ac:dyDescent="0.2">
      <c r="A211" s="106" t="s">
        <v>3926</v>
      </c>
      <c r="E211" s="398"/>
      <c r="F211" s="106" t="s">
        <v>4003</v>
      </c>
      <c r="G211" s="107"/>
      <c r="H211" s="107"/>
      <c r="O211" s="395"/>
      <c r="P211" s="395"/>
      <c r="Q211" s="395"/>
      <c r="R211" s="395"/>
      <c r="S211" s="395"/>
      <c r="T211" s="395"/>
      <c r="U211" s="395"/>
      <c r="V211" s="395"/>
      <c r="W211" s="395"/>
      <c r="X211" s="395"/>
      <c r="Y211" s="395"/>
      <c r="Z211" s="395"/>
      <c r="AA211" s="395"/>
      <c r="AB211" s="395"/>
      <c r="AC211" s="395"/>
      <c r="AD211" s="395"/>
      <c r="AE211" s="395"/>
      <c r="AF211" s="395"/>
      <c r="AG211" s="395"/>
      <c r="AH211" s="395"/>
    </row>
    <row r="212" spans="1:34" ht="10.5" customHeight="1" x14ac:dyDescent="0.2">
      <c r="A212" s="106" t="s">
        <v>3927</v>
      </c>
      <c r="E212" s="398"/>
      <c r="F212" s="106"/>
      <c r="G212" s="107"/>
      <c r="H212" s="107"/>
      <c r="O212" s="395"/>
      <c r="P212" s="395"/>
      <c r="Q212" s="395"/>
      <c r="R212" s="395"/>
      <c r="S212" s="395"/>
      <c r="T212" s="395"/>
      <c r="U212" s="395"/>
      <c r="V212" s="395"/>
      <c r="W212" s="395"/>
      <c r="X212" s="395"/>
      <c r="Y212" s="395"/>
      <c r="Z212" s="395"/>
      <c r="AA212" s="395"/>
      <c r="AB212" s="395"/>
      <c r="AC212" s="395"/>
      <c r="AD212" s="395"/>
      <c r="AE212" s="395"/>
      <c r="AF212" s="395"/>
      <c r="AG212" s="395"/>
      <c r="AH212" s="395"/>
    </row>
    <row r="213" spans="1:34" ht="10.5" customHeight="1" x14ac:dyDescent="0.2">
      <c r="A213" s="439" t="s">
        <v>3928</v>
      </c>
      <c r="E213" s="398"/>
      <c r="F213" s="106"/>
      <c r="G213" s="107"/>
      <c r="H213" s="107"/>
      <c r="O213" s="395"/>
      <c r="P213" s="395"/>
      <c r="Q213" s="395"/>
      <c r="R213" s="395"/>
      <c r="S213" s="395"/>
      <c r="T213" s="395"/>
      <c r="U213" s="395"/>
      <c r="V213" s="395"/>
      <c r="W213" s="395"/>
      <c r="X213" s="395"/>
      <c r="Y213" s="395"/>
      <c r="Z213" s="395"/>
      <c r="AA213" s="395"/>
      <c r="AB213" s="395"/>
      <c r="AC213" s="395"/>
      <c r="AD213" s="395"/>
      <c r="AE213" s="395"/>
      <c r="AF213" s="395"/>
      <c r="AG213" s="395"/>
      <c r="AH213" s="395"/>
    </row>
    <row r="214" spans="1:34" ht="10.5" customHeight="1" x14ac:dyDescent="0.2">
      <c r="A214" s="189" t="s">
        <v>3929</v>
      </c>
      <c r="E214" s="398"/>
      <c r="F214" s="106"/>
      <c r="G214" s="107"/>
      <c r="H214" s="107"/>
      <c r="O214" s="395"/>
      <c r="P214" s="395"/>
      <c r="Q214" s="395"/>
      <c r="R214" s="395"/>
      <c r="S214" s="395"/>
      <c r="T214" s="395"/>
      <c r="U214" s="395"/>
      <c r="V214" s="395"/>
      <c r="W214" s="395"/>
      <c r="X214" s="395"/>
      <c r="Y214" s="395"/>
      <c r="Z214" s="395"/>
      <c r="AA214" s="395"/>
      <c r="AB214" s="395"/>
      <c r="AC214" s="395"/>
      <c r="AD214" s="395"/>
      <c r="AE214" s="395"/>
      <c r="AF214" s="395"/>
      <c r="AG214" s="395"/>
      <c r="AH214" s="395"/>
    </row>
    <row r="215" spans="1:34" ht="10.5" customHeight="1" x14ac:dyDescent="0.2">
      <c r="A215" s="34"/>
      <c r="B215" s="9"/>
      <c r="C215" s="204"/>
      <c r="D215" s="35"/>
      <c r="E215" s="140"/>
      <c r="F215" s="440" t="s">
        <v>3930</v>
      </c>
      <c r="G215" s="23"/>
      <c r="H215" s="26" t="s">
        <v>1840</v>
      </c>
      <c r="I215" s="5" t="s">
        <v>3931</v>
      </c>
      <c r="J215" s="6"/>
      <c r="O215" s="395"/>
      <c r="P215" s="395"/>
      <c r="Q215" s="395"/>
      <c r="R215" s="395"/>
      <c r="S215" s="395"/>
      <c r="T215" s="395"/>
      <c r="U215" s="395"/>
      <c r="V215" s="395"/>
      <c r="W215" s="395"/>
      <c r="X215" s="395"/>
      <c r="Y215" s="395"/>
      <c r="Z215" s="395"/>
      <c r="AA215" s="395"/>
      <c r="AB215" s="395"/>
      <c r="AC215" s="395"/>
      <c r="AD215" s="395"/>
      <c r="AE215" s="395"/>
      <c r="AF215" s="395"/>
      <c r="AG215" s="395"/>
      <c r="AH215" s="395"/>
    </row>
    <row r="216" spans="1:34" ht="10.5" customHeight="1" x14ac:dyDescent="0.2">
      <c r="A216" s="88" t="s">
        <v>21</v>
      </c>
      <c r="B216" s="48"/>
      <c r="C216" s="176"/>
      <c r="D216" s="52" t="s">
        <v>56</v>
      </c>
      <c r="E216" s="145" t="s">
        <v>58</v>
      </c>
      <c r="F216" s="48"/>
      <c r="G216" s="103" t="s">
        <v>58</v>
      </c>
      <c r="H216" s="52" t="s">
        <v>1844</v>
      </c>
      <c r="I216" s="18" t="s">
        <v>3932</v>
      </c>
      <c r="J216" s="19"/>
    </row>
    <row r="217" spans="1:34" ht="10.5" customHeight="1" x14ac:dyDescent="0.2">
      <c r="A217" s="80" t="s">
        <v>1914</v>
      </c>
      <c r="B217" s="13"/>
      <c r="C217" s="196"/>
      <c r="D217" s="24" t="s">
        <v>1915</v>
      </c>
      <c r="E217" s="143">
        <v>7</v>
      </c>
      <c r="F217" s="128" t="s">
        <v>3933</v>
      </c>
      <c r="G217" s="99">
        <v>9</v>
      </c>
      <c r="H217" s="156">
        <v>42677</v>
      </c>
      <c r="I217" s="443">
        <v>2018</v>
      </c>
      <c r="J217" s="11"/>
    </row>
    <row r="218" spans="1:34" ht="10.5" customHeight="1" x14ac:dyDescent="0.2">
      <c r="A218" s="80" t="s">
        <v>1962</v>
      </c>
      <c r="B218" s="13"/>
      <c r="C218" s="196"/>
      <c r="D218" s="24" t="s">
        <v>1963</v>
      </c>
      <c r="E218" s="143">
        <v>7</v>
      </c>
      <c r="F218" s="128" t="s">
        <v>3933</v>
      </c>
      <c r="G218" s="99">
        <v>8</v>
      </c>
      <c r="H218" s="156">
        <v>42685</v>
      </c>
      <c r="I218" s="443">
        <v>2017</v>
      </c>
      <c r="J218" s="11"/>
    </row>
    <row r="219" spans="1:34" ht="10.5" customHeight="1" x14ac:dyDescent="0.2">
      <c r="A219" s="80" t="s">
        <v>1988</v>
      </c>
      <c r="B219" s="13"/>
      <c r="C219" s="196"/>
      <c r="D219" s="24" t="s">
        <v>1989</v>
      </c>
      <c r="E219" s="143">
        <v>15</v>
      </c>
      <c r="F219" s="128" t="s">
        <v>3933</v>
      </c>
      <c r="G219" s="99">
        <v>20</v>
      </c>
      <c r="H219" s="156">
        <v>40431</v>
      </c>
      <c r="I219" s="443" t="s">
        <v>3934</v>
      </c>
      <c r="J219" s="11"/>
    </row>
    <row r="220" spans="1:34" ht="10.5" customHeight="1" x14ac:dyDescent="0.2">
      <c r="A220" s="88" t="s">
        <v>2028</v>
      </c>
      <c r="B220" s="25"/>
      <c r="C220" s="176"/>
      <c r="D220" s="56" t="s">
        <v>2029</v>
      </c>
      <c r="E220" s="145">
        <v>10</v>
      </c>
      <c r="F220" s="177" t="s">
        <v>3933</v>
      </c>
      <c r="G220" s="103">
        <v>13</v>
      </c>
      <c r="H220" s="172">
        <v>41418</v>
      </c>
      <c r="I220" s="49" t="s">
        <v>3935</v>
      </c>
      <c r="J220" s="19"/>
    </row>
    <row r="221" spans="1:34" ht="10.5" customHeight="1" x14ac:dyDescent="0.2">
      <c r="A221" s="34" t="s">
        <v>2071</v>
      </c>
      <c r="B221" s="9"/>
      <c r="C221" s="204"/>
      <c r="D221" s="35" t="s">
        <v>2072</v>
      </c>
      <c r="E221" s="140">
        <v>9</v>
      </c>
      <c r="F221" s="441" t="s">
        <v>3933</v>
      </c>
      <c r="G221" s="101">
        <v>14</v>
      </c>
      <c r="H221" s="171">
        <v>40444</v>
      </c>
      <c r="I221" s="442" t="s">
        <v>3936</v>
      </c>
      <c r="J221" s="6"/>
    </row>
    <row r="222" spans="1:34" ht="11.1" customHeight="1" x14ac:dyDescent="0.2">
      <c r="A222" s="80" t="s">
        <v>3937</v>
      </c>
      <c r="B222" s="13"/>
      <c r="C222" s="196"/>
      <c r="D222" s="24" t="s">
        <v>2111</v>
      </c>
      <c r="E222" s="143">
        <v>8</v>
      </c>
      <c r="F222" s="128" t="s">
        <v>3933</v>
      </c>
      <c r="G222" s="99">
        <v>9</v>
      </c>
      <c r="H222" s="156">
        <v>42008</v>
      </c>
      <c r="I222" s="443" t="s">
        <v>3938</v>
      </c>
      <c r="J222" s="11"/>
    </row>
    <row r="223" spans="1:34" ht="9.9499999999999993" customHeight="1" x14ac:dyDescent="0.2">
      <c r="A223" s="36" t="s">
        <v>2115</v>
      </c>
      <c r="B223" s="13"/>
      <c r="C223" s="196"/>
      <c r="D223" s="24" t="s">
        <v>3939</v>
      </c>
      <c r="E223" s="143">
        <v>14</v>
      </c>
      <c r="F223" s="128" t="s">
        <v>3933</v>
      </c>
      <c r="G223" s="99">
        <v>21</v>
      </c>
      <c r="H223" s="156">
        <v>40826</v>
      </c>
      <c r="I223" s="443">
        <v>2018</v>
      </c>
      <c r="J223" s="11"/>
    </row>
    <row r="224" spans="1:34" ht="9.9499999999999993" customHeight="1" x14ac:dyDescent="0.2">
      <c r="A224" s="36" t="s">
        <v>2188</v>
      </c>
      <c r="B224" s="13"/>
      <c r="C224" s="196"/>
      <c r="D224" s="24" t="s">
        <v>2189</v>
      </c>
      <c r="E224" s="143">
        <v>7</v>
      </c>
      <c r="F224" s="128" t="s">
        <v>3933</v>
      </c>
      <c r="G224" s="99">
        <v>8</v>
      </c>
      <c r="H224" s="156">
        <v>42696</v>
      </c>
      <c r="I224" s="443" t="s">
        <v>4000</v>
      </c>
      <c r="J224" s="11"/>
    </row>
    <row r="225" spans="1:10" ht="9.9499999999999993" customHeight="1" x14ac:dyDescent="0.2">
      <c r="A225" s="38" t="s">
        <v>2210</v>
      </c>
      <c r="B225" s="25"/>
      <c r="C225" s="176"/>
      <c r="D225" s="56" t="s">
        <v>2211</v>
      </c>
      <c r="E225" s="145">
        <v>45</v>
      </c>
      <c r="F225" s="177" t="s">
        <v>3933</v>
      </c>
      <c r="G225" s="103">
        <v>50</v>
      </c>
      <c r="H225" s="172">
        <v>40469</v>
      </c>
      <c r="I225" s="49" t="s">
        <v>3940</v>
      </c>
      <c r="J225" s="19"/>
    </row>
    <row r="226" spans="1:10" ht="9.9499999999999993" customHeight="1" x14ac:dyDescent="0.2">
      <c r="A226" s="34" t="s">
        <v>2228</v>
      </c>
      <c r="B226" s="9"/>
      <c r="C226" s="204"/>
      <c r="D226" s="35" t="s">
        <v>2229</v>
      </c>
      <c r="E226" s="140">
        <v>7</v>
      </c>
      <c r="F226" s="441" t="s">
        <v>3933</v>
      </c>
      <c r="G226" s="101">
        <v>8</v>
      </c>
      <c r="H226" s="171">
        <v>43028</v>
      </c>
      <c r="I226" s="442">
        <v>2018</v>
      </c>
      <c r="J226" s="6"/>
    </row>
    <row r="227" spans="1:10" ht="9.9499999999999993" customHeight="1" x14ac:dyDescent="0.2">
      <c r="A227" s="80" t="s">
        <v>2240</v>
      </c>
      <c r="B227" s="13"/>
      <c r="C227" s="196"/>
      <c r="D227" s="24" t="s">
        <v>2241</v>
      </c>
      <c r="E227" s="143">
        <v>16</v>
      </c>
      <c r="F227" s="128" t="s">
        <v>3933</v>
      </c>
      <c r="G227" s="99">
        <v>18</v>
      </c>
      <c r="H227" s="156">
        <v>42641</v>
      </c>
      <c r="I227" s="443">
        <v>2018</v>
      </c>
      <c r="J227" s="11"/>
    </row>
    <row r="228" spans="1:10" ht="11.1" customHeight="1" x14ac:dyDescent="0.2">
      <c r="A228" s="80" t="s">
        <v>2256</v>
      </c>
      <c r="B228" s="13"/>
      <c r="C228" s="196"/>
      <c r="D228" s="24" t="s">
        <v>2257</v>
      </c>
      <c r="E228" s="143">
        <v>15</v>
      </c>
      <c r="F228" s="128" t="s">
        <v>3933</v>
      </c>
      <c r="G228" s="99">
        <v>23</v>
      </c>
      <c r="H228" s="156">
        <v>40479</v>
      </c>
      <c r="I228" s="443">
        <v>2018</v>
      </c>
      <c r="J228" s="11"/>
    </row>
    <row r="229" spans="1:10" ht="11.1" customHeight="1" x14ac:dyDescent="0.2">
      <c r="A229" s="36" t="s">
        <v>2258</v>
      </c>
      <c r="B229" s="13"/>
      <c r="C229" s="196"/>
      <c r="D229" s="24" t="s">
        <v>2259</v>
      </c>
      <c r="E229" s="143">
        <v>40</v>
      </c>
      <c r="F229" s="128" t="s">
        <v>3933</v>
      </c>
      <c r="G229" s="99">
        <v>44</v>
      </c>
      <c r="H229" s="156">
        <v>42633</v>
      </c>
      <c r="I229" s="443">
        <v>2017</v>
      </c>
      <c r="J229" s="11"/>
    </row>
    <row r="230" spans="1:10" ht="11.1" customHeight="1" x14ac:dyDescent="0.2">
      <c r="A230" s="88" t="s">
        <v>2261</v>
      </c>
      <c r="B230" s="25"/>
      <c r="C230" s="176"/>
      <c r="D230" s="56" t="s">
        <v>2262</v>
      </c>
      <c r="E230" s="145">
        <v>7</v>
      </c>
      <c r="F230" s="177" t="s">
        <v>3933</v>
      </c>
      <c r="G230" s="103">
        <v>8</v>
      </c>
      <c r="H230" s="172">
        <v>42615</v>
      </c>
      <c r="I230" s="49" t="s">
        <v>4000</v>
      </c>
      <c r="J230" s="19"/>
    </row>
    <row r="231" spans="1:10" ht="11.1" customHeight="1" x14ac:dyDescent="0.2">
      <c r="A231" s="34" t="s">
        <v>2263</v>
      </c>
      <c r="B231" s="9"/>
      <c r="C231" s="204"/>
      <c r="D231" s="35" t="s">
        <v>2264</v>
      </c>
      <c r="E231" s="140">
        <v>14</v>
      </c>
      <c r="F231" s="441" t="s">
        <v>3933</v>
      </c>
      <c r="G231" s="101">
        <v>17</v>
      </c>
      <c r="H231" s="171">
        <v>41234</v>
      </c>
      <c r="I231" s="442" t="s">
        <v>4000</v>
      </c>
      <c r="J231" s="6"/>
    </row>
    <row r="232" spans="1:10" ht="11.1" customHeight="1" x14ac:dyDescent="0.2">
      <c r="A232" s="36" t="s">
        <v>2279</v>
      </c>
      <c r="B232" s="13"/>
      <c r="C232" s="196"/>
      <c r="D232" s="24" t="s">
        <v>2280</v>
      </c>
      <c r="E232" s="143">
        <v>6</v>
      </c>
      <c r="F232" s="128" t="s">
        <v>3933</v>
      </c>
      <c r="G232" s="99">
        <v>7</v>
      </c>
      <c r="H232" s="156">
        <v>42641</v>
      </c>
      <c r="I232" s="443">
        <v>2017</v>
      </c>
      <c r="J232" s="11"/>
    </row>
    <row r="233" spans="1:10" ht="11.1" customHeight="1" x14ac:dyDescent="0.2">
      <c r="A233" s="80" t="s">
        <v>2292</v>
      </c>
      <c r="B233" s="13"/>
      <c r="C233" s="196"/>
      <c r="D233" s="24" t="s">
        <v>2293</v>
      </c>
      <c r="E233" s="143">
        <v>13</v>
      </c>
      <c r="F233" s="128" t="s">
        <v>3933</v>
      </c>
      <c r="G233" s="99">
        <v>14</v>
      </c>
      <c r="H233" s="156">
        <v>42957</v>
      </c>
      <c r="I233" s="443">
        <v>2018</v>
      </c>
      <c r="J233" s="11"/>
    </row>
    <row r="234" spans="1:10" ht="11.1" customHeight="1" x14ac:dyDescent="0.2">
      <c r="A234" s="36" t="s">
        <v>2294</v>
      </c>
      <c r="B234" s="13"/>
      <c r="C234" s="196"/>
      <c r="D234" s="24" t="s">
        <v>2295</v>
      </c>
      <c r="E234" s="143">
        <v>8</v>
      </c>
      <c r="F234" s="128" t="s">
        <v>3933</v>
      </c>
      <c r="G234" s="99">
        <v>9</v>
      </c>
      <c r="H234" s="156">
        <v>42951</v>
      </c>
      <c r="I234" s="443">
        <v>2018</v>
      </c>
      <c r="J234" s="11"/>
    </row>
    <row r="235" spans="1:10" ht="11.1" customHeight="1" x14ac:dyDescent="0.2">
      <c r="A235" s="34" t="s">
        <v>4005</v>
      </c>
      <c r="B235" s="9"/>
      <c r="C235" s="204"/>
      <c r="D235" s="35" t="s">
        <v>2333</v>
      </c>
      <c r="E235" s="140">
        <v>26</v>
      </c>
      <c r="F235" s="441" t="s">
        <v>3933</v>
      </c>
      <c r="G235" s="101">
        <v>30</v>
      </c>
      <c r="H235" s="171">
        <v>40835</v>
      </c>
      <c r="I235" s="442" t="s">
        <v>4000</v>
      </c>
      <c r="J235" s="6"/>
    </row>
    <row r="236" spans="1:10" ht="11.1" customHeight="1" x14ac:dyDescent="0.2">
      <c r="A236" s="81" t="s">
        <v>2343</v>
      </c>
      <c r="B236" s="13"/>
      <c r="C236" s="196"/>
      <c r="D236" s="24" t="s">
        <v>2344</v>
      </c>
      <c r="E236" s="143">
        <v>8</v>
      </c>
      <c r="F236" s="128" t="s">
        <v>3933</v>
      </c>
      <c r="G236" s="99">
        <v>9</v>
      </c>
      <c r="H236" s="156">
        <v>42656</v>
      </c>
      <c r="I236" s="443" t="s">
        <v>4000</v>
      </c>
      <c r="J236" s="11"/>
    </row>
    <row r="237" spans="1:10" ht="11.1" customHeight="1" x14ac:dyDescent="0.2">
      <c r="A237" s="36" t="s">
        <v>2393</v>
      </c>
      <c r="B237" s="13"/>
      <c r="C237" s="196"/>
      <c r="D237" s="24" t="s">
        <v>2394</v>
      </c>
      <c r="E237" s="143">
        <v>14</v>
      </c>
      <c r="F237" s="128" t="s">
        <v>3933</v>
      </c>
      <c r="G237" s="99">
        <v>15</v>
      </c>
      <c r="H237" s="156">
        <v>41894</v>
      </c>
      <c r="I237" s="443" t="s">
        <v>3940</v>
      </c>
      <c r="J237" s="11"/>
    </row>
    <row r="238" spans="1:10" ht="11.1" customHeight="1" x14ac:dyDescent="0.2">
      <c r="A238" s="36" t="s">
        <v>2463</v>
      </c>
      <c r="B238" s="13"/>
      <c r="C238" s="196"/>
      <c r="D238" s="24" t="s">
        <v>2464</v>
      </c>
      <c r="E238" s="143">
        <v>28</v>
      </c>
      <c r="F238" s="128" t="s">
        <v>3933</v>
      </c>
      <c r="G238" s="99">
        <v>36</v>
      </c>
      <c r="H238" s="156">
        <v>40134</v>
      </c>
      <c r="I238" s="443">
        <v>2017</v>
      </c>
      <c r="J238" s="11"/>
    </row>
    <row r="239" spans="1:10" ht="11.1" customHeight="1" x14ac:dyDescent="0.2">
      <c r="A239" s="38" t="s">
        <v>2468</v>
      </c>
      <c r="B239" s="25"/>
      <c r="C239" s="176"/>
      <c r="D239" s="56" t="s">
        <v>2469</v>
      </c>
      <c r="E239" s="145">
        <v>14</v>
      </c>
      <c r="F239" s="177" t="s">
        <v>3933</v>
      </c>
      <c r="G239" s="103">
        <v>15</v>
      </c>
      <c r="H239" s="172">
        <v>42352</v>
      </c>
      <c r="I239" s="49" t="s">
        <v>3941</v>
      </c>
      <c r="J239" s="19"/>
    </row>
    <row r="240" spans="1:10" ht="11.1" customHeight="1" x14ac:dyDescent="0.2">
      <c r="A240" s="60" t="s">
        <v>2479</v>
      </c>
      <c r="B240" s="9"/>
      <c r="C240" s="101"/>
      <c r="D240" s="35" t="s">
        <v>2480</v>
      </c>
      <c r="E240" s="140">
        <v>19</v>
      </c>
      <c r="F240" s="441" t="s">
        <v>3933</v>
      </c>
      <c r="G240" s="101">
        <v>26</v>
      </c>
      <c r="H240" s="171">
        <v>40493</v>
      </c>
      <c r="I240" s="442" t="s">
        <v>4074</v>
      </c>
      <c r="J240" s="6"/>
    </row>
    <row r="241" spans="1:10" ht="11.1" customHeight="1" x14ac:dyDescent="0.2">
      <c r="A241" s="36" t="s">
        <v>2524</v>
      </c>
      <c r="B241" s="13"/>
      <c r="C241" s="99"/>
      <c r="D241" s="24" t="s">
        <v>2525</v>
      </c>
      <c r="E241" s="143">
        <v>7</v>
      </c>
      <c r="F241" s="128" t="s">
        <v>3933</v>
      </c>
      <c r="G241" s="99">
        <v>8</v>
      </c>
      <c r="H241" s="156">
        <v>43060</v>
      </c>
      <c r="I241" s="443">
        <v>2018</v>
      </c>
      <c r="J241" s="11"/>
    </row>
    <row r="242" spans="1:10" ht="11.1" customHeight="1" x14ac:dyDescent="0.2">
      <c r="A242" s="80" t="s">
        <v>2570</v>
      </c>
      <c r="B242" s="13"/>
      <c r="C242" s="99"/>
      <c r="D242" s="24" t="s">
        <v>2571</v>
      </c>
      <c r="E242" s="143">
        <v>6</v>
      </c>
      <c r="F242" s="128" t="s">
        <v>3933</v>
      </c>
      <c r="G242" s="99">
        <v>7</v>
      </c>
      <c r="H242" s="156">
        <v>42684</v>
      </c>
      <c r="I242" s="443">
        <v>2017</v>
      </c>
      <c r="J242" s="11"/>
    </row>
    <row r="243" spans="1:10" ht="11.1" customHeight="1" x14ac:dyDescent="0.2">
      <c r="A243" s="80" t="s">
        <v>2584</v>
      </c>
      <c r="B243" s="13"/>
      <c r="C243" s="99"/>
      <c r="D243" s="24" t="s">
        <v>2585</v>
      </c>
      <c r="E243" s="143">
        <v>16</v>
      </c>
      <c r="F243" s="128" t="s">
        <v>3933</v>
      </c>
      <c r="G243" s="99">
        <v>17</v>
      </c>
      <c r="H243" s="156">
        <v>42668</v>
      </c>
      <c r="I243" s="443" t="s">
        <v>4000</v>
      </c>
      <c r="J243" s="11"/>
    </row>
    <row r="244" spans="1:10" ht="11.1" customHeight="1" x14ac:dyDescent="0.2">
      <c r="A244" s="56" t="s">
        <v>2619</v>
      </c>
      <c r="B244" s="25"/>
      <c r="C244" s="103"/>
      <c r="D244" s="56" t="s">
        <v>2620</v>
      </c>
      <c r="E244" s="145">
        <v>7</v>
      </c>
      <c r="F244" s="177" t="s">
        <v>3933</v>
      </c>
      <c r="G244" s="103">
        <v>10</v>
      </c>
      <c r="H244" s="172">
        <v>42303</v>
      </c>
      <c r="I244" s="49">
        <v>2018</v>
      </c>
      <c r="J244" s="19"/>
    </row>
    <row r="245" spans="1:10" ht="11.1" customHeight="1" x14ac:dyDescent="0.2">
      <c r="A245" s="60" t="s">
        <v>2646</v>
      </c>
      <c r="B245" s="9"/>
      <c r="C245" s="101"/>
      <c r="D245" s="35" t="s">
        <v>2647</v>
      </c>
      <c r="E245" s="140">
        <v>6</v>
      </c>
      <c r="F245" s="441" t="s">
        <v>3933</v>
      </c>
      <c r="G245" s="101">
        <v>7</v>
      </c>
      <c r="H245" s="171">
        <v>42668</v>
      </c>
      <c r="I245" s="442">
        <v>2017</v>
      </c>
      <c r="J245" s="6"/>
    </row>
    <row r="246" spans="1:10" ht="11.1" customHeight="1" x14ac:dyDescent="0.2">
      <c r="A246" s="24" t="s">
        <v>2681</v>
      </c>
      <c r="B246" s="13"/>
      <c r="C246" s="99"/>
      <c r="D246" s="24" t="s">
        <v>2682</v>
      </c>
      <c r="E246" s="143">
        <v>7</v>
      </c>
      <c r="F246" s="128" t="s">
        <v>3933</v>
      </c>
      <c r="G246" s="99">
        <v>8</v>
      </c>
      <c r="H246" s="156">
        <v>42955</v>
      </c>
      <c r="I246" s="443">
        <v>2018</v>
      </c>
      <c r="J246" s="11"/>
    </row>
    <row r="247" spans="1:10" ht="11.1" customHeight="1" x14ac:dyDescent="0.2">
      <c r="A247" s="80" t="s">
        <v>2713</v>
      </c>
      <c r="B247" s="13"/>
      <c r="C247" s="99"/>
      <c r="D247" s="24" t="s">
        <v>2714</v>
      </c>
      <c r="E247" s="143">
        <v>10</v>
      </c>
      <c r="F247" s="128" t="s">
        <v>3933</v>
      </c>
      <c r="G247" s="99">
        <v>11</v>
      </c>
      <c r="H247" s="156">
        <v>41751</v>
      </c>
      <c r="I247" s="443" t="s">
        <v>3940</v>
      </c>
      <c r="J247" s="11"/>
    </row>
    <row r="248" spans="1:10" ht="11.1" customHeight="1" x14ac:dyDescent="0.2">
      <c r="A248" s="80" t="s">
        <v>2750</v>
      </c>
      <c r="B248" s="13"/>
      <c r="C248" s="99"/>
      <c r="D248" s="24" t="s">
        <v>2751</v>
      </c>
      <c r="E248" s="143">
        <v>7</v>
      </c>
      <c r="F248" s="128" t="s">
        <v>3933</v>
      </c>
      <c r="G248" s="99">
        <v>8</v>
      </c>
      <c r="H248" s="156">
        <v>42675</v>
      </c>
      <c r="I248" s="443">
        <v>2017</v>
      </c>
      <c r="J248" s="11"/>
    </row>
    <row r="249" spans="1:10" ht="11.1" customHeight="1" x14ac:dyDescent="0.2">
      <c r="A249" s="80" t="s">
        <v>2807</v>
      </c>
      <c r="B249" s="13"/>
      <c r="C249" s="99"/>
      <c r="D249" s="24" t="s">
        <v>2808</v>
      </c>
      <c r="E249" s="143">
        <v>6</v>
      </c>
      <c r="F249" s="128" t="s">
        <v>3933</v>
      </c>
      <c r="G249" s="99">
        <v>7</v>
      </c>
      <c r="H249" s="156">
        <v>43054</v>
      </c>
      <c r="I249" s="443">
        <v>2018</v>
      </c>
      <c r="J249" s="11"/>
    </row>
    <row r="250" spans="1:10" ht="11.1" customHeight="1" x14ac:dyDescent="0.2">
      <c r="A250" s="80" t="s">
        <v>2964</v>
      </c>
      <c r="B250" s="13"/>
      <c r="C250" s="99"/>
      <c r="D250" s="24" t="s">
        <v>2965</v>
      </c>
      <c r="E250" s="143">
        <v>6</v>
      </c>
      <c r="F250" s="128" t="s">
        <v>3933</v>
      </c>
      <c r="G250" s="99">
        <v>8</v>
      </c>
      <c r="H250" s="156">
        <v>42635</v>
      </c>
      <c r="I250" s="443">
        <v>2018</v>
      </c>
      <c r="J250" s="11"/>
    </row>
    <row r="251" spans="1:10" ht="11.1" customHeight="1" x14ac:dyDescent="0.2">
      <c r="A251" s="56" t="s">
        <v>2975</v>
      </c>
      <c r="B251" s="25"/>
      <c r="C251" s="103"/>
      <c r="D251" s="56" t="s">
        <v>2976</v>
      </c>
      <c r="E251" s="145">
        <v>9</v>
      </c>
      <c r="F251" s="177" t="s">
        <v>3933</v>
      </c>
      <c r="G251" s="103">
        <v>10</v>
      </c>
      <c r="H251" s="172">
        <v>41978</v>
      </c>
      <c r="I251" s="49" t="s">
        <v>3940</v>
      </c>
      <c r="J251" s="19"/>
    </row>
    <row r="252" spans="1:10" ht="11.1" customHeight="1" x14ac:dyDescent="0.2"/>
    <row r="253" spans="1:10" ht="11.1" customHeight="1" x14ac:dyDescent="0.2"/>
    <row r="254" spans="1:10" ht="11.1" customHeight="1" x14ac:dyDescent="0.2"/>
    <row r="255" spans="1:10" ht="11.1" customHeight="1" x14ac:dyDescent="0.2"/>
    <row r="256" spans="1:10" ht="11.1" customHeight="1" x14ac:dyDescent="0.2"/>
    <row r="257" ht="11.1" customHeight="1" x14ac:dyDescent="0.2"/>
    <row r="258" ht="11.1" customHeight="1" x14ac:dyDescent="0.2"/>
    <row r="259" ht="11.1" customHeight="1" x14ac:dyDescent="0.2"/>
    <row r="260" ht="11.1" customHeight="1" x14ac:dyDescent="0.2"/>
    <row r="261" ht="11.1" customHeight="1" x14ac:dyDescent="0.2"/>
    <row r="262" ht="11.1" customHeight="1" x14ac:dyDescent="0.2"/>
    <row r="263" ht="11.1" customHeight="1" x14ac:dyDescent="0.2"/>
    <row r="264" ht="11.1" customHeight="1" x14ac:dyDescent="0.2"/>
    <row r="265" ht="11.1" customHeight="1" x14ac:dyDescent="0.2"/>
    <row r="476" spans="1:3" x14ac:dyDescent="0.2">
      <c r="A476" s="479"/>
      <c r="B476" s="605"/>
      <c r="C476" s="479"/>
    </row>
    <row r="477" spans="1:3" x14ac:dyDescent="0.2">
      <c r="A477" s="540"/>
      <c r="B477" s="605"/>
      <c r="C477" s="479"/>
    </row>
    <row r="478" spans="1:3" x14ac:dyDescent="0.2">
      <c r="A478" s="540"/>
      <c r="B478" s="605"/>
      <c r="C478" s="479"/>
    </row>
    <row r="479" spans="1:3" x14ac:dyDescent="0.2">
      <c r="A479" s="540"/>
      <c r="B479" s="605"/>
      <c r="C479" s="479"/>
    </row>
    <row r="480" spans="1:3" x14ac:dyDescent="0.2">
      <c r="A480" s="540"/>
      <c r="B480" s="605"/>
      <c r="C480" s="479"/>
    </row>
    <row r="481" spans="1:3" x14ac:dyDescent="0.2">
      <c r="A481" s="540"/>
      <c r="B481" s="605"/>
      <c r="C481" s="479"/>
    </row>
    <row r="482" spans="1:3" x14ac:dyDescent="0.2">
      <c r="A482" s="540"/>
      <c r="B482" s="605"/>
      <c r="C482" s="479"/>
    </row>
    <row r="483" spans="1:3" x14ac:dyDescent="0.2">
      <c r="A483" s="540"/>
      <c r="B483" s="605"/>
      <c r="C483" s="479"/>
    </row>
    <row r="484" spans="1:3" x14ac:dyDescent="0.2">
      <c r="A484" s="540"/>
      <c r="B484" s="605"/>
      <c r="C484" s="479"/>
    </row>
    <row r="485" spans="1:3" x14ac:dyDescent="0.2">
      <c r="A485" s="540"/>
      <c r="B485" s="605"/>
      <c r="C485" s="479"/>
    </row>
    <row r="486" spans="1:3" x14ac:dyDescent="0.2">
      <c r="A486" s="540"/>
      <c r="B486" s="605"/>
      <c r="C486" s="479"/>
    </row>
    <row r="487" spans="1:3" x14ac:dyDescent="0.2">
      <c r="A487" s="540"/>
      <c r="B487" s="605"/>
      <c r="C487" s="479"/>
    </row>
    <row r="488" spans="1:3" x14ac:dyDescent="0.2">
      <c r="A488" s="540"/>
      <c r="B488" s="605"/>
      <c r="C488" s="479"/>
    </row>
    <row r="489" spans="1:3" x14ac:dyDescent="0.2">
      <c r="A489" s="540"/>
      <c r="B489" s="605"/>
      <c r="C489" s="479"/>
    </row>
    <row r="490" spans="1:3" x14ac:dyDescent="0.2">
      <c r="A490" s="540"/>
      <c r="B490" s="605"/>
      <c r="C490" s="479"/>
    </row>
    <row r="491" spans="1:3" x14ac:dyDescent="0.2">
      <c r="A491" s="540"/>
      <c r="B491" s="605"/>
      <c r="C491" s="479"/>
    </row>
    <row r="492" spans="1:3" x14ac:dyDescent="0.2">
      <c r="A492" s="479"/>
      <c r="B492" s="605"/>
      <c r="C492" s="479"/>
    </row>
    <row r="493" spans="1:3" x14ac:dyDescent="0.2">
      <c r="B493" s="606"/>
    </row>
  </sheetData>
  <sheetProtection selectLockedCells="1" selectUnlockedCells="1"/>
  <conditionalFormatting sqref="K156:K177">
    <cfRule type="cellIs" dxfId="0" priority="1" stopIfTrue="1" operator="lessThan">
      <formula>2</formula>
    </cfRule>
  </conditionalFormatting>
  <hyperlinks>
    <hyperlink ref="G144" r:id="rId1"/>
    <hyperlink ref="G148" r:id="rId2"/>
  </hyperlinks>
  <pageMargins left="0.34027777777777779" right="0.27986111111111112" top="0.37986111111111109" bottom="0.52013888888888893" header="0.51180555555555551" footer="0.51180555555555551"/>
  <pageSetup firstPageNumber="0" orientation="portrait" horizontalDpi="300" verticalDpi="300" r:id="rId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22</vt:i4>
      </vt:variant>
    </vt:vector>
  </HeadingPairs>
  <TitlesOfParts>
    <vt:vector size="33" baseType="lpstr">
      <vt:lpstr>Title</vt:lpstr>
      <vt:lpstr>Champions</vt:lpstr>
      <vt:lpstr>Contenders</vt:lpstr>
      <vt:lpstr>Challengers</vt:lpstr>
      <vt:lpstr>All CCC</vt:lpstr>
      <vt:lpstr>Historical</vt:lpstr>
      <vt:lpstr>WatchList</vt:lpstr>
      <vt:lpstr>Changes</vt:lpstr>
      <vt:lpstr>Summary</vt:lpstr>
      <vt:lpstr>Revisions</vt:lpstr>
      <vt:lpstr>Notes</vt:lpstr>
      <vt:lpstr>WatchList!ChampsData</vt:lpstr>
      <vt:lpstr>Challengers!DataAll</vt:lpstr>
      <vt:lpstr>Champions!DataAll</vt:lpstr>
      <vt:lpstr>Contenders!DataAll</vt:lpstr>
      <vt:lpstr>Historical!DataAll</vt:lpstr>
      <vt:lpstr>DataAll</vt:lpstr>
      <vt:lpstr>Deletions</vt:lpstr>
      <vt:lpstr>FrozenAngels</vt:lpstr>
      <vt:lpstr>NearChallengers</vt:lpstr>
      <vt:lpstr>Changes!Print_Area</vt:lpstr>
      <vt:lpstr>Notes!Print_Area</vt:lpstr>
      <vt:lpstr>Revisions!Print_Area</vt:lpstr>
      <vt:lpstr>Summary!Print_Area</vt:lpstr>
      <vt:lpstr>'All CCC'!Print_Titles</vt:lpstr>
      <vt:lpstr>Challengers!Print_Titles</vt:lpstr>
      <vt:lpstr>Champions!Print_Titles</vt:lpstr>
      <vt:lpstr>Contenders!Print_Titles</vt:lpstr>
      <vt:lpstr>Historical!Print_Titles</vt:lpstr>
      <vt:lpstr>Revisions!Print_Titles</vt:lpstr>
      <vt:lpstr>Summary!Print_Titles</vt:lpstr>
      <vt:lpstr>WatchList!Print_Titles</vt:lpstr>
      <vt:lpstr>WatchList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dfish</dc:creator>
  <cp:lastModifiedBy>GLSmyth</cp:lastModifiedBy>
  <cp:lastPrinted>2019-11-30T01:47:56Z</cp:lastPrinted>
  <dcterms:created xsi:type="dcterms:W3CDTF">2017-12-12T17:34:52Z</dcterms:created>
  <dcterms:modified xsi:type="dcterms:W3CDTF">2020-12-03T15:44:01Z</dcterms:modified>
</cp:coreProperties>
</file>